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myerspetro.RSEDEN\OneDrive - RS EDEN\Documents\R Project Directory\Data\"/>
    </mc:Choice>
  </mc:AlternateContent>
  <xr:revisionPtr revIDLastSave="1398" documentId="8_{048CB611-1774-4015-964D-453657B7C8A0}" xr6:coauthVersionLast="45" xr6:coauthVersionMax="45" xr10:uidLastSave="{CEB9EE0B-45A4-4450-BE93-5E0CBE30078F}"/>
  <bookViews>
    <workbookView xWindow="-120" yWindow="-120" windowWidth="20730" windowHeight="11160" tabRatio="692" activeTab="3" xr2:uid="{00000000-000D-0000-FFFF-FFFF00000000}"/>
  </bookViews>
  <sheets>
    <sheet name="Openings" sheetId="17" r:id="rId1"/>
    <sheet name="Singles Referrals" sheetId="1" r:id="rId2"/>
    <sheet name="Supplement" sheetId="18" r:id="rId3"/>
    <sheet name="Other Referrals" sheetId="21" r:id="rId4"/>
    <sheet name="Tenants" sheetId="19" r:id="rId5"/>
    <sheet name="Interviews" sheetId="20" r:id="rId6"/>
  </sheets>
  <definedNames>
    <definedName name="_xlnm._FilterDatabase" localSheetId="5" hidden="1">Interviews!$A$1:$N$545</definedName>
    <definedName name="_xlnm._FilterDatabase" localSheetId="3" hidden="1">'Other Referrals'!$A$1:$N$1313</definedName>
    <definedName name="_xlnm._FilterDatabase" localSheetId="4" hidden="1">Tenants!$B$1:$Y$1574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Q2" i="1" l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Q461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L1264" i="21" l="1"/>
  <c r="O1264" i="21"/>
  <c r="P1264" i="21"/>
  <c r="L1263" i="21"/>
  <c r="O1263" i="21"/>
  <c r="P1263" i="21"/>
  <c r="L1262" i="21"/>
  <c r="O1262" i="21"/>
  <c r="P1262" i="21"/>
  <c r="L1261" i="21"/>
  <c r="O1261" i="21"/>
  <c r="P1261" i="21"/>
  <c r="L1259" i="21"/>
  <c r="L1260" i="21"/>
  <c r="O1259" i="21"/>
  <c r="O1260" i="21"/>
  <c r="P1259" i="21"/>
  <c r="P1260" i="21"/>
  <c r="L1256" i="21"/>
  <c r="L1257" i="21"/>
  <c r="L1258" i="21"/>
  <c r="O1256" i="21"/>
  <c r="O1257" i="21"/>
  <c r="O1258" i="21"/>
  <c r="P1256" i="21"/>
  <c r="P1257" i="21"/>
  <c r="P1258" i="21"/>
  <c r="L1273" i="21"/>
  <c r="L1274" i="21"/>
  <c r="O1273" i="21"/>
  <c r="O1274" i="21"/>
  <c r="P1273" i="21"/>
  <c r="P1274" i="21"/>
  <c r="L1268" i="21"/>
  <c r="L1269" i="21"/>
  <c r="L1270" i="21"/>
  <c r="L1271" i="21"/>
  <c r="L1272" i="21"/>
  <c r="O1268" i="21"/>
  <c r="O1269" i="21"/>
  <c r="O1270" i="21"/>
  <c r="O1271" i="21"/>
  <c r="O1272" i="21"/>
  <c r="P1268" i="21"/>
  <c r="P1269" i="21"/>
  <c r="P1270" i="21"/>
  <c r="P1271" i="21"/>
  <c r="P1272" i="21"/>
  <c r="L1266" i="21"/>
  <c r="L1267" i="21"/>
  <c r="O1266" i="21"/>
  <c r="O1267" i="21"/>
  <c r="P1266" i="21"/>
  <c r="P1267" i="21"/>
  <c r="L1265" i="21"/>
  <c r="O1265" i="21"/>
  <c r="P1265" i="21"/>
  <c r="L545" i="21"/>
  <c r="L546" i="21"/>
  <c r="L547" i="21"/>
  <c r="L548" i="21"/>
  <c r="L549" i="21"/>
  <c r="L550" i="21"/>
  <c r="L551" i="21"/>
  <c r="L552" i="21"/>
  <c r="O545" i="21"/>
  <c r="O546" i="21"/>
  <c r="O547" i="21"/>
  <c r="O548" i="21"/>
  <c r="O549" i="21"/>
  <c r="O550" i="21"/>
  <c r="O551" i="21"/>
  <c r="O552" i="21"/>
  <c r="P545" i="21"/>
  <c r="P546" i="21"/>
  <c r="P547" i="21"/>
  <c r="P548" i="21"/>
  <c r="P549" i="21"/>
  <c r="P550" i="21"/>
  <c r="P551" i="21"/>
  <c r="P552" i="21"/>
  <c r="L542" i="21"/>
  <c r="L543" i="21"/>
  <c r="L544" i="21"/>
  <c r="O542" i="21"/>
  <c r="O543" i="21"/>
  <c r="O544" i="21"/>
  <c r="P542" i="21"/>
  <c r="P543" i="21"/>
  <c r="P544" i="21"/>
  <c r="L537" i="21"/>
  <c r="L538" i="21"/>
  <c r="L539" i="21"/>
  <c r="L540" i="21"/>
  <c r="L541" i="21"/>
  <c r="O537" i="21"/>
  <c r="O538" i="21"/>
  <c r="O539" i="21"/>
  <c r="O540" i="21"/>
  <c r="O541" i="21"/>
  <c r="P537" i="21"/>
  <c r="P538" i="21"/>
  <c r="P539" i="21"/>
  <c r="P540" i="21"/>
  <c r="P541" i="21"/>
  <c r="L536" i="21"/>
  <c r="O536" i="21"/>
  <c r="P536" i="21"/>
  <c r="L535" i="21"/>
  <c r="O535" i="21"/>
  <c r="P535" i="21"/>
  <c r="L797" i="21"/>
  <c r="L798" i="21"/>
  <c r="L799" i="21"/>
  <c r="O797" i="21"/>
  <c r="O798" i="21"/>
  <c r="O799" i="21"/>
  <c r="P797" i="21"/>
  <c r="P798" i="21"/>
  <c r="P799" i="21"/>
  <c r="L796" i="21"/>
  <c r="O796" i="21"/>
  <c r="P796" i="21"/>
  <c r="L795" i="21"/>
  <c r="O795" i="21"/>
  <c r="P795" i="21"/>
  <c r="L794" i="21"/>
  <c r="O794" i="21"/>
  <c r="P794" i="21"/>
  <c r="L792" i="21"/>
  <c r="L793" i="21"/>
  <c r="O792" i="21"/>
  <c r="O793" i="21"/>
  <c r="P792" i="21"/>
  <c r="P793" i="21"/>
  <c r="L791" i="21"/>
  <c r="O791" i="21"/>
  <c r="P791" i="21"/>
  <c r="L790" i="21"/>
  <c r="O790" i="21"/>
  <c r="P790" i="21"/>
  <c r="L788" i="21"/>
  <c r="L789" i="21"/>
  <c r="O788" i="21"/>
  <c r="O789" i="21"/>
  <c r="P788" i="21"/>
  <c r="P789" i="21"/>
  <c r="L784" i="21"/>
  <c r="L785" i="21"/>
  <c r="L786" i="21"/>
  <c r="L787" i="21"/>
  <c r="O784" i="21"/>
  <c r="O785" i="21"/>
  <c r="O786" i="21"/>
  <c r="O787" i="21"/>
  <c r="P784" i="21"/>
  <c r="P785" i="21"/>
  <c r="P786" i="21"/>
  <c r="P787" i="21"/>
  <c r="L782" i="21"/>
  <c r="L783" i="21"/>
  <c r="O782" i="21"/>
  <c r="O783" i="21"/>
  <c r="P782" i="21"/>
  <c r="P783" i="21"/>
  <c r="L1082" i="21"/>
  <c r="L1083" i="21"/>
  <c r="O1082" i="21"/>
  <c r="O1083" i="21"/>
  <c r="P1082" i="21"/>
  <c r="P1083" i="21"/>
  <c r="L1080" i="21"/>
  <c r="L1081" i="21"/>
  <c r="O1080" i="21"/>
  <c r="O1081" i="21"/>
  <c r="P1080" i="21"/>
  <c r="P1081" i="21"/>
  <c r="L1077" i="21"/>
  <c r="L1078" i="21"/>
  <c r="L1079" i="21"/>
  <c r="O1077" i="21"/>
  <c r="O1078" i="21"/>
  <c r="O1079" i="21"/>
  <c r="P1077" i="21"/>
  <c r="P1078" i="21"/>
  <c r="P1079" i="21"/>
  <c r="L1074" i="21"/>
  <c r="L1075" i="21"/>
  <c r="L1076" i="21"/>
  <c r="O1074" i="21"/>
  <c r="O1075" i="21"/>
  <c r="O1076" i="21"/>
  <c r="P1074" i="21"/>
  <c r="P1075" i="21"/>
  <c r="P1076" i="21"/>
  <c r="L1072" i="21"/>
  <c r="L1073" i="21"/>
  <c r="O1072" i="21"/>
  <c r="O1073" i="21"/>
  <c r="P1072" i="21"/>
  <c r="P1073" i="21"/>
  <c r="L66" i="21"/>
  <c r="L67" i="21"/>
  <c r="L68" i="21"/>
  <c r="O66" i="21"/>
  <c r="O67" i="21"/>
  <c r="O68" i="21"/>
  <c r="P66" i="21"/>
  <c r="P67" i="21"/>
  <c r="P68" i="21"/>
  <c r="L64" i="21"/>
  <c r="L65" i="21"/>
  <c r="O64" i="21"/>
  <c r="O65" i="21"/>
  <c r="P64" i="21"/>
  <c r="P65" i="21"/>
  <c r="L62" i="21"/>
  <c r="L63" i="21"/>
  <c r="O62" i="21"/>
  <c r="O63" i="21"/>
  <c r="P62" i="21"/>
  <c r="P63" i="21"/>
  <c r="L58" i="21"/>
  <c r="L59" i="21"/>
  <c r="L60" i="21"/>
  <c r="L61" i="21"/>
  <c r="O58" i="21"/>
  <c r="O59" i="21"/>
  <c r="O60" i="21"/>
  <c r="O61" i="21"/>
  <c r="P58" i="21"/>
  <c r="P59" i="21"/>
  <c r="P60" i="21"/>
  <c r="P61" i="21"/>
  <c r="L57" i="21"/>
  <c r="O57" i="21"/>
  <c r="P57" i="21"/>
  <c r="L54" i="21"/>
  <c r="L55" i="21"/>
  <c r="L56" i="21"/>
  <c r="O54" i="21"/>
  <c r="O55" i="21"/>
  <c r="O56" i="21"/>
  <c r="P54" i="21"/>
  <c r="P55" i="21"/>
  <c r="P56" i="21"/>
  <c r="L299" i="21"/>
  <c r="L300" i="21"/>
  <c r="O299" i="21"/>
  <c r="O300" i="21"/>
  <c r="P299" i="21"/>
  <c r="P300" i="21"/>
  <c r="L298" i="21"/>
  <c r="O298" i="21"/>
  <c r="P298" i="21"/>
  <c r="L297" i="21"/>
  <c r="O297" i="21"/>
  <c r="P297" i="21"/>
  <c r="L292" i="21"/>
  <c r="L293" i="21"/>
  <c r="L294" i="21"/>
  <c r="L295" i="21"/>
  <c r="L296" i="21"/>
  <c r="O292" i="21"/>
  <c r="O293" i="21"/>
  <c r="O294" i="21"/>
  <c r="O295" i="21"/>
  <c r="O296" i="21"/>
  <c r="P292" i="21"/>
  <c r="P293" i="21"/>
  <c r="P294" i="21"/>
  <c r="P295" i="21"/>
  <c r="P296" i="21"/>
  <c r="L291" i="21"/>
  <c r="O291" i="21"/>
  <c r="P291" i="21"/>
  <c r="L289" i="21"/>
  <c r="L290" i="21"/>
  <c r="O289" i="21"/>
  <c r="O290" i="21"/>
  <c r="P289" i="21"/>
  <c r="P290" i="21"/>
  <c r="L283" i="21"/>
  <c r="L284" i="21"/>
  <c r="L285" i="21"/>
  <c r="L286" i="21"/>
  <c r="L287" i="21"/>
  <c r="L288" i="21"/>
  <c r="O283" i="21"/>
  <c r="O284" i="21"/>
  <c r="O285" i="21"/>
  <c r="O286" i="21"/>
  <c r="O287" i="21"/>
  <c r="O288" i="21"/>
  <c r="P283" i="21"/>
  <c r="P284" i="21"/>
  <c r="P285" i="21"/>
  <c r="P286" i="21"/>
  <c r="P287" i="21"/>
  <c r="P288" i="21"/>
  <c r="L280" i="21"/>
  <c r="L281" i="21"/>
  <c r="L282" i="21"/>
  <c r="O280" i="21"/>
  <c r="O281" i="21"/>
  <c r="O282" i="21"/>
  <c r="P280" i="21"/>
  <c r="P281" i="21"/>
  <c r="P282" i="21"/>
  <c r="L323" i="21"/>
  <c r="L324" i="21"/>
  <c r="L325" i="21"/>
  <c r="L326" i="21"/>
  <c r="O323" i="21"/>
  <c r="O324" i="21"/>
  <c r="O325" i="21"/>
  <c r="O326" i="21"/>
  <c r="P323" i="21"/>
  <c r="P324" i="21"/>
  <c r="P325" i="21"/>
  <c r="P326" i="21"/>
  <c r="L322" i="21"/>
  <c r="O322" i="21"/>
  <c r="P322" i="21"/>
  <c r="L317" i="21"/>
  <c r="L318" i="21"/>
  <c r="L319" i="21"/>
  <c r="L320" i="21"/>
  <c r="L321" i="21"/>
  <c r="O317" i="21"/>
  <c r="O318" i="21"/>
  <c r="O319" i="21"/>
  <c r="O320" i="21"/>
  <c r="O321" i="21"/>
  <c r="P317" i="21"/>
  <c r="P318" i="21"/>
  <c r="P319" i="21"/>
  <c r="P320" i="21"/>
  <c r="P321" i="21"/>
  <c r="L311" i="21"/>
  <c r="L312" i="21"/>
  <c r="L313" i="21"/>
  <c r="L314" i="21"/>
  <c r="L315" i="21"/>
  <c r="L316" i="21"/>
  <c r="O311" i="21"/>
  <c r="O312" i="21"/>
  <c r="O313" i="21"/>
  <c r="O314" i="21"/>
  <c r="O315" i="21"/>
  <c r="O316" i="21"/>
  <c r="P311" i="21"/>
  <c r="P312" i="21"/>
  <c r="P313" i="21"/>
  <c r="P314" i="21"/>
  <c r="P315" i="21"/>
  <c r="P316" i="21"/>
  <c r="L310" i="21"/>
  <c r="O310" i="21"/>
  <c r="P310" i="21"/>
  <c r="L372" i="21"/>
  <c r="L373" i="21"/>
  <c r="L374" i="21"/>
  <c r="L375" i="21"/>
  <c r="L376" i="21"/>
  <c r="L377" i="21"/>
  <c r="O372" i="21"/>
  <c r="O373" i="21"/>
  <c r="O374" i="21"/>
  <c r="O375" i="21"/>
  <c r="O376" i="21"/>
  <c r="O377" i="21"/>
  <c r="P372" i="21"/>
  <c r="P373" i="21"/>
  <c r="P374" i="21"/>
  <c r="P375" i="21"/>
  <c r="P376" i="21"/>
  <c r="P377" i="21"/>
  <c r="L369" i="21"/>
  <c r="L370" i="21"/>
  <c r="L371" i="21"/>
  <c r="O369" i="21"/>
  <c r="O370" i="21"/>
  <c r="O371" i="21"/>
  <c r="P369" i="21"/>
  <c r="P370" i="21"/>
  <c r="P371" i="21"/>
  <c r="L364" i="21"/>
  <c r="L365" i="21"/>
  <c r="L366" i="21"/>
  <c r="L367" i="21"/>
  <c r="L368" i="21"/>
  <c r="O364" i="21"/>
  <c r="O365" i="21"/>
  <c r="O366" i="21"/>
  <c r="O367" i="21"/>
  <c r="O368" i="21"/>
  <c r="P364" i="21"/>
  <c r="P365" i="21"/>
  <c r="P366" i="21"/>
  <c r="P367" i="21"/>
  <c r="P368" i="21"/>
  <c r="L362" i="21"/>
  <c r="L363" i="21"/>
  <c r="O362" i="21"/>
  <c r="O363" i="21"/>
  <c r="P362" i="21"/>
  <c r="P363" i="21"/>
  <c r="L1142" i="21"/>
  <c r="L1143" i="21"/>
  <c r="L1144" i="21"/>
  <c r="L1145" i="21"/>
  <c r="O1142" i="21"/>
  <c r="O1143" i="21"/>
  <c r="O1144" i="21"/>
  <c r="O1145" i="21"/>
  <c r="P1142" i="21"/>
  <c r="P1143" i="21"/>
  <c r="P1144" i="21"/>
  <c r="P1145" i="21"/>
  <c r="L1140" i="21"/>
  <c r="L1141" i="21"/>
  <c r="O1140" i="21"/>
  <c r="O1141" i="21"/>
  <c r="P1140" i="21"/>
  <c r="P1141" i="21"/>
  <c r="L1139" i="21"/>
  <c r="O1139" i="21"/>
  <c r="P1139" i="21"/>
  <c r="L1136" i="21"/>
  <c r="L1137" i="21"/>
  <c r="L1138" i="21"/>
  <c r="O1136" i="21"/>
  <c r="O1137" i="21"/>
  <c r="O1138" i="21"/>
  <c r="P1136" i="21"/>
  <c r="P1137" i="21"/>
  <c r="P1138" i="21"/>
  <c r="L1133" i="21"/>
  <c r="L1134" i="21"/>
  <c r="L1135" i="21"/>
  <c r="O1133" i="21"/>
  <c r="O1134" i="21"/>
  <c r="O1135" i="21"/>
  <c r="P1133" i="21"/>
  <c r="P1134" i="21"/>
  <c r="P1135" i="21"/>
  <c r="L1132" i="21"/>
  <c r="O1132" i="21"/>
  <c r="P1132" i="21"/>
  <c r="L1131" i="21"/>
  <c r="O1131" i="21"/>
  <c r="P1131" i="21"/>
  <c r="L1130" i="21"/>
  <c r="O1130" i="21"/>
  <c r="P1130" i="21"/>
  <c r="L1129" i="21"/>
  <c r="O1129" i="21"/>
  <c r="P1129" i="21"/>
  <c r="L1120" i="21"/>
  <c r="L1121" i="21"/>
  <c r="L1122" i="21"/>
  <c r="L1123" i="21"/>
  <c r="L1124" i="21"/>
  <c r="L1125" i="21"/>
  <c r="L1126" i="21"/>
  <c r="L1127" i="21"/>
  <c r="L1128" i="21"/>
  <c r="O1120" i="21"/>
  <c r="O1121" i="21"/>
  <c r="O1122" i="21"/>
  <c r="O1123" i="21"/>
  <c r="O1124" i="21"/>
  <c r="O1125" i="21"/>
  <c r="O1126" i="21"/>
  <c r="O1127" i="21"/>
  <c r="O1128" i="21"/>
  <c r="P1120" i="21"/>
  <c r="P1121" i="21"/>
  <c r="P1122" i="21"/>
  <c r="P1123" i="21"/>
  <c r="P1124" i="21"/>
  <c r="P1125" i="21"/>
  <c r="P1126" i="21"/>
  <c r="P1127" i="21"/>
  <c r="P1128" i="21"/>
  <c r="L1312" i="21"/>
  <c r="L1313" i="21"/>
  <c r="O1312" i="21"/>
  <c r="O1313" i="21"/>
  <c r="P1312" i="21"/>
  <c r="P1313" i="21"/>
  <c r="L659" i="21"/>
  <c r="L660" i="21"/>
  <c r="L661" i="21"/>
  <c r="L662" i="21"/>
  <c r="O659" i="21"/>
  <c r="O660" i="21"/>
  <c r="O661" i="21"/>
  <c r="O662" i="21"/>
  <c r="P659" i="21"/>
  <c r="P660" i="21"/>
  <c r="P661" i="21"/>
  <c r="P662" i="21"/>
  <c r="L657" i="21"/>
  <c r="L658" i="21"/>
  <c r="O657" i="21"/>
  <c r="O658" i="21"/>
  <c r="P657" i="21"/>
  <c r="P658" i="21"/>
  <c r="L655" i="21"/>
  <c r="L656" i="21"/>
  <c r="O655" i="21"/>
  <c r="O656" i="21"/>
  <c r="P655" i="21"/>
  <c r="P656" i="21"/>
  <c r="L699" i="21"/>
  <c r="L700" i="21"/>
  <c r="L701" i="21"/>
  <c r="L702" i="21"/>
  <c r="L703" i="21"/>
  <c r="L704" i="21"/>
  <c r="L705" i="21"/>
  <c r="L706" i="21"/>
  <c r="L707" i="21"/>
  <c r="L708" i="21"/>
  <c r="L709" i="21"/>
  <c r="O699" i="21"/>
  <c r="O700" i="21"/>
  <c r="O701" i="21"/>
  <c r="O702" i="21"/>
  <c r="O703" i="21"/>
  <c r="O704" i="21"/>
  <c r="O705" i="21"/>
  <c r="O706" i="21"/>
  <c r="O707" i="21"/>
  <c r="O708" i="21"/>
  <c r="O709" i="21"/>
  <c r="P699" i="21"/>
  <c r="P700" i="21"/>
  <c r="P701" i="21"/>
  <c r="P702" i="21"/>
  <c r="P703" i="21"/>
  <c r="P704" i="21"/>
  <c r="P705" i="21"/>
  <c r="P706" i="21"/>
  <c r="P707" i="21"/>
  <c r="P708" i="21"/>
  <c r="P709" i="21"/>
  <c r="L695" i="21"/>
  <c r="L696" i="21"/>
  <c r="L697" i="21"/>
  <c r="L698" i="21"/>
  <c r="O695" i="21"/>
  <c r="O696" i="21"/>
  <c r="O697" i="21"/>
  <c r="O698" i="21"/>
  <c r="P695" i="21"/>
  <c r="P696" i="21"/>
  <c r="P697" i="21"/>
  <c r="P698" i="21"/>
  <c r="L652" i="21"/>
  <c r="L653" i="21"/>
  <c r="L654" i="21"/>
  <c r="O652" i="21"/>
  <c r="O653" i="21"/>
  <c r="O654" i="21"/>
  <c r="P652" i="21"/>
  <c r="P653" i="21"/>
  <c r="P654" i="21"/>
  <c r="L650" i="21"/>
  <c r="L651" i="21"/>
  <c r="O650" i="21"/>
  <c r="O651" i="21"/>
  <c r="P650" i="21"/>
  <c r="P651" i="21"/>
  <c r="L649" i="21"/>
  <c r="O649" i="21"/>
  <c r="P649" i="21"/>
  <c r="L1054" i="21"/>
  <c r="L1055" i="21"/>
  <c r="L1056" i="21"/>
  <c r="L1057" i="21"/>
  <c r="O1054" i="21"/>
  <c r="O1055" i="21"/>
  <c r="O1056" i="21"/>
  <c r="O1057" i="21"/>
  <c r="P1054" i="21"/>
  <c r="P1055" i="21"/>
  <c r="P1056" i="21"/>
  <c r="P1057" i="21"/>
  <c r="L1051" i="21"/>
  <c r="L1052" i="21"/>
  <c r="L1053" i="21"/>
  <c r="O1051" i="21"/>
  <c r="O1052" i="21"/>
  <c r="O1053" i="21"/>
  <c r="P1051" i="21"/>
  <c r="P1052" i="21"/>
  <c r="P1053" i="21"/>
  <c r="L1050" i="21"/>
  <c r="O1050" i="21"/>
  <c r="P1050" i="21"/>
  <c r="L1049" i="21"/>
  <c r="O1049" i="21"/>
  <c r="P1049" i="21"/>
  <c r="L1048" i="21"/>
  <c r="O1048" i="21"/>
  <c r="P1048" i="21"/>
  <c r="L1010" i="21"/>
  <c r="L1011" i="21"/>
  <c r="O1010" i="21"/>
  <c r="O1011" i="21"/>
  <c r="P1010" i="21"/>
  <c r="P1011" i="21"/>
  <c r="L1003" i="21"/>
  <c r="L1004" i="21"/>
  <c r="L1005" i="21"/>
  <c r="L1006" i="21"/>
  <c r="L1007" i="21"/>
  <c r="L1008" i="21"/>
  <c r="L1009" i="21"/>
  <c r="O1003" i="21"/>
  <c r="O1004" i="21"/>
  <c r="O1005" i="21"/>
  <c r="O1006" i="21"/>
  <c r="O1007" i="21"/>
  <c r="O1008" i="21"/>
  <c r="O1009" i="21"/>
  <c r="P1003" i="21"/>
  <c r="P1004" i="21"/>
  <c r="P1005" i="21"/>
  <c r="P1006" i="21"/>
  <c r="P1007" i="21"/>
  <c r="P1008" i="21"/>
  <c r="P1009" i="21"/>
  <c r="L1001" i="21"/>
  <c r="L1002" i="21"/>
  <c r="O1001" i="21"/>
  <c r="O1002" i="21"/>
  <c r="P1001" i="21"/>
  <c r="P1002" i="21"/>
  <c r="L991" i="21"/>
  <c r="L992" i="21"/>
  <c r="L993" i="21"/>
  <c r="L994" i="21"/>
  <c r="L995" i="21"/>
  <c r="L996" i="21"/>
  <c r="L997" i="21"/>
  <c r="L998" i="21"/>
  <c r="L999" i="21"/>
  <c r="L1000" i="21"/>
  <c r="O991" i="21"/>
  <c r="O992" i="21"/>
  <c r="O993" i="21"/>
  <c r="O994" i="21"/>
  <c r="O995" i="21"/>
  <c r="O996" i="21"/>
  <c r="O997" i="21"/>
  <c r="O998" i="21"/>
  <c r="O999" i="21"/>
  <c r="O1000" i="21"/>
  <c r="P991" i="21"/>
  <c r="P992" i="21"/>
  <c r="P993" i="21"/>
  <c r="P994" i="21"/>
  <c r="P995" i="21"/>
  <c r="P996" i="21"/>
  <c r="P997" i="21"/>
  <c r="P998" i="21"/>
  <c r="P999" i="21"/>
  <c r="P1000" i="21"/>
  <c r="L987" i="21"/>
  <c r="L988" i="21"/>
  <c r="L989" i="21"/>
  <c r="L990" i="21"/>
  <c r="O987" i="21"/>
  <c r="O988" i="21"/>
  <c r="O989" i="21"/>
  <c r="O990" i="21"/>
  <c r="P987" i="21"/>
  <c r="P988" i="21"/>
  <c r="P989" i="21"/>
  <c r="P990" i="21"/>
  <c r="L986" i="21"/>
  <c r="O986" i="21"/>
  <c r="P986" i="21"/>
  <c r="L984" i="21"/>
  <c r="L985" i="21"/>
  <c r="O984" i="21"/>
  <c r="O985" i="21"/>
  <c r="P984" i="21"/>
  <c r="P985" i="21"/>
  <c r="L979" i="21"/>
  <c r="L980" i="21"/>
  <c r="L981" i="21"/>
  <c r="L982" i="21"/>
  <c r="L983" i="21"/>
  <c r="O979" i="21"/>
  <c r="O980" i="21"/>
  <c r="O981" i="21"/>
  <c r="O982" i="21"/>
  <c r="O983" i="21"/>
  <c r="P979" i="21"/>
  <c r="P980" i="21"/>
  <c r="P981" i="21"/>
  <c r="P982" i="21"/>
  <c r="P983" i="21"/>
  <c r="L302" i="21"/>
  <c r="L303" i="21"/>
  <c r="L304" i="21"/>
  <c r="L305" i="21"/>
  <c r="L306" i="21"/>
  <c r="L307" i="21"/>
  <c r="L308" i="21"/>
  <c r="L309" i="21"/>
  <c r="O302" i="21"/>
  <c r="O303" i="21"/>
  <c r="O304" i="21"/>
  <c r="O305" i="21"/>
  <c r="O306" i="21"/>
  <c r="O307" i="21"/>
  <c r="O308" i="21"/>
  <c r="O309" i="21"/>
  <c r="P302" i="21"/>
  <c r="P303" i="21"/>
  <c r="P304" i="21"/>
  <c r="P305" i="21"/>
  <c r="P306" i="21"/>
  <c r="P307" i="21"/>
  <c r="P308" i="21"/>
  <c r="P309" i="21"/>
  <c r="L1097" i="21"/>
  <c r="L1098" i="21"/>
  <c r="L1099" i="21"/>
  <c r="O1097" i="21"/>
  <c r="O1098" i="21"/>
  <c r="O1099" i="21"/>
  <c r="P1097" i="21"/>
  <c r="P1098" i="21"/>
  <c r="P1099" i="21"/>
  <c r="L1094" i="21"/>
  <c r="L1095" i="21"/>
  <c r="L1096" i="21"/>
  <c r="O1094" i="21"/>
  <c r="O1095" i="21"/>
  <c r="O1096" i="21"/>
  <c r="P1094" i="21"/>
  <c r="P1095" i="21"/>
  <c r="P1096" i="21"/>
  <c r="L1092" i="21"/>
  <c r="L1093" i="21"/>
  <c r="O1092" i="21"/>
  <c r="O1093" i="21"/>
  <c r="P1092" i="21"/>
  <c r="P1093" i="21"/>
  <c r="L1091" i="21"/>
  <c r="O1091" i="21"/>
  <c r="P1091" i="21"/>
  <c r="L1117" i="21"/>
  <c r="L1118" i="21"/>
  <c r="L1119" i="21"/>
  <c r="O1117" i="21"/>
  <c r="O1118" i="21"/>
  <c r="O1119" i="21"/>
  <c r="P1117" i="21"/>
  <c r="P1118" i="21"/>
  <c r="P1119" i="21"/>
  <c r="L1111" i="21"/>
  <c r="L1112" i="21"/>
  <c r="L1113" i="21"/>
  <c r="L1114" i="21"/>
  <c r="L1115" i="21"/>
  <c r="L1116" i="21"/>
  <c r="O1111" i="21"/>
  <c r="O1112" i="21"/>
  <c r="O1113" i="21"/>
  <c r="O1114" i="21"/>
  <c r="O1115" i="21"/>
  <c r="O1116" i="21"/>
  <c r="P1111" i="21"/>
  <c r="P1112" i="21"/>
  <c r="P1113" i="21"/>
  <c r="P1114" i="21"/>
  <c r="P1115" i="21"/>
  <c r="P1116" i="21"/>
  <c r="L1109" i="21"/>
  <c r="L1110" i="21"/>
  <c r="O1109" i="21"/>
  <c r="O1110" i="21"/>
  <c r="P1109" i="21"/>
  <c r="P1110" i="21"/>
  <c r="L1100" i="21"/>
  <c r="L1101" i="21"/>
  <c r="L1102" i="21"/>
  <c r="L1103" i="21"/>
  <c r="L1104" i="21"/>
  <c r="L1105" i="21"/>
  <c r="L1106" i="21"/>
  <c r="L1107" i="21"/>
  <c r="L1108" i="21"/>
  <c r="O1100" i="21"/>
  <c r="O1101" i="21"/>
  <c r="O1102" i="21"/>
  <c r="O1103" i="21"/>
  <c r="O1104" i="21"/>
  <c r="O1105" i="21"/>
  <c r="O1106" i="21"/>
  <c r="O1107" i="21"/>
  <c r="O1108" i="21"/>
  <c r="P1100" i="21"/>
  <c r="P1101" i="21"/>
  <c r="P1102" i="21"/>
  <c r="P1103" i="21"/>
  <c r="P1104" i="21"/>
  <c r="P1105" i="21"/>
  <c r="P1106" i="21"/>
  <c r="P1107" i="21"/>
  <c r="P1108" i="21"/>
  <c r="L1279" i="21"/>
  <c r="O1279" i="21"/>
  <c r="P1279" i="21"/>
  <c r="L1278" i="21"/>
  <c r="O1278" i="21"/>
  <c r="P1278" i="21"/>
  <c r="L1277" i="21"/>
  <c r="O1277" i="21"/>
  <c r="P1277" i="21"/>
  <c r="L1276" i="21"/>
  <c r="O1276" i="21"/>
  <c r="P1276" i="21"/>
  <c r="L1275" i="21"/>
  <c r="O1275" i="21"/>
  <c r="P1275" i="21"/>
  <c r="L1294" i="21"/>
  <c r="O1294" i="21"/>
  <c r="P1294" i="21"/>
  <c r="L1293" i="21"/>
  <c r="O1293" i="21"/>
  <c r="P1293" i="21"/>
  <c r="L1292" i="21"/>
  <c r="O1292" i="21"/>
  <c r="P1292" i="21"/>
  <c r="L1290" i="21"/>
  <c r="L1291" i="21"/>
  <c r="O1290" i="21"/>
  <c r="O1291" i="21"/>
  <c r="P1290" i="21"/>
  <c r="P1291" i="21"/>
  <c r="L1289" i="21"/>
  <c r="O1289" i="21"/>
  <c r="P1289" i="21"/>
  <c r="L1287" i="21"/>
  <c r="L1288" i="21"/>
  <c r="O1287" i="21"/>
  <c r="O1288" i="21"/>
  <c r="P1287" i="21"/>
  <c r="P1288" i="21"/>
  <c r="L1300" i="21"/>
  <c r="O1300" i="21"/>
  <c r="P1300" i="21"/>
  <c r="L1299" i="21"/>
  <c r="O1299" i="21"/>
  <c r="P1299" i="21"/>
  <c r="L1297" i="21"/>
  <c r="L1298" i="21"/>
  <c r="O1297" i="21"/>
  <c r="O1298" i="21"/>
  <c r="P1297" i="21"/>
  <c r="P1298" i="21"/>
  <c r="L1296" i="21"/>
  <c r="O1296" i="21"/>
  <c r="P1296" i="21"/>
  <c r="L1295" i="21"/>
  <c r="O1295" i="21"/>
  <c r="P1295" i="21"/>
  <c r="L1309" i="21"/>
  <c r="L1310" i="21"/>
  <c r="L1311" i="21"/>
  <c r="O1309" i="21"/>
  <c r="O1310" i="21"/>
  <c r="O1311" i="21"/>
  <c r="P1309" i="21"/>
  <c r="P1310" i="21"/>
  <c r="P1311" i="21"/>
  <c r="L1308" i="21"/>
  <c r="O1308" i="21"/>
  <c r="P1308" i="21"/>
  <c r="L1307" i="21"/>
  <c r="O1307" i="21"/>
  <c r="P1307" i="21"/>
  <c r="L1306" i="21"/>
  <c r="O1306" i="21"/>
  <c r="P1306" i="21"/>
  <c r="L1305" i="21"/>
  <c r="O1305" i="21"/>
  <c r="P1305" i="21"/>
  <c r="L1304" i="21"/>
  <c r="O1304" i="21"/>
  <c r="P1304" i="21"/>
  <c r="L1302" i="21"/>
  <c r="L1303" i="21"/>
  <c r="O1302" i="21"/>
  <c r="O1303" i="21"/>
  <c r="P1302" i="21"/>
  <c r="P1303" i="21"/>
  <c r="L581" i="21"/>
  <c r="O581" i="21"/>
  <c r="P581" i="21"/>
  <c r="L580" i="21"/>
  <c r="O580" i="21"/>
  <c r="P580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L555" i="21"/>
  <c r="L556" i="21"/>
  <c r="L557" i="21"/>
  <c r="L558" i="21"/>
  <c r="L559" i="21"/>
  <c r="O555" i="21"/>
  <c r="O556" i="21"/>
  <c r="O557" i="21"/>
  <c r="O558" i="21"/>
  <c r="O559" i="21"/>
  <c r="P555" i="21"/>
  <c r="P556" i="21"/>
  <c r="P557" i="21"/>
  <c r="P558" i="21"/>
  <c r="P559" i="21"/>
  <c r="L553" i="21"/>
  <c r="L554" i="21"/>
  <c r="O553" i="21"/>
  <c r="O554" i="21"/>
  <c r="P553" i="21"/>
  <c r="P554" i="21"/>
  <c r="L734" i="21"/>
  <c r="L735" i="21"/>
  <c r="L736" i="21"/>
  <c r="L737" i="21"/>
  <c r="L738" i="21"/>
  <c r="L739" i="21"/>
  <c r="L740" i="21"/>
  <c r="L741" i="21"/>
  <c r="L742" i="21"/>
  <c r="O734" i="21"/>
  <c r="O735" i="21"/>
  <c r="O736" i="21"/>
  <c r="O737" i="21"/>
  <c r="O738" i="21"/>
  <c r="O739" i="21"/>
  <c r="O740" i="21"/>
  <c r="O741" i="21"/>
  <c r="O742" i="21"/>
  <c r="P734" i="21"/>
  <c r="P735" i="21"/>
  <c r="P736" i="21"/>
  <c r="P737" i="21"/>
  <c r="P738" i="21"/>
  <c r="P739" i="21"/>
  <c r="P740" i="21"/>
  <c r="P741" i="21"/>
  <c r="P742" i="21"/>
  <c r="L723" i="21"/>
  <c r="L724" i="21"/>
  <c r="L725" i="21"/>
  <c r="L726" i="21"/>
  <c r="L727" i="21"/>
  <c r="L728" i="21"/>
  <c r="L729" i="21"/>
  <c r="L730" i="21"/>
  <c r="L731" i="21"/>
  <c r="L732" i="21"/>
  <c r="L733" i="21"/>
  <c r="O723" i="21"/>
  <c r="O724" i="21"/>
  <c r="O725" i="21"/>
  <c r="O726" i="21"/>
  <c r="O727" i="21"/>
  <c r="O728" i="21"/>
  <c r="O729" i="21"/>
  <c r="O730" i="21"/>
  <c r="O731" i="21"/>
  <c r="O732" i="21"/>
  <c r="O733" i="21"/>
  <c r="P723" i="21"/>
  <c r="P724" i="21"/>
  <c r="P725" i="21"/>
  <c r="P726" i="21"/>
  <c r="P727" i="21"/>
  <c r="P728" i="21"/>
  <c r="P729" i="21"/>
  <c r="P730" i="21"/>
  <c r="P731" i="21"/>
  <c r="P732" i="21"/>
  <c r="P733" i="21"/>
  <c r="L722" i="21"/>
  <c r="O722" i="21"/>
  <c r="P722" i="21"/>
  <c r="L715" i="21"/>
  <c r="L716" i="21"/>
  <c r="L717" i="21"/>
  <c r="L718" i="21"/>
  <c r="L719" i="21"/>
  <c r="L720" i="21"/>
  <c r="L721" i="21"/>
  <c r="O715" i="21"/>
  <c r="O716" i="21"/>
  <c r="O717" i="21"/>
  <c r="O718" i="21"/>
  <c r="O719" i="21"/>
  <c r="O720" i="21"/>
  <c r="O721" i="21"/>
  <c r="P715" i="21"/>
  <c r="P716" i="21"/>
  <c r="P717" i="21"/>
  <c r="P718" i="21"/>
  <c r="P719" i="21"/>
  <c r="P720" i="21"/>
  <c r="P721" i="21"/>
  <c r="L712" i="21"/>
  <c r="L713" i="21"/>
  <c r="L714" i="21"/>
  <c r="O712" i="21"/>
  <c r="O713" i="21"/>
  <c r="O714" i="21"/>
  <c r="P712" i="21"/>
  <c r="P713" i="21"/>
  <c r="P714" i="21"/>
  <c r="L829" i="21"/>
  <c r="L830" i="21"/>
  <c r="L831" i="21"/>
  <c r="L832" i="21"/>
  <c r="O829" i="21"/>
  <c r="O830" i="21"/>
  <c r="O831" i="21"/>
  <c r="O832" i="21"/>
  <c r="P829" i="21"/>
  <c r="P830" i="21"/>
  <c r="P831" i="21"/>
  <c r="P832" i="21"/>
  <c r="L825" i="21"/>
  <c r="L826" i="21"/>
  <c r="L827" i="21"/>
  <c r="L828" i="21"/>
  <c r="O825" i="21"/>
  <c r="O826" i="21"/>
  <c r="O827" i="21"/>
  <c r="O828" i="21"/>
  <c r="P825" i="21"/>
  <c r="P826" i="21"/>
  <c r="P827" i="21"/>
  <c r="P828" i="21"/>
  <c r="L814" i="21"/>
  <c r="L815" i="21"/>
  <c r="L816" i="21"/>
  <c r="L817" i="21"/>
  <c r="L818" i="21"/>
  <c r="L819" i="21"/>
  <c r="L820" i="21"/>
  <c r="L821" i="21"/>
  <c r="L822" i="21"/>
  <c r="L823" i="21"/>
  <c r="L824" i="21"/>
  <c r="O814" i="21"/>
  <c r="O815" i="21"/>
  <c r="O816" i="21"/>
  <c r="O817" i="21"/>
  <c r="O818" i="21"/>
  <c r="O819" i="21"/>
  <c r="O820" i="21"/>
  <c r="O821" i="21"/>
  <c r="O822" i="21"/>
  <c r="O823" i="21"/>
  <c r="O824" i="21"/>
  <c r="P814" i="21"/>
  <c r="P815" i="21"/>
  <c r="P816" i="21"/>
  <c r="P817" i="21"/>
  <c r="P818" i="21"/>
  <c r="P819" i="21"/>
  <c r="P820" i="21"/>
  <c r="P821" i="21"/>
  <c r="P822" i="21"/>
  <c r="P823" i="21"/>
  <c r="P824" i="21"/>
  <c r="L808" i="21"/>
  <c r="L809" i="21"/>
  <c r="L810" i="21"/>
  <c r="L811" i="21"/>
  <c r="L812" i="21"/>
  <c r="L813" i="21"/>
  <c r="O808" i="21"/>
  <c r="O809" i="21"/>
  <c r="O810" i="21"/>
  <c r="O811" i="21"/>
  <c r="O812" i="21"/>
  <c r="O813" i="21"/>
  <c r="P808" i="21"/>
  <c r="P809" i="21"/>
  <c r="P810" i="21"/>
  <c r="P811" i="21"/>
  <c r="P812" i="21"/>
  <c r="P813" i="21"/>
  <c r="L800" i="21"/>
  <c r="L801" i="21"/>
  <c r="L802" i="21"/>
  <c r="L803" i="21"/>
  <c r="L804" i="21"/>
  <c r="L805" i="21"/>
  <c r="L806" i="21"/>
  <c r="L807" i="21"/>
  <c r="O800" i="21"/>
  <c r="O801" i="21"/>
  <c r="O802" i="21"/>
  <c r="O803" i="21"/>
  <c r="O804" i="21"/>
  <c r="O805" i="21"/>
  <c r="O806" i="21"/>
  <c r="O807" i="21"/>
  <c r="P800" i="21"/>
  <c r="P801" i="21"/>
  <c r="P802" i="21"/>
  <c r="P803" i="21"/>
  <c r="P804" i="21"/>
  <c r="P805" i="21"/>
  <c r="P806" i="21"/>
  <c r="P807" i="21"/>
  <c r="L893" i="21"/>
  <c r="O893" i="21"/>
  <c r="P893" i="21"/>
  <c r="L886" i="21"/>
  <c r="L887" i="21"/>
  <c r="L888" i="21"/>
  <c r="L889" i="21"/>
  <c r="L890" i="21"/>
  <c r="L891" i="21"/>
  <c r="L892" i="21"/>
  <c r="O886" i="21"/>
  <c r="O887" i="21"/>
  <c r="O888" i="21"/>
  <c r="O889" i="21"/>
  <c r="O890" i="21"/>
  <c r="O891" i="21"/>
  <c r="O892" i="21"/>
  <c r="P886" i="21"/>
  <c r="P887" i="21"/>
  <c r="P888" i="21"/>
  <c r="P889" i="21"/>
  <c r="P890" i="21"/>
  <c r="P891" i="21"/>
  <c r="P892" i="21"/>
  <c r="L884" i="21"/>
  <c r="L885" i="21"/>
  <c r="O884" i="21"/>
  <c r="O885" i="21"/>
  <c r="P884" i="21"/>
  <c r="P885" i="21"/>
  <c r="L883" i="21"/>
  <c r="O883" i="21"/>
  <c r="P883" i="21"/>
  <c r="L874" i="21"/>
  <c r="L875" i="21"/>
  <c r="L876" i="21"/>
  <c r="L877" i="21"/>
  <c r="L878" i="21"/>
  <c r="L879" i="21"/>
  <c r="L880" i="21"/>
  <c r="L881" i="21"/>
  <c r="L882" i="21"/>
  <c r="O874" i="21"/>
  <c r="O875" i="21"/>
  <c r="O876" i="21"/>
  <c r="O877" i="21"/>
  <c r="O878" i="21"/>
  <c r="O879" i="21"/>
  <c r="O880" i="21"/>
  <c r="O881" i="21"/>
  <c r="O882" i="21"/>
  <c r="P874" i="21"/>
  <c r="P875" i="21"/>
  <c r="P876" i="21"/>
  <c r="P877" i="21"/>
  <c r="P878" i="21"/>
  <c r="P879" i="21"/>
  <c r="P880" i="21"/>
  <c r="P881" i="21"/>
  <c r="P882" i="21"/>
  <c r="L872" i="21"/>
  <c r="L873" i="21"/>
  <c r="O872" i="21"/>
  <c r="O873" i="21"/>
  <c r="P872" i="21"/>
  <c r="P873" i="21"/>
  <c r="L917" i="21"/>
  <c r="L918" i="21"/>
  <c r="L919" i="21"/>
  <c r="O917" i="21"/>
  <c r="O918" i="21"/>
  <c r="O919" i="21"/>
  <c r="P917" i="21"/>
  <c r="P918" i="21"/>
  <c r="P919" i="21"/>
  <c r="L916" i="21"/>
  <c r="O916" i="21"/>
  <c r="P916" i="21"/>
  <c r="L915" i="21"/>
  <c r="O915" i="21"/>
  <c r="P915" i="21"/>
  <c r="L913" i="21"/>
  <c r="L914" i="21"/>
  <c r="O913" i="21"/>
  <c r="O914" i="21"/>
  <c r="P913" i="21"/>
  <c r="P914" i="21"/>
  <c r="L911" i="21"/>
  <c r="L912" i="21"/>
  <c r="O911" i="21"/>
  <c r="O912" i="21"/>
  <c r="P911" i="21"/>
  <c r="P912" i="21"/>
  <c r="L936" i="21"/>
  <c r="L937" i="21"/>
  <c r="L938" i="21"/>
  <c r="L939" i="21"/>
  <c r="L940" i="21"/>
  <c r="L941" i="21"/>
  <c r="L942" i="21"/>
  <c r="L910" i="21"/>
  <c r="O936" i="21"/>
  <c r="O937" i="21"/>
  <c r="O938" i="21"/>
  <c r="O939" i="21"/>
  <c r="O940" i="21"/>
  <c r="O941" i="21"/>
  <c r="O942" i="21"/>
  <c r="O910" i="21"/>
  <c r="P936" i="21"/>
  <c r="P937" i="21"/>
  <c r="P938" i="21"/>
  <c r="P939" i="21"/>
  <c r="P940" i="21"/>
  <c r="P941" i="21"/>
  <c r="P942" i="21"/>
  <c r="P910" i="21"/>
  <c r="L931" i="21"/>
  <c r="L932" i="21"/>
  <c r="L933" i="21"/>
  <c r="L934" i="21"/>
  <c r="L935" i="21"/>
  <c r="O931" i="21"/>
  <c r="O932" i="21"/>
  <c r="O933" i="21"/>
  <c r="O934" i="21"/>
  <c r="O935" i="21"/>
  <c r="P931" i="21"/>
  <c r="P932" i="21"/>
  <c r="P933" i="21"/>
  <c r="P934" i="21"/>
  <c r="P935" i="21"/>
  <c r="L1067" i="21"/>
  <c r="L1068" i="21"/>
  <c r="L1069" i="21"/>
  <c r="L1070" i="21"/>
  <c r="L1071" i="21"/>
  <c r="O1067" i="21"/>
  <c r="O1068" i="21"/>
  <c r="O1069" i="21"/>
  <c r="O1070" i="21"/>
  <c r="O1071" i="21"/>
  <c r="P1067" i="21"/>
  <c r="P1068" i="21"/>
  <c r="P1069" i="21"/>
  <c r="P1070" i="21"/>
  <c r="P1071" i="21"/>
  <c r="L1064" i="21"/>
  <c r="L1065" i="21"/>
  <c r="L1066" i="21"/>
  <c r="O1064" i="21"/>
  <c r="O1065" i="21"/>
  <c r="O1066" i="21"/>
  <c r="P1064" i="21"/>
  <c r="P1065" i="21"/>
  <c r="P1066" i="21"/>
  <c r="L1058" i="21"/>
  <c r="L1059" i="21"/>
  <c r="L1060" i="21"/>
  <c r="L1061" i="21"/>
  <c r="L1062" i="21"/>
  <c r="L1063" i="21"/>
  <c r="O1058" i="21"/>
  <c r="O1059" i="21"/>
  <c r="O1060" i="21"/>
  <c r="O1061" i="21"/>
  <c r="O1062" i="21"/>
  <c r="O1063" i="21"/>
  <c r="P1058" i="21"/>
  <c r="P1059" i="21"/>
  <c r="P1060" i="21"/>
  <c r="P1061" i="21"/>
  <c r="P1062" i="21"/>
  <c r="P1063" i="21"/>
  <c r="L84" i="21"/>
  <c r="L85" i="21"/>
  <c r="L86" i="21"/>
  <c r="L87" i="21"/>
  <c r="L88" i="21"/>
  <c r="L89" i="21"/>
  <c r="O84" i="21"/>
  <c r="O85" i="21"/>
  <c r="O86" i="21"/>
  <c r="O87" i="21"/>
  <c r="O88" i="21"/>
  <c r="O89" i="21"/>
  <c r="P84" i="21"/>
  <c r="P85" i="21"/>
  <c r="P86" i="21"/>
  <c r="P87" i="21"/>
  <c r="P88" i="21"/>
  <c r="P89" i="21"/>
  <c r="L74" i="21"/>
  <c r="L75" i="21"/>
  <c r="L76" i="21"/>
  <c r="L77" i="21"/>
  <c r="L78" i="21"/>
  <c r="L79" i="21"/>
  <c r="L80" i="21"/>
  <c r="L81" i="21"/>
  <c r="L82" i="21"/>
  <c r="L83" i="21"/>
  <c r="O74" i="21"/>
  <c r="O75" i="21"/>
  <c r="O76" i="21"/>
  <c r="O77" i="21"/>
  <c r="O78" i="21"/>
  <c r="O79" i="21"/>
  <c r="O80" i="21"/>
  <c r="O81" i="21"/>
  <c r="O82" i="21"/>
  <c r="O83" i="21"/>
  <c r="P74" i="21"/>
  <c r="P75" i="21"/>
  <c r="P76" i="21"/>
  <c r="P77" i="21"/>
  <c r="P78" i="21"/>
  <c r="P79" i="21"/>
  <c r="P80" i="21"/>
  <c r="P81" i="21"/>
  <c r="P82" i="21"/>
  <c r="P83" i="21"/>
  <c r="L69" i="21"/>
  <c r="L70" i="21"/>
  <c r="L71" i="21"/>
  <c r="L72" i="21"/>
  <c r="L73" i="21"/>
  <c r="O69" i="21"/>
  <c r="O70" i="21"/>
  <c r="O71" i="21"/>
  <c r="O72" i="21"/>
  <c r="O73" i="21"/>
  <c r="P69" i="21"/>
  <c r="P70" i="21"/>
  <c r="P71" i="21"/>
  <c r="P72" i="21"/>
  <c r="P73" i="21"/>
  <c r="L275" i="21"/>
  <c r="L276" i="21"/>
  <c r="L277" i="21"/>
  <c r="L278" i="21"/>
  <c r="L279" i="21"/>
  <c r="O275" i="21"/>
  <c r="O276" i="21"/>
  <c r="O277" i="21"/>
  <c r="O278" i="21"/>
  <c r="O279" i="21"/>
  <c r="P275" i="21"/>
  <c r="P276" i="21"/>
  <c r="P277" i="21"/>
  <c r="P278" i="21"/>
  <c r="P279" i="21"/>
  <c r="L271" i="21"/>
  <c r="L272" i="21"/>
  <c r="L273" i="21"/>
  <c r="L274" i="21"/>
  <c r="O271" i="21"/>
  <c r="O272" i="21"/>
  <c r="O273" i="21"/>
  <c r="O274" i="21"/>
  <c r="P271" i="21"/>
  <c r="P272" i="21"/>
  <c r="P273" i="21"/>
  <c r="P274" i="21"/>
  <c r="L264" i="21"/>
  <c r="L265" i="21"/>
  <c r="L266" i="21"/>
  <c r="L267" i="21"/>
  <c r="L268" i="21"/>
  <c r="L269" i="21"/>
  <c r="L270" i="21"/>
  <c r="O264" i="21"/>
  <c r="O265" i="21"/>
  <c r="O266" i="21"/>
  <c r="O267" i="21"/>
  <c r="O268" i="21"/>
  <c r="O269" i="21"/>
  <c r="O270" i="21"/>
  <c r="P264" i="21"/>
  <c r="P265" i="21"/>
  <c r="P266" i="21"/>
  <c r="P267" i="21"/>
  <c r="P268" i="21"/>
  <c r="P269" i="21"/>
  <c r="P270" i="21"/>
  <c r="L253" i="21"/>
  <c r="L254" i="21"/>
  <c r="L255" i="21"/>
  <c r="L256" i="21"/>
  <c r="L257" i="21"/>
  <c r="L258" i="21"/>
  <c r="L259" i="21"/>
  <c r="L260" i="21"/>
  <c r="L261" i="21"/>
  <c r="L262" i="21"/>
  <c r="L263" i="21"/>
  <c r="O253" i="21"/>
  <c r="O254" i="21"/>
  <c r="O255" i="21"/>
  <c r="O256" i="21"/>
  <c r="O257" i="21"/>
  <c r="O258" i="21"/>
  <c r="O259" i="21"/>
  <c r="O260" i="21"/>
  <c r="O261" i="21"/>
  <c r="O262" i="21"/>
  <c r="O263" i="21"/>
  <c r="P253" i="21"/>
  <c r="P254" i="21"/>
  <c r="P255" i="21"/>
  <c r="P256" i="21"/>
  <c r="P257" i="21"/>
  <c r="P258" i="21"/>
  <c r="P259" i="21"/>
  <c r="P260" i="21"/>
  <c r="P261" i="21"/>
  <c r="P262" i="21"/>
  <c r="P263" i="21"/>
  <c r="L251" i="21"/>
  <c r="L252" i="21"/>
  <c r="O251" i="21"/>
  <c r="O252" i="21"/>
  <c r="P251" i="21"/>
  <c r="P252" i="21"/>
  <c r="L333" i="21"/>
  <c r="O333" i="21"/>
  <c r="P333" i="21"/>
  <c r="L327" i="21"/>
  <c r="L328" i="21"/>
  <c r="L329" i="21"/>
  <c r="L330" i="21"/>
  <c r="L331" i="21"/>
  <c r="L332" i="21"/>
  <c r="O327" i="21"/>
  <c r="O328" i="21"/>
  <c r="O329" i="21"/>
  <c r="O330" i="21"/>
  <c r="O331" i="21"/>
  <c r="O332" i="21"/>
  <c r="P327" i="21"/>
  <c r="P328" i="21"/>
  <c r="P329" i="21"/>
  <c r="P330" i="21"/>
  <c r="P331" i="21"/>
  <c r="P332" i="21"/>
  <c r="L462" i="21"/>
  <c r="L463" i="21"/>
  <c r="O462" i="21"/>
  <c r="O463" i="21"/>
  <c r="P462" i="21"/>
  <c r="P463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L177" i="21"/>
  <c r="L178" i="21"/>
  <c r="L179" i="21"/>
  <c r="L180" i="21"/>
  <c r="L181" i="21"/>
  <c r="L182" i="21"/>
  <c r="L183" i="21"/>
  <c r="O177" i="21"/>
  <c r="O178" i="21"/>
  <c r="O179" i="21"/>
  <c r="O180" i="21"/>
  <c r="O181" i="21"/>
  <c r="O182" i="21"/>
  <c r="O183" i="21"/>
  <c r="P177" i="21"/>
  <c r="P178" i="21"/>
  <c r="P179" i="21"/>
  <c r="P180" i="21"/>
  <c r="P181" i="21"/>
  <c r="P182" i="21"/>
  <c r="P183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L159" i="21"/>
  <c r="L160" i="21"/>
  <c r="L161" i="21"/>
  <c r="L162" i="21"/>
  <c r="O159" i="21"/>
  <c r="O160" i="21"/>
  <c r="O161" i="21"/>
  <c r="O162" i="21"/>
  <c r="P159" i="21"/>
  <c r="P160" i="21"/>
  <c r="P161" i="21"/>
  <c r="P162" i="21"/>
  <c r="L157" i="21"/>
  <c r="L158" i="21"/>
  <c r="O157" i="21"/>
  <c r="O158" i="21"/>
  <c r="P157" i="21"/>
  <c r="P158" i="21"/>
  <c r="L1255" i="21"/>
  <c r="O1255" i="21"/>
  <c r="P1255" i="21"/>
  <c r="L1245" i="21"/>
  <c r="L1246" i="21"/>
  <c r="L1247" i="21"/>
  <c r="L1248" i="21"/>
  <c r="L1249" i="21"/>
  <c r="L1250" i="21"/>
  <c r="L1251" i="21"/>
  <c r="L1252" i="21"/>
  <c r="L1253" i="21"/>
  <c r="L1254" i="21"/>
  <c r="O1245" i="21"/>
  <c r="O1246" i="21"/>
  <c r="O1247" i="21"/>
  <c r="O1248" i="21"/>
  <c r="O1249" i="21"/>
  <c r="O1250" i="21"/>
  <c r="O1251" i="21"/>
  <c r="O1252" i="21"/>
  <c r="O1253" i="21"/>
  <c r="O1254" i="21"/>
  <c r="P1245" i="21"/>
  <c r="P1246" i="21"/>
  <c r="P1247" i="21"/>
  <c r="P1248" i="21"/>
  <c r="P1249" i="21"/>
  <c r="P1250" i="21"/>
  <c r="P1251" i="21"/>
  <c r="P1252" i="21"/>
  <c r="P1253" i="21"/>
  <c r="P1254" i="21"/>
  <c r="L1244" i="21"/>
  <c r="O1244" i="21"/>
  <c r="P1244" i="21"/>
  <c r="L1239" i="21"/>
  <c r="L1240" i="21"/>
  <c r="L1241" i="21"/>
  <c r="L1242" i="21"/>
  <c r="L1243" i="21"/>
  <c r="O1239" i="21"/>
  <c r="O1240" i="21"/>
  <c r="O1241" i="21"/>
  <c r="O1242" i="21"/>
  <c r="O1243" i="21"/>
  <c r="P1239" i="21"/>
  <c r="P1240" i="21"/>
  <c r="P1241" i="21"/>
  <c r="P1242" i="21"/>
  <c r="P1243" i="21"/>
  <c r="L1238" i="21"/>
  <c r="O1238" i="21"/>
  <c r="P1238" i="21"/>
  <c r="L1225" i="21"/>
  <c r="L1226" i="21"/>
  <c r="L1227" i="21"/>
  <c r="L1228" i="21"/>
  <c r="L1229" i="21"/>
  <c r="L1230" i="21"/>
  <c r="L1231" i="21"/>
  <c r="L1232" i="21"/>
  <c r="L1233" i="21"/>
  <c r="L1234" i="21"/>
  <c r="L1235" i="21"/>
  <c r="L1236" i="21"/>
  <c r="L1237" i="21"/>
  <c r="O1225" i="21"/>
  <c r="O1226" i="21"/>
  <c r="O1227" i="21"/>
  <c r="O1228" i="21"/>
  <c r="O1229" i="21"/>
  <c r="O1230" i="21"/>
  <c r="O1231" i="21"/>
  <c r="O1232" i="21"/>
  <c r="O1233" i="21"/>
  <c r="O1234" i="21"/>
  <c r="O1235" i="21"/>
  <c r="O1236" i="21"/>
  <c r="O1237" i="21"/>
  <c r="P1225" i="21"/>
  <c r="P1226" i="21"/>
  <c r="P1227" i="21"/>
  <c r="P1228" i="21"/>
  <c r="P1229" i="21"/>
  <c r="P1230" i="21"/>
  <c r="P1231" i="21"/>
  <c r="P1232" i="21"/>
  <c r="P1233" i="21"/>
  <c r="P1234" i="21"/>
  <c r="P1235" i="21"/>
  <c r="P1236" i="21"/>
  <c r="P1237" i="21"/>
  <c r="L1223" i="21"/>
  <c r="L1224" i="21"/>
  <c r="O1223" i="21"/>
  <c r="O1224" i="21"/>
  <c r="P1223" i="21"/>
  <c r="P1224" i="21"/>
  <c r="L1219" i="21"/>
  <c r="L1220" i="21"/>
  <c r="L1221" i="21"/>
  <c r="L1222" i="21"/>
  <c r="O1219" i="21"/>
  <c r="O1220" i="21"/>
  <c r="O1221" i="21"/>
  <c r="O1222" i="21"/>
  <c r="P1219" i="21"/>
  <c r="P1220" i="21"/>
  <c r="P1221" i="21"/>
  <c r="P1222" i="21"/>
  <c r="L1218" i="21"/>
  <c r="O1218" i="21"/>
  <c r="P1218" i="21"/>
  <c r="L1211" i="21"/>
  <c r="L1212" i="21"/>
  <c r="L1213" i="21"/>
  <c r="L1214" i="21"/>
  <c r="L1215" i="21"/>
  <c r="L1216" i="21"/>
  <c r="L1217" i="21"/>
  <c r="O1211" i="21"/>
  <c r="O1212" i="21"/>
  <c r="O1213" i="21"/>
  <c r="O1214" i="21"/>
  <c r="O1215" i="21"/>
  <c r="O1216" i="21"/>
  <c r="O1217" i="21"/>
  <c r="P1211" i="21"/>
  <c r="P1212" i="21"/>
  <c r="P1213" i="21"/>
  <c r="P1214" i="21"/>
  <c r="P1215" i="21"/>
  <c r="P1216" i="21"/>
  <c r="P1217" i="21"/>
  <c r="L1208" i="21"/>
  <c r="L1209" i="21"/>
  <c r="L1210" i="21"/>
  <c r="O1208" i="21"/>
  <c r="O1209" i="21"/>
  <c r="O1210" i="21"/>
  <c r="P1208" i="21"/>
  <c r="P1209" i="21"/>
  <c r="P1210" i="21"/>
  <c r="L1207" i="21"/>
  <c r="O1207" i="21"/>
  <c r="P1207" i="21"/>
  <c r="L1193" i="21"/>
  <c r="L1194" i="21"/>
  <c r="L1195" i="21"/>
  <c r="L1196" i="21"/>
  <c r="L1197" i="21"/>
  <c r="L1198" i="21"/>
  <c r="L1199" i="21"/>
  <c r="L1200" i="21"/>
  <c r="L1201" i="21"/>
  <c r="L1202" i="21"/>
  <c r="L1203" i="21"/>
  <c r="L1204" i="21"/>
  <c r="L1205" i="21"/>
  <c r="L1206" i="21"/>
  <c r="O1193" i="21"/>
  <c r="O1194" i="21"/>
  <c r="O1195" i="21"/>
  <c r="O1196" i="21"/>
  <c r="O1197" i="21"/>
  <c r="O1198" i="21"/>
  <c r="O1199" i="21"/>
  <c r="O1200" i="21"/>
  <c r="O1201" i="21"/>
  <c r="O1202" i="21"/>
  <c r="O1203" i="21"/>
  <c r="O1204" i="21"/>
  <c r="O1205" i="21"/>
  <c r="O1206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L1191" i="21"/>
  <c r="L1192" i="21"/>
  <c r="O1191" i="21"/>
  <c r="O1192" i="21"/>
  <c r="P1191" i="21"/>
  <c r="P1192" i="21"/>
  <c r="L1186" i="21"/>
  <c r="L1187" i="21"/>
  <c r="L1188" i="21"/>
  <c r="L1189" i="21"/>
  <c r="L1190" i="21"/>
  <c r="O1186" i="21"/>
  <c r="O1187" i="21"/>
  <c r="O1188" i="21"/>
  <c r="O1189" i="21"/>
  <c r="O1190" i="21"/>
  <c r="P1186" i="21"/>
  <c r="P1187" i="21"/>
  <c r="P1188" i="21"/>
  <c r="P1189" i="21"/>
  <c r="P1190" i="21"/>
  <c r="L1185" i="21"/>
  <c r="O1185" i="21"/>
  <c r="P1185" i="21"/>
  <c r="L1184" i="21"/>
  <c r="O1184" i="21"/>
  <c r="P1184" i="21"/>
  <c r="L1286" i="21"/>
  <c r="O1286" i="21"/>
  <c r="P1286" i="21"/>
  <c r="L1285" i="21"/>
  <c r="O1285" i="21"/>
  <c r="P1285" i="21"/>
  <c r="L1282" i="21"/>
  <c r="L1283" i="21"/>
  <c r="L1284" i="21"/>
  <c r="O1282" i="21"/>
  <c r="O1283" i="21"/>
  <c r="O1284" i="21"/>
  <c r="P1282" i="21"/>
  <c r="P1283" i="21"/>
  <c r="P1284" i="21"/>
  <c r="L1281" i="21"/>
  <c r="O1281" i="21"/>
  <c r="P1281" i="21"/>
  <c r="L1280" i="21"/>
  <c r="O1280" i="21"/>
  <c r="P1280" i="21"/>
  <c r="L1301" i="21"/>
  <c r="O1301" i="21"/>
  <c r="P1301" i="21"/>
  <c r="L1182" i="21"/>
  <c r="L1183" i="21"/>
  <c r="O1182" i="21"/>
  <c r="O1183" i="21"/>
  <c r="P1182" i="21"/>
  <c r="P1183" i="21"/>
  <c r="L1181" i="21"/>
  <c r="O1181" i="21"/>
  <c r="P1181" i="21"/>
  <c r="L1180" i="21"/>
  <c r="O1180" i="21"/>
  <c r="P1180" i="21"/>
  <c r="L533" i="21"/>
  <c r="L534" i="21"/>
  <c r="O533" i="21"/>
  <c r="O534" i="21"/>
  <c r="P533" i="21"/>
  <c r="P534" i="21"/>
  <c r="L1027" i="21"/>
  <c r="L1028" i="21"/>
  <c r="L1029" i="21"/>
  <c r="L1030" i="21"/>
  <c r="L1031" i="21"/>
  <c r="L1032" i="21"/>
  <c r="L1033" i="21"/>
  <c r="L1034" i="21"/>
  <c r="L1035" i="21"/>
  <c r="L1036" i="21"/>
  <c r="O1027" i="21"/>
  <c r="O1028" i="21"/>
  <c r="O1029" i="21"/>
  <c r="O1030" i="21"/>
  <c r="O1031" i="21"/>
  <c r="O1032" i="21"/>
  <c r="O1033" i="21"/>
  <c r="O1034" i="21"/>
  <c r="O1035" i="21"/>
  <c r="O1036" i="21"/>
  <c r="P1027" i="21"/>
  <c r="P1028" i="21"/>
  <c r="P1029" i="21"/>
  <c r="P1030" i="21"/>
  <c r="P1031" i="21"/>
  <c r="P1032" i="21"/>
  <c r="P1033" i="21"/>
  <c r="P1034" i="21"/>
  <c r="P1035" i="21"/>
  <c r="P1036" i="21"/>
  <c r="P1026" i="21"/>
  <c r="P1025" i="21"/>
  <c r="P1024" i="21"/>
  <c r="P1023" i="21"/>
  <c r="P1022" i="21"/>
  <c r="P1021" i="21"/>
  <c r="P1020" i="21"/>
  <c r="P1019" i="21"/>
  <c r="O1026" i="21"/>
  <c r="O1025" i="21"/>
  <c r="O1024" i="21"/>
  <c r="O1023" i="21"/>
  <c r="O1022" i="21"/>
  <c r="O1021" i="21"/>
  <c r="O1020" i="21"/>
  <c r="O1019" i="21"/>
  <c r="L1026" i="21"/>
  <c r="L1025" i="21"/>
  <c r="L1024" i="21"/>
  <c r="L1023" i="21"/>
  <c r="L1022" i="21"/>
  <c r="L1021" i="21"/>
  <c r="L1020" i="21"/>
  <c r="L1019" i="21"/>
  <c r="L1017" i="21"/>
  <c r="L1018" i="21"/>
  <c r="O1017" i="21"/>
  <c r="O1018" i="21"/>
  <c r="P1017" i="21"/>
  <c r="P1018" i="21"/>
  <c r="L1016" i="21"/>
  <c r="O1016" i="21"/>
  <c r="P1016" i="21"/>
  <c r="L1012" i="21"/>
  <c r="L1013" i="21"/>
  <c r="L1014" i="21"/>
  <c r="L1015" i="21"/>
  <c r="O1012" i="21"/>
  <c r="O1013" i="21"/>
  <c r="O1014" i="21"/>
  <c r="O1015" i="21"/>
  <c r="P1012" i="21"/>
  <c r="P1013" i="21"/>
  <c r="P1014" i="21"/>
  <c r="P1015" i="21"/>
  <c r="L833" i="21"/>
  <c r="O833" i="21"/>
  <c r="P833" i="21"/>
  <c r="P1084" i="21"/>
  <c r="O1084" i="21"/>
  <c r="L1084" i="21"/>
  <c r="L781" i="21"/>
  <c r="O781" i="21"/>
  <c r="P781" i="21"/>
  <c r="P780" i="21"/>
  <c r="P779" i="21"/>
  <c r="O780" i="21"/>
  <c r="O779" i="21"/>
  <c r="L780" i="21"/>
  <c r="L779" i="21"/>
  <c r="L778" i="21"/>
  <c r="O778" i="21"/>
  <c r="P778" i="21"/>
  <c r="L777" i="21"/>
  <c r="O777" i="21"/>
  <c r="P777" i="21"/>
  <c r="L776" i="21"/>
  <c r="O776" i="21"/>
  <c r="P776" i="21"/>
  <c r="L531" i="21"/>
  <c r="L532" i="21"/>
  <c r="O531" i="21"/>
  <c r="O532" i="21"/>
  <c r="P531" i="21"/>
  <c r="P532" i="21"/>
  <c r="P530" i="21"/>
  <c r="O530" i="21"/>
  <c r="L530" i="21"/>
  <c r="L529" i="21"/>
  <c r="O529" i="21"/>
  <c r="P529" i="21"/>
  <c r="L528" i="21"/>
  <c r="O528" i="21"/>
  <c r="P528" i="21"/>
  <c r="L527" i="21"/>
  <c r="O527" i="21"/>
  <c r="P527" i="21"/>
  <c r="L694" i="21"/>
  <c r="O694" i="21"/>
  <c r="P694" i="21"/>
  <c r="P693" i="21"/>
  <c r="O693" i="21"/>
  <c r="L693" i="21"/>
  <c r="L692" i="21"/>
  <c r="O692" i="21"/>
  <c r="P692" i="21"/>
  <c r="L689" i="21"/>
  <c r="L690" i="21"/>
  <c r="L691" i="21"/>
  <c r="O689" i="21"/>
  <c r="O690" i="21"/>
  <c r="O691" i="21"/>
  <c r="P689" i="21"/>
  <c r="P690" i="21"/>
  <c r="P691" i="21"/>
  <c r="L687" i="21"/>
  <c r="L688" i="21"/>
  <c r="O687" i="21"/>
  <c r="O688" i="21"/>
  <c r="P687" i="21"/>
  <c r="P688" i="21"/>
  <c r="L685" i="21"/>
  <c r="L686" i="21"/>
  <c r="O685" i="21"/>
  <c r="O686" i="21"/>
  <c r="P685" i="21"/>
  <c r="P686" i="21"/>
  <c r="L684" i="21"/>
  <c r="O684" i="21"/>
  <c r="P684" i="21"/>
  <c r="L683" i="21"/>
  <c r="O683" i="21"/>
  <c r="P683" i="21"/>
  <c r="L870" i="21"/>
  <c r="O870" i="21"/>
  <c r="P870" i="21"/>
  <c r="P869" i="21"/>
  <c r="O869" i="21"/>
  <c r="L869" i="21"/>
  <c r="L864" i="21"/>
  <c r="L865" i="21"/>
  <c r="L866" i="21"/>
  <c r="L867" i="21"/>
  <c r="L868" i="21"/>
  <c r="O864" i="21"/>
  <c r="O865" i="21"/>
  <c r="O866" i="21"/>
  <c r="O867" i="21"/>
  <c r="O868" i="21"/>
  <c r="P864" i="21"/>
  <c r="P865" i="21"/>
  <c r="P866" i="21"/>
  <c r="P867" i="21"/>
  <c r="P868" i="21"/>
  <c r="L863" i="21"/>
  <c r="O863" i="21"/>
  <c r="P863" i="21"/>
  <c r="L860" i="21"/>
  <c r="L861" i="21"/>
  <c r="L862" i="21"/>
  <c r="O860" i="21"/>
  <c r="O861" i="21"/>
  <c r="O862" i="21"/>
  <c r="P860" i="21"/>
  <c r="P861" i="21"/>
  <c r="P862" i="21"/>
  <c r="L856" i="21"/>
  <c r="L857" i="21"/>
  <c r="L858" i="21"/>
  <c r="L859" i="21"/>
  <c r="O856" i="21"/>
  <c r="O857" i="21"/>
  <c r="O858" i="21"/>
  <c r="O859" i="21"/>
  <c r="P856" i="21"/>
  <c r="P857" i="21"/>
  <c r="P858" i="21"/>
  <c r="P859" i="21"/>
  <c r="L855" i="21"/>
  <c r="O855" i="21"/>
  <c r="P855" i="21"/>
  <c r="L852" i="21"/>
  <c r="L853" i="21"/>
  <c r="L854" i="21"/>
  <c r="O852" i="21"/>
  <c r="O853" i="21"/>
  <c r="O854" i="21"/>
  <c r="P852" i="21"/>
  <c r="P853" i="21"/>
  <c r="P854" i="21"/>
  <c r="L845" i="21"/>
  <c r="L846" i="21"/>
  <c r="L847" i="21"/>
  <c r="L848" i="21"/>
  <c r="L849" i="21"/>
  <c r="L850" i="21"/>
  <c r="L851" i="21"/>
  <c r="O845" i="21"/>
  <c r="O846" i="21"/>
  <c r="O847" i="21"/>
  <c r="O848" i="21"/>
  <c r="O849" i="21"/>
  <c r="O850" i="21"/>
  <c r="O851" i="21"/>
  <c r="P845" i="21"/>
  <c r="P846" i="21"/>
  <c r="P847" i="21"/>
  <c r="P848" i="21"/>
  <c r="P849" i="21"/>
  <c r="P850" i="21"/>
  <c r="P851" i="21"/>
  <c r="L898" i="21"/>
  <c r="L899" i="21"/>
  <c r="L900" i="21"/>
  <c r="L901" i="21"/>
  <c r="L902" i="21"/>
  <c r="O898" i="21"/>
  <c r="O899" i="21"/>
  <c r="O900" i="21"/>
  <c r="O901" i="21"/>
  <c r="O902" i="21"/>
  <c r="P898" i="21"/>
  <c r="P899" i="21"/>
  <c r="P900" i="21"/>
  <c r="P901" i="21"/>
  <c r="P902" i="21"/>
  <c r="L921" i="21"/>
  <c r="O921" i="21"/>
  <c r="P921" i="21"/>
  <c r="P920" i="21"/>
  <c r="O920" i="21"/>
  <c r="L920" i="21"/>
  <c r="L1086" i="21"/>
  <c r="L1087" i="21"/>
  <c r="O1086" i="21"/>
  <c r="O1087" i="21"/>
  <c r="P1086" i="21"/>
  <c r="P1087" i="21"/>
  <c r="L301" i="21"/>
  <c r="O301" i="21"/>
  <c r="P301" i="21"/>
  <c r="L53" i="21"/>
  <c r="O53" i="21"/>
  <c r="P53" i="21"/>
  <c r="L52" i="21"/>
  <c r="O52" i="21"/>
  <c r="P52" i="21"/>
  <c r="L51" i="21"/>
  <c r="O51" i="21"/>
  <c r="P51" i="21"/>
  <c r="L48" i="21"/>
  <c r="L49" i="21"/>
  <c r="L50" i="21"/>
  <c r="O48" i="21"/>
  <c r="O49" i="21"/>
  <c r="O50" i="21"/>
  <c r="P48" i="21"/>
  <c r="P49" i="21"/>
  <c r="P50" i="21"/>
  <c r="L44" i="21"/>
  <c r="L45" i="21"/>
  <c r="L46" i="21"/>
  <c r="L47" i="21"/>
  <c r="O44" i="21"/>
  <c r="O45" i="21"/>
  <c r="O46" i="21"/>
  <c r="O47" i="21"/>
  <c r="P44" i="21"/>
  <c r="P45" i="21"/>
  <c r="P46" i="21"/>
  <c r="P47" i="21"/>
  <c r="L349" i="21"/>
  <c r="O349" i="21"/>
  <c r="P349" i="21"/>
  <c r="O348" i="21"/>
  <c r="P348" i="21"/>
  <c r="L348" i="21"/>
  <c r="L526" i="21"/>
  <c r="O526" i="21"/>
  <c r="P526" i="21"/>
  <c r="L111" i="21"/>
  <c r="O111" i="21"/>
  <c r="P111" i="21"/>
  <c r="P110" i="21"/>
  <c r="P109" i="21"/>
  <c r="O110" i="21"/>
  <c r="O109" i="21"/>
  <c r="L110" i="21"/>
  <c r="L109" i="21"/>
  <c r="L103" i="21"/>
  <c r="L104" i="21"/>
  <c r="L105" i="21"/>
  <c r="L106" i="21"/>
  <c r="L107" i="21"/>
  <c r="L108" i="21"/>
  <c r="O103" i="21"/>
  <c r="O104" i="21"/>
  <c r="O105" i="21"/>
  <c r="O106" i="21"/>
  <c r="O107" i="21"/>
  <c r="O108" i="21"/>
  <c r="P103" i="21"/>
  <c r="P104" i="21"/>
  <c r="P105" i="21"/>
  <c r="P106" i="21"/>
  <c r="P107" i="21"/>
  <c r="P108" i="21"/>
  <c r="L102" i="21"/>
  <c r="O102" i="21"/>
  <c r="P102" i="21"/>
  <c r="L98" i="21"/>
  <c r="L99" i="21"/>
  <c r="L100" i="21"/>
  <c r="L101" i="21"/>
  <c r="O98" i="21"/>
  <c r="O99" i="21"/>
  <c r="O100" i="21"/>
  <c r="O101" i="21"/>
  <c r="P98" i="21"/>
  <c r="P99" i="21"/>
  <c r="P100" i="21"/>
  <c r="P101" i="21"/>
  <c r="L97" i="21"/>
  <c r="O97" i="21"/>
  <c r="P97" i="21"/>
  <c r="L92" i="21"/>
  <c r="L93" i="21"/>
  <c r="L94" i="21"/>
  <c r="L95" i="21"/>
  <c r="L96" i="21"/>
  <c r="O92" i="21"/>
  <c r="O93" i="21"/>
  <c r="O94" i="21"/>
  <c r="O95" i="21"/>
  <c r="O96" i="21"/>
  <c r="P92" i="21"/>
  <c r="P93" i="21"/>
  <c r="P94" i="21"/>
  <c r="P95" i="21"/>
  <c r="P96" i="21"/>
  <c r="L91" i="21"/>
  <c r="O91" i="21"/>
  <c r="P91" i="21"/>
  <c r="L90" i="21"/>
  <c r="O90" i="21"/>
  <c r="P90" i="21"/>
  <c r="L361" i="21"/>
  <c r="O361" i="21"/>
  <c r="P361" i="21"/>
  <c r="P360" i="21"/>
  <c r="O360" i="21"/>
  <c r="L360" i="21"/>
  <c r="L357" i="21"/>
  <c r="L358" i="21"/>
  <c r="L359" i="21"/>
  <c r="O357" i="21"/>
  <c r="O358" i="21"/>
  <c r="O359" i="21"/>
  <c r="P357" i="21"/>
  <c r="P358" i="21"/>
  <c r="P359" i="21"/>
  <c r="L355" i="21"/>
  <c r="L356" i="21"/>
  <c r="O355" i="21"/>
  <c r="O356" i="21"/>
  <c r="P355" i="21"/>
  <c r="P356" i="21"/>
  <c r="L354" i="21"/>
  <c r="O354" i="21"/>
  <c r="P354" i="21"/>
  <c r="L352" i="21"/>
  <c r="L353" i="21"/>
  <c r="O352" i="21"/>
  <c r="O353" i="21"/>
  <c r="P352" i="21"/>
  <c r="P353" i="21"/>
  <c r="L350" i="21"/>
  <c r="L351" i="21"/>
  <c r="O350" i="21"/>
  <c r="O351" i="21"/>
  <c r="P350" i="21"/>
  <c r="P351" i="21"/>
  <c r="H528" i="1" l="1"/>
  <c r="BW528" i="1" s="1"/>
  <c r="BX528" i="1" s="1"/>
  <c r="AF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Y528" i="1"/>
  <c r="BZ528" i="1"/>
  <c r="CA528" i="1"/>
  <c r="CB528" i="1"/>
  <c r="CC528" i="1"/>
  <c r="CD528" i="1"/>
  <c r="CK528" i="1"/>
  <c r="CM528" i="1" s="1"/>
  <c r="CO528" i="1" s="1"/>
  <c r="CP528" i="1"/>
  <c r="CR528" i="1"/>
  <c r="CS528" i="1"/>
  <c r="H527" i="1"/>
  <c r="BW527" i="1" s="1"/>
  <c r="BX527" i="1" s="1"/>
  <c r="AF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Y527" i="1"/>
  <c r="BZ527" i="1"/>
  <c r="CA527" i="1"/>
  <c r="CB527" i="1"/>
  <c r="CC527" i="1"/>
  <c r="CD527" i="1"/>
  <c r="CK527" i="1"/>
  <c r="CM527" i="1" s="1"/>
  <c r="CO527" i="1" s="1"/>
  <c r="CP527" i="1"/>
  <c r="CR527" i="1"/>
  <c r="CS527" i="1"/>
  <c r="H526" i="1"/>
  <c r="BW526" i="1" s="1"/>
  <c r="BX526" i="1" s="1"/>
  <c r="AF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Y526" i="1"/>
  <c r="BZ526" i="1"/>
  <c r="CA526" i="1"/>
  <c r="CB526" i="1"/>
  <c r="CC526" i="1"/>
  <c r="CD526" i="1"/>
  <c r="CK526" i="1"/>
  <c r="CM526" i="1" s="1"/>
  <c r="CO526" i="1" s="1"/>
  <c r="CP526" i="1"/>
  <c r="CR526" i="1"/>
  <c r="CS526" i="1"/>
  <c r="L666" i="21"/>
  <c r="L667" i="21"/>
  <c r="L668" i="21"/>
  <c r="O666" i="21"/>
  <c r="O667" i="21"/>
  <c r="O668" i="21"/>
  <c r="P666" i="21"/>
  <c r="P667" i="21"/>
  <c r="P668" i="21"/>
  <c r="P665" i="21"/>
  <c r="O665" i="21"/>
  <c r="L665" i="21"/>
  <c r="L664" i="21"/>
  <c r="O664" i="21"/>
  <c r="P664" i="21"/>
  <c r="L663" i="21"/>
  <c r="O663" i="21"/>
  <c r="P663" i="21"/>
  <c r="L774" i="21"/>
  <c r="O774" i="21"/>
  <c r="P774" i="21"/>
  <c r="P773" i="21"/>
  <c r="O773" i="21"/>
  <c r="L773" i="21"/>
  <c r="L772" i="21"/>
  <c r="O772" i="21"/>
  <c r="P772" i="21"/>
  <c r="L771" i="21"/>
  <c r="O771" i="21"/>
  <c r="P771" i="21"/>
  <c r="L770" i="21"/>
  <c r="O770" i="21"/>
  <c r="P770" i="21"/>
  <c r="L769" i="21"/>
  <c r="O769" i="21"/>
  <c r="P769" i="21"/>
  <c r="L768" i="21"/>
  <c r="O768" i="21"/>
  <c r="P768" i="21"/>
  <c r="L761" i="21"/>
  <c r="L762" i="21"/>
  <c r="L763" i="21"/>
  <c r="L764" i="21"/>
  <c r="L765" i="21"/>
  <c r="L766" i="21"/>
  <c r="L767" i="21"/>
  <c r="O761" i="21"/>
  <c r="O762" i="21"/>
  <c r="O763" i="21"/>
  <c r="O764" i="21"/>
  <c r="O765" i="21"/>
  <c r="O766" i="21"/>
  <c r="O767" i="21"/>
  <c r="P761" i="21"/>
  <c r="P762" i="21"/>
  <c r="P763" i="21"/>
  <c r="P764" i="21"/>
  <c r="P765" i="21"/>
  <c r="P766" i="21"/>
  <c r="P767" i="21"/>
  <c r="L748" i="21"/>
  <c r="L749" i="21"/>
  <c r="L750" i="21"/>
  <c r="L751" i="21"/>
  <c r="L752" i="21"/>
  <c r="L753" i="21"/>
  <c r="L754" i="21"/>
  <c r="L755" i="21"/>
  <c r="L756" i="21"/>
  <c r="L757" i="21"/>
  <c r="L758" i="21"/>
  <c r="L759" i="21"/>
  <c r="L760" i="21"/>
  <c r="O748" i="21"/>
  <c r="O749" i="21"/>
  <c r="O750" i="21"/>
  <c r="O751" i="21"/>
  <c r="O752" i="21"/>
  <c r="O753" i="21"/>
  <c r="O754" i="21"/>
  <c r="O755" i="21"/>
  <c r="O756" i="21"/>
  <c r="O757" i="21"/>
  <c r="O758" i="21"/>
  <c r="O759" i="21"/>
  <c r="O760" i="21"/>
  <c r="P748" i="21"/>
  <c r="P749" i="21"/>
  <c r="P750" i="21"/>
  <c r="P751" i="21"/>
  <c r="P752" i="21"/>
  <c r="P753" i="21"/>
  <c r="P754" i="21"/>
  <c r="P755" i="21"/>
  <c r="P756" i="21"/>
  <c r="P757" i="21"/>
  <c r="P758" i="21"/>
  <c r="P759" i="21"/>
  <c r="P760" i="21"/>
  <c r="L747" i="21"/>
  <c r="O747" i="21"/>
  <c r="P747" i="21"/>
  <c r="L746" i="21"/>
  <c r="O746" i="21"/>
  <c r="P746" i="21"/>
  <c r="L744" i="21"/>
  <c r="L745" i="21"/>
  <c r="O744" i="21"/>
  <c r="O745" i="21"/>
  <c r="P744" i="21"/>
  <c r="P745" i="21"/>
  <c r="L743" i="21"/>
  <c r="O743" i="21"/>
  <c r="P743" i="21"/>
  <c r="L843" i="21"/>
  <c r="L844" i="21"/>
  <c r="O843" i="21"/>
  <c r="O844" i="21"/>
  <c r="P843" i="21"/>
  <c r="P844" i="21"/>
  <c r="P842" i="21"/>
  <c r="O842" i="21"/>
  <c r="L842" i="21"/>
  <c r="L840" i="21"/>
  <c r="L841" i="21"/>
  <c r="O840" i="21"/>
  <c r="O841" i="21"/>
  <c r="P840" i="21"/>
  <c r="P841" i="21"/>
  <c r="L835" i="21"/>
  <c r="L836" i="21"/>
  <c r="L837" i="21"/>
  <c r="L838" i="21"/>
  <c r="L839" i="21"/>
  <c r="O835" i="21"/>
  <c r="O836" i="21"/>
  <c r="O837" i="21"/>
  <c r="O838" i="21"/>
  <c r="O839" i="21"/>
  <c r="P835" i="21"/>
  <c r="P836" i="21"/>
  <c r="P837" i="21"/>
  <c r="P838" i="21"/>
  <c r="P839" i="21"/>
  <c r="L895" i="21"/>
  <c r="L896" i="21"/>
  <c r="L897" i="21"/>
  <c r="O895" i="21"/>
  <c r="O896" i="21"/>
  <c r="O897" i="21"/>
  <c r="P895" i="21"/>
  <c r="P896" i="21"/>
  <c r="P897" i="21"/>
  <c r="P894" i="21"/>
  <c r="O894" i="21"/>
  <c r="L894" i="21"/>
  <c r="L944" i="21"/>
  <c r="L929" i="21"/>
  <c r="O944" i="21"/>
  <c r="O929" i="21"/>
  <c r="P944" i="21"/>
  <c r="P929" i="21"/>
  <c r="P930" i="21"/>
  <c r="O930" i="21"/>
  <c r="L930" i="21"/>
  <c r="L943" i="21"/>
  <c r="O943" i="21"/>
  <c r="P943" i="21"/>
  <c r="L1085" i="21"/>
  <c r="L1089" i="21"/>
  <c r="L1090" i="21"/>
  <c r="L1088" i="21"/>
  <c r="O1085" i="21"/>
  <c r="O1089" i="21"/>
  <c r="O1090" i="21"/>
  <c r="O1088" i="21"/>
  <c r="P1085" i="21"/>
  <c r="P1089" i="21"/>
  <c r="P1090" i="21"/>
  <c r="P1088" i="21"/>
  <c r="L153" i="21"/>
  <c r="L154" i="21"/>
  <c r="L155" i="21"/>
  <c r="L156" i="21"/>
  <c r="O153" i="21"/>
  <c r="O154" i="21"/>
  <c r="O155" i="21"/>
  <c r="O156" i="21"/>
  <c r="P153" i="21"/>
  <c r="P154" i="21"/>
  <c r="P155" i="21"/>
  <c r="P156" i="21"/>
  <c r="P152" i="21"/>
  <c r="P151" i="21"/>
  <c r="P150" i="21"/>
  <c r="P149" i="21"/>
  <c r="P148" i="21"/>
  <c r="P147" i="21"/>
  <c r="P146" i="21"/>
  <c r="P145" i="21"/>
  <c r="O152" i="21"/>
  <c r="O151" i="21"/>
  <c r="O150" i="21"/>
  <c r="O149" i="21"/>
  <c r="O148" i="21"/>
  <c r="O147" i="21"/>
  <c r="O146" i="21"/>
  <c r="O145" i="21"/>
  <c r="L152" i="21"/>
  <c r="L151" i="21"/>
  <c r="L150" i="21"/>
  <c r="L149" i="21"/>
  <c r="L148" i="21"/>
  <c r="L147" i="21"/>
  <c r="L146" i="21"/>
  <c r="L145" i="21"/>
  <c r="L143" i="21"/>
  <c r="L144" i="21"/>
  <c r="O143" i="21"/>
  <c r="O144" i="21"/>
  <c r="P143" i="21"/>
  <c r="P144" i="21"/>
  <c r="L139" i="21"/>
  <c r="L140" i="21"/>
  <c r="L141" i="21"/>
  <c r="L142" i="21"/>
  <c r="O139" i="21"/>
  <c r="O140" i="21"/>
  <c r="O141" i="21"/>
  <c r="O142" i="21"/>
  <c r="P139" i="21"/>
  <c r="P140" i="21"/>
  <c r="P141" i="21"/>
  <c r="P142" i="21"/>
  <c r="L136" i="21"/>
  <c r="L137" i="21"/>
  <c r="L138" i="21"/>
  <c r="O136" i="21"/>
  <c r="O137" i="21"/>
  <c r="O138" i="21"/>
  <c r="P136" i="21"/>
  <c r="P137" i="21"/>
  <c r="P138" i="21"/>
  <c r="L134" i="21"/>
  <c r="L135" i="21"/>
  <c r="O134" i="21"/>
  <c r="O135" i="21"/>
  <c r="P134" i="21"/>
  <c r="P135" i="21"/>
  <c r="L133" i="21"/>
  <c r="O133" i="21"/>
  <c r="P133" i="21"/>
  <c r="L131" i="21"/>
  <c r="L132" i="21"/>
  <c r="O131" i="21"/>
  <c r="O132" i="21"/>
  <c r="P131" i="21"/>
  <c r="P132" i="21"/>
  <c r="L126" i="21"/>
  <c r="L127" i="21"/>
  <c r="L128" i="21"/>
  <c r="L129" i="21"/>
  <c r="L130" i="21"/>
  <c r="O126" i="21"/>
  <c r="O127" i="21"/>
  <c r="O128" i="21"/>
  <c r="O129" i="21"/>
  <c r="O130" i="21"/>
  <c r="P126" i="21"/>
  <c r="P127" i="21"/>
  <c r="P128" i="21"/>
  <c r="P129" i="21"/>
  <c r="P130" i="21"/>
  <c r="L116" i="21"/>
  <c r="L117" i="21"/>
  <c r="L118" i="21"/>
  <c r="L119" i="21"/>
  <c r="L120" i="21"/>
  <c r="L121" i="21"/>
  <c r="L122" i="21"/>
  <c r="L123" i="21"/>
  <c r="L124" i="21"/>
  <c r="L125" i="21"/>
  <c r="O116" i="21"/>
  <c r="O117" i="21"/>
  <c r="O118" i="21"/>
  <c r="O119" i="21"/>
  <c r="O120" i="21"/>
  <c r="O121" i="21"/>
  <c r="O122" i="21"/>
  <c r="O123" i="21"/>
  <c r="O124" i="21"/>
  <c r="O125" i="21"/>
  <c r="P116" i="21"/>
  <c r="P117" i="21"/>
  <c r="P118" i="21"/>
  <c r="P119" i="21"/>
  <c r="P120" i="21"/>
  <c r="P121" i="21"/>
  <c r="P122" i="21"/>
  <c r="P123" i="21"/>
  <c r="P124" i="21"/>
  <c r="P125" i="21"/>
  <c r="L114" i="21"/>
  <c r="L115" i="21"/>
  <c r="O114" i="21"/>
  <c r="O115" i="21"/>
  <c r="P114" i="21"/>
  <c r="P115" i="21"/>
  <c r="L112" i="21"/>
  <c r="L113" i="21"/>
  <c r="O112" i="21"/>
  <c r="O113" i="21"/>
  <c r="P112" i="21"/>
  <c r="P113" i="21"/>
  <c r="L346" i="21"/>
  <c r="L347" i="21"/>
  <c r="O346" i="21"/>
  <c r="O347" i="21"/>
  <c r="P346" i="21"/>
  <c r="P347" i="21"/>
  <c r="P345" i="21"/>
  <c r="P344" i="21"/>
  <c r="O345" i="21"/>
  <c r="O344" i="21"/>
  <c r="L345" i="21"/>
  <c r="L344" i="21"/>
  <c r="L341" i="21"/>
  <c r="L342" i="21"/>
  <c r="L343" i="21"/>
  <c r="O341" i="21"/>
  <c r="O342" i="21"/>
  <c r="O343" i="21"/>
  <c r="P341" i="21"/>
  <c r="P342" i="21"/>
  <c r="P343" i="21"/>
  <c r="L338" i="21"/>
  <c r="L339" i="21"/>
  <c r="L340" i="21"/>
  <c r="O338" i="21"/>
  <c r="O339" i="21"/>
  <c r="O340" i="21"/>
  <c r="P338" i="21"/>
  <c r="P339" i="21"/>
  <c r="P340" i="21"/>
  <c r="L334" i="21"/>
  <c r="L335" i="21"/>
  <c r="L336" i="21"/>
  <c r="L337" i="21"/>
  <c r="O334" i="21"/>
  <c r="O335" i="21"/>
  <c r="O336" i="21"/>
  <c r="O337" i="21"/>
  <c r="P334" i="21"/>
  <c r="P335" i="21"/>
  <c r="P336" i="21"/>
  <c r="P337" i="21"/>
  <c r="L515" i="21"/>
  <c r="O515" i="21"/>
  <c r="P515" i="21"/>
  <c r="P514" i="21"/>
  <c r="P513" i="21"/>
  <c r="P512" i="21"/>
  <c r="P511" i="21"/>
  <c r="P510" i="21"/>
  <c r="P509" i="21"/>
  <c r="P508" i="21"/>
  <c r="P507" i="21"/>
  <c r="P506" i="21"/>
  <c r="P505" i="21"/>
  <c r="P504" i="21"/>
  <c r="P503" i="21"/>
  <c r="P502" i="21"/>
  <c r="P501" i="21"/>
  <c r="P500" i="21"/>
  <c r="P499" i="21"/>
  <c r="O514" i="21"/>
  <c r="O513" i="21"/>
  <c r="O512" i="21"/>
  <c r="O511" i="21"/>
  <c r="O510" i="21"/>
  <c r="O509" i="21"/>
  <c r="O508" i="21"/>
  <c r="O507" i="21"/>
  <c r="O506" i="21"/>
  <c r="O505" i="21"/>
  <c r="O504" i="21"/>
  <c r="O503" i="21"/>
  <c r="O502" i="21"/>
  <c r="O501" i="21"/>
  <c r="O500" i="21"/>
  <c r="O499" i="21"/>
  <c r="L514" i="21"/>
  <c r="L513" i="21"/>
  <c r="L512" i="21"/>
  <c r="L511" i="21"/>
  <c r="L510" i="21"/>
  <c r="L509" i="21"/>
  <c r="L508" i="21"/>
  <c r="L507" i="21"/>
  <c r="L506" i="21"/>
  <c r="L505" i="21"/>
  <c r="L504" i="21"/>
  <c r="L503" i="21"/>
  <c r="L502" i="21"/>
  <c r="L501" i="21"/>
  <c r="L500" i="21"/>
  <c r="L499" i="21"/>
  <c r="L497" i="21"/>
  <c r="L498" i="21"/>
  <c r="O497" i="21"/>
  <c r="O498" i="21"/>
  <c r="P497" i="21"/>
  <c r="P498" i="21"/>
  <c r="L495" i="21"/>
  <c r="L496" i="21"/>
  <c r="O495" i="21"/>
  <c r="O496" i="21"/>
  <c r="P495" i="21"/>
  <c r="P496" i="21"/>
  <c r="L490" i="21"/>
  <c r="L491" i="21"/>
  <c r="L492" i="21"/>
  <c r="L493" i="21"/>
  <c r="L494" i="21"/>
  <c r="O490" i="21"/>
  <c r="O491" i="21"/>
  <c r="O492" i="21"/>
  <c r="O493" i="21"/>
  <c r="O494" i="21"/>
  <c r="P490" i="21"/>
  <c r="P491" i="21"/>
  <c r="P492" i="21"/>
  <c r="P493" i="21"/>
  <c r="P494" i="21"/>
  <c r="L488" i="21"/>
  <c r="L489" i="21"/>
  <c r="O488" i="21"/>
  <c r="O489" i="21"/>
  <c r="P488" i="21"/>
  <c r="P489" i="21"/>
  <c r="L481" i="21"/>
  <c r="L482" i="21"/>
  <c r="L483" i="21"/>
  <c r="L484" i="21"/>
  <c r="L485" i="21"/>
  <c r="L486" i="21"/>
  <c r="L487" i="21"/>
  <c r="O481" i="21"/>
  <c r="O482" i="21"/>
  <c r="O483" i="21"/>
  <c r="O484" i="21"/>
  <c r="O485" i="21"/>
  <c r="O486" i="21"/>
  <c r="O487" i="21"/>
  <c r="P481" i="21"/>
  <c r="P482" i="21"/>
  <c r="P483" i="21"/>
  <c r="P484" i="21"/>
  <c r="P485" i="21"/>
  <c r="P486" i="21"/>
  <c r="P487" i="21"/>
  <c r="L477" i="21"/>
  <c r="L478" i="21"/>
  <c r="L479" i="21"/>
  <c r="L480" i="21"/>
  <c r="O477" i="21"/>
  <c r="O478" i="21"/>
  <c r="O479" i="21"/>
  <c r="O480" i="21"/>
  <c r="P477" i="21"/>
  <c r="P478" i="21"/>
  <c r="P479" i="21"/>
  <c r="P480" i="21"/>
  <c r="L474" i="21"/>
  <c r="L475" i="21"/>
  <c r="L476" i="21"/>
  <c r="O474" i="21"/>
  <c r="O475" i="21"/>
  <c r="O476" i="21"/>
  <c r="P474" i="21"/>
  <c r="P475" i="21"/>
  <c r="P476" i="21"/>
  <c r="L467" i="21"/>
  <c r="L468" i="21"/>
  <c r="L469" i="21"/>
  <c r="L470" i="21"/>
  <c r="L471" i="21"/>
  <c r="L472" i="21"/>
  <c r="L473" i="21"/>
  <c r="O467" i="21"/>
  <c r="O468" i="21"/>
  <c r="O469" i="21"/>
  <c r="O470" i="21"/>
  <c r="O471" i="21"/>
  <c r="O472" i="21"/>
  <c r="O473" i="21"/>
  <c r="P467" i="21"/>
  <c r="P468" i="21"/>
  <c r="P469" i="21"/>
  <c r="P470" i="21"/>
  <c r="P471" i="21"/>
  <c r="P472" i="21"/>
  <c r="P473" i="21"/>
  <c r="L465" i="21"/>
  <c r="L466" i="21"/>
  <c r="O465" i="21"/>
  <c r="O466" i="21"/>
  <c r="P465" i="21"/>
  <c r="P466" i="21"/>
  <c r="L464" i="21"/>
  <c r="O464" i="21"/>
  <c r="P464" i="21"/>
  <c r="L1179" i="21"/>
  <c r="O1179" i="21"/>
  <c r="P1179" i="21"/>
  <c r="P1178" i="21"/>
  <c r="O1178" i="21"/>
  <c r="L1178" i="21"/>
  <c r="L1174" i="21"/>
  <c r="L1175" i="21"/>
  <c r="L1176" i="21"/>
  <c r="L1177" i="21"/>
  <c r="O1174" i="21"/>
  <c r="O1175" i="21"/>
  <c r="O1176" i="21"/>
  <c r="O1177" i="21"/>
  <c r="P1174" i="21"/>
  <c r="P1175" i="21"/>
  <c r="P1176" i="21"/>
  <c r="P1177" i="21"/>
  <c r="L1167" i="21"/>
  <c r="L1168" i="21"/>
  <c r="L1169" i="21"/>
  <c r="L1170" i="21"/>
  <c r="L1171" i="21"/>
  <c r="L1172" i="21"/>
  <c r="L1173" i="21"/>
  <c r="O1167" i="21"/>
  <c r="O1168" i="21"/>
  <c r="O1169" i="21"/>
  <c r="O1170" i="21"/>
  <c r="O1171" i="21"/>
  <c r="O1172" i="21"/>
  <c r="O1173" i="21"/>
  <c r="P1167" i="21"/>
  <c r="P1168" i="21"/>
  <c r="P1169" i="21"/>
  <c r="P1170" i="21"/>
  <c r="P1171" i="21"/>
  <c r="P1172" i="21"/>
  <c r="P1173" i="21"/>
  <c r="L1164" i="21"/>
  <c r="L1165" i="21"/>
  <c r="L1166" i="21"/>
  <c r="O1164" i="21"/>
  <c r="O1165" i="21"/>
  <c r="O1166" i="21"/>
  <c r="P1164" i="21"/>
  <c r="P1165" i="21"/>
  <c r="P1166" i="21"/>
  <c r="L1156" i="21"/>
  <c r="L1157" i="21"/>
  <c r="L1158" i="21"/>
  <c r="L1159" i="21"/>
  <c r="L1160" i="21"/>
  <c r="L1161" i="21"/>
  <c r="L1162" i="21"/>
  <c r="L1163" i="21"/>
  <c r="O1156" i="21"/>
  <c r="O1157" i="21"/>
  <c r="O1158" i="21"/>
  <c r="O1159" i="21"/>
  <c r="O1160" i="21"/>
  <c r="O1161" i="21"/>
  <c r="O1162" i="21"/>
  <c r="O1163" i="21"/>
  <c r="P1156" i="21"/>
  <c r="P1157" i="21"/>
  <c r="P1158" i="21"/>
  <c r="P1159" i="21"/>
  <c r="P1160" i="21"/>
  <c r="P1161" i="21"/>
  <c r="P1162" i="21"/>
  <c r="P1163" i="21"/>
  <c r="L1155" i="21"/>
  <c r="O1155" i="21"/>
  <c r="P1155" i="21"/>
  <c r="L1153" i="21"/>
  <c r="L1154" i="21"/>
  <c r="O1153" i="21"/>
  <c r="O1154" i="21"/>
  <c r="P1153" i="21"/>
  <c r="P1154" i="21"/>
  <c r="L1152" i="21"/>
  <c r="O1152" i="21"/>
  <c r="P1152" i="21"/>
  <c r="L1148" i="21"/>
  <c r="L1149" i="21"/>
  <c r="L1150" i="21"/>
  <c r="L1151" i="21"/>
  <c r="O1148" i="21"/>
  <c r="O1149" i="21"/>
  <c r="O1150" i="21"/>
  <c r="O1151" i="21"/>
  <c r="P1148" i="21"/>
  <c r="P1149" i="21"/>
  <c r="P1150" i="21"/>
  <c r="P1151" i="21"/>
  <c r="L1147" i="21"/>
  <c r="O1147" i="21"/>
  <c r="P1147" i="21"/>
  <c r="L1146" i="21"/>
  <c r="O1146" i="21"/>
  <c r="P1146" i="21"/>
  <c r="L711" i="21"/>
  <c r="O711" i="21"/>
  <c r="P711" i="21"/>
  <c r="P710" i="21"/>
  <c r="P775" i="21"/>
  <c r="O710" i="21"/>
  <c r="O775" i="21"/>
  <c r="L710" i="21"/>
  <c r="L775" i="21"/>
  <c r="L645" i="21"/>
  <c r="L646" i="21"/>
  <c r="L647" i="21"/>
  <c r="L648" i="21"/>
  <c r="O645" i="21"/>
  <c r="O646" i="21"/>
  <c r="O647" i="21"/>
  <c r="O648" i="21"/>
  <c r="P645" i="21"/>
  <c r="P646" i="21"/>
  <c r="P647" i="21"/>
  <c r="P648" i="21"/>
  <c r="P644" i="21"/>
  <c r="P643" i="21"/>
  <c r="P642" i="21"/>
  <c r="P641" i="21"/>
  <c r="P640" i="21"/>
  <c r="O644" i="21"/>
  <c r="O643" i="21"/>
  <c r="O642" i="21"/>
  <c r="O641" i="21"/>
  <c r="O640" i="21"/>
  <c r="L644" i="21"/>
  <c r="L643" i="21"/>
  <c r="L642" i="21"/>
  <c r="L641" i="21"/>
  <c r="L640" i="21"/>
  <c r="L632" i="21"/>
  <c r="L633" i="21"/>
  <c r="L634" i="21"/>
  <c r="L635" i="21"/>
  <c r="L636" i="21"/>
  <c r="L637" i="21"/>
  <c r="L638" i="21"/>
  <c r="L639" i="21"/>
  <c r="O632" i="21"/>
  <c r="O633" i="21"/>
  <c r="O634" i="21"/>
  <c r="O635" i="21"/>
  <c r="O636" i="21"/>
  <c r="O637" i="21"/>
  <c r="O638" i="21"/>
  <c r="O639" i="21"/>
  <c r="P632" i="21"/>
  <c r="P633" i="21"/>
  <c r="P634" i="21"/>
  <c r="P635" i="21"/>
  <c r="P636" i="21"/>
  <c r="P637" i="21"/>
  <c r="P638" i="21"/>
  <c r="P639" i="21"/>
  <c r="L625" i="21"/>
  <c r="L626" i="21"/>
  <c r="L627" i="21"/>
  <c r="L628" i="21"/>
  <c r="L629" i="21"/>
  <c r="L630" i="21"/>
  <c r="L631" i="21"/>
  <c r="O625" i="21"/>
  <c r="O626" i="21"/>
  <c r="O627" i="21"/>
  <c r="O628" i="21"/>
  <c r="O629" i="21"/>
  <c r="O630" i="21"/>
  <c r="O631" i="21"/>
  <c r="P625" i="21"/>
  <c r="P626" i="21"/>
  <c r="P627" i="21"/>
  <c r="P628" i="21"/>
  <c r="P629" i="21"/>
  <c r="P630" i="21"/>
  <c r="P631" i="21"/>
  <c r="L623" i="21"/>
  <c r="L624" i="21"/>
  <c r="O623" i="21"/>
  <c r="O624" i="21"/>
  <c r="P623" i="21"/>
  <c r="P624" i="21"/>
  <c r="L619" i="21"/>
  <c r="L620" i="21"/>
  <c r="L621" i="21"/>
  <c r="L622" i="21"/>
  <c r="O619" i="21"/>
  <c r="O620" i="21"/>
  <c r="O621" i="21"/>
  <c r="O622" i="21"/>
  <c r="P619" i="21"/>
  <c r="P620" i="21"/>
  <c r="P621" i="21"/>
  <c r="P622" i="21"/>
  <c r="L618" i="21"/>
  <c r="O618" i="21"/>
  <c r="P618" i="21"/>
  <c r="L614" i="21"/>
  <c r="L615" i="21"/>
  <c r="L616" i="21"/>
  <c r="L617" i="21"/>
  <c r="O614" i="21"/>
  <c r="O615" i="21"/>
  <c r="O616" i="21"/>
  <c r="O617" i="21"/>
  <c r="P614" i="21"/>
  <c r="P615" i="21"/>
  <c r="P616" i="21"/>
  <c r="P617" i="21"/>
  <c r="L612" i="21"/>
  <c r="L613" i="21"/>
  <c r="O612" i="21"/>
  <c r="O613" i="21"/>
  <c r="P612" i="21"/>
  <c r="P613" i="21"/>
  <c r="L611" i="21"/>
  <c r="O611" i="21"/>
  <c r="P611" i="21"/>
  <c r="L607" i="21"/>
  <c r="L608" i="21"/>
  <c r="L609" i="21"/>
  <c r="L610" i="21"/>
  <c r="O607" i="21"/>
  <c r="O608" i="21"/>
  <c r="O609" i="21"/>
  <c r="O610" i="21"/>
  <c r="P607" i="21"/>
  <c r="P608" i="21"/>
  <c r="P609" i="21"/>
  <c r="P610" i="21"/>
  <c r="L604" i="21"/>
  <c r="L605" i="21"/>
  <c r="L606" i="21"/>
  <c r="O604" i="21"/>
  <c r="O605" i="21"/>
  <c r="O606" i="21"/>
  <c r="P604" i="21"/>
  <c r="P605" i="21"/>
  <c r="P606" i="21"/>
  <c r="L602" i="21"/>
  <c r="L603" i="21"/>
  <c r="O602" i="21"/>
  <c r="O603" i="21"/>
  <c r="P602" i="21"/>
  <c r="P603" i="21"/>
  <c r="L593" i="21"/>
  <c r="L594" i="21"/>
  <c r="L595" i="21"/>
  <c r="L596" i="21"/>
  <c r="L597" i="21"/>
  <c r="L598" i="21"/>
  <c r="L599" i="21"/>
  <c r="L600" i="21"/>
  <c r="L601" i="21"/>
  <c r="O593" i="21"/>
  <c r="O594" i="21"/>
  <c r="O595" i="21"/>
  <c r="O596" i="21"/>
  <c r="O597" i="21"/>
  <c r="O598" i="21"/>
  <c r="O599" i="21"/>
  <c r="O600" i="21"/>
  <c r="O601" i="21"/>
  <c r="P593" i="21"/>
  <c r="P594" i="21"/>
  <c r="P595" i="21"/>
  <c r="P596" i="21"/>
  <c r="P597" i="21"/>
  <c r="P598" i="21"/>
  <c r="P599" i="21"/>
  <c r="P600" i="21"/>
  <c r="P601" i="21"/>
  <c r="L592" i="21"/>
  <c r="O592" i="21"/>
  <c r="P592" i="21"/>
  <c r="L591" i="21"/>
  <c r="O591" i="21"/>
  <c r="P591" i="21"/>
  <c r="L588" i="21"/>
  <c r="L589" i="21"/>
  <c r="L590" i="21"/>
  <c r="O588" i="21"/>
  <c r="O589" i="21"/>
  <c r="O590" i="21"/>
  <c r="P588" i="21"/>
  <c r="P589" i="21"/>
  <c r="P590" i="21"/>
  <c r="L582" i="21"/>
  <c r="L583" i="21"/>
  <c r="L584" i="21"/>
  <c r="L585" i="21"/>
  <c r="L586" i="21"/>
  <c r="L587" i="21"/>
  <c r="O582" i="21"/>
  <c r="O583" i="21"/>
  <c r="O584" i="21"/>
  <c r="O585" i="21"/>
  <c r="O586" i="21"/>
  <c r="O587" i="21"/>
  <c r="P582" i="21"/>
  <c r="P583" i="21"/>
  <c r="P584" i="21"/>
  <c r="P585" i="21"/>
  <c r="P586" i="21"/>
  <c r="P587" i="21"/>
  <c r="L682" i="21"/>
  <c r="O682" i="21"/>
  <c r="P682" i="21"/>
  <c r="L681" i="21"/>
  <c r="O681" i="21"/>
  <c r="P681" i="21"/>
  <c r="L680" i="21"/>
  <c r="O680" i="21"/>
  <c r="P680" i="21"/>
  <c r="L679" i="21"/>
  <c r="O679" i="21"/>
  <c r="P679" i="21"/>
  <c r="L678" i="21"/>
  <c r="O678" i="21"/>
  <c r="P678" i="21"/>
  <c r="L834" i="21"/>
  <c r="O834" i="21"/>
  <c r="P834" i="21"/>
  <c r="L909" i="21"/>
  <c r="O909" i="21"/>
  <c r="P909" i="21"/>
  <c r="P908" i="21"/>
  <c r="P907" i="21"/>
  <c r="O908" i="21"/>
  <c r="O907" i="21"/>
  <c r="L908" i="21"/>
  <c r="L907" i="21"/>
  <c r="L905" i="21"/>
  <c r="L906" i="21"/>
  <c r="O905" i="21"/>
  <c r="O906" i="21"/>
  <c r="P905" i="21"/>
  <c r="P906" i="21"/>
  <c r="L903" i="21"/>
  <c r="L904" i="21"/>
  <c r="O903" i="21"/>
  <c r="O904" i="21"/>
  <c r="P903" i="21"/>
  <c r="P904" i="21"/>
  <c r="L973" i="21"/>
  <c r="L974" i="21"/>
  <c r="L975" i="21"/>
  <c r="L976" i="21"/>
  <c r="L977" i="21"/>
  <c r="L978" i="21"/>
  <c r="O973" i="21"/>
  <c r="O974" i="21"/>
  <c r="O975" i="21"/>
  <c r="O976" i="21"/>
  <c r="O977" i="21"/>
  <c r="O978" i="21"/>
  <c r="P973" i="21"/>
  <c r="P974" i="21"/>
  <c r="P975" i="21"/>
  <c r="P976" i="21"/>
  <c r="P977" i="21"/>
  <c r="P978" i="21"/>
  <c r="P972" i="21"/>
  <c r="P971" i="21"/>
  <c r="P970" i="21"/>
  <c r="O972" i="21"/>
  <c r="O971" i="21"/>
  <c r="O970" i="21"/>
  <c r="L972" i="21"/>
  <c r="L971" i="21"/>
  <c r="L970" i="21"/>
  <c r="L965" i="21"/>
  <c r="L966" i="21"/>
  <c r="L967" i="21"/>
  <c r="L968" i="21"/>
  <c r="L969" i="21"/>
  <c r="O965" i="21"/>
  <c r="O966" i="21"/>
  <c r="O967" i="21"/>
  <c r="O968" i="21"/>
  <c r="O969" i="21"/>
  <c r="P965" i="21"/>
  <c r="P966" i="21"/>
  <c r="P967" i="21"/>
  <c r="P968" i="21"/>
  <c r="P969" i="21"/>
  <c r="L963" i="21"/>
  <c r="L964" i="21"/>
  <c r="O963" i="21"/>
  <c r="O964" i="21"/>
  <c r="P963" i="21"/>
  <c r="P964" i="21"/>
  <c r="L962" i="21"/>
  <c r="O962" i="21"/>
  <c r="P962" i="21"/>
  <c r="L958" i="21"/>
  <c r="L959" i="21"/>
  <c r="L960" i="21"/>
  <c r="L961" i="21"/>
  <c r="O958" i="21"/>
  <c r="O959" i="21"/>
  <c r="O960" i="21"/>
  <c r="O961" i="21"/>
  <c r="P958" i="21"/>
  <c r="P959" i="21"/>
  <c r="P960" i="21"/>
  <c r="P961" i="21"/>
  <c r="L955" i="21"/>
  <c r="L956" i="21"/>
  <c r="L957" i="21"/>
  <c r="O955" i="21"/>
  <c r="O956" i="21"/>
  <c r="O957" i="21"/>
  <c r="P955" i="21"/>
  <c r="P956" i="21"/>
  <c r="P957" i="21"/>
  <c r="L952" i="21"/>
  <c r="L953" i="21"/>
  <c r="L954" i="21"/>
  <c r="O952" i="21"/>
  <c r="O953" i="21"/>
  <c r="O954" i="21"/>
  <c r="P952" i="21"/>
  <c r="P953" i="21"/>
  <c r="P954" i="21"/>
  <c r="L949" i="21"/>
  <c r="L950" i="21"/>
  <c r="L951" i="21"/>
  <c r="O949" i="21"/>
  <c r="O950" i="21"/>
  <c r="O951" i="21"/>
  <c r="P949" i="21"/>
  <c r="P950" i="21"/>
  <c r="P951" i="21"/>
  <c r="L946" i="21"/>
  <c r="L947" i="21"/>
  <c r="L948" i="21"/>
  <c r="O946" i="21"/>
  <c r="O947" i="21"/>
  <c r="O948" i="21"/>
  <c r="P946" i="21"/>
  <c r="P947" i="21"/>
  <c r="P948" i="21"/>
  <c r="L945" i="21"/>
  <c r="O945" i="21"/>
  <c r="P945" i="21"/>
  <c r="L241" i="21"/>
  <c r="L242" i="21"/>
  <c r="L243" i="21"/>
  <c r="L244" i="21"/>
  <c r="L245" i="21"/>
  <c r="L246" i="21"/>
  <c r="L247" i="21"/>
  <c r="L248" i="21"/>
  <c r="L249" i="21"/>
  <c r="L250" i="21"/>
  <c r="O241" i="21"/>
  <c r="O242" i="21"/>
  <c r="O243" i="21"/>
  <c r="O244" i="21"/>
  <c r="O245" i="21"/>
  <c r="O246" i="21"/>
  <c r="O247" i="21"/>
  <c r="O248" i="21"/>
  <c r="O249" i="21"/>
  <c r="O250" i="21"/>
  <c r="P241" i="21"/>
  <c r="P242" i="21"/>
  <c r="P243" i="21"/>
  <c r="P244" i="21"/>
  <c r="P245" i="21"/>
  <c r="P246" i="21"/>
  <c r="P247" i="21"/>
  <c r="P248" i="21"/>
  <c r="P249" i="21"/>
  <c r="P250" i="21"/>
  <c r="P240" i="21"/>
  <c r="P239" i="21"/>
  <c r="O240" i="21"/>
  <c r="O239" i="21"/>
  <c r="L240" i="21"/>
  <c r="L239" i="21"/>
  <c r="L237" i="21"/>
  <c r="L238" i="21"/>
  <c r="O237" i="21"/>
  <c r="O238" i="21"/>
  <c r="P237" i="21"/>
  <c r="P238" i="21"/>
  <c r="L233" i="21"/>
  <c r="L234" i="21"/>
  <c r="L235" i="21"/>
  <c r="L236" i="21"/>
  <c r="O233" i="21"/>
  <c r="O234" i="21"/>
  <c r="O235" i="21"/>
  <c r="O236" i="21"/>
  <c r="P233" i="21"/>
  <c r="P234" i="21"/>
  <c r="P235" i="21"/>
  <c r="P236" i="21"/>
  <c r="L230" i="21"/>
  <c r="L231" i="21"/>
  <c r="L232" i="21"/>
  <c r="O230" i="21"/>
  <c r="O231" i="21"/>
  <c r="O232" i="21"/>
  <c r="P230" i="21"/>
  <c r="P231" i="21"/>
  <c r="P232" i="21"/>
  <c r="L229" i="21"/>
  <c r="O229" i="21"/>
  <c r="P229" i="21"/>
  <c r="L227" i="21"/>
  <c r="L228" i="21"/>
  <c r="O227" i="21"/>
  <c r="O228" i="21"/>
  <c r="P227" i="21"/>
  <c r="P228" i="21"/>
  <c r="L223" i="21"/>
  <c r="L224" i="21"/>
  <c r="L225" i="21"/>
  <c r="L226" i="21"/>
  <c r="O223" i="21"/>
  <c r="O224" i="21"/>
  <c r="O225" i="21"/>
  <c r="O226" i="21"/>
  <c r="P223" i="21"/>
  <c r="P224" i="21"/>
  <c r="P225" i="21"/>
  <c r="P226" i="21"/>
  <c r="L220" i="21"/>
  <c r="L221" i="21"/>
  <c r="L222" i="21"/>
  <c r="O220" i="21"/>
  <c r="O221" i="21"/>
  <c r="O222" i="21"/>
  <c r="P220" i="21"/>
  <c r="P221" i="21"/>
  <c r="P222" i="21"/>
  <c r="L219" i="21"/>
  <c r="O219" i="21"/>
  <c r="P219" i="21"/>
  <c r="L210" i="21"/>
  <c r="L211" i="21"/>
  <c r="L212" i="21"/>
  <c r="L213" i="21"/>
  <c r="L214" i="21"/>
  <c r="L215" i="21"/>
  <c r="L216" i="21"/>
  <c r="L217" i="21"/>
  <c r="L218" i="21"/>
  <c r="O210" i="21"/>
  <c r="O211" i="21"/>
  <c r="O212" i="21"/>
  <c r="O213" i="21"/>
  <c r="O214" i="21"/>
  <c r="O215" i="21"/>
  <c r="O216" i="21"/>
  <c r="O217" i="21"/>
  <c r="O218" i="21"/>
  <c r="P210" i="21"/>
  <c r="P211" i="21"/>
  <c r="P212" i="21"/>
  <c r="P213" i="21"/>
  <c r="P214" i="21"/>
  <c r="P215" i="21"/>
  <c r="P216" i="21"/>
  <c r="P217" i="21"/>
  <c r="P218" i="21"/>
  <c r="L209" i="21"/>
  <c r="O209" i="21"/>
  <c r="P209" i="21"/>
  <c r="L205" i="21"/>
  <c r="L206" i="21"/>
  <c r="L207" i="21"/>
  <c r="L208" i="21"/>
  <c r="O205" i="21"/>
  <c r="O206" i="21"/>
  <c r="O207" i="21"/>
  <c r="O208" i="21"/>
  <c r="P205" i="21"/>
  <c r="P206" i="21"/>
  <c r="P207" i="21"/>
  <c r="P208" i="21"/>
  <c r="L204" i="21"/>
  <c r="O204" i="21"/>
  <c r="P204" i="21"/>
  <c r="L201" i="21"/>
  <c r="L202" i="21"/>
  <c r="L203" i="21"/>
  <c r="O201" i="21"/>
  <c r="O202" i="21"/>
  <c r="O203" i="21"/>
  <c r="P201" i="21"/>
  <c r="P202" i="21"/>
  <c r="P203" i="21"/>
  <c r="L190" i="21"/>
  <c r="L191" i="21"/>
  <c r="L192" i="21"/>
  <c r="L193" i="21"/>
  <c r="L194" i="21"/>
  <c r="L195" i="21"/>
  <c r="L196" i="21"/>
  <c r="L197" i="21"/>
  <c r="L198" i="21"/>
  <c r="L199" i="21"/>
  <c r="L200" i="21"/>
  <c r="O190" i="21"/>
  <c r="O191" i="21"/>
  <c r="O192" i="21"/>
  <c r="O193" i="21"/>
  <c r="O194" i="21"/>
  <c r="O195" i="21"/>
  <c r="O196" i="21"/>
  <c r="O197" i="21"/>
  <c r="O198" i="21"/>
  <c r="O199" i="21"/>
  <c r="O200" i="21"/>
  <c r="P190" i="21"/>
  <c r="P191" i="21"/>
  <c r="P192" i="21"/>
  <c r="P193" i="21"/>
  <c r="P194" i="21"/>
  <c r="P195" i="21"/>
  <c r="P196" i="21"/>
  <c r="P197" i="21"/>
  <c r="P198" i="21"/>
  <c r="P199" i="21"/>
  <c r="P200" i="21"/>
  <c r="L188" i="21"/>
  <c r="L189" i="21"/>
  <c r="O188" i="21"/>
  <c r="O189" i="21"/>
  <c r="P188" i="21"/>
  <c r="P189" i="21"/>
  <c r="L184" i="21"/>
  <c r="L185" i="21"/>
  <c r="L186" i="21"/>
  <c r="L187" i="21"/>
  <c r="O184" i="21"/>
  <c r="O185" i="21"/>
  <c r="O186" i="21"/>
  <c r="O187" i="21"/>
  <c r="P184" i="21"/>
  <c r="P185" i="21"/>
  <c r="P186" i="21"/>
  <c r="P187" i="21"/>
  <c r="L408" i="21"/>
  <c r="L409" i="21"/>
  <c r="L410" i="21"/>
  <c r="L411" i="21"/>
  <c r="L412" i="21"/>
  <c r="O408" i="21"/>
  <c r="O409" i="21"/>
  <c r="O410" i="21"/>
  <c r="O411" i="21"/>
  <c r="O412" i="21"/>
  <c r="P408" i="21"/>
  <c r="P409" i="21"/>
  <c r="P410" i="21"/>
  <c r="P411" i="21"/>
  <c r="P412" i="21"/>
  <c r="L407" i="21"/>
  <c r="O407" i="21"/>
  <c r="P407" i="21"/>
  <c r="L406" i="21"/>
  <c r="O406" i="21"/>
  <c r="P406" i="21"/>
  <c r="L405" i="21"/>
  <c r="O405" i="21"/>
  <c r="P405" i="21"/>
  <c r="L404" i="21"/>
  <c r="O404" i="21"/>
  <c r="P404" i="21"/>
  <c r="L403" i="21"/>
  <c r="O403" i="21"/>
  <c r="P403" i="21"/>
  <c r="L401" i="21"/>
  <c r="L402" i="21"/>
  <c r="O401" i="21"/>
  <c r="O402" i="21"/>
  <c r="P401" i="21"/>
  <c r="P402" i="21"/>
  <c r="L400" i="21"/>
  <c r="O400" i="21"/>
  <c r="P400" i="21"/>
  <c r="L399" i="21"/>
  <c r="O399" i="21"/>
  <c r="P399" i="21"/>
  <c r="L397" i="21"/>
  <c r="L398" i="21"/>
  <c r="O397" i="21"/>
  <c r="O398" i="21"/>
  <c r="P397" i="21"/>
  <c r="P398" i="21"/>
  <c r="L396" i="21"/>
  <c r="O396" i="21"/>
  <c r="P396" i="21"/>
  <c r="L388" i="21"/>
  <c r="L389" i="21"/>
  <c r="L390" i="21"/>
  <c r="L391" i="21"/>
  <c r="L392" i="21"/>
  <c r="L393" i="21"/>
  <c r="L394" i="21"/>
  <c r="L395" i="21"/>
  <c r="O388" i="21"/>
  <c r="O389" i="21"/>
  <c r="O390" i="21"/>
  <c r="O391" i="21"/>
  <c r="O392" i="21"/>
  <c r="O393" i="21"/>
  <c r="O394" i="21"/>
  <c r="O395" i="21"/>
  <c r="P388" i="21"/>
  <c r="P389" i="21"/>
  <c r="P390" i="21"/>
  <c r="P391" i="21"/>
  <c r="P392" i="21"/>
  <c r="P393" i="21"/>
  <c r="P394" i="21"/>
  <c r="P395" i="21"/>
  <c r="L386" i="21"/>
  <c r="L387" i="21"/>
  <c r="O386" i="21"/>
  <c r="O387" i="21"/>
  <c r="P386" i="21"/>
  <c r="P387" i="21"/>
  <c r="L385" i="21"/>
  <c r="O385" i="21"/>
  <c r="P385" i="21"/>
  <c r="L378" i="21"/>
  <c r="L379" i="21"/>
  <c r="L380" i="21"/>
  <c r="L381" i="21"/>
  <c r="L382" i="21"/>
  <c r="L383" i="21"/>
  <c r="L384" i="21"/>
  <c r="O378" i="21"/>
  <c r="O379" i="21"/>
  <c r="O380" i="21"/>
  <c r="O381" i="21"/>
  <c r="O382" i="21"/>
  <c r="O383" i="21"/>
  <c r="O384" i="21"/>
  <c r="P378" i="21"/>
  <c r="P379" i="21"/>
  <c r="P380" i="21"/>
  <c r="P381" i="21"/>
  <c r="P382" i="21"/>
  <c r="P383" i="21"/>
  <c r="P384" i="21"/>
  <c r="L871" i="21"/>
  <c r="O871" i="21"/>
  <c r="P871" i="21"/>
  <c r="L1046" i="21"/>
  <c r="L1047" i="21"/>
  <c r="O1046" i="21"/>
  <c r="O1047" i="21"/>
  <c r="P1046" i="21"/>
  <c r="P1047" i="21"/>
  <c r="L1039" i="21"/>
  <c r="L1040" i="21"/>
  <c r="L1041" i="21"/>
  <c r="L1042" i="21"/>
  <c r="L1043" i="21"/>
  <c r="L1044" i="21"/>
  <c r="L1045" i="21"/>
  <c r="O1039" i="21"/>
  <c r="O1040" i="21"/>
  <c r="O1041" i="21"/>
  <c r="O1042" i="21"/>
  <c r="O1043" i="21"/>
  <c r="O1044" i="21"/>
  <c r="O1045" i="21"/>
  <c r="P1039" i="21"/>
  <c r="P1040" i="21"/>
  <c r="P1041" i="21"/>
  <c r="P1042" i="21"/>
  <c r="P1043" i="21"/>
  <c r="P1044" i="21"/>
  <c r="P1045" i="21"/>
  <c r="L1037" i="21"/>
  <c r="L1038" i="21"/>
  <c r="O1037" i="21"/>
  <c r="O1038" i="21"/>
  <c r="P1037" i="21"/>
  <c r="P1038" i="21"/>
  <c r="L677" i="21"/>
  <c r="O677" i="21"/>
  <c r="P677" i="21"/>
  <c r="P676" i="21"/>
  <c r="O676" i="21"/>
  <c r="L676" i="21"/>
  <c r="L673" i="21"/>
  <c r="L674" i="21"/>
  <c r="L675" i="21"/>
  <c r="O673" i="21"/>
  <c r="O674" i="21"/>
  <c r="O675" i="21"/>
  <c r="P673" i="21"/>
  <c r="P674" i="21"/>
  <c r="P675" i="21"/>
  <c r="L671" i="21"/>
  <c r="L672" i="21"/>
  <c r="O671" i="21"/>
  <c r="O672" i="21"/>
  <c r="P671" i="21"/>
  <c r="P672" i="21"/>
  <c r="L669" i="21"/>
  <c r="L670" i="21"/>
  <c r="O669" i="21"/>
  <c r="O670" i="21"/>
  <c r="P669" i="21"/>
  <c r="P670" i="21"/>
  <c r="L926" i="21"/>
  <c r="L927" i="21"/>
  <c r="L928" i="21"/>
  <c r="O926" i="21"/>
  <c r="O927" i="21"/>
  <c r="O928" i="21"/>
  <c r="P926" i="21"/>
  <c r="P927" i="21"/>
  <c r="P928" i="21"/>
  <c r="P925" i="21"/>
  <c r="P924" i="21"/>
  <c r="O925" i="21"/>
  <c r="O924" i="21"/>
  <c r="L925" i="21"/>
  <c r="L924" i="21"/>
  <c r="L922" i="21"/>
  <c r="L923" i="21"/>
  <c r="O922" i="21"/>
  <c r="O923" i="21"/>
  <c r="P922" i="21"/>
  <c r="P923" i="21"/>
  <c r="L524" i="21"/>
  <c r="L525" i="21"/>
  <c r="O524" i="21"/>
  <c r="O525" i="21"/>
  <c r="P524" i="21"/>
  <c r="P525" i="21"/>
  <c r="P523" i="21"/>
  <c r="P522" i="21"/>
  <c r="P521" i="21"/>
  <c r="P520" i="21"/>
  <c r="P519" i="21"/>
  <c r="O523" i="21"/>
  <c r="O522" i="21"/>
  <c r="O521" i="21"/>
  <c r="O520" i="21"/>
  <c r="O519" i="21"/>
  <c r="L523" i="21"/>
  <c r="L522" i="21"/>
  <c r="L521" i="21"/>
  <c r="L520" i="21"/>
  <c r="L519" i="21"/>
  <c r="L518" i="21"/>
  <c r="O518" i="21"/>
  <c r="P518" i="21"/>
  <c r="L517" i="21"/>
  <c r="O517" i="21"/>
  <c r="P517" i="21"/>
  <c r="L516" i="21"/>
  <c r="O516" i="21"/>
  <c r="P516" i="21"/>
  <c r="L26" i="21"/>
  <c r="L25" i="21"/>
  <c r="O26" i="21"/>
  <c r="O25" i="21"/>
  <c r="P26" i="21"/>
  <c r="P25" i="21"/>
  <c r="P27" i="21"/>
  <c r="O27" i="21"/>
  <c r="L27" i="21"/>
  <c r="L30" i="21"/>
  <c r="L29" i="21"/>
  <c r="O30" i="21"/>
  <c r="O29" i="21"/>
  <c r="P30" i="21"/>
  <c r="P29" i="21"/>
  <c r="L32" i="21"/>
  <c r="O32" i="21"/>
  <c r="P32" i="21"/>
  <c r="L31" i="21"/>
  <c r="O31" i="21"/>
  <c r="P31" i="21"/>
  <c r="L34" i="21"/>
  <c r="O34" i="21"/>
  <c r="P34" i="21"/>
  <c r="L41" i="21"/>
  <c r="O41" i="21"/>
  <c r="P41" i="21"/>
  <c r="L43" i="21"/>
  <c r="O43" i="21"/>
  <c r="P43" i="21"/>
  <c r="L36" i="21"/>
  <c r="L37" i="21"/>
  <c r="L38" i="21"/>
  <c r="L39" i="21"/>
  <c r="L40" i="21"/>
  <c r="O36" i="21"/>
  <c r="O37" i="21"/>
  <c r="O38" i="21"/>
  <c r="O39" i="21"/>
  <c r="O40" i="21"/>
  <c r="P36" i="21"/>
  <c r="P37" i="21"/>
  <c r="P38" i="21"/>
  <c r="P39" i="21"/>
  <c r="P40" i="21"/>
  <c r="L28" i="21"/>
  <c r="O28" i="21"/>
  <c r="P28" i="21"/>
  <c r="L42" i="21"/>
  <c r="O42" i="21"/>
  <c r="P42" i="21"/>
  <c r="BA528" i="1" l="1"/>
  <c r="BA527" i="1"/>
  <c r="BA526" i="1"/>
  <c r="L33" i="21"/>
  <c r="O33" i="21"/>
  <c r="P33" i="21"/>
  <c r="L35" i="21"/>
  <c r="O35" i="21"/>
  <c r="P35" i="21"/>
  <c r="L5" i="21" l="1"/>
  <c r="O5" i="21"/>
  <c r="P5" i="21"/>
  <c r="L12" i="21"/>
  <c r="O12" i="21"/>
  <c r="P12" i="21"/>
  <c r="L13" i="21"/>
  <c r="O13" i="21"/>
  <c r="P13" i="21"/>
  <c r="L16" i="21"/>
  <c r="O16" i="21"/>
  <c r="P16" i="21"/>
  <c r="L17" i="21"/>
  <c r="O17" i="21"/>
  <c r="P17" i="21"/>
  <c r="L18" i="21"/>
  <c r="O18" i="21"/>
  <c r="P18" i="21"/>
  <c r="L19" i="21"/>
  <c r="O19" i="21"/>
  <c r="P19" i="21"/>
  <c r="L20" i="21"/>
  <c r="O20" i="21"/>
  <c r="P20" i="21"/>
  <c r="L21" i="21"/>
  <c r="O21" i="21"/>
  <c r="P21" i="21"/>
  <c r="L24" i="21"/>
  <c r="O24" i="21"/>
  <c r="P24" i="21"/>
  <c r="L10" i="21"/>
  <c r="O10" i="21"/>
  <c r="P10" i="21"/>
  <c r="L22" i="21"/>
  <c r="O22" i="21"/>
  <c r="P22" i="21"/>
  <c r="L11" i="21"/>
  <c r="O11" i="21"/>
  <c r="P11" i="21"/>
  <c r="L23" i="21"/>
  <c r="O23" i="21"/>
  <c r="P23" i="21"/>
  <c r="L15" i="21" l="1"/>
  <c r="O15" i="21"/>
  <c r="P15" i="21"/>
  <c r="L14" i="21"/>
  <c r="O14" i="21"/>
  <c r="P14" i="21"/>
  <c r="L8" i="21"/>
  <c r="L9" i="21"/>
  <c r="L6" i="21"/>
  <c r="L7" i="21"/>
  <c r="O8" i="21"/>
  <c r="O9" i="21"/>
  <c r="O6" i="21"/>
  <c r="O7" i="21"/>
  <c r="P8" i="21"/>
  <c r="P9" i="21"/>
  <c r="P6" i="21"/>
  <c r="P7" i="21"/>
  <c r="L2" i="21" l="1"/>
  <c r="O2" i="21"/>
  <c r="P2" i="21"/>
  <c r="L3" i="21"/>
  <c r="O3" i="21"/>
  <c r="P3" i="21"/>
  <c r="L4" i="21"/>
  <c r="P4" i="21"/>
  <c r="O4" i="21"/>
  <c r="W2" i="18" l="1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CS525" i="1" l="1"/>
  <c r="CS524" i="1"/>
  <c r="CS523" i="1"/>
  <c r="CS522" i="1"/>
  <c r="CS521" i="1"/>
  <c r="CS520" i="1"/>
  <c r="CS519" i="1"/>
  <c r="CS518" i="1"/>
  <c r="CS517" i="1"/>
  <c r="CS516" i="1"/>
  <c r="CS515" i="1"/>
  <c r="CS514" i="1"/>
  <c r="CS513" i="1"/>
  <c r="CS512" i="1"/>
  <c r="CS511" i="1"/>
  <c r="CS510" i="1"/>
  <c r="CS509" i="1"/>
  <c r="CS508" i="1"/>
  <c r="CS507" i="1"/>
  <c r="CS506" i="1"/>
  <c r="CS505" i="1"/>
  <c r="CS504" i="1"/>
  <c r="CS503" i="1"/>
  <c r="CS502" i="1"/>
  <c r="CS501" i="1"/>
  <c r="CS500" i="1"/>
  <c r="CS499" i="1"/>
  <c r="CS498" i="1"/>
  <c r="CS497" i="1"/>
  <c r="CS496" i="1"/>
  <c r="CS495" i="1"/>
  <c r="CS494" i="1"/>
  <c r="CS493" i="1"/>
  <c r="CS492" i="1"/>
  <c r="CS491" i="1"/>
  <c r="CS490" i="1"/>
  <c r="CS489" i="1"/>
  <c r="CS488" i="1"/>
  <c r="CS487" i="1"/>
  <c r="CS486" i="1"/>
  <c r="CS485" i="1"/>
  <c r="CS484" i="1"/>
  <c r="CS483" i="1"/>
  <c r="CS482" i="1"/>
  <c r="CS481" i="1"/>
  <c r="CS480" i="1"/>
  <c r="CS479" i="1"/>
  <c r="CS478" i="1"/>
  <c r="CS477" i="1"/>
  <c r="CS476" i="1"/>
  <c r="CS475" i="1"/>
  <c r="CS474" i="1"/>
  <c r="CS473" i="1"/>
  <c r="CS472" i="1"/>
  <c r="CS471" i="1"/>
  <c r="CS470" i="1"/>
  <c r="CS469" i="1"/>
  <c r="CS468" i="1"/>
  <c r="CS467" i="1"/>
  <c r="CS466" i="1"/>
  <c r="CS465" i="1"/>
  <c r="CS464" i="1"/>
  <c r="CS463" i="1"/>
  <c r="CS462" i="1"/>
  <c r="CS461" i="1"/>
  <c r="CS460" i="1"/>
  <c r="CS459" i="1"/>
  <c r="CS458" i="1"/>
  <c r="CS457" i="1"/>
  <c r="CS456" i="1"/>
  <c r="CS455" i="1"/>
  <c r="CS454" i="1"/>
  <c r="CS453" i="1"/>
  <c r="CS452" i="1"/>
  <c r="CS451" i="1"/>
  <c r="CS450" i="1"/>
  <c r="CS449" i="1"/>
  <c r="CS448" i="1"/>
  <c r="CS447" i="1"/>
  <c r="CS446" i="1"/>
  <c r="CS445" i="1"/>
  <c r="CS444" i="1"/>
  <c r="CS443" i="1"/>
  <c r="CS442" i="1"/>
  <c r="CS441" i="1"/>
  <c r="CS440" i="1"/>
  <c r="CS439" i="1"/>
  <c r="CS438" i="1"/>
  <c r="CS437" i="1"/>
  <c r="CS436" i="1"/>
  <c r="CS435" i="1"/>
  <c r="CS434" i="1"/>
  <c r="CS433" i="1"/>
  <c r="CS432" i="1"/>
  <c r="CS431" i="1"/>
  <c r="CS430" i="1"/>
  <c r="CS429" i="1"/>
  <c r="CS428" i="1"/>
  <c r="CS427" i="1"/>
  <c r="CS426" i="1"/>
  <c r="CS425" i="1"/>
  <c r="CS424" i="1"/>
  <c r="CS423" i="1"/>
  <c r="CS422" i="1"/>
  <c r="CS421" i="1"/>
  <c r="CS420" i="1"/>
  <c r="CS419" i="1"/>
  <c r="CS418" i="1"/>
  <c r="CS417" i="1"/>
  <c r="CS416" i="1"/>
  <c r="CS415" i="1"/>
  <c r="CS414" i="1"/>
  <c r="CS413" i="1"/>
  <c r="CS412" i="1"/>
  <c r="CS411" i="1"/>
  <c r="CS410" i="1"/>
  <c r="CS409" i="1"/>
  <c r="CS408" i="1"/>
  <c r="CS407" i="1"/>
  <c r="CS406" i="1"/>
  <c r="CS405" i="1"/>
  <c r="CS404" i="1"/>
  <c r="CS403" i="1"/>
  <c r="CS402" i="1"/>
  <c r="CS401" i="1"/>
  <c r="CS400" i="1"/>
  <c r="CS399" i="1"/>
  <c r="CS398" i="1"/>
  <c r="CS397" i="1"/>
  <c r="CS396" i="1"/>
  <c r="CS394" i="1"/>
  <c r="CS393" i="1"/>
  <c r="CS392" i="1"/>
  <c r="CS391" i="1"/>
  <c r="CS390" i="1"/>
  <c r="CS389" i="1"/>
  <c r="CS388" i="1"/>
  <c r="CS387" i="1"/>
  <c r="CS386" i="1"/>
  <c r="CS385" i="1"/>
  <c r="CS384" i="1"/>
  <c r="CS383" i="1"/>
  <c r="CS382" i="1"/>
  <c r="CS381" i="1"/>
  <c r="CS380" i="1"/>
  <c r="CS379" i="1"/>
  <c r="CS378" i="1"/>
  <c r="CS377" i="1"/>
  <c r="CS376" i="1"/>
  <c r="CS375" i="1"/>
  <c r="CS374" i="1"/>
  <c r="CS373" i="1"/>
  <c r="CS372" i="1"/>
  <c r="CS371" i="1"/>
  <c r="CS370" i="1"/>
  <c r="CS369" i="1"/>
  <c r="CS368" i="1"/>
  <c r="CS367" i="1"/>
  <c r="CS366" i="1"/>
  <c r="CS365" i="1"/>
  <c r="CS364" i="1"/>
  <c r="CS363" i="1"/>
  <c r="CS362" i="1"/>
  <c r="CS361" i="1"/>
  <c r="CS360" i="1"/>
  <c r="CS359" i="1"/>
  <c r="CS358" i="1"/>
  <c r="CS357" i="1"/>
  <c r="CS356" i="1"/>
  <c r="CS355" i="1"/>
  <c r="CS354" i="1"/>
  <c r="CS353" i="1"/>
  <c r="CS352" i="1"/>
  <c r="CS351" i="1"/>
  <c r="CS350" i="1"/>
  <c r="CS349" i="1"/>
  <c r="CS348" i="1"/>
  <c r="CS347" i="1"/>
  <c r="CS346" i="1"/>
  <c r="CS345" i="1"/>
  <c r="CS344" i="1"/>
  <c r="CS343" i="1"/>
  <c r="CS342" i="1"/>
  <c r="CS341" i="1"/>
  <c r="CS340" i="1"/>
  <c r="CS339" i="1"/>
  <c r="CS338" i="1"/>
  <c r="CS337" i="1"/>
  <c r="CS336" i="1"/>
  <c r="CS335" i="1"/>
  <c r="CS334" i="1"/>
  <c r="CS333" i="1"/>
  <c r="CS332" i="1"/>
  <c r="CS331" i="1"/>
  <c r="CS330" i="1"/>
  <c r="CS329" i="1"/>
  <c r="CS328" i="1"/>
  <c r="CS327" i="1"/>
  <c r="CS326" i="1"/>
  <c r="CS325" i="1"/>
  <c r="CS324" i="1"/>
  <c r="CS323" i="1"/>
  <c r="CS322" i="1"/>
  <c r="CS321" i="1"/>
  <c r="CS320" i="1"/>
  <c r="CS319" i="1"/>
  <c r="CS318" i="1"/>
  <c r="CS317" i="1"/>
  <c r="CS316" i="1"/>
  <c r="CS315" i="1"/>
  <c r="CS314" i="1"/>
  <c r="CS313" i="1"/>
  <c r="CS312" i="1"/>
  <c r="CS311" i="1"/>
  <c r="CS310" i="1"/>
  <c r="CS309" i="1"/>
  <c r="CS308" i="1"/>
  <c r="CS307" i="1"/>
  <c r="CS306" i="1"/>
  <c r="CS305" i="1"/>
  <c r="CS304" i="1"/>
  <c r="CS303" i="1"/>
  <c r="CS302" i="1"/>
  <c r="CS301" i="1"/>
  <c r="CS300" i="1"/>
  <c r="CS299" i="1"/>
  <c r="CS298" i="1"/>
  <c r="CS297" i="1"/>
  <c r="CS296" i="1"/>
  <c r="CS295" i="1"/>
  <c r="CS294" i="1"/>
  <c r="CS293" i="1"/>
  <c r="CS292" i="1"/>
  <c r="CS291" i="1"/>
  <c r="CS290" i="1"/>
  <c r="CS289" i="1"/>
  <c r="CS288" i="1"/>
  <c r="CS287" i="1"/>
  <c r="CS286" i="1"/>
  <c r="CS285" i="1"/>
  <c r="CS284" i="1"/>
  <c r="CS283" i="1"/>
  <c r="CS282" i="1"/>
  <c r="CS281" i="1"/>
  <c r="CS280" i="1"/>
  <c r="CS279" i="1"/>
  <c r="CS278" i="1"/>
  <c r="CS277" i="1"/>
  <c r="CS276" i="1"/>
  <c r="CS275" i="1"/>
  <c r="CS274" i="1"/>
  <c r="CS273" i="1"/>
  <c r="CS272" i="1"/>
  <c r="CS271" i="1"/>
  <c r="CS270" i="1"/>
  <c r="CS269" i="1"/>
  <c r="CS268" i="1"/>
  <c r="CS267" i="1"/>
  <c r="CS266" i="1"/>
  <c r="CS265" i="1"/>
  <c r="CS264" i="1"/>
  <c r="CS263" i="1"/>
  <c r="CS262" i="1"/>
  <c r="CS261" i="1"/>
  <c r="CS260" i="1"/>
  <c r="CS259" i="1"/>
  <c r="CS258" i="1"/>
  <c r="CS257" i="1"/>
  <c r="CS256" i="1"/>
  <c r="CS255" i="1"/>
  <c r="CS254" i="1"/>
  <c r="CS253" i="1"/>
  <c r="CS252" i="1"/>
  <c r="CS251" i="1"/>
  <c r="CS250" i="1"/>
  <c r="CS249" i="1"/>
  <c r="CS248" i="1"/>
  <c r="CS247" i="1"/>
  <c r="CS246" i="1"/>
  <c r="CS245" i="1"/>
  <c r="CS244" i="1"/>
  <c r="CS243" i="1"/>
  <c r="CS242" i="1"/>
  <c r="CS241" i="1"/>
  <c r="CS240" i="1"/>
  <c r="CS239" i="1"/>
  <c r="CS238" i="1"/>
  <c r="CS237" i="1"/>
  <c r="CS236" i="1"/>
  <c r="CS235" i="1"/>
  <c r="CS234" i="1"/>
  <c r="CS233" i="1"/>
  <c r="CS232" i="1"/>
  <c r="CS231" i="1"/>
  <c r="CS230" i="1"/>
  <c r="CS229" i="1"/>
  <c r="CS228" i="1"/>
  <c r="CS227" i="1"/>
  <c r="CS226" i="1"/>
  <c r="CS225" i="1"/>
  <c r="CS224" i="1"/>
  <c r="CS223" i="1"/>
  <c r="CS222" i="1"/>
  <c r="CS221" i="1"/>
  <c r="CS220" i="1"/>
  <c r="CS219" i="1"/>
  <c r="CS218" i="1"/>
  <c r="CS217" i="1"/>
  <c r="CS216" i="1"/>
  <c r="CS215" i="1"/>
  <c r="CS214" i="1"/>
  <c r="CS213" i="1"/>
  <c r="CS212" i="1"/>
  <c r="CS211" i="1"/>
  <c r="CS210" i="1"/>
  <c r="CS209" i="1"/>
  <c r="CS208" i="1"/>
  <c r="CS207" i="1"/>
  <c r="CS206" i="1"/>
  <c r="CS205" i="1"/>
  <c r="CS204" i="1"/>
  <c r="CS203" i="1"/>
  <c r="CS202" i="1"/>
  <c r="CS201" i="1"/>
  <c r="CS200" i="1"/>
  <c r="CS199" i="1"/>
  <c r="CS198" i="1"/>
  <c r="CS197" i="1"/>
  <c r="CS196" i="1"/>
  <c r="CS195" i="1"/>
  <c r="CS194" i="1"/>
  <c r="CS193" i="1"/>
  <c r="CS192" i="1"/>
  <c r="CS191" i="1"/>
  <c r="CS190" i="1"/>
  <c r="CS189" i="1"/>
  <c r="CS188" i="1"/>
  <c r="CS187" i="1"/>
  <c r="CS186" i="1"/>
  <c r="CS185" i="1"/>
  <c r="CS184" i="1"/>
  <c r="CS183" i="1"/>
  <c r="CS182" i="1"/>
  <c r="CS181" i="1"/>
  <c r="CS180" i="1"/>
  <c r="CS179" i="1"/>
  <c r="CS178" i="1"/>
  <c r="CS177" i="1"/>
  <c r="CS176" i="1"/>
  <c r="CS175" i="1"/>
  <c r="CS174" i="1"/>
  <c r="CS173" i="1"/>
  <c r="CS172" i="1"/>
  <c r="CS171" i="1"/>
  <c r="CS170" i="1"/>
  <c r="CS169" i="1"/>
  <c r="CS168" i="1"/>
  <c r="CS167" i="1"/>
  <c r="CS166" i="1"/>
  <c r="CS165" i="1"/>
  <c r="CS164" i="1"/>
  <c r="CS163" i="1"/>
  <c r="CS162" i="1"/>
  <c r="CS161" i="1"/>
  <c r="CS160" i="1"/>
  <c r="CS159" i="1"/>
  <c r="CS158" i="1"/>
  <c r="CS157" i="1"/>
  <c r="CS156" i="1"/>
  <c r="CS155" i="1"/>
  <c r="CS154" i="1"/>
  <c r="CS153" i="1"/>
  <c r="CS152" i="1"/>
  <c r="CS151" i="1"/>
  <c r="CS150" i="1"/>
  <c r="CS149" i="1"/>
  <c r="CS148" i="1"/>
  <c r="CS147" i="1"/>
  <c r="CS146" i="1"/>
  <c r="CS145" i="1"/>
  <c r="CS144" i="1"/>
  <c r="CS143" i="1"/>
  <c r="CS142" i="1"/>
  <c r="CS141" i="1"/>
  <c r="CS140" i="1"/>
  <c r="CS139" i="1"/>
  <c r="CS138" i="1"/>
  <c r="CS137" i="1"/>
  <c r="CS136" i="1"/>
  <c r="CS135" i="1"/>
  <c r="CS134" i="1"/>
  <c r="CS133" i="1"/>
  <c r="CS132" i="1"/>
  <c r="CS131" i="1"/>
  <c r="CS130" i="1"/>
  <c r="CS129" i="1"/>
  <c r="CS128" i="1"/>
  <c r="CS127" i="1"/>
  <c r="CS126" i="1"/>
  <c r="CS125" i="1"/>
  <c r="CS124" i="1"/>
  <c r="CS123" i="1"/>
  <c r="CS122" i="1"/>
  <c r="CS121" i="1"/>
  <c r="CS120" i="1"/>
  <c r="CS119" i="1"/>
  <c r="CS118" i="1"/>
  <c r="CS117" i="1"/>
  <c r="CS116" i="1"/>
  <c r="CS115" i="1"/>
  <c r="CS114" i="1"/>
  <c r="CS113" i="1"/>
  <c r="CS112" i="1"/>
  <c r="CS111" i="1"/>
  <c r="CS110" i="1"/>
  <c r="CS109" i="1"/>
  <c r="CS108" i="1"/>
  <c r="CS107" i="1"/>
  <c r="CS106" i="1"/>
  <c r="CS105" i="1"/>
  <c r="CS104" i="1"/>
  <c r="CS103" i="1"/>
  <c r="CS102" i="1"/>
  <c r="CS101" i="1"/>
  <c r="CS100" i="1"/>
  <c r="CS99" i="1"/>
  <c r="CS98" i="1"/>
  <c r="CS97" i="1"/>
  <c r="CS96" i="1"/>
  <c r="CS95" i="1"/>
  <c r="CS94" i="1"/>
  <c r="CS93" i="1"/>
  <c r="CS92" i="1"/>
  <c r="CS91" i="1"/>
  <c r="CS90" i="1"/>
  <c r="CS89" i="1"/>
  <c r="CS88" i="1"/>
  <c r="CS87" i="1"/>
  <c r="CS86" i="1"/>
  <c r="CS85" i="1"/>
  <c r="CS84" i="1"/>
  <c r="CS83" i="1"/>
  <c r="CS82" i="1"/>
  <c r="CS81" i="1"/>
  <c r="CS80" i="1"/>
  <c r="CS79" i="1"/>
  <c r="CS78" i="1"/>
  <c r="CS77" i="1"/>
  <c r="CS76" i="1"/>
  <c r="CS75" i="1"/>
  <c r="CS74" i="1"/>
  <c r="CS73" i="1"/>
  <c r="CS72" i="1"/>
  <c r="CS71" i="1"/>
  <c r="CS70" i="1"/>
  <c r="CS69" i="1"/>
  <c r="CS68" i="1"/>
  <c r="CS67" i="1"/>
  <c r="CS66" i="1"/>
  <c r="CS65" i="1"/>
  <c r="CS64" i="1"/>
  <c r="CS63" i="1"/>
  <c r="CS62" i="1"/>
  <c r="CS61" i="1"/>
  <c r="CS60" i="1"/>
  <c r="CS59" i="1"/>
  <c r="CS58" i="1"/>
  <c r="CS57" i="1"/>
  <c r="CS56" i="1"/>
  <c r="CS55" i="1"/>
  <c r="CS54" i="1"/>
  <c r="CS53" i="1"/>
  <c r="CS52" i="1"/>
  <c r="CS51" i="1"/>
  <c r="CS50" i="1"/>
  <c r="CS49" i="1"/>
  <c r="CS48" i="1"/>
  <c r="CS47" i="1"/>
  <c r="CS46" i="1"/>
  <c r="CS44" i="1"/>
  <c r="CS43" i="1"/>
  <c r="CS42" i="1"/>
  <c r="CS41" i="1"/>
  <c r="CS40" i="1"/>
  <c r="CS39" i="1"/>
  <c r="CS38" i="1"/>
  <c r="CS37" i="1"/>
  <c r="CS36" i="1"/>
  <c r="CS35" i="1"/>
  <c r="CS34" i="1"/>
  <c r="CS33" i="1"/>
  <c r="CS32" i="1"/>
  <c r="CS30" i="1"/>
  <c r="CS29" i="1"/>
  <c r="CS28" i="1"/>
  <c r="CS27" i="1"/>
  <c r="CS26" i="1"/>
  <c r="CS25" i="1"/>
  <c r="CS24" i="1"/>
  <c r="CS23" i="1"/>
  <c r="CS22" i="1"/>
  <c r="CS21" i="1"/>
  <c r="CS20" i="1"/>
  <c r="CS19" i="1"/>
  <c r="CS18" i="1"/>
  <c r="CS17" i="1"/>
  <c r="CS16" i="1"/>
  <c r="CS15" i="1"/>
  <c r="CS14" i="1"/>
  <c r="CS13" i="1"/>
  <c r="CS11" i="1"/>
  <c r="CS10" i="1"/>
  <c r="CS9" i="1"/>
  <c r="CS8" i="1"/>
  <c r="CS7" i="1"/>
  <c r="CS6" i="1"/>
  <c r="CS5" i="1"/>
  <c r="CS4" i="1"/>
  <c r="CS3" i="1"/>
  <c r="CS2" i="1"/>
  <c r="CR525" i="1"/>
  <c r="CR524" i="1"/>
  <c r="CR523" i="1"/>
  <c r="CR522" i="1"/>
  <c r="CR521" i="1"/>
  <c r="CR520" i="1"/>
  <c r="CR519" i="1"/>
  <c r="CR518" i="1"/>
  <c r="CR517" i="1"/>
  <c r="CR516" i="1"/>
  <c r="CR515" i="1"/>
  <c r="CR514" i="1"/>
  <c r="CR513" i="1"/>
  <c r="CR512" i="1"/>
  <c r="CR511" i="1"/>
  <c r="CR510" i="1"/>
  <c r="CR509" i="1"/>
  <c r="CR508" i="1"/>
  <c r="CR507" i="1"/>
  <c r="CR506" i="1"/>
  <c r="CR505" i="1"/>
  <c r="CR504" i="1"/>
  <c r="CR503" i="1"/>
  <c r="CR502" i="1"/>
  <c r="CR501" i="1"/>
  <c r="CR500" i="1"/>
  <c r="CR499" i="1"/>
  <c r="CR498" i="1"/>
  <c r="CR497" i="1"/>
  <c r="CR496" i="1"/>
  <c r="CR495" i="1"/>
  <c r="CR494" i="1"/>
  <c r="CR493" i="1"/>
  <c r="CR492" i="1"/>
  <c r="CR491" i="1"/>
  <c r="CR490" i="1"/>
  <c r="CR489" i="1"/>
  <c r="CR488" i="1"/>
  <c r="CR487" i="1"/>
  <c r="CR486" i="1"/>
  <c r="CR485" i="1"/>
  <c r="CR484" i="1"/>
  <c r="CR483" i="1"/>
  <c r="CR482" i="1"/>
  <c r="CR481" i="1"/>
  <c r="CR480" i="1"/>
  <c r="CR479" i="1"/>
  <c r="CR478" i="1"/>
  <c r="CR477" i="1"/>
  <c r="CR476" i="1"/>
  <c r="CR475" i="1"/>
  <c r="CR474" i="1"/>
  <c r="CR473" i="1"/>
  <c r="CR472" i="1"/>
  <c r="CR471" i="1"/>
  <c r="CR470" i="1"/>
  <c r="CR469" i="1"/>
  <c r="CR468" i="1"/>
  <c r="CR467" i="1"/>
  <c r="CR466" i="1"/>
  <c r="CR465" i="1"/>
  <c r="CR464" i="1"/>
  <c r="CR463" i="1"/>
  <c r="CR462" i="1"/>
  <c r="CR461" i="1"/>
  <c r="CR460" i="1"/>
  <c r="CR459" i="1"/>
  <c r="CR458" i="1"/>
  <c r="CR457" i="1"/>
  <c r="CR456" i="1"/>
  <c r="CR455" i="1"/>
  <c r="CR454" i="1"/>
  <c r="CR453" i="1"/>
  <c r="CR452" i="1"/>
  <c r="CR451" i="1"/>
  <c r="CR450" i="1"/>
  <c r="CR449" i="1"/>
  <c r="CR448" i="1"/>
  <c r="CR447" i="1"/>
  <c r="CR446" i="1"/>
  <c r="CR445" i="1"/>
  <c r="CR444" i="1"/>
  <c r="CR443" i="1"/>
  <c r="CR442" i="1"/>
  <c r="CR441" i="1"/>
  <c r="CR440" i="1"/>
  <c r="CR439" i="1"/>
  <c r="CR438" i="1"/>
  <c r="CR437" i="1"/>
  <c r="CR436" i="1"/>
  <c r="CR435" i="1"/>
  <c r="CR434" i="1"/>
  <c r="CR433" i="1"/>
  <c r="CR432" i="1"/>
  <c r="CR431" i="1"/>
  <c r="CR430" i="1"/>
  <c r="CR429" i="1"/>
  <c r="CR428" i="1"/>
  <c r="CR427" i="1"/>
  <c r="CR426" i="1"/>
  <c r="CR425" i="1"/>
  <c r="CR424" i="1"/>
  <c r="CR423" i="1"/>
  <c r="CR422" i="1"/>
  <c r="CR421" i="1"/>
  <c r="CR420" i="1"/>
  <c r="CR419" i="1"/>
  <c r="CR418" i="1"/>
  <c r="CR417" i="1"/>
  <c r="CR416" i="1"/>
  <c r="CR415" i="1"/>
  <c r="CR414" i="1"/>
  <c r="CR413" i="1"/>
  <c r="CR412" i="1"/>
  <c r="CR411" i="1"/>
  <c r="CR410" i="1"/>
  <c r="CR409" i="1"/>
  <c r="CR408" i="1"/>
  <c r="CR407" i="1"/>
  <c r="CR406" i="1"/>
  <c r="CR405" i="1"/>
  <c r="CR404" i="1"/>
  <c r="CR403" i="1"/>
  <c r="CR402" i="1"/>
  <c r="CR401" i="1"/>
  <c r="CR400" i="1"/>
  <c r="CR399" i="1"/>
  <c r="CR398" i="1"/>
  <c r="CR397" i="1"/>
  <c r="CR396" i="1"/>
  <c r="CR395" i="1"/>
  <c r="CR394" i="1"/>
  <c r="CR393" i="1"/>
  <c r="CR392" i="1"/>
  <c r="CR391" i="1"/>
  <c r="CR390" i="1"/>
  <c r="CR389" i="1"/>
  <c r="CR388" i="1"/>
  <c r="CR387" i="1"/>
  <c r="CR386" i="1"/>
  <c r="CR385" i="1"/>
  <c r="CR384" i="1"/>
  <c r="CR383" i="1"/>
  <c r="CR382" i="1"/>
  <c r="CR381" i="1"/>
  <c r="CR380" i="1"/>
  <c r="CR379" i="1"/>
  <c r="CR378" i="1"/>
  <c r="CR377" i="1"/>
  <c r="CR376" i="1"/>
  <c r="CR375" i="1"/>
  <c r="CR374" i="1"/>
  <c r="CR373" i="1"/>
  <c r="CR372" i="1"/>
  <c r="CR371" i="1"/>
  <c r="CR370" i="1"/>
  <c r="CR369" i="1"/>
  <c r="CR368" i="1"/>
  <c r="CR367" i="1"/>
  <c r="CR366" i="1"/>
  <c r="CR365" i="1"/>
  <c r="CR364" i="1"/>
  <c r="CR363" i="1"/>
  <c r="CR362" i="1"/>
  <c r="CR361" i="1"/>
  <c r="CR360" i="1"/>
  <c r="CR359" i="1"/>
  <c r="CR358" i="1"/>
  <c r="CR357" i="1"/>
  <c r="CR356" i="1"/>
  <c r="CR355" i="1"/>
  <c r="CR354" i="1"/>
  <c r="CR353" i="1"/>
  <c r="CR352" i="1"/>
  <c r="CR351" i="1"/>
  <c r="CR350" i="1"/>
  <c r="CR349" i="1"/>
  <c r="CR348" i="1"/>
  <c r="CR347" i="1"/>
  <c r="CR346" i="1"/>
  <c r="CR345" i="1"/>
  <c r="CR344" i="1"/>
  <c r="CR343" i="1"/>
  <c r="CR342" i="1"/>
  <c r="CR341" i="1"/>
  <c r="CR340" i="1"/>
  <c r="CR339" i="1"/>
  <c r="CR338" i="1"/>
  <c r="CR337" i="1"/>
  <c r="CR336" i="1"/>
  <c r="CR335" i="1"/>
  <c r="CR334" i="1"/>
  <c r="CR333" i="1"/>
  <c r="CR332" i="1"/>
  <c r="CR331" i="1"/>
  <c r="CR330" i="1"/>
  <c r="CR329" i="1"/>
  <c r="CR328" i="1"/>
  <c r="CR327" i="1"/>
  <c r="CR326" i="1"/>
  <c r="CR325" i="1"/>
  <c r="CR324" i="1"/>
  <c r="CR323" i="1"/>
  <c r="CR322" i="1"/>
  <c r="CR321" i="1"/>
  <c r="CR320" i="1"/>
  <c r="CR319" i="1"/>
  <c r="CR318" i="1"/>
  <c r="CR317" i="1"/>
  <c r="CR316" i="1"/>
  <c r="CR315" i="1"/>
  <c r="CR314" i="1"/>
  <c r="CR313" i="1"/>
  <c r="CR312" i="1"/>
  <c r="CR311" i="1"/>
  <c r="CR310" i="1"/>
  <c r="CR309" i="1"/>
  <c r="CR308" i="1"/>
  <c r="CR307" i="1"/>
  <c r="CR306" i="1"/>
  <c r="CR305" i="1"/>
  <c r="CR304" i="1"/>
  <c r="CR303" i="1"/>
  <c r="CR302" i="1"/>
  <c r="CR301" i="1"/>
  <c r="CR300" i="1"/>
  <c r="CR299" i="1"/>
  <c r="CR298" i="1"/>
  <c r="CR297" i="1"/>
  <c r="CR296" i="1"/>
  <c r="CR295" i="1"/>
  <c r="CR294" i="1"/>
  <c r="CR293" i="1"/>
  <c r="CR292" i="1"/>
  <c r="CR291" i="1"/>
  <c r="CR290" i="1"/>
  <c r="CR289" i="1"/>
  <c r="CR288" i="1"/>
  <c r="CR287" i="1"/>
  <c r="CR286" i="1"/>
  <c r="CR285" i="1"/>
  <c r="CR284" i="1"/>
  <c r="CR283" i="1"/>
  <c r="CR282" i="1"/>
  <c r="CR281" i="1"/>
  <c r="CR280" i="1"/>
  <c r="CR279" i="1"/>
  <c r="CR278" i="1"/>
  <c r="CR277" i="1"/>
  <c r="CR276" i="1"/>
  <c r="CR275" i="1"/>
  <c r="CR274" i="1"/>
  <c r="CR273" i="1"/>
  <c r="CR272" i="1"/>
  <c r="CR271" i="1"/>
  <c r="CR270" i="1"/>
  <c r="CR269" i="1"/>
  <c r="CR268" i="1"/>
  <c r="CR267" i="1"/>
  <c r="CR266" i="1"/>
  <c r="CR265" i="1"/>
  <c r="CR264" i="1"/>
  <c r="CR263" i="1"/>
  <c r="CR262" i="1"/>
  <c r="CR261" i="1"/>
  <c r="CR260" i="1"/>
  <c r="CR259" i="1"/>
  <c r="CR258" i="1"/>
  <c r="CR257" i="1"/>
  <c r="CR256" i="1"/>
  <c r="CR255" i="1"/>
  <c r="CR254" i="1"/>
  <c r="CR253" i="1"/>
  <c r="CR252" i="1"/>
  <c r="CR251" i="1"/>
  <c r="CR250" i="1"/>
  <c r="CR249" i="1"/>
  <c r="CR248" i="1"/>
  <c r="CR247" i="1"/>
  <c r="CR246" i="1"/>
  <c r="CR245" i="1"/>
  <c r="CR244" i="1"/>
  <c r="CR243" i="1"/>
  <c r="CR242" i="1"/>
  <c r="CR241" i="1"/>
  <c r="CR240" i="1"/>
  <c r="CR239" i="1"/>
  <c r="CR238" i="1"/>
  <c r="CR237" i="1"/>
  <c r="CR236" i="1"/>
  <c r="CR235" i="1"/>
  <c r="CR234" i="1"/>
  <c r="CR233" i="1"/>
  <c r="CR232" i="1"/>
  <c r="CR231" i="1"/>
  <c r="CR230" i="1"/>
  <c r="CR229" i="1"/>
  <c r="CR228" i="1"/>
  <c r="CR227" i="1"/>
  <c r="CR226" i="1"/>
  <c r="CR225" i="1"/>
  <c r="CR224" i="1"/>
  <c r="CR223" i="1"/>
  <c r="CR222" i="1"/>
  <c r="CR221" i="1"/>
  <c r="CR220" i="1"/>
  <c r="CR219" i="1"/>
  <c r="CR218" i="1"/>
  <c r="CR217" i="1"/>
  <c r="CR216" i="1"/>
  <c r="CR215" i="1"/>
  <c r="CR214" i="1"/>
  <c r="CR213" i="1"/>
  <c r="CR212" i="1"/>
  <c r="CR211" i="1"/>
  <c r="CR210" i="1"/>
  <c r="CR209" i="1"/>
  <c r="CR208" i="1"/>
  <c r="CR207" i="1"/>
  <c r="CR206" i="1"/>
  <c r="CR205" i="1"/>
  <c r="CR204" i="1"/>
  <c r="CR203" i="1"/>
  <c r="CR202" i="1"/>
  <c r="CR201" i="1"/>
  <c r="CR200" i="1"/>
  <c r="CR199" i="1"/>
  <c r="CR198" i="1"/>
  <c r="CR197" i="1"/>
  <c r="CR196" i="1"/>
  <c r="CR195" i="1"/>
  <c r="CR194" i="1"/>
  <c r="CR193" i="1"/>
  <c r="CR192" i="1"/>
  <c r="CR191" i="1"/>
  <c r="CR190" i="1"/>
  <c r="CR189" i="1"/>
  <c r="CR188" i="1"/>
  <c r="CR187" i="1"/>
  <c r="CR186" i="1"/>
  <c r="CR185" i="1"/>
  <c r="CR184" i="1"/>
  <c r="CR183" i="1"/>
  <c r="CR182" i="1"/>
  <c r="CR181" i="1"/>
  <c r="CR180" i="1"/>
  <c r="CR179" i="1"/>
  <c r="CR178" i="1"/>
  <c r="CR177" i="1"/>
  <c r="CR176" i="1"/>
  <c r="CR175" i="1"/>
  <c r="CR174" i="1"/>
  <c r="CR173" i="1"/>
  <c r="CR172" i="1"/>
  <c r="CR171" i="1"/>
  <c r="CR170" i="1"/>
  <c r="CR169" i="1"/>
  <c r="CR168" i="1"/>
  <c r="CR167" i="1"/>
  <c r="CR166" i="1"/>
  <c r="CR165" i="1"/>
  <c r="CR164" i="1"/>
  <c r="CR163" i="1"/>
  <c r="CR162" i="1"/>
  <c r="CR161" i="1"/>
  <c r="CR160" i="1"/>
  <c r="CR159" i="1"/>
  <c r="CR158" i="1"/>
  <c r="CR157" i="1"/>
  <c r="CR156" i="1"/>
  <c r="CR155" i="1"/>
  <c r="CR154" i="1"/>
  <c r="CR153" i="1"/>
  <c r="CR152" i="1"/>
  <c r="CR151" i="1"/>
  <c r="CR150" i="1"/>
  <c r="CR149" i="1"/>
  <c r="CR148" i="1"/>
  <c r="CR147" i="1"/>
  <c r="CR146" i="1"/>
  <c r="CR145" i="1"/>
  <c r="CR144" i="1"/>
  <c r="CR143" i="1"/>
  <c r="CR142" i="1"/>
  <c r="CR141" i="1"/>
  <c r="CR140" i="1"/>
  <c r="CR139" i="1"/>
  <c r="CR138" i="1"/>
  <c r="CR137" i="1"/>
  <c r="CR136" i="1"/>
  <c r="CR135" i="1"/>
  <c r="CR134" i="1"/>
  <c r="CR133" i="1"/>
  <c r="CR132" i="1"/>
  <c r="CR131" i="1"/>
  <c r="CR130" i="1"/>
  <c r="CR129" i="1"/>
  <c r="CR128" i="1"/>
  <c r="CR127" i="1"/>
  <c r="CR126" i="1"/>
  <c r="CR125" i="1"/>
  <c r="CR124" i="1"/>
  <c r="CR123" i="1"/>
  <c r="CR122" i="1"/>
  <c r="CR121" i="1"/>
  <c r="CR120" i="1"/>
  <c r="CR119" i="1"/>
  <c r="CR118" i="1"/>
  <c r="CR117" i="1"/>
  <c r="CR116" i="1"/>
  <c r="CR115" i="1"/>
  <c r="CR114" i="1"/>
  <c r="CR113" i="1"/>
  <c r="CR112" i="1"/>
  <c r="CR111" i="1"/>
  <c r="CR110" i="1"/>
  <c r="CR109" i="1"/>
  <c r="CR108" i="1"/>
  <c r="CR107" i="1"/>
  <c r="CR106" i="1"/>
  <c r="CR105" i="1"/>
  <c r="CR104" i="1"/>
  <c r="CR103" i="1"/>
  <c r="CR102" i="1"/>
  <c r="CR101" i="1"/>
  <c r="CR100" i="1"/>
  <c r="CR99" i="1"/>
  <c r="CR98" i="1"/>
  <c r="CR97" i="1"/>
  <c r="CR96" i="1"/>
  <c r="CR95" i="1"/>
  <c r="CR94" i="1"/>
  <c r="CR93" i="1"/>
  <c r="CR92" i="1"/>
  <c r="CR91" i="1"/>
  <c r="CR90" i="1"/>
  <c r="CR89" i="1"/>
  <c r="CR88" i="1"/>
  <c r="CR87" i="1"/>
  <c r="CR86" i="1"/>
  <c r="CR85" i="1"/>
  <c r="CR84" i="1"/>
  <c r="CR83" i="1"/>
  <c r="CR82" i="1"/>
  <c r="CR81" i="1"/>
  <c r="CR80" i="1"/>
  <c r="CR79" i="1"/>
  <c r="CR78" i="1"/>
  <c r="CR77" i="1"/>
  <c r="CR76" i="1"/>
  <c r="CR75" i="1"/>
  <c r="CR74" i="1"/>
  <c r="CR73" i="1"/>
  <c r="CR72" i="1"/>
  <c r="CR71" i="1"/>
  <c r="CR70" i="1"/>
  <c r="CR69" i="1"/>
  <c r="CR68" i="1"/>
  <c r="CR67" i="1"/>
  <c r="CR66" i="1"/>
  <c r="CR65" i="1"/>
  <c r="CR64" i="1"/>
  <c r="CR63" i="1"/>
  <c r="CR62" i="1"/>
  <c r="CR61" i="1"/>
  <c r="CR60" i="1"/>
  <c r="CR59" i="1"/>
  <c r="CR58" i="1"/>
  <c r="CR57" i="1"/>
  <c r="CR56" i="1"/>
  <c r="CR55" i="1"/>
  <c r="CR54" i="1"/>
  <c r="CR53" i="1"/>
  <c r="CR52" i="1"/>
  <c r="CR51" i="1"/>
  <c r="CR50" i="1"/>
  <c r="CR49" i="1"/>
  <c r="CR48" i="1"/>
  <c r="CR47" i="1"/>
  <c r="CR46" i="1"/>
  <c r="CR45" i="1"/>
  <c r="CR44" i="1"/>
  <c r="CR43" i="1"/>
  <c r="CR42" i="1"/>
  <c r="CR41" i="1"/>
  <c r="CR40" i="1"/>
  <c r="CR39" i="1"/>
  <c r="CR38" i="1"/>
  <c r="CR37" i="1"/>
  <c r="CR36" i="1"/>
  <c r="CR35" i="1"/>
  <c r="CR34" i="1"/>
  <c r="CR33" i="1"/>
  <c r="CR32" i="1"/>
  <c r="CR31" i="1"/>
  <c r="CR30" i="1"/>
  <c r="CR29" i="1"/>
  <c r="CR28" i="1"/>
  <c r="CR27" i="1"/>
  <c r="CR26" i="1"/>
  <c r="CR25" i="1"/>
  <c r="CR24" i="1"/>
  <c r="CR23" i="1"/>
  <c r="CR22" i="1"/>
  <c r="CR21" i="1"/>
  <c r="CR20" i="1"/>
  <c r="CR19" i="1"/>
  <c r="CR18" i="1"/>
  <c r="CR17" i="1"/>
  <c r="CR16" i="1"/>
  <c r="CR15" i="1"/>
  <c r="CR14" i="1"/>
  <c r="CR13" i="1"/>
  <c r="CR12" i="1"/>
  <c r="CR11" i="1"/>
  <c r="CR10" i="1"/>
  <c r="CR9" i="1"/>
  <c r="CR8" i="1"/>
  <c r="CR7" i="1"/>
  <c r="CR6" i="1"/>
  <c r="CR5" i="1"/>
  <c r="CR4" i="1"/>
  <c r="CR3" i="1"/>
  <c r="CR2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40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2" i="1"/>
  <c r="CP321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1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7" i="1"/>
  <c r="CP186" i="1"/>
  <c r="CP185" i="1"/>
  <c r="CP184" i="1"/>
  <c r="CP183" i="1"/>
  <c r="CP182" i="1"/>
  <c r="CP181" i="1"/>
  <c r="CP180" i="1"/>
  <c r="CP179" i="1"/>
  <c r="CP178" i="1"/>
  <c r="CP177" i="1"/>
  <c r="CP176" i="1"/>
  <c r="CP175" i="1"/>
  <c r="CP174" i="1"/>
  <c r="CP173" i="1"/>
  <c r="CP172" i="1"/>
  <c r="CP171" i="1"/>
  <c r="CP170" i="1"/>
  <c r="CP169" i="1"/>
  <c r="CP168" i="1"/>
  <c r="CP167" i="1"/>
  <c r="CP166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3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P2" i="1"/>
  <c r="CN525" i="1"/>
  <c r="CN524" i="1"/>
  <c r="CN523" i="1"/>
  <c r="CN522" i="1"/>
  <c r="CN521" i="1"/>
  <c r="CN520" i="1"/>
  <c r="CN519" i="1"/>
  <c r="CN518" i="1"/>
  <c r="CN517" i="1"/>
  <c r="CN516" i="1"/>
  <c r="CN515" i="1"/>
  <c r="CN514" i="1"/>
  <c r="CN513" i="1"/>
  <c r="CN512" i="1"/>
  <c r="CN511" i="1"/>
  <c r="CN510" i="1"/>
  <c r="CN509" i="1"/>
  <c r="CN508" i="1"/>
  <c r="CN507" i="1"/>
  <c r="CN506" i="1"/>
  <c r="CN505" i="1"/>
  <c r="CN504" i="1"/>
  <c r="CN503" i="1"/>
  <c r="CN502" i="1"/>
  <c r="CN501" i="1"/>
  <c r="CN500" i="1"/>
  <c r="CN499" i="1"/>
  <c r="CN498" i="1"/>
  <c r="CN497" i="1"/>
  <c r="CN496" i="1"/>
  <c r="CN495" i="1"/>
  <c r="CN494" i="1"/>
  <c r="CN493" i="1"/>
  <c r="CN492" i="1"/>
  <c r="CN491" i="1"/>
  <c r="CN490" i="1"/>
  <c r="CN489" i="1"/>
  <c r="CN488" i="1"/>
  <c r="CN487" i="1"/>
  <c r="CN486" i="1"/>
  <c r="CN485" i="1"/>
  <c r="CN484" i="1"/>
  <c r="CN483" i="1"/>
  <c r="CN482" i="1"/>
  <c r="CN481" i="1"/>
  <c r="CN480" i="1"/>
  <c r="CN479" i="1"/>
  <c r="CN478" i="1"/>
  <c r="CN477" i="1"/>
  <c r="CN476" i="1"/>
  <c r="CN475" i="1"/>
  <c r="CN474" i="1"/>
  <c r="CN473" i="1"/>
  <c r="CN472" i="1"/>
  <c r="CN471" i="1"/>
  <c r="CN470" i="1"/>
  <c r="CN469" i="1"/>
  <c r="CN468" i="1"/>
  <c r="CN467" i="1"/>
  <c r="CN466" i="1"/>
  <c r="CN465" i="1"/>
  <c r="CN464" i="1"/>
  <c r="CN463" i="1"/>
  <c r="CN462" i="1"/>
  <c r="CN461" i="1"/>
  <c r="CN460" i="1"/>
  <c r="CN459" i="1"/>
  <c r="CN458" i="1"/>
  <c r="CN457" i="1"/>
  <c r="CN456" i="1"/>
  <c r="CN455" i="1"/>
  <c r="CN454" i="1"/>
  <c r="CN453" i="1"/>
  <c r="CN452" i="1"/>
  <c r="CN451" i="1"/>
  <c r="CN450" i="1"/>
  <c r="CN449" i="1"/>
  <c r="CN448" i="1"/>
  <c r="CN447" i="1"/>
  <c r="CN446" i="1"/>
  <c r="CN445" i="1"/>
  <c r="CN444" i="1"/>
  <c r="CN443" i="1"/>
  <c r="CN442" i="1"/>
  <c r="CN441" i="1"/>
  <c r="CN440" i="1"/>
  <c r="CN439" i="1"/>
  <c r="CN438" i="1"/>
  <c r="CN437" i="1"/>
  <c r="CN436" i="1"/>
  <c r="CN435" i="1"/>
  <c r="CN434" i="1"/>
  <c r="CN433" i="1"/>
  <c r="CN432" i="1"/>
  <c r="CN431" i="1"/>
  <c r="CN430" i="1"/>
  <c r="CN429" i="1"/>
  <c r="CN428" i="1"/>
  <c r="CN427" i="1"/>
  <c r="CN426" i="1"/>
  <c r="CN425" i="1"/>
  <c r="CN424" i="1"/>
  <c r="CN423" i="1"/>
  <c r="CN422" i="1"/>
  <c r="CN421" i="1"/>
  <c r="CN420" i="1"/>
  <c r="CN419" i="1"/>
  <c r="CN418" i="1"/>
  <c r="CN417" i="1"/>
  <c r="CN416" i="1"/>
  <c r="CN415" i="1"/>
  <c r="CN414" i="1"/>
  <c r="CN413" i="1"/>
  <c r="CN412" i="1"/>
  <c r="CN411" i="1"/>
  <c r="CN410" i="1"/>
  <c r="CN409" i="1"/>
  <c r="CN408" i="1"/>
  <c r="CN407" i="1"/>
  <c r="CN406" i="1"/>
  <c r="CN405" i="1"/>
  <c r="CN404" i="1"/>
  <c r="CN403" i="1"/>
  <c r="CN402" i="1"/>
  <c r="CN401" i="1"/>
  <c r="CN400" i="1"/>
  <c r="CN399" i="1"/>
  <c r="CN398" i="1"/>
  <c r="CN397" i="1"/>
  <c r="CN396" i="1"/>
  <c r="CN395" i="1"/>
  <c r="CN394" i="1"/>
  <c r="CN393" i="1"/>
  <c r="CN392" i="1"/>
  <c r="CN391" i="1"/>
  <c r="CN390" i="1"/>
  <c r="CN389" i="1"/>
  <c r="CN388" i="1"/>
  <c r="CN387" i="1"/>
  <c r="CN386" i="1"/>
  <c r="CN385" i="1"/>
  <c r="CN384" i="1"/>
  <c r="CN383" i="1"/>
  <c r="CN382" i="1"/>
  <c r="CN381" i="1"/>
  <c r="CN380" i="1"/>
  <c r="CN379" i="1"/>
  <c r="CN378" i="1"/>
  <c r="CN377" i="1"/>
  <c r="CN376" i="1"/>
  <c r="CN375" i="1"/>
  <c r="CN374" i="1"/>
  <c r="CN373" i="1"/>
  <c r="CN372" i="1"/>
  <c r="CN371" i="1"/>
  <c r="CN370" i="1"/>
  <c r="CN369" i="1"/>
  <c r="CN368" i="1"/>
  <c r="CN367" i="1"/>
  <c r="CN366" i="1"/>
  <c r="CN365" i="1"/>
  <c r="CN364" i="1"/>
  <c r="CN363" i="1"/>
  <c r="CN362" i="1"/>
  <c r="CN361" i="1"/>
  <c r="CN360" i="1"/>
  <c r="CN359" i="1"/>
  <c r="CN358" i="1"/>
  <c r="CN357" i="1"/>
  <c r="CN356" i="1"/>
  <c r="CN355" i="1"/>
  <c r="CN354" i="1"/>
  <c r="CN353" i="1"/>
  <c r="CN352" i="1"/>
  <c r="CN351" i="1"/>
  <c r="CN350" i="1"/>
  <c r="CN349" i="1"/>
  <c r="CN348" i="1"/>
  <c r="CN347" i="1"/>
  <c r="CN346" i="1"/>
  <c r="CN345" i="1"/>
  <c r="CN344" i="1"/>
  <c r="CN343" i="1"/>
  <c r="CN342" i="1"/>
  <c r="CN341" i="1"/>
  <c r="CN340" i="1"/>
  <c r="CN339" i="1"/>
  <c r="CN338" i="1"/>
  <c r="CN337" i="1"/>
  <c r="CN336" i="1"/>
  <c r="CN335" i="1"/>
  <c r="CN334" i="1"/>
  <c r="CN333" i="1"/>
  <c r="CN332" i="1"/>
  <c r="CN331" i="1"/>
  <c r="CN330" i="1"/>
  <c r="CN329" i="1"/>
  <c r="CN328" i="1"/>
  <c r="CN327" i="1"/>
  <c r="CN326" i="1"/>
  <c r="CN325" i="1"/>
  <c r="CN324" i="1"/>
  <c r="CN323" i="1"/>
  <c r="CN322" i="1"/>
  <c r="CN321" i="1"/>
  <c r="CN320" i="1"/>
  <c r="CN319" i="1"/>
  <c r="CN318" i="1"/>
  <c r="CN317" i="1"/>
  <c r="CN316" i="1"/>
  <c r="CN315" i="1"/>
  <c r="CN314" i="1"/>
  <c r="CN313" i="1"/>
  <c r="CN312" i="1"/>
  <c r="CN311" i="1"/>
  <c r="CN310" i="1"/>
  <c r="CN309" i="1"/>
  <c r="CN308" i="1"/>
  <c r="CN307" i="1"/>
  <c r="CN306" i="1"/>
  <c r="CN305" i="1"/>
  <c r="CN304" i="1"/>
  <c r="CN303" i="1"/>
  <c r="CN302" i="1"/>
  <c r="CN301" i="1"/>
  <c r="CN300" i="1"/>
  <c r="CN299" i="1"/>
  <c r="CN298" i="1"/>
  <c r="CN297" i="1"/>
  <c r="CN296" i="1"/>
  <c r="CN295" i="1"/>
  <c r="CN294" i="1"/>
  <c r="CN293" i="1"/>
  <c r="CN292" i="1"/>
  <c r="CN291" i="1"/>
  <c r="CN290" i="1"/>
  <c r="CN289" i="1"/>
  <c r="CN288" i="1"/>
  <c r="CN287" i="1"/>
  <c r="CN286" i="1"/>
  <c r="CN285" i="1"/>
  <c r="CN284" i="1"/>
  <c r="CN283" i="1"/>
  <c r="CN282" i="1"/>
  <c r="CN281" i="1"/>
  <c r="CN280" i="1"/>
  <c r="CN279" i="1"/>
  <c r="CN278" i="1"/>
  <c r="CN277" i="1"/>
  <c r="CN276" i="1"/>
  <c r="CN275" i="1"/>
  <c r="CN274" i="1"/>
  <c r="CN273" i="1"/>
  <c r="CN272" i="1"/>
  <c r="CN271" i="1"/>
  <c r="CN270" i="1"/>
  <c r="CN269" i="1"/>
  <c r="CN268" i="1"/>
  <c r="CN267" i="1"/>
  <c r="CN266" i="1"/>
  <c r="CN265" i="1"/>
  <c r="CN264" i="1"/>
  <c r="CN263" i="1"/>
  <c r="CN262" i="1"/>
  <c r="CN261" i="1"/>
  <c r="CN260" i="1"/>
  <c r="CN259" i="1"/>
  <c r="CN258" i="1"/>
  <c r="CN257" i="1"/>
  <c r="CN256" i="1"/>
  <c r="CN255" i="1"/>
  <c r="CN254" i="1"/>
  <c r="CN253" i="1"/>
  <c r="CN252" i="1"/>
  <c r="CN251" i="1"/>
  <c r="CN250" i="1"/>
  <c r="CN249" i="1"/>
  <c r="CN248" i="1"/>
  <c r="CN247" i="1"/>
  <c r="CN246" i="1"/>
  <c r="CN245" i="1"/>
  <c r="CN244" i="1"/>
  <c r="CN243" i="1"/>
  <c r="CN242" i="1"/>
  <c r="CN241" i="1"/>
  <c r="CN240" i="1"/>
  <c r="CN239" i="1"/>
  <c r="CN238" i="1"/>
  <c r="CN237" i="1"/>
  <c r="CN236" i="1"/>
  <c r="CN235" i="1"/>
  <c r="CN234" i="1"/>
  <c r="CN233" i="1"/>
  <c r="CN232" i="1"/>
  <c r="CN231" i="1"/>
  <c r="CN230" i="1"/>
  <c r="CN229" i="1"/>
  <c r="CN228" i="1"/>
  <c r="CN227" i="1"/>
  <c r="CN226" i="1"/>
  <c r="CN225" i="1"/>
  <c r="CN224" i="1"/>
  <c r="CN223" i="1"/>
  <c r="CN222" i="1"/>
  <c r="CN221" i="1"/>
  <c r="CN220" i="1"/>
  <c r="CN219" i="1"/>
  <c r="CN218" i="1"/>
  <c r="CN217" i="1"/>
  <c r="CN216" i="1"/>
  <c r="CN215" i="1"/>
  <c r="CN214" i="1"/>
  <c r="CN213" i="1"/>
  <c r="CN212" i="1"/>
  <c r="CN211" i="1"/>
  <c r="CN210" i="1"/>
  <c r="CN209" i="1"/>
  <c r="CN208" i="1"/>
  <c r="CN207" i="1"/>
  <c r="CN206" i="1"/>
  <c r="CN205" i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N6" i="1"/>
  <c r="CN5" i="1"/>
  <c r="CN4" i="1"/>
  <c r="CN3" i="1"/>
  <c r="CN2" i="1"/>
  <c r="CK2" i="1"/>
  <c r="CM2" i="1" s="1"/>
  <c r="CO2" i="1" s="1"/>
  <c r="CK3" i="1"/>
  <c r="CM3" i="1" s="1"/>
  <c r="CO3" i="1" s="1"/>
  <c r="CK4" i="1"/>
  <c r="CM4" i="1" s="1"/>
  <c r="CO4" i="1" s="1"/>
  <c r="CK5" i="1"/>
  <c r="CM5" i="1" s="1"/>
  <c r="CO5" i="1" s="1"/>
  <c r="CK6" i="1"/>
  <c r="CM6" i="1" s="1"/>
  <c r="CO6" i="1" s="1"/>
  <c r="CK7" i="1"/>
  <c r="CM7" i="1" s="1"/>
  <c r="CO7" i="1" s="1"/>
  <c r="CK8" i="1"/>
  <c r="CM8" i="1" s="1"/>
  <c r="CO8" i="1" s="1"/>
  <c r="CK9" i="1"/>
  <c r="CM9" i="1" s="1"/>
  <c r="CO9" i="1" s="1"/>
  <c r="CK10" i="1"/>
  <c r="CM10" i="1" s="1"/>
  <c r="CO10" i="1" s="1"/>
  <c r="CK11" i="1"/>
  <c r="CM11" i="1" s="1"/>
  <c r="CO11" i="1" s="1"/>
  <c r="CK12" i="1"/>
  <c r="CM12" i="1" s="1"/>
  <c r="CO12" i="1" s="1"/>
  <c r="CK13" i="1"/>
  <c r="CM13" i="1" s="1"/>
  <c r="CO13" i="1" s="1"/>
  <c r="CK14" i="1"/>
  <c r="CM14" i="1" s="1"/>
  <c r="CO14" i="1" s="1"/>
  <c r="CK15" i="1"/>
  <c r="CM15" i="1" s="1"/>
  <c r="CO15" i="1" s="1"/>
  <c r="CK16" i="1"/>
  <c r="CM16" i="1" s="1"/>
  <c r="CO16" i="1" s="1"/>
  <c r="CK17" i="1"/>
  <c r="CM17" i="1" s="1"/>
  <c r="CO17" i="1" s="1"/>
  <c r="CK18" i="1"/>
  <c r="CM18" i="1" s="1"/>
  <c r="CO18" i="1" s="1"/>
  <c r="CK19" i="1"/>
  <c r="CM19" i="1" s="1"/>
  <c r="CO19" i="1" s="1"/>
  <c r="CK20" i="1"/>
  <c r="CM20" i="1" s="1"/>
  <c r="CO20" i="1" s="1"/>
  <c r="CK21" i="1"/>
  <c r="CM21" i="1" s="1"/>
  <c r="CO21" i="1" s="1"/>
  <c r="CK22" i="1"/>
  <c r="CM22" i="1" s="1"/>
  <c r="CO22" i="1" s="1"/>
  <c r="CK23" i="1"/>
  <c r="CM23" i="1" s="1"/>
  <c r="CO23" i="1" s="1"/>
  <c r="CK24" i="1"/>
  <c r="CM24" i="1" s="1"/>
  <c r="CO24" i="1" s="1"/>
  <c r="CK25" i="1"/>
  <c r="CM25" i="1" s="1"/>
  <c r="CO25" i="1" s="1"/>
  <c r="CK26" i="1"/>
  <c r="CM26" i="1" s="1"/>
  <c r="CO26" i="1" s="1"/>
  <c r="CK27" i="1"/>
  <c r="CM27" i="1" s="1"/>
  <c r="CO27" i="1" s="1"/>
  <c r="CK28" i="1"/>
  <c r="CM28" i="1" s="1"/>
  <c r="CO28" i="1" s="1"/>
  <c r="CK29" i="1"/>
  <c r="CM29" i="1" s="1"/>
  <c r="CO29" i="1" s="1"/>
  <c r="CK30" i="1"/>
  <c r="CM30" i="1" s="1"/>
  <c r="CO30" i="1" s="1"/>
  <c r="CK31" i="1"/>
  <c r="CM31" i="1" s="1"/>
  <c r="CO31" i="1" s="1"/>
  <c r="CK32" i="1"/>
  <c r="CM32" i="1" s="1"/>
  <c r="CO32" i="1" s="1"/>
  <c r="CK33" i="1"/>
  <c r="CM33" i="1" s="1"/>
  <c r="CO33" i="1" s="1"/>
  <c r="CK34" i="1"/>
  <c r="CM34" i="1" s="1"/>
  <c r="CO34" i="1" s="1"/>
  <c r="CK35" i="1"/>
  <c r="CM35" i="1" s="1"/>
  <c r="CO35" i="1" s="1"/>
  <c r="CK36" i="1"/>
  <c r="CM36" i="1" s="1"/>
  <c r="CO36" i="1" s="1"/>
  <c r="CK37" i="1"/>
  <c r="CM37" i="1" s="1"/>
  <c r="CO37" i="1" s="1"/>
  <c r="CK38" i="1"/>
  <c r="CM38" i="1" s="1"/>
  <c r="CO38" i="1" s="1"/>
  <c r="CK39" i="1"/>
  <c r="CM39" i="1" s="1"/>
  <c r="CO39" i="1" s="1"/>
  <c r="CK40" i="1"/>
  <c r="CM40" i="1" s="1"/>
  <c r="CO40" i="1" s="1"/>
  <c r="CK41" i="1"/>
  <c r="CM41" i="1" s="1"/>
  <c r="CO41" i="1" s="1"/>
  <c r="CK42" i="1"/>
  <c r="CM42" i="1" s="1"/>
  <c r="CO42" i="1" s="1"/>
  <c r="CK43" i="1"/>
  <c r="CM43" i="1" s="1"/>
  <c r="CO43" i="1" s="1"/>
  <c r="CK44" i="1"/>
  <c r="CM44" i="1" s="1"/>
  <c r="CO44" i="1" s="1"/>
  <c r="CK45" i="1"/>
  <c r="CM45" i="1" s="1"/>
  <c r="CO45" i="1" s="1"/>
  <c r="CK46" i="1"/>
  <c r="CM46" i="1" s="1"/>
  <c r="CO46" i="1" s="1"/>
  <c r="CK47" i="1"/>
  <c r="CM47" i="1" s="1"/>
  <c r="CO47" i="1" s="1"/>
  <c r="CK48" i="1"/>
  <c r="CM48" i="1" s="1"/>
  <c r="CO48" i="1" s="1"/>
  <c r="CK49" i="1"/>
  <c r="CM49" i="1" s="1"/>
  <c r="CO49" i="1" s="1"/>
  <c r="CK50" i="1"/>
  <c r="CM50" i="1" s="1"/>
  <c r="CO50" i="1" s="1"/>
  <c r="CK51" i="1"/>
  <c r="CM51" i="1" s="1"/>
  <c r="CO51" i="1" s="1"/>
  <c r="CK52" i="1"/>
  <c r="CM52" i="1" s="1"/>
  <c r="CO52" i="1" s="1"/>
  <c r="CK53" i="1"/>
  <c r="CM53" i="1" s="1"/>
  <c r="CO53" i="1" s="1"/>
  <c r="CK54" i="1"/>
  <c r="CM54" i="1" s="1"/>
  <c r="CO54" i="1" s="1"/>
  <c r="CK55" i="1"/>
  <c r="CM55" i="1" s="1"/>
  <c r="CO55" i="1" s="1"/>
  <c r="CK56" i="1"/>
  <c r="CM56" i="1" s="1"/>
  <c r="CO56" i="1" s="1"/>
  <c r="CK57" i="1"/>
  <c r="CM57" i="1" s="1"/>
  <c r="CO57" i="1" s="1"/>
  <c r="CK58" i="1"/>
  <c r="CM58" i="1" s="1"/>
  <c r="CO58" i="1" s="1"/>
  <c r="CK59" i="1"/>
  <c r="CM59" i="1" s="1"/>
  <c r="CO59" i="1" s="1"/>
  <c r="CK60" i="1"/>
  <c r="CM60" i="1" s="1"/>
  <c r="CO60" i="1" s="1"/>
  <c r="CK61" i="1"/>
  <c r="CM61" i="1" s="1"/>
  <c r="CO61" i="1" s="1"/>
  <c r="CK62" i="1"/>
  <c r="CM62" i="1" s="1"/>
  <c r="CO62" i="1" s="1"/>
  <c r="CK63" i="1"/>
  <c r="CM63" i="1" s="1"/>
  <c r="CO63" i="1" s="1"/>
  <c r="CK64" i="1"/>
  <c r="CM64" i="1" s="1"/>
  <c r="CO64" i="1" s="1"/>
  <c r="CK65" i="1"/>
  <c r="CM65" i="1" s="1"/>
  <c r="CO65" i="1" s="1"/>
  <c r="CK66" i="1"/>
  <c r="CM66" i="1" s="1"/>
  <c r="CO66" i="1" s="1"/>
  <c r="CK67" i="1"/>
  <c r="CM67" i="1" s="1"/>
  <c r="CO67" i="1" s="1"/>
  <c r="CK68" i="1"/>
  <c r="CM68" i="1" s="1"/>
  <c r="CO68" i="1" s="1"/>
  <c r="CK69" i="1"/>
  <c r="CM69" i="1" s="1"/>
  <c r="CO69" i="1" s="1"/>
  <c r="CK70" i="1"/>
  <c r="CM70" i="1" s="1"/>
  <c r="CO70" i="1" s="1"/>
  <c r="CK71" i="1"/>
  <c r="CM71" i="1" s="1"/>
  <c r="CO71" i="1" s="1"/>
  <c r="CK72" i="1"/>
  <c r="CM72" i="1" s="1"/>
  <c r="CO72" i="1" s="1"/>
  <c r="CK73" i="1"/>
  <c r="CM73" i="1" s="1"/>
  <c r="CO73" i="1" s="1"/>
  <c r="CK74" i="1"/>
  <c r="CM74" i="1" s="1"/>
  <c r="CO74" i="1" s="1"/>
  <c r="CK75" i="1"/>
  <c r="CM75" i="1" s="1"/>
  <c r="CO75" i="1" s="1"/>
  <c r="CK76" i="1"/>
  <c r="CM76" i="1" s="1"/>
  <c r="CO76" i="1" s="1"/>
  <c r="CK77" i="1"/>
  <c r="CM77" i="1" s="1"/>
  <c r="CO77" i="1" s="1"/>
  <c r="CK78" i="1"/>
  <c r="CM78" i="1" s="1"/>
  <c r="CO78" i="1" s="1"/>
  <c r="CK79" i="1"/>
  <c r="CM79" i="1" s="1"/>
  <c r="CO79" i="1" s="1"/>
  <c r="CK80" i="1"/>
  <c r="CM80" i="1" s="1"/>
  <c r="CO80" i="1" s="1"/>
  <c r="CK81" i="1"/>
  <c r="CM81" i="1" s="1"/>
  <c r="CO81" i="1" s="1"/>
  <c r="CK82" i="1"/>
  <c r="CM82" i="1" s="1"/>
  <c r="CO82" i="1" s="1"/>
  <c r="CK83" i="1"/>
  <c r="CM83" i="1" s="1"/>
  <c r="CO83" i="1" s="1"/>
  <c r="CK84" i="1"/>
  <c r="CM84" i="1" s="1"/>
  <c r="CO84" i="1" s="1"/>
  <c r="CK85" i="1"/>
  <c r="CM85" i="1" s="1"/>
  <c r="CO85" i="1" s="1"/>
  <c r="CK86" i="1"/>
  <c r="CM86" i="1" s="1"/>
  <c r="CO86" i="1" s="1"/>
  <c r="CK87" i="1"/>
  <c r="CM87" i="1" s="1"/>
  <c r="CO87" i="1" s="1"/>
  <c r="CK88" i="1"/>
  <c r="CM88" i="1" s="1"/>
  <c r="CO88" i="1" s="1"/>
  <c r="CK89" i="1"/>
  <c r="CM89" i="1" s="1"/>
  <c r="CO89" i="1" s="1"/>
  <c r="CK90" i="1"/>
  <c r="CM90" i="1" s="1"/>
  <c r="CO90" i="1" s="1"/>
  <c r="CK91" i="1"/>
  <c r="CM91" i="1" s="1"/>
  <c r="CO91" i="1" s="1"/>
  <c r="CK92" i="1"/>
  <c r="CM92" i="1" s="1"/>
  <c r="CO92" i="1" s="1"/>
  <c r="CK93" i="1"/>
  <c r="CM93" i="1" s="1"/>
  <c r="CO93" i="1" s="1"/>
  <c r="CK94" i="1"/>
  <c r="CM94" i="1" s="1"/>
  <c r="CO94" i="1" s="1"/>
  <c r="CK95" i="1"/>
  <c r="CM95" i="1" s="1"/>
  <c r="CO95" i="1" s="1"/>
  <c r="CK96" i="1"/>
  <c r="CM96" i="1" s="1"/>
  <c r="CO96" i="1" s="1"/>
  <c r="CK97" i="1"/>
  <c r="CM97" i="1" s="1"/>
  <c r="CO97" i="1" s="1"/>
  <c r="CK98" i="1"/>
  <c r="CM98" i="1" s="1"/>
  <c r="CO98" i="1" s="1"/>
  <c r="CK99" i="1"/>
  <c r="CM99" i="1" s="1"/>
  <c r="CO99" i="1" s="1"/>
  <c r="CK100" i="1"/>
  <c r="CM100" i="1" s="1"/>
  <c r="CO100" i="1" s="1"/>
  <c r="CK101" i="1"/>
  <c r="CM101" i="1" s="1"/>
  <c r="CO101" i="1" s="1"/>
  <c r="CK102" i="1"/>
  <c r="CM102" i="1" s="1"/>
  <c r="CO102" i="1" s="1"/>
  <c r="CK103" i="1"/>
  <c r="CM103" i="1" s="1"/>
  <c r="CO103" i="1" s="1"/>
  <c r="CK104" i="1"/>
  <c r="CM104" i="1" s="1"/>
  <c r="CO104" i="1" s="1"/>
  <c r="CK105" i="1"/>
  <c r="CM105" i="1" s="1"/>
  <c r="CO105" i="1" s="1"/>
  <c r="CK106" i="1"/>
  <c r="CM106" i="1" s="1"/>
  <c r="CO106" i="1" s="1"/>
  <c r="CK107" i="1"/>
  <c r="CM107" i="1" s="1"/>
  <c r="CO107" i="1" s="1"/>
  <c r="CK108" i="1"/>
  <c r="CM108" i="1" s="1"/>
  <c r="CO108" i="1" s="1"/>
  <c r="CK109" i="1"/>
  <c r="CM109" i="1" s="1"/>
  <c r="CO109" i="1" s="1"/>
  <c r="CK110" i="1"/>
  <c r="CM110" i="1" s="1"/>
  <c r="CO110" i="1" s="1"/>
  <c r="CK111" i="1"/>
  <c r="CM111" i="1" s="1"/>
  <c r="CO111" i="1" s="1"/>
  <c r="CK112" i="1"/>
  <c r="CM112" i="1" s="1"/>
  <c r="CO112" i="1" s="1"/>
  <c r="CK113" i="1"/>
  <c r="CM113" i="1" s="1"/>
  <c r="CO113" i="1" s="1"/>
  <c r="CK114" i="1"/>
  <c r="CM114" i="1" s="1"/>
  <c r="CO114" i="1" s="1"/>
  <c r="CK115" i="1"/>
  <c r="CM115" i="1" s="1"/>
  <c r="CO115" i="1" s="1"/>
  <c r="CK116" i="1"/>
  <c r="CM116" i="1" s="1"/>
  <c r="CO116" i="1" s="1"/>
  <c r="CK117" i="1"/>
  <c r="CM117" i="1" s="1"/>
  <c r="CO117" i="1" s="1"/>
  <c r="CK118" i="1"/>
  <c r="CM118" i="1" s="1"/>
  <c r="CO118" i="1" s="1"/>
  <c r="CK119" i="1"/>
  <c r="CM119" i="1" s="1"/>
  <c r="CO119" i="1" s="1"/>
  <c r="CK120" i="1"/>
  <c r="CM120" i="1" s="1"/>
  <c r="CO120" i="1" s="1"/>
  <c r="CK121" i="1"/>
  <c r="CM121" i="1" s="1"/>
  <c r="CO121" i="1" s="1"/>
  <c r="CK122" i="1"/>
  <c r="CM122" i="1" s="1"/>
  <c r="CO122" i="1" s="1"/>
  <c r="CK123" i="1"/>
  <c r="CM123" i="1" s="1"/>
  <c r="CO123" i="1" s="1"/>
  <c r="CK124" i="1"/>
  <c r="CM124" i="1" s="1"/>
  <c r="CO124" i="1" s="1"/>
  <c r="CK125" i="1"/>
  <c r="CM125" i="1" s="1"/>
  <c r="CO125" i="1" s="1"/>
  <c r="CK126" i="1"/>
  <c r="CM126" i="1" s="1"/>
  <c r="CO126" i="1" s="1"/>
  <c r="CK127" i="1"/>
  <c r="CM127" i="1" s="1"/>
  <c r="CO127" i="1" s="1"/>
  <c r="CK128" i="1"/>
  <c r="CM128" i="1" s="1"/>
  <c r="CO128" i="1" s="1"/>
  <c r="CK129" i="1"/>
  <c r="CM129" i="1" s="1"/>
  <c r="CO129" i="1" s="1"/>
  <c r="CK130" i="1"/>
  <c r="CM130" i="1" s="1"/>
  <c r="CO130" i="1" s="1"/>
  <c r="CK131" i="1"/>
  <c r="CM131" i="1" s="1"/>
  <c r="CO131" i="1" s="1"/>
  <c r="CK132" i="1"/>
  <c r="CM132" i="1" s="1"/>
  <c r="CO132" i="1" s="1"/>
  <c r="CK133" i="1"/>
  <c r="CM133" i="1" s="1"/>
  <c r="CO133" i="1" s="1"/>
  <c r="CK134" i="1"/>
  <c r="CM134" i="1" s="1"/>
  <c r="CO134" i="1" s="1"/>
  <c r="CK135" i="1"/>
  <c r="CM135" i="1" s="1"/>
  <c r="CO135" i="1" s="1"/>
  <c r="CK136" i="1"/>
  <c r="CM136" i="1" s="1"/>
  <c r="CO136" i="1" s="1"/>
  <c r="CK137" i="1"/>
  <c r="CM137" i="1" s="1"/>
  <c r="CO137" i="1" s="1"/>
  <c r="CK138" i="1"/>
  <c r="CM138" i="1" s="1"/>
  <c r="CO138" i="1" s="1"/>
  <c r="CK139" i="1"/>
  <c r="CM139" i="1" s="1"/>
  <c r="CO139" i="1" s="1"/>
  <c r="CK140" i="1"/>
  <c r="CM140" i="1" s="1"/>
  <c r="CO140" i="1" s="1"/>
  <c r="CK141" i="1"/>
  <c r="CM141" i="1" s="1"/>
  <c r="CO141" i="1" s="1"/>
  <c r="CK142" i="1"/>
  <c r="CM142" i="1" s="1"/>
  <c r="CO142" i="1" s="1"/>
  <c r="CK143" i="1"/>
  <c r="CM143" i="1" s="1"/>
  <c r="CO143" i="1" s="1"/>
  <c r="CK144" i="1"/>
  <c r="CM144" i="1" s="1"/>
  <c r="CO144" i="1" s="1"/>
  <c r="CK145" i="1"/>
  <c r="CM145" i="1" s="1"/>
  <c r="CO145" i="1" s="1"/>
  <c r="CK146" i="1"/>
  <c r="CM146" i="1" s="1"/>
  <c r="CO146" i="1" s="1"/>
  <c r="CK147" i="1"/>
  <c r="CM147" i="1" s="1"/>
  <c r="CO147" i="1" s="1"/>
  <c r="CK148" i="1"/>
  <c r="CM148" i="1" s="1"/>
  <c r="CO148" i="1" s="1"/>
  <c r="CK149" i="1"/>
  <c r="CM149" i="1" s="1"/>
  <c r="CO149" i="1" s="1"/>
  <c r="CK150" i="1"/>
  <c r="CM150" i="1" s="1"/>
  <c r="CO150" i="1" s="1"/>
  <c r="CK151" i="1"/>
  <c r="CM151" i="1" s="1"/>
  <c r="CO151" i="1" s="1"/>
  <c r="CK152" i="1"/>
  <c r="CM152" i="1" s="1"/>
  <c r="CO152" i="1" s="1"/>
  <c r="CK153" i="1"/>
  <c r="CM153" i="1" s="1"/>
  <c r="CO153" i="1" s="1"/>
  <c r="CK154" i="1"/>
  <c r="CM154" i="1" s="1"/>
  <c r="CO154" i="1" s="1"/>
  <c r="CK155" i="1"/>
  <c r="CM155" i="1" s="1"/>
  <c r="CO155" i="1" s="1"/>
  <c r="CK156" i="1"/>
  <c r="CM156" i="1" s="1"/>
  <c r="CO156" i="1" s="1"/>
  <c r="CK157" i="1"/>
  <c r="CM157" i="1" s="1"/>
  <c r="CO157" i="1" s="1"/>
  <c r="CK158" i="1"/>
  <c r="CM158" i="1" s="1"/>
  <c r="CO158" i="1" s="1"/>
  <c r="CK159" i="1"/>
  <c r="CM159" i="1" s="1"/>
  <c r="CO159" i="1" s="1"/>
  <c r="CK160" i="1"/>
  <c r="CM160" i="1" s="1"/>
  <c r="CO160" i="1" s="1"/>
  <c r="CK161" i="1"/>
  <c r="CM161" i="1" s="1"/>
  <c r="CO161" i="1" s="1"/>
  <c r="CK162" i="1"/>
  <c r="CM162" i="1" s="1"/>
  <c r="CO162" i="1" s="1"/>
  <c r="CK163" i="1"/>
  <c r="CM163" i="1" s="1"/>
  <c r="CO163" i="1" s="1"/>
  <c r="CK164" i="1"/>
  <c r="CM164" i="1" s="1"/>
  <c r="CO164" i="1" s="1"/>
  <c r="CK165" i="1"/>
  <c r="CM165" i="1" s="1"/>
  <c r="CO165" i="1" s="1"/>
  <c r="CK166" i="1"/>
  <c r="CM166" i="1" s="1"/>
  <c r="CO166" i="1" s="1"/>
  <c r="CK167" i="1"/>
  <c r="CM167" i="1" s="1"/>
  <c r="CO167" i="1" s="1"/>
  <c r="CK168" i="1"/>
  <c r="CM168" i="1" s="1"/>
  <c r="CO168" i="1" s="1"/>
  <c r="CK169" i="1"/>
  <c r="CM169" i="1" s="1"/>
  <c r="CO169" i="1" s="1"/>
  <c r="CK170" i="1"/>
  <c r="CM170" i="1" s="1"/>
  <c r="CO170" i="1" s="1"/>
  <c r="CK171" i="1"/>
  <c r="CM171" i="1" s="1"/>
  <c r="CO171" i="1" s="1"/>
  <c r="CK172" i="1"/>
  <c r="CM172" i="1" s="1"/>
  <c r="CO172" i="1" s="1"/>
  <c r="CK173" i="1"/>
  <c r="CM173" i="1" s="1"/>
  <c r="CO173" i="1" s="1"/>
  <c r="CK174" i="1"/>
  <c r="CM174" i="1" s="1"/>
  <c r="CO174" i="1" s="1"/>
  <c r="CK175" i="1"/>
  <c r="CM175" i="1" s="1"/>
  <c r="CO175" i="1" s="1"/>
  <c r="CK176" i="1"/>
  <c r="CM176" i="1" s="1"/>
  <c r="CO176" i="1" s="1"/>
  <c r="CK177" i="1"/>
  <c r="CM177" i="1" s="1"/>
  <c r="CO177" i="1" s="1"/>
  <c r="CK178" i="1"/>
  <c r="CM178" i="1" s="1"/>
  <c r="CO178" i="1" s="1"/>
  <c r="CK179" i="1"/>
  <c r="CM179" i="1" s="1"/>
  <c r="CO179" i="1" s="1"/>
  <c r="CK180" i="1"/>
  <c r="CM180" i="1" s="1"/>
  <c r="CO180" i="1" s="1"/>
  <c r="CK181" i="1"/>
  <c r="CM181" i="1" s="1"/>
  <c r="CO181" i="1" s="1"/>
  <c r="CK182" i="1"/>
  <c r="CM182" i="1" s="1"/>
  <c r="CO182" i="1" s="1"/>
  <c r="CK183" i="1"/>
  <c r="CM183" i="1" s="1"/>
  <c r="CO183" i="1" s="1"/>
  <c r="CK184" i="1"/>
  <c r="CM184" i="1" s="1"/>
  <c r="CO184" i="1" s="1"/>
  <c r="CK185" i="1"/>
  <c r="CM185" i="1" s="1"/>
  <c r="CO185" i="1" s="1"/>
  <c r="CK186" i="1"/>
  <c r="CM186" i="1" s="1"/>
  <c r="CO186" i="1" s="1"/>
  <c r="CK187" i="1"/>
  <c r="CM187" i="1" s="1"/>
  <c r="CO187" i="1" s="1"/>
  <c r="CK188" i="1"/>
  <c r="CM188" i="1" s="1"/>
  <c r="CO188" i="1" s="1"/>
  <c r="CK189" i="1"/>
  <c r="CM189" i="1" s="1"/>
  <c r="CO189" i="1" s="1"/>
  <c r="CK190" i="1"/>
  <c r="CM190" i="1" s="1"/>
  <c r="CO190" i="1" s="1"/>
  <c r="CK191" i="1"/>
  <c r="CM191" i="1" s="1"/>
  <c r="CO191" i="1" s="1"/>
  <c r="CK192" i="1"/>
  <c r="CM192" i="1" s="1"/>
  <c r="CO192" i="1" s="1"/>
  <c r="CK193" i="1"/>
  <c r="CM193" i="1" s="1"/>
  <c r="CO193" i="1" s="1"/>
  <c r="CK194" i="1"/>
  <c r="CM194" i="1" s="1"/>
  <c r="CO194" i="1" s="1"/>
  <c r="CK195" i="1"/>
  <c r="CM195" i="1" s="1"/>
  <c r="CO195" i="1" s="1"/>
  <c r="CK196" i="1"/>
  <c r="CM196" i="1" s="1"/>
  <c r="CO196" i="1" s="1"/>
  <c r="CK197" i="1"/>
  <c r="CM197" i="1" s="1"/>
  <c r="CO197" i="1" s="1"/>
  <c r="CK198" i="1"/>
  <c r="CM198" i="1" s="1"/>
  <c r="CO198" i="1" s="1"/>
  <c r="CK199" i="1"/>
  <c r="CM199" i="1" s="1"/>
  <c r="CO199" i="1" s="1"/>
  <c r="CK200" i="1"/>
  <c r="CM200" i="1" s="1"/>
  <c r="CO200" i="1" s="1"/>
  <c r="CK201" i="1"/>
  <c r="CM201" i="1" s="1"/>
  <c r="CO201" i="1" s="1"/>
  <c r="CK202" i="1"/>
  <c r="CM202" i="1" s="1"/>
  <c r="CO202" i="1" s="1"/>
  <c r="CK203" i="1"/>
  <c r="CM203" i="1" s="1"/>
  <c r="CO203" i="1" s="1"/>
  <c r="CK204" i="1"/>
  <c r="CM204" i="1" s="1"/>
  <c r="CO204" i="1" s="1"/>
  <c r="CK205" i="1"/>
  <c r="CM205" i="1" s="1"/>
  <c r="CO205" i="1" s="1"/>
  <c r="CK206" i="1"/>
  <c r="CM206" i="1" s="1"/>
  <c r="CO206" i="1" s="1"/>
  <c r="CK207" i="1"/>
  <c r="CM207" i="1" s="1"/>
  <c r="CO207" i="1" s="1"/>
  <c r="CK208" i="1"/>
  <c r="CM208" i="1" s="1"/>
  <c r="CO208" i="1" s="1"/>
  <c r="CK209" i="1"/>
  <c r="CM209" i="1" s="1"/>
  <c r="CO209" i="1" s="1"/>
  <c r="CK210" i="1"/>
  <c r="CM210" i="1" s="1"/>
  <c r="CO210" i="1" s="1"/>
  <c r="CK211" i="1"/>
  <c r="CM211" i="1" s="1"/>
  <c r="CO211" i="1" s="1"/>
  <c r="CK212" i="1"/>
  <c r="CM212" i="1" s="1"/>
  <c r="CO212" i="1" s="1"/>
  <c r="CK213" i="1"/>
  <c r="CM213" i="1" s="1"/>
  <c r="CO213" i="1" s="1"/>
  <c r="CK214" i="1"/>
  <c r="CM214" i="1" s="1"/>
  <c r="CO214" i="1" s="1"/>
  <c r="CK215" i="1"/>
  <c r="CM215" i="1" s="1"/>
  <c r="CO215" i="1" s="1"/>
  <c r="CK216" i="1"/>
  <c r="CM216" i="1" s="1"/>
  <c r="CO216" i="1" s="1"/>
  <c r="CK217" i="1"/>
  <c r="CM217" i="1" s="1"/>
  <c r="CO217" i="1" s="1"/>
  <c r="CK218" i="1"/>
  <c r="CM218" i="1" s="1"/>
  <c r="CO218" i="1" s="1"/>
  <c r="CK219" i="1"/>
  <c r="CM219" i="1" s="1"/>
  <c r="CO219" i="1" s="1"/>
  <c r="CK220" i="1"/>
  <c r="CM220" i="1" s="1"/>
  <c r="CO220" i="1" s="1"/>
  <c r="CK221" i="1"/>
  <c r="CM221" i="1" s="1"/>
  <c r="CO221" i="1" s="1"/>
  <c r="CK222" i="1"/>
  <c r="CM222" i="1" s="1"/>
  <c r="CO222" i="1" s="1"/>
  <c r="CK223" i="1"/>
  <c r="CM223" i="1" s="1"/>
  <c r="CO223" i="1" s="1"/>
  <c r="CK224" i="1"/>
  <c r="CM224" i="1" s="1"/>
  <c r="CO224" i="1" s="1"/>
  <c r="CK225" i="1"/>
  <c r="CM225" i="1" s="1"/>
  <c r="CO225" i="1" s="1"/>
  <c r="CK226" i="1"/>
  <c r="CM226" i="1" s="1"/>
  <c r="CO226" i="1" s="1"/>
  <c r="CK227" i="1"/>
  <c r="CM227" i="1" s="1"/>
  <c r="CO227" i="1" s="1"/>
  <c r="CK228" i="1"/>
  <c r="CM228" i="1" s="1"/>
  <c r="CO228" i="1" s="1"/>
  <c r="CK229" i="1"/>
  <c r="CM229" i="1" s="1"/>
  <c r="CO229" i="1" s="1"/>
  <c r="CK230" i="1"/>
  <c r="CM230" i="1" s="1"/>
  <c r="CO230" i="1" s="1"/>
  <c r="CK231" i="1"/>
  <c r="CM231" i="1" s="1"/>
  <c r="CO231" i="1" s="1"/>
  <c r="CK232" i="1"/>
  <c r="CM232" i="1" s="1"/>
  <c r="CO232" i="1" s="1"/>
  <c r="CK233" i="1"/>
  <c r="CM233" i="1" s="1"/>
  <c r="CO233" i="1" s="1"/>
  <c r="CK234" i="1"/>
  <c r="CM234" i="1" s="1"/>
  <c r="CO234" i="1" s="1"/>
  <c r="CK235" i="1"/>
  <c r="CM235" i="1" s="1"/>
  <c r="CO235" i="1" s="1"/>
  <c r="CK236" i="1"/>
  <c r="CM236" i="1" s="1"/>
  <c r="CO236" i="1" s="1"/>
  <c r="CK237" i="1"/>
  <c r="CM237" i="1" s="1"/>
  <c r="CO237" i="1" s="1"/>
  <c r="CK238" i="1"/>
  <c r="CM238" i="1" s="1"/>
  <c r="CO238" i="1" s="1"/>
  <c r="CK239" i="1"/>
  <c r="CM239" i="1" s="1"/>
  <c r="CO239" i="1" s="1"/>
  <c r="CK240" i="1"/>
  <c r="CM240" i="1" s="1"/>
  <c r="CO240" i="1" s="1"/>
  <c r="CK241" i="1"/>
  <c r="CM241" i="1" s="1"/>
  <c r="CO241" i="1" s="1"/>
  <c r="CK242" i="1"/>
  <c r="CM242" i="1" s="1"/>
  <c r="CO242" i="1" s="1"/>
  <c r="CK243" i="1"/>
  <c r="CM243" i="1" s="1"/>
  <c r="CO243" i="1" s="1"/>
  <c r="CK244" i="1"/>
  <c r="CM244" i="1" s="1"/>
  <c r="CO244" i="1" s="1"/>
  <c r="CK245" i="1"/>
  <c r="CM245" i="1" s="1"/>
  <c r="CO245" i="1" s="1"/>
  <c r="CK246" i="1"/>
  <c r="CM246" i="1" s="1"/>
  <c r="CO246" i="1" s="1"/>
  <c r="CK247" i="1"/>
  <c r="CM247" i="1" s="1"/>
  <c r="CO247" i="1" s="1"/>
  <c r="CK248" i="1"/>
  <c r="CM248" i="1" s="1"/>
  <c r="CO248" i="1" s="1"/>
  <c r="CK249" i="1"/>
  <c r="CM249" i="1" s="1"/>
  <c r="CO249" i="1" s="1"/>
  <c r="CK250" i="1"/>
  <c r="CM250" i="1" s="1"/>
  <c r="CO250" i="1" s="1"/>
  <c r="CK251" i="1"/>
  <c r="CM251" i="1" s="1"/>
  <c r="CO251" i="1" s="1"/>
  <c r="CK252" i="1"/>
  <c r="CM252" i="1" s="1"/>
  <c r="CO252" i="1" s="1"/>
  <c r="CK253" i="1"/>
  <c r="CM253" i="1" s="1"/>
  <c r="CO253" i="1" s="1"/>
  <c r="CK254" i="1"/>
  <c r="CM254" i="1" s="1"/>
  <c r="CO254" i="1" s="1"/>
  <c r="CK255" i="1"/>
  <c r="CM255" i="1" s="1"/>
  <c r="CO255" i="1" s="1"/>
  <c r="CK256" i="1"/>
  <c r="CM256" i="1" s="1"/>
  <c r="CO256" i="1" s="1"/>
  <c r="CK257" i="1"/>
  <c r="CM257" i="1" s="1"/>
  <c r="CO257" i="1" s="1"/>
  <c r="CK258" i="1"/>
  <c r="CM258" i="1" s="1"/>
  <c r="CO258" i="1" s="1"/>
  <c r="CK259" i="1"/>
  <c r="CM259" i="1" s="1"/>
  <c r="CO259" i="1" s="1"/>
  <c r="CK260" i="1"/>
  <c r="CM260" i="1" s="1"/>
  <c r="CO260" i="1" s="1"/>
  <c r="CK261" i="1"/>
  <c r="CM261" i="1" s="1"/>
  <c r="CO261" i="1" s="1"/>
  <c r="CK262" i="1"/>
  <c r="CM262" i="1" s="1"/>
  <c r="CO262" i="1" s="1"/>
  <c r="CK263" i="1"/>
  <c r="CM263" i="1" s="1"/>
  <c r="CO263" i="1" s="1"/>
  <c r="CK264" i="1"/>
  <c r="CM264" i="1" s="1"/>
  <c r="CO264" i="1" s="1"/>
  <c r="CK265" i="1"/>
  <c r="CM265" i="1" s="1"/>
  <c r="CO265" i="1" s="1"/>
  <c r="CK266" i="1"/>
  <c r="CM266" i="1" s="1"/>
  <c r="CO266" i="1" s="1"/>
  <c r="CK267" i="1"/>
  <c r="CM267" i="1" s="1"/>
  <c r="CO267" i="1" s="1"/>
  <c r="CK268" i="1"/>
  <c r="CM268" i="1" s="1"/>
  <c r="CO268" i="1" s="1"/>
  <c r="CK269" i="1"/>
  <c r="CM269" i="1" s="1"/>
  <c r="CO269" i="1" s="1"/>
  <c r="CK270" i="1"/>
  <c r="CM270" i="1" s="1"/>
  <c r="CO270" i="1" s="1"/>
  <c r="CK271" i="1"/>
  <c r="CM271" i="1" s="1"/>
  <c r="CO271" i="1" s="1"/>
  <c r="CK272" i="1"/>
  <c r="CM272" i="1" s="1"/>
  <c r="CO272" i="1" s="1"/>
  <c r="CK273" i="1"/>
  <c r="CM273" i="1" s="1"/>
  <c r="CO273" i="1" s="1"/>
  <c r="CK274" i="1"/>
  <c r="CM274" i="1" s="1"/>
  <c r="CO274" i="1" s="1"/>
  <c r="CK275" i="1"/>
  <c r="CM275" i="1" s="1"/>
  <c r="CO275" i="1" s="1"/>
  <c r="CK276" i="1"/>
  <c r="CM276" i="1" s="1"/>
  <c r="CO276" i="1" s="1"/>
  <c r="CK277" i="1"/>
  <c r="CM277" i="1" s="1"/>
  <c r="CO277" i="1" s="1"/>
  <c r="CK278" i="1"/>
  <c r="CM278" i="1" s="1"/>
  <c r="CO278" i="1" s="1"/>
  <c r="CK279" i="1"/>
  <c r="CM279" i="1" s="1"/>
  <c r="CO279" i="1" s="1"/>
  <c r="CK280" i="1"/>
  <c r="CM280" i="1" s="1"/>
  <c r="CO280" i="1" s="1"/>
  <c r="CK281" i="1"/>
  <c r="CM281" i="1" s="1"/>
  <c r="CO281" i="1" s="1"/>
  <c r="CK282" i="1"/>
  <c r="CM282" i="1" s="1"/>
  <c r="CO282" i="1" s="1"/>
  <c r="CK283" i="1"/>
  <c r="CM283" i="1" s="1"/>
  <c r="CO283" i="1" s="1"/>
  <c r="CK284" i="1"/>
  <c r="CM284" i="1" s="1"/>
  <c r="CO284" i="1" s="1"/>
  <c r="CK285" i="1"/>
  <c r="CM285" i="1" s="1"/>
  <c r="CO285" i="1" s="1"/>
  <c r="CK286" i="1"/>
  <c r="CM286" i="1" s="1"/>
  <c r="CO286" i="1" s="1"/>
  <c r="CK287" i="1"/>
  <c r="CM287" i="1" s="1"/>
  <c r="CO287" i="1" s="1"/>
  <c r="CK288" i="1"/>
  <c r="CM288" i="1" s="1"/>
  <c r="CO288" i="1" s="1"/>
  <c r="CK289" i="1"/>
  <c r="CM289" i="1" s="1"/>
  <c r="CO289" i="1" s="1"/>
  <c r="CK290" i="1"/>
  <c r="CM290" i="1" s="1"/>
  <c r="CO290" i="1" s="1"/>
  <c r="CK291" i="1"/>
  <c r="CM291" i="1" s="1"/>
  <c r="CO291" i="1" s="1"/>
  <c r="CK292" i="1"/>
  <c r="CM292" i="1" s="1"/>
  <c r="CO292" i="1" s="1"/>
  <c r="CK293" i="1"/>
  <c r="CM293" i="1" s="1"/>
  <c r="CO293" i="1" s="1"/>
  <c r="CK294" i="1"/>
  <c r="CM294" i="1" s="1"/>
  <c r="CO294" i="1" s="1"/>
  <c r="CK295" i="1"/>
  <c r="CM295" i="1" s="1"/>
  <c r="CO295" i="1" s="1"/>
  <c r="CK296" i="1"/>
  <c r="CM296" i="1" s="1"/>
  <c r="CO296" i="1" s="1"/>
  <c r="CK297" i="1"/>
  <c r="CM297" i="1" s="1"/>
  <c r="CO297" i="1" s="1"/>
  <c r="CK298" i="1"/>
  <c r="CM298" i="1" s="1"/>
  <c r="CO298" i="1" s="1"/>
  <c r="CK299" i="1"/>
  <c r="CM299" i="1" s="1"/>
  <c r="CO299" i="1" s="1"/>
  <c r="CK300" i="1"/>
  <c r="CM300" i="1" s="1"/>
  <c r="CO300" i="1" s="1"/>
  <c r="CK301" i="1"/>
  <c r="CM301" i="1" s="1"/>
  <c r="CO301" i="1" s="1"/>
  <c r="CK302" i="1"/>
  <c r="CM302" i="1" s="1"/>
  <c r="CO302" i="1" s="1"/>
  <c r="CK303" i="1"/>
  <c r="CM303" i="1" s="1"/>
  <c r="CO303" i="1" s="1"/>
  <c r="CK304" i="1"/>
  <c r="CM304" i="1" s="1"/>
  <c r="CO304" i="1" s="1"/>
  <c r="CK305" i="1"/>
  <c r="CM305" i="1" s="1"/>
  <c r="CO305" i="1" s="1"/>
  <c r="CK306" i="1"/>
  <c r="CM306" i="1" s="1"/>
  <c r="CO306" i="1" s="1"/>
  <c r="CK307" i="1"/>
  <c r="CM307" i="1" s="1"/>
  <c r="CO307" i="1" s="1"/>
  <c r="CK308" i="1"/>
  <c r="CM308" i="1" s="1"/>
  <c r="CO308" i="1" s="1"/>
  <c r="CK309" i="1"/>
  <c r="CM309" i="1" s="1"/>
  <c r="CO309" i="1" s="1"/>
  <c r="CK310" i="1"/>
  <c r="CM310" i="1" s="1"/>
  <c r="CO310" i="1" s="1"/>
  <c r="CK311" i="1"/>
  <c r="CM311" i="1" s="1"/>
  <c r="CO311" i="1" s="1"/>
  <c r="CK312" i="1"/>
  <c r="CM312" i="1" s="1"/>
  <c r="CO312" i="1" s="1"/>
  <c r="CK313" i="1"/>
  <c r="CM313" i="1" s="1"/>
  <c r="CO313" i="1" s="1"/>
  <c r="CK314" i="1"/>
  <c r="CM314" i="1" s="1"/>
  <c r="CO314" i="1" s="1"/>
  <c r="CK315" i="1"/>
  <c r="CM315" i="1" s="1"/>
  <c r="CO315" i="1" s="1"/>
  <c r="CK316" i="1"/>
  <c r="CM316" i="1" s="1"/>
  <c r="CO316" i="1" s="1"/>
  <c r="CK317" i="1"/>
  <c r="CM317" i="1" s="1"/>
  <c r="CO317" i="1" s="1"/>
  <c r="CK318" i="1"/>
  <c r="CM318" i="1" s="1"/>
  <c r="CO318" i="1" s="1"/>
  <c r="CK319" i="1"/>
  <c r="CM319" i="1" s="1"/>
  <c r="CO319" i="1" s="1"/>
  <c r="CK320" i="1"/>
  <c r="CM320" i="1" s="1"/>
  <c r="CO320" i="1" s="1"/>
  <c r="CK321" i="1"/>
  <c r="CM321" i="1" s="1"/>
  <c r="CO321" i="1" s="1"/>
  <c r="CK322" i="1"/>
  <c r="CM322" i="1" s="1"/>
  <c r="CO322" i="1" s="1"/>
  <c r="CK323" i="1"/>
  <c r="CM323" i="1" s="1"/>
  <c r="CO323" i="1" s="1"/>
  <c r="CK324" i="1"/>
  <c r="CM324" i="1" s="1"/>
  <c r="CO324" i="1" s="1"/>
  <c r="CK325" i="1"/>
  <c r="CM325" i="1" s="1"/>
  <c r="CO325" i="1" s="1"/>
  <c r="CK326" i="1"/>
  <c r="CM326" i="1" s="1"/>
  <c r="CO326" i="1" s="1"/>
  <c r="CK327" i="1"/>
  <c r="CM327" i="1" s="1"/>
  <c r="CO327" i="1" s="1"/>
  <c r="CK328" i="1"/>
  <c r="CM328" i="1" s="1"/>
  <c r="CO328" i="1" s="1"/>
  <c r="CK329" i="1"/>
  <c r="CM329" i="1" s="1"/>
  <c r="CO329" i="1" s="1"/>
  <c r="CK330" i="1"/>
  <c r="CM330" i="1" s="1"/>
  <c r="CO330" i="1" s="1"/>
  <c r="CK331" i="1"/>
  <c r="CM331" i="1" s="1"/>
  <c r="CO331" i="1" s="1"/>
  <c r="CK332" i="1"/>
  <c r="CM332" i="1" s="1"/>
  <c r="CO332" i="1" s="1"/>
  <c r="CK333" i="1"/>
  <c r="CM333" i="1" s="1"/>
  <c r="CO333" i="1" s="1"/>
  <c r="CK334" i="1"/>
  <c r="CM334" i="1" s="1"/>
  <c r="CO334" i="1" s="1"/>
  <c r="CK335" i="1"/>
  <c r="CM335" i="1" s="1"/>
  <c r="CO335" i="1" s="1"/>
  <c r="CK336" i="1"/>
  <c r="CM336" i="1" s="1"/>
  <c r="CO336" i="1" s="1"/>
  <c r="CK337" i="1"/>
  <c r="CM337" i="1" s="1"/>
  <c r="CO337" i="1" s="1"/>
  <c r="CK338" i="1"/>
  <c r="CM338" i="1" s="1"/>
  <c r="CO338" i="1" s="1"/>
  <c r="CK339" i="1"/>
  <c r="CM339" i="1" s="1"/>
  <c r="CO339" i="1" s="1"/>
  <c r="CK340" i="1"/>
  <c r="CM340" i="1" s="1"/>
  <c r="CO340" i="1" s="1"/>
  <c r="CK341" i="1"/>
  <c r="CM341" i="1" s="1"/>
  <c r="CO341" i="1" s="1"/>
  <c r="CK342" i="1"/>
  <c r="CM342" i="1" s="1"/>
  <c r="CO342" i="1" s="1"/>
  <c r="CK343" i="1"/>
  <c r="CM343" i="1" s="1"/>
  <c r="CO343" i="1" s="1"/>
  <c r="CK344" i="1"/>
  <c r="CM344" i="1" s="1"/>
  <c r="CO344" i="1" s="1"/>
  <c r="CK345" i="1"/>
  <c r="CM345" i="1" s="1"/>
  <c r="CO345" i="1" s="1"/>
  <c r="CK346" i="1"/>
  <c r="CM346" i="1" s="1"/>
  <c r="CO346" i="1" s="1"/>
  <c r="CK347" i="1"/>
  <c r="CM347" i="1" s="1"/>
  <c r="CO347" i="1" s="1"/>
  <c r="CK348" i="1"/>
  <c r="CM348" i="1" s="1"/>
  <c r="CO348" i="1" s="1"/>
  <c r="CK349" i="1"/>
  <c r="CM349" i="1" s="1"/>
  <c r="CO349" i="1" s="1"/>
  <c r="CK350" i="1"/>
  <c r="CM350" i="1" s="1"/>
  <c r="CO350" i="1" s="1"/>
  <c r="CK351" i="1"/>
  <c r="CM351" i="1" s="1"/>
  <c r="CO351" i="1" s="1"/>
  <c r="CK352" i="1"/>
  <c r="CM352" i="1" s="1"/>
  <c r="CO352" i="1" s="1"/>
  <c r="CK353" i="1"/>
  <c r="CM353" i="1" s="1"/>
  <c r="CO353" i="1" s="1"/>
  <c r="CK354" i="1"/>
  <c r="CM354" i="1" s="1"/>
  <c r="CO354" i="1" s="1"/>
  <c r="CK355" i="1"/>
  <c r="CM355" i="1" s="1"/>
  <c r="CO355" i="1" s="1"/>
  <c r="CK356" i="1"/>
  <c r="CM356" i="1" s="1"/>
  <c r="CO356" i="1" s="1"/>
  <c r="CK357" i="1"/>
  <c r="CM357" i="1" s="1"/>
  <c r="CO357" i="1" s="1"/>
  <c r="CK358" i="1"/>
  <c r="CM358" i="1" s="1"/>
  <c r="CO358" i="1" s="1"/>
  <c r="CK359" i="1"/>
  <c r="CM359" i="1" s="1"/>
  <c r="CO359" i="1" s="1"/>
  <c r="CK360" i="1"/>
  <c r="CM360" i="1" s="1"/>
  <c r="CO360" i="1" s="1"/>
  <c r="CK361" i="1"/>
  <c r="CM361" i="1" s="1"/>
  <c r="CO361" i="1" s="1"/>
  <c r="CK362" i="1"/>
  <c r="CM362" i="1" s="1"/>
  <c r="CO362" i="1" s="1"/>
  <c r="CK363" i="1"/>
  <c r="CM363" i="1" s="1"/>
  <c r="CO363" i="1" s="1"/>
  <c r="CK364" i="1"/>
  <c r="CM364" i="1" s="1"/>
  <c r="CO364" i="1" s="1"/>
  <c r="CK365" i="1"/>
  <c r="CM365" i="1" s="1"/>
  <c r="CO365" i="1" s="1"/>
  <c r="CK366" i="1"/>
  <c r="CM366" i="1" s="1"/>
  <c r="CO366" i="1" s="1"/>
  <c r="CK367" i="1"/>
  <c r="CM367" i="1" s="1"/>
  <c r="CO367" i="1" s="1"/>
  <c r="CK368" i="1"/>
  <c r="CM368" i="1" s="1"/>
  <c r="CO368" i="1" s="1"/>
  <c r="CK369" i="1"/>
  <c r="CM369" i="1" s="1"/>
  <c r="CO369" i="1" s="1"/>
  <c r="CK370" i="1"/>
  <c r="CM370" i="1" s="1"/>
  <c r="CO370" i="1" s="1"/>
  <c r="CK371" i="1"/>
  <c r="CM371" i="1" s="1"/>
  <c r="CO371" i="1" s="1"/>
  <c r="CK372" i="1"/>
  <c r="CM372" i="1" s="1"/>
  <c r="CO372" i="1" s="1"/>
  <c r="CK373" i="1"/>
  <c r="CM373" i="1" s="1"/>
  <c r="CO373" i="1" s="1"/>
  <c r="CK374" i="1"/>
  <c r="CM374" i="1" s="1"/>
  <c r="CO374" i="1" s="1"/>
  <c r="CK375" i="1"/>
  <c r="CM375" i="1" s="1"/>
  <c r="CO375" i="1" s="1"/>
  <c r="CK376" i="1"/>
  <c r="CM376" i="1" s="1"/>
  <c r="CO376" i="1" s="1"/>
  <c r="CK377" i="1"/>
  <c r="CM377" i="1" s="1"/>
  <c r="CO377" i="1" s="1"/>
  <c r="CK378" i="1"/>
  <c r="CM378" i="1" s="1"/>
  <c r="CO378" i="1" s="1"/>
  <c r="CK379" i="1"/>
  <c r="CM379" i="1" s="1"/>
  <c r="CO379" i="1" s="1"/>
  <c r="CK380" i="1"/>
  <c r="CM380" i="1" s="1"/>
  <c r="CO380" i="1" s="1"/>
  <c r="CK381" i="1"/>
  <c r="CM381" i="1" s="1"/>
  <c r="CO381" i="1" s="1"/>
  <c r="CK382" i="1"/>
  <c r="CM382" i="1" s="1"/>
  <c r="CO382" i="1" s="1"/>
  <c r="CK383" i="1"/>
  <c r="CM383" i="1" s="1"/>
  <c r="CO383" i="1" s="1"/>
  <c r="CK384" i="1"/>
  <c r="CM384" i="1" s="1"/>
  <c r="CO384" i="1" s="1"/>
  <c r="CK385" i="1"/>
  <c r="CM385" i="1" s="1"/>
  <c r="CO385" i="1" s="1"/>
  <c r="CK386" i="1"/>
  <c r="CM386" i="1" s="1"/>
  <c r="CO386" i="1" s="1"/>
  <c r="CK387" i="1"/>
  <c r="CM387" i="1" s="1"/>
  <c r="CO387" i="1" s="1"/>
  <c r="CK388" i="1"/>
  <c r="CM388" i="1" s="1"/>
  <c r="CO388" i="1" s="1"/>
  <c r="CK389" i="1"/>
  <c r="CM389" i="1" s="1"/>
  <c r="CO389" i="1" s="1"/>
  <c r="CK390" i="1"/>
  <c r="CM390" i="1" s="1"/>
  <c r="CO390" i="1" s="1"/>
  <c r="CK391" i="1"/>
  <c r="CM391" i="1" s="1"/>
  <c r="CO391" i="1" s="1"/>
  <c r="CK392" i="1"/>
  <c r="CM392" i="1" s="1"/>
  <c r="CO392" i="1" s="1"/>
  <c r="CK393" i="1"/>
  <c r="CM393" i="1" s="1"/>
  <c r="CO393" i="1" s="1"/>
  <c r="CK394" i="1"/>
  <c r="CM394" i="1" s="1"/>
  <c r="CO394" i="1" s="1"/>
  <c r="CK395" i="1"/>
  <c r="CM395" i="1" s="1"/>
  <c r="CO395" i="1" s="1"/>
  <c r="CK396" i="1"/>
  <c r="CM396" i="1" s="1"/>
  <c r="CO396" i="1" s="1"/>
  <c r="CK397" i="1"/>
  <c r="CM397" i="1" s="1"/>
  <c r="CO397" i="1" s="1"/>
  <c r="CK398" i="1"/>
  <c r="CM398" i="1" s="1"/>
  <c r="CO398" i="1" s="1"/>
  <c r="CK399" i="1"/>
  <c r="CM399" i="1" s="1"/>
  <c r="CO399" i="1" s="1"/>
  <c r="CK400" i="1"/>
  <c r="CM400" i="1" s="1"/>
  <c r="CO400" i="1" s="1"/>
  <c r="CK401" i="1"/>
  <c r="CM401" i="1" s="1"/>
  <c r="CO401" i="1" s="1"/>
  <c r="CK402" i="1"/>
  <c r="CM402" i="1" s="1"/>
  <c r="CO402" i="1" s="1"/>
  <c r="CK403" i="1"/>
  <c r="CM403" i="1" s="1"/>
  <c r="CO403" i="1" s="1"/>
  <c r="CK404" i="1"/>
  <c r="CM404" i="1" s="1"/>
  <c r="CO404" i="1" s="1"/>
  <c r="CK405" i="1"/>
  <c r="CM405" i="1" s="1"/>
  <c r="CO405" i="1" s="1"/>
  <c r="CK406" i="1"/>
  <c r="CM406" i="1" s="1"/>
  <c r="CO406" i="1" s="1"/>
  <c r="CK407" i="1"/>
  <c r="CM407" i="1" s="1"/>
  <c r="CO407" i="1" s="1"/>
  <c r="CK408" i="1"/>
  <c r="CM408" i="1" s="1"/>
  <c r="CO408" i="1" s="1"/>
  <c r="CK409" i="1"/>
  <c r="CM409" i="1" s="1"/>
  <c r="CO409" i="1" s="1"/>
  <c r="CK410" i="1"/>
  <c r="CM410" i="1" s="1"/>
  <c r="CO410" i="1" s="1"/>
  <c r="CK411" i="1"/>
  <c r="CM411" i="1" s="1"/>
  <c r="CO411" i="1" s="1"/>
  <c r="CK412" i="1"/>
  <c r="CM412" i="1" s="1"/>
  <c r="CO412" i="1" s="1"/>
  <c r="CK413" i="1"/>
  <c r="CM413" i="1" s="1"/>
  <c r="CO413" i="1" s="1"/>
  <c r="CK414" i="1"/>
  <c r="CM414" i="1" s="1"/>
  <c r="CO414" i="1" s="1"/>
  <c r="CK415" i="1"/>
  <c r="CM415" i="1" s="1"/>
  <c r="CO415" i="1" s="1"/>
  <c r="CK416" i="1"/>
  <c r="CM416" i="1" s="1"/>
  <c r="CO416" i="1" s="1"/>
  <c r="CK417" i="1"/>
  <c r="CM417" i="1" s="1"/>
  <c r="CO417" i="1" s="1"/>
  <c r="CK418" i="1"/>
  <c r="CM418" i="1" s="1"/>
  <c r="CO418" i="1" s="1"/>
  <c r="CK419" i="1"/>
  <c r="CM419" i="1" s="1"/>
  <c r="CO419" i="1" s="1"/>
  <c r="CK420" i="1"/>
  <c r="CM420" i="1" s="1"/>
  <c r="CO420" i="1" s="1"/>
  <c r="CK421" i="1"/>
  <c r="CM421" i="1" s="1"/>
  <c r="CO421" i="1" s="1"/>
  <c r="CK422" i="1"/>
  <c r="CM422" i="1" s="1"/>
  <c r="CO422" i="1" s="1"/>
  <c r="CK423" i="1"/>
  <c r="CM423" i="1" s="1"/>
  <c r="CO423" i="1" s="1"/>
  <c r="CK424" i="1"/>
  <c r="CM424" i="1" s="1"/>
  <c r="CO424" i="1" s="1"/>
  <c r="CK425" i="1"/>
  <c r="CM425" i="1" s="1"/>
  <c r="CO425" i="1" s="1"/>
  <c r="CK426" i="1"/>
  <c r="CM426" i="1" s="1"/>
  <c r="CO426" i="1" s="1"/>
  <c r="CK427" i="1"/>
  <c r="CM427" i="1" s="1"/>
  <c r="CO427" i="1" s="1"/>
  <c r="CK428" i="1"/>
  <c r="CM428" i="1" s="1"/>
  <c r="CO428" i="1" s="1"/>
  <c r="CK429" i="1"/>
  <c r="CM429" i="1" s="1"/>
  <c r="CO429" i="1" s="1"/>
  <c r="CK430" i="1"/>
  <c r="CM430" i="1" s="1"/>
  <c r="CO430" i="1" s="1"/>
  <c r="CK431" i="1"/>
  <c r="CM431" i="1" s="1"/>
  <c r="CO431" i="1" s="1"/>
  <c r="CK432" i="1"/>
  <c r="CM432" i="1" s="1"/>
  <c r="CO432" i="1" s="1"/>
  <c r="CK433" i="1"/>
  <c r="CM433" i="1" s="1"/>
  <c r="CO433" i="1" s="1"/>
  <c r="CK434" i="1"/>
  <c r="CM434" i="1" s="1"/>
  <c r="CO434" i="1" s="1"/>
  <c r="CK435" i="1"/>
  <c r="CM435" i="1" s="1"/>
  <c r="CO435" i="1" s="1"/>
  <c r="CK436" i="1"/>
  <c r="CM436" i="1" s="1"/>
  <c r="CO436" i="1" s="1"/>
  <c r="CK437" i="1"/>
  <c r="CM437" i="1" s="1"/>
  <c r="CO437" i="1" s="1"/>
  <c r="CK438" i="1"/>
  <c r="CM438" i="1" s="1"/>
  <c r="CO438" i="1" s="1"/>
  <c r="CK439" i="1"/>
  <c r="CM439" i="1" s="1"/>
  <c r="CO439" i="1" s="1"/>
  <c r="CK440" i="1"/>
  <c r="CM440" i="1" s="1"/>
  <c r="CO440" i="1" s="1"/>
  <c r="CK441" i="1"/>
  <c r="CM441" i="1" s="1"/>
  <c r="CO441" i="1" s="1"/>
  <c r="CK442" i="1"/>
  <c r="CM442" i="1" s="1"/>
  <c r="CO442" i="1" s="1"/>
  <c r="CK443" i="1"/>
  <c r="CM443" i="1" s="1"/>
  <c r="CO443" i="1" s="1"/>
  <c r="CK444" i="1"/>
  <c r="CM444" i="1" s="1"/>
  <c r="CO444" i="1" s="1"/>
  <c r="CK445" i="1"/>
  <c r="CM445" i="1" s="1"/>
  <c r="CO445" i="1" s="1"/>
  <c r="CK446" i="1"/>
  <c r="CM446" i="1" s="1"/>
  <c r="CO446" i="1" s="1"/>
  <c r="CK447" i="1"/>
  <c r="CM447" i="1" s="1"/>
  <c r="CO447" i="1" s="1"/>
  <c r="CK448" i="1"/>
  <c r="CM448" i="1" s="1"/>
  <c r="CO448" i="1" s="1"/>
  <c r="CK449" i="1"/>
  <c r="CM449" i="1" s="1"/>
  <c r="CO449" i="1" s="1"/>
  <c r="CK450" i="1"/>
  <c r="CM450" i="1" s="1"/>
  <c r="CO450" i="1" s="1"/>
  <c r="CK451" i="1"/>
  <c r="CM451" i="1" s="1"/>
  <c r="CO451" i="1" s="1"/>
  <c r="CK452" i="1"/>
  <c r="CM452" i="1" s="1"/>
  <c r="CO452" i="1" s="1"/>
  <c r="CK453" i="1"/>
  <c r="CM453" i="1" s="1"/>
  <c r="CO453" i="1" s="1"/>
  <c r="CK454" i="1"/>
  <c r="CM454" i="1" s="1"/>
  <c r="CO454" i="1" s="1"/>
  <c r="CK455" i="1"/>
  <c r="CM455" i="1" s="1"/>
  <c r="CO455" i="1" s="1"/>
  <c r="CK456" i="1"/>
  <c r="CM456" i="1" s="1"/>
  <c r="CO456" i="1" s="1"/>
  <c r="CK457" i="1"/>
  <c r="CM457" i="1" s="1"/>
  <c r="CO457" i="1" s="1"/>
  <c r="CK458" i="1"/>
  <c r="CM458" i="1" s="1"/>
  <c r="CO458" i="1" s="1"/>
  <c r="CK459" i="1"/>
  <c r="CM459" i="1" s="1"/>
  <c r="CO459" i="1" s="1"/>
  <c r="CK460" i="1"/>
  <c r="CM460" i="1" s="1"/>
  <c r="CO460" i="1" s="1"/>
  <c r="CK461" i="1"/>
  <c r="CM461" i="1" s="1"/>
  <c r="CO461" i="1" s="1"/>
  <c r="CK462" i="1"/>
  <c r="CM462" i="1" s="1"/>
  <c r="CO462" i="1" s="1"/>
  <c r="CK463" i="1"/>
  <c r="CM463" i="1" s="1"/>
  <c r="CO463" i="1" s="1"/>
  <c r="CK464" i="1"/>
  <c r="CM464" i="1" s="1"/>
  <c r="CO464" i="1" s="1"/>
  <c r="CK465" i="1"/>
  <c r="CM465" i="1" s="1"/>
  <c r="CO465" i="1" s="1"/>
  <c r="CK466" i="1"/>
  <c r="CM466" i="1" s="1"/>
  <c r="CO466" i="1" s="1"/>
  <c r="CK467" i="1"/>
  <c r="CM467" i="1" s="1"/>
  <c r="CO467" i="1" s="1"/>
  <c r="CK468" i="1"/>
  <c r="CM468" i="1" s="1"/>
  <c r="CO468" i="1" s="1"/>
  <c r="CK469" i="1"/>
  <c r="CM469" i="1" s="1"/>
  <c r="CO469" i="1" s="1"/>
  <c r="CK470" i="1"/>
  <c r="CM470" i="1" s="1"/>
  <c r="CO470" i="1" s="1"/>
  <c r="CK471" i="1"/>
  <c r="CM471" i="1" s="1"/>
  <c r="CO471" i="1" s="1"/>
  <c r="CK472" i="1"/>
  <c r="CM472" i="1" s="1"/>
  <c r="CO472" i="1" s="1"/>
  <c r="CK473" i="1"/>
  <c r="CM473" i="1" s="1"/>
  <c r="CO473" i="1" s="1"/>
  <c r="CK474" i="1"/>
  <c r="CM474" i="1" s="1"/>
  <c r="CO474" i="1" s="1"/>
  <c r="CK475" i="1"/>
  <c r="CM475" i="1" s="1"/>
  <c r="CO475" i="1" s="1"/>
  <c r="CK476" i="1"/>
  <c r="CM476" i="1" s="1"/>
  <c r="CO476" i="1" s="1"/>
  <c r="CK477" i="1"/>
  <c r="CM477" i="1" s="1"/>
  <c r="CO477" i="1" s="1"/>
  <c r="CK478" i="1"/>
  <c r="CM478" i="1" s="1"/>
  <c r="CO478" i="1" s="1"/>
  <c r="CK479" i="1"/>
  <c r="CM479" i="1" s="1"/>
  <c r="CO479" i="1" s="1"/>
  <c r="CK480" i="1"/>
  <c r="CM480" i="1" s="1"/>
  <c r="CO480" i="1" s="1"/>
  <c r="CK481" i="1"/>
  <c r="CM481" i="1" s="1"/>
  <c r="CO481" i="1" s="1"/>
  <c r="CK482" i="1"/>
  <c r="CM482" i="1" s="1"/>
  <c r="CO482" i="1" s="1"/>
  <c r="CK483" i="1"/>
  <c r="CM483" i="1" s="1"/>
  <c r="CO483" i="1" s="1"/>
  <c r="CK484" i="1"/>
  <c r="CM484" i="1" s="1"/>
  <c r="CO484" i="1" s="1"/>
  <c r="CK485" i="1"/>
  <c r="CM485" i="1" s="1"/>
  <c r="CO485" i="1" s="1"/>
  <c r="CK486" i="1"/>
  <c r="CM486" i="1" s="1"/>
  <c r="CO486" i="1" s="1"/>
  <c r="CK487" i="1"/>
  <c r="CM487" i="1" s="1"/>
  <c r="CO487" i="1" s="1"/>
  <c r="CK488" i="1"/>
  <c r="CM488" i="1" s="1"/>
  <c r="CO488" i="1" s="1"/>
  <c r="CK489" i="1"/>
  <c r="CM489" i="1" s="1"/>
  <c r="CO489" i="1" s="1"/>
  <c r="CK490" i="1"/>
  <c r="CM490" i="1" s="1"/>
  <c r="CO490" i="1" s="1"/>
  <c r="CK491" i="1"/>
  <c r="CM491" i="1" s="1"/>
  <c r="CO491" i="1" s="1"/>
  <c r="CK492" i="1"/>
  <c r="CM492" i="1" s="1"/>
  <c r="CO492" i="1" s="1"/>
  <c r="CK493" i="1"/>
  <c r="CM493" i="1" s="1"/>
  <c r="CO493" i="1" s="1"/>
  <c r="CK494" i="1"/>
  <c r="CM494" i="1" s="1"/>
  <c r="CO494" i="1" s="1"/>
  <c r="CK495" i="1"/>
  <c r="CM495" i="1" s="1"/>
  <c r="CO495" i="1" s="1"/>
  <c r="CK496" i="1"/>
  <c r="CM496" i="1" s="1"/>
  <c r="CO496" i="1" s="1"/>
  <c r="CK497" i="1"/>
  <c r="CM497" i="1" s="1"/>
  <c r="CO497" i="1" s="1"/>
  <c r="CK498" i="1"/>
  <c r="CM498" i="1" s="1"/>
  <c r="CO498" i="1" s="1"/>
  <c r="CK499" i="1"/>
  <c r="CM499" i="1" s="1"/>
  <c r="CO499" i="1" s="1"/>
  <c r="CK500" i="1"/>
  <c r="CM500" i="1" s="1"/>
  <c r="CO500" i="1" s="1"/>
  <c r="CK501" i="1"/>
  <c r="CM501" i="1" s="1"/>
  <c r="CO501" i="1" s="1"/>
  <c r="CK502" i="1"/>
  <c r="CM502" i="1" s="1"/>
  <c r="CO502" i="1" s="1"/>
  <c r="CK503" i="1"/>
  <c r="CM503" i="1" s="1"/>
  <c r="CO503" i="1" s="1"/>
  <c r="CK504" i="1"/>
  <c r="CM504" i="1" s="1"/>
  <c r="CO504" i="1" s="1"/>
  <c r="CK505" i="1"/>
  <c r="CM505" i="1" s="1"/>
  <c r="CO505" i="1" s="1"/>
  <c r="CK506" i="1"/>
  <c r="CM506" i="1" s="1"/>
  <c r="CO506" i="1" s="1"/>
  <c r="CK507" i="1"/>
  <c r="CM507" i="1" s="1"/>
  <c r="CO507" i="1" s="1"/>
  <c r="CK508" i="1"/>
  <c r="CM508" i="1" s="1"/>
  <c r="CO508" i="1" s="1"/>
  <c r="CK509" i="1"/>
  <c r="CM509" i="1" s="1"/>
  <c r="CO509" i="1" s="1"/>
  <c r="CK510" i="1"/>
  <c r="CM510" i="1" s="1"/>
  <c r="CO510" i="1" s="1"/>
  <c r="CK511" i="1"/>
  <c r="CM511" i="1" s="1"/>
  <c r="CO511" i="1" s="1"/>
  <c r="CK512" i="1"/>
  <c r="CM512" i="1" s="1"/>
  <c r="CO512" i="1" s="1"/>
  <c r="CK513" i="1"/>
  <c r="CM513" i="1" s="1"/>
  <c r="CO513" i="1" s="1"/>
  <c r="CK514" i="1"/>
  <c r="CM514" i="1" s="1"/>
  <c r="CO514" i="1" s="1"/>
  <c r="CK515" i="1"/>
  <c r="CM515" i="1" s="1"/>
  <c r="CO515" i="1" s="1"/>
  <c r="CK516" i="1"/>
  <c r="CM516" i="1" s="1"/>
  <c r="CO516" i="1" s="1"/>
  <c r="CK517" i="1"/>
  <c r="CM517" i="1" s="1"/>
  <c r="CO517" i="1" s="1"/>
  <c r="CK518" i="1"/>
  <c r="CM518" i="1" s="1"/>
  <c r="CO518" i="1" s="1"/>
  <c r="CK519" i="1"/>
  <c r="CM519" i="1" s="1"/>
  <c r="CO519" i="1" s="1"/>
  <c r="CK520" i="1"/>
  <c r="CM520" i="1" s="1"/>
  <c r="CO520" i="1" s="1"/>
  <c r="CK521" i="1"/>
  <c r="CM521" i="1" s="1"/>
  <c r="CO521" i="1" s="1"/>
  <c r="CK522" i="1"/>
  <c r="CM522" i="1" s="1"/>
  <c r="CO522" i="1" s="1"/>
  <c r="CK523" i="1"/>
  <c r="CM523" i="1" s="1"/>
  <c r="CO523" i="1" s="1"/>
  <c r="CK524" i="1"/>
  <c r="CM524" i="1" s="1"/>
  <c r="CO524" i="1" s="1"/>
  <c r="CK525" i="1"/>
  <c r="CM525" i="1" s="1"/>
  <c r="CO525" i="1" s="1"/>
  <c r="BP2" i="18"/>
  <c r="BP3" i="18"/>
  <c r="BP4" i="18"/>
  <c r="BP5" i="18"/>
  <c r="BP6" i="18"/>
  <c r="BP7" i="18"/>
  <c r="BP8" i="18"/>
  <c r="BP9" i="18"/>
  <c r="BP10" i="18"/>
  <c r="BP11" i="18"/>
  <c r="BP12" i="18"/>
  <c r="BP13" i="18"/>
  <c r="BP14" i="18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47" i="18"/>
  <c r="BP48" i="18"/>
  <c r="BP49" i="18"/>
  <c r="BP50" i="18"/>
  <c r="BP51" i="18"/>
  <c r="BP52" i="18"/>
  <c r="BP53" i="18"/>
  <c r="BP54" i="18"/>
  <c r="BP55" i="18"/>
  <c r="BP56" i="18"/>
  <c r="BP57" i="18"/>
  <c r="BP58" i="18"/>
  <c r="BP59" i="18"/>
  <c r="BP60" i="18"/>
  <c r="BP61" i="18"/>
  <c r="BP62" i="18"/>
  <c r="BP63" i="18"/>
  <c r="BP64" i="18"/>
  <c r="BP65" i="18"/>
  <c r="BP66" i="18"/>
  <c r="BP67" i="18"/>
  <c r="BP68" i="18"/>
  <c r="BP69" i="18"/>
  <c r="BP70" i="18"/>
  <c r="BP71" i="18"/>
  <c r="BP72" i="18"/>
  <c r="BP73" i="18"/>
  <c r="BP74" i="18"/>
  <c r="BP75" i="18"/>
  <c r="BN2" i="18"/>
  <c r="BN3" i="18"/>
  <c r="BN4" i="18"/>
  <c r="BN5" i="18"/>
  <c r="BN6" i="18"/>
  <c r="BN7" i="18"/>
  <c r="BN8" i="18"/>
  <c r="BN9" i="18"/>
  <c r="BN10" i="18"/>
  <c r="BN11" i="18"/>
  <c r="BN12" i="18"/>
  <c r="BN13" i="18"/>
  <c r="BN14" i="18"/>
  <c r="BN15" i="18"/>
  <c r="BN16" i="18"/>
  <c r="BN17" i="18"/>
  <c r="BN18" i="18"/>
  <c r="BN19" i="18"/>
  <c r="BN20" i="18"/>
  <c r="BN21" i="18"/>
  <c r="BN22" i="18"/>
  <c r="BN23" i="18"/>
  <c r="BN24" i="18"/>
  <c r="BN25" i="18"/>
  <c r="BN26" i="18"/>
  <c r="BN27" i="18"/>
  <c r="BN28" i="18"/>
  <c r="BN29" i="18"/>
  <c r="BN30" i="18"/>
  <c r="BN31" i="18"/>
  <c r="BN32" i="18"/>
  <c r="BN33" i="18"/>
  <c r="BN34" i="18"/>
  <c r="BN35" i="18"/>
  <c r="BN36" i="18"/>
  <c r="BN37" i="18"/>
  <c r="BN38" i="18"/>
  <c r="BN39" i="18"/>
  <c r="BN40" i="18"/>
  <c r="BN41" i="18"/>
  <c r="BN42" i="18"/>
  <c r="BN43" i="18"/>
  <c r="BN44" i="18"/>
  <c r="BN45" i="18"/>
  <c r="BN46" i="18"/>
  <c r="BN47" i="18"/>
  <c r="BN48" i="18"/>
  <c r="BN49" i="18"/>
  <c r="BN50" i="18"/>
  <c r="BN51" i="18"/>
  <c r="BN52" i="18"/>
  <c r="BN53" i="18"/>
  <c r="BN54" i="18"/>
  <c r="BN55" i="18"/>
  <c r="BN56" i="18"/>
  <c r="BN57" i="18"/>
  <c r="BN58" i="18"/>
  <c r="BN59" i="18"/>
  <c r="BN60" i="18"/>
  <c r="BN61" i="18"/>
  <c r="BN62" i="18"/>
  <c r="BN63" i="18"/>
  <c r="BN64" i="18"/>
  <c r="BN65" i="18"/>
  <c r="BN66" i="18"/>
  <c r="BN67" i="18"/>
  <c r="BN68" i="18"/>
  <c r="BN69" i="18"/>
  <c r="BN70" i="18"/>
  <c r="BN71" i="18"/>
  <c r="BN72" i="18"/>
  <c r="BN73" i="18"/>
  <c r="BN74" i="18"/>
  <c r="BN75" i="18"/>
  <c r="BK2" i="18"/>
  <c r="BM2" i="18" s="1"/>
  <c r="BO2" i="18" s="1"/>
  <c r="BK3" i="18"/>
  <c r="BM3" i="18" s="1"/>
  <c r="BO3" i="18" s="1"/>
  <c r="BK4" i="18"/>
  <c r="BM4" i="18" s="1"/>
  <c r="BO4" i="18" s="1"/>
  <c r="BK5" i="18"/>
  <c r="BM5" i="18" s="1"/>
  <c r="BO5" i="18" s="1"/>
  <c r="BK6" i="18"/>
  <c r="BM6" i="18" s="1"/>
  <c r="BO6" i="18" s="1"/>
  <c r="BK7" i="18"/>
  <c r="BM7" i="18" s="1"/>
  <c r="BO7" i="18" s="1"/>
  <c r="BK8" i="18"/>
  <c r="BM8" i="18" s="1"/>
  <c r="BO8" i="18" s="1"/>
  <c r="BK9" i="18"/>
  <c r="BM9" i="18" s="1"/>
  <c r="BO9" i="18" s="1"/>
  <c r="BK10" i="18"/>
  <c r="BM10" i="18" s="1"/>
  <c r="BO10" i="18" s="1"/>
  <c r="BK11" i="18"/>
  <c r="BM11" i="18" s="1"/>
  <c r="BO11" i="18" s="1"/>
  <c r="BK12" i="18"/>
  <c r="BM12" i="18" s="1"/>
  <c r="BO12" i="18" s="1"/>
  <c r="BK13" i="18"/>
  <c r="BM13" i="18" s="1"/>
  <c r="BO13" i="18" s="1"/>
  <c r="BK14" i="18"/>
  <c r="BM14" i="18" s="1"/>
  <c r="BO14" i="18" s="1"/>
  <c r="BK15" i="18"/>
  <c r="BM15" i="18" s="1"/>
  <c r="BO15" i="18" s="1"/>
  <c r="BK16" i="18"/>
  <c r="BM16" i="18" s="1"/>
  <c r="BO16" i="18" s="1"/>
  <c r="BK17" i="18"/>
  <c r="BM17" i="18" s="1"/>
  <c r="BO17" i="18" s="1"/>
  <c r="BK18" i="18"/>
  <c r="BM18" i="18" s="1"/>
  <c r="BO18" i="18" s="1"/>
  <c r="BK19" i="18"/>
  <c r="BM19" i="18" s="1"/>
  <c r="BO19" i="18" s="1"/>
  <c r="BK20" i="18"/>
  <c r="BM20" i="18" s="1"/>
  <c r="BO20" i="18" s="1"/>
  <c r="BK21" i="18"/>
  <c r="BM21" i="18" s="1"/>
  <c r="BO21" i="18" s="1"/>
  <c r="BK22" i="18"/>
  <c r="BM22" i="18" s="1"/>
  <c r="BO22" i="18" s="1"/>
  <c r="BK23" i="18"/>
  <c r="BM23" i="18" s="1"/>
  <c r="BO23" i="18" s="1"/>
  <c r="BK24" i="18"/>
  <c r="BM24" i="18" s="1"/>
  <c r="BO24" i="18" s="1"/>
  <c r="BK25" i="18"/>
  <c r="BM25" i="18" s="1"/>
  <c r="BO25" i="18" s="1"/>
  <c r="BK26" i="18"/>
  <c r="BM26" i="18" s="1"/>
  <c r="BO26" i="18" s="1"/>
  <c r="BK27" i="18"/>
  <c r="BM27" i="18" s="1"/>
  <c r="BO27" i="18" s="1"/>
  <c r="BK28" i="18"/>
  <c r="BM28" i="18" s="1"/>
  <c r="BO28" i="18" s="1"/>
  <c r="BK29" i="18"/>
  <c r="BM29" i="18" s="1"/>
  <c r="BO29" i="18" s="1"/>
  <c r="BK30" i="18"/>
  <c r="BM30" i="18" s="1"/>
  <c r="BO30" i="18" s="1"/>
  <c r="BK31" i="18"/>
  <c r="BM31" i="18" s="1"/>
  <c r="BO31" i="18" s="1"/>
  <c r="BK32" i="18"/>
  <c r="BM32" i="18" s="1"/>
  <c r="BO32" i="18" s="1"/>
  <c r="BK33" i="18"/>
  <c r="BM33" i="18" s="1"/>
  <c r="BO33" i="18" s="1"/>
  <c r="BK34" i="18"/>
  <c r="BM34" i="18" s="1"/>
  <c r="BO34" i="18" s="1"/>
  <c r="BK35" i="18"/>
  <c r="BM35" i="18" s="1"/>
  <c r="BO35" i="18" s="1"/>
  <c r="BK36" i="18"/>
  <c r="BM36" i="18" s="1"/>
  <c r="BO36" i="18" s="1"/>
  <c r="BK37" i="18"/>
  <c r="BM37" i="18" s="1"/>
  <c r="BO37" i="18" s="1"/>
  <c r="BK38" i="18"/>
  <c r="BM38" i="18" s="1"/>
  <c r="BO38" i="18" s="1"/>
  <c r="BK39" i="18"/>
  <c r="BM39" i="18" s="1"/>
  <c r="BO39" i="18" s="1"/>
  <c r="BK40" i="18"/>
  <c r="BM40" i="18" s="1"/>
  <c r="BO40" i="18" s="1"/>
  <c r="BK41" i="18"/>
  <c r="BM41" i="18" s="1"/>
  <c r="BO41" i="18" s="1"/>
  <c r="BK42" i="18"/>
  <c r="BM42" i="18" s="1"/>
  <c r="BO42" i="18" s="1"/>
  <c r="BK43" i="18"/>
  <c r="BM43" i="18" s="1"/>
  <c r="BO43" i="18" s="1"/>
  <c r="BK44" i="18"/>
  <c r="BM44" i="18" s="1"/>
  <c r="BO44" i="18" s="1"/>
  <c r="BK45" i="18"/>
  <c r="BM45" i="18" s="1"/>
  <c r="BO45" i="18" s="1"/>
  <c r="BK46" i="18"/>
  <c r="BM46" i="18" s="1"/>
  <c r="BO46" i="18" s="1"/>
  <c r="BK47" i="18"/>
  <c r="BM47" i="18" s="1"/>
  <c r="BO47" i="18" s="1"/>
  <c r="BK48" i="18"/>
  <c r="BM48" i="18" s="1"/>
  <c r="BO48" i="18" s="1"/>
  <c r="BK49" i="18"/>
  <c r="BM49" i="18" s="1"/>
  <c r="BO49" i="18" s="1"/>
  <c r="BK50" i="18"/>
  <c r="BM50" i="18" s="1"/>
  <c r="BO50" i="18" s="1"/>
  <c r="BK51" i="18"/>
  <c r="BM51" i="18" s="1"/>
  <c r="BO51" i="18" s="1"/>
  <c r="BK52" i="18"/>
  <c r="BM52" i="18" s="1"/>
  <c r="BO52" i="18" s="1"/>
  <c r="BK53" i="18"/>
  <c r="BM53" i="18" s="1"/>
  <c r="BO53" i="18" s="1"/>
  <c r="BK54" i="18"/>
  <c r="BM54" i="18" s="1"/>
  <c r="BO54" i="18" s="1"/>
  <c r="BK55" i="18"/>
  <c r="BM55" i="18" s="1"/>
  <c r="BO55" i="18" s="1"/>
  <c r="BK56" i="18"/>
  <c r="BM56" i="18" s="1"/>
  <c r="BO56" i="18" s="1"/>
  <c r="BK57" i="18"/>
  <c r="BM57" i="18" s="1"/>
  <c r="BO57" i="18" s="1"/>
  <c r="BK58" i="18"/>
  <c r="BM58" i="18" s="1"/>
  <c r="BO58" i="18" s="1"/>
  <c r="BK59" i="18"/>
  <c r="BM59" i="18" s="1"/>
  <c r="BO59" i="18" s="1"/>
  <c r="BK60" i="18"/>
  <c r="BM60" i="18" s="1"/>
  <c r="BO60" i="18" s="1"/>
  <c r="BK61" i="18"/>
  <c r="BM61" i="18" s="1"/>
  <c r="BO61" i="18" s="1"/>
  <c r="BK62" i="18"/>
  <c r="BM62" i="18" s="1"/>
  <c r="BO62" i="18" s="1"/>
  <c r="BK63" i="18"/>
  <c r="BM63" i="18" s="1"/>
  <c r="BO63" i="18" s="1"/>
  <c r="BK64" i="18"/>
  <c r="BM64" i="18" s="1"/>
  <c r="BO64" i="18" s="1"/>
  <c r="BK65" i="18"/>
  <c r="BM65" i="18" s="1"/>
  <c r="BO65" i="18" s="1"/>
  <c r="BK66" i="18"/>
  <c r="BM66" i="18" s="1"/>
  <c r="BO66" i="18" s="1"/>
  <c r="BK67" i="18"/>
  <c r="BM67" i="18" s="1"/>
  <c r="BO67" i="18" s="1"/>
  <c r="BK68" i="18"/>
  <c r="BM68" i="18" s="1"/>
  <c r="BO68" i="18" s="1"/>
  <c r="BK69" i="18"/>
  <c r="BM69" i="18" s="1"/>
  <c r="BO69" i="18" s="1"/>
  <c r="BK70" i="18"/>
  <c r="BM70" i="18" s="1"/>
  <c r="BO70" i="18" s="1"/>
  <c r="BK71" i="18"/>
  <c r="BM71" i="18" s="1"/>
  <c r="BO71" i="18" s="1"/>
  <c r="BK72" i="18"/>
  <c r="BM72" i="18" s="1"/>
  <c r="BO72" i="18" s="1"/>
  <c r="BK73" i="18"/>
  <c r="BM73" i="18" s="1"/>
  <c r="BO73" i="18" s="1"/>
  <c r="BK74" i="18"/>
  <c r="BM74" i="18" s="1"/>
  <c r="BO74" i="18" s="1"/>
  <c r="BK75" i="18"/>
  <c r="BM75" i="18" s="1"/>
  <c r="BO75" i="18" s="1"/>
  <c r="AZ2" i="18" l="1"/>
  <c r="AZ3" i="18"/>
  <c r="AZ4" i="18"/>
  <c r="AZ5" i="18"/>
  <c r="AZ6" i="18"/>
  <c r="AZ7" i="18"/>
  <c r="AZ8" i="18"/>
  <c r="AZ9" i="18"/>
  <c r="AZ10" i="18"/>
  <c r="AZ11" i="18"/>
  <c r="AZ12" i="18"/>
  <c r="AZ13" i="18"/>
  <c r="AZ14" i="18"/>
  <c r="AZ15" i="18"/>
  <c r="AZ16" i="18"/>
  <c r="AZ17" i="18"/>
  <c r="AZ18" i="18"/>
  <c r="AZ19" i="18"/>
  <c r="AZ20" i="18"/>
  <c r="AZ21" i="18"/>
  <c r="AZ22" i="18"/>
  <c r="AZ23" i="18"/>
  <c r="AZ24" i="18"/>
  <c r="AZ25" i="18"/>
  <c r="AZ26" i="18"/>
  <c r="AZ27" i="18"/>
  <c r="AZ28" i="18"/>
  <c r="AZ29" i="18"/>
  <c r="AZ30" i="18"/>
  <c r="AZ31" i="18"/>
  <c r="AZ32" i="18"/>
  <c r="AZ33" i="18"/>
  <c r="AZ34" i="18"/>
  <c r="AZ35" i="18"/>
  <c r="AZ36" i="18"/>
  <c r="AZ37" i="18"/>
  <c r="AZ38" i="18"/>
  <c r="AZ39" i="18"/>
  <c r="AZ40" i="18"/>
  <c r="AZ41" i="18"/>
  <c r="AZ42" i="18"/>
  <c r="AZ43" i="18"/>
  <c r="AZ44" i="18"/>
  <c r="AZ45" i="18"/>
  <c r="AZ46" i="18"/>
  <c r="AZ47" i="18"/>
  <c r="AZ48" i="18"/>
  <c r="AZ49" i="18"/>
  <c r="AZ50" i="18"/>
  <c r="AZ51" i="18"/>
  <c r="AZ52" i="18"/>
  <c r="AZ53" i="18"/>
  <c r="AZ54" i="18"/>
  <c r="AZ55" i="18"/>
  <c r="AZ56" i="18"/>
  <c r="AZ57" i="18"/>
  <c r="AZ58" i="18"/>
  <c r="AZ59" i="18"/>
  <c r="AZ60" i="18"/>
  <c r="AZ61" i="18"/>
  <c r="AZ62" i="18"/>
  <c r="AZ63" i="18"/>
  <c r="AZ64" i="18"/>
  <c r="AZ65" i="18"/>
  <c r="AZ66" i="18"/>
  <c r="AZ67" i="18"/>
  <c r="AZ68" i="18"/>
  <c r="AZ69" i="18"/>
  <c r="AZ70" i="18"/>
  <c r="AZ71" i="18"/>
  <c r="AZ72" i="18"/>
  <c r="AZ73" i="18"/>
  <c r="AZ74" i="18"/>
  <c r="AZ75" i="18"/>
  <c r="AY2" i="18"/>
  <c r="AY3" i="18"/>
  <c r="AY4" i="18"/>
  <c r="AY5" i="18"/>
  <c r="AY6" i="18"/>
  <c r="AY7" i="18"/>
  <c r="AY8" i="18"/>
  <c r="AY9" i="18"/>
  <c r="AY10" i="18"/>
  <c r="AY11" i="18"/>
  <c r="AY12" i="18"/>
  <c r="AY13" i="18"/>
  <c r="AY14" i="18"/>
  <c r="AY15" i="18"/>
  <c r="AY16" i="18"/>
  <c r="AY17" i="18"/>
  <c r="AY18" i="18"/>
  <c r="AY19" i="18"/>
  <c r="AY20" i="18"/>
  <c r="AY21" i="18"/>
  <c r="AY22" i="18"/>
  <c r="AY23" i="18"/>
  <c r="AY24" i="18"/>
  <c r="AY25" i="18"/>
  <c r="AY26" i="18"/>
  <c r="AY27" i="18"/>
  <c r="AY28" i="18"/>
  <c r="AY29" i="18"/>
  <c r="AY30" i="18"/>
  <c r="AY31" i="18"/>
  <c r="AY32" i="18"/>
  <c r="AY33" i="18"/>
  <c r="AY34" i="18"/>
  <c r="AY35" i="18"/>
  <c r="AY36" i="18"/>
  <c r="AY37" i="18"/>
  <c r="AY38" i="18"/>
  <c r="AY39" i="18"/>
  <c r="AY40" i="18"/>
  <c r="AY41" i="18"/>
  <c r="AY42" i="18"/>
  <c r="AY43" i="18"/>
  <c r="AY44" i="18"/>
  <c r="AY45" i="18"/>
  <c r="AY46" i="18"/>
  <c r="AY47" i="18"/>
  <c r="AY48" i="18"/>
  <c r="AY49" i="18"/>
  <c r="AY50" i="18"/>
  <c r="AY51" i="18"/>
  <c r="AY52" i="18"/>
  <c r="AY53" i="18"/>
  <c r="AY54" i="18"/>
  <c r="AY55" i="18"/>
  <c r="AY56" i="18"/>
  <c r="AY57" i="18"/>
  <c r="AY58" i="18"/>
  <c r="AY59" i="18"/>
  <c r="AY60" i="18"/>
  <c r="AY61" i="18"/>
  <c r="AY62" i="18"/>
  <c r="AY63" i="18"/>
  <c r="AY64" i="18"/>
  <c r="AY65" i="18"/>
  <c r="AY66" i="18"/>
  <c r="AY67" i="18"/>
  <c r="AY68" i="18"/>
  <c r="AY69" i="18"/>
  <c r="AY70" i="18"/>
  <c r="AY71" i="18"/>
  <c r="AY72" i="18"/>
  <c r="AY73" i="18"/>
  <c r="AY74" i="18"/>
  <c r="AY75" i="18"/>
  <c r="AX2" i="18"/>
  <c r="AX3" i="18"/>
  <c r="AX4" i="18"/>
  <c r="AX5" i="18"/>
  <c r="AX6" i="18"/>
  <c r="AX7" i="18"/>
  <c r="AX8" i="18"/>
  <c r="AX9" i="18"/>
  <c r="AX10" i="18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X30" i="18"/>
  <c r="AX31" i="18"/>
  <c r="AX32" i="18"/>
  <c r="AX33" i="18"/>
  <c r="AX34" i="18"/>
  <c r="AX35" i="18"/>
  <c r="AX36" i="18"/>
  <c r="AX37" i="18"/>
  <c r="AX38" i="18"/>
  <c r="AX39" i="18"/>
  <c r="AX40" i="18"/>
  <c r="AX41" i="18"/>
  <c r="AX42" i="18"/>
  <c r="AX43" i="18"/>
  <c r="AX44" i="18"/>
  <c r="AX45" i="18"/>
  <c r="AX46" i="18"/>
  <c r="AX47" i="18"/>
  <c r="AX48" i="18"/>
  <c r="AX49" i="18"/>
  <c r="AX50" i="18"/>
  <c r="AX51" i="18"/>
  <c r="AX52" i="18"/>
  <c r="AX53" i="18"/>
  <c r="AX54" i="18"/>
  <c r="AX55" i="18"/>
  <c r="AX56" i="18"/>
  <c r="AX57" i="18"/>
  <c r="AX58" i="18"/>
  <c r="AX59" i="18"/>
  <c r="AX60" i="18"/>
  <c r="AX61" i="18"/>
  <c r="AX62" i="18"/>
  <c r="AX63" i="18"/>
  <c r="AX64" i="18"/>
  <c r="AX65" i="18"/>
  <c r="AX66" i="18"/>
  <c r="AX67" i="18"/>
  <c r="AX68" i="18"/>
  <c r="AX69" i="18"/>
  <c r="AX70" i="18"/>
  <c r="AX71" i="18"/>
  <c r="AX72" i="18"/>
  <c r="AX73" i="18"/>
  <c r="AX74" i="18"/>
  <c r="AX75" i="18"/>
  <c r="AW2" i="18"/>
  <c r="AW3" i="18"/>
  <c r="AW4" i="18"/>
  <c r="AW5" i="18"/>
  <c r="AW6" i="18"/>
  <c r="AW7" i="18"/>
  <c r="AW8" i="18"/>
  <c r="AW9" i="18"/>
  <c r="AW10" i="18"/>
  <c r="AW11" i="18"/>
  <c r="AW12" i="18"/>
  <c r="AW13" i="18"/>
  <c r="AW14" i="18"/>
  <c r="AW15" i="18"/>
  <c r="AW16" i="18"/>
  <c r="AW17" i="18"/>
  <c r="AW18" i="18"/>
  <c r="AW19" i="18"/>
  <c r="AW20" i="18"/>
  <c r="AW21" i="18"/>
  <c r="AW22" i="18"/>
  <c r="AW23" i="18"/>
  <c r="AW24" i="18"/>
  <c r="AW25" i="18"/>
  <c r="AW26" i="18"/>
  <c r="AW27" i="18"/>
  <c r="AW28" i="18"/>
  <c r="AW29" i="18"/>
  <c r="AW30" i="18"/>
  <c r="AW31" i="18"/>
  <c r="AW32" i="18"/>
  <c r="AW33" i="18"/>
  <c r="AW34" i="18"/>
  <c r="AW35" i="18"/>
  <c r="AW36" i="18"/>
  <c r="AW37" i="18"/>
  <c r="AW38" i="18"/>
  <c r="AW39" i="18"/>
  <c r="AW40" i="18"/>
  <c r="AW41" i="18"/>
  <c r="AW42" i="18"/>
  <c r="AW43" i="18"/>
  <c r="AW44" i="18"/>
  <c r="AW45" i="18"/>
  <c r="AW46" i="18"/>
  <c r="AW47" i="18"/>
  <c r="AW48" i="18"/>
  <c r="AW49" i="18"/>
  <c r="AW50" i="18"/>
  <c r="AW51" i="18"/>
  <c r="AW52" i="18"/>
  <c r="AW53" i="18"/>
  <c r="AW54" i="18"/>
  <c r="AW55" i="18"/>
  <c r="AW56" i="18"/>
  <c r="AW57" i="18"/>
  <c r="AW58" i="18"/>
  <c r="AW59" i="18"/>
  <c r="AW60" i="18"/>
  <c r="AW61" i="18"/>
  <c r="AW62" i="18"/>
  <c r="AW63" i="18"/>
  <c r="AW64" i="18"/>
  <c r="AW65" i="18"/>
  <c r="AW66" i="18"/>
  <c r="AW67" i="18"/>
  <c r="AW68" i="18"/>
  <c r="AW69" i="18"/>
  <c r="AW70" i="18"/>
  <c r="AW71" i="18"/>
  <c r="AW72" i="18"/>
  <c r="AW73" i="18"/>
  <c r="AW74" i="18"/>
  <c r="AW75" i="18"/>
  <c r="AV2" i="18"/>
  <c r="AV3" i="18"/>
  <c r="AV4" i="18"/>
  <c r="AV5" i="18"/>
  <c r="AV6" i="18"/>
  <c r="AV7" i="18"/>
  <c r="AV8" i="18"/>
  <c r="AV9" i="18"/>
  <c r="AV10" i="18"/>
  <c r="AV11" i="18"/>
  <c r="AV12" i="18"/>
  <c r="AV13" i="18"/>
  <c r="AV14" i="18"/>
  <c r="AV15" i="18"/>
  <c r="AV16" i="18"/>
  <c r="AV17" i="18"/>
  <c r="AV18" i="18"/>
  <c r="AV19" i="18"/>
  <c r="AV20" i="18"/>
  <c r="AV21" i="18"/>
  <c r="AV22" i="18"/>
  <c r="AV23" i="18"/>
  <c r="AV24" i="18"/>
  <c r="AV25" i="18"/>
  <c r="AV26" i="18"/>
  <c r="AV27" i="18"/>
  <c r="AV28" i="18"/>
  <c r="AV29" i="18"/>
  <c r="AV30" i="18"/>
  <c r="AV31" i="18"/>
  <c r="AV32" i="18"/>
  <c r="AV33" i="18"/>
  <c r="AV34" i="18"/>
  <c r="AV35" i="18"/>
  <c r="AV36" i="18"/>
  <c r="AV37" i="18"/>
  <c r="AV38" i="18"/>
  <c r="AV39" i="18"/>
  <c r="AV40" i="18"/>
  <c r="AV41" i="18"/>
  <c r="AV42" i="18"/>
  <c r="AV43" i="18"/>
  <c r="AV44" i="18"/>
  <c r="AV45" i="18"/>
  <c r="AV46" i="18"/>
  <c r="AV47" i="18"/>
  <c r="AV48" i="18"/>
  <c r="AV49" i="18"/>
  <c r="AV50" i="18"/>
  <c r="AV51" i="18"/>
  <c r="AV52" i="18"/>
  <c r="AV53" i="18"/>
  <c r="AV54" i="18"/>
  <c r="AV55" i="18"/>
  <c r="AV56" i="18"/>
  <c r="AV57" i="18"/>
  <c r="AV58" i="18"/>
  <c r="AV59" i="18"/>
  <c r="AV60" i="18"/>
  <c r="AV61" i="18"/>
  <c r="AV62" i="18"/>
  <c r="AV63" i="18"/>
  <c r="AV64" i="18"/>
  <c r="AV65" i="18"/>
  <c r="AV66" i="18"/>
  <c r="AV67" i="18"/>
  <c r="AV68" i="18"/>
  <c r="AV69" i="18"/>
  <c r="AV70" i="18"/>
  <c r="AV71" i="18"/>
  <c r="AV72" i="18"/>
  <c r="AV73" i="18"/>
  <c r="AV74" i="18"/>
  <c r="AV75" i="18"/>
  <c r="AT2" i="18"/>
  <c r="AT3" i="18"/>
  <c r="AT4" i="18"/>
  <c r="AT5" i="18"/>
  <c r="AT6" i="18"/>
  <c r="AT7" i="18"/>
  <c r="AT8" i="18"/>
  <c r="AT9" i="18"/>
  <c r="AT10" i="18"/>
  <c r="AT11" i="18"/>
  <c r="AT12" i="18"/>
  <c r="AT13" i="18"/>
  <c r="AT14" i="18"/>
  <c r="AT15" i="18"/>
  <c r="AT16" i="18"/>
  <c r="AT17" i="18"/>
  <c r="AT18" i="18"/>
  <c r="AT19" i="18"/>
  <c r="AT20" i="18"/>
  <c r="AT21" i="18"/>
  <c r="AT22" i="18"/>
  <c r="AT23" i="18"/>
  <c r="AT24" i="18"/>
  <c r="AT25" i="18"/>
  <c r="AT26" i="18"/>
  <c r="AT27" i="18"/>
  <c r="AT28" i="18"/>
  <c r="AT29" i="18"/>
  <c r="AT30" i="18"/>
  <c r="AT31" i="18"/>
  <c r="AT32" i="18"/>
  <c r="AT33" i="18"/>
  <c r="AT34" i="18"/>
  <c r="AT35" i="18"/>
  <c r="AT36" i="18"/>
  <c r="AT37" i="18"/>
  <c r="AT38" i="18"/>
  <c r="AT39" i="18"/>
  <c r="AT40" i="18"/>
  <c r="AT41" i="18"/>
  <c r="AT42" i="18"/>
  <c r="AT43" i="18"/>
  <c r="AT44" i="18"/>
  <c r="AT45" i="18"/>
  <c r="AT46" i="18"/>
  <c r="AT47" i="18"/>
  <c r="AT48" i="18"/>
  <c r="AT49" i="18"/>
  <c r="AT50" i="18"/>
  <c r="AT51" i="18"/>
  <c r="AT52" i="18"/>
  <c r="AT53" i="18"/>
  <c r="AT54" i="18"/>
  <c r="AT55" i="18"/>
  <c r="AT56" i="18"/>
  <c r="AT57" i="18"/>
  <c r="AT58" i="18"/>
  <c r="AT59" i="18"/>
  <c r="AT60" i="18"/>
  <c r="AT61" i="18"/>
  <c r="AT62" i="18"/>
  <c r="AT63" i="18"/>
  <c r="AT64" i="18"/>
  <c r="AT65" i="18"/>
  <c r="AT66" i="18"/>
  <c r="AT67" i="18"/>
  <c r="AT68" i="18"/>
  <c r="AT69" i="18"/>
  <c r="AT70" i="18"/>
  <c r="AT71" i="18"/>
  <c r="AT72" i="18"/>
  <c r="AT73" i="18"/>
  <c r="AT74" i="18"/>
  <c r="AT75" i="18"/>
  <c r="AS2" i="18"/>
  <c r="AS3" i="18"/>
  <c r="AS4" i="18"/>
  <c r="AS5" i="18"/>
  <c r="AS6" i="18"/>
  <c r="AS7" i="18"/>
  <c r="AS8" i="18"/>
  <c r="AS9" i="18"/>
  <c r="AS10" i="18"/>
  <c r="AS11" i="18"/>
  <c r="AS12" i="18"/>
  <c r="AS13" i="18"/>
  <c r="AS14" i="18"/>
  <c r="AS15" i="18"/>
  <c r="AS16" i="18"/>
  <c r="AS17" i="18"/>
  <c r="AS18" i="18"/>
  <c r="AS19" i="18"/>
  <c r="AS20" i="18"/>
  <c r="AS21" i="18"/>
  <c r="AS22" i="18"/>
  <c r="AS23" i="18"/>
  <c r="AS24" i="18"/>
  <c r="AS25" i="18"/>
  <c r="AS26" i="18"/>
  <c r="AS27" i="18"/>
  <c r="AS28" i="18"/>
  <c r="AS29" i="18"/>
  <c r="AS30" i="18"/>
  <c r="AS31" i="18"/>
  <c r="AS32" i="18"/>
  <c r="AS33" i="18"/>
  <c r="AS34" i="18"/>
  <c r="AS35" i="18"/>
  <c r="AS36" i="18"/>
  <c r="AS37" i="18"/>
  <c r="AS38" i="18"/>
  <c r="AS39" i="18"/>
  <c r="AS40" i="18"/>
  <c r="AS41" i="18"/>
  <c r="AS42" i="18"/>
  <c r="AS43" i="18"/>
  <c r="AS44" i="18"/>
  <c r="AS45" i="18"/>
  <c r="AS46" i="18"/>
  <c r="AS47" i="18"/>
  <c r="AS48" i="18"/>
  <c r="AS49" i="18"/>
  <c r="AS50" i="18"/>
  <c r="AS51" i="18"/>
  <c r="AS52" i="18"/>
  <c r="AS53" i="18"/>
  <c r="AS54" i="18"/>
  <c r="AS55" i="18"/>
  <c r="AS56" i="18"/>
  <c r="AS57" i="18"/>
  <c r="AS58" i="18"/>
  <c r="AS59" i="18"/>
  <c r="AS60" i="18"/>
  <c r="AS61" i="18"/>
  <c r="AS62" i="18"/>
  <c r="AS63" i="18"/>
  <c r="AS64" i="18"/>
  <c r="AS65" i="18"/>
  <c r="AS66" i="18"/>
  <c r="AS67" i="18"/>
  <c r="AS68" i="18"/>
  <c r="AS69" i="18"/>
  <c r="AS70" i="18"/>
  <c r="AS71" i="18"/>
  <c r="AS72" i="18"/>
  <c r="AS73" i="18"/>
  <c r="AS74" i="18"/>
  <c r="AS75" i="18"/>
  <c r="AR2" i="18"/>
  <c r="AR3" i="18"/>
  <c r="AR4" i="18"/>
  <c r="AR5" i="18"/>
  <c r="AR6" i="18"/>
  <c r="AR7" i="18"/>
  <c r="AR8" i="18"/>
  <c r="AR9" i="18"/>
  <c r="AR10" i="18"/>
  <c r="AR11" i="18"/>
  <c r="AR12" i="18"/>
  <c r="AR13" i="18"/>
  <c r="AR14" i="18"/>
  <c r="AR15" i="18"/>
  <c r="AR16" i="18"/>
  <c r="AR17" i="18"/>
  <c r="AR18" i="18"/>
  <c r="AR19" i="18"/>
  <c r="AR20" i="18"/>
  <c r="AR21" i="18"/>
  <c r="AR22" i="18"/>
  <c r="AR23" i="18"/>
  <c r="AR24" i="18"/>
  <c r="AR25" i="18"/>
  <c r="AR26" i="18"/>
  <c r="AR27" i="18"/>
  <c r="AR28" i="18"/>
  <c r="AR29" i="18"/>
  <c r="AR30" i="18"/>
  <c r="AR31" i="18"/>
  <c r="AR32" i="18"/>
  <c r="AR33" i="18"/>
  <c r="AR34" i="18"/>
  <c r="AR35" i="18"/>
  <c r="AR36" i="18"/>
  <c r="AR37" i="18"/>
  <c r="AR38" i="18"/>
  <c r="AR39" i="18"/>
  <c r="AR40" i="18"/>
  <c r="AR41" i="18"/>
  <c r="AR42" i="18"/>
  <c r="AR43" i="18"/>
  <c r="AR44" i="18"/>
  <c r="AR45" i="18"/>
  <c r="AR46" i="18"/>
  <c r="AR47" i="18"/>
  <c r="AR48" i="18"/>
  <c r="AR49" i="18"/>
  <c r="AR50" i="18"/>
  <c r="AR51" i="18"/>
  <c r="AR52" i="18"/>
  <c r="AR53" i="18"/>
  <c r="AR54" i="18"/>
  <c r="AR55" i="18"/>
  <c r="AR56" i="18"/>
  <c r="AR57" i="18"/>
  <c r="AR58" i="18"/>
  <c r="AR59" i="18"/>
  <c r="AR60" i="18"/>
  <c r="AR61" i="18"/>
  <c r="AR62" i="18"/>
  <c r="AR63" i="18"/>
  <c r="AR64" i="18"/>
  <c r="AR65" i="18"/>
  <c r="AR66" i="18"/>
  <c r="AR67" i="18"/>
  <c r="AR68" i="18"/>
  <c r="AR69" i="18"/>
  <c r="AR70" i="18"/>
  <c r="AR71" i="18"/>
  <c r="AR72" i="18"/>
  <c r="AR73" i="18"/>
  <c r="AR74" i="18"/>
  <c r="AR75" i="18"/>
  <c r="AQ2" i="18"/>
  <c r="AQ3" i="18"/>
  <c r="AQ4" i="18"/>
  <c r="AQ5" i="18"/>
  <c r="AQ6" i="18"/>
  <c r="AQ7" i="18"/>
  <c r="AQ8" i="18"/>
  <c r="AQ9" i="18"/>
  <c r="AQ10" i="18"/>
  <c r="AQ11" i="18"/>
  <c r="AQ12" i="18"/>
  <c r="AQ13" i="18"/>
  <c r="AQ14" i="18"/>
  <c r="AQ15" i="18"/>
  <c r="AQ16" i="18"/>
  <c r="AQ17" i="18"/>
  <c r="AQ18" i="18"/>
  <c r="AQ19" i="18"/>
  <c r="AQ20" i="18"/>
  <c r="AQ21" i="18"/>
  <c r="AQ22" i="18"/>
  <c r="AQ23" i="18"/>
  <c r="AQ24" i="18"/>
  <c r="AQ25" i="18"/>
  <c r="AQ26" i="18"/>
  <c r="AQ27" i="18"/>
  <c r="AQ28" i="18"/>
  <c r="AQ29" i="18"/>
  <c r="AQ30" i="18"/>
  <c r="AQ31" i="18"/>
  <c r="AQ32" i="18"/>
  <c r="AQ33" i="18"/>
  <c r="AQ34" i="18"/>
  <c r="AQ35" i="18"/>
  <c r="AQ36" i="18"/>
  <c r="AQ37" i="18"/>
  <c r="AQ38" i="18"/>
  <c r="AQ39" i="18"/>
  <c r="AQ40" i="18"/>
  <c r="AQ41" i="18"/>
  <c r="AQ42" i="18"/>
  <c r="AQ43" i="18"/>
  <c r="AQ44" i="18"/>
  <c r="AQ45" i="18"/>
  <c r="AQ46" i="18"/>
  <c r="AQ47" i="18"/>
  <c r="AQ48" i="18"/>
  <c r="AQ49" i="18"/>
  <c r="AQ50" i="18"/>
  <c r="AQ51" i="18"/>
  <c r="AQ52" i="18"/>
  <c r="AQ53" i="18"/>
  <c r="AQ54" i="18"/>
  <c r="AQ55" i="18"/>
  <c r="AQ56" i="18"/>
  <c r="AQ57" i="18"/>
  <c r="AQ58" i="18"/>
  <c r="AQ59" i="18"/>
  <c r="AQ60" i="18"/>
  <c r="AQ61" i="18"/>
  <c r="AQ62" i="18"/>
  <c r="AQ63" i="18"/>
  <c r="AQ64" i="18"/>
  <c r="AQ65" i="18"/>
  <c r="AQ66" i="18"/>
  <c r="AQ67" i="18"/>
  <c r="AQ68" i="18"/>
  <c r="AQ69" i="18"/>
  <c r="AQ70" i="18"/>
  <c r="AQ71" i="18"/>
  <c r="AQ72" i="18"/>
  <c r="AQ73" i="18"/>
  <c r="AQ74" i="18"/>
  <c r="AQ75" i="18"/>
  <c r="AO2" i="18"/>
  <c r="AO3" i="18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27" i="18"/>
  <c r="AO28" i="18"/>
  <c r="AO29" i="18"/>
  <c r="AO30" i="18"/>
  <c r="AO31" i="18"/>
  <c r="AO32" i="18"/>
  <c r="AO33" i="18"/>
  <c r="AO34" i="18"/>
  <c r="AO35" i="18"/>
  <c r="AO36" i="18"/>
  <c r="AO37" i="18"/>
  <c r="AO38" i="18"/>
  <c r="AO39" i="18"/>
  <c r="AO40" i="18"/>
  <c r="AO41" i="18"/>
  <c r="AO42" i="18"/>
  <c r="AO43" i="18"/>
  <c r="AO44" i="18"/>
  <c r="AO45" i="18"/>
  <c r="AO46" i="18"/>
  <c r="AO47" i="18"/>
  <c r="AO48" i="18"/>
  <c r="AO49" i="18"/>
  <c r="AO50" i="18"/>
  <c r="AO51" i="18"/>
  <c r="AO52" i="18"/>
  <c r="AO53" i="18"/>
  <c r="AO54" i="18"/>
  <c r="AO55" i="18"/>
  <c r="AO56" i="18"/>
  <c r="AO57" i="18"/>
  <c r="AO58" i="18"/>
  <c r="AO59" i="18"/>
  <c r="AO60" i="18"/>
  <c r="AO61" i="18"/>
  <c r="AO62" i="18"/>
  <c r="AO63" i="18"/>
  <c r="AO64" i="18"/>
  <c r="AO65" i="18"/>
  <c r="AO66" i="18"/>
  <c r="AO67" i="18"/>
  <c r="AO68" i="18"/>
  <c r="AO69" i="18"/>
  <c r="AO70" i="18"/>
  <c r="AO71" i="18"/>
  <c r="AO72" i="18"/>
  <c r="AO73" i="18"/>
  <c r="AO74" i="18"/>
  <c r="AO75" i="18"/>
  <c r="AN2" i="18"/>
  <c r="AN3" i="18"/>
  <c r="AN4" i="18"/>
  <c r="AN5" i="18"/>
  <c r="AN6" i="18"/>
  <c r="AN7" i="18"/>
  <c r="AN8" i="18"/>
  <c r="AN9" i="18"/>
  <c r="AN10" i="18"/>
  <c r="AN11" i="18"/>
  <c r="AN12" i="18"/>
  <c r="AN13" i="18"/>
  <c r="AN14" i="18"/>
  <c r="AN15" i="18"/>
  <c r="AN16" i="18"/>
  <c r="AN17" i="18"/>
  <c r="AN18" i="18"/>
  <c r="AN19" i="18"/>
  <c r="AN20" i="18"/>
  <c r="AN21" i="18"/>
  <c r="AN22" i="18"/>
  <c r="AN23" i="18"/>
  <c r="AN24" i="18"/>
  <c r="AN25" i="18"/>
  <c r="AN26" i="18"/>
  <c r="AN27" i="18"/>
  <c r="AN28" i="18"/>
  <c r="AN29" i="18"/>
  <c r="AN30" i="18"/>
  <c r="AN31" i="18"/>
  <c r="AN32" i="18"/>
  <c r="AN33" i="18"/>
  <c r="AN34" i="18"/>
  <c r="AN35" i="18"/>
  <c r="AN36" i="18"/>
  <c r="AN37" i="18"/>
  <c r="AN38" i="18"/>
  <c r="AN39" i="18"/>
  <c r="AN40" i="18"/>
  <c r="AN41" i="18"/>
  <c r="AN42" i="18"/>
  <c r="AN43" i="18"/>
  <c r="AN44" i="18"/>
  <c r="AN45" i="18"/>
  <c r="AN46" i="18"/>
  <c r="AN47" i="18"/>
  <c r="AN48" i="18"/>
  <c r="AN49" i="18"/>
  <c r="AN50" i="18"/>
  <c r="AN51" i="18"/>
  <c r="AN52" i="18"/>
  <c r="AN53" i="18"/>
  <c r="AN54" i="18"/>
  <c r="AN55" i="18"/>
  <c r="AN56" i="18"/>
  <c r="AN57" i="18"/>
  <c r="AN58" i="18"/>
  <c r="AN59" i="18"/>
  <c r="AN60" i="18"/>
  <c r="AN61" i="18"/>
  <c r="AN62" i="18"/>
  <c r="AN63" i="18"/>
  <c r="AN64" i="18"/>
  <c r="AN65" i="18"/>
  <c r="AN66" i="18"/>
  <c r="AN67" i="18"/>
  <c r="AN68" i="18"/>
  <c r="AN69" i="18"/>
  <c r="AN70" i="18"/>
  <c r="AN71" i="18"/>
  <c r="AN72" i="18"/>
  <c r="AN73" i="18"/>
  <c r="AN74" i="18"/>
  <c r="AN75" i="18"/>
  <c r="AM2" i="18"/>
  <c r="AM3" i="18"/>
  <c r="AM4" i="18"/>
  <c r="AM5" i="18"/>
  <c r="AM6" i="18"/>
  <c r="AM7" i="18"/>
  <c r="AM8" i="18"/>
  <c r="AM9" i="18"/>
  <c r="AM10" i="18"/>
  <c r="AM11" i="18"/>
  <c r="AM12" i="18"/>
  <c r="AM13" i="18"/>
  <c r="AM14" i="18"/>
  <c r="AM15" i="18"/>
  <c r="AM16" i="18"/>
  <c r="AM17" i="18"/>
  <c r="AM18" i="18"/>
  <c r="AM19" i="18"/>
  <c r="AM20" i="18"/>
  <c r="AM21" i="18"/>
  <c r="AM22" i="18"/>
  <c r="AM23" i="18"/>
  <c r="AM24" i="18"/>
  <c r="AM25" i="18"/>
  <c r="AM26" i="18"/>
  <c r="AM27" i="18"/>
  <c r="AM28" i="18"/>
  <c r="AM29" i="18"/>
  <c r="AM30" i="18"/>
  <c r="AM31" i="18"/>
  <c r="AM32" i="18"/>
  <c r="AM33" i="18"/>
  <c r="AM34" i="18"/>
  <c r="AM35" i="18"/>
  <c r="AM36" i="18"/>
  <c r="AM37" i="18"/>
  <c r="AM38" i="18"/>
  <c r="AM39" i="18"/>
  <c r="AM40" i="18"/>
  <c r="AM41" i="18"/>
  <c r="AM42" i="18"/>
  <c r="AM43" i="18"/>
  <c r="AM44" i="18"/>
  <c r="AM45" i="18"/>
  <c r="AM46" i="18"/>
  <c r="AM47" i="18"/>
  <c r="AM48" i="18"/>
  <c r="AM49" i="18"/>
  <c r="AM50" i="18"/>
  <c r="AM51" i="18"/>
  <c r="AM52" i="18"/>
  <c r="AM53" i="18"/>
  <c r="AM54" i="18"/>
  <c r="AM55" i="18"/>
  <c r="AM56" i="18"/>
  <c r="AM57" i="18"/>
  <c r="AM58" i="18"/>
  <c r="AM59" i="18"/>
  <c r="AM60" i="18"/>
  <c r="AM61" i="18"/>
  <c r="AM62" i="18"/>
  <c r="AM63" i="18"/>
  <c r="AM64" i="18"/>
  <c r="AM65" i="18"/>
  <c r="AM66" i="18"/>
  <c r="AM67" i="18"/>
  <c r="AM68" i="18"/>
  <c r="AM69" i="18"/>
  <c r="AM70" i="18"/>
  <c r="AM71" i="18"/>
  <c r="AM72" i="18"/>
  <c r="AM73" i="18"/>
  <c r="AM74" i="18"/>
  <c r="AM75" i="18"/>
  <c r="AK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1" i="18"/>
  <c r="AK22" i="18"/>
  <c r="AK23" i="18"/>
  <c r="AK24" i="18"/>
  <c r="AK25" i="18"/>
  <c r="AK26" i="18"/>
  <c r="AK27" i="18"/>
  <c r="AK28" i="18"/>
  <c r="AK29" i="18"/>
  <c r="AK30" i="18"/>
  <c r="AK31" i="18"/>
  <c r="AK32" i="18"/>
  <c r="AK33" i="18"/>
  <c r="AK34" i="18"/>
  <c r="AK35" i="18"/>
  <c r="AK36" i="18"/>
  <c r="AK37" i="18"/>
  <c r="AK38" i="18"/>
  <c r="AK39" i="18"/>
  <c r="AK40" i="18"/>
  <c r="AK41" i="18"/>
  <c r="AK42" i="18"/>
  <c r="AK43" i="18"/>
  <c r="AK44" i="18"/>
  <c r="AK45" i="18"/>
  <c r="AK46" i="18"/>
  <c r="AK47" i="18"/>
  <c r="AK48" i="18"/>
  <c r="AK49" i="18"/>
  <c r="AK50" i="18"/>
  <c r="AK51" i="18"/>
  <c r="AK52" i="18"/>
  <c r="AK53" i="18"/>
  <c r="AK54" i="18"/>
  <c r="AK55" i="18"/>
  <c r="AK56" i="18"/>
  <c r="AK57" i="18"/>
  <c r="AK58" i="18"/>
  <c r="AK59" i="18"/>
  <c r="AK60" i="18"/>
  <c r="AK61" i="18"/>
  <c r="AK62" i="18"/>
  <c r="AK63" i="18"/>
  <c r="AK64" i="18"/>
  <c r="AK65" i="18"/>
  <c r="AK66" i="18"/>
  <c r="AK67" i="18"/>
  <c r="AK68" i="18"/>
  <c r="AK69" i="18"/>
  <c r="AK70" i="18"/>
  <c r="AK71" i="18"/>
  <c r="AK72" i="18"/>
  <c r="AK73" i="18"/>
  <c r="AK74" i="18"/>
  <c r="AK75" i="18"/>
  <c r="AJ2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1" i="18"/>
  <c r="AJ22" i="18"/>
  <c r="AJ23" i="18"/>
  <c r="AJ24" i="18"/>
  <c r="AJ25" i="18"/>
  <c r="AJ26" i="18"/>
  <c r="AJ27" i="18"/>
  <c r="AJ28" i="18"/>
  <c r="AJ29" i="18"/>
  <c r="AJ30" i="18"/>
  <c r="AJ31" i="18"/>
  <c r="AJ32" i="18"/>
  <c r="AJ33" i="18"/>
  <c r="AJ34" i="18"/>
  <c r="AJ35" i="18"/>
  <c r="AJ36" i="18"/>
  <c r="AJ37" i="18"/>
  <c r="AJ38" i="18"/>
  <c r="AJ39" i="18"/>
  <c r="AJ40" i="18"/>
  <c r="AJ41" i="18"/>
  <c r="AJ42" i="18"/>
  <c r="AJ43" i="18"/>
  <c r="AJ44" i="18"/>
  <c r="AJ45" i="18"/>
  <c r="AJ46" i="18"/>
  <c r="AJ47" i="18"/>
  <c r="AJ48" i="18"/>
  <c r="AJ49" i="18"/>
  <c r="AJ50" i="18"/>
  <c r="AJ51" i="18"/>
  <c r="AJ52" i="18"/>
  <c r="AJ53" i="18"/>
  <c r="AJ54" i="18"/>
  <c r="AJ55" i="18"/>
  <c r="AJ56" i="18"/>
  <c r="AJ57" i="18"/>
  <c r="AJ58" i="18"/>
  <c r="AJ59" i="18"/>
  <c r="AJ60" i="18"/>
  <c r="AJ61" i="18"/>
  <c r="AJ62" i="18"/>
  <c r="AJ63" i="18"/>
  <c r="AJ64" i="18"/>
  <c r="AJ65" i="18"/>
  <c r="AJ66" i="18"/>
  <c r="AJ67" i="18"/>
  <c r="AJ68" i="18"/>
  <c r="AJ69" i="18"/>
  <c r="AJ70" i="18"/>
  <c r="AJ71" i="18"/>
  <c r="AJ72" i="18"/>
  <c r="AJ73" i="18"/>
  <c r="AJ74" i="18"/>
  <c r="AJ75" i="18"/>
  <c r="BA2" i="18" l="1"/>
  <c r="BA3" i="18"/>
  <c r="BA4" i="18"/>
  <c r="BA5" i="18"/>
  <c r="BA6" i="18"/>
  <c r="BA7" i="18"/>
  <c r="BA8" i="18"/>
  <c r="BA9" i="18"/>
  <c r="BA10" i="18"/>
  <c r="BA11" i="18"/>
  <c r="BA12" i="18"/>
  <c r="BA13" i="18"/>
  <c r="BA14" i="18"/>
  <c r="BA15" i="18"/>
  <c r="BA16" i="18"/>
  <c r="BA17" i="18"/>
  <c r="BA18" i="18"/>
  <c r="BA19" i="18"/>
  <c r="BA20" i="18"/>
  <c r="BA21" i="18"/>
  <c r="BA22" i="18"/>
  <c r="BA23" i="18"/>
  <c r="BA24" i="18"/>
  <c r="BA25" i="18"/>
  <c r="BA26" i="18"/>
  <c r="BA27" i="18"/>
  <c r="BA28" i="18"/>
  <c r="BA29" i="18"/>
  <c r="BA30" i="18"/>
  <c r="BA31" i="18"/>
  <c r="BA32" i="18"/>
  <c r="BA33" i="18"/>
  <c r="BA34" i="18"/>
  <c r="BA35" i="18"/>
  <c r="BA36" i="18"/>
  <c r="BA37" i="18"/>
  <c r="BA38" i="18"/>
  <c r="BA39" i="18"/>
  <c r="BA40" i="18"/>
  <c r="BA41" i="18"/>
  <c r="BA42" i="18"/>
  <c r="BA43" i="18"/>
  <c r="BA44" i="18"/>
  <c r="BA45" i="18"/>
  <c r="BA46" i="18"/>
  <c r="BA47" i="18"/>
  <c r="BA48" i="18"/>
  <c r="BA49" i="18"/>
  <c r="BA50" i="18"/>
  <c r="BA51" i="18"/>
  <c r="BA52" i="18"/>
  <c r="BA53" i="18"/>
  <c r="BA54" i="18"/>
  <c r="BA55" i="18"/>
  <c r="BA56" i="18"/>
  <c r="BA57" i="18"/>
  <c r="BA58" i="18"/>
  <c r="BA59" i="18"/>
  <c r="BA60" i="18"/>
  <c r="BA61" i="18"/>
  <c r="BA62" i="18"/>
  <c r="BA63" i="18"/>
  <c r="BA64" i="18"/>
  <c r="BA65" i="18"/>
  <c r="BA66" i="18"/>
  <c r="BA67" i="18"/>
  <c r="BA68" i="18"/>
  <c r="BA69" i="18"/>
  <c r="BA70" i="18"/>
  <c r="BA71" i="18"/>
  <c r="BA72" i="18"/>
  <c r="BA73" i="18"/>
  <c r="BA74" i="18"/>
  <c r="BA75" i="18"/>
  <c r="AI2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1" i="18"/>
  <c r="AI22" i="18"/>
  <c r="AI23" i="18"/>
  <c r="AI24" i="18"/>
  <c r="AI25" i="18"/>
  <c r="AI26" i="18"/>
  <c r="AI27" i="18"/>
  <c r="AI28" i="18"/>
  <c r="AI29" i="18"/>
  <c r="AI30" i="18"/>
  <c r="AI31" i="18"/>
  <c r="AI32" i="18"/>
  <c r="AI33" i="18"/>
  <c r="AI34" i="18"/>
  <c r="AI35" i="18"/>
  <c r="AI36" i="18"/>
  <c r="AI37" i="18"/>
  <c r="AI38" i="18"/>
  <c r="AI39" i="18"/>
  <c r="AI40" i="18"/>
  <c r="AI41" i="18"/>
  <c r="AI42" i="18"/>
  <c r="AI43" i="18"/>
  <c r="AI44" i="18"/>
  <c r="AI45" i="18"/>
  <c r="AI46" i="18"/>
  <c r="AI47" i="18"/>
  <c r="AI48" i="18"/>
  <c r="AI49" i="18"/>
  <c r="AI50" i="18"/>
  <c r="AI51" i="18"/>
  <c r="AI52" i="18"/>
  <c r="AI53" i="18"/>
  <c r="AI54" i="18"/>
  <c r="AI55" i="18"/>
  <c r="AI56" i="18"/>
  <c r="AI57" i="18"/>
  <c r="AI58" i="18"/>
  <c r="AI59" i="18"/>
  <c r="AI60" i="18"/>
  <c r="AI61" i="18"/>
  <c r="AI62" i="18"/>
  <c r="AI63" i="18"/>
  <c r="AI64" i="18"/>
  <c r="AI65" i="18"/>
  <c r="AI66" i="18"/>
  <c r="AI67" i="18"/>
  <c r="AI68" i="18"/>
  <c r="AI69" i="18"/>
  <c r="AI70" i="18"/>
  <c r="AI71" i="18"/>
  <c r="AI72" i="18"/>
  <c r="AI73" i="18"/>
  <c r="AI74" i="18"/>
  <c r="AI75" i="18"/>
  <c r="AH2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1" i="18"/>
  <c r="AH22" i="18"/>
  <c r="AH23" i="18"/>
  <c r="AH24" i="18"/>
  <c r="AH25" i="18"/>
  <c r="AH26" i="18"/>
  <c r="AH27" i="18"/>
  <c r="AH28" i="18"/>
  <c r="AH29" i="18"/>
  <c r="AH30" i="18"/>
  <c r="AH31" i="18"/>
  <c r="AH32" i="18"/>
  <c r="AH33" i="18"/>
  <c r="AH34" i="18"/>
  <c r="AH35" i="18"/>
  <c r="AH36" i="18"/>
  <c r="AH37" i="18"/>
  <c r="AH38" i="18"/>
  <c r="AH39" i="18"/>
  <c r="AH40" i="18"/>
  <c r="AH41" i="18"/>
  <c r="AH42" i="18"/>
  <c r="AH43" i="18"/>
  <c r="AH44" i="18"/>
  <c r="AH45" i="18"/>
  <c r="AH46" i="18"/>
  <c r="AH47" i="18"/>
  <c r="AH48" i="18"/>
  <c r="AH49" i="18"/>
  <c r="AH50" i="18"/>
  <c r="AH51" i="18"/>
  <c r="AH52" i="18"/>
  <c r="AH53" i="18"/>
  <c r="AH54" i="18"/>
  <c r="AH55" i="18"/>
  <c r="AH56" i="18"/>
  <c r="AH57" i="18"/>
  <c r="AH58" i="18"/>
  <c r="AH59" i="18"/>
  <c r="AH60" i="18"/>
  <c r="AH61" i="18"/>
  <c r="AH62" i="18"/>
  <c r="AH63" i="18"/>
  <c r="AH64" i="18"/>
  <c r="AH65" i="18"/>
  <c r="AH66" i="18"/>
  <c r="AH67" i="18"/>
  <c r="AH68" i="18"/>
  <c r="AH69" i="18"/>
  <c r="AH70" i="18"/>
  <c r="AH71" i="18"/>
  <c r="AH72" i="18"/>
  <c r="AH73" i="18"/>
  <c r="AH74" i="18"/>
  <c r="AH75" i="18"/>
  <c r="AG2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F2" i="18" l="1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F37" i="18"/>
  <c r="AF38" i="18"/>
  <c r="AF39" i="18"/>
  <c r="AF40" i="18"/>
  <c r="AF41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F54" i="18"/>
  <c r="AF55" i="18"/>
  <c r="AF56" i="18"/>
  <c r="AF57" i="18"/>
  <c r="AF58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F71" i="18"/>
  <c r="AF72" i="18"/>
  <c r="AF73" i="18"/>
  <c r="AF74" i="18"/>
  <c r="AF75" i="18"/>
  <c r="AE2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E35" i="18"/>
  <c r="AE36" i="18"/>
  <c r="AE37" i="18"/>
  <c r="AE38" i="18"/>
  <c r="AE39" i="18"/>
  <c r="AE40" i="18"/>
  <c r="AE41" i="18"/>
  <c r="AE42" i="18"/>
  <c r="AE43" i="18"/>
  <c r="AE44" i="18"/>
  <c r="AE45" i="18"/>
  <c r="AE46" i="18"/>
  <c r="AE47" i="18"/>
  <c r="AE48" i="18"/>
  <c r="AE49" i="18"/>
  <c r="AE50" i="18"/>
  <c r="AE51" i="18"/>
  <c r="AE52" i="18"/>
  <c r="AE53" i="18"/>
  <c r="AE54" i="18"/>
  <c r="AE55" i="18"/>
  <c r="AE56" i="18"/>
  <c r="AE57" i="18"/>
  <c r="AE58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AE71" i="18"/>
  <c r="AE72" i="18"/>
  <c r="AE73" i="18"/>
  <c r="AE74" i="18"/>
  <c r="AE75" i="18"/>
  <c r="AD2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39" i="18"/>
  <c r="AD40" i="18"/>
  <c r="AD41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C2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1" i="18"/>
  <c r="AC22" i="18"/>
  <c r="AC23" i="18"/>
  <c r="AC24" i="18"/>
  <c r="AC25" i="18"/>
  <c r="AC26" i="18"/>
  <c r="AC27" i="18"/>
  <c r="AC28" i="18"/>
  <c r="AC29" i="18"/>
  <c r="AC30" i="18"/>
  <c r="AC31" i="18"/>
  <c r="AC32" i="18"/>
  <c r="AC33" i="18"/>
  <c r="AC34" i="18"/>
  <c r="AC35" i="18"/>
  <c r="AC36" i="18"/>
  <c r="AC37" i="18"/>
  <c r="AC38" i="18"/>
  <c r="AC39" i="18"/>
  <c r="AC40" i="18"/>
  <c r="AC41" i="18"/>
  <c r="AC42" i="18"/>
  <c r="AC43" i="18"/>
  <c r="AC44" i="18"/>
  <c r="AC45" i="18"/>
  <c r="AC46" i="18"/>
  <c r="AC47" i="18"/>
  <c r="AC48" i="18"/>
  <c r="AC49" i="18"/>
  <c r="AC50" i="18"/>
  <c r="AC51" i="18"/>
  <c r="AC52" i="18"/>
  <c r="AC53" i="18"/>
  <c r="AC54" i="18"/>
  <c r="AC55" i="18"/>
  <c r="AC56" i="18"/>
  <c r="AC57" i="18"/>
  <c r="AC58" i="18"/>
  <c r="AC59" i="18"/>
  <c r="AC60" i="18"/>
  <c r="AC61" i="18"/>
  <c r="AC62" i="18"/>
  <c r="AC63" i="18"/>
  <c r="AC64" i="18"/>
  <c r="AC65" i="18"/>
  <c r="AC66" i="18"/>
  <c r="AC67" i="18"/>
  <c r="AC68" i="18"/>
  <c r="AC69" i="18"/>
  <c r="AC70" i="18"/>
  <c r="AC71" i="18"/>
  <c r="AC72" i="18"/>
  <c r="AC73" i="18"/>
  <c r="AC74" i="18"/>
  <c r="AC75" i="18"/>
  <c r="AB2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1" i="18"/>
  <c r="AB22" i="18"/>
  <c r="AB23" i="18"/>
  <c r="AB24" i="18"/>
  <c r="AB25" i="18"/>
  <c r="AB26" i="18"/>
  <c r="AB27" i="18"/>
  <c r="AB28" i="18"/>
  <c r="AB29" i="18"/>
  <c r="AB30" i="18"/>
  <c r="AB31" i="18"/>
  <c r="AB32" i="18"/>
  <c r="AB33" i="18"/>
  <c r="AB34" i="18"/>
  <c r="AB35" i="18"/>
  <c r="AB36" i="18"/>
  <c r="AB37" i="18"/>
  <c r="AB38" i="18"/>
  <c r="AB39" i="18"/>
  <c r="AB40" i="18"/>
  <c r="AB41" i="18"/>
  <c r="AB42" i="18"/>
  <c r="AB43" i="18"/>
  <c r="AB44" i="18"/>
  <c r="AB45" i="18"/>
  <c r="AB46" i="18"/>
  <c r="AB47" i="18"/>
  <c r="AB48" i="18"/>
  <c r="AB49" i="18"/>
  <c r="AB50" i="18"/>
  <c r="AB51" i="18"/>
  <c r="AB52" i="18"/>
  <c r="AB53" i="18"/>
  <c r="AB54" i="18"/>
  <c r="AB55" i="18"/>
  <c r="AB56" i="18"/>
  <c r="AB57" i="18"/>
  <c r="AB58" i="18"/>
  <c r="AB59" i="18"/>
  <c r="AB60" i="18"/>
  <c r="AB61" i="18"/>
  <c r="AB62" i="18"/>
  <c r="AB63" i="18"/>
  <c r="AB64" i="18"/>
  <c r="AB65" i="18"/>
  <c r="AB66" i="18"/>
  <c r="AB67" i="18"/>
  <c r="AB68" i="18"/>
  <c r="AB69" i="18"/>
  <c r="AB70" i="18"/>
  <c r="AB71" i="18"/>
  <c r="AB72" i="18"/>
  <c r="AB73" i="18"/>
  <c r="AB74" i="18"/>
  <c r="AB75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Z2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Y2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AU2" i="18"/>
  <c r="AU3" i="18"/>
  <c r="AU4" i="18"/>
  <c r="AU5" i="18"/>
  <c r="AU6" i="18"/>
  <c r="AU7" i="18"/>
  <c r="AU8" i="18"/>
  <c r="AU9" i="18"/>
  <c r="AU10" i="18"/>
  <c r="AU11" i="18"/>
  <c r="AU12" i="18"/>
  <c r="AU13" i="18"/>
  <c r="AU14" i="18"/>
  <c r="AU15" i="18"/>
  <c r="AU16" i="18"/>
  <c r="AU17" i="18"/>
  <c r="AU18" i="18"/>
  <c r="AU19" i="18"/>
  <c r="AU20" i="18"/>
  <c r="AU21" i="18"/>
  <c r="AU22" i="18"/>
  <c r="AU23" i="18"/>
  <c r="AU24" i="18"/>
  <c r="AU25" i="18"/>
  <c r="AU26" i="18"/>
  <c r="AU27" i="18"/>
  <c r="AU28" i="18"/>
  <c r="AU29" i="18"/>
  <c r="AU30" i="18"/>
  <c r="AU31" i="18"/>
  <c r="AU32" i="18"/>
  <c r="AU33" i="18"/>
  <c r="AU34" i="18"/>
  <c r="AU35" i="18"/>
  <c r="AU36" i="18"/>
  <c r="AU37" i="18"/>
  <c r="AU38" i="18"/>
  <c r="AU39" i="18"/>
  <c r="AU40" i="18"/>
  <c r="AU41" i="18"/>
  <c r="AU42" i="18"/>
  <c r="AU43" i="18"/>
  <c r="AU44" i="18"/>
  <c r="AU45" i="18"/>
  <c r="AU46" i="18"/>
  <c r="AU47" i="18"/>
  <c r="AU48" i="18"/>
  <c r="AU49" i="18"/>
  <c r="AU50" i="18"/>
  <c r="AU51" i="18"/>
  <c r="AU52" i="18"/>
  <c r="AU53" i="18"/>
  <c r="AU54" i="18"/>
  <c r="AU55" i="18"/>
  <c r="AU56" i="18"/>
  <c r="AU57" i="18"/>
  <c r="AU58" i="18"/>
  <c r="AU59" i="18"/>
  <c r="AU60" i="18"/>
  <c r="AU61" i="18"/>
  <c r="AU62" i="18"/>
  <c r="AU63" i="18"/>
  <c r="AU64" i="18"/>
  <c r="AU65" i="18"/>
  <c r="AU66" i="18"/>
  <c r="AU67" i="18"/>
  <c r="AU68" i="18"/>
  <c r="AU69" i="18"/>
  <c r="AU70" i="18"/>
  <c r="AU71" i="18"/>
  <c r="AU72" i="18"/>
  <c r="AU73" i="18"/>
  <c r="AU74" i="18"/>
  <c r="AU75" i="18"/>
  <c r="AP2" i="18"/>
  <c r="AL2" i="18" s="1"/>
  <c r="AP3" i="18"/>
  <c r="AP4" i="18"/>
  <c r="AP5" i="18"/>
  <c r="AP6" i="18"/>
  <c r="AL6" i="18" s="1"/>
  <c r="AP7" i="18"/>
  <c r="AL7" i="18" s="1"/>
  <c r="AP8" i="18"/>
  <c r="AL8" i="18" s="1"/>
  <c r="AP9" i="18"/>
  <c r="AP10" i="18"/>
  <c r="AP11" i="18"/>
  <c r="AP12" i="18"/>
  <c r="AL12" i="18" s="1"/>
  <c r="AP13" i="18"/>
  <c r="AL13" i="18" s="1"/>
  <c r="AP14" i="18"/>
  <c r="AL14" i="18" s="1"/>
  <c r="AP15" i="18"/>
  <c r="AP16" i="18"/>
  <c r="AP17" i="18"/>
  <c r="AP18" i="18"/>
  <c r="AL18" i="18" s="1"/>
  <c r="AP19" i="18"/>
  <c r="AL19" i="18" s="1"/>
  <c r="AP20" i="18"/>
  <c r="AL20" i="18" s="1"/>
  <c r="AP21" i="18"/>
  <c r="AP22" i="18"/>
  <c r="AP23" i="18"/>
  <c r="AP24" i="18"/>
  <c r="AL24" i="18" s="1"/>
  <c r="AP25" i="18"/>
  <c r="AL25" i="18" s="1"/>
  <c r="AP26" i="18"/>
  <c r="AL26" i="18" s="1"/>
  <c r="AP27" i="18"/>
  <c r="AP28" i="18"/>
  <c r="AP29" i="18"/>
  <c r="AP30" i="18"/>
  <c r="AL30" i="18" s="1"/>
  <c r="AP31" i="18"/>
  <c r="AL31" i="18" s="1"/>
  <c r="AP32" i="18"/>
  <c r="AL32" i="18" s="1"/>
  <c r="AP33" i="18"/>
  <c r="AP34" i="18"/>
  <c r="AP35" i="18"/>
  <c r="AP36" i="18"/>
  <c r="AL36" i="18" s="1"/>
  <c r="AP37" i="18"/>
  <c r="AL37" i="18" s="1"/>
  <c r="AP38" i="18"/>
  <c r="AL38" i="18" s="1"/>
  <c r="AP39" i="18"/>
  <c r="AP40" i="18"/>
  <c r="AP41" i="18"/>
  <c r="AP42" i="18"/>
  <c r="AL42" i="18" s="1"/>
  <c r="AP43" i="18"/>
  <c r="AL43" i="18" s="1"/>
  <c r="AP44" i="18"/>
  <c r="AL44" i="18" s="1"/>
  <c r="AP45" i="18"/>
  <c r="AP46" i="18"/>
  <c r="AP47" i="18"/>
  <c r="AP48" i="18"/>
  <c r="AL48" i="18" s="1"/>
  <c r="AP49" i="18"/>
  <c r="AL49" i="18" s="1"/>
  <c r="AP50" i="18"/>
  <c r="AL50" i="18" s="1"/>
  <c r="AP51" i="18"/>
  <c r="AP52" i="18"/>
  <c r="AP53" i="18"/>
  <c r="AP54" i="18"/>
  <c r="AL54" i="18" s="1"/>
  <c r="AP55" i="18"/>
  <c r="AL55" i="18" s="1"/>
  <c r="AP56" i="18"/>
  <c r="AL56" i="18" s="1"/>
  <c r="AP57" i="18"/>
  <c r="AP58" i="18"/>
  <c r="AP59" i="18"/>
  <c r="AP60" i="18"/>
  <c r="AL60" i="18" s="1"/>
  <c r="AP61" i="18"/>
  <c r="AL61" i="18" s="1"/>
  <c r="AP62" i="18"/>
  <c r="AL62" i="18" s="1"/>
  <c r="AP63" i="18"/>
  <c r="AP64" i="18"/>
  <c r="AP65" i="18"/>
  <c r="AP66" i="18"/>
  <c r="AL66" i="18" s="1"/>
  <c r="AP67" i="18"/>
  <c r="AL67" i="18" s="1"/>
  <c r="AP68" i="18"/>
  <c r="AL68" i="18" s="1"/>
  <c r="AP69" i="18"/>
  <c r="AP70" i="18"/>
  <c r="AP71" i="18"/>
  <c r="AP72" i="18"/>
  <c r="AL72" i="18" s="1"/>
  <c r="AP73" i="18"/>
  <c r="AL73" i="18" s="1"/>
  <c r="AP74" i="18"/>
  <c r="AL74" i="18" s="1"/>
  <c r="AP75" i="18"/>
  <c r="BB2" i="18"/>
  <c r="BB3" i="18"/>
  <c r="BB4" i="18"/>
  <c r="BB5" i="18"/>
  <c r="BB6" i="18"/>
  <c r="BB7" i="18"/>
  <c r="BB8" i="18"/>
  <c r="BB9" i="18"/>
  <c r="BB10" i="18"/>
  <c r="BB11" i="18"/>
  <c r="BB12" i="18"/>
  <c r="BB13" i="18"/>
  <c r="BB14" i="18"/>
  <c r="BB15" i="18"/>
  <c r="BB16" i="18"/>
  <c r="BB17" i="18"/>
  <c r="BB18" i="18"/>
  <c r="BB19" i="18"/>
  <c r="BB20" i="18"/>
  <c r="BB21" i="18"/>
  <c r="BB22" i="18"/>
  <c r="BB23" i="18"/>
  <c r="BB24" i="18"/>
  <c r="BB25" i="18"/>
  <c r="BB26" i="18"/>
  <c r="BB27" i="18"/>
  <c r="BB28" i="18"/>
  <c r="BB29" i="18"/>
  <c r="BB30" i="18"/>
  <c r="BB31" i="18"/>
  <c r="BB32" i="18"/>
  <c r="BB33" i="18"/>
  <c r="BB34" i="18"/>
  <c r="BB35" i="18"/>
  <c r="BB36" i="18"/>
  <c r="BB37" i="18"/>
  <c r="BB38" i="18"/>
  <c r="BB39" i="18"/>
  <c r="BB40" i="18"/>
  <c r="BB41" i="18"/>
  <c r="BB42" i="18"/>
  <c r="BB43" i="18"/>
  <c r="BB44" i="18"/>
  <c r="BB45" i="18"/>
  <c r="BB46" i="18"/>
  <c r="BB47" i="18"/>
  <c r="BB48" i="18"/>
  <c r="BB49" i="18"/>
  <c r="BB50" i="18"/>
  <c r="BB51" i="18"/>
  <c r="BB52" i="18"/>
  <c r="BB53" i="18"/>
  <c r="BB54" i="18"/>
  <c r="BB55" i="18"/>
  <c r="BB56" i="18"/>
  <c r="BB57" i="18"/>
  <c r="BB58" i="18"/>
  <c r="BB59" i="18"/>
  <c r="BB60" i="18"/>
  <c r="BB61" i="18"/>
  <c r="BB62" i="18"/>
  <c r="BB63" i="18"/>
  <c r="BB64" i="18"/>
  <c r="BB65" i="18"/>
  <c r="BB66" i="18"/>
  <c r="BB67" i="18"/>
  <c r="BB68" i="18"/>
  <c r="BB69" i="18"/>
  <c r="BB70" i="18"/>
  <c r="BB71" i="18"/>
  <c r="BB72" i="18"/>
  <c r="BB73" i="18"/>
  <c r="BB74" i="18"/>
  <c r="BB75" i="18"/>
  <c r="BC2" i="18"/>
  <c r="BC3" i="18"/>
  <c r="BC4" i="18"/>
  <c r="BC5" i="18"/>
  <c r="BC6" i="18"/>
  <c r="BC7" i="18"/>
  <c r="BC8" i="18"/>
  <c r="BC9" i="18"/>
  <c r="BC10" i="18"/>
  <c r="BC11" i="18"/>
  <c r="BC12" i="18"/>
  <c r="BC13" i="18"/>
  <c r="BC14" i="18"/>
  <c r="BC15" i="18"/>
  <c r="BC16" i="18"/>
  <c r="BC17" i="18"/>
  <c r="BC18" i="18"/>
  <c r="BC19" i="18"/>
  <c r="BC20" i="18"/>
  <c r="BC21" i="18"/>
  <c r="BC22" i="18"/>
  <c r="BC23" i="18"/>
  <c r="BC24" i="18"/>
  <c r="BC25" i="18"/>
  <c r="BC26" i="18"/>
  <c r="BC27" i="18"/>
  <c r="BC28" i="18"/>
  <c r="BC29" i="18"/>
  <c r="BC30" i="18"/>
  <c r="BC31" i="18"/>
  <c r="BC32" i="18"/>
  <c r="BC33" i="18"/>
  <c r="BC34" i="18"/>
  <c r="BC35" i="18"/>
  <c r="BC36" i="18"/>
  <c r="BC37" i="18"/>
  <c r="BC38" i="18"/>
  <c r="BC39" i="18"/>
  <c r="BC40" i="18"/>
  <c r="BC41" i="18"/>
  <c r="BC42" i="18"/>
  <c r="BC43" i="18"/>
  <c r="BC44" i="18"/>
  <c r="BC45" i="18"/>
  <c r="BC46" i="18"/>
  <c r="BC47" i="18"/>
  <c r="BC48" i="18"/>
  <c r="BC49" i="18"/>
  <c r="BC50" i="18"/>
  <c r="BC51" i="18"/>
  <c r="BC52" i="18"/>
  <c r="BC53" i="18"/>
  <c r="BC54" i="18"/>
  <c r="BC55" i="18"/>
  <c r="BC56" i="18"/>
  <c r="BC57" i="18"/>
  <c r="BC58" i="18"/>
  <c r="BC59" i="18"/>
  <c r="BC60" i="18"/>
  <c r="BC61" i="18"/>
  <c r="BC62" i="18"/>
  <c r="BC63" i="18"/>
  <c r="BC64" i="18"/>
  <c r="BC65" i="18"/>
  <c r="BC66" i="18"/>
  <c r="BC67" i="18"/>
  <c r="BC68" i="18"/>
  <c r="BC69" i="18"/>
  <c r="BC70" i="18"/>
  <c r="BC71" i="18"/>
  <c r="BC72" i="18"/>
  <c r="BC73" i="18"/>
  <c r="BC74" i="18"/>
  <c r="BC75" i="18"/>
  <c r="E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BD56" i="18" l="1"/>
  <c r="BE56" i="18" s="1"/>
  <c r="BD20" i="18"/>
  <c r="BE20" i="18" s="1"/>
  <c r="BD71" i="18"/>
  <c r="BE71" i="18" s="1"/>
  <c r="BD59" i="18"/>
  <c r="BE59" i="18" s="1"/>
  <c r="BD53" i="18"/>
  <c r="BE53" i="18" s="1"/>
  <c r="BD41" i="18"/>
  <c r="BE41" i="18" s="1"/>
  <c r="BD35" i="18"/>
  <c r="BE35" i="18" s="1"/>
  <c r="BD29" i="18"/>
  <c r="BE29" i="18" s="1"/>
  <c r="BD5" i="18"/>
  <c r="BE5" i="18" s="1"/>
  <c r="BD50" i="18"/>
  <c r="BE50" i="18" s="1"/>
  <c r="BD26" i="18"/>
  <c r="BE26" i="18" s="1"/>
  <c r="BD64" i="18"/>
  <c r="BE64" i="18" s="1"/>
  <c r="BD58" i="18"/>
  <c r="BE58" i="18" s="1"/>
  <c r="BD52" i="18"/>
  <c r="BE52" i="18" s="1"/>
  <c r="BD40" i="18"/>
  <c r="BE40" i="18" s="1"/>
  <c r="BD34" i="18"/>
  <c r="BE34" i="18" s="1"/>
  <c r="BD28" i="18"/>
  <c r="BE28" i="18" s="1"/>
  <c r="BD22" i="18"/>
  <c r="BE22" i="18" s="1"/>
  <c r="BD4" i="18"/>
  <c r="BE4" i="18" s="1"/>
  <c r="BD74" i="18"/>
  <c r="BE74" i="18" s="1"/>
  <c r="BD38" i="18"/>
  <c r="BE38" i="18" s="1"/>
  <c r="BD2" i="18"/>
  <c r="BE2" i="18" s="1"/>
  <c r="BD75" i="18"/>
  <c r="BE75" i="18" s="1"/>
  <c r="BD69" i="18"/>
  <c r="BE69" i="18" s="1"/>
  <c r="BD63" i="18"/>
  <c r="BE63" i="18" s="1"/>
  <c r="BD57" i="18"/>
  <c r="BE57" i="18" s="1"/>
  <c r="BD45" i="18"/>
  <c r="BE45" i="18" s="1"/>
  <c r="BD39" i="18"/>
  <c r="BE39" i="18" s="1"/>
  <c r="BD33" i="18"/>
  <c r="BE33" i="18" s="1"/>
  <c r="BD27" i="18"/>
  <c r="BE27" i="18" s="1"/>
  <c r="BD21" i="18"/>
  <c r="BE21" i="18" s="1"/>
  <c r="BD3" i="18"/>
  <c r="BE3" i="18" s="1"/>
  <c r="BD14" i="18"/>
  <c r="BE14" i="18" s="1"/>
  <c r="BD73" i="18"/>
  <c r="BE73" i="18" s="1"/>
  <c r="BD61" i="18"/>
  <c r="BE61" i="18" s="1"/>
  <c r="BD37" i="18"/>
  <c r="BE37" i="18" s="1"/>
  <c r="BD31" i="18"/>
  <c r="BE31" i="18" s="1"/>
  <c r="BD25" i="18"/>
  <c r="BE25" i="18" s="1"/>
  <c r="BD19" i="18"/>
  <c r="BE19" i="18" s="1"/>
  <c r="BD13" i="18"/>
  <c r="BE13" i="18" s="1"/>
  <c r="BD7" i="18"/>
  <c r="BE7" i="18" s="1"/>
  <c r="BD62" i="18"/>
  <c r="BE62" i="18" s="1"/>
  <c r="BD32" i="18"/>
  <c r="BE32" i="18" s="1"/>
  <c r="BD8" i="18"/>
  <c r="BE8" i="18" s="1"/>
  <c r="BD72" i="18"/>
  <c r="BE72" i="18" s="1"/>
  <c r="BD60" i="18"/>
  <c r="BE60" i="18" s="1"/>
  <c r="BD54" i="18"/>
  <c r="BE54" i="18" s="1"/>
  <c r="BD42" i="18"/>
  <c r="BE42" i="18" s="1"/>
  <c r="BD36" i="18"/>
  <c r="BE36" i="18" s="1"/>
  <c r="BD30" i="18"/>
  <c r="BE30" i="18" s="1"/>
  <c r="BD18" i="18"/>
  <c r="BE18" i="18" s="1"/>
  <c r="BD6" i="18"/>
  <c r="BE6" i="18" s="1"/>
  <c r="BD70" i="18"/>
  <c r="BE70" i="18" s="1"/>
  <c r="BD16" i="18"/>
  <c r="BE16" i="18" s="1"/>
  <c r="BD46" i="18"/>
  <c r="BE46" i="18" s="1"/>
  <c r="BD15" i="18"/>
  <c r="BE15" i="18" s="1"/>
  <c r="BD55" i="18"/>
  <c r="BE55" i="18" s="1"/>
  <c r="BD51" i="18"/>
  <c r="BE51" i="18" s="1"/>
  <c r="BD68" i="18"/>
  <c r="BE68" i="18" s="1"/>
  <c r="BD44" i="18"/>
  <c r="BE44" i="18" s="1"/>
  <c r="BD49" i="18"/>
  <c r="BE49" i="18" s="1"/>
  <c r="BD48" i="18"/>
  <c r="BE48" i="18" s="1"/>
  <c r="BD47" i="18"/>
  <c r="BE47" i="18" s="1"/>
  <c r="BD43" i="18"/>
  <c r="BE43" i="18" s="1"/>
  <c r="BD24" i="18"/>
  <c r="BE24" i="18" s="1"/>
  <c r="BD66" i="18"/>
  <c r="BE66" i="18" s="1"/>
  <c r="BD9" i="18"/>
  <c r="BE9" i="18" s="1"/>
  <c r="BD12" i="18"/>
  <c r="BE12" i="18" s="1"/>
  <c r="BD65" i="18"/>
  <c r="BE65" i="18" s="1"/>
  <c r="BD11" i="18"/>
  <c r="BE11" i="18" s="1"/>
  <c r="BD17" i="18"/>
  <c r="BE17" i="18" s="1"/>
  <c r="BD10" i="18"/>
  <c r="BE10" i="18" s="1"/>
  <c r="BD67" i="18"/>
  <c r="BE67" i="18" s="1"/>
  <c r="BD23" i="18"/>
  <c r="BE23" i="18" s="1"/>
  <c r="AL71" i="18"/>
  <c r="AL65" i="18"/>
  <c r="AL59" i="18"/>
  <c r="AL53" i="18"/>
  <c r="AL47" i="18"/>
  <c r="AL70" i="18"/>
  <c r="AL64" i="18"/>
  <c r="AL58" i="18"/>
  <c r="AL52" i="18"/>
  <c r="AL46" i="18"/>
  <c r="AL40" i="18"/>
  <c r="AL34" i="18"/>
  <c r="AL28" i="18"/>
  <c r="AL22" i="18"/>
  <c r="AL16" i="18"/>
  <c r="AL10" i="18"/>
  <c r="AL4" i="18"/>
  <c r="AL75" i="18"/>
  <c r="AL69" i="18"/>
  <c r="AL63" i="18"/>
  <c r="AL51" i="18"/>
  <c r="AL39" i="18"/>
  <c r="AL33" i="18"/>
  <c r="AL27" i="18"/>
  <c r="AL21" i="18"/>
  <c r="AL15" i="18"/>
  <c r="AL9" i="18"/>
  <c r="AL3" i="18"/>
  <c r="AL41" i="18"/>
  <c r="AL35" i="18"/>
  <c r="AL29" i="18"/>
  <c r="AL23" i="18"/>
  <c r="AL17" i="18"/>
  <c r="AL11" i="18"/>
  <c r="AL5" i="18"/>
  <c r="AL57" i="18"/>
  <c r="AL45" i="18"/>
  <c r="D545" i="20"/>
  <c r="D544" i="20"/>
  <c r="D543" i="20"/>
  <c r="D542" i="20"/>
  <c r="D541" i="20"/>
  <c r="D540" i="20"/>
  <c r="D539" i="20"/>
  <c r="D538" i="20"/>
  <c r="D537" i="20"/>
  <c r="D536" i="20"/>
  <c r="D535" i="20"/>
  <c r="D534" i="20"/>
  <c r="D533" i="20"/>
  <c r="D532" i="20"/>
  <c r="D531" i="20"/>
  <c r="D530" i="20"/>
  <c r="D529" i="20"/>
  <c r="D528" i="20"/>
  <c r="D527" i="20"/>
  <c r="D526" i="20"/>
  <c r="D525" i="20"/>
  <c r="D524" i="20"/>
  <c r="D523" i="20"/>
  <c r="D522" i="20"/>
  <c r="D521" i="20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D457" i="20"/>
  <c r="D456" i="20"/>
  <c r="D455" i="20"/>
  <c r="D454" i="20"/>
  <c r="D453" i="20"/>
  <c r="D452" i="20"/>
  <c r="D451" i="20"/>
  <c r="D450" i="20"/>
  <c r="D449" i="20"/>
  <c r="D448" i="20"/>
  <c r="D447" i="20"/>
  <c r="D446" i="20"/>
  <c r="D445" i="20"/>
  <c r="D444" i="20"/>
  <c r="D443" i="20"/>
  <c r="D442" i="20"/>
  <c r="D441" i="20"/>
  <c r="D440" i="20"/>
  <c r="D439" i="20"/>
  <c r="D438" i="20"/>
  <c r="D437" i="20"/>
  <c r="D436" i="20"/>
  <c r="D435" i="20"/>
  <c r="D434" i="20"/>
  <c r="D433" i="20"/>
  <c r="D432" i="20"/>
  <c r="D431" i="20"/>
  <c r="D430" i="20"/>
  <c r="D429" i="20"/>
  <c r="D428" i="20"/>
  <c r="D427" i="20"/>
  <c r="D426" i="20"/>
  <c r="D425" i="20"/>
  <c r="D424" i="20"/>
  <c r="D423" i="20"/>
  <c r="D422" i="20"/>
  <c r="D421" i="20"/>
  <c r="D420" i="20"/>
  <c r="D419" i="20"/>
  <c r="D418" i="20"/>
  <c r="D417" i="20"/>
  <c r="D416" i="20"/>
  <c r="D415" i="20"/>
  <c r="D414" i="20"/>
  <c r="D413" i="20"/>
  <c r="D412" i="20"/>
  <c r="D411" i="20"/>
  <c r="D410" i="20"/>
  <c r="D409" i="20"/>
  <c r="D408" i="20"/>
  <c r="D407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5" i="20"/>
  <c r="D384" i="20"/>
  <c r="D383" i="20"/>
  <c r="D382" i="20"/>
  <c r="D381" i="20"/>
  <c r="D380" i="20"/>
  <c r="D379" i="20"/>
  <c r="D378" i="20"/>
  <c r="D377" i="20"/>
  <c r="D376" i="20"/>
  <c r="D375" i="20"/>
  <c r="D374" i="20"/>
  <c r="D373" i="20"/>
  <c r="D372" i="20"/>
  <c r="D371" i="20"/>
  <c r="D370" i="20"/>
  <c r="D369" i="20"/>
  <c r="D368" i="20"/>
  <c r="D367" i="20"/>
  <c r="D366" i="20"/>
  <c r="D365" i="20"/>
  <c r="D364" i="20"/>
  <c r="D363" i="20"/>
  <c r="D362" i="20"/>
  <c r="D361" i="20"/>
  <c r="D360" i="20"/>
  <c r="D359" i="20"/>
  <c r="D358" i="20"/>
  <c r="D357" i="20"/>
  <c r="D356" i="20"/>
  <c r="D355" i="20"/>
  <c r="D354" i="20"/>
  <c r="D353" i="20"/>
  <c r="D352" i="20"/>
  <c r="D351" i="20"/>
  <c r="D350" i="20"/>
  <c r="D349" i="20"/>
  <c r="D348" i="20"/>
  <c r="D347" i="20"/>
  <c r="D346" i="20"/>
  <c r="D345" i="20"/>
  <c r="D344" i="20"/>
  <c r="D343" i="20"/>
  <c r="D342" i="20"/>
  <c r="D341" i="20"/>
  <c r="D340" i="20"/>
  <c r="D339" i="20"/>
  <c r="D338" i="20"/>
  <c r="D337" i="20"/>
  <c r="D336" i="20"/>
  <c r="D335" i="20"/>
  <c r="D334" i="20"/>
  <c r="D333" i="20"/>
  <c r="D332" i="20"/>
  <c r="D331" i="20"/>
  <c r="D330" i="20"/>
  <c r="D329" i="20"/>
  <c r="D328" i="20"/>
  <c r="D327" i="20"/>
  <c r="D326" i="20"/>
  <c r="D325" i="20"/>
  <c r="D324" i="20"/>
  <c r="D323" i="20"/>
  <c r="D322" i="20"/>
  <c r="D321" i="20"/>
  <c r="D320" i="20"/>
  <c r="D319" i="20"/>
  <c r="D318" i="20"/>
  <c r="D317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294" i="20"/>
  <c r="D293" i="20"/>
  <c r="D292" i="20"/>
  <c r="D291" i="20"/>
  <c r="D290" i="20"/>
  <c r="D289" i="20"/>
  <c r="D288" i="20"/>
  <c r="D287" i="20"/>
  <c r="D286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66" i="20"/>
  <c r="D265" i="20"/>
  <c r="D264" i="20"/>
  <c r="D263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21" i="20"/>
  <c r="D220" i="20"/>
  <c r="D219" i="20"/>
  <c r="D218" i="20"/>
  <c r="D217" i="20"/>
  <c r="D216" i="20"/>
  <c r="D215" i="20"/>
  <c r="D214" i="20"/>
  <c r="D213" i="20"/>
  <c r="D212" i="20"/>
  <c r="D211" i="20"/>
  <c r="D210" i="20"/>
  <c r="D209" i="20"/>
  <c r="D208" i="20"/>
  <c r="D207" i="20"/>
  <c r="D206" i="20"/>
  <c r="D205" i="20"/>
  <c r="D204" i="20"/>
  <c r="D203" i="20"/>
  <c r="D202" i="20"/>
  <c r="D201" i="20"/>
  <c r="D200" i="20"/>
  <c r="D199" i="20"/>
  <c r="D198" i="20"/>
  <c r="D197" i="20"/>
  <c r="D196" i="20"/>
  <c r="D195" i="20"/>
  <c r="D194" i="20"/>
  <c r="D193" i="20"/>
  <c r="D192" i="20"/>
  <c r="D191" i="20"/>
  <c r="D190" i="20"/>
  <c r="D189" i="20"/>
  <c r="D188" i="20"/>
  <c r="D187" i="20"/>
  <c r="D186" i="20"/>
  <c r="D185" i="20"/>
  <c r="D184" i="20"/>
  <c r="D183" i="20"/>
  <c r="D182" i="20"/>
  <c r="D181" i="20"/>
  <c r="D180" i="20"/>
  <c r="D179" i="20"/>
  <c r="D178" i="20"/>
  <c r="D177" i="20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BZ2" i="1" l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CD525" i="1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L2" i="20" l="1"/>
  <c r="O2" i="20"/>
  <c r="P2" i="20"/>
  <c r="L3" i="20"/>
  <c r="O3" i="20"/>
  <c r="P3" i="20"/>
  <c r="L4" i="20"/>
  <c r="O4" i="20"/>
  <c r="P4" i="20"/>
  <c r="L5" i="20"/>
  <c r="O5" i="20"/>
  <c r="P5" i="20"/>
  <c r="L6" i="20"/>
  <c r="O6" i="20"/>
  <c r="P6" i="20"/>
  <c r="L7" i="20"/>
  <c r="O7" i="20"/>
  <c r="P7" i="20"/>
  <c r="L8" i="20"/>
  <c r="O8" i="20"/>
  <c r="P8" i="20"/>
  <c r="L9" i="20"/>
  <c r="O9" i="20"/>
  <c r="P9" i="20"/>
  <c r="L10" i="20"/>
  <c r="O10" i="20"/>
  <c r="P10" i="20"/>
  <c r="L11" i="20"/>
  <c r="O11" i="20"/>
  <c r="P11" i="20"/>
  <c r="L12" i="20"/>
  <c r="O12" i="20"/>
  <c r="P12" i="20"/>
  <c r="L13" i="20"/>
  <c r="O13" i="20"/>
  <c r="P13" i="20"/>
  <c r="L14" i="20"/>
  <c r="O14" i="20"/>
  <c r="P14" i="20"/>
  <c r="L15" i="20"/>
  <c r="O15" i="20"/>
  <c r="P15" i="20"/>
  <c r="L16" i="20"/>
  <c r="O16" i="20"/>
  <c r="P16" i="20"/>
  <c r="L17" i="20"/>
  <c r="O17" i="20"/>
  <c r="P17" i="20"/>
  <c r="L18" i="20"/>
  <c r="O18" i="20"/>
  <c r="P18" i="20"/>
  <c r="L19" i="20"/>
  <c r="O19" i="20"/>
  <c r="P19" i="20"/>
  <c r="L20" i="20"/>
  <c r="O20" i="20"/>
  <c r="P20" i="20"/>
  <c r="L21" i="20"/>
  <c r="O21" i="20"/>
  <c r="P21" i="20"/>
  <c r="L22" i="20"/>
  <c r="O22" i="20"/>
  <c r="P22" i="20"/>
  <c r="O23" i="20"/>
  <c r="P23" i="20"/>
  <c r="L24" i="20"/>
  <c r="O24" i="20"/>
  <c r="P24" i="20"/>
  <c r="L25" i="20"/>
  <c r="O25" i="20"/>
  <c r="P25" i="20"/>
  <c r="L26" i="20"/>
  <c r="O26" i="20"/>
  <c r="P26" i="20"/>
  <c r="L27" i="20"/>
  <c r="O27" i="20"/>
  <c r="P27" i="20"/>
  <c r="L28" i="20"/>
  <c r="O28" i="20"/>
  <c r="P28" i="20"/>
  <c r="L29" i="20"/>
  <c r="O29" i="20"/>
  <c r="P29" i="20"/>
  <c r="L30" i="20"/>
  <c r="O30" i="20"/>
  <c r="P30" i="20"/>
  <c r="L31" i="20"/>
  <c r="O31" i="20"/>
  <c r="P31" i="20"/>
  <c r="L32" i="20"/>
  <c r="O32" i="20"/>
  <c r="P32" i="20"/>
  <c r="L33" i="20"/>
  <c r="O33" i="20"/>
  <c r="P33" i="20"/>
  <c r="L34" i="20"/>
  <c r="O34" i="20"/>
  <c r="P34" i="20"/>
  <c r="L35" i="20"/>
  <c r="O35" i="20"/>
  <c r="P35" i="20"/>
  <c r="L36" i="20"/>
  <c r="O36" i="20"/>
  <c r="P36" i="20"/>
  <c r="L37" i="20"/>
  <c r="O37" i="20"/>
  <c r="P37" i="20"/>
  <c r="L38" i="20"/>
  <c r="O38" i="20"/>
  <c r="P38" i="20"/>
  <c r="L39" i="20"/>
  <c r="O39" i="20"/>
  <c r="P39" i="20"/>
  <c r="L40" i="20"/>
  <c r="O40" i="20"/>
  <c r="P40" i="20"/>
  <c r="L41" i="20"/>
  <c r="O41" i="20"/>
  <c r="P41" i="20"/>
  <c r="L42" i="20"/>
  <c r="O42" i="20"/>
  <c r="P42" i="20"/>
  <c r="L43" i="20"/>
  <c r="O43" i="20"/>
  <c r="P43" i="20"/>
  <c r="L44" i="20"/>
  <c r="O44" i="20"/>
  <c r="P44" i="20"/>
  <c r="L45" i="20"/>
  <c r="O45" i="20"/>
  <c r="P45" i="20"/>
  <c r="L46" i="20"/>
  <c r="O46" i="20"/>
  <c r="P46" i="20"/>
  <c r="L47" i="20"/>
  <c r="O47" i="20"/>
  <c r="P47" i="20"/>
  <c r="L48" i="20"/>
  <c r="O48" i="20"/>
  <c r="P48" i="20"/>
  <c r="L49" i="20"/>
  <c r="O49" i="20"/>
  <c r="P49" i="20"/>
  <c r="L50" i="20"/>
  <c r="O50" i="20"/>
  <c r="P50" i="20"/>
  <c r="L51" i="20"/>
  <c r="O51" i="20"/>
  <c r="P51" i="20"/>
  <c r="L52" i="20"/>
  <c r="O52" i="20"/>
  <c r="P52" i="20"/>
  <c r="L53" i="20"/>
  <c r="O53" i="20"/>
  <c r="P53" i="20"/>
  <c r="L54" i="20"/>
  <c r="O54" i="20"/>
  <c r="P54" i="20"/>
  <c r="L55" i="20"/>
  <c r="O55" i="20"/>
  <c r="P55" i="20"/>
  <c r="L56" i="20"/>
  <c r="O56" i="20"/>
  <c r="P56" i="20"/>
  <c r="L57" i="20"/>
  <c r="O57" i="20"/>
  <c r="P57" i="20"/>
  <c r="L58" i="20"/>
  <c r="O58" i="20"/>
  <c r="P58" i="20"/>
  <c r="L59" i="20"/>
  <c r="O59" i="20"/>
  <c r="P59" i="20"/>
  <c r="L60" i="20"/>
  <c r="O60" i="20"/>
  <c r="P60" i="20"/>
  <c r="L61" i="20"/>
  <c r="O61" i="20"/>
  <c r="P61" i="20"/>
  <c r="L62" i="20"/>
  <c r="O62" i="20"/>
  <c r="P62" i="20"/>
  <c r="L63" i="20"/>
  <c r="O63" i="20"/>
  <c r="P63" i="20"/>
  <c r="L64" i="20"/>
  <c r="O64" i="20"/>
  <c r="P64" i="20"/>
  <c r="L65" i="20"/>
  <c r="O65" i="20"/>
  <c r="P65" i="20"/>
  <c r="L66" i="20"/>
  <c r="O66" i="20"/>
  <c r="P66" i="20"/>
  <c r="L67" i="20"/>
  <c r="O67" i="20"/>
  <c r="P67" i="20"/>
  <c r="L68" i="20"/>
  <c r="O68" i="20"/>
  <c r="P68" i="20"/>
  <c r="L69" i="20"/>
  <c r="O69" i="20"/>
  <c r="P69" i="20"/>
  <c r="L70" i="20"/>
  <c r="O70" i="20"/>
  <c r="P70" i="20"/>
  <c r="L71" i="20"/>
  <c r="O71" i="20"/>
  <c r="P71" i="20"/>
  <c r="L72" i="20"/>
  <c r="O72" i="20"/>
  <c r="P72" i="20"/>
  <c r="L73" i="20"/>
  <c r="O73" i="20"/>
  <c r="P73" i="20"/>
  <c r="L74" i="20"/>
  <c r="O74" i="20"/>
  <c r="P74" i="20"/>
  <c r="L75" i="20"/>
  <c r="O75" i="20"/>
  <c r="P75" i="20"/>
  <c r="L76" i="20"/>
  <c r="O76" i="20"/>
  <c r="P76" i="20"/>
  <c r="L77" i="20"/>
  <c r="O77" i="20"/>
  <c r="P77" i="20"/>
  <c r="L78" i="20"/>
  <c r="O78" i="20"/>
  <c r="P78" i="20"/>
  <c r="L79" i="20"/>
  <c r="O79" i="20"/>
  <c r="P79" i="20"/>
  <c r="L80" i="20"/>
  <c r="O80" i="20"/>
  <c r="P80" i="20"/>
  <c r="L81" i="20"/>
  <c r="O81" i="20"/>
  <c r="P81" i="20"/>
  <c r="L82" i="20"/>
  <c r="O82" i="20"/>
  <c r="P82" i="20"/>
  <c r="L83" i="20"/>
  <c r="O83" i="20"/>
  <c r="P83" i="20"/>
  <c r="L84" i="20"/>
  <c r="O84" i="20"/>
  <c r="P84" i="20"/>
  <c r="L85" i="20"/>
  <c r="O85" i="20"/>
  <c r="P85" i="20"/>
  <c r="L86" i="20"/>
  <c r="O86" i="20"/>
  <c r="P86" i="20"/>
  <c r="L87" i="20"/>
  <c r="O87" i="20"/>
  <c r="P87" i="20"/>
  <c r="L88" i="20"/>
  <c r="O88" i="20"/>
  <c r="P88" i="20"/>
  <c r="L89" i="20"/>
  <c r="O89" i="20"/>
  <c r="P89" i="20"/>
  <c r="L90" i="20"/>
  <c r="O90" i="20"/>
  <c r="P90" i="20"/>
  <c r="L91" i="20"/>
  <c r="O91" i="20"/>
  <c r="P91" i="20"/>
  <c r="L92" i="20"/>
  <c r="O92" i="20"/>
  <c r="P92" i="20"/>
  <c r="L93" i="20"/>
  <c r="O93" i="20"/>
  <c r="P93" i="20"/>
  <c r="L94" i="20"/>
  <c r="O94" i="20"/>
  <c r="P94" i="20"/>
  <c r="L95" i="20"/>
  <c r="O95" i="20"/>
  <c r="P95" i="20"/>
  <c r="L96" i="20"/>
  <c r="O96" i="20"/>
  <c r="P96" i="20"/>
  <c r="L97" i="20"/>
  <c r="O97" i="20"/>
  <c r="P97" i="20"/>
  <c r="L98" i="20"/>
  <c r="O98" i="20"/>
  <c r="P98" i="20"/>
  <c r="L99" i="20"/>
  <c r="O99" i="20"/>
  <c r="P99" i="20"/>
  <c r="L100" i="20"/>
  <c r="O100" i="20"/>
  <c r="P100" i="20"/>
  <c r="L101" i="20"/>
  <c r="O101" i="20"/>
  <c r="P101" i="20"/>
  <c r="L102" i="20"/>
  <c r="O102" i="20"/>
  <c r="P102" i="20"/>
  <c r="L103" i="20"/>
  <c r="O103" i="20"/>
  <c r="P103" i="20"/>
  <c r="L104" i="20"/>
  <c r="O104" i="20"/>
  <c r="P104" i="20"/>
  <c r="L105" i="20"/>
  <c r="O105" i="20"/>
  <c r="P105" i="20"/>
  <c r="L106" i="20"/>
  <c r="O106" i="20"/>
  <c r="P106" i="20"/>
  <c r="L107" i="20"/>
  <c r="O107" i="20"/>
  <c r="P107" i="20"/>
  <c r="L108" i="20"/>
  <c r="O108" i="20"/>
  <c r="P108" i="20"/>
  <c r="L109" i="20"/>
  <c r="O109" i="20"/>
  <c r="P109" i="20"/>
  <c r="L110" i="20"/>
  <c r="O110" i="20"/>
  <c r="P110" i="20"/>
  <c r="L111" i="20"/>
  <c r="O111" i="20"/>
  <c r="P111" i="20"/>
  <c r="L112" i="20"/>
  <c r="O112" i="20"/>
  <c r="P112" i="20"/>
  <c r="L113" i="20"/>
  <c r="O113" i="20"/>
  <c r="P113" i="20"/>
  <c r="L114" i="20"/>
  <c r="O114" i="20"/>
  <c r="P114" i="20"/>
  <c r="L115" i="20"/>
  <c r="O115" i="20"/>
  <c r="P115" i="20"/>
  <c r="L116" i="20"/>
  <c r="O116" i="20"/>
  <c r="P116" i="20"/>
  <c r="L117" i="20"/>
  <c r="O117" i="20"/>
  <c r="P117" i="20"/>
  <c r="L118" i="20"/>
  <c r="O118" i="20"/>
  <c r="P118" i="20"/>
  <c r="L119" i="20"/>
  <c r="O119" i="20"/>
  <c r="P119" i="20"/>
  <c r="L120" i="20"/>
  <c r="O120" i="20"/>
  <c r="P120" i="20"/>
  <c r="L121" i="20"/>
  <c r="O121" i="20"/>
  <c r="P121" i="20"/>
  <c r="L122" i="20"/>
  <c r="O122" i="20"/>
  <c r="P122" i="20"/>
  <c r="L123" i="20"/>
  <c r="O123" i="20"/>
  <c r="P123" i="20"/>
  <c r="L124" i="20"/>
  <c r="O124" i="20"/>
  <c r="P124" i="20"/>
  <c r="L125" i="20"/>
  <c r="O125" i="20"/>
  <c r="P125" i="20"/>
  <c r="L126" i="20"/>
  <c r="O126" i="20"/>
  <c r="P126" i="20"/>
  <c r="L127" i="20"/>
  <c r="O127" i="20"/>
  <c r="P127" i="20"/>
  <c r="L128" i="20"/>
  <c r="O128" i="20"/>
  <c r="P128" i="20"/>
  <c r="L129" i="20"/>
  <c r="O129" i="20"/>
  <c r="P129" i="20"/>
  <c r="L130" i="20"/>
  <c r="O130" i="20"/>
  <c r="P130" i="20"/>
  <c r="L131" i="20"/>
  <c r="O131" i="20"/>
  <c r="P131" i="20"/>
  <c r="L132" i="20"/>
  <c r="O132" i="20"/>
  <c r="P132" i="20"/>
  <c r="L133" i="20"/>
  <c r="O133" i="20"/>
  <c r="P133" i="20"/>
  <c r="L134" i="20"/>
  <c r="O134" i="20"/>
  <c r="P134" i="20"/>
  <c r="L135" i="20"/>
  <c r="O135" i="20"/>
  <c r="P135" i="20"/>
  <c r="L136" i="20"/>
  <c r="O136" i="20"/>
  <c r="P136" i="20"/>
  <c r="L137" i="20"/>
  <c r="O137" i="20"/>
  <c r="P137" i="20"/>
  <c r="L138" i="20"/>
  <c r="O138" i="20"/>
  <c r="P138" i="20"/>
  <c r="L139" i="20"/>
  <c r="O139" i="20"/>
  <c r="P139" i="20"/>
  <c r="L140" i="20"/>
  <c r="O140" i="20"/>
  <c r="P140" i="20"/>
  <c r="L141" i="20"/>
  <c r="O141" i="20"/>
  <c r="P141" i="20"/>
  <c r="L142" i="20"/>
  <c r="O142" i="20"/>
  <c r="P142" i="20"/>
  <c r="L143" i="20"/>
  <c r="O143" i="20"/>
  <c r="P143" i="20"/>
  <c r="L144" i="20"/>
  <c r="O144" i="20"/>
  <c r="P144" i="20"/>
  <c r="L145" i="20"/>
  <c r="O145" i="20"/>
  <c r="P145" i="20"/>
  <c r="L146" i="20"/>
  <c r="O146" i="20"/>
  <c r="P146" i="20"/>
  <c r="L147" i="20"/>
  <c r="O147" i="20"/>
  <c r="P147" i="20"/>
  <c r="L148" i="20"/>
  <c r="O148" i="20"/>
  <c r="P148" i="20"/>
  <c r="L149" i="20"/>
  <c r="O149" i="20"/>
  <c r="P149" i="20"/>
  <c r="L150" i="20"/>
  <c r="O150" i="20"/>
  <c r="P150" i="20"/>
  <c r="L151" i="20"/>
  <c r="O151" i="20"/>
  <c r="P151" i="20"/>
  <c r="L152" i="20"/>
  <c r="O152" i="20"/>
  <c r="P152" i="20"/>
  <c r="L153" i="20"/>
  <c r="O153" i="20"/>
  <c r="P153" i="20"/>
  <c r="L154" i="20"/>
  <c r="O154" i="20"/>
  <c r="P154" i="20"/>
  <c r="L155" i="20"/>
  <c r="O155" i="20"/>
  <c r="P155" i="20"/>
  <c r="L156" i="20"/>
  <c r="O156" i="20"/>
  <c r="P156" i="20"/>
  <c r="L157" i="20"/>
  <c r="O157" i="20"/>
  <c r="P157" i="20"/>
  <c r="L158" i="20"/>
  <c r="O158" i="20"/>
  <c r="P158" i="20"/>
  <c r="L159" i="20"/>
  <c r="O159" i="20"/>
  <c r="P159" i="20"/>
  <c r="L160" i="20"/>
  <c r="O160" i="20"/>
  <c r="P160" i="20"/>
  <c r="L161" i="20"/>
  <c r="O161" i="20"/>
  <c r="P161" i="20"/>
  <c r="L162" i="20"/>
  <c r="O162" i="20"/>
  <c r="P162" i="20"/>
  <c r="L163" i="20"/>
  <c r="O163" i="20"/>
  <c r="P163" i="20"/>
  <c r="L164" i="20"/>
  <c r="O164" i="20"/>
  <c r="P164" i="20"/>
  <c r="L165" i="20"/>
  <c r="O165" i="20"/>
  <c r="P165" i="20"/>
  <c r="L166" i="20"/>
  <c r="O166" i="20"/>
  <c r="P166" i="20"/>
  <c r="L167" i="20"/>
  <c r="O167" i="20"/>
  <c r="P167" i="20"/>
  <c r="L168" i="20"/>
  <c r="O168" i="20"/>
  <c r="P168" i="20"/>
  <c r="L169" i="20"/>
  <c r="O169" i="20"/>
  <c r="P169" i="20"/>
  <c r="L170" i="20"/>
  <c r="O170" i="20"/>
  <c r="P170" i="20"/>
  <c r="L171" i="20"/>
  <c r="O171" i="20"/>
  <c r="P171" i="20"/>
  <c r="L172" i="20"/>
  <c r="O172" i="20"/>
  <c r="P172" i="20"/>
  <c r="L173" i="20"/>
  <c r="O173" i="20"/>
  <c r="P173" i="20"/>
  <c r="L174" i="20"/>
  <c r="O174" i="20"/>
  <c r="P174" i="20"/>
  <c r="L175" i="20"/>
  <c r="O175" i="20"/>
  <c r="P175" i="20"/>
  <c r="L176" i="20"/>
  <c r="O176" i="20"/>
  <c r="P176" i="20"/>
  <c r="L177" i="20"/>
  <c r="O177" i="20"/>
  <c r="P177" i="20"/>
  <c r="L178" i="20"/>
  <c r="O178" i="20"/>
  <c r="P178" i="20"/>
  <c r="L179" i="20"/>
  <c r="O179" i="20"/>
  <c r="P179" i="20"/>
  <c r="L180" i="20"/>
  <c r="O180" i="20"/>
  <c r="P180" i="20"/>
  <c r="L181" i="20"/>
  <c r="O181" i="20"/>
  <c r="P181" i="20"/>
  <c r="L182" i="20"/>
  <c r="O182" i="20"/>
  <c r="P182" i="20"/>
  <c r="L183" i="20"/>
  <c r="O183" i="20"/>
  <c r="P183" i="20"/>
  <c r="L184" i="20"/>
  <c r="O184" i="20"/>
  <c r="P184" i="20"/>
  <c r="L185" i="20"/>
  <c r="O185" i="20"/>
  <c r="P185" i="20"/>
  <c r="L186" i="20"/>
  <c r="O186" i="20"/>
  <c r="P186" i="20"/>
  <c r="L187" i="20"/>
  <c r="O187" i="20"/>
  <c r="P187" i="20"/>
  <c r="L188" i="20"/>
  <c r="O188" i="20"/>
  <c r="P188" i="20"/>
  <c r="L189" i="20"/>
  <c r="O189" i="20"/>
  <c r="P189" i="20"/>
  <c r="L190" i="20"/>
  <c r="O190" i="20"/>
  <c r="P190" i="20"/>
  <c r="L191" i="20"/>
  <c r="O191" i="20"/>
  <c r="P191" i="20"/>
  <c r="L192" i="20"/>
  <c r="O192" i="20"/>
  <c r="P192" i="20"/>
  <c r="L193" i="20"/>
  <c r="O193" i="20"/>
  <c r="P193" i="20"/>
  <c r="L194" i="20"/>
  <c r="O194" i="20"/>
  <c r="P194" i="20"/>
  <c r="L195" i="20"/>
  <c r="O195" i="20"/>
  <c r="P195" i="20"/>
  <c r="L196" i="20"/>
  <c r="O196" i="20"/>
  <c r="P196" i="20"/>
  <c r="L197" i="20"/>
  <c r="O197" i="20"/>
  <c r="P197" i="20"/>
  <c r="L198" i="20"/>
  <c r="O198" i="20"/>
  <c r="P198" i="20"/>
  <c r="L199" i="20"/>
  <c r="O199" i="20"/>
  <c r="P199" i="20"/>
  <c r="L200" i="20"/>
  <c r="O200" i="20"/>
  <c r="P200" i="20"/>
  <c r="L201" i="20"/>
  <c r="O201" i="20"/>
  <c r="P201" i="20"/>
  <c r="L202" i="20"/>
  <c r="O202" i="20"/>
  <c r="P202" i="20"/>
  <c r="L203" i="20"/>
  <c r="O203" i="20"/>
  <c r="P203" i="20"/>
  <c r="L204" i="20"/>
  <c r="O204" i="20"/>
  <c r="P204" i="20"/>
  <c r="L205" i="20"/>
  <c r="O205" i="20"/>
  <c r="P205" i="20"/>
  <c r="L206" i="20"/>
  <c r="O206" i="20"/>
  <c r="P206" i="20"/>
  <c r="L207" i="20"/>
  <c r="O207" i="20"/>
  <c r="P207" i="20"/>
  <c r="L208" i="20"/>
  <c r="O208" i="20"/>
  <c r="P208" i="20"/>
  <c r="L209" i="20"/>
  <c r="O209" i="20"/>
  <c r="P209" i="20"/>
  <c r="L210" i="20"/>
  <c r="O210" i="20"/>
  <c r="P210" i="20"/>
  <c r="L211" i="20"/>
  <c r="O211" i="20"/>
  <c r="P211" i="20"/>
  <c r="L212" i="20"/>
  <c r="O212" i="20"/>
  <c r="P212" i="20"/>
  <c r="L213" i="20"/>
  <c r="O213" i="20"/>
  <c r="P213" i="20"/>
  <c r="L214" i="20"/>
  <c r="O214" i="20"/>
  <c r="P214" i="20"/>
  <c r="L215" i="20"/>
  <c r="O215" i="20"/>
  <c r="P215" i="20"/>
  <c r="L216" i="20"/>
  <c r="O216" i="20"/>
  <c r="P216" i="20"/>
  <c r="L217" i="20"/>
  <c r="O217" i="20"/>
  <c r="P217" i="20"/>
  <c r="L218" i="20"/>
  <c r="O218" i="20"/>
  <c r="P218" i="20"/>
  <c r="L219" i="20"/>
  <c r="O219" i="20"/>
  <c r="P219" i="20"/>
  <c r="L220" i="20"/>
  <c r="O220" i="20"/>
  <c r="P220" i="20"/>
  <c r="L221" i="20"/>
  <c r="O221" i="20"/>
  <c r="P221" i="20"/>
  <c r="L222" i="20"/>
  <c r="O222" i="20"/>
  <c r="P222" i="20"/>
  <c r="L223" i="20"/>
  <c r="O223" i="20"/>
  <c r="P223" i="20"/>
  <c r="L224" i="20"/>
  <c r="O224" i="20"/>
  <c r="P224" i="20"/>
  <c r="L225" i="20"/>
  <c r="O225" i="20"/>
  <c r="P225" i="20"/>
  <c r="L226" i="20"/>
  <c r="O226" i="20"/>
  <c r="P226" i="20"/>
  <c r="L227" i="20"/>
  <c r="O227" i="20"/>
  <c r="P227" i="20"/>
  <c r="L228" i="20"/>
  <c r="O228" i="20"/>
  <c r="P228" i="20"/>
  <c r="L229" i="20"/>
  <c r="O229" i="20"/>
  <c r="P229" i="20"/>
  <c r="L230" i="20"/>
  <c r="O230" i="20"/>
  <c r="P230" i="20"/>
  <c r="L231" i="20"/>
  <c r="O231" i="20"/>
  <c r="P231" i="20"/>
  <c r="L232" i="20"/>
  <c r="O232" i="20"/>
  <c r="P232" i="20"/>
  <c r="L233" i="20"/>
  <c r="O233" i="20"/>
  <c r="P233" i="20"/>
  <c r="L234" i="20"/>
  <c r="O234" i="20"/>
  <c r="P234" i="20"/>
  <c r="L235" i="20"/>
  <c r="O235" i="20"/>
  <c r="P235" i="20"/>
  <c r="L236" i="20"/>
  <c r="O236" i="20"/>
  <c r="P236" i="20"/>
  <c r="L237" i="20"/>
  <c r="O237" i="20"/>
  <c r="P237" i="20"/>
  <c r="L238" i="20"/>
  <c r="O238" i="20"/>
  <c r="P238" i="20"/>
  <c r="L239" i="20"/>
  <c r="O239" i="20"/>
  <c r="P239" i="20"/>
  <c r="L240" i="20"/>
  <c r="O240" i="20"/>
  <c r="P240" i="20"/>
  <c r="L241" i="20"/>
  <c r="O241" i="20"/>
  <c r="P241" i="20"/>
  <c r="L242" i="20"/>
  <c r="O242" i="20"/>
  <c r="P242" i="20"/>
  <c r="L243" i="20"/>
  <c r="O243" i="20"/>
  <c r="P243" i="20"/>
  <c r="L244" i="20"/>
  <c r="O244" i="20"/>
  <c r="P244" i="20"/>
  <c r="L245" i="20"/>
  <c r="O245" i="20"/>
  <c r="P245" i="20"/>
  <c r="L246" i="20"/>
  <c r="O246" i="20"/>
  <c r="P246" i="20"/>
  <c r="L247" i="20"/>
  <c r="O247" i="20"/>
  <c r="P247" i="20"/>
  <c r="L248" i="20"/>
  <c r="O248" i="20"/>
  <c r="P248" i="20"/>
  <c r="L249" i="20"/>
  <c r="O249" i="20"/>
  <c r="P249" i="20"/>
  <c r="L250" i="20"/>
  <c r="O250" i="20"/>
  <c r="P250" i="20"/>
  <c r="L251" i="20"/>
  <c r="O251" i="20"/>
  <c r="P251" i="20"/>
  <c r="L252" i="20"/>
  <c r="O252" i="20"/>
  <c r="P252" i="20"/>
  <c r="L253" i="20"/>
  <c r="O253" i="20"/>
  <c r="P253" i="20"/>
  <c r="L254" i="20"/>
  <c r="O254" i="20"/>
  <c r="P254" i="20"/>
  <c r="L255" i="20"/>
  <c r="O255" i="20"/>
  <c r="P255" i="20"/>
  <c r="L256" i="20"/>
  <c r="O256" i="20"/>
  <c r="P256" i="20"/>
  <c r="L257" i="20"/>
  <c r="O257" i="20"/>
  <c r="P257" i="20"/>
  <c r="L258" i="20"/>
  <c r="O258" i="20"/>
  <c r="P258" i="20"/>
  <c r="L259" i="20"/>
  <c r="O259" i="20"/>
  <c r="P259" i="20"/>
  <c r="L260" i="20"/>
  <c r="O260" i="20"/>
  <c r="P260" i="20"/>
  <c r="L261" i="20"/>
  <c r="O261" i="20"/>
  <c r="P261" i="20"/>
  <c r="L262" i="20"/>
  <c r="O262" i="20"/>
  <c r="P262" i="20"/>
  <c r="L263" i="20"/>
  <c r="O263" i="20"/>
  <c r="P263" i="20"/>
  <c r="L264" i="20"/>
  <c r="O264" i="20"/>
  <c r="P264" i="20"/>
  <c r="L265" i="20"/>
  <c r="O265" i="20"/>
  <c r="P265" i="20"/>
  <c r="L266" i="20"/>
  <c r="O266" i="20"/>
  <c r="P266" i="20"/>
  <c r="L267" i="20"/>
  <c r="O267" i="20"/>
  <c r="P267" i="20"/>
  <c r="L268" i="20"/>
  <c r="O268" i="20"/>
  <c r="P268" i="20"/>
  <c r="L269" i="20"/>
  <c r="O269" i="20"/>
  <c r="P269" i="20"/>
  <c r="L270" i="20"/>
  <c r="O270" i="20"/>
  <c r="P270" i="20"/>
  <c r="L271" i="20"/>
  <c r="O271" i="20"/>
  <c r="P271" i="20"/>
  <c r="L272" i="20"/>
  <c r="O272" i="20"/>
  <c r="P272" i="20"/>
  <c r="L273" i="20"/>
  <c r="O273" i="20"/>
  <c r="P273" i="20"/>
  <c r="L274" i="20"/>
  <c r="O274" i="20"/>
  <c r="P274" i="20"/>
  <c r="L275" i="20"/>
  <c r="O275" i="20"/>
  <c r="P275" i="20"/>
  <c r="L276" i="20"/>
  <c r="O276" i="20"/>
  <c r="P276" i="20"/>
  <c r="L277" i="20"/>
  <c r="O277" i="20"/>
  <c r="P277" i="20"/>
  <c r="L278" i="20"/>
  <c r="O278" i="20"/>
  <c r="P278" i="20"/>
  <c r="L279" i="20"/>
  <c r="O279" i="20"/>
  <c r="P279" i="20"/>
  <c r="L280" i="20"/>
  <c r="O280" i="20"/>
  <c r="P280" i="20"/>
  <c r="L281" i="20"/>
  <c r="O281" i="20"/>
  <c r="P281" i="20"/>
  <c r="L282" i="20"/>
  <c r="O282" i="20"/>
  <c r="P282" i="20"/>
  <c r="L283" i="20"/>
  <c r="O283" i="20"/>
  <c r="P283" i="20"/>
  <c r="L284" i="20"/>
  <c r="O284" i="20"/>
  <c r="P284" i="20"/>
  <c r="L285" i="20"/>
  <c r="O285" i="20"/>
  <c r="P285" i="20"/>
  <c r="L286" i="20"/>
  <c r="O286" i="20"/>
  <c r="P286" i="20"/>
  <c r="L287" i="20"/>
  <c r="O287" i="20"/>
  <c r="P287" i="20"/>
  <c r="L288" i="20"/>
  <c r="O288" i="20"/>
  <c r="P288" i="20"/>
  <c r="L289" i="20"/>
  <c r="O289" i="20"/>
  <c r="P289" i="20"/>
  <c r="L290" i="20"/>
  <c r="O290" i="20"/>
  <c r="P290" i="20"/>
  <c r="L291" i="20"/>
  <c r="O291" i="20"/>
  <c r="P291" i="20"/>
  <c r="L292" i="20"/>
  <c r="O292" i="20"/>
  <c r="P292" i="20"/>
  <c r="L293" i="20"/>
  <c r="O293" i="20"/>
  <c r="P293" i="20"/>
  <c r="L294" i="20"/>
  <c r="O294" i="20"/>
  <c r="P294" i="20"/>
  <c r="L295" i="20"/>
  <c r="O295" i="20"/>
  <c r="P295" i="20"/>
  <c r="L296" i="20"/>
  <c r="O296" i="20"/>
  <c r="P296" i="20"/>
  <c r="L297" i="20"/>
  <c r="O297" i="20"/>
  <c r="P297" i="20"/>
  <c r="L298" i="20"/>
  <c r="O298" i="20"/>
  <c r="P298" i="20"/>
  <c r="L299" i="20"/>
  <c r="O299" i="20"/>
  <c r="P299" i="20"/>
  <c r="L300" i="20"/>
  <c r="O300" i="20"/>
  <c r="P300" i="20"/>
  <c r="L301" i="20"/>
  <c r="O301" i="20"/>
  <c r="P301" i="20"/>
  <c r="L302" i="20"/>
  <c r="O302" i="20"/>
  <c r="P302" i="20"/>
  <c r="L303" i="20"/>
  <c r="O303" i="20"/>
  <c r="P303" i="20"/>
  <c r="L304" i="20"/>
  <c r="O304" i="20"/>
  <c r="P304" i="20"/>
  <c r="L305" i="20"/>
  <c r="O305" i="20"/>
  <c r="P305" i="20"/>
  <c r="L306" i="20"/>
  <c r="O306" i="20"/>
  <c r="P306" i="20"/>
  <c r="L307" i="20"/>
  <c r="O307" i="20"/>
  <c r="P307" i="20"/>
  <c r="L308" i="20"/>
  <c r="O308" i="20"/>
  <c r="P308" i="20"/>
  <c r="L309" i="20"/>
  <c r="O309" i="20"/>
  <c r="P309" i="20"/>
  <c r="L310" i="20"/>
  <c r="O310" i="20"/>
  <c r="P310" i="20"/>
  <c r="L311" i="20"/>
  <c r="O311" i="20"/>
  <c r="P311" i="20"/>
  <c r="L312" i="20"/>
  <c r="O312" i="20"/>
  <c r="P312" i="20"/>
  <c r="L313" i="20"/>
  <c r="O313" i="20"/>
  <c r="P313" i="20"/>
  <c r="L314" i="20"/>
  <c r="O314" i="20"/>
  <c r="P314" i="20"/>
  <c r="L315" i="20"/>
  <c r="O315" i="20"/>
  <c r="P315" i="20"/>
  <c r="L316" i="20"/>
  <c r="O316" i="20"/>
  <c r="P316" i="20"/>
  <c r="L317" i="20"/>
  <c r="O317" i="20"/>
  <c r="P317" i="20"/>
  <c r="L318" i="20"/>
  <c r="O318" i="20"/>
  <c r="P318" i="20"/>
  <c r="L319" i="20"/>
  <c r="O319" i="20"/>
  <c r="P319" i="20"/>
  <c r="L320" i="20"/>
  <c r="O320" i="20"/>
  <c r="P320" i="20"/>
  <c r="L321" i="20"/>
  <c r="O321" i="20"/>
  <c r="P321" i="20"/>
  <c r="L322" i="20"/>
  <c r="O322" i="20"/>
  <c r="P322" i="20"/>
  <c r="L323" i="20"/>
  <c r="O323" i="20"/>
  <c r="P323" i="20"/>
  <c r="L324" i="20"/>
  <c r="O324" i="20"/>
  <c r="P324" i="20"/>
  <c r="L325" i="20"/>
  <c r="O325" i="20"/>
  <c r="P325" i="20"/>
  <c r="L326" i="20"/>
  <c r="O326" i="20"/>
  <c r="P326" i="20"/>
  <c r="L327" i="20"/>
  <c r="O327" i="20"/>
  <c r="P327" i="20"/>
  <c r="L328" i="20"/>
  <c r="O328" i="20"/>
  <c r="P328" i="20"/>
  <c r="L329" i="20"/>
  <c r="O329" i="20"/>
  <c r="P329" i="20"/>
  <c r="L330" i="20"/>
  <c r="O330" i="20"/>
  <c r="P330" i="20"/>
  <c r="L331" i="20"/>
  <c r="O331" i="20"/>
  <c r="P331" i="20"/>
  <c r="L332" i="20"/>
  <c r="O332" i="20"/>
  <c r="P332" i="20"/>
  <c r="L333" i="20"/>
  <c r="O333" i="20"/>
  <c r="P333" i="20"/>
  <c r="L334" i="20"/>
  <c r="O334" i="20"/>
  <c r="P334" i="20"/>
  <c r="L335" i="20"/>
  <c r="O335" i="20"/>
  <c r="P335" i="20"/>
  <c r="L336" i="20"/>
  <c r="O336" i="20"/>
  <c r="P336" i="20"/>
  <c r="L337" i="20"/>
  <c r="O337" i="20"/>
  <c r="P337" i="20"/>
  <c r="L338" i="20"/>
  <c r="O338" i="20"/>
  <c r="P338" i="20"/>
  <c r="L339" i="20"/>
  <c r="O339" i="20"/>
  <c r="P339" i="20"/>
  <c r="L340" i="20"/>
  <c r="O340" i="20"/>
  <c r="P340" i="20"/>
  <c r="L341" i="20"/>
  <c r="O341" i="20"/>
  <c r="P341" i="20"/>
  <c r="L342" i="20"/>
  <c r="O342" i="20"/>
  <c r="P342" i="20"/>
  <c r="L343" i="20"/>
  <c r="O343" i="20"/>
  <c r="P343" i="20"/>
  <c r="L344" i="20"/>
  <c r="O344" i="20"/>
  <c r="P344" i="20"/>
  <c r="L345" i="20"/>
  <c r="O345" i="20"/>
  <c r="P345" i="20"/>
  <c r="L346" i="20"/>
  <c r="O346" i="20"/>
  <c r="P346" i="20"/>
  <c r="L347" i="20"/>
  <c r="O347" i="20"/>
  <c r="P347" i="20"/>
  <c r="L348" i="20"/>
  <c r="O348" i="20"/>
  <c r="P348" i="20"/>
  <c r="L349" i="20"/>
  <c r="O349" i="20"/>
  <c r="P349" i="20"/>
  <c r="L350" i="20"/>
  <c r="O350" i="20"/>
  <c r="P350" i="20"/>
  <c r="L351" i="20"/>
  <c r="O351" i="20"/>
  <c r="P351" i="20"/>
  <c r="L352" i="20"/>
  <c r="O352" i="20"/>
  <c r="P352" i="20"/>
  <c r="L353" i="20"/>
  <c r="O353" i="20"/>
  <c r="P353" i="20"/>
  <c r="L354" i="20"/>
  <c r="O354" i="20"/>
  <c r="P354" i="20"/>
  <c r="L355" i="20"/>
  <c r="O355" i="20"/>
  <c r="P355" i="20"/>
  <c r="L356" i="20"/>
  <c r="O356" i="20"/>
  <c r="P356" i="20"/>
  <c r="L357" i="20"/>
  <c r="O357" i="20"/>
  <c r="P357" i="20"/>
  <c r="L358" i="20"/>
  <c r="O358" i="20"/>
  <c r="P358" i="20"/>
  <c r="L359" i="20"/>
  <c r="O359" i="20"/>
  <c r="P359" i="20"/>
  <c r="L360" i="20"/>
  <c r="O360" i="20"/>
  <c r="P360" i="20"/>
  <c r="L361" i="20"/>
  <c r="O361" i="20"/>
  <c r="P361" i="20"/>
  <c r="L362" i="20"/>
  <c r="O362" i="20"/>
  <c r="P362" i="20"/>
  <c r="L363" i="20"/>
  <c r="O363" i="20"/>
  <c r="P363" i="20"/>
  <c r="L364" i="20"/>
  <c r="O364" i="20"/>
  <c r="P364" i="20"/>
  <c r="L365" i="20"/>
  <c r="O365" i="20"/>
  <c r="P365" i="20"/>
  <c r="L366" i="20"/>
  <c r="O366" i="20"/>
  <c r="P366" i="20"/>
  <c r="L367" i="20"/>
  <c r="O367" i="20"/>
  <c r="P367" i="20"/>
  <c r="L368" i="20"/>
  <c r="O368" i="20"/>
  <c r="P368" i="20"/>
  <c r="L369" i="20"/>
  <c r="O369" i="20"/>
  <c r="P369" i="20"/>
  <c r="L370" i="20"/>
  <c r="O370" i="20"/>
  <c r="P370" i="20"/>
  <c r="L371" i="20"/>
  <c r="O371" i="20"/>
  <c r="P371" i="20"/>
  <c r="L372" i="20"/>
  <c r="O372" i="20"/>
  <c r="P372" i="20"/>
  <c r="L373" i="20"/>
  <c r="O373" i="20"/>
  <c r="P373" i="20"/>
  <c r="L374" i="20"/>
  <c r="O374" i="20"/>
  <c r="P374" i="20"/>
  <c r="L375" i="20"/>
  <c r="O375" i="20"/>
  <c r="P375" i="20"/>
  <c r="L376" i="20"/>
  <c r="O376" i="20"/>
  <c r="P376" i="20"/>
  <c r="L377" i="20"/>
  <c r="O377" i="20"/>
  <c r="P377" i="20"/>
  <c r="L378" i="20"/>
  <c r="O378" i="20"/>
  <c r="P378" i="20"/>
  <c r="L379" i="20"/>
  <c r="O379" i="20"/>
  <c r="P379" i="20"/>
  <c r="L380" i="20"/>
  <c r="O380" i="20"/>
  <c r="P380" i="20"/>
  <c r="L381" i="20"/>
  <c r="O381" i="20"/>
  <c r="P381" i="20"/>
  <c r="L382" i="20"/>
  <c r="O382" i="20"/>
  <c r="P382" i="20"/>
  <c r="L383" i="20"/>
  <c r="O383" i="20"/>
  <c r="P383" i="20"/>
  <c r="L384" i="20"/>
  <c r="O384" i="20"/>
  <c r="P384" i="20"/>
  <c r="L385" i="20"/>
  <c r="O385" i="20"/>
  <c r="P385" i="20"/>
  <c r="L386" i="20"/>
  <c r="O386" i="20"/>
  <c r="P386" i="20"/>
  <c r="L387" i="20"/>
  <c r="O387" i="20"/>
  <c r="P387" i="20"/>
  <c r="L388" i="20"/>
  <c r="O388" i="20"/>
  <c r="P388" i="20"/>
  <c r="L389" i="20"/>
  <c r="O389" i="20"/>
  <c r="P389" i="20"/>
  <c r="L390" i="20"/>
  <c r="O390" i="20"/>
  <c r="P390" i="20"/>
  <c r="L391" i="20"/>
  <c r="O391" i="20"/>
  <c r="P391" i="20"/>
  <c r="L392" i="20"/>
  <c r="O392" i="20"/>
  <c r="P392" i="20"/>
  <c r="L393" i="20"/>
  <c r="O393" i="20"/>
  <c r="P393" i="20"/>
  <c r="L394" i="20"/>
  <c r="O394" i="20"/>
  <c r="P394" i="20"/>
  <c r="L395" i="20"/>
  <c r="O395" i="20"/>
  <c r="P395" i="20"/>
  <c r="L396" i="20"/>
  <c r="O396" i="20"/>
  <c r="P396" i="20"/>
  <c r="L397" i="20"/>
  <c r="O397" i="20"/>
  <c r="P397" i="20"/>
  <c r="L398" i="20"/>
  <c r="O398" i="20"/>
  <c r="P398" i="20"/>
  <c r="L399" i="20"/>
  <c r="O399" i="20"/>
  <c r="P399" i="20"/>
  <c r="L400" i="20"/>
  <c r="O400" i="20"/>
  <c r="P400" i="20"/>
  <c r="L401" i="20"/>
  <c r="O401" i="20"/>
  <c r="P401" i="20"/>
  <c r="L402" i="20"/>
  <c r="O402" i="20"/>
  <c r="P402" i="20"/>
  <c r="L403" i="20"/>
  <c r="O403" i="20"/>
  <c r="P403" i="20"/>
  <c r="L404" i="20"/>
  <c r="O404" i="20"/>
  <c r="P404" i="20"/>
  <c r="L405" i="20"/>
  <c r="O405" i="20"/>
  <c r="P405" i="20"/>
  <c r="L406" i="20"/>
  <c r="O406" i="20"/>
  <c r="P406" i="20"/>
  <c r="L407" i="20"/>
  <c r="O407" i="20"/>
  <c r="P407" i="20"/>
  <c r="L408" i="20"/>
  <c r="O408" i="20"/>
  <c r="P408" i="20"/>
  <c r="L409" i="20"/>
  <c r="O409" i="20"/>
  <c r="P409" i="20"/>
  <c r="L410" i="20"/>
  <c r="O410" i="20"/>
  <c r="P410" i="20"/>
  <c r="L411" i="20"/>
  <c r="O411" i="20"/>
  <c r="P411" i="20"/>
  <c r="L412" i="20"/>
  <c r="O412" i="20"/>
  <c r="P412" i="20"/>
  <c r="L413" i="20"/>
  <c r="O413" i="20"/>
  <c r="P413" i="20"/>
  <c r="L414" i="20"/>
  <c r="O414" i="20"/>
  <c r="P414" i="20"/>
  <c r="L415" i="20"/>
  <c r="O415" i="20"/>
  <c r="P415" i="20"/>
  <c r="L416" i="20"/>
  <c r="O416" i="20"/>
  <c r="P416" i="20"/>
  <c r="L417" i="20"/>
  <c r="O417" i="20"/>
  <c r="P417" i="20"/>
  <c r="L418" i="20"/>
  <c r="O418" i="20"/>
  <c r="P418" i="20"/>
  <c r="L419" i="20"/>
  <c r="O419" i="20"/>
  <c r="P419" i="20"/>
  <c r="L420" i="20"/>
  <c r="O420" i="20"/>
  <c r="P420" i="20"/>
  <c r="L421" i="20"/>
  <c r="O421" i="20"/>
  <c r="P421" i="20"/>
  <c r="L422" i="20"/>
  <c r="O422" i="20"/>
  <c r="P422" i="20"/>
  <c r="L423" i="20"/>
  <c r="O423" i="20"/>
  <c r="P423" i="20"/>
  <c r="L424" i="20"/>
  <c r="O424" i="20"/>
  <c r="P424" i="20"/>
  <c r="L425" i="20"/>
  <c r="O425" i="20"/>
  <c r="P425" i="20"/>
  <c r="L426" i="20"/>
  <c r="O426" i="20"/>
  <c r="P426" i="20"/>
  <c r="L427" i="20"/>
  <c r="O427" i="20"/>
  <c r="P427" i="20"/>
  <c r="L428" i="20"/>
  <c r="O428" i="20"/>
  <c r="P428" i="20"/>
  <c r="L429" i="20"/>
  <c r="O429" i="20"/>
  <c r="P429" i="20"/>
  <c r="L430" i="20"/>
  <c r="O430" i="20"/>
  <c r="P430" i="20"/>
  <c r="L431" i="20"/>
  <c r="O431" i="20"/>
  <c r="P431" i="20"/>
  <c r="L432" i="20"/>
  <c r="O432" i="20"/>
  <c r="P432" i="20"/>
  <c r="L433" i="20"/>
  <c r="O433" i="20"/>
  <c r="P433" i="20"/>
  <c r="L434" i="20"/>
  <c r="O434" i="20"/>
  <c r="P434" i="20"/>
  <c r="L435" i="20"/>
  <c r="O435" i="20"/>
  <c r="P435" i="20"/>
  <c r="L436" i="20"/>
  <c r="O436" i="20"/>
  <c r="P436" i="20"/>
  <c r="L437" i="20"/>
  <c r="O437" i="20"/>
  <c r="P437" i="20"/>
  <c r="L438" i="20"/>
  <c r="O438" i="20"/>
  <c r="P438" i="20"/>
  <c r="L439" i="20"/>
  <c r="O439" i="20"/>
  <c r="P439" i="20"/>
  <c r="L440" i="20"/>
  <c r="O440" i="20"/>
  <c r="P440" i="20"/>
  <c r="L441" i="20"/>
  <c r="O441" i="20"/>
  <c r="P441" i="20"/>
  <c r="L442" i="20"/>
  <c r="O442" i="20"/>
  <c r="P442" i="20"/>
  <c r="L443" i="20"/>
  <c r="O443" i="20"/>
  <c r="P443" i="20"/>
  <c r="L444" i="20"/>
  <c r="O444" i="20"/>
  <c r="P444" i="20"/>
  <c r="L445" i="20"/>
  <c r="O445" i="20"/>
  <c r="P445" i="20"/>
  <c r="L446" i="20"/>
  <c r="O446" i="20"/>
  <c r="P446" i="20"/>
  <c r="L447" i="20"/>
  <c r="O447" i="20"/>
  <c r="P447" i="20"/>
  <c r="L448" i="20"/>
  <c r="O448" i="20"/>
  <c r="P448" i="20"/>
  <c r="L449" i="20"/>
  <c r="O449" i="20"/>
  <c r="P449" i="20"/>
  <c r="L450" i="20"/>
  <c r="O450" i="20"/>
  <c r="P450" i="20"/>
  <c r="L451" i="20"/>
  <c r="O451" i="20"/>
  <c r="P451" i="20"/>
  <c r="L452" i="20"/>
  <c r="O452" i="20"/>
  <c r="P452" i="20"/>
  <c r="L453" i="20"/>
  <c r="O453" i="20"/>
  <c r="P453" i="20"/>
  <c r="L454" i="20"/>
  <c r="O454" i="20"/>
  <c r="P454" i="20"/>
  <c r="L455" i="20"/>
  <c r="O455" i="20"/>
  <c r="P455" i="20"/>
  <c r="L456" i="20"/>
  <c r="O456" i="20"/>
  <c r="P456" i="20"/>
  <c r="L457" i="20"/>
  <c r="O457" i="20"/>
  <c r="P457" i="20"/>
  <c r="L458" i="20"/>
  <c r="O458" i="20"/>
  <c r="P458" i="20"/>
  <c r="L459" i="20"/>
  <c r="O459" i="20"/>
  <c r="P459" i="20"/>
  <c r="L460" i="20"/>
  <c r="O460" i="20"/>
  <c r="P460" i="20"/>
  <c r="L461" i="20"/>
  <c r="O461" i="20"/>
  <c r="P461" i="20"/>
  <c r="L462" i="20"/>
  <c r="O462" i="20"/>
  <c r="P462" i="20"/>
  <c r="L463" i="20"/>
  <c r="O463" i="20"/>
  <c r="P463" i="20"/>
  <c r="L464" i="20"/>
  <c r="O464" i="20"/>
  <c r="P464" i="20"/>
  <c r="L465" i="20"/>
  <c r="O465" i="20"/>
  <c r="P465" i="20"/>
  <c r="L466" i="20"/>
  <c r="O466" i="20"/>
  <c r="P466" i="20"/>
  <c r="L467" i="20"/>
  <c r="O467" i="20"/>
  <c r="P467" i="20"/>
  <c r="L468" i="20"/>
  <c r="O468" i="20"/>
  <c r="P468" i="20"/>
  <c r="L469" i="20"/>
  <c r="O469" i="20"/>
  <c r="P469" i="20"/>
  <c r="L470" i="20"/>
  <c r="O470" i="20"/>
  <c r="P470" i="20"/>
  <c r="L471" i="20"/>
  <c r="O471" i="20"/>
  <c r="P471" i="20"/>
  <c r="L472" i="20"/>
  <c r="O472" i="20"/>
  <c r="P472" i="20"/>
  <c r="L473" i="20"/>
  <c r="O473" i="20"/>
  <c r="P473" i="20"/>
  <c r="L474" i="20"/>
  <c r="O474" i="20"/>
  <c r="P474" i="20"/>
  <c r="L475" i="20"/>
  <c r="O475" i="20"/>
  <c r="P475" i="20"/>
  <c r="L476" i="20"/>
  <c r="O476" i="20"/>
  <c r="P476" i="20"/>
  <c r="L477" i="20"/>
  <c r="O477" i="20"/>
  <c r="P477" i="20"/>
  <c r="L478" i="20"/>
  <c r="O478" i="20"/>
  <c r="P478" i="20"/>
  <c r="L479" i="20"/>
  <c r="O479" i="20"/>
  <c r="P479" i="20"/>
  <c r="L480" i="20"/>
  <c r="O480" i="20"/>
  <c r="P480" i="20"/>
  <c r="L481" i="20"/>
  <c r="O481" i="20"/>
  <c r="P481" i="20"/>
  <c r="L482" i="20"/>
  <c r="O482" i="20"/>
  <c r="P482" i="20"/>
  <c r="L483" i="20"/>
  <c r="O483" i="20"/>
  <c r="P483" i="20"/>
  <c r="L484" i="20"/>
  <c r="O484" i="20"/>
  <c r="P484" i="20"/>
  <c r="L485" i="20"/>
  <c r="O485" i="20"/>
  <c r="P485" i="20"/>
  <c r="L486" i="20"/>
  <c r="O486" i="20"/>
  <c r="P486" i="20"/>
  <c r="L487" i="20"/>
  <c r="O487" i="20"/>
  <c r="P487" i="20"/>
  <c r="L488" i="20"/>
  <c r="O488" i="20"/>
  <c r="P488" i="20"/>
  <c r="L489" i="20"/>
  <c r="O489" i="20"/>
  <c r="P489" i="20"/>
  <c r="L490" i="20"/>
  <c r="O490" i="20"/>
  <c r="P490" i="20"/>
  <c r="L491" i="20"/>
  <c r="O491" i="20"/>
  <c r="P491" i="20"/>
  <c r="L492" i="20"/>
  <c r="O492" i="20"/>
  <c r="P492" i="20"/>
  <c r="L493" i="20"/>
  <c r="O493" i="20"/>
  <c r="P493" i="20"/>
  <c r="L494" i="20"/>
  <c r="O494" i="20"/>
  <c r="P494" i="20"/>
  <c r="L495" i="20"/>
  <c r="O495" i="20"/>
  <c r="P495" i="20"/>
  <c r="L496" i="20"/>
  <c r="O496" i="20"/>
  <c r="P496" i="20"/>
  <c r="L497" i="20"/>
  <c r="O497" i="20"/>
  <c r="P497" i="20"/>
  <c r="L498" i="20"/>
  <c r="O498" i="20"/>
  <c r="P498" i="20"/>
  <c r="L499" i="20"/>
  <c r="O499" i="20"/>
  <c r="P499" i="20"/>
  <c r="L500" i="20"/>
  <c r="O500" i="20"/>
  <c r="P500" i="20"/>
  <c r="L501" i="20"/>
  <c r="O501" i="20"/>
  <c r="P501" i="20"/>
  <c r="L502" i="20"/>
  <c r="O502" i="20"/>
  <c r="P502" i="20"/>
  <c r="L503" i="20"/>
  <c r="O503" i="20"/>
  <c r="P503" i="20"/>
  <c r="L504" i="20"/>
  <c r="O504" i="20"/>
  <c r="P504" i="20"/>
  <c r="L505" i="20"/>
  <c r="O505" i="20"/>
  <c r="P505" i="20"/>
  <c r="L506" i="20"/>
  <c r="O506" i="20"/>
  <c r="P506" i="20"/>
  <c r="L507" i="20"/>
  <c r="O507" i="20"/>
  <c r="P507" i="20"/>
  <c r="L508" i="20"/>
  <c r="O508" i="20"/>
  <c r="P508" i="20"/>
  <c r="L509" i="20"/>
  <c r="O509" i="20"/>
  <c r="P509" i="20"/>
  <c r="L510" i="20"/>
  <c r="O510" i="20"/>
  <c r="P510" i="20"/>
  <c r="L511" i="20"/>
  <c r="O511" i="20"/>
  <c r="P511" i="20"/>
  <c r="L512" i="20"/>
  <c r="O512" i="20"/>
  <c r="P512" i="20"/>
  <c r="L513" i="20"/>
  <c r="O513" i="20"/>
  <c r="P513" i="20"/>
  <c r="L514" i="20"/>
  <c r="O514" i="20"/>
  <c r="P514" i="20"/>
  <c r="L515" i="20"/>
  <c r="O515" i="20"/>
  <c r="P515" i="20"/>
  <c r="L516" i="20"/>
  <c r="O516" i="20"/>
  <c r="P516" i="20"/>
  <c r="L517" i="20"/>
  <c r="O517" i="20"/>
  <c r="P517" i="20"/>
  <c r="L518" i="20"/>
  <c r="O518" i="20"/>
  <c r="P518" i="20"/>
  <c r="L519" i="20"/>
  <c r="O519" i="20"/>
  <c r="P519" i="20"/>
  <c r="L520" i="20"/>
  <c r="O520" i="20"/>
  <c r="P520" i="20"/>
  <c r="L521" i="20"/>
  <c r="O521" i="20"/>
  <c r="P521" i="20"/>
  <c r="L522" i="20"/>
  <c r="O522" i="20"/>
  <c r="P522" i="20"/>
  <c r="L523" i="20"/>
  <c r="O523" i="20"/>
  <c r="P523" i="20"/>
  <c r="L524" i="20"/>
  <c r="O524" i="20"/>
  <c r="P524" i="20"/>
  <c r="L525" i="20"/>
  <c r="O525" i="20"/>
  <c r="P525" i="20"/>
  <c r="L526" i="20"/>
  <c r="O526" i="20"/>
  <c r="P526" i="20"/>
  <c r="L527" i="20"/>
  <c r="O527" i="20"/>
  <c r="P527" i="20"/>
  <c r="L528" i="20"/>
  <c r="O528" i="20"/>
  <c r="P528" i="20"/>
  <c r="L529" i="20"/>
  <c r="O529" i="20"/>
  <c r="P529" i="20"/>
  <c r="L530" i="20"/>
  <c r="O530" i="20"/>
  <c r="P530" i="20"/>
  <c r="L531" i="20"/>
  <c r="O531" i="20"/>
  <c r="P531" i="20"/>
  <c r="L532" i="20"/>
  <c r="O532" i="20"/>
  <c r="P532" i="20"/>
  <c r="L533" i="20"/>
  <c r="O533" i="20"/>
  <c r="P533" i="20"/>
  <c r="L534" i="20"/>
  <c r="O534" i="20"/>
  <c r="P534" i="20"/>
  <c r="L535" i="20"/>
  <c r="O535" i="20"/>
  <c r="P535" i="20"/>
  <c r="L536" i="20"/>
  <c r="O536" i="20"/>
  <c r="P536" i="20"/>
  <c r="L537" i="20"/>
  <c r="O537" i="20"/>
  <c r="P537" i="20"/>
  <c r="L538" i="20"/>
  <c r="O538" i="20"/>
  <c r="P538" i="20"/>
  <c r="L539" i="20"/>
  <c r="O539" i="20"/>
  <c r="P539" i="20"/>
  <c r="L540" i="20"/>
  <c r="O540" i="20"/>
  <c r="P540" i="20"/>
  <c r="L541" i="20"/>
  <c r="O541" i="20"/>
  <c r="P541" i="20"/>
  <c r="L542" i="20"/>
  <c r="O542" i="20"/>
  <c r="P542" i="20"/>
  <c r="L543" i="20"/>
  <c r="O543" i="20"/>
  <c r="P543" i="20"/>
  <c r="L544" i="20"/>
  <c r="O544" i="20"/>
  <c r="P544" i="20"/>
  <c r="L545" i="20"/>
  <c r="O545" i="20"/>
  <c r="P545" i="20"/>
  <c r="F2" i="19" l="1"/>
  <c r="I2" i="19"/>
  <c r="P2" i="19"/>
  <c r="Q2" i="19"/>
  <c r="S2" i="19"/>
  <c r="V2" i="19" s="1"/>
  <c r="T2" i="19" s="1"/>
  <c r="AR2" i="19"/>
  <c r="AS2" i="19"/>
  <c r="F3" i="19"/>
  <c r="I3" i="19"/>
  <c r="P3" i="19"/>
  <c r="Q3" i="19"/>
  <c r="S3" i="19"/>
  <c r="V3" i="19" s="1"/>
  <c r="T3" i="19" s="1"/>
  <c r="AR3" i="19"/>
  <c r="AS3" i="19"/>
  <c r="F4" i="19"/>
  <c r="I4" i="19"/>
  <c r="Q4" i="19"/>
  <c r="S4" i="19"/>
  <c r="V4" i="19" s="1"/>
  <c r="T4" i="19" s="1"/>
  <c r="AR4" i="19"/>
  <c r="AS4" i="19"/>
  <c r="F5" i="19"/>
  <c r="I5" i="19"/>
  <c r="P5" i="19"/>
  <c r="Q5" i="19"/>
  <c r="S5" i="19"/>
  <c r="V5" i="19"/>
  <c r="T5" i="19" s="1"/>
  <c r="AR5" i="19"/>
  <c r="AS5" i="19"/>
  <c r="F6" i="19"/>
  <c r="I6" i="19"/>
  <c r="P6" i="19"/>
  <c r="Q6" i="19"/>
  <c r="S6" i="19"/>
  <c r="V6" i="19" s="1"/>
  <c r="T6" i="19" s="1"/>
  <c r="AR6" i="19"/>
  <c r="AS6" i="19"/>
  <c r="F7" i="19"/>
  <c r="I7" i="19"/>
  <c r="P7" i="19"/>
  <c r="R7" i="19" s="1"/>
  <c r="Q7" i="19"/>
  <c r="S7" i="19"/>
  <c r="V7" i="19" s="1"/>
  <c r="T7" i="19" s="1"/>
  <c r="AR7" i="19"/>
  <c r="AS7" i="19"/>
  <c r="F8" i="19"/>
  <c r="I8" i="19"/>
  <c r="P8" i="19"/>
  <c r="Q8" i="19"/>
  <c r="S8" i="19"/>
  <c r="V8" i="19" s="1"/>
  <c r="T8" i="19" s="1"/>
  <c r="AR8" i="19"/>
  <c r="AS8" i="19"/>
  <c r="F9" i="19"/>
  <c r="I9" i="19"/>
  <c r="P9" i="19"/>
  <c r="Q9" i="19"/>
  <c r="S9" i="19"/>
  <c r="V9" i="19" s="1"/>
  <c r="T9" i="19" s="1"/>
  <c r="AR9" i="19"/>
  <c r="AS9" i="19"/>
  <c r="F10" i="19"/>
  <c r="I10" i="19"/>
  <c r="P10" i="19"/>
  <c r="Q10" i="19"/>
  <c r="S10" i="19"/>
  <c r="V10" i="19" s="1"/>
  <c r="T10" i="19" s="1"/>
  <c r="AR10" i="19"/>
  <c r="AS10" i="19"/>
  <c r="F11" i="19"/>
  <c r="I11" i="19"/>
  <c r="P11" i="19"/>
  <c r="Q11" i="19"/>
  <c r="S11" i="19"/>
  <c r="V11" i="19" s="1"/>
  <c r="T11" i="19" s="1"/>
  <c r="AR11" i="19"/>
  <c r="AS11" i="19"/>
  <c r="F12" i="19"/>
  <c r="I12" i="19"/>
  <c r="P12" i="19"/>
  <c r="Q12" i="19"/>
  <c r="S12" i="19"/>
  <c r="V12" i="19" s="1"/>
  <c r="T12" i="19" s="1"/>
  <c r="AR12" i="19"/>
  <c r="AS12" i="19"/>
  <c r="F13" i="19"/>
  <c r="I13" i="19"/>
  <c r="P13" i="19"/>
  <c r="Q13" i="19"/>
  <c r="S13" i="19"/>
  <c r="V13" i="19" s="1"/>
  <c r="T13" i="19" s="1"/>
  <c r="AR13" i="19"/>
  <c r="AS13" i="19"/>
  <c r="F14" i="19"/>
  <c r="I14" i="19"/>
  <c r="P14" i="19"/>
  <c r="S14" i="19"/>
  <c r="V14" i="19" s="1"/>
  <c r="T14" i="19" s="1"/>
  <c r="AR14" i="19"/>
  <c r="AS14" i="19"/>
  <c r="F15" i="19"/>
  <c r="I15" i="19"/>
  <c r="P15" i="19"/>
  <c r="Q15" i="19"/>
  <c r="S15" i="19"/>
  <c r="V15" i="19" s="1"/>
  <c r="T15" i="19" s="1"/>
  <c r="AR15" i="19"/>
  <c r="AS15" i="19"/>
  <c r="F16" i="19"/>
  <c r="I16" i="19"/>
  <c r="S16" i="19"/>
  <c r="V16" i="19" s="1"/>
  <c r="T16" i="19" s="1"/>
  <c r="AR16" i="19"/>
  <c r="AS16" i="19"/>
  <c r="F17" i="19"/>
  <c r="I17" i="19"/>
  <c r="P17" i="19"/>
  <c r="Q17" i="19"/>
  <c r="S17" i="19"/>
  <c r="V17" i="19" s="1"/>
  <c r="T17" i="19" s="1"/>
  <c r="AR17" i="19"/>
  <c r="AS17" i="19"/>
  <c r="F18" i="19"/>
  <c r="I18" i="19"/>
  <c r="P18" i="19"/>
  <c r="Q18" i="19"/>
  <c r="S18" i="19"/>
  <c r="V18" i="19" s="1"/>
  <c r="T18" i="19" s="1"/>
  <c r="AR18" i="19"/>
  <c r="AS18" i="19"/>
  <c r="F19" i="19"/>
  <c r="I19" i="19"/>
  <c r="P19" i="19"/>
  <c r="Q19" i="19"/>
  <c r="S19" i="19"/>
  <c r="V19" i="19" s="1"/>
  <c r="T19" i="19" s="1"/>
  <c r="AR19" i="19"/>
  <c r="AS19" i="19"/>
  <c r="F20" i="19"/>
  <c r="I20" i="19"/>
  <c r="P20" i="19"/>
  <c r="Q20" i="19"/>
  <c r="S20" i="19"/>
  <c r="V20" i="19" s="1"/>
  <c r="T20" i="19" s="1"/>
  <c r="AR20" i="19"/>
  <c r="AS20" i="19"/>
  <c r="F21" i="19"/>
  <c r="I21" i="19"/>
  <c r="P21" i="19"/>
  <c r="Q21" i="19"/>
  <c r="S21" i="19"/>
  <c r="V21" i="19" s="1"/>
  <c r="T21" i="19" s="1"/>
  <c r="AR21" i="19"/>
  <c r="AS21" i="19"/>
  <c r="F22" i="19"/>
  <c r="I22" i="19"/>
  <c r="P22" i="19"/>
  <c r="Q22" i="19"/>
  <c r="S22" i="19"/>
  <c r="V22" i="19" s="1"/>
  <c r="T22" i="19" s="1"/>
  <c r="AR22" i="19"/>
  <c r="AS22" i="19"/>
  <c r="F23" i="19"/>
  <c r="I23" i="19"/>
  <c r="P23" i="19"/>
  <c r="Q23" i="19"/>
  <c r="S23" i="19"/>
  <c r="V23" i="19" s="1"/>
  <c r="T23" i="19" s="1"/>
  <c r="AR23" i="19"/>
  <c r="AS23" i="19"/>
  <c r="F24" i="19"/>
  <c r="I24" i="19"/>
  <c r="P24" i="19"/>
  <c r="Q24" i="19"/>
  <c r="S24" i="19"/>
  <c r="V24" i="19" s="1"/>
  <c r="T24" i="19" s="1"/>
  <c r="AR24" i="19"/>
  <c r="AS24" i="19"/>
  <c r="F25" i="19"/>
  <c r="I25" i="19"/>
  <c r="P25" i="19"/>
  <c r="Q25" i="19"/>
  <c r="S25" i="19"/>
  <c r="V25" i="19" s="1"/>
  <c r="T25" i="19" s="1"/>
  <c r="AR25" i="19"/>
  <c r="AS25" i="19"/>
  <c r="F26" i="19"/>
  <c r="I26" i="19"/>
  <c r="P26" i="19"/>
  <c r="S26" i="19"/>
  <c r="V26" i="19" s="1"/>
  <c r="T26" i="19" s="1"/>
  <c r="AR26" i="19"/>
  <c r="AS26" i="19"/>
  <c r="F27" i="19"/>
  <c r="I27" i="19"/>
  <c r="P27" i="19"/>
  <c r="Q27" i="19"/>
  <c r="S27" i="19"/>
  <c r="V27" i="19" s="1"/>
  <c r="T27" i="19" s="1"/>
  <c r="AR27" i="19"/>
  <c r="AS27" i="19"/>
  <c r="F28" i="19"/>
  <c r="I28" i="19"/>
  <c r="P28" i="19"/>
  <c r="Q28" i="19"/>
  <c r="S28" i="19"/>
  <c r="V28" i="19" s="1"/>
  <c r="T28" i="19" s="1"/>
  <c r="AR28" i="19"/>
  <c r="AS28" i="19"/>
  <c r="F29" i="19"/>
  <c r="I29" i="19"/>
  <c r="P29" i="19"/>
  <c r="Q29" i="19"/>
  <c r="S29" i="19"/>
  <c r="V29" i="19" s="1"/>
  <c r="T29" i="19" s="1"/>
  <c r="AR29" i="19"/>
  <c r="AS29" i="19"/>
  <c r="F30" i="19"/>
  <c r="I30" i="19"/>
  <c r="P30" i="19"/>
  <c r="Q30" i="19"/>
  <c r="S30" i="19"/>
  <c r="V30" i="19" s="1"/>
  <c r="T30" i="19" s="1"/>
  <c r="AR30" i="19"/>
  <c r="AS30" i="19"/>
  <c r="F31" i="19"/>
  <c r="I31" i="19"/>
  <c r="P31" i="19"/>
  <c r="Q31" i="19"/>
  <c r="S31" i="19"/>
  <c r="V31" i="19" s="1"/>
  <c r="T31" i="19" s="1"/>
  <c r="AR31" i="19"/>
  <c r="AS31" i="19"/>
  <c r="F32" i="19"/>
  <c r="I32" i="19"/>
  <c r="P32" i="19"/>
  <c r="Q32" i="19"/>
  <c r="S32" i="19"/>
  <c r="V32" i="19" s="1"/>
  <c r="T32" i="19" s="1"/>
  <c r="AR32" i="19"/>
  <c r="AS32" i="19"/>
  <c r="F33" i="19"/>
  <c r="I33" i="19"/>
  <c r="P33" i="19"/>
  <c r="Q33" i="19"/>
  <c r="S33" i="19"/>
  <c r="V33" i="19" s="1"/>
  <c r="T33" i="19" s="1"/>
  <c r="AR33" i="19"/>
  <c r="AS33" i="19"/>
  <c r="F34" i="19"/>
  <c r="I34" i="19"/>
  <c r="P34" i="19"/>
  <c r="Q34" i="19"/>
  <c r="S34" i="19"/>
  <c r="V34" i="19" s="1"/>
  <c r="T34" i="19" s="1"/>
  <c r="AR34" i="19"/>
  <c r="AS34" i="19"/>
  <c r="F35" i="19"/>
  <c r="I35" i="19"/>
  <c r="P35" i="19"/>
  <c r="Q35" i="19"/>
  <c r="S35" i="19"/>
  <c r="V35" i="19" s="1"/>
  <c r="T35" i="19" s="1"/>
  <c r="AR35" i="19"/>
  <c r="AS35" i="19"/>
  <c r="F36" i="19"/>
  <c r="I36" i="19"/>
  <c r="P36" i="19"/>
  <c r="Q36" i="19"/>
  <c r="S36" i="19"/>
  <c r="V36" i="19" s="1"/>
  <c r="T36" i="19" s="1"/>
  <c r="AR36" i="19"/>
  <c r="AS36" i="19"/>
  <c r="F37" i="19"/>
  <c r="I37" i="19"/>
  <c r="P37" i="19"/>
  <c r="Q37" i="19"/>
  <c r="S37" i="19"/>
  <c r="V37" i="19" s="1"/>
  <c r="T37" i="19" s="1"/>
  <c r="AR37" i="19"/>
  <c r="AS37" i="19"/>
  <c r="F38" i="19"/>
  <c r="I38" i="19"/>
  <c r="P38" i="19"/>
  <c r="Q38" i="19"/>
  <c r="S38" i="19"/>
  <c r="V38" i="19" s="1"/>
  <c r="T38" i="19" s="1"/>
  <c r="AR38" i="19"/>
  <c r="AS38" i="19"/>
  <c r="F39" i="19"/>
  <c r="I39" i="19"/>
  <c r="P39" i="19"/>
  <c r="Q39" i="19"/>
  <c r="S39" i="19"/>
  <c r="V39" i="19" s="1"/>
  <c r="T39" i="19" s="1"/>
  <c r="AR39" i="19"/>
  <c r="AS39" i="19"/>
  <c r="F40" i="19"/>
  <c r="I40" i="19"/>
  <c r="P40" i="19"/>
  <c r="Q40" i="19"/>
  <c r="S40" i="19"/>
  <c r="V40" i="19" s="1"/>
  <c r="T40" i="19" s="1"/>
  <c r="AR40" i="19"/>
  <c r="AS40" i="19"/>
  <c r="F41" i="19"/>
  <c r="I41" i="19"/>
  <c r="P41" i="19"/>
  <c r="Q41" i="19"/>
  <c r="S41" i="19"/>
  <c r="V41" i="19" s="1"/>
  <c r="T41" i="19" s="1"/>
  <c r="AR41" i="19"/>
  <c r="AS41" i="19"/>
  <c r="F42" i="19"/>
  <c r="I42" i="19"/>
  <c r="P42" i="19"/>
  <c r="Q42" i="19"/>
  <c r="S42" i="19"/>
  <c r="V42" i="19" s="1"/>
  <c r="T42" i="19" s="1"/>
  <c r="AR42" i="19"/>
  <c r="AS42" i="19"/>
  <c r="F43" i="19"/>
  <c r="I43" i="19"/>
  <c r="P43" i="19"/>
  <c r="Q43" i="19"/>
  <c r="S43" i="19"/>
  <c r="V43" i="19" s="1"/>
  <c r="T43" i="19" s="1"/>
  <c r="AR43" i="19"/>
  <c r="AS43" i="19"/>
  <c r="F44" i="19"/>
  <c r="I44" i="19"/>
  <c r="P44" i="19"/>
  <c r="Q44" i="19"/>
  <c r="S44" i="19"/>
  <c r="V44" i="19" s="1"/>
  <c r="T44" i="19" s="1"/>
  <c r="AR44" i="19"/>
  <c r="AS44" i="19"/>
  <c r="F45" i="19"/>
  <c r="I45" i="19"/>
  <c r="P45" i="19"/>
  <c r="Q45" i="19"/>
  <c r="S45" i="19"/>
  <c r="V45" i="19" s="1"/>
  <c r="T45" i="19" s="1"/>
  <c r="AR45" i="19"/>
  <c r="AS45" i="19"/>
  <c r="F46" i="19"/>
  <c r="I46" i="19"/>
  <c r="P46" i="19"/>
  <c r="Q46" i="19"/>
  <c r="S46" i="19"/>
  <c r="V46" i="19" s="1"/>
  <c r="T46" i="19" s="1"/>
  <c r="AR46" i="19"/>
  <c r="AS46" i="19"/>
  <c r="F47" i="19"/>
  <c r="I47" i="19"/>
  <c r="P47" i="19"/>
  <c r="Q47" i="19"/>
  <c r="S47" i="19"/>
  <c r="V47" i="19" s="1"/>
  <c r="T47" i="19" s="1"/>
  <c r="AR47" i="19"/>
  <c r="AS47" i="19"/>
  <c r="F48" i="19"/>
  <c r="I48" i="19"/>
  <c r="P48" i="19"/>
  <c r="Q48" i="19"/>
  <c r="S48" i="19"/>
  <c r="V48" i="19" s="1"/>
  <c r="T48" i="19" s="1"/>
  <c r="AR48" i="19"/>
  <c r="AS48" i="19"/>
  <c r="F49" i="19"/>
  <c r="I49" i="19"/>
  <c r="P49" i="19"/>
  <c r="Q49" i="19"/>
  <c r="S49" i="19"/>
  <c r="V49" i="19" s="1"/>
  <c r="T49" i="19" s="1"/>
  <c r="AR49" i="19"/>
  <c r="AS49" i="19"/>
  <c r="F50" i="19"/>
  <c r="I50" i="19"/>
  <c r="P50" i="19"/>
  <c r="Q50" i="19"/>
  <c r="S50" i="19"/>
  <c r="V50" i="19" s="1"/>
  <c r="T50" i="19" s="1"/>
  <c r="AR50" i="19"/>
  <c r="AS50" i="19"/>
  <c r="F51" i="19"/>
  <c r="I51" i="19"/>
  <c r="S51" i="19"/>
  <c r="V51" i="19" s="1"/>
  <c r="T51" i="19" s="1"/>
  <c r="AR51" i="19"/>
  <c r="AS51" i="19"/>
  <c r="F52" i="19"/>
  <c r="I52" i="19"/>
  <c r="P52" i="19"/>
  <c r="Q52" i="19"/>
  <c r="S52" i="19"/>
  <c r="V52" i="19" s="1"/>
  <c r="T52" i="19" s="1"/>
  <c r="AR52" i="19"/>
  <c r="AS52" i="19"/>
  <c r="F53" i="19"/>
  <c r="I53" i="19"/>
  <c r="P53" i="19"/>
  <c r="Q53" i="19"/>
  <c r="S53" i="19"/>
  <c r="V53" i="19" s="1"/>
  <c r="T53" i="19" s="1"/>
  <c r="AR53" i="19"/>
  <c r="AS53" i="19"/>
  <c r="F54" i="19"/>
  <c r="I54" i="19"/>
  <c r="P54" i="19"/>
  <c r="Q54" i="19"/>
  <c r="S54" i="19"/>
  <c r="V54" i="19" s="1"/>
  <c r="T54" i="19" s="1"/>
  <c r="AR54" i="19"/>
  <c r="AS54" i="19"/>
  <c r="F55" i="19"/>
  <c r="I55" i="19"/>
  <c r="P55" i="19"/>
  <c r="Q55" i="19"/>
  <c r="S55" i="19"/>
  <c r="V55" i="19" s="1"/>
  <c r="T55" i="19" s="1"/>
  <c r="AR55" i="19"/>
  <c r="AS55" i="19"/>
  <c r="F56" i="19"/>
  <c r="I56" i="19"/>
  <c r="P56" i="19"/>
  <c r="Q56" i="19"/>
  <c r="S56" i="19"/>
  <c r="V56" i="19" s="1"/>
  <c r="T56" i="19" s="1"/>
  <c r="AR56" i="19"/>
  <c r="AS56" i="19"/>
  <c r="F57" i="19"/>
  <c r="I57" i="19"/>
  <c r="P57" i="19"/>
  <c r="Q57" i="19"/>
  <c r="S57" i="19"/>
  <c r="V57" i="19" s="1"/>
  <c r="T57" i="19" s="1"/>
  <c r="AR57" i="19"/>
  <c r="AS57" i="19"/>
  <c r="F58" i="19"/>
  <c r="I58" i="19"/>
  <c r="P58" i="19"/>
  <c r="Q58" i="19"/>
  <c r="S58" i="19"/>
  <c r="V58" i="19" s="1"/>
  <c r="T58" i="19" s="1"/>
  <c r="AR58" i="19"/>
  <c r="AS58" i="19"/>
  <c r="F59" i="19"/>
  <c r="I59" i="19"/>
  <c r="P59" i="19"/>
  <c r="Q59" i="19"/>
  <c r="S59" i="19"/>
  <c r="V59" i="19" s="1"/>
  <c r="T59" i="19" s="1"/>
  <c r="AR59" i="19"/>
  <c r="AS59" i="19"/>
  <c r="F60" i="19"/>
  <c r="I60" i="19"/>
  <c r="P60" i="19"/>
  <c r="S60" i="19"/>
  <c r="V60" i="19" s="1"/>
  <c r="T60" i="19" s="1"/>
  <c r="AR60" i="19"/>
  <c r="AS60" i="19"/>
  <c r="F61" i="19"/>
  <c r="I61" i="19"/>
  <c r="P61" i="19"/>
  <c r="S61" i="19"/>
  <c r="V61" i="19" s="1"/>
  <c r="T61" i="19" s="1"/>
  <c r="AR61" i="19"/>
  <c r="AS61" i="19"/>
  <c r="F62" i="19"/>
  <c r="I62" i="19"/>
  <c r="P62" i="19"/>
  <c r="Q62" i="19"/>
  <c r="S62" i="19"/>
  <c r="V62" i="19" s="1"/>
  <c r="T62" i="19" s="1"/>
  <c r="AR62" i="19"/>
  <c r="AS62" i="19"/>
  <c r="F63" i="19"/>
  <c r="I63" i="19"/>
  <c r="P63" i="19"/>
  <c r="S63" i="19"/>
  <c r="V63" i="19" s="1"/>
  <c r="T63" i="19" s="1"/>
  <c r="AR63" i="19"/>
  <c r="AS63" i="19"/>
  <c r="F64" i="19"/>
  <c r="I64" i="19"/>
  <c r="P64" i="19"/>
  <c r="S64" i="19"/>
  <c r="V64" i="19" s="1"/>
  <c r="T64" i="19" s="1"/>
  <c r="AR64" i="19"/>
  <c r="AS64" i="19"/>
  <c r="F65" i="19"/>
  <c r="I65" i="19"/>
  <c r="P65" i="19"/>
  <c r="Q65" i="19"/>
  <c r="S65" i="19"/>
  <c r="V65" i="19" s="1"/>
  <c r="T65" i="19" s="1"/>
  <c r="AR65" i="19"/>
  <c r="AS65" i="19"/>
  <c r="F66" i="19"/>
  <c r="I66" i="19"/>
  <c r="P66" i="19"/>
  <c r="Q66" i="19"/>
  <c r="S66" i="19"/>
  <c r="V66" i="19" s="1"/>
  <c r="T66" i="19" s="1"/>
  <c r="AR66" i="19"/>
  <c r="AS66" i="19"/>
  <c r="F67" i="19"/>
  <c r="I67" i="19"/>
  <c r="P67" i="19"/>
  <c r="Q67" i="19"/>
  <c r="S67" i="19"/>
  <c r="V67" i="19" s="1"/>
  <c r="T67" i="19" s="1"/>
  <c r="AR67" i="19"/>
  <c r="AS67" i="19"/>
  <c r="F68" i="19"/>
  <c r="I68" i="19"/>
  <c r="P68" i="19"/>
  <c r="S68" i="19"/>
  <c r="V68" i="19" s="1"/>
  <c r="T68" i="19" s="1"/>
  <c r="AR68" i="19"/>
  <c r="AS68" i="19"/>
  <c r="F69" i="19"/>
  <c r="I69" i="19"/>
  <c r="P69" i="19"/>
  <c r="Q69" i="19"/>
  <c r="S69" i="19"/>
  <c r="V69" i="19" s="1"/>
  <c r="T69" i="19" s="1"/>
  <c r="AR69" i="19"/>
  <c r="AS69" i="19"/>
  <c r="F70" i="19"/>
  <c r="I70" i="19"/>
  <c r="P70" i="19"/>
  <c r="Q70" i="19"/>
  <c r="S70" i="19"/>
  <c r="V70" i="19" s="1"/>
  <c r="T70" i="19" s="1"/>
  <c r="AR70" i="19"/>
  <c r="AS70" i="19"/>
  <c r="F71" i="19"/>
  <c r="I71" i="19"/>
  <c r="P71" i="19"/>
  <c r="Q71" i="19"/>
  <c r="S71" i="19"/>
  <c r="V71" i="19" s="1"/>
  <c r="T71" i="19" s="1"/>
  <c r="AR71" i="19"/>
  <c r="AS71" i="19"/>
  <c r="F72" i="19"/>
  <c r="I72" i="19"/>
  <c r="P72" i="19"/>
  <c r="Q72" i="19"/>
  <c r="S72" i="19"/>
  <c r="V72" i="19" s="1"/>
  <c r="T72" i="19" s="1"/>
  <c r="AR72" i="19"/>
  <c r="AS72" i="19"/>
  <c r="F73" i="19"/>
  <c r="I73" i="19"/>
  <c r="P73" i="19"/>
  <c r="Q73" i="19"/>
  <c r="S73" i="19"/>
  <c r="V73" i="19" s="1"/>
  <c r="T73" i="19" s="1"/>
  <c r="AR73" i="19"/>
  <c r="AS73" i="19"/>
  <c r="F74" i="19"/>
  <c r="I74" i="19"/>
  <c r="P74" i="19"/>
  <c r="Q74" i="19"/>
  <c r="S74" i="19"/>
  <c r="V74" i="19" s="1"/>
  <c r="T74" i="19" s="1"/>
  <c r="AR74" i="19"/>
  <c r="AS74" i="19"/>
  <c r="F75" i="19"/>
  <c r="I75" i="19"/>
  <c r="P75" i="19"/>
  <c r="Q75" i="19"/>
  <c r="S75" i="19"/>
  <c r="V75" i="19" s="1"/>
  <c r="T75" i="19" s="1"/>
  <c r="AR75" i="19"/>
  <c r="AS75" i="19"/>
  <c r="F76" i="19"/>
  <c r="I76" i="19"/>
  <c r="P76" i="19"/>
  <c r="Q76" i="19"/>
  <c r="S76" i="19"/>
  <c r="V76" i="19" s="1"/>
  <c r="T76" i="19" s="1"/>
  <c r="AR76" i="19"/>
  <c r="AS76" i="19"/>
  <c r="F77" i="19"/>
  <c r="I77" i="19"/>
  <c r="P77" i="19"/>
  <c r="Q77" i="19"/>
  <c r="S77" i="19"/>
  <c r="V77" i="19" s="1"/>
  <c r="T77" i="19" s="1"/>
  <c r="AR77" i="19"/>
  <c r="AS77" i="19"/>
  <c r="F78" i="19"/>
  <c r="I78" i="19"/>
  <c r="P78" i="19"/>
  <c r="S78" i="19"/>
  <c r="V78" i="19" s="1"/>
  <c r="T78" i="19" s="1"/>
  <c r="AR78" i="19"/>
  <c r="AS78" i="19"/>
  <c r="F79" i="19"/>
  <c r="I79" i="19"/>
  <c r="P79" i="19"/>
  <c r="Q79" i="19"/>
  <c r="S79" i="19"/>
  <c r="V79" i="19" s="1"/>
  <c r="T79" i="19" s="1"/>
  <c r="AR79" i="19"/>
  <c r="AS79" i="19"/>
  <c r="F80" i="19"/>
  <c r="I80" i="19"/>
  <c r="P80" i="19"/>
  <c r="Q80" i="19"/>
  <c r="S80" i="19"/>
  <c r="V80" i="19" s="1"/>
  <c r="T80" i="19" s="1"/>
  <c r="AR80" i="19"/>
  <c r="AS80" i="19"/>
  <c r="F81" i="19"/>
  <c r="I81" i="19"/>
  <c r="P81" i="19"/>
  <c r="Q81" i="19"/>
  <c r="S81" i="19"/>
  <c r="V81" i="19" s="1"/>
  <c r="T81" i="19" s="1"/>
  <c r="AR81" i="19"/>
  <c r="AS81" i="19"/>
  <c r="F82" i="19"/>
  <c r="I82" i="19"/>
  <c r="P82" i="19"/>
  <c r="Q82" i="19"/>
  <c r="S82" i="19"/>
  <c r="V82" i="19" s="1"/>
  <c r="T82" i="19" s="1"/>
  <c r="AR82" i="19"/>
  <c r="AS82" i="19"/>
  <c r="F83" i="19"/>
  <c r="I83" i="19"/>
  <c r="P83" i="19"/>
  <c r="Q83" i="19"/>
  <c r="S83" i="19"/>
  <c r="V83" i="19" s="1"/>
  <c r="T83" i="19" s="1"/>
  <c r="AR83" i="19"/>
  <c r="AS83" i="19"/>
  <c r="F84" i="19"/>
  <c r="I84" i="19"/>
  <c r="P84" i="19"/>
  <c r="S84" i="19"/>
  <c r="V84" i="19" s="1"/>
  <c r="T84" i="19" s="1"/>
  <c r="AR84" i="19"/>
  <c r="AS84" i="19"/>
  <c r="F85" i="19"/>
  <c r="I85" i="19"/>
  <c r="P85" i="19"/>
  <c r="Q85" i="19"/>
  <c r="S85" i="19"/>
  <c r="V85" i="19" s="1"/>
  <c r="T85" i="19" s="1"/>
  <c r="AR85" i="19"/>
  <c r="AS85" i="19"/>
  <c r="F86" i="19"/>
  <c r="I86" i="19"/>
  <c r="P86" i="19"/>
  <c r="Q86" i="19"/>
  <c r="S86" i="19"/>
  <c r="V86" i="19" s="1"/>
  <c r="T86" i="19" s="1"/>
  <c r="AR86" i="19"/>
  <c r="AS86" i="19"/>
  <c r="F87" i="19"/>
  <c r="I87" i="19"/>
  <c r="P87" i="19"/>
  <c r="Q87" i="19"/>
  <c r="S87" i="19"/>
  <c r="V87" i="19" s="1"/>
  <c r="T87" i="19" s="1"/>
  <c r="AR87" i="19"/>
  <c r="AS87" i="19"/>
  <c r="F88" i="19"/>
  <c r="I88" i="19"/>
  <c r="P88" i="19"/>
  <c r="Q88" i="19"/>
  <c r="S88" i="19"/>
  <c r="V88" i="19" s="1"/>
  <c r="T88" i="19" s="1"/>
  <c r="AR88" i="19"/>
  <c r="AS88" i="19"/>
  <c r="F89" i="19"/>
  <c r="I89" i="19"/>
  <c r="P89" i="19"/>
  <c r="Q89" i="19"/>
  <c r="S89" i="19"/>
  <c r="V89" i="19" s="1"/>
  <c r="T89" i="19" s="1"/>
  <c r="AR89" i="19"/>
  <c r="AS89" i="19"/>
  <c r="F90" i="19"/>
  <c r="I90" i="19"/>
  <c r="P90" i="19"/>
  <c r="Q90" i="19"/>
  <c r="S90" i="19"/>
  <c r="V90" i="19" s="1"/>
  <c r="T90" i="19" s="1"/>
  <c r="AR90" i="19"/>
  <c r="AS90" i="19"/>
  <c r="F91" i="19"/>
  <c r="I91" i="19"/>
  <c r="P91" i="19"/>
  <c r="Q91" i="19"/>
  <c r="S91" i="19"/>
  <c r="V91" i="19" s="1"/>
  <c r="T91" i="19" s="1"/>
  <c r="AR91" i="19"/>
  <c r="AS91" i="19"/>
  <c r="F92" i="19"/>
  <c r="I92" i="19"/>
  <c r="P92" i="19"/>
  <c r="Q92" i="19"/>
  <c r="S92" i="19"/>
  <c r="V92" i="19" s="1"/>
  <c r="T92" i="19" s="1"/>
  <c r="AR92" i="19"/>
  <c r="AS92" i="19"/>
  <c r="F93" i="19"/>
  <c r="I93" i="19"/>
  <c r="P93" i="19"/>
  <c r="Q93" i="19"/>
  <c r="S93" i="19"/>
  <c r="V93" i="19" s="1"/>
  <c r="T93" i="19" s="1"/>
  <c r="AR93" i="19"/>
  <c r="AS93" i="19"/>
  <c r="F94" i="19"/>
  <c r="I94" i="19"/>
  <c r="P94" i="19"/>
  <c r="Q94" i="19"/>
  <c r="S94" i="19"/>
  <c r="V94" i="19" s="1"/>
  <c r="T94" i="19" s="1"/>
  <c r="AR94" i="19"/>
  <c r="AS94" i="19"/>
  <c r="F95" i="19"/>
  <c r="I95" i="19"/>
  <c r="P95" i="19"/>
  <c r="S95" i="19"/>
  <c r="V95" i="19" s="1"/>
  <c r="T95" i="19" s="1"/>
  <c r="AR95" i="19"/>
  <c r="AS95" i="19"/>
  <c r="F96" i="19"/>
  <c r="I96" i="19"/>
  <c r="P96" i="19"/>
  <c r="S96" i="19"/>
  <c r="V96" i="19" s="1"/>
  <c r="T96" i="19" s="1"/>
  <c r="AR96" i="19"/>
  <c r="AS96" i="19"/>
  <c r="F97" i="19"/>
  <c r="I97" i="19"/>
  <c r="P97" i="19"/>
  <c r="S97" i="19"/>
  <c r="V97" i="19" s="1"/>
  <c r="T97" i="19" s="1"/>
  <c r="AR97" i="19"/>
  <c r="AS97" i="19"/>
  <c r="F98" i="19"/>
  <c r="I98" i="19"/>
  <c r="P98" i="19"/>
  <c r="S98" i="19"/>
  <c r="V98" i="19" s="1"/>
  <c r="T98" i="19" s="1"/>
  <c r="AR98" i="19"/>
  <c r="AS98" i="19"/>
  <c r="F99" i="19"/>
  <c r="I99" i="19"/>
  <c r="P99" i="19"/>
  <c r="Q99" i="19"/>
  <c r="S99" i="19"/>
  <c r="V99" i="19" s="1"/>
  <c r="T99" i="19" s="1"/>
  <c r="AR99" i="19"/>
  <c r="AS99" i="19"/>
  <c r="F100" i="19"/>
  <c r="I100" i="19"/>
  <c r="P100" i="19"/>
  <c r="Q100" i="19"/>
  <c r="S100" i="19"/>
  <c r="V100" i="19" s="1"/>
  <c r="T100" i="19" s="1"/>
  <c r="AR100" i="19"/>
  <c r="AS100" i="19"/>
  <c r="F101" i="19"/>
  <c r="I101" i="19"/>
  <c r="P101" i="19"/>
  <c r="Q101" i="19"/>
  <c r="S101" i="19"/>
  <c r="V101" i="19" s="1"/>
  <c r="T101" i="19" s="1"/>
  <c r="AR101" i="19"/>
  <c r="AS101" i="19"/>
  <c r="F102" i="19"/>
  <c r="I102" i="19"/>
  <c r="P102" i="19"/>
  <c r="Q102" i="19"/>
  <c r="S102" i="19"/>
  <c r="V102" i="19" s="1"/>
  <c r="T102" i="19" s="1"/>
  <c r="AR102" i="19"/>
  <c r="AS102" i="19"/>
  <c r="F103" i="19"/>
  <c r="I103" i="19"/>
  <c r="P103" i="19"/>
  <c r="Q103" i="19"/>
  <c r="S103" i="19"/>
  <c r="V103" i="19" s="1"/>
  <c r="T103" i="19" s="1"/>
  <c r="AR103" i="19"/>
  <c r="AS103" i="19"/>
  <c r="F104" i="19"/>
  <c r="I104" i="19"/>
  <c r="P104" i="19"/>
  <c r="Q104" i="19"/>
  <c r="S104" i="19"/>
  <c r="V104" i="19" s="1"/>
  <c r="T104" i="19" s="1"/>
  <c r="AR104" i="19"/>
  <c r="AS104" i="19"/>
  <c r="F105" i="19"/>
  <c r="I105" i="19"/>
  <c r="P105" i="19"/>
  <c r="S105" i="19"/>
  <c r="V105" i="19" s="1"/>
  <c r="T105" i="19" s="1"/>
  <c r="AR105" i="19"/>
  <c r="AS105" i="19"/>
  <c r="F106" i="19"/>
  <c r="I106" i="19"/>
  <c r="P106" i="19"/>
  <c r="Q106" i="19"/>
  <c r="S106" i="19"/>
  <c r="V106" i="19" s="1"/>
  <c r="T106" i="19" s="1"/>
  <c r="AR106" i="19"/>
  <c r="AS106" i="19"/>
  <c r="F107" i="19"/>
  <c r="I107" i="19"/>
  <c r="P107" i="19"/>
  <c r="Q107" i="19"/>
  <c r="S107" i="19"/>
  <c r="V107" i="19" s="1"/>
  <c r="T107" i="19" s="1"/>
  <c r="AR107" i="19"/>
  <c r="AS107" i="19"/>
  <c r="F108" i="19"/>
  <c r="I108" i="19"/>
  <c r="P108" i="19"/>
  <c r="Q108" i="19"/>
  <c r="S108" i="19"/>
  <c r="V108" i="19" s="1"/>
  <c r="T108" i="19" s="1"/>
  <c r="AR108" i="19"/>
  <c r="AS108" i="19"/>
  <c r="F109" i="19"/>
  <c r="I109" i="19"/>
  <c r="P109" i="19"/>
  <c r="S109" i="19"/>
  <c r="V109" i="19" s="1"/>
  <c r="T109" i="19" s="1"/>
  <c r="AR109" i="19"/>
  <c r="AS109" i="19"/>
  <c r="F110" i="19"/>
  <c r="I110" i="19"/>
  <c r="P110" i="19"/>
  <c r="Q110" i="19"/>
  <c r="S110" i="19"/>
  <c r="V110" i="19" s="1"/>
  <c r="T110" i="19" s="1"/>
  <c r="AR110" i="19"/>
  <c r="AS110" i="19"/>
  <c r="F111" i="19"/>
  <c r="I111" i="19"/>
  <c r="P111" i="19"/>
  <c r="S111" i="19"/>
  <c r="V111" i="19" s="1"/>
  <c r="T111" i="19" s="1"/>
  <c r="AR111" i="19"/>
  <c r="AS111" i="19"/>
  <c r="F112" i="19"/>
  <c r="I112" i="19"/>
  <c r="P112" i="19"/>
  <c r="Q112" i="19"/>
  <c r="S112" i="19"/>
  <c r="V112" i="19" s="1"/>
  <c r="T112" i="19" s="1"/>
  <c r="AR112" i="19"/>
  <c r="AS112" i="19"/>
  <c r="F113" i="19"/>
  <c r="I113" i="19"/>
  <c r="S113" i="19"/>
  <c r="V113" i="19" s="1"/>
  <c r="T113" i="19" s="1"/>
  <c r="AR113" i="19"/>
  <c r="AS113" i="19"/>
  <c r="F114" i="19"/>
  <c r="I114" i="19"/>
  <c r="P114" i="19"/>
  <c r="Q114" i="19"/>
  <c r="S114" i="19"/>
  <c r="V114" i="19" s="1"/>
  <c r="T114" i="19" s="1"/>
  <c r="AR114" i="19"/>
  <c r="AS114" i="19"/>
  <c r="F115" i="19"/>
  <c r="I115" i="19"/>
  <c r="P115" i="19"/>
  <c r="S115" i="19"/>
  <c r="V115" i="19" s="1"/>
  <c r="T115" i="19" s="1"/>
  <c r="AR115" i="19"/>
  <c r="AS115" i="19"/>
  <c r="F116" i="19"/>
  <c r="I116" i="19"/>
  <c r="P116" i="19"/>
  <c r="Q116" i="19"/>
  <c r="S116" i="19"/>
  <c r="V116" i="19" s="1"/>
  <c r="T116" i="19" s="1"/>
  <c r="AR116" i="19"/>
  <c r="AS116" i="19"/>
  <c r="F117" i="19"/>
  <c r="I117" i="19"/>
  <c r="P117" i="19"/>
  <c r="S117" i="19"/>
  <c r="V117" i="19" s="1"/>
  <c r="T117" i="19" s="1"/>
  <c r="AR117" i="19"/>
  <c r="AS117" i="19"/>
  <c r="F118" i="19"/>
  <c r="I118" i="19"/>
  <c r="P118" i="19"/>
  <c r="Q118" i="19"/>
  <c r="S118" i="19"/>
  <c r="V118" i="19" s="1"/>
  <c r="T118" i="19" s="1"/>
  <c r="AR118" i="19"/>
  <c r="AS118" i="19"/>
  <c r="F119" i="19"/>
  <c r="I119" i="19"/>
  <c r="P119" i="19"/>
  <c r="Q119" i="19"/>
  <c r="S119" i="19"/>
  <c r="V119" i="19" s="1"/>
  <c r="T119" i="19" s="1"/>
  <c r="AR119" i="19"/>
  <c r="AS119" i="19"/>
  <c r="F120" i="19"/>
  <c r="I120" i="19"/>
  <c r="P120" i="19"/>
  <c r="S120" i="19"/>
  <c r="V120" i="19" s="1"/>
  <c r="T120" i="19" s="1"/>
  <c r="AR120" i="19"/>
  <c r="AS120" i="19"/>
  <c r="F121" i="19"/>
  <c r="I121" i="19"/>
  <c r="P121" i="19"/>
  <c r="Q121" i="19"/>
  <c r="S121" i="19"/>
  <c r="V121" i="19" s="1"/>
  <c r="T121" i="19" s="1"/>
  <c r="AR121" i="19"/>
  <c r="AS121" i="19"/>
  <c r="F122" i="19"/>
  <c r="I122" i="19"/>
  <c r="P122" i="19"/>
  <c r="Q122" i="19"/>
  <c r="S122" i="19"/>
  <c r="V122" i="19" s="1"/>
  <c r="T122" i="19" s="1"/>
  <c r="AR122" i="19"/>
  <c r="AS122" i="19"/>
  <c r="F123" i="19"/>
  <c r="I123" i="19"/>
  <c r="P123" i="19"/>
  <c r="Q123" i="19"/>
  <c r="S123" i="19"/>
  <c r="V123" i="19" s="1"/>
  <c r="T123" i="19" s="1"/>
  <c r="AR123" i="19"/>
  <c r="AS123" i="19"/>
  <c r="F124" i="19"/>
  <c r="I124" i="19"/>
  <c r="P124" i="19"/>
  <c r="S124" i="19"/>
  <c r="V124" i="19" s="1"/>
  <c r="T124" i="19" s="1"/>
  <c r="AR124" i="19"/>
  <c r="AS124" i="19"/>
  <c r="F125" i="19"/>
  <c r="I125" i="19"/>
  <c r="P125" i="19"/>
  <c r="S125" i="19"/>
  <c r="V125" i="19" s="1"/>
  <c r="T125" i="19" s="1"/>
  <c r="AR125" i="19"/>
  <c r="AS125" i="19"/>
  <c r="F126" i="19"/>
  <c r="I126" i="19"/>
  <c r="P126" i="19"/>
  <c r="S126" i="19"/>
  <c r="V126" i="19" s="1"/>
  <c r="T126" i="19" s="1"/>
  <c r="AR126" i="19"/>
  <c r="AS126" i="19"/>
  <c r="F127" i="19"/>
  <c r="I127" i="19"/>
  <c r="P127" i="19"/>
  <c r="S127" i="19"/>
  <c r="V127" i="19" s="1"/>
  <c r="T127" i="19" s="1"/>
  <c r="AR127" i="19"/>
  <c r="AS127" i="19"/>
  <c r="F128" i="19"/>
  <c r="I128" i="19"/>
  <c r="P128" i="19"/>
  <c r="S128" i="19"/>
  <c r="V128" i="19" s="1"/>
  <c r="T128" i="19" s="1"/>
  <c r="AR128" i="19"/>
  <c r="AS128" i="19"/>
  <c r="F129" i="19"/>
  <c r="I129" i="19"/>
  <c r="P129" i="19"/>
  <c r="Q129" i="19"/>
  <c r="S129" i="19"/>
  <c r="V129" i="19" s="1"/>
  <c r="T129" i="19" s="1"/>
  <c r="AR129" i="19"/>
  <c r="AS129" i="19"/>
  <c r="F130" i="19"/>
  <c r="I130" i="19"/>
  <c r="P130" i="19"/>
  <c r="Q130" i="19"/>
  <c r="S130" i="19"/>
  <c r="V130" i="19" s="1"/>
  <c r="T130" i="19" s="1"/>
  <c r="AR130" i="19"/>
  <c r="AS130" i="19"/>
  <c r="F131" i="19"/>
  <c r="I131" i="19"/>
  <c r="P131" i="19"/>
  <c r="Q131" i="19"/>
  <c r="S131" i="19"/>
  <c r="V131" i="19" s="1"/>
  <c r="T131" i="19" s="1"/>
  <c r="AR131" i="19"/>
  <c r="AS131" i="19"/>
  <c r="I132" i="19"/>
  <c r="P132" i="19"/>
  <c r="Q132" i="19"/>
  <c r="S132" i="19"/>
  <c r="V132" i="19" s="1"/>
  <c r="T132" i="19" s="1"/>
  <c r="AR132" i="19"/>
  <c r="AS132" i="19"/>
  <c r="F133" i="19"/>
  <c r="I133" i="19"/>
  <c r="P133" i="19"/>
  <c r="Q133" i="19"/>
  <c r="S133" i="19"/>
  <c r="V133" i="19" s="1"/>
  <c r="T133" i="19" s="1"/>
  <c r="AR133" i="19"/>
  <c r="AS133" i="19"/>
  <c r="F134" i="19"/>
  <c r="I134" i="19"/>
  <c r="P134" i="19"/>
  <c r="S134" i="19"/>
  <c r="V134" i="19" s="1"/>
  <c r="T134" i="19" s="1"/>
  <c r="AR134" i="19"/>
  <c r="AS134" i="19"/>
  <c r="F135" i="19"/>
  <c r="I135" i="19"/>
  <c r="P135" i="19"/>
  <c r="S135" i="19"/>
  <c r="V135" i="19" s="1"/>
  <c r="T135" i="19" s="1"/>
  <c r="AR135" i="19"/>
  <c r="AS135" i="19"/>
  <c r="F136" i="19"/>
  <c r="I136" i="19"/>
  <c r="P136" i="19"/>
  <c r="S136" i="19"/>
  <c r="V136" i="19" s="1"/>
  <c r="T136" i="19" s="1"/>
  <c r="AR136" i="19"/>
  <c r="AS136" i="19"/>
  <c r="F137" i="19"/>
  <c r="I137" i="19"/>
  <c r="P137" i="19"/>
  <c r="Q137" i="19"/>
  <c r="S137" i="19"/>
  <c r="V137" i="19" s="1"/>
  <c r="T137" i="19" s="1"/>
  <c r="AR137" i="19"/>
  <c r="AS137" i="19"/>
  <c r="F138" i="19"/>
  <c r="I138" i="19"/>
  <c r="P138" i="19"/>
  <c r="S138" i="19"/>
  <c r="V138" i="19" s="1"/>
  <c r="T138" i="19" s="1"/>
  <c r="AR138" i="19"/>
  <c r="AS138" i="19"/>
  <c r="F139" i="19"/>
  <c r="I139" i="19"/>
  <c r="P139" i="19"/>
  <c r="S139" i="19"/>
  <c r="V139" i="19" s="1"/>
  <c r="T139" i="19" s="1"/>
  <c r="AR139" i="19"/>
  <c r="AS139" i="19"/>
  <c r="F140" i="19"/>
  <c r="I140" i="19"/>
  <c r="P140" i="19"/>
  <c r="Q140" i="19"/>
  <c r="S140" i="19"/>
  <c r="V140" i="19" s="1"/>
  <c r="T140" i="19" s="1"/>
  <c r="AR140" i="19"/>
  <c r="AS140" i="19"/>
  <c r="F141" i="19"/>
  <c r="I141" i="19"/>
  <c r="P141" i="19"/>
  <c r="Q141" i="19"/>
  <c r="S141" i="19"/>
  <c r="V141" i="19" s="1"/>
  <c r="T141" i="19" s="1"/>
  <c r="AR141" i="19"/>
  <c r="AS141" i="19"/>
  <c r="F142" i="19"/>
  <c r="I142" i="19"/>
  <c r="P142" i="19"/>
  <c r="Q142" i="19"/>
  <c r="S142" i="19"/>
  <c r="V142" i="19" s="1"/>
  <c r="T142" i="19" s="1"/>
  <c r="AR142" i="19"/>
  <c r="AS142" i="19"/>
  <c r="F143" i="19"/>
  <c r="I143" i="19"/>
  <c r="P143" i="19"/>
  <c r="Q143" i="19"/>
  <c r="S143" i="19"/>
  <c r="V143" i="19" s="1"/>
  <c r="T143" i="19" s="1"/>
  <c r="AR143" i="19"/>
  <c r="AS143" i="19"/>
  <c r="F144" i="19"/>
  <c r="I144" i="19"/>
  <c r="P144" i="19"/>
  <c r="S144" i="19"/>
  <c r="V144" i="19" s="1"/>
  <c r="T144" i="19" s="1"/>
  <c r="AR144" i="19"/>
  <c r="AS144" i="19"/>
  <c r="F145" i="19"/>
  <c r="I145" i="19"/>
  <c r="P145" i="19"/>
  <c r="S145" i="19"/>
  <c r="V145" i="19" s="1"/>
  <c r="T145" i="19" s="1"/>
  <c r="AR145" i="19"/>
  <c r="AS145" i="19"/>
  <c r="F146" i="19"/>
  <c r="I146" i="19"/>
  <c r="P146" i="19"/>
  <c r="S146" i="19"/>
  <c r="V146" i="19" s="1"/>
  <c r="T146" i="19" s="1"/>
  <c r="AR146" i="19"/>
  <c r="AS146" i="19"/>
  <c r="F147" i="19"/>
  <c r="I147" i="19"/>
  <c r="P147" i="19"/>
  <c r="S147" i="19"/>
  <c r="V147" i="19" s="1"/>
  <c r="T147" i="19" s="1"/>
  <c r="AR147" i="19"/>
  <c r="AS147" i="19"/>
  <c r="F148" i="19"/>
  <c r="I148" i="19"/>
  <c r="P148" i="19"/>
  <c r="S148" i="19"/>
  <c r="V148" i="19" s="1"/>
  <c r="T148" i="19" s="1"/>
  <c r="AR148" i="19"/>
  <c r="AS148" i="19"/>
  <c r="F149" i="19"/>
  <c r="I149" i="19"/>
  <c r="P149" i="19"/>
  <c r="S149" i="19"/>
  <c r="V149" i="19" s="1"/>
  <c r="T149" i="19" s="1"/>
  <c r="AR149" i="19"/>
  <c r="AS149" i="19"/>
  <c r="F150" i="19"/>
  <c r="I150" i="19"/>
  <c r="P150" i="19"/>
  <c r="Q150" i="19"/>
  <c r="S150" i="19"/>
  <c r="V150" i="19" s="1"/>
  <c r="T150" i="19" s="1"/>
  <c r="AR150" i="19"/>
  <c r="AS150" i="19"/>
  <c r="F151" i="19"/>
  <c r="I151" i="19"/>
  <c r="P151" i="19"/>
  <c r="Q151" i="19"/>
  <c r="S151" i="19"/>
  <c r="V151" i="19" s="1"/>
  <c r="T151" i="19" s="1"/>
  <c r="AR151" i="19"/>
  <c r="AS151" i="19"/>
  <c r="F152" i="19"/>
  <c r="I152" i="19"/>
  <c r="P152" i="19"/>
  <c r="Q152" i="19"/>
  <c r="S152" i="19"/>
  <c r="V152" i="19" s="1"/>
  <c r="T152" i="19" s="1"/>
  <c r="AR152" i="19"/>
  <c r="AS152" i="19"/>
  <c r="I153" i="19"/>
  <c r="P153" i="19"/>
  <c r="Q153" i="19"/>
  <c r="S153" i="19"/>
  <c r="V153" i="19" s="1"/>
  <c r="T153" i="19" s="1"/>
  <c r="AR153" i="19"/>
  <c r="AS153" i="19"/>
  <c r="F154" i="19"/>
  <c r="I154" i="19"/>
  <c r="P154" i="19"/>
  <c r="Q154" i="19"/>
  <c r="S154" i="19"/>
  <c r="V154" i="19" s="1"/>
  <c r="T154" i="19" s="1"/>
  <c r="AR154" i="19"/>
  <c r="AS154" i="19"/>
  <c r="F155" i="19"/>
  <c r="I155" i="19"/>
  <c r="P155" i="19"/>
  <c r="Q155" i="19"/>
  <c r="S155" i="19"/>
  <c r="V155" i="19" s="1"/>
  <c r="T155" i="19" s="1"/>
  <c r="AR155" i="19"/>
  <c r="AS155" i="19"/>
  <c r="F156" i="19"/>
  <c r="I156" i="19"/>
  <c r="P156" i="19"/>
  <c r="S156" i="19"/>
  <c r="V156" i="19" s="1"/>
  <c r="T156" i="19" s="1"/>
  <c r="AR156" i="19"/>
  <c r="AS156" i="19"/>
  <c r="F157" i="19"/>
  <c r="I157" i="19"/>
  <c r="P157" i="19"/>
  <c r="Q157" i="19"/>
  <c r="S157" i="19"/>
  <c r="V157" i="19" s="1"/>
  <c r="T157" i="19" s="1"/>
  <c r="AR157" i="19"/>
  <c r="AS157" i="19"/>
  <c r="F158" i="19"/>
  <c r="I158" i="19"/>
  <c r="P158" i="19"/>
  <c r="S158" i="19"/>
  <c r="V158" i="19" s="1"/>
  <c r="T158" i="19" s="1"/>
  <c r="AR158" i="19"/>
  <c r="AS158" i="19"/>
  <c r="F159" i="19"/>
  <c r="I159" i="19"/>
  <c r="P159" i="19"/>
  <c r="Q159" i="19"/>
  <c r="S159" i="19"/>
  <c r="V159" i="19" s="1"/>
  <c r="T159" i="19" s="1"/>
  <c r="AR159" i="19"/>
  <c r="AS159" i="19"/>
  <c r="F160" i="19"/>
  <c r="I160" i="19"/>
  <c r="P160" i="19"/>
  <c r="Q160" i="19"/>
  <c r="S160" i="19"/>
  <c r="V160" i="19" s="1"/>
  <c r="T160" i="19" s="1"/>
  <c r="AR160" i="19"/>
  <c r="AS160" i="19"/>
  <c r="F161" i="19"/>
  <c r="I161" i="19"/>
  <c r="P161" i="19"/>
  <c r="S161" i="19"/>
  <c r="V161" i="19" s="1"/>
  <c r="T161" i="19" s="1"/>
  <c r="AR161" i="19"/>
  <c r="AS161" i="19"/>
  <c r="F162" i="19"/>
  <c r="I162" i="19"/>
  <c r="P162" i="19"/>
  <c r="S162" i="19"/>
  <c r="V162" i="19" s="1"/>
  <c r="T162" i="19" s="1"/>
  <c r="AR162" i="19"/>
  <c r="AS162" i="19"/>
  <c r="F163" i="19"/>
  <c r="I163" i="19"/>
  <c r="P163" i="19"/>
  <c r="Q163" i="19"/>
  <c r="S163" i="19"/>
  <c r="V163" i="19" s="1"/>
  <c r="T163" i="19" s="1"/>
  <c r="AR163" i="19"/>
  <c r="AS163" i="19"/>
  <c r="F164" i="19"/>
  <c r="I164" i="19"/>
  <c r="P164" i="19"/>
  <c r="Q164" i="19"/>
  <c r="S164" i="19"/>
  <c r="V164" i="19" s="1"/>
  <c r="T164" i="19" s="1"/>
  <c r="AR164" i="19"/>
  <c r="AS164" i="19"/>
  <c r="F165" i="19"/>
  <c r="I165" i="19"/>
  <c r="P165" i="19"/>
  <c r="Q165" i="19"/>
  <c r="S165" i="19"/>
  <c r="V165" i="19" s="1"/>
  <c r="T165" i="19" s="1"/>
  <c r="AR165" i="19"/>
  <c r="AS165" i="19"/>
  <c r="F166" i="19"/>
  <c r="I166" i="19"/>
  <c r="P166" i="19"/>
  <c r="Q166" i="19"/>
  <c r="S166" i="19"/>
  <c r="V166" i="19" s="1"/>
  <c r="T166" i="19" s="1"/>
  <c r="AR166" i="19"/>
  <c r="AS166" i="19"/>
  <c r="F167" i="19"/>
  <c r="I167" i="19"/>
  <c r="P167" i="19"/>
  <c r="Q167" i="19"/>
  <c r="S167" i="19"/>
  <c r="V167" i="19" s="1"/>
  <c r="T167" i="19" s="1"/>
  <c r="AR167" i="19"/>
  <c r="AS167" i="19"/>
  <c r="F168" i="19"/>
  <c r="I168" i="19"/>
  <c r="P168" i="19"/>
  <c r="Q168" i="19"/>
  <c r="S168" i="19"/>
  <c r="V168" i="19" s="1"/>
  <c r="T168" i="19" s="1"/>
  <c r="AR168" i="19"/>
  <c r="AS168" i="19"/>
  <c r="I169" i="19"/>
  <c r="S169" i="19"/>
  <c r="V169" i="19" s="1"/>
  <c r="T169" i="19" s="1"/>
  <c r="AR169" i="19"/>
  <c r="AS169" i="19"/>
  <c r="F170" i="19"/>
  <c r="I170" i="19"/>
  <c r="P170" i="19"/>
  <c r="Q170" i="19"/>
  <c r="S170" i="19"/>
  <c r="V170" i="19" s="1"/>
  <c r="T170" i="19" s="1"/>
  <c r="AR170" i="19"/>
  <c r="AS170" i="19"/>
  <c r="I171" i="19"/>
  <c r="P171" i="19"/>
  <c r="Q171" i="19"/>
  <c r="S171" i="19"/>
  <c r="V171" i="19" s="1"/>
  <c r="T171" i="19" s="1"/>
  <c r="AR171" i="19"/>
  <c r="AS171" i="19"/>
  <c r="F172" i="19"/>
  <c r="I172" i="19"/>
  <c r="P172" i="19"/>
  <c r="Q172" i="19"/>
  <c r="S172" i="19"/>
  <c r="V172" i="19" s="1"/>
  <c r="T172" i="19" s="1"/>
  <c r="AR172" i="19"/>
  <c r="AS172" i="19"/>
  <c r="F173" i="19"/>
  <c r="I173" i="19"/>
  <c r="P173" i="19"/>
  <c r="Q173" i="19"/>
  <c r="S173" i="19"/>
  <c r="V173" i="19" s="1"/>
  <c r="T173" i="19" s="1"/>
  <c r="AR173" i="19"/>
  <c r="AS173" i="19"/>
  <c r="F174" i="19"/>
  <c r="I174" i="19"/>
  <c r="P174" i="19"/>
  <c r="Q174" i="19"/>
  <c r="S174" i="19"/>
  <c r="V174" i="19" s="1"/>
  <c r="T174" i="19" s="1"/>
  <c r="AR174" i="19"/>
  <c r="AS174" i="19"/>
  <c r="F175" i="19"/>
  <c r="I175" i="19"/>
  <c r="P175" i="19"/>
  <c r="Q175" i="19"/>
  <c r="S175" i="19"/>
  <c r="V175" i="19" s="1"/>
  <c r="T175" i="19" s="1"/>
  <c r="AR175" i="19"/>
  <c r="AS175" i="19"/>
  <c r="F176" i="19"/>
  <c r="I176" i="19"/>
  <c r="P176" i="19"/>
  <c r="Q176" i="19"/>
  <c r="S176" i="19"/>
  <c r="V176" i="19" s="1"/>
  <c r="T176" i="19" s="1"/>
  <c r="AR176" i="19"/>
  <c r="AS176" i="19"/>
  <c r="F177" i="19"/>
  <c r="I177" i="19"/>
  <c r="P177" i="19"/>
  <c r="Q177" i="19"/>
  <c r="S177" i="19"/>
  <c r="V177" i="19" s="1"/>
  <c r="T177" i="19" s="1"/>
  <c r="AR177" i="19"/>
  <c r="AS177" i="19"/>
  <c r="F178" i="19"/>
  <c r="I178" i="19"/>
  <c r="P178" i="19"/>
  <c r="Q178" i="19"/>
  <c r="S178" i="19"/>
  <c r="V178" i="19" s="1"/>
  <c r="T178" i="19" s="1"/>
  <c r="AR178" i="19"/>
  <c r="AS178" i="19"/>
  <c r="F179" i="19"/>
  <c r="I179" i="19"/>
  <c r="P179" i="19"/>
  <c r="Q179" i="19"/>
  <c r="S179" i="19"/>
  <c r="V179" i="19" s="1"/>
  <c r="T179" i="19" s="1"/>
  <c r="AR179" i="19"/>
  <c r="AS179" i="19"/>
  <c r="F180" i="19"/>
  <c r="I180" i="19"/>
  <c r="P180" i="19"/>
  <c r="Q180" i="19"/>
  <c r="S180" i="19"/>
  <c r="V180" i="19" s="1"/>
  <c r="T180" i="19" s="1"/>
  <c r="AR180" i="19"/>
  <c r="AS180" i="19"/>
  <c r="F181" i="19"/>
  <c r="I181" i="19"/>
  <c r="P181" i="19"/>
  <c r="S181" i="19"/>
  <c r="V181" i="19" s="1"/>
  <c r="T181" i="19" s="1"/>
  <c r="AR181" i="19"/>
  <c r="AS181" i="19"/>
  <c r="F182" i="19"/>
  <c r="I182" i="19"/>
  <c r="P182" i="19"/>
  <c r="Q182" i="19"/>
  <c r="S182" i="19"/>
  <c r="V182" i="19" s="1"/>
  <c r="T182" i="19" s="1"/>
  <c r="AR182" i="19"/>
  <c r="AS182" i="19"/>
  <c r="F183" i="19"/>
  <c r="I183" i="19"/>
  <c r="P183" i="19"/>
  <c r="Q183" i="19"/>
  <c r="S183" i="19"/>
  <c r="V183" i="19" s="1"/>
  <c r="T183" i="19" s="1"/>
  <c r="AR183" i="19"/>
  <c r="AS183" i="19"/>
  <c r="F184" i="19"/>
  <c r="I184" i="19"/>
  <c r="P184" i="19"/>
  <c r="Q184" i="19"/>
  <c r="S184" i="19"/>
  <c r="V184" i="19" s="1"/>
  <c r="T184" i="19" s="1"/>
  <c r="AR184" i="19"/>
  <c r="AS184" i="19"/>
  <c r="F185" i="19"/>
  <c r="I185" i="19"/>
  <c r="P185" i="19"/>
  <c r="Q185" i="19"/>
  <c r="S185" i="19"/>
  <c r="V185" i="19" s="1"/>
  <c r="T185" i="19" s="1"/>
  <c r="AR185" i="19"/>
  <c r="AS185" i="19"/>
  <c r="F186" i="19"/>
  <c r="I186" i="19"/>
  <c r="P186" i="19"/>
  <c r="Q186" i="19"/>
  <c r="S186" i="19"/>
  <c r="V186" i="19" s="1"/>
  <c r="T186" i="19" s="1"/>
  <c r="AR186" i="19"/>
  <c r="AS186" i="19"/>
  <c r="F187" i="19"/>
  <c r="I187" i="19"/>
  <c r="S187" i="19"/>
  <c r="V187" i="19" s="1"/>
  <c r="T187" i="19" s="1"/>
  <c r="AR187" i="19"/>
  <c r="AS187" i="19"/>
  <c r="F188" i="19"/>
  <c r="I188" i="19"/>
  <c r="P188" i="19"/>
  <c r="Q188" i="19"/>
  <c r="S188" i="19"/>
  <c r="V188" i="19" s="1"/>
  <c r="T188" i="19" s="1"/>
  <c r="AR188" i="19"/>
  <c r="AS188" i="19"/>
  <c r="F189" i="19"/>
  <c r="I189" i="19"/>
  <c r="P189" i="19"/>
  <c r="Q189" i="19"/>
  <c r="S189" i="19"/>
  <c r="V189" i="19" s="1"/>
  <c r="T189" i="19" s="1"/>
  <c r="AR189" i="19"/>
  <c r="AS189" i="19"/>
  <c r="F190" i="19"/>
  <c r="I190" i="19"/>
  <c r="P190" i="19"/>
  <c r="S190" i="19"/>
  <c r="V190" i="19" s="1"/>
  <c r="T190" i="19" s="1"/>
  <c r="AR190" i="19"/>
  <c r="AS190" i="19"/>
  <c r="I191" i="19"/>
  <c r="P191" i="19"/>
  <c r="Q191" i="19"/>
  <c r="S191" i="19"/>
  <c r="V191" i="19" s="1"/>
  <c r="T191" i="19" s="1"/>
  <c r="AR191" i="19"/>
  <c r="AS191" i="19"/>
  <c r="F192" i="19"/>
  <c r="I192" i="19"/>
  <c r="P192" i="19"/>
  <c r="Q192" i="19"/>
  <c r="S192" i="19"/>
  <c r="V192" i="19" s="1"/>
  <c r="T192" i="19" s="1"/>
  <c r="AR192" i="19"/>
  <c r="AS192" i="19"/>
  <c r="F193" i="19"/>
  <c r="I193" i="19"/>
  <c r="P193" i="19"/>
  <c r="Q193" i="19"/>
  <c r="S193" i="19"/>
  <c r="V193" i="19" s="1"/>
  <c r="T193" i="19" s="1"/>
  <c r="AR193" i="19"/>
  <c r="AS193" i="19"/>
  <c r="F194" i="19"/>
  <c r="I194" i="19"/>
  <c r="P194" i="19"/>
  <c r="Q194" i="19"/>
  <c r="S194" i="19"/>
  <c r="V194" i="19" s="1"/>
  <c r="T194" i="19" s="1"/>
  <c r="AR194" i="19"/>
  <c r="AS194" i="19"/>
  <c r="F195" i="19"/>
  <c r="I195" i="19"/>
  <c r="P195" i="19"/>
  <c r="Q195" i="19"/>
  <c r="S195" i="19"/>
  <c r="V195" i="19" s="1"/>
  <c r="T195" i="19" s="1"/>
  <c r="AR195" i="19"/>
  <c r="AS195" i="19"/>
  <c r="F196" i="19"/>
  <c r="I196" i="19"/>
  <c r="P196" i="19"/>
  <c r="Q196" i="19"/>
  <c r="S196" i="19"/>
  <c r="V196" i="19" s="1"/>
  <c r="T196" i="19" s="1"/>
  <c r="AR196" i="19"/>
  <c r="AS196" i="19"/>
  <c r="F197" i="19"/>
  <c r="I197" i="19"/>
  <c r="P197" i="19"/>
  <c r="Q197" i="19"/>
  <c r="S197" i="19"/>
  <c r="V197" i="19" s="1"/>
  <c r="T197" i="19" s="1"/>
  <c r="AR197" i="19"/>
  <c r="AS197" i="19"/>
  <c r="F198" i="19"/>
  <c r="I198" i="19"/>
  <c r="P198" i="19"/>
  <c r="Q198" i="19"/>
  <c r="S198" i="19"/>
  <c r="V198" i="19" s="1"/>
  <c r="T198" i="19" s="1"/>
  <c r="AR198" i="19"/>
  <c r="AS198" i="19"/>
  <c r="F199" i="19"/>
  <c r="I199" i="19"/>
  <c r="P199" i="19"/>
  <c r="Q199" i="19"/>
  <c r="S199" i="19"/>
  <c r="V199" i="19" s="1"/>
  <c r="T199" i="19" s="1"/>
  <c r="AR199" i="19"/>
  <c r="AS199" i="19"/>
  <c r="F200" i="19"/>
  <c r="I200" i="19"/>
  <c r="P200" i="19"/>
  <c r="Q200" i="19"/>
  <c r="S200" i="19"/>
  <c r="V200" i="19" s="1"/>
  <c r="T200" i="19" s="1"/>
  <c r="AR200" i="19"/>
  <c r="AS200" i="19"/>
  <c r="F201" i="19"/>
  <c r="I201" i="19"/>
  <c r="P201" i="19"/>
  <c r="Q201" i="19"/>
  <c r="S201" i="19"/>
  <c r="V201" i="19" s="1"/>
  <c r="T201" i="19" s="1"/>
  <c r="AR201" i="19"/>
  <c r="AS201" i="19"/>
  <c r="F202" i="19"/>
  <c r="I202" i="19"/>
  <c r="P202" i="19"/>
  <c r="Q202" i="19"/>
  <c r="S202" i="19"/>
  <c r="V202" i="19" s="1"/>
  <c r="T202" i="19" s="1"/>
  <c r="AR202" i="19"/>
  <c r="AS202" i="19"/>
  <c r="F203" i="19"/>
  <c r="I203" i="19"/>
  <c r="P203" i="19"/>
  <c r="Q203" i="19"/>
  <c r="S203" i="19"/>
  <c r="V203" i="19" s="1"/>
  <c r="T203" i="19" s="1"/>
  <c r="AR203" i="19"/>
  <c r="AS203" i="19"/>
  <c r="F204" i="19"/>
  <c r="I204" i="19"/>
  <c r="P204" i="19"/>
  <c r="Q204" i="19"/>
  <c r="S204" i="19"/>
  <c r="V204" i="19" s="1"/>
  <c r="T204" i="19" s="1"/>
  <c r="AR204" i="19"/>
  <c r="AS204" i="19"/>
  <c r="F205" i="19"/>
  <c r="I205" i="19"/>
  <c r="P205" i="19"/>
  <c r="S205" i="19"/>
  <c r="V205" i="19" s="1"/>
  <c r="T205" i="19" s="1"/>
  <c r="AR205" i="19"/>
  <c r="AS205" i="19"/>
  <c r="F206" i="19"/>
  <c r="I206" i="19"/>
  <c r="P206" i="19"/>
  <c r="S206" i="19"/>
  <c r="V206" i="19" s="1"/>
  <c r="T206" i="19" s="1"/>
  <c r="AR206" i="19"/>
  <c r="AS206" i="19"/>
  <c r="F207" i="19"/>
  <c r="I207" i="19"/>
  <c r="P207" i="19"/>
  <c r="Q207" i="19"/>
  <c r="S207" i="19"/>
  <c r="V207" i="19" s="1"/>
  <c r="T207" i="19" s="1"/>
  <c r="AR207" i="19"/>
  <c r="AS207" i="19"/>
  <c r="F208" i="19"/>
  <c r="I208" i="19"/>
  <c r="P208" i="19"/>
  <c r="Q208" i="19"/>
  <c r="S208" i="19"/>
  <c r="V208" i="19" s="1"/>
  <c r="T208" i="19" s="1"/>
  <c r="AR208" i="19"/>
  <c r="AS208" i="19"/>
  <c r="F209" i="19"/>
  <c r="I209" i="19"/>
  <c r="P209" i="19"/>
  <c r="Q209" i="19"/>
  <c r="S209" i="19"/>
  <c r="V209" i="19" s="1"/>
  <c r="T209" i="19" s="1"/>
  <c r="AR209" i="19"/>
  <c r="AS209" i="19"/>
  <c r="F210" i="19"/>
  <c r="I210" i="19"/>
  <c r="P210" i="19"/>
  <c r="Q210" i="19"/>
  <c r="S210" i="19"/>
  <c r="V210" i="19" s="1"/>
  <c r="T210" i="19" s="1"/>
  <c r="AR210" i="19"/>
  <c r="AS210" i="19"/>
  <c r="F211" i="19"/>
  <c r="I211" i="19"/>
  <c r="P211" i="19"/>
  <c r="Q211" i="19"/>
  <c r="S211" i="19"/>
  <c r="V211" i="19" s="1"/>
  <c r="T211" i="19" s="1"/>
  <c r="AR211" i="19"/>
  <c r="AS211" i="19"/>
  <c r="F212" i="19"/>
  <c r="I212" i="19"/>
  <c r="P212" i="19"/>
  <c r="Q212" i="19"/>
  <c r="S212" i="19"/>
  <c r="V212" i="19" s="1"/>
  <c r="T212" i="19" s="1"/>
  <c r="AR212" i="19"/>
  <c r="AS212" i="19"/>
  <c r="F213" i="19"/>
  <c r="I213" i="19"/>
  <c r="P213" i="19"/>
  <c r="Q213" i="19"/>
  <c r="S213" i="19"/>
  <c r="V213" i="19" s="1"/>
  <c r="T213" i="19" s="1"/>
  <c r="AR213" i="19"/>
  <c r="AS213" i="19"/>
  <c r="F214" i="19"/>
  <c r="I214" i="19"/>
  <c r="P214" i="19"/>
  <c r="Q214" i="19"/>
  <c r="S214" i="19"/>
  <c r="V214" i="19" s="1"/>
  <c r="T214" i="19" s="1"/>
  <c r="AR214" i="19"/>
  <c r="AS214" i="19"/>
  <c r="F215" i="19"/>
  <c r="I215" i="19"/>
  <c r="P215" i="19"/>
  <c r="Q215" i="19"/>
  <c r="S215" i="19"/>
  <c r="V215" i="19" s="1"/>
  <c r="T215" i="19" s="1"/>
  <c r="AR215" i="19"/>
  <c r="AS215" i="19"/>
  <c r="F216" i="19"/>
  <c r="I216" i="19"/>
  <c r="P216" i="19"/>
  <c r="Q216" i="19"/>
  <c r="S216" i="19"/>
  <c r="V216" i="19" s="1"/>
  <c r="T216" i="19" s="1"/>
  <c r="AR216" i="19"/>
  <c r="AS216" i="19"/>
  <c r="F217" i="19"/>
  <c r="I217" i="19"/>
  <c r="P217" i="19"/>
  <c r="Q217" i="19"/>
  <c r="S217" i="19"/>
  <c r="V217" i="19" s="1"/>
  <c r="T217" i="19" s="1"/>
  <c r="AR217" i="19"/>
  <c r="AS217" i="19"/>
  <c r="F218" i="19"/>
  <c r="I218" i="19"/>
  <c r="P218" i="19"/>
  <c r="Q218" i="19"/>
  <c r="S218" i="19"/>
  <c r="V218" i="19" s="1"/>
  <c r="T218" i="19" s="1"/>
  <c r="AR218" i="19"/>
  <c r="AS218" i="19"/>
  <c r="F219" i="19"/>
  <c r="I219" i="19"/>
  <c r="P219" i="19"/>
  <c r="Q219" i="19"/>
  <c r="S219" i="19"/>
  <c r="V219" i="19" s="1"/>
  <c r="T219" i="19" s="1"/>
  <c r="AR219" i="19"/>
  <c r="AS219" i="19"/>
  <c r="I220" i="19"/>
  <c r="P220" i="19"/>
  <c r="Q220" i="19"/>
  <c r="S220" i="19"/>
  <c r="V220" i="19" s="1"/>
  <c r="T220" i="19" s="1"/>
  <c r="AR220" i="19"/>
  <c r="AS220" i="19"/>
  <c r="F221" i="19"/>
  <c r="I221" i="19"/>
  <c r="P221" i="19"/>
  <c r="Q221" i="19"/>
  <c r="S221" i="19"/>
  <c r="V221" i="19" s="1"/>
  <c r="T221" i="19" s="1"/>
  <c r="AR221" i="19"/>
  <c r="AS221" i="19"/>
  <c r="F222" i="19"/>
  <c r="I222" i="19"/>
  <c r="P222" i="19"/>
  <c r="S222" i="19"/>
  <c r="V222" i="19" s="1"/>
  <c r="T222" i="19" s="1"/>
  <c r="AR222" i="19"/>
  <c r="AS222" i="19"/>
  <c r="F223" i="19"/>
  <c r="I223" i="19"/>
  <c r="P223" i="19"/>
  <c r="Q223" i="19"/>
  <c r="S223" i="19"/>
  <c r="V223" i="19" s="1"/>
  <c r="T223" i="19" s="1"/>
  <c r="AR223" i="19"/>
  <c r="AS223" i="19"/>
  <c r="F224" i="19"/>
  <c r="I224" i="19"/>
  <c r="P224" i="19"/>
  <c r="Q224" i="19"/>
  <c r="S224" i="19"/>
  <c r="V224" i="19" s="1"/>
  <c r="T224" i="19" s="1"/>
  <c r="AR224" i="19"/>
  <c r="AS224" i="19"/>
  <c r="F225" i="19"/>
  <c r="I225" i="19"/>
  <c r="P225" i="19"/>
  <c r="Q225" i="19"/>
  <c r="S225" i="19"/>
  <c r="V225" i="19" s="1"/>
  <c r="T225" i="19" s="1"/>
  <c r="AR225" i="19"/>
  <c r="AS225" i="19"/>
  <c r="I226" i="19"/>
  <c r="P226" i="19"/>
  <c r="Q226" i="19"/>
  <c r="S226" i="19"/>
  <c r="V226" i="19" s="1"/>
  <c r="T226" i="19" s="1"/>
  <c r="AR226" i="19"/>
  <c r="AS226" i="19"/>
  <c r="F227" i="19"/>
  <c r="I227" i="19"/>
  <c r="P227" i="19"/>
  <c r="Q227" i="19"/>
  <c r="S227" i="19"/>
  <c r="V227" i="19" s="1"/>
  <c r="T227" i="19" s="1"/>
  <c r="AR227" i="19"/>
  <c r="AS227" i="19"/>
  <c r="F228" i="19"/>
  <c r="I228" i="19"/>
  <c r="P228" i="19"/>
  <c r="Q228" i="19"/>
  <c r="S228" i="19"/>
  <c r="V228" i="19" s="1"/>
  <c r="T228" i="19" s="1"/>
  <c r="AR228" i="19"/>
  <c r="AS228" i="19"/>
  <c r="F229" i="19"/>
  <c r="I229" i="19"/>
  <c r="P229" i="19"/>
  <c r="Q229" i="19"/>
  <c r="S229" i="19"/>
  <c r="V229" i="19" s="1"/>
  <c r="T229" i="19" s="1"/>
  <c r="AR229" i="19"/>
  <c r="AS229" i="19"/>
  <c r="F230" i="19"/>
  <c r="I230" i="19"/>
  <c r="P230" i="19"/>
  <c r="S230" i="19"/>
  <c r="V230" i="19" s="1"/>
  <c r="T230" i="19" s="1"/>
  <c r="AR230" i="19"/>
  <c r="AS230" i="19"/>
  <c r="F231" i="19"/>
  <c r="I231" i="19"/>
  <c r="P231" i="19"/>
  <c r="Q231" i="19"/>
  <c r="S231" i="19"/>
  <c r="V231" i="19" s="1"/>
  <c r="T231" i="19" s="1"/>
  <c r="AR231" i="19"/>
  <c r="AS231" i="19"/>
  <c r="F232" i="19"/>
  <c r="I232" i="19"/>
  <c r="P232" i="19"/>
  <c r="Q232" i="19"/>
  <c r="S232" i="19"/>
  <c r="V232" i="19" s="1"/>
  <c r="T232" i="19" s="1"/>
  <c r="AR232" i="19"/>
  <c r="AS232" i="19"/>
  <c r="F233" i="19"/>
  <c r="I233" i="19"/>
  <c r="P233" i="19"/>
  <c r="Q233" i="19"/>
  <c r="S233" i="19"/>
  <c r="V233" i="19" s="1"/>
  <c r="T233" i="19" s="1"/>
  <c r="AR233" i="19"/>
  <c r="AS233" i="19"/>
  <c r="F234" i="19"/>
  <c r="I234" i="19"/>
  <c r="P234" i="19"/>
  <c r="Q234" i="19"/>
  <c r="S234" i="19"/>
  <c r="V234" i="19" s="1"/>
  <c r="T234" i="19" s="1"/>
  <c r="AR234" i="19"/>
  <c r="AS234" i="19"/>
  <c r="I235" i="19"/>
  <c r="P235" i="19"/>
  <c r="Q235" i="19"/>
  <c r="S235" i="19"/>
  <c r="V235" i="19" s="1"/>
  <c r="T235" i="19" s="1"/>
  <c r="AR235" i="19"/>
  <c r="AS235" i="19"/>
  <c r="F236" i="19"/>
  <c r="I236" i="19"/>
  <c r="P236" i="19"/>
  <c r="Q236" i="19"/>
  <c r="S236" i="19"/>
  <c r="V236" i="19" s="1"/>
  <c r="T236" i="19" s="1"/>
  <c r="AR236" i="19"/>
  <c r="AS236" i="19"/>
  <c r="F237" i="19"/>
  <c r="I237" i="19"/>
  <c r="P237" i="19"/>
  <c r="Q237" i="19"/>
  <c r="S237" i="19"/>
  <c r="V237" i="19" s="1"/>
  <c r="T237" i="19" s="1"/>
  <c r="AR237" i="19"/>
  <c r="AS237" i="19"/>
  <c r="F238" i="19"/>
  <c r="I238" i="19"/>
  <c r="P238" i="19"/>
  <c r="S238" i="19"/>
  <c r="V238" i="19" s="1"/>
  <c r="T238" i="19" s="1"/>
  <c r="AR238" i="19"/>
  <c r="AS238" i="19"/>
  <c r="F239" i="19"/>
  <c r="I239" i="19"/>
  <c r="P239" i="19"/>
  <c r="S239" i="19"/>
  <c r="V239" i="19" s="1"/>
  <c r="T239" i="19" s="1"/>
  <c r="AR239" i="19"/>
  <c r="AS239" i="19"/>
  <c r="F240" i="19"/>
  <c r="I240" i="19"/>
  <c r="P240" i="19"/>
  <c r="Q240" i="19"/>
  <c r="S240" i="19"/>
  <c r="V240" i="19" s="1"/>
  <c r="T240" i="19" s="1"/>
  <c r="AR240" i="19"/>
  <c r="AS240" i="19"/>
  <c r="F241" i="19"/>
  <c r="I241" i="19"/>
  <c r="P241" i="19"/>
  <c r="Q241" i="19"/>
  <c r="S241" i="19"/>
  <c r="V241" i="19" s="1"/>
  <c r="T241" i="19" s="1"/>
  <c r="AR241" i="19"/>
  <c r="AS241" i="19"/>
  <c r="F242" i="19"/>
  <c r="I242" i="19"/>
  <c r="P242" i="19"/>
  <c r="Q242" i="19"/>
  <c r="S242" i="19"/>
  <c r="V242" i="19" s="1"/>
  <c r="T242" i="19" s="1"/>
  <c r="AR242" i="19"/>
  <c r="AS242" i="19"/>
  <c r="F243" i="19"/>
  <c r="I243" i="19"/>
  <c r="P243" i="19"/>
  <c r="Q243" i="19"/>
  <c r="S243" i="19"/>
  <c r="V243" i="19" s="1"/>
  <c r="T243" i="19" s="1"/>
  <c r="AR243" i="19"/>
  <c r="AS243" i="19"/>
  <c r="F244" i="19"/>
  <c r="I244" i="19"/>
  <c r="P244" i="19"/>
  <c r="Q244" i="19"/>
  <c r="S244" i="19"/>
  <c r="V244" i="19" s="1"/>
  <c r="T244" i="19" s="1"/>
  <c r="AR244" i="19"/>
  <c r="AS244" i="19"/>
  <c r="F245" i="19"/>
  <c r="I245" i="19"/>
  <c r="P245" i="19"/>
  <c r="Q245" i="19"/>
  <c r="S245" i="19"/>
  <c r="V245" i="19" s="1"/>
  <c r="T245" i="19" s="1"/>
  <c r="AR245" i="19"/>
  <c r="AS245" i="19"/>
  <c r="F246" i="19"/>
  <c r="I246" i="19"/>
  <c r="P246" i="19"/>
  <c r="Q246" i="19"/>
  <c r="S246" i="19"/>
  <c r="V246" i="19" s="1"/>
  <c r="T246" i="19" s="1"/>
  <c r="AR246" i="19"/>
  <c r="AS246" i="19"/>
  <c r="F247" i="19"/>
  <c r="I247" i="19"/>
  <c r="P247" i="19"/>
  <c r="Q247" i="19"/>
  <c r="S247" i="19"/>
  <c r="V247" i="19" s="1"/>
  <c r="T247" i="19" s="1"/>
  <c r="AR247" i="19"/>
  <c r="AS247" i="19"/>
  <c r="I248" i="19"/>
  <c r="P248" i="19"/>
  <c r="Q248" i="19"/>
  <c r="S248" i="19"/>
  <c r="V248" i="19" s="1"/>
  <c r="T248" i="19" s="1"/>
  <c r="AR248" i="19"/>
  <c r="AS248" i="19"/>
  <c r="F249" i="19"/>
  <c r="I249" i="19"/>
  <c r="P249" i="19"/>
  <c r="Q249" i="19"/>
  <c r="S249" i="19"/>
  <c r="V249" i="19" s="1"/>
  <c r="T249" i="19" s="1"/>
  <c r="AR249" i="19"/>
  <c r="AS249" i="19"/>
  <c r="F250" i="19"/>
  <c r="I250" i="19"/>
  <c r="P250" i="19"/>
  <c r="Q250" i="19"/>
  <c r="S250" i="19"/>
  <c r="V250" i="19" s="1"/>
  <c r="T250" i="19" s="1"/>
  <c r="AR250" i="19"/>
  <c r="AS250" i="19"/>
  <c r="F251" i="19"/>
  <c r="I251" i="19"/>
  <c r="P251" i="19"/>
  <c r="Q251" i="19"/>
  <c r="S251" i="19"/>
  <c r="V251" i="19" s="1"/>
  <c r="T251" i="19" s="1"/>
  <c r="AR251" i="19"/>
  <c r="AS251" i="19"/>
  <c r="F252" i="19"/>
  <c r="I252" i="19"/>
  <c r="P252" i="19"/>
  <c r="Q252" i="19"/>
  <c r="S252" i="19"/>
  <c r="V252" i="19" s="1"/>
  <c r="T252" i="19" s="1"/>
  <c r="AR252" i="19"/>
  <c r="AS252" i="19"/>
  <c r="F253" i="19"/>
  <c r="I253" i="19"/>
  <c r="P253" i="19"/>
  <c r="S253" i="19"/>
  <c r="V253" i="19" s="1"/>
  <c r="T253" i="19" s="1"/>
  <c r="AR253" i="19"/>
  <c r="AS253" i="19"/>
  <c r="F254" i="19"/>
  <c r="I254" i="19"/>
  <c r="P254" i="19"/>
  <c r="S254" i="19"/>
  <c r="V254" i="19" s="1"/>
  <c r="T254" i="19" s="1"/>
  <c r="AR254" i="19"/>
  <c r="AS254" i="19"/>
  <c r="F255" i="19"/>
  <c r="I255" i="19"/>
  <c r="P255" i="19"/>
  <c r="Q255" i="19"/>
  <c r="S255" i="19"/>
  <c r="V255" i="19" s="1"/>
  <c r="T255" i="19" s="1"/>
  <c r="AR255" i="19"/>
  <c r="AS255" i="19"/>
  <c r="F256" i="19"/>
  <c r="I256" i="19"/>
  <c r="P256" i="19"/>
  <c r="Q256" i="19"/>
  <c r="S256" i="19"/>
  <c r="V256" i="19" s="1"/>
  <c r="T256" i="19" s="1"/>
  <c r="AR256" i="19"/>
  <c r="AS256" i="19"/>
  <c r="F257" i="19"/>
  <c r="I257" i="19"/>
  <c r="P257" i="19"/>
  <c r="Q257" i="19"/>
  <c r="S257" i="19"/>
  <c r="V257" i="19" s="1"/>
  <c r="T257" i="19" s="1"/>
  <c r="AR257" i="19"/>
  <c r="AS257" i="19"/>
  <c r="F258" i="19"/>
  <c r="I258" i="19"/>
  <c r="P258" i="19"/>
  <c r="Q258" i="19"/>
  <c r="S258" i="19"/>
  <c r="V258" i="19" s="1"/>
  <c r="T258" i="19" s="1"/>
  <c r="AR258" i="19"/>
  <c r="AS258" i="19"/>
  <c r="F259" i="19"/>
  <c r="I259" i="19"/>
  <c r="P259" i="19"/>
  <c r="Q259" i="19"/>
  <c r="S259" i="19"/>
  <c r="V259" i="19" s="1"/>
  <c r="T259" i="19" s="1"/>
  <c r="AR259" i="19"/>
  <c r="AS259" i="19"/>
  <c r="F260" i="19"/>
  <c r="I260" i="19"/>
  <c r="P260" i="19"/>
  <c r="Q260" i="19"/>
  <c r="S260" i="19"/>
  <c r="V260" i="19" s="1"/>
  <c r="T260" i="19" s="1"/>
  <c r="AR260" i="19"/>
  <c r="AS260" i="19"/>
  <c r="F261" i="19"/>
  <c r="I261" i="19"/>
  <c r="P261" i="19"/>
  <c r="Q261" i="19"/>
  <c r="S261" i="19"/>
  <c r="V261" i="19" s="1"/>
  <c r="T261" i="19" s="1"/>
  <c r="AR261" i="19"/>
  <c r="AS261" i="19"/>
  <c r="F262" i="19"/>
  <c r="I262" i="19"/>
  <c r="P262" i="19"/>
  <c r="Q262" i="19"/>
  <c r="S262" i="19"/>
  <c r="V262" i="19" s="1"/>
  <c r="T262" i="19" s="1"/>
  <c r="AR262" i="19"/>
  <c r="AS262" i="19"/>
  <c r="F263" i="19"/>
  <c r="I263" i="19"/>
  <c r="P263" i="19"/>
  <c r="S263" i="19"/>
  <c r="V263" i="19" s="1"/>
  <c r="T263" i="19" s="1"/>
  <c r="AR263" i="19"/>
  <c r="AS263" i="19"/>
  <c r="F264" i="19"/>
  <c r="I264" i="19"/>
  <c r="S264" i="19"/>
  <c r="V264" i="19" s="1"/>
  <c r="T264" i="19" s="1"/>
  <c r="AR264" i="19"/>
  <c r="AS264" i="19"/>
  <c r="F265" i="19"/>
  <c r="I265" i="19"/>
  <c r="P265" i="19"/>
  <c r="Q265" i="19"/>
  <c r="S265" i="19"/>
  <c r="V265" i="19" s="1"/>
  <c r="T265" i="19" s="1"/>
  <c r="AR265" i="19"/>
  <c r="AS265" i="19"/>
  <c r="F266" i="19"/>
  <c r="I266" i="19"/>
  <c r="P266" i="19"/>
  <c r="Q266" i="19"/>
  <c r="S266" i="19"/>
  <c r="V266" i="19" s="1"/>
  <c r="T266" i="19" s="1"/>
  <c r="AR266" i="19"/>
  <c r="AS266" i="19"/>
  <c r="F267" i="19"/>
  <c r="I267" i="19"/>
  <c r="P267" i="19"/>
  <c r="Q267" i="19"/>
  <c r="S267" i="19"/>
  <c r="V267" i="19" s="1"/>
  <c r="T267" i="19" s="1"/>
  <c r="AR267" i="19"/>
  <c r="AS267" i="19"/>
  <c r="I268" i="19"/>
  <c r="S268" i="19"/>
  <c r="V268" i="19" s="1"/>
  <c r="T268" i="19" s="1"/>
  <c r="AR268" i="19"/>
  <c r="AS268" i="19"/>
  <c r="F269" i="19"/>
  <c r="I269" i="19"/>
  <c r="S269" i="19"/>
  <c r="V269" i="19" s="1"/>
  <c r="T269" i="19" s="1"/>
  <c r="AR269" i="19"/>
  <c r="AS269" i="19"/>
  <c r="F270" i="19"/>
  <c r="I270" i="19"/>
  <c r="P270" i="19"/>
  <c r="Q270" i="19"/>
  <c r="S270" i="19"/>
  <c r="V270" i="19" s="1"/>
  <c r="T270" i="19" s="1"/>
  <c r="AR270" i="19"/>
  <c r="AS270" i="19"/>
  <c r="F271" i="19"/>
  <c r="I271" i="19"/>
  <c r="P271" i="19"/>
  <c r="Q271" i="19"/>
  <c r="S271" i="19"/>
  <c r="V271" i="19" s="1"/>
  <c r="T271" i="19" s="1"/>
  <c r="AR271" i="19"/>
  <c r="AS271" i="19"/>
  <c r="F272" i="19"/>
  <c r="I272" i="19"/>
  <c r="P272" i="19"/>
  <c r="S272" i="19"/>
  <c r="V272" i="19" s="1"/>
  <c r="T272" i="19" s="1"/>
  <c r="AR272" i="19"/>
  <c r="AS272" i="19"/>
  <c r="F273" i="19"/>
  <c r="I273" i="19"/>
  <c r="P273" i="19"/>
  <c r="S273" i="19"/>
  <c r="V273" i="19" s="1"/>
  <c r="T273" i="19" s="1"/>
  <c r="AR273" i="19"/>
  <c r="AS273" i="19"/>
  <c r="F274" i="19"/>
  <c r="I274" i="19"/>
  <c r="S274" i="19"/>
  <c r="V274" i="19" s="1"/>
  <c r="T274" i="19" s="1"/>
  <c r="AR274" i="19"/>
  <c r="AS274" i="19"/>
  <c r="I275" i="19"/>
  <c r="P275" i="19"/>
  <c r="Q275" i="19"/>
  <c r="S275" i="19"/>
  <c r="V275" i="19" s="1"/>
  <c r="T275" i="19" s="1"/>
  <c r="AR275" i="19"/>
  <c r="AS275" i="19"/>
  <c r="F276" i="19"/>
  <c r="I276" i="19"/>
  <c r="P276" i="19"/>
  <c r="Q276" i="19"/>
  <c r="S276" i="19"/>
  <c r="V276" i="19" s="1"/>
  <c r="T276" i="19" s="1"/>
  <c r="AR276" i="19"/>
  <c r="AS276" i="19"/>
  <c r="F277" i="19"/>
  <c r="I277" i="19"/>
  <c r="P277" i="19"/>
  <c r="S277" i="19"/>
  <c r="V277" i="19" s="1"/>
  <c r="T277" i="19" s="1"/>
  <c r="AR277" i="19"/>
  <c r="AS277" i="19"/>
  <c r="F278" i="19"/>
  <c r="I278" i="19"/>
  <c r="P278" i="19"/>
  <c r="Q278" i="19"/>
  <c r="S278" i="19"/>
  <c r="V278" i="19" s="1"/>
  <c r="T278" i="19" s="1"/>
  <c r="AR278" i="19"/>
  <c r="AS278" i="19"/>
  <c r="F279" i="19"/>
  <c r="I279" i="19"/>
  <c r="P279" i="19"/>
  <c r="Q279" i="19"/>
  <c r="S279" i="19"/>
  <c r="V279" i="19" s="1"/>
  <c r="T279" i="19" s="1"/>
  <c r="AR279" i="19"/>
  <c r="AS279" i="19"/>
  <c r="F280" i="19"/>
  <c r="I280" i="19"/>
  <c r="P280" i="19"/>
  <c r="Q280" i="19"/>
  <c r="S280" i="19"/>
  <c r="V280" i="19" s="1"/>
  <c r="T280" i="19" s="1"/>
  <c r="AR280" i="19"/>
  <c r="AS280" i="19"/>
  <c r="F281" i="19"/>
  <c r="I281" i="19"/>
  <c r="P281" i="19"/>
  <c r="Q281" i="19"/>
  <c r="S281" i="19"/>
  <c r="V281" i="19" s="1"/>
  <c r="T281" i="19" s="1"/>
  <c r="AR281" i="19"/>
  <c r="AS281" i="19"/>
  <c r="F282" i="19"/>
  <c r="I282" i="19"/>
  <c r="P282" i="19"/>
  <c r="Q282" i="19"/>
  <c r="S282" i="19"/>
  <c r="V282" i="19" s="1"/>
  <c r="T282" i="19" s="1"/>
  <c r="AR282" i="19"/>
  <c r="AS282" i="19"/>
  <c r="F283" i="19"/>
  <c r="I283" i="19"/>
  <c r="P283" i="19"/>
  <c r="Q283" i="19"/>
  <c r="S283" i="19"/>
  <c r="V283" i="19" s="1"/>
  <c r="T283" i="19" s="1"/>
  <c r="AR283" i="19"/>
  <c r="AS283" i="19"/>
  <c r="F284" i="19"/>
  <c r="I284" i="19"/>
  <c r="P284" i="19"/>
  <c r="Q284" i="19"/>
  <c r="S284" i="19"/>
  <c r="V284" i="19" s="1"/>
  <c r="T284" i="19" s="1"/>
  <c r="AR284" i="19"/>
  <c r="AS284" i="19"/>
  <c r="F285" i="19"/>
  <c r="I285" i="19"/>
  <c r="P285" i="19"/>
  <c r="Q285" i="19"/>
  <c r="S285" i="19"/>
  <c r="V285" i="19" s="1"/>
  <c r="T285" i="19" s="1"/>
  <c r="AR285" i="19"/>
  <c r="AS285" i="19"/>
  <c r="F286" i="19"/>
  <c r="I286" i="19"/>
  <c r="P286" i="19"/>
  <c r="S286" i="19"/>
  <c r="V286" i="19" s="1"/>
  <c r="T286" i="19" s="1"/>
  <c r="AR286" i="19"/>
  <c r="AS286" i="19"/>
  <c r="F287" i="19"/>
  <c r="I287" i="19"/>
  <c r="P287" i="19"/>
  <c r="Q287" i="19"/>
  <c r="S287" i="19"/>
  <c r="V287" i="19" s="1"/>
  <c r="T287" i="19" s="1"/>
  <c r="AR287" i="19"/>
  <c r="AS287" i="19"/>
  <c r="F288" i="19"/>
  <c r="I288" i="19"/>
  <c r="P288" i="19"/>
  <c r="Q288" i="19"/>
  <c r="S288" i="19"/>
  <c r="V288" i="19" s="1"/>
  <c r="T288" i="19" s="1"/>
  <c r="AR288" i="19"/>
  <c r="AS288" i="19"/>
  <c r="F289" i="19"/>
  <c r="I289" i="19"/>
  <c r="P289" i="19"/>
  <c r="Q289" i="19"/>
  <c r="S289" i="19"/>
  <c r="V289" i="19" s="1"/>
  <c r="T289" i="19" s="1"/>
  <c r="AR289" i="19"/>
  <c r="AS289" i="19"/>
  <c r="F290" i="19"/>
  <c r="I290" i="19"/>
  <c r="P290" i="19"/>
  <c r="S290" i="19"/>
  <c r="V290" i="19" s="1"/>
  <c r="T290" i="19" s="1"/>
  <c r="AR290" i="19"/>
  <c r="AS290" i="19"/>
  <c r="F291" i="19"/>
  <c r="I291" i="19"/>
  <c r="P291" i="19"/>
  <c r="Q291" i="19"/>
  <c r="S291" i="19"/>
  <c r="V291" i="19" s="1"/>
  <c r="T291" i="19" s="1"/>
  <c r="AR291" i="19"/>
  <c r="AS291" i="19"/>
  <c r="F292" i="19"/>
  <c r="I292" i="19"/>
  <c r="P292" i="19"/>
  <c r="S292" i="19"/>
  <c r="V292" i="19" s="1"/>
  <c r="T292" i="19" s="1"/>
  <c r="AR292" i="19"/>
  <c r="AS292" i="19"/>
  <c r="F293" i="19"/>
  <c r="I293" i="19"/>
  <c r="P293" i="19"/>
  <c r="S293" i="19"/>
  <c r="V293" i="19" s="1"/>
  <c r="T293" i="19" s="1"/>
  <c r="AR293" i="19"/>
  <c r="AS293" i="19"/>
  <c r="F294" i="19"/>
  <c r="I294" i="19"/>
  <c r="P294" i="19"/>
  <c r="Q294" i="19"/>
  <c r="S294" i="19"/>
  <c r="V294" i="19" s="1"/>
  <c r="T294" i="19" s="1"/>
  <c r="AR294" i="19"/>
  <c r="AS294" i="19"/>
  <c r="F295" i="19"/>
  <c r="I295" i="19"/>
  <c r="P295" i="19"/>
  <c r="Q295" i="19"/>
  <c r="S295" i="19"/>
  <c r="V295" i="19" s="1"/>
  <c r="T295" i="19" s="1"/>
  <c r="AR295" i="19"/>
  <c r="AS295" i="19"/>
  <c r="F296" i="19"/>
  <c r="I296" i="19"/>
  <c r="P296" i="19"/>
  <c r="Q296" i="19"/>
  <c r="S296" i="19"/>
  <c r="V296" i="19" s="1"/>
  <c r="T296" i="19" s="1"/>
  <c r="AR296" i="19"/>
  <c r="AS296" i="19"/>
  <c r="F297" i="19"/>
  <c r="I297" i="19"/>
  <c r="P297" i="19"/>
  <c r="Q297" i="19"/>
  <c r="S297" i="19"/>
  <c r="V297" i="19" s="1"/>
  <c r="T297" i="19" s="1"/>
  <c r="AR297" i="19"/>
  <c r="AS297" i="19"/>
  <c r="F298" i="19"/>
  <c r="I298" i="19"/>
  <c r="P298" i="19"/>
  <c r="Q298" i="19"/>
  <c r="S298" i="19"/>
  <c r="V298" i="19" s="1"/>
  <c r="T298" i="19" s="1"/>
  <c r="AR298" i="19"/>
  <c r="AS298" i="19"/>
  <c r="F299" i="19"/>
  <c r="I299" i="19"/>
  <c r="P299" i="19"/>
  <c r="Q299" i="19"/>
  <c r="S299" i="19"/>
  <c r="V299" i="19" s="1"/>
  <c r="T299" i="19" s="1"/>
  <c r="AR299" i="19"/>
  <c r="AS299" i="19"/>
  <c r="F300" i="19"/>
  <c r="I300" i="19"/>
  <c r="P300" i="19"/>
  <c r="Q300" i="19"/>
  <c r="S300" i="19"/>
  <c r="V300" i="19" s="1"/>
  <c r="T300" i="19" s="1"/>
  <c r="AR300" i="19"/>
  <c r="AS300" i="19"/>
  <c r="I301" i="19"/>
  <c r="P301" i="19"/>
  <c r="Q301" i="19"/>
  <c r="S301" i="19"/>
  <c r="V301" i="19" s="1"/>
  <c r="T301" i="19" s="1"/>
  <c r="AR301" i="19"/>
  <c r="AS301" i="19"/>
  <c r="F302" i="19"/>
  <c r="I302" i="19"/>
  <c r="P302" i="19"/>
  <c r="Q302" i="19"/>
  <c r="S302" i="19"/>
  <c r="V302" i="19" s="1"/>
  <c r="T302" i="19" s="1"/>
  <c r="AR302" i="19"/>
  <c r="AS302" i="19"/>
  <c r="F303" i="19"/>
  <c r="I303" i="19"/>
  <c r="S303" i="19"/>
  <c r="V303" i="19" s="1"/>
  <c r="T303" i="19" s="1"/>
  <c r="AR303" i="19"/>
  <c r="AS303" i="19"/>
  <c r="F304" i="19"/>
  <c r="I304" i="19"/>
  <c r="P304" i="19"/>
  <c r="Q304" i="19"/>
  <c r="S304" i="19"/>
  <c r="V304" i="19" s="1"/>
  <c r="T304" i="19" s="1"/>
  <c r="AR304" i="19"/>
  <c r="AS304" i="19"/>
  <c r="F305" i="19"/>
  <c r="I305" i="19"/>
  <c r="P305" i="19"/>
  <c r="Q305" i="19"/>
  <c r="S305" i="19"/>
  <c r="V305" i="19" s="1"/>
  <c r="T305" i="19" s="1"/>
  <c r="AR305" i="19"/>
  <c r="AS305" i="19"/>
  <c r="F306" i="19"/>
  <c r="I306" i="19"/>
  <c r="P306" i="19"/>
  <c r="Q306" i="19"/>
  <c r="S306" i="19"/>
  <c r="V306" i="19" s="1"/>
  <c r="T306" i="19" s="1"/>
  <c r="AR306" i="19"/>
  <c r="AS306" i="19"/>
  <c r="F307" i="19"/>
  <c r="I307" i="19"/>
  <c r="P307" i="19"/>
  <c r="Q307" i="19"/>
  <c r="S307" i="19"/>
  <c r="V307" i="19" s="1"/>
  <c r="T307" i="19" s="1"/>
  <c r="AR307" i="19"/>
  <c r="AS307" i="19"/>
  <c r="F308" i="19"/>
  <c r="I308" i="19"/>
  <c r="P308" i="19"/>
  <c r="Q308" i="19"/>
  <c r="S308" i="19"/>
  <c r="V308" i="19" s="1"/>
  <c r="T308" i="19" s="1"/>
  <c r="AR308" i="19"/>
  <c r="AS308" i="19"/>
  <c r="F309" i="19"/>
  <c r="I309" i="19"/>
  <c r="P309" i="19"/>
  <c r="Q309" i="19"/>
  <c r="S309" i="19"/>
  <c r="V309" i="19" s="1"/>
  <c r="T309" i="19" s="1"/>
  <c r="AR309" i="19"/>
  <c r="AS309" i="19"/>
  <c r="F310" i="19"/>
  <c r="I310" i="19"/>
  <c r="P310" i="19"/>
  <c r="Q310" i="19"/>
  <c r="S310" i="19"/>
  <c r="V310" i="19" s="1"/>
  <c r="T310" i="19" s="1"/>
  <c r="AR310" i="19"/>
  <c r="AS310" i="19"/>
  <c r="F311" i="19"/>
  <c r="I311" i="19"/>
  <c r="P311" i="19"/>
  <c r="Q311" i="19"/>
  <c r="S311" i="19"/>
  <c r="V311" i="19" s="1"/>
  <c r="T311" i="19" s="1"/>
  <c r="AR311" i="19"/>
  <c r="AS311" i="19"/>
  <c r="F312" i="19"/>
  <c r="I312" i="19"/>
  <c r="P312" i="19"/>
  <c r="Q312" i="19"/>
  <c r="S312" i="19"/>
  <c r="V312" i="19" s="1"/>
  <c r="T312" i="19" s="1"/>
  <c r="AR312" i="19"/>
  <c r="AS312" i="19"/>
  <c r="F313" i="19"/>
  <c r="I313" i="19"/>
  <c r="P313" i="19"/>
  <c r="Q313" i="19"/>
  <c r="S313" i="19"/>
  <c r="V313" i="19" s="1"/>
  <c r="T313" i="19" s="1"/>
  <c r="AR313" i="19"/>
  <c r="AS313" i="19"/>
  <c r="F314" i="19"/>
  <c r="I314" i="19"/>
  <c r="P314" i="19"/>
  <c r="Q314" i="19"/>
  <c r="S314" i="19"/>
  <c r="V314" i="19" s="1"/>
  <c r="T314" i="19" s="1"/>
  <c r="AR314" i="19"/>
  <c r="AS314" i="19"/>
  <c r="F315" i="19"/>
  <c r="I315" i="19"/>
  <c r="P315" i="19"/>
  <c r="Q315" i="19"/>
  <c r="S315" i="19"/>
  <c r="V315" i="19" s="1"/>
  <c r="T315" i="19" s="1"/>
  <c r="AR315" i="19"/>
  <c r="AS315" i="19"/>
  <c r="F316" i="19"/>
  <c r="I316" i="19"/>
  <c r="P316" i="19"/>
  <c r="Q316" i="19"/>
  <c r="S316" i="19"/>
  <c r="V316" i="19" s="1"/>
  <c r="T316" i="19" s="1"/>
  <c r="AR316" i="19"/>
  <c r="AS316" i="19"/>
  <c r="F317" i="19"/>
  <c r="I317" i="19"/>
  <c r="P317" i="19"/>
  <c r="Q317" i="19"/>
  <c r="S317" i="19"/>
  <c r="V317" i="19" s="1"/>
  <c r="T317" i="19" s="1"/>
  <c r="AR317" i="19"/>
  <c r="AS317" i="19"/>
  <c r="F318" i="19"/>
  <c r="I318" i="19"/>
  <c r="P318" i="19"/>
  <c r="Q318" i="19"/>
  <c r="S318" i="19"/>
  <c r="V318" i="19" s="1"/>
  <c r="T318" i="19" s="1"/>
  <c r="AR318" i="19"/>
  <c r="AS318" i="19"/>
  <c r="F319" i="19"/>
  <c r="I319" i="19"/>
  <c r="P319" i="19"/>
  <c r="S319" i="19"/>
  <c r="V319" i="19" s="1"/>
  <c r="T319" i="19" s="1"/>
  <c r="AR319" i="19"/>
  <c r="AS319" i="19"/>
  <c r="F320" i="19"/>
  <c r="I320" i="19"/>
  <c r="P320" i="19"/>
  <c r="Q320" i="19"/>
  <c r="S320" i="19"/>
  <c r="V320" i="19" s="1"/>
  <c r="T320" i="19" s="1"/>
  <c r="AR320" i="19"/>
  <c r="AS320" i="19"/>
  <c r="F321" i="19"/>
  <c r="I321" i="19"/>
  <c r="P321" i="19"/>
  <c r="Q321" i="19"/>
  <c r="S321" i="19"/>
  <c r="V321" i="19" s="1"/>
  <c r="T321" i="19" s="1"/>
  <c r="AR321" i="19"/>
  <c r="AS321" i="19"/>
  <c r="F322" i="19"/>
  <c r="I322" i="19"/>
  <c r="P322" i="19"/>
  <c r="Q322" i="19"/>
  <c r="S322" i="19"/>
  <c r="V322" i="19" s="1"/>
  <c r="T322" i="19" s="1"/>
  <c r="AR322" i="19"/>
  <c r="AS322" i="19"/>
  <c r="F323" i="19"/>
  <c r="I323" i="19"/>
  <c r="P323" i="19"/>
  <c r="Q323" i="19"/>
  <c r="S323" i="19"/>
  <c r="V323" i="19" s="1"/>
  <c r="T323" i="19" s="1"/>
  <c r="AR323" i="19"/>
  <c r="AS323" i="19"/>
  <c r="F324" i="19"/>
  <c r="I324" i="19"/>
  <c r="P324" i="19"/>
  <c r="Q324" i="19"/>
  <c r="S324" i="19"/>
  <c r="V324" i="19" s="1"/>
  <c r="T324" i="19" s="1"/>
  <c r="AR324" i="19"/>
  <c r="AS324" i="19"/>
  <c r="F325" i="19"/>
  <c r="I325" i="19"/>
  <c r="P325" i="19"/>
  <c r="Q325" i="19"/>
  <c r="S325" i="19"/>
  <c r="V325" i="19" s="1"/>
  <c r="T325" i="19" s="1"/>
  <c r="AR325" i="19"/>
  <c r="AS325" i="19"/>
  <c r="F326" i="19"/>
  <c r="I326" i="19"/>
  <c r="P326" i="19"/>
  <c r="Q326" i="19"/>
  <c r="S326" i="19"/>
  <c r="V326" i="19" s="1"/>
  <c r="T326" i="19" s="1"/>
  <c r="AR326" i="19"/>
  <c r="AS326" i="19"/>
  <c r="F327" i="19"/>
  <c r="I327" i="19"/>
  <c r="P327" i="19"/>
  <c r="Q327" i="19"/>
  <c r="S327" i="19"/>
  <c r="V327" i="19" s="1"/>
  <c r="T327" i="19" s="1"/>
  <c r="AR327" i="19"/>
  <c r="AS327" i="19"/>
  <c r="F328" i="19"/>
  <c r="I328" i="19"/>
  <c r="P328" i="19"/>
  <c r="Q328" i="19"/>
  <c r="S328" i="19"/>
  <c r="V328" i="19" s="1"/>
  <c r="T328" i="19" s="1"/>
  <c r="AR328" i="19"/>
  <c r="AS328" i="19"/>
  <c r="F329" i="19"/>
  <c r="I329" i="19"/>
  <c r="P329" i="19"/>
  <c r="Q329" i="19"/>
  <c r="S329" i="19"/>
  <c r="V329" i="19" s="1"/>
  <c r="T329" i="19" s="1"/>
  <c r="AR329" i="19"/>
  <c r="AS329" i="19"/>
  <c r="F330" i="19"/>
  <c r="I330" i="19"/>
  <c r="P330" i="19"/>
  <c r="Q330" i="19"/>
  <c r="S330" i="19"/>
  <c r="V330" i="19" s="1"/>
  <c r="T330" i="19" s="1"/>
  <c r="AR330" i="19"/>
  <c r="AS330" i="19"/>
  <c r="F331" i="19"/>
  <c r="S331" i="19"/>
  <c r="V331" i="19" s="1"/>
  <c r="T331" i="19" s="1"/>
  <c r="AR331" i="19"/>
  <c r="AS331" i="19"/>
  <c r="F332" i="19"/>
  <c r="I332" i="19"/>
  <c r="P332" i="19"/>
  <c r="Q332" i="19"/>
  <c r="S332" i="19"/>
  <c r="V332" i="19" s="1"/>
  <c r="T332" i="19" s="1"/>
  <c r="AR332" i="19"/>
  <c r="AS332" i="19"/>
  <c r="F333" i="19"/>
  <c r="I333" i="19"/>
  <c r="P333" i="19"/>
  <c r="Q333" i="19"/>
  <c r="S333" i="19"/>
  <c r="V333" i="19" s="1"/>
  <c r="T333" i="19" s="1"/>
  <c r="AR333" i="19"/>
  <c r="AS333" i="19"/>
  <c r="F334" i="19"/>
  <c r="I334" i="19"/>
  <c r="P334" i="19"/>
  <c r="Q334" i="19"/>
  <c r="S334" i="19"/>
  <c r="V334" i="19" s="1"/>
  <c r="T334" i="19" s="1"/>
  <c r="AR334" i="19"/>
  <c r="AS334" i="19"/>
  <c r="F335" i="19"/>
  <c r="I335" i="19"/>
  <c r="P335" i="19"/>
  <c r="Q335" i="19"/>
  <c r="S335" i="19"/>
  <c r="V335" i="19" s="1"/>
  <c r="T335" i="19" s="1"/>
  <c r="AR335" i="19"/>
  <c r="AS335" i="19"/>
  <c r="F336" i="19"/>
  <c r="I336" i="19"/>
  <c r="P336" i="19"/>
  <c r="Q336" i="19"/>
  <c r="S336" i="19"/>
  <c r="V336" i="19" s="1"/>
  <c r="T336" i="19" s="1"/>
  <c r="AR336" i="19"/>
  <c r="AS336" i="19"/>
  <c r="F337" i="19"/>
  <c r="I337" i="19"/>
  <c r="P337" i="19"/>
  <c r="Q337" i="19"/>
  <c r="S337" i="19"/>
  <c r="V337" i="19" s="1"/>
  <c r="T337" i="19" s="1"/>
  <c r="AR337" i="19"/>
  <c r="AS337" i="19"/>
  <c r="F338" i="19"/>
  <c r="I338" i="19"/>
  <c r="P338" i="19"/>
  <c r="Q338" i="19"/>
  <c r="S338" i="19"/>
  <c r="V338" i="19" s="1"/>
  <c r="T338" i="19" s="1"/>
  <c r="AR338" i="19"/>
  <c r="AS338" i="19"/>
  <c r="F339" i="19"/>
  <c r="I339" i="19"/>
  <c r="P339" i="19"/>
  <c r="Q339" i="19"/>
  <c r="S339" i="19"/>
  <c r="V339" i="19" s="1"/>
  <c r="T339" i="19" s="1"/>
  <c r="AR339" i="19"/>
  <c r="AS339" i="19"/>
  <c r="F340" i="19"/>
  <c r="I340" i="19"/>
  <c r="P340" i="19"/>
  <c r="Q340" i="19"/>
  <c r="S340" i="19"/>
  <c r="V340" i="19" s="1"/>
  <c r="T340" i="19" s="1"/>
  <c r="AR340" i="19"/>
  <c r="AS340" i="19"/>
  <c r="F341" i="19"/>
  <c r="I341" i="19"/>
  <c r="P341" i="19"/>
  <c r="Q341" i="19"/>
  <c r="S341" i="19"/>
  <c r="V341" i="19" s="1"/>
  <c r="T341" i="19" s="1"/>
  <c r="AR341" i="19"/>
  <c r="AS341" i="19"/>
  <c r="F342" i="19"/>
  <c r="I342" i="19"/>
  <c r="P342" i="19"/>
  <c r="Q342" i="19"/>
  <c r="S342" i="19"/>
  <c r="V342" i="19" s="1"/>
  <c r="T342" i="19" s="1"/>
  <c r="AR342" i="19"/>
  <c r="AS342" i="19"/>
  <c r="F343" i="19"/>
  <c r="I343" i="19"/>
  <c r="P343" i="19"/>
  <c r="Q343" i="19"/>
  <c r="S343" i="19"/>
  <c r="V343" i="19" s="1"/>
  <c r="T343" i="19" s="1"/>
  <c r="AR343" i="19"/>
  <c r="AS343" i="19"/>
  <c r="F344" i="19"/>
  <c r="I344" i="19"/>
  <c r="P344" i="19"/>
  <c r="Q344" i="19"/>
  <c r="S344" i="19"/>
  <c r="V344" i="19" s="1"/>
  <c r="T344" i="19" s="1"/>
  <c r="AR344" i="19"/>
  <c r="AS344" i="19"/>
  <c r="F345" i="19"/>
  <c r="I345" i="19"/>
  <c r="P345" i="19"/>
  <c r="Q345" i="19"/>
  <c r="S345" i="19"/>
  <c r="V345" i="19" s="1"/>
  <c r="T345" i="19" s="1"/>
  <c r="AR345" i="19"/>
  <c r="AS345" i="19"/>
  <c r="F346" i="19"/>
  <c r="I346" i="19"/>
  <c r="P346" i="19"/>
  <c r="Q346" i="19"/>
  <c r="S346" i="19"/>
  <c r="V346" i="19" s="1"/>
  <c r="T346" i="19" s="1"/>
  <c r="AR346" i="19"/>
  <c r="AS346" i="19"/>
  <c r="F347" i="19"/>
  <c r="I347" i="19"/>
  <c r="P347" i="19"/>
  <c r="Q347" i="19"/>
  <c r="S347" i="19"/>
  <c r="V347" i="19" s="1"/>
  <c r="T347" i="19" s="1"/>
  <c r="AR347" i="19"/>
  <c r="AS347" i="19"/>
  <c r="F348" i="19"/>
  <c r="I348" i="19"/>
  <c r="P348" i="19"/>
  <c r="Q348" i="19"/>
  <c r="S348" i="19"/>
  <c r="V348" i="19" s="1"/>
  <c r="T348" i="19" s="1"/>
  <c r="AR348" i="19"/>
  <c r="AS348" i="19"/>
  <c r="F349" i="19"/>
  <c r="I349" i="19"/>
  <c r="P349" i="19"/>
  <c r="Q349" i="19"/>
  <c r="S349" i="19"/>
  <c r="V349" i="19" s="1"/>
  <c r="T349" i="19" s="1"/>
  <c r="AR349" i="19"/>
  <c r="AS349" i="19"/>
  <c r="I350" i="19"/>
  <c r="P350" i="19"/>
  <c r="Q350" i="19"/>
  <c r="S350" i="19"/>
  <c r="V350" i="19" s="1"/>
  <c r="T350" i="19" s="1"/>
  <c r="AR350" i="19"/>
  <c r="AS350" i="19"/>
  <c r="F351" i="19"/>
  <c r="I351" i="19"/>
  <c r="S351" i="19"/>
  <c r="V351" i="19" s="1"/>
  <c r="T351" i="19" s="1"/>
  <c r="AR351" i="19"/>
  <c r="AS351" i="19"/>
  <c r="I352" i="19"/>
  <c r="P352" i="19"/>
  <c r="Q352" i="19"/>
  <c r="S352" i="19"/>
  <c r="V352" i="19" s="1"/>
  <c r="T352" i="19" s="1"/>
  <c r="AR352" i="19"/>
  <c r="AS352" i="19"/>
  <c r="F353" i="19"/>
  <c r="I353" i="19"/>
  <c r="P353" i="19"/>
  <c r="Q353" i="19"/>
  <c r="S353" i="19"/>
  <c r="V353" i="19" s="1"/>
  <c r="T353" i="19" s="1"/>
  <c r="AR353" i="19"/>
  <c r="AS353" i="19"/>
  <c r="F354" i="19"/>
  <c r="I354" i="19"/>
  <c r="P354" i="19"/>
  <c r="Q354" i="19"/>
  <c r="S354" i="19"/>
  <c r="V354" i="19" s="1"/>
  <c r="T354" i="19" s="1"/>
  <c r="AR354" i="19"/>
  <c r="AS354" i="19"/>
  <c r="F355" i="19"/>
  <c r="I355" i="19"/>
  <c r="P355" i="19"/>
  <c r="Q355" i="19"/>
  <c r="S355" i="19"/>
  <c r="V355" i="19" s="1"/>
  <c r="T355" i="19" s="1"/>
  <c r="AR355" i="19"/>
  <c r="AS355" i="19"/>
  <c r="F356" i="19"/>
  <c r="I356" i="19"/>
  <c r="P356" i="19"/>
  <c r="Q356" i="19"/>
  <c r="S356" i="19"/>
  <c r="V356" i="19" s="1"/>
  <c r="T356" i="19" s="1"/>
  <c r="AR356" i="19"/>
  <c r="AS356" i="19"/>
  <c r="F357" i="19"/>
  <c r="I357" i="19"/>
  <c r="P357" i="19"/>
  <c r="Q357" i="19"/>
  <c r="S357" i="19"/>
  <c r="V357" i="19" s="1"/>
  <c r="T357" i="19" s="1"/>
  <c r="AR357" i="19"/>
  <c r="AS357" i="19"/>
  <c r="F358" i="19"/>
  <c r="I358" i="19"/>
  <c r="P358" i="19"/>
  <c r="Q358" i="19"/>
  <c r="S358" i="19"/>
  <c r="V358" i="19" s="1"/>
  <c r="T358" i="19" s="1"/>
  <c r="AR358" i="19"/>
  <c r="AS358" i="19"/>
  <c r="F359" i="19"/>
  <c r="I359" i="19"/>
  <c r="P359" i="19"/>
  <c r="Q359" i="19"/>
  <c r="S359" i="19"/>
  <c r="V359" i="19" s="1"/>
  <c r="T359" i="19" s="1"/>
  <c r="AR359" i="19"/>
  <c r="AS359" i="19"/>
  <c r="F360" i="19"/>
  <c r="I360" i="19"/>
  <c r="P360" i="19"/>
  <c r="Q360" i="19"/>
  <c r="S360" i="19"/>
  <c r="V360" i="19" s="1"/>
  <c r="T360" i="19" s="1"/>
  <c r="AR360" i="19"/>
  <c r="AS360" i="19"/>
  <c r="F361" i="19"/>
  <c r="I361" i="19"/>
  <c r="P361" i="19"/>
  <c r="Q361" i="19"/>
  <c r="S361" i="19"/>
  <c r="V361" i="19" s="1"/>
  <c r="T361" i="19" s="1"/>
  <c r="AR361" i="19"/>
  <c r="AS361" i="19"/>
  <c r="F362" i="19"/>
  <c r="I362" i="19"/>
  <c r="P362" i="19"/>
  <c r="Q362" i="19"/>
  <c r="S362" i="19"/>
  <c r="V362" i="19" s="1"/>
  <c r="T362" i="19" s="1"/>
  <c r="AR362" i="19"/>
  <c r="AS362" i="19"/>
  <c r="F363" i="19"/>
  <c r="I363" i="19"/>
  <c r="P363" i="19"/>
  <c r="Q363" i="19"/>
  <c r="S363" i="19"/>
  <c r="V363" i="19" s="1"/>
  <c r="T363" i="19" s="1"/>
  <c r="AR363" i="19"/>
  <c r="AS363" i="19"/>
  <c r="F364" i="19"/>
  <c r="I364" i="19"/>
  <c r="P364" i="19"/>
  <c r="Q364" i="19"/>
  <c r="S364" i="19"/>
  <c r="V364" i="19" s="1"/>
  <c r="T364" i="19" s="1"/>
  <c r="AR364" i="19"/>
  <c r="AS364" i="19"/>
  <c r="F365" i="19"/>
  <c r="I365" i="19"/>
  <c r="P365" i="19"/>
  <c r="Q365" i="19"/>
  <c r="S365" i="19"/>
  <c r="V365" i="19" s="1"/>
  <c r="T365" i="19" s="1"/>
  <c r="AR365" i="19"/>
  <c r="AS365" i="19"/>
  <c r="F366" i="19"/>
  <c r="I366" i="19"/>
  <c r="P366" i="19"/>
  <c r="Q366" i="19"/>
  <c r="S366" i="19"/>
  <c r="V366" i="19" s="1"/>
  <c r="T366" i="19" s="1"/>
  <c r="AR366" i="19"/>
  <c r="AS366" i="19"/>
  <c r="F367" i="19"/>
  <c r="I367" i="19"/>
  <c r="P367" i="19"/>
  <c r="Q367" i="19"/>
  <c r="S367" i="19"/>
  <c r="V367" i="19" s="1"/>
  <c r="T367" i="19" s="1"/>
  <c r="AR367" i="19"/>
  <c r="AS367" i="19"/>
  <c r="F368" i="19"/>
  <c r="I368" i="19"/>
  <c r="P368" i="19"/>
  <c r="Q368" i="19"/>
  <c r="S368" i="19"/>
  <c r="V368" i="19" s="1"/>
  <c r="T368" i="19" s="1"/>
  <c r="AR368" i="19"/>
  <c r="AS368" i="19"/>
  <c r="F369" i="19"/>
  <c r="I369" i="19"/>
  <c r="P369" i="19"/>
  <c r="Q369" i="19"/>
  <c r="S369" i="19"/>
  <c r="V369" i="19" s="1"/>
  <c r="T369" i="19" s="1"/>
  <c r="AR369" i="19"/>
  <c r="AS369" i="19"/>
  <c r="F370" i="19"/>
  <c r="I370" i="19"/>
  <c r="P370" i="19"/>
  <c r="Q370" i="19"/>
  <c r="S370" i="19"/>
  <c r="V370" i="19" s="1"/>
  <c r="T370" i="19" s="1"/>
  <c r="AR370" i="19"/>
  <c r="AS370" i="19"/>
  <c r="F371" i="19"/>
  <c r="I371" i="19"/>
  <c r="P371" i="19"/>
  <c r="Q371" i="19"/>
  <c r="S371" i="19"/>
  <c r="V371" i="19" s="1"/>
  <c r="T371" i="19" s="1"/>
  <c r="AR371" i="19"/>
  <c r="AS371" i="19"/>
  <c r="F372" i="19"/>
  <c r="I372" i="19"/>
  <c r="P372" i="19"/>
  <c r="Q372" i="19"/>
  <c r="S372" i="19"/>
  <c r="V372" i="19" s="1"/>
  <c r="T372" i="19" s="1"/>
  <c r="AR372" i="19"/>
  <c r="AS372" i="19"/>
  <c r="F373" i="19"/>
  <c r="I373" i="19"/>
  <c r="P373" i="19"/>
  <c r="Q373" i="19"/>
  <c r="S373" i="19"/>
  <c r="V373" i="19" s="1"/>
  <c r="T373" i="19" s="1"/>
  <c r="AR373" i="19"/>
  <c r="AS373" i="19"/>
  <c r="F374" i="19"/>
  <c r="I374" i="19"/>
  <c r="P374" i="19"/>
  <c r="Q374" i="19"/>
  <c r="S374" i="19"/>
  <c r="V374" i="19" s="1"/>
  <c r="T374" i="19" s="1"/>
  <c r="AR374" i="19"/>
  <c r="AS374" i="19"/>
  <c r="I375" i="19"/>
  <c r="S375" i="19"/>
  <c r="V375" i="19" s="1"/>
  <c r="T375" i="19" s="1"/>
  <c r="AR375" i="19"/>
  <c r="AS375" i="19"/>
  <c r="I376" i="19"/>
  <c r="P376" i="19"/>
  <c r="Q376" i="19"/>
  <c r="S376" i="19"/>
  <c r="V376" i="19" s="1"/>
  <c r="T376" i="19" s="1"/>
  <c r="AR376" i="19"/>
  <c r="AS376" i="19"/>
  <c r="F377" i="19"/>
  <c r="I377" i="19"/>
  <c r="P377" i="19"/>
  <c r="Q377" i="19"/>
  <c r="S377" i="19"/>
  <c r="V377" i="19" s="1"/>
  <c r="T377" i="19" s="1"/>
  <c r="AR377" i="19"/>
  <c r="AS377" i="19"/>
  <c r="F378" i="19"/>
  <c r="I378" i="19"/>
  <c r="P378" i="19"/>
  <c r="Q378" i="19"/>
  <c r="S378" i="19"/>
  <c r="V378" i="19" s="1"/>
  <c r="T378" i="19" s="1"/>
  <c r="AR378" i="19"/>
  <c r="AS378" i="19"/>
  <c r="F379" i="19"/>
  <c r="I379" i="19"/>
  <c r="P379" i="19"/>
  <c r="Q379" i="19"/>
  <c r="S379" i="19"/>
  <c r="V379" i="19" s="1"/>
  <c r="T379" i="19" s="1"/>
  <c r="AR379" i="19"/>
  <c r="AS379" i="19"/>
  <c r="F380" i="19"/>
  <c r="I380" i="19"/>
  <c r="P380" i="19"/>
  <c r="Q380" i="19"/>
  <c r="S380" i="19"/>
  <c r="V380" i="19" s="1"/>
  <c r="T380" i="19" s="1"/>
  <c r="AR380" i="19"/>
  <c r="AS380" i="19"/>
  <c r="F381" i="19"/>
  <c r="I381" i="19"/>
  <c r="P381" i="19"/>
  <c r="Q381" i="19"/>
  <c r="S381" i="19"/>
  <c r="V381" i="19" s="1"/>
  <c r="T381" i="19" s="1"/>
  <c r="AR381" i="19"/>
  <c r="AS381" i="19"/>
  <c r="F382" i="19"/>
  <c r="I382" i="19"/>
  <c r="P382" i="19"/>
  <c r="Q382" i="19"/>
  <c r="S382" i="19"/>
  <c r="V382" i="19" s="1"/>
  <c r="T382" i="19" s="1"/>
  <c r="AR382" i="19"/>
  <c r="AS382" i="19"/>
  <c r="F383" i="19"/>
  <c r="I383" i="19"/>
  <c r="P383" i="19"/>
  <c r="Q383" i="19"/>
  <c r="S383" i="19"/>
  <c r="V383" i="19" s="1"/>
  <c r="T383" i="19" s="1"/>
  <c r="AR383" i="19"/>
  <c r="AS383" i="19"/>
  <c r="I384" i="19"/>
  <c r="P384" i="19"/>
  <c r="Q384" i="19"/>
  <c r="S384" i="19"/>
  <c r="V384" i="19" s="1"/>
  <c r="T384" i="19" s="1"/>
  <c r="AR384" i="19"/>
  <c r="AS384" i="19"/>
  <c r="F385" i="19"/>
  <c r="I385" i="19"/>
  <c r="P385" i="19"/>
  <c r="Q385" i="19"/>
  <c r="S385" i="19"/>
  <c r="V385" i="19" s="1"/>
  <c r="T385" i="19" s="1"/>
  <c r="AR385" i="19"/>
  <c r="AS385" i="19"/>
  <c r="F386" i="19"/>
  <c r="I386" i="19"/>
  <c r="P386" i="19"/>
  <c r="Q386" i="19"/>
  <c r="S386" i="19"/>
  <c r="V386" i="19" s="1"/>
  <c r="T386" i="19" s="1"/>
  <c r="AR386" i="19"/>
  <c r="AS386" i="19"/>
  <c r="F387" i="19"/>
  <c r="I387" i="19"/>
  <c r="P387" i="19"/>
  <c r="Q387" i="19"/>
  <c r="S387" i="19"/>
  <c r="V387" i="19" s="1"/>
  <c r="T387" i="19" s="1"/>
  <c r="AR387" i="19"/>
  <c r="AS387" i="19"/>
  <c r="F388" i="19"/>
  <c r="I388" i="19"/>
  <c r="P388" i="19"/>
  <c r="Q388" i="19"/>
  <c r="S388" i="19"/>
  <c r="V388" i="19" s="1"/>
  <c r="T388" i="19" s="1"/>
  <c r="AR388" i="19"/>
  <c r="AS388" i="19"/>
  <c r="F389" i="19"/>
  <c r="I389" i="19"/>
  <c r="P389" i="19"/>
  <c r="Q389" i="19"/>
  <c r="S389" i="19"/>
  <c r="V389" i="19" s="1"/>
  <c r="T389" i="19" s="1"/>
  <c r="AR389" i="19"/>
  <c r="AS389" i="19"/>
  <c r="F390" i="19"/>
  <c r="I390" i="19"/>
  <c r="P390" i="19"/>
  <c r="Q390" i="19"/>
  <c r="S390" i="19"/>
  <c r="V390" i="19" s="1"/>
  <c r="T390" i="19" s="1"/>
  <c r="AR390" i="19"/>
  <c r="AS390" i="19"/>
  <c r="F391" i="19"/>
  <c r="I391" i="19"/>
  <c r="P391" i="19"/>
  <c r="Q391" i="19"/>
  <c r="S391" i="19"/>
  <c r="V391" i="19" s="1"/>
  <c r="T391" i="19" s="1"/>
  <c r="AR391" i="19"/>
  <c r="AS391" i="19"/>
  <c r="F392" i="19"/>
  <c r="I392" i="19"/>
  <c r="P392" i="19"/>
  <c r="Q392" i="19"/>
  <c r="S392" i="19"/>
  <c r="V392" i="19" s="1"/>
  <c r="T392" i="19" s="1"/>
  <c r="AR392" i="19"/>
  <c r="AS392" i="19"/>
  <c r="F393" i="19"/>
  <c r="I393" i="19"/>
  <c r="P393" i="19"/>
  <c r="Q393" i="19"/>
  <c r="S393" i="19"/>
  <c r="V393" i="19" s="1"/>
  <c r="T393" i="19" s="1"/>
  <c r="AR393" i="19"/>
  <c r="AS393" i="19"/>
  <c r="F394" i="19"/>
  <c r="I394" i="19"/>
  <c r="P394" i="19"/>
  <c r="Q394" i="19"/>
  <c r="S394" i="19"/>
  <c r="V394" i="19" s="1"/>
  <c r="T394" i="19" s="1"/>
  <c r="AR394" i="19"/>
  <c r="AS394" i="19"/>
  <c r="F395" i="19"/>
  <c r="I395" i="19"/>
  <c r="P395" i="19"/>
  <c r="Q395" i="19"/>
  <c r="S395" i="19"/>
  <c r="V395" i="19" s="1"/>
  <c r="T395" i="19" s="1"/>
  <c r="AR395" i="19"/>
  <c r="AS395" i="19"/>
  <c r="F396" i="19"/>
  <c r="I396" i="19"/>
  <c r="P396" i="19"/>
  <c r="Q396" i="19"/>
  <c r="S396" i="19"/>
  <c r="V396" i="19" s="1"/>
  <c r="T396" i="19" s="1"/>
  <c r="AR396" i="19"/>
  <c r="AS396" i="19"/>
  <c r="F397" i="19"/>
  <c r="I397" i="19"/>
  <c r="P397" i="19"/>
  <c r="Q397" i="19"/>
  <c r="S397" i="19"/>
  <c r="V397" i="19" s="1"/>
  <c r="T397" i="19" s="1"/>
  <c r="AR397" i="19"/>
  <c r="AS397" i="19"/>
  <c r="F398" i="19"/>
  <c r="I398" i="19"/>
  <c r="P398" i="19"/>
  <c r="Q398" i="19"/>
  <c r="S398" i="19"/>
  <c r="V398" i="19" s="1"/>
  <c r="T398" i="19" s="1"/>
  <c r="AR398" i="19"/>
  <c r="AS398" i="19"/>
  <c r="F399" i="19"/>
  <c r="I399" i="19"/>
  <c r="P399" i="19"/>
  <c r="Q399" i="19"/>
  <c r="S399" i="19"/>
  <c r="V399" i="19" s="1"/>
  <c r="T399" i="19" s="1"/>
  <c r="AR399" i="19"/>
  <c r="AS399" i="19"/>
  <c r="F400" i="19"/>
  <c r="I400" i="19"/>
  <c r="P400" i="19"/>
  <c r="Q400" i="19"/>
  <c r="S400" i="19"/>
  <c r="V400" i="19" s="1"/>
  <c r="T400" i="19" s="1"/>
  <c r="AR400" i="19"/>
  <c r="AS400" i="19"/>
  <c r="F401" i="19"/>
  <c r="I401" i="19"/>
  <c r="P401" i="19"/>
  <c r="Q401" i="19"/>
  <c r="S401" i="19"/>
  <c r="V401" i="19" s="1"/>
  <c r="T401" i="19" s="1"/>
  <c r="AR401" i="19"/>
  <c r="AS401" i="19"/>
  <c r="F402" i="19"/>
  <c r="I402" i="19"/>
  <c r="P402" i="19"/>
  <c r="Q402" i="19"/>
  <c r="S402" i="19"/>
  <c r="V402" i="19" s="1"/>
  <c r="T402" i="19" s="1"/>
  <c r="AR402" i="19"/>
  <c r="AS402" i="19"/>
  <c r="F403" i="19"/>
  <c r="I403" i="19"/>
  <c r="P403" i="19"/>
  <c r="Q403" i="19"/>
  <c r="S403" i="19"/>
  <c r="V403" i="19" s="1"/>
  <c r="T403" i="19" s="1"/>
  <c r="AR403" i="19"/>
  <c r="AS403" i="19"/>
  <c r="F404" i="19"/>
  <c r="I404" i="19"/>
  <c r="P404" i="19"/>
  <c r="Q404" i="19"/>
  <c r="S404" i="19"/>
  <c r="V404" i="19" s="1"/>
  <c r="T404" i="19" s="1"/>
  <c r="AR404" i="19"/>
  <c r="AS404" i="19"/>
  <c r="F405" i="19"/>
  <c r="I405" i="19"/>
  <c r="P405" i="19"/>
  <c r="Q405" i="19"/>
  <c r="S405" i="19"/>
  <c r="V405" i="19" s="1"/>
  <c r="T405" i="19" s="1"/>
  <c r="AR405" i="19"/>
  <c r="AS405" i="19"/>
  <c r="F406" i="19"/>
  <c r="I406" i="19"/>
  <c r="P406" i="19"/>
  <c r="Q406" i="19"/>
  <c r="S406" i="19"/>
  <c r="V406" i="19" s="1"/>
  <c r="T406" i="19" s="1"/>
  <c r="AR406" i="19"/>
  <c r="AS406" i="19"/>
  <c r="F407" i="19"/>
  <c r="I407" i="19"/>
  <c r="P407" i="19"/>
  <c r="Q407" i="19"/>
  <c r="S407" i="19"/>
  <c r="V407" i="19" s="1"/>
  <c r="T407" i="19" s="1"/>
  <c r="AR407" i="19"/>
  <c r="AS407" i="19"/>
  <c r="F408" i="19"/>
  <c r="I408" i="19"/>
  <c r="P408" i="19"/>
  <c r="S408" i="19"/>
  <c r="V408" i="19" s="1"/>
  <c r="T408" i="19" s="1"/>
  <c r="AR408" i="19"/>
  <c r="AS408" i="19"/>
  <c r="F409" i="19"/>
  <c r="I409" i="19"/>
  <c r="P409" i="19"/>
  <c r="Q409" i="19"/>
  <c r="S409" i="19"/>
  <c r="V409" i="19" s="1"/>
  <c r="T409" i="19" s="1"/>
  <c r="AR409" i="19"/>
  <c r="AS409" i="19"/>
  <c r="F410" i="19"/>
  <c r="I410" i="19"/>
  <c r="P410" i="19"/>
  <c r="Q410" i="19"/>
  <c r="S410" i="19"/>
  <c r="V410" i="19" s="1"/>
  <c r="T410" i="19" s="1"/>
  <c r="AR410" i="19"/>
  <c r="AS410" i="19"/>
  <c r="I411" i="19"/>
  <c r="P411" i="19"/>
  <c r="Q411" i="19"/>
  <c r="S411" i="19"/>
  <c r="V411" i="19" s="1"/>
  <c r="T411" i="19" s="1"/>
  <c r="AR411" i="19"/>
  <c r="AS411" i="19"/>
  <c r="I412" i="19"/>
  <c r="P412" i="19"/>
  <c r="Q412" i="19"/>
  <c r="S412" i="19"/>
  <c r="V412" i="19" s="1"/>
  <c r="T412" i="19" s="1"/>
  <c r="AR412" i="19"/>
  <c r="AS412" i="19"/>
  <c r="F413" i="19"/>
  <c r="I413" i="19"/>
  <c r="P413" i="19"/>
  <c r="Q413" i="19"/>
  <c r="S413" i="19"/>
  <c r="V413" i="19" s="1"/>
  <c r="T413" i="19" s="1"/>
  <c r="AR413" i="19"/>
  <c r="AS413" i="19"/>
  <c r="F414" i="19"/>
  <c r="I414" i="19"/>
  <c r="P414" i="19"/>
  <c r="Q414" i="19"/>
  <c r="S414" i="19"/>
  <c r="V414" i="19" s="1"/>
  <c r="T414" i="19" s="1"/>
  <c r="AR414" i="19"/>
  <c r="AS414" i="19"/>
  <c r="F415" i="19"/>
  <c r="I415" i="19"/>
  <c r="P415" i="19"/>
  <c r="Q415" i="19"/>
  <c r="S415" i="19"/>
  <c r="V415" i="19" s="1"/>
  <c r="T415" i="19" s="1"/>
  <c r="AR415" i="19"/>
  <c r="AS415" i="19"/>
  <c r="F416" i="19"/>
  <c r="I416" i="19"/>
  <c r="P416" i="19"/>
  <c r="Q416" i="19"/>
  <c r="S416" i="19"/>
  <c r="V416" i="19" s="1"/>
  <c r="T416" i="19" s="1"/>
  <c r="AR416" i="19"/>
  <c r="AS416" i="19"/>
  <c r="F417" i="19"/>
  <c r="I417" i="19"/>
  <c r="S417" i="19"/>
  <c r="V417" i="19" s="1"/>
  <c r="T417" i="19" s="1"/>
  <c r="AR417" i="19"/>
  <c r="AS417" i="19"/>
  <c r="F418" i="19"/>
  <c r="I418" i="19"/>
  <c r="P418" i="19"/>
  <c r="Q418" i="19"/>
  <c r="S418" i="19"/>
  <c r="V418" i="19" s="1"/>
  <c r="T418" i="19" s="1"/>
  <c r="AR418" i="19"/>
  <c r="AS418" i="19"/>
  <c r="F419" i="19"/>
  <c r="I419" i="19"/>
  <c r="P419" i="19"/>
  <c r="Q419" i="19"/>
  <c r="S419" i="19"/>
  <c r="V419" i="19" s="1"/>
  <c r="T419" i="19" s="1"/>
  <c r="AR419" i="19"/>
  <c r="AS419" i="19"/>
  <c r="F420" i="19"/>
  <c r="I420" i="19"/>
  <c r="P420" i="19"/>
  <c r="Q420" i="19"/>
  <c r="S420" i="19"/>
  <c r="V420" i="19" s="1"/>
  <c r="T420" i="19" s="1"/>
  <c r="AR420" i="19"/>
  <c r="AS420" i="19"/>
  <c r="F421" i="19"/>
  <c r="I421" i="19"/>
  <c r="P421" i="19"/>
  <c r="Q421" i="19"/>
  <c r="S421" i="19"/>
  <c r="V421" i="19" s="1"/>
  <c r="T421" i="19" s="1"/>
  <c r="AR421" i="19"/>
  <c r="AS421" i="19"/>
  <c r="F422" i="19"/>
  <c r="I422" i="19"/>
  <c r="P422" i="19"/>
  <c r="Q422" i="19"/>
  <c r="S422" i="19"/>
  <c r="V422" i="19" s="1"/>
  <c r="T422" i="19" s="1"/>
  <c r="AR422" i="19"/>
  <c r="AS422" i="19"/>
  <c r="F423" i="19"/>
  <c r="I423" i="19"/>
  <c r="P423" i="19"/>
  <c r="Q423" i="19"/>
  <c r="S423" i="19"/>
  <c r="V423" i="19" s="1"/>
  <c r="T423" i="19" s="1"/>
  <c r="AR423" i="19"/>
  <c r="AS423" i="19"/>
  <c r="F424" i="19"/>
  <c r="I424" i="19"/>
  <c r="P424" i="19"/>
  <c r="Q424" i="19"/>
  <c r="S424" i="19"/>
  <c r="V424" i="19" s="1"/>
  <c r="T424" i="19" s="1"/>
  <c r="AR424" i="19"/>
  <c r="AS424" i="19"/>
  <c r="F425" i="19"/>
  <c r="I425" i="19"/>
  <c r="P425" i="19"/>
  <c r="Q425" i="19"/>
  <c r="S425" i="19"/>
  <c r="V425" i="19" s="1"/>
  <c r="T425" i="19" s="1"/>
  <c r="AR425" i="19"/>
  <c r="AS425" i="19"/>
  <c r="F426" i="19"/>
  <c r="I426" i="19"/>
  <c r="P426" i="19"/>
  <c r="Q426" i="19"/>
  <c r="S426" i="19"/>
  <c r="V426" i="19" s="1"/>
  <c r="T426" i="19" s="1"/>
  <c r="AR426" i="19"/>
  <c r="AS426" i="19"/>
  <c r="F427" i="19"/>
  <c r="I427" i="19"/>
  <c r="P427" i="19"/>
  <c r="Q427" i="19"/>
  <c r="S427" i="19"/>
  <c r="V427" i="19" s="1"/>
  <c r="T427" i="19" s="1"/>
  <c r="AR427" i="19"/>
  <c r="AS427" i="19"/>
  <c r="F428" i="19"/>
  <c r="I428" i="19"/>
  <c r="P428" i="19"/>
  <c r="Q428" i="19"/>
  <c r="S428" i="19"/>
  <c r="V428" i="19" s="1"/>
  <c r="T428" i="19" s="1"/>
  <c r="AR428" i="19"/>
  <c r="AS428" i="19"/>
  <c r="F429" i="19"/>
  <c r="I429" i="19"/>
  <c r="P429" i="19"/>
  <c r="Q429" i="19"/>
  <c r="S429" i="19"/>
  <c r="V429" i="19" s="1"/>
  <c r="T429" i="19" s="1"/>
  <c r="AR429" i="19"/>
  <c r="AS429" i="19"/>
  <c r="F430" i="19"/>
  <c r="I430" i="19"/>
  <c r="P430" i="19"/>
  <c r="Q430" i="19"/>
  <c r="S430" i="19"/>
  <c r="V430" i="19" s="1"/>
  <c r="T430" i="19" s="1"/>
  <c r="AR430" i="19"/>
  <c r="AS430" i="19"/>
  <c r="F431" i="19"/>
  <c r="I431" i="19"/>
  <c r="P431" i="19"/>
  <c r="Q431" i="19"/>
  <c r="S431" i="19"/>
  <c r="V431" i="19" s="1"/>
  <c r="T431" i="19" s="1"/>
  <c r="AR431" i="19"/>
  <c r="AS431" i="19"/>
  <c r="F432" i="19"/>
  <c r="I432" i="19"/>
  <c r="P432" i="19"/>
  <c r="Q432" i="19"/>
  <c r="S432" i="19"/>
  <c r="V432" i="19" s="1"/>
  <c r="T432" i="19" s="1"/>
  <c r="AR432" i="19"/>
  <c r="AS432" i="19"/>
  <c r="F433" i="19"/>
  <c r="I433" i="19"/>
  <c r="P433" i="19"/>
  <c r="Q433" i="19"/>
  <c r="S433" i="19"/>
  <c r="V433" i="19" s="1"/>
  <c r="T433" i="19" s="1"/>
  <c r="AR433" i="19"/>
  <c r="AS433" i="19"/>
  <c r="F434" i="19"/>
  <c r="I434" i="19"/>
  <c r="P434" i="19"/>
  <c r="Q434" i="19"/>
  <c r="S434" i="19"/>
  <c r="V434" i="19" s="1"/>
  <c r="T434" i="19" s="1"/>
  <c r="AR434" i="19"/>
  <c r="AS434" i="19"/>
  <c r="F435" i="19"/>
  <c r="I435" i="19"/>
  <c r="P435" i="19"/>
  <c r="Q435" i="19"/>
  <c r="S435" i="19"/>
  <c r="V435" i="19" s="1"/>
  <c r="T435" i="19" s="1"/>
  <c r="AR435" i="19"/>
  <c r="AS435" i="19"/>
  <c r="F436" i="19"/>
  <c r="I436" i="19"/>
  <c r="P436" i="19"/>
  <c r="Q436" i="19"/>
  <c r="S436" i="19"/>
  <c r="V436" i="19" s="1"/>
  <c r="T436" i="19" s="1"/>
  <c r="AR436" i="19"/>
  <c r="AS436" i="19"/>
  <c r="F437" i="19"/>
  <c r="I437" i="19"/>
  <c r="P437" i="19"/>
  <c r="Q437" i="19"/>
  <c r="S437" i="19"/>
  <c r="V437" i="19" s="1"/>
  <c r="T437" i="19" s="1"/>
  <c r="AR437" i="19"/>
  <c r="AS437" i="19"/>
  <c r="F438" i="19"/>
  <c r="I438" i="19"/>
  <c r="P438" i="19"/>
  <c r="Q438" i="19"/>
  <c r="S438" i="19"/>
  <c r="V438" i="19" s="1"/>
  <c r="T438" i="19" s="1"/>
  <c r="AR438" i="19"/>
  <c r="AS438" i="19"/>
  <c r="F439" i="19"/>
  <c r="I439" i="19"/>
  <c r="P439" i="19"/>
  <c r="Q439" i="19"/>
  <c r="S439" i="19"/>
  <c r="V439" i="19" s="1"/>
  <c r="T439" i="19" s="1"/>
  <c r="AR439" i="19"/>
  <c r="AS439" i="19"/>
  <c r="F440" i="19"/>
  <c r="I440" i="19"/>
  <c r="P440" i="19"/>
  <c r="Q440" i="19"/>
  <c r="S440" i="19"/>
  <c r="V440" i="19" s="1"/>
  <c r="T440" i="19" s="1"/>
  <c r="AR440" i="19"/>
  <c r="AS440" i="19"/>
  <c r="F441" i="19"/>
  <c r="I441" i="19"/>
  <c r="P441" i="19"/>
  <c r="Q441" i="19"/>
  <c r="S441" i="19"/>
  <c r="V441" i="19" s="1"/>
  <c r="T441" i="19" s="1"/>
  <c r="AR441" i="19"/>
  <c r="AS441" i="19"/>
  <c r="F442" i="19"/>
  <c r="I442" i="19"/>
  <c r="P442" i="19"/>
  <c r="Q442" i="19"/>
  <c r="S442" i="19"/>
  <c r="V442" i="19" s="1"/>
  <c r="T442" i="19" s="1"/>
  <c r="AR442" i="19"/>
  <c r="AS442" i="19"/>
  <c r="F443" i="19"/>
  <c r="I443" i="19"/>
  <c r="P443" i="19"/>
  <c r="Q443" i="19"/>
  <c r="S443" i="19"/>
  <c r="V443" i="19" s="1"/>
  <c r="T443" i="19" s="1"/>
  <c r="AR443" i="19"/>
  <c r="AS443" i="19"/>
  <c r="F444" i="19"/>
  <c r="I444" i="19"/>
  <c r="P444" i="19"/>
  <c r="Q444" i="19"/>
  <c r="S444" i="19"/>
  <c r="V444" i="19" s="1"/>
  <c r="T444" i="19" s="1"/>
  <c r="AR444" i="19"/>
  <c r="AS444" i="19"/>
  <c r="F445" i="19"/>
  <c r="I445" i="19"/>
  <c r="P445" i="19"/>
  <c r="Q445" i="19"/>
  <c r="S445" i="19"/>
  <c r="V445" i="19" s="1"/>
  <c r="T445" i="19" s="1"/>
  <c r="AR445" i="19"/>
  <c r="AS445" i="19"/>
  <c r="I446" i="19"/>
  <c r="P446" i="19"/>
  <c r="Q446" i="19"/>
  <c r="S446" i="19"/>
  <c r="V446" i="19" s="1"/>
  <c r="T446" i="19" s="1"/>
  <c r="AR446" i="19"/>
  <c r="AS446" i="19"/>
  <c r="F447" i="19"/>
  <c r="I447" i="19"/>
  <c r="P447" i="19"/>
  <c r="Q447" i="19"/>
  <c r="S447" i="19"/>
  <c r="V447" i="19" s="1"/>
  <c r="T447" i="19" s="1"/>
  <c r="AR447" i="19"/>
  <c r="AS447" i="19"/>
  <c r="F448" i="19"/>
  <c r="I448" i="19"/>
  <c r="P448" i="19"/>
  <c r="Q448" i="19"/>
  <c r="S448" i="19"/>
  <c r="V448" i="19" s="1"/>
  <c r="T448" i="19" s="1"/>
  <c r="AR448" i="19"/>
  <c r="AS448" i="19"/>
  <c r="F449" i="19"/>
  <c r="I449" i="19"/>
  <c r="P449" i="19"/>
  <c r="Q449" i="19"/>
  <c r="S449" i="19"/>
  <c r="V449" i="19" s="1"/>
  <c r="T449" i="19" s="1"/>
  <c r="AR449" i="19"/>
  <c r="AS449" i="19"/>
  <c r="F450" i="19"/>
  <c r="I450" i="19"/>
  <c r="P450" i="19"/>
  <c r="Q450" i="19"/>
  <c r="S450" i="19"/>
  <c r="V450" i="19" s="1"/>
  <c r="T450" i="19" s="1"/>
  <c r="AR450" i="19"/>
  <c r="AS450" i="19"/>
  <c r="F451" i="19"/>
  <c r="I451" i="19"/>
  <c r="P451" i="19"/>
  <c r="Q451" i="19"/>
  <c r="S451" i="19"/>
  <c r="V451" i="19" s="1"/>
  <c r="T451" i="19" s="1"/>
  <c r="AR451" i="19"/>
  <c r="AS451" i="19"/>
  <c r="F452" i="19"/>
  <c r="I452" i="19"/>
  <c r="P452" i="19"/>
  <c r="Q452" i="19"/>
  <c r="S452" i="19"/>
  <c r="V452" i="19" s="1"/>
  <c r="T452" i="19" s="1"/>
  <c r="AR452" i="19"/>
  <c r="AS452" i="19"/>
  <c r="F453" i="19"/>
  <c r="I453" i="19"/>
  <c r="P453" i="19"/>
  <c r="Q453" i="19"/>
  <c r="S453" i="19"/>
  <c r="V453" i="19" s="1"/>
  <c r="T453" i="19" s="1"/>
  <c r="AR453" i="19"/>
  <c r="AS453" i="19"/>
  <c r="F454" i="19"/>
  <c r="I454" i="19"/>
  <c r="P454" i="19"/>
  <c r="Q454" i="19"/>
  <c r="S454" i="19"/>
  <c r="V454" i="19" s="1"/>
  <c r="T454" i="19" s="1"/>
  <c r="AR454" i="19"/>
  <c r="AS454" i="19"/>
  <c r="F455" i="19"/>
  <c r="I455" i="19"/>
  <c r="P455" i="19"/>
  <c r="Q455" i="19"/>
  <c r="S455" i="19"/>
  <c r="V455" i="19" s="1"/>
  <c r="T455" i="19" s="1"/>
  <c r="AR455" i="19"/>
  <c r="AS455" i="19"/>
  <c r="I456" i="19"/>
  <c r="P456" i="19"/>
  <c r="Q456" i="19"/>
  <c r="S456" i="19"/>
  <c r="V456" i="19" s="1"/>
  <c r="T456" i="19" s="1"/>
  <c r="AR456" i="19"/>
  <c r="AS456" i="19"/>
  <c r="F457" i="19"/>
  <c r="I457" i="19"/>
  <c r="P457" i="19"/>
  <c r="Q457" i="19"/>
  <c r="S457" i="19"/>
  <c r="V457" i="19" s="1"/>
  <c r="T457" i="19" s="1"/>
  <c r="AR457" i="19"/>
  <c r="AS457" i="19"/>
  <c r="F458" i="19"/>
  <c r="I458" i="19"/>
  <c r="P458" i="19"/>
  <c r="Q458" i="19"/>
  <c r="S458" i="19"/>
  <c r="V458" i="19" s="1"/>
  <c r="T458" i="19" s="1"/>
  <c r="AR458" i="19"/>
  <c r="AS458" i="19"/>
  <c r="F459" i="19"/>
  <c r="I459" i="19"/>
  <c r="P459" i="19"/>
  <c r="Q459" i="19"/>
  <c r="S459" i="19"/>
  <c r="V459" i="19" s="1"/>
  <c r="T459" i="19" s="1"/>
  <c r="AR459" i="19"/>
  <c r="AS459" i="19"/>
  <c r="F460" i="19"/>
  <c r="I460" i="19"/>
  <c r="P460" i="19"/>
  <c r="Q460" i="19"/>
  <c r="S460" i="19"/>
  <c r="V460" i="19" s="1"/>
  <c r="T460" i="19" s="1"/>
  <c r="AR460" i="19"/>
  <c r="AS460" i="19"/>
  <c r="F461" i="19"/>
  <c r="I461" i="19"/>
  <c r="P461" i="19"/>
  <c r="Q461" i="19"/>
  <c r="S461" i="19"/>
  <c r="V461" i="19" s="1"/>
  <c r="T461" i="19" s="1"/>
  <c r="AR461" i="19"/>
  <c r="AS461" i="19"/>
  <c r="F462" i="19"/>
  <c r="I462" i="19"/>
  <c r="P462" i="19"/>
  <c r="Q462" i="19"/>
  <c r="S462" i="19"/>
  <c r="V462" i="19" s="1"/>
  <c r="T462" i="19" s="1"/>
  <c r="AR462" i="19"/>
  <c r="AS462" i="19"/>
  <c r="F463" i="19"/>
  <c r="I463" i="19"/>
  <c r="P463" i="19"/>
  <c r="Q463" i="19"/>
  <c r="S463" i="19"/>
  <c r="V463" i="19" s="1"/>
  <c r="T463" i="19" s="1"/>
  <c r="AR463" i="19"/>
  <c r="AS463" i="19"/>
  <c r="F464" i="19"/>
  <c r="I464" i="19"/>
  <c r="P464" i="19"/>
  <c r="Q464" i="19"/>
  <c r="S464" i="19"/>
  <c r="V464" i="19" s="1"/>
  <c r="T464" i="19" s="1"/>
  <c r="AR464" i="19"/>
  <c r="AS464" i="19"/>
  <c r="F465" i="19"/>
  <c r="I465" i="19"/>
  <c r="P465" i="19"/>
  <c r="Q465" i="19"/>
  <c r="S465" i="19"/>
  <c r="V465" i="19" s="1"/>
  <c r="T465" i="19" s="1"/>
  <c r="AR465" i="19"/>
  <c r="AS465" i="19"/>
  <c r="F466" i="19"/>
  <c r="I466" i="19"/>
  <c r="P466" i="19"/>
  <c r="S466" i="19"/>
  <c r="V466" i="19" s="1"/>
  <c r="T466" i="19" s="1"/>
  <c r="AR466" i="19"/>
  <c r="AS466" i="19"/>
  <c r="F467" i="19"/>
  <c r="I467" i="19"/>
  <c r="P467" i="19"/>
  <c r="Q467" i="19"/>
  <c r="S467" i="19"/>
  <c r="V467" i="19" s="1"/>
  <c r="T467" i="19" s="1"/>
  <c r="AR467" i="19"/>
  <c r="AS467" i="19"/>
  <c r="F468" i="19"/>
  <c r="I468" i="19"/>
  <c r="P468" i="19"/>
  <c r="Q468" i="19"/>
  <c r="S468" i="19"/>
  <c r="V468" i="19" s="1"/>
  <c r="T468" i="19" s="1"/>
  <c r="AR468" i="19"/>
  <c r="AS468" i="19"/>
  <c r="F469" i="19"/>
  <c r="I469" i="19"/>
  <c r="P469" i="19"/>
  <c r="Q469" i="19"/>
  <c r="S469" i="19"/>
  <c r="V469" i="19" s="1"/>
  <c r="T469" i="19" s="1"/>
  <c r="AR469" i="19"/>
  <c r="AS469" i="19"/>
  <c r="F470" i="19"/>
  <c r="I470" i="19"/>
  <c r="P470" i="19"/>
  <c r="Q470" i="19"/>
  <c r="S470" i="19"/>
  <c r="V470" i="19" s="1"/>
  <c r="T470" i="19" s="1"/>
  <c r="AR470" i="19"/>
  <c r="AS470" i="19"/>
  <c r="F471" i="19"/>
  <c r="I471" i="19"/>
  <c r="P471" i="19"/>
  <c r="Q471" i="19"/>
  <c r="S471" i="19"/>
  <c r="V471" i="19" s="1"/>
  <c r="T471" i="19" s="1"/>
  <c r="AR471" i="19"/>
  <c r="AS471" i="19"/>
  <c r="F472" i="19"/>
  <c r="I472" i="19"/>
  <c r="P472" i="19"/>
  <c r="Q472" i="19"/>
  <c r="S472" i="19"/>
  <c r="V472" i="19" s="1"/>
  <c r="T472" i="19" s="1"/>
  <c r="AR472" i="19"/>
  <c r="AS472" i="19"/>
  <c r="F473" i="19"/>
  <c r="I473" i="19"/>
  <c r="P473" i="19"/>
  <c r="Q473" i="19"/>
  <c r="S473" i="19"/>
  <c r="V473" i="19" s="1"/>
  <c r="T473" i="19" s="1"/>
  <c r="AR473" i="19"/>
  <c r="AS473" i="19"/>
  <c r="F474" i="19"/>
  <c r="I474" i="19"/>
  <c r="P474" i="19"/>
  <c r="Q474" i="19"/>
  <c r="S474" i="19"/>
  <c r="V474" i="19" s="1"/>
  <c r="T474" i="19" s="1"/>
  <c r="AR474" i="19"/>
  <c r="AS474" i="19"/>
  <c r="F475" i="19"/>
  <c r="I475" i="19"/>
  <c r="P475" i="19"/>
  <c r="Q475" i="19"/>
  <c r="S475" i="19"/>
  <c r="V475" i="19" s="1"/>
  <c r="T475" i="19" s="1"/>
  <c r="AR475" i="19"/>
  <c r="AS475" i="19"/>
  <c r="F476" i="19"/>
  <c r="I476" i="19"/>
  <c r="P476" i="19"/>
  <c r="Q476" i="19"/>
  <c r="S476" i="19"/>
  <c r="V476" i="19" s="1"/>
  <c r="T476" i="19" s="1"/>
  <c r="AR476" i="19"/>
  <c r="AS476" i="19"/>
  <c r="F477" i="19"/>
  <c r="I477" i="19"/>
  <c r="P477" i="19"/>
  <c r="Q477" i="19"/>
  <c r="S477" i="19"/>
  <c r="V477" i="19" s="1"/>
  <c r="T477" i="19" s="1"/>
  <c r="AR477" i="19"/>
  <c r="AS477" i="19"/>
  <c r="F478" i="19"/>
  <c r="I478" i="19"/>
  <c r="P478" i="19"/>
  <c r="Q478" i="19"/>
  <c r="S478" i="19"/>
  <c r="V478" i="19" s="1"/>
  <c r="T478" i="19" s="1"/>
  <c r="AR478" i="19"/>
  <c r="AS478" i="19"/>
  <c r="F479" i="19"/>
  <c r="I479" i="19"/>
  <c r="P479" i="19"/>
  <c r="Q479" i="19"/>
  <c r="S479" i="19"/>
  <c r="V479" i="19" s="1"/>
  <c r="T479" i="19" s="1"/>
  <c r="AR479" i="19"/>
  <c r="AS479" i="19"/>
  <c r="F480" i="19"/>
  <c r="I480" i="19"/>
  <c r="P480" i="19"/>
  <c r="Q480" i="19"/>
  <c r="S480" i="19"/>
  <c r="V480" i="19" s="1"/>
  <c r="T480" i="19" s="1"/>
  <c r="AR480" i="19"/>
  <c r="AS480" i="19"/>
  <c r="F481" i="19"/>
  <c r="I481" i="19"/>
  <c r="P481" i="19"/>
  <c r="Q481" i="19"/>
  <c r="S481" i="19"/>
  <c r="V481" i="19" s="1"/>
  <c r="T481" i="19" s="1"/>
  <c r="AR481" i="19"/>
  <c r="AS481" i="19"/>
  <c r="F482" i="19"/>
  <c r="I482" i="19"/>
  <c r="P482" i="19"/>
  <c r="Q482" i="19"/>
  <c r="S482" i="19"/>
  <c r="V482" i="19" s="1"/>
  <c r="T482" i="19" s="1"/>
  <c r="AR482" i="19"/>
  <c r="AS482" i="19"/>
  <c r="F483" i="19"/>
  <c r="I483" i="19"/>
  <c r="P483" i="19"/>
  <c r="Q483" i="19"/>
  <c r="S483" i="19"/>
  <c r="V483" i="19" s="1"/>
  <c r="T483" i="19" s="1"/>
  <c r="AR483" i="19"/>
  <c r="AS483" i="19"/>
  <c r="F484" i="19"/>
  <c r="I484" i="19"/>
  <c r="S484" i="19"/>
  <c r="V484" i="19" s="1"/>
  <c r="T484" i="19" s="1"/>
  <c r="AR484" i="19"/>
  <c r="AS484" i="19"/>
  <c r="F485" i="19"/>
  <c r="I485" i="19"/>
  <c r="P485" i="19"/>
  <c r="Q485" i="19"/>
  <c r="S485" i="19"/>
  <c r="V485" i="19" s="1"/>
  <c r="T485" i="19" s="1"/>
  <c r="AR485" i="19"/>
  <c r="AS485" i="19"/>
  <c r="F486" i="19"/>
  <c r="I486" i="19"/>
  <c r="P486" i="19"/>
  <c r="S486" i="19"/>
  <c r="V486" i="19" s="1"/>
  <c r="T486" i="19" s="1"/>
  <c r="AR486" i="19"/>
  <c r="AS486" i="19"/>
  <c r="F487" i="19"/>
  <c r="I487" i="19"/>
  <c r="P487" i="19"/>
  <c r="Q487" i="19"/>
  <c r="S487" i="19"/>
  <c r="V487" i="19" s="1"/>
  <c r="T487" i="19" s="1"/>
  <c r="AR487" i="19"/>
  <c r="AS487" i="19"/>
  <c r="F488" i="19"/>
  <c r="I488" i="19"/>
  <c r="P488" i="19"/>
  <c r="Q488" i="19"/>
  <c r="S488" i="19"/>
  <c r="V488" i="19" s="1"/>
  <c r="T488" i="19" s="1"/>
  <c r="AR488" i="19"/>
  <c r="AS488" i="19"/>
  <c r="F489" i="19"/>
  <c r="I489" i="19"/>
  <c r="P489" i="19"/>
  <c r="Q489" i="19"/>
  <c r="S489" i="19"/>
  <c r="V489" i="19" s="1"/>
  <c r="T489" i="19" s="1"/>
  <c r="AR489" i="19"/>
  <c r="AS489" i="19"/>
  <c r="F490" i="19"/>
  <c r="I490" i="19"/>
  <c r="S490" i="19"/>
  <c r="V490" i="19" s="1"/>
  <c r="T490" i="19" s="1"/>
  <c r="AR490" i="19"/>
  <c r="AS490" i="19"/>
  <c r="F491" i="19"/>
  <c r="I491" i="19"/>
  <c r="P491" i="19"/>
  <c r="Q491" i="19"/>
  <c r="S491" i="19"/>
  <c r="V491" i="19" s="1"/>
  <c r="T491" i="19" s="1"/>
  <c r="AR491" i="19"/>
  <c r="AS491" i="19"/>
  <c r="F492" i="19"/>
  <c r="I492" i="19"/>
  <c r="P492" i="19"/>
  <c r="Q492" i="19"/>
  <c r="S492" i="19"/>
  <c r="V492" i="19" s="1"/>
  <c r="T492" i="19" s="1"/>
  <c r="AR492" i="19"/>
  <c r="AS492" i="19"/>
  <c r="F493" i="19"/>
  <c r="I493" i="19"/>
  <c r="P493" i="19"/>
  <c r="Q493" i="19"/>
  <c r="S493" i="19"/>
  <c r="V493" i="19" s="1"/>
  <c r="T493" i="19" s="1"/>
  <c r="AR493" i="19"/>
  <c r="AS493" i="19"/>
  <c r="F494" i="19"/>
  <c r="I494" i="19"/>
  <c r="P494" i="19"/>
  <c r="Q494" i="19"/>
  <c r="S494" i="19"/>
  <c r="V494" i="19" s="1"/>
  <c r="T494" i="19" s="1"/>
  <c r="AR494" i="19"/>
  <c r="AS494" i="19"/>
  <c r="F495" i="19"/>
  <c r="I495" i="19"/>
  <c r="P495" i="19"/>
  <c r="Q495" i="19"/>
  <c r="S495" i="19"/>
  <c r="V495" i="19" s="1"/>
  <c r="T495" i="19" s="1"/>
  <c r="AR495" i="19"/>
  <c r="AS495" i="19"/>
  <c r="F496" i="19"/>
  <c r="I496" i="19"/>
  <c r="P496" i="19"/>
  <c r="Q496" i="19"/>
  <c r="S496" i="19"/>
  <c r="V496" i="19" s="1"/>
  <c r="T496" i="19" s="1"/>
  <c r="AR496" i="19"/>
  <c r="AS496" i="19"/>
  <c r="F497" i="19"/>
  <c r="I497" i="19"/>
  <c r="P497" i="19"/>
  <c r="Q497" i="19"/>
  <c r="S497" i="19"/>
  <c r="V497" i="19" s="1"/>
  <c r="T497" i="19" s="1"/>
  <c r="AR497" i="19"/>
  <c r="AS497" i="19"/>
  <c r="F498" i="19"/>
  <c r="I498" i="19"/>
  <c r="P498" i="19"/>
  <c r="Q498" i="19"/>
  <c r="S498" i="19"/>
  <c r="V498" i="19" s="1"/>
  <c r="T498" i="19" s="1"/>
  <c r="AR498" i="19"/>
  <c r="AS498" i="19"/>
  <c r="F499" i="19"/>
  <c r="I499" i="19"/>
  <c r="P499" i="19"/>
  <c r="Q499" i="19"/>
  <c r="S499" i="19"/>
  <c r="V499" i="19" s="1"/>
  <c r="T499" i="19" s="1"/>
  <c r="AR499" i="19"/>
  <c r="AS499" i="19"/>
  <c r="F500" i="19"/>
  <c r="I500" i="19"/>
  <c r="P500" i="19"/>
  <c r="Q500" i="19"/>
  <c r="S500" i="19"/>
  <c r="V500" i="19" s="1"/>
  <c r="T500" i="19" s="1"/>
  <c r="AR500" i="19"/>
  <c r="AS500" i="19"/>
  <c r="F501" i="19"/>
  <c r="I501" i="19"/>
  <c r="P501" i="19"/>
  <c r="Q501" i="19"/>
  <c r="S501" i="19"/>
  <c r="V501" i="19" s="1"/>
  <c r="T501" i="19" s="1"/>
  <c r="AR501" i="19"/>
  <c r="AS501" i="19"/>
  <c r="F502" i="19"/>
  <c r="I502" i="19"/>
  <c r="P502" i="19"/>
  <c r="Q502" i="19"/>
  <c r="S502" i="19"/>
  <c r="V502" i="19" s="1"/>
  <c r="T502" i="19" s="1"/>
  <c r="AR502" i="19"/>
  <c r="AS502" i="19"/>
  <c r="F503" i="19"/>
  <c r="I503" i="19"/>
  <c r="P503" i="19"/>
  <c r="Q503" i="19"/>
  <c r="S503" i="19"/>
  <c r="V503" i="19" s="1"/>
  <c r="T503" i="19" s="1"/>
  <c r="AR503" i="19"/>
  <c r="AS503" i="19"/>
  <c r="F504" i="19"/>
  <c r="I504" i="19"/>
  <c r="P504" i="19"/>
  <c r="S504" i="19"/>
  <c r="V504" i="19" s="1"/>
  <c r="T504" i="19" s="1"/>
  <c r="AR504" i="19"/>
  <c r="AS504" i="19"/>
  <c r="F505" i="19"/>
  <c r="I505" i="19"/>
  <c r="P505" i="19"/>
  <c r="Q505" i="19"/>
  <c r="S505" i="19"/>
  <c r="V505" i="19" s="1"/>
  <c r="T505" i="19" s="1"/>
  <c r="AR505" i="19"/>
  <c r="AS505" i="19"/>
  <c r="F506" i="19"/>
  <c r="I506" i="19"/>
  <c r="P506" i="19"/>
  <c r="Q506" i="19"/>
  <c r="S506" i="19"/>
  <c r="V506" i="19" s="1"/>
  <c r="T506" i="19" s="1"/>
  <c r="AR506" i="19"/>
  <c r="AS506" i="19"/>
  <c r="F507" i="19"/>
  <c r="I507" i="19"/>
  <c r="P507" i="19"/>
  <c r="Q507" i="19"/>
  <c r="S507" i="19"/>
  <c r="V507" i="19" s="1"/>
  <c r="T507" i="19" s="1"/>
  <c r="AR507" i="19"/>
  <c r="AS507" i="19"/>
  <c r="F508" i="19"/>
  <c r="I508" i="19"/>
  <c r="S508" i="19"/>
  <c r="V508" i="19" s="1"/>
  <c r="T508" i="19" s="1"/>
  <c r="AR508" i="19"/>
  <c r="AS508" i="19"/>
  <c r="F509" i="19"/>
  <c r="I509" i="19"/>
  <c r="P509" i="19"/>
  <c r="S509" i="19"/>
  <c r="V509" i="19" s="1"/>
  <c r="T509" i="19" s="1"/>
  <c r="AR509" i="19"/>
  <c r="AS509" i="19"/>
  <c r="F510" i="19"/>
  <c r="I510" i="19"/>
  <c r="P510" i="19"/>
  <c r="Q510" i="19"/>
  <c r="S510" i="19"/>
  <c r="V510" i="19" s="1"/>
  <c r="T510" i="19" s="1"/>
  <c r="AR510" i="19"/>
  <c r="AS510" i="19"/>
  <c r="F511" i="19"/>
  <c r="I511" i="19"/>
  <c r="P511" i="19"/>
  <c r="Q511" i="19"/>
  <c r="S511" i="19"/>
  <c r="V511" i="19" s="1"/>
  <c r="T511" i="19" s="1"/>
  <c r="AR511" i="19"/>
  <c r="AS511" i="19"/>
  <c r="F512" i="19"/>
  <c r="I512" i="19"/>
  <c r="P512" i="19"/>
  <c r="Q512" i="19"/>
  <c r="S512" i="19"/>
  <c r="V512" i="19" s="1"/>
  <c r="T512" i="19" s="1"/>
  <c r="AR512" i="19"/>
  <c r="AS512" i="19"/>
  <c r="F513" i="19"/>
  <c r="I513" i="19"/>
  <c r="P513" i="19"/>
  <c r="Q513" i="19"/>
  <c r="S513" i="19"/>
  <c r="V513" i="19" s="1"/>
  <c r="T513" i="19" s="1"/>
  <c r="AR513" i="19"/>
  <c r="AS513" i="19"/>
  <c r="F514" i="19"/>
  <c r="I514" i="19"/>
  <c r="P514" i="19"/>
  <c r="Q514" i="19"/>
  <c r="S514" i="19"/>
  <c r="V514" i="19" s="1"/>
  <c r="T514" i="19" s="1"/>
  <c r="AR514" i="19"/>
  <c r="AS514" i="19"/>
  <c r="F515" i="19"/>
  <c r="I515" i="19"/>
  <c r="P515" i="19"/>
  <c r="Q515" i="19"/>
  <c r="S515" i="19"/>
  <c r="V515" i="19" s="1"/>
  <c r="T515" i="19" s="1"/>
  <c r="AR515" i="19"/>
  <c r="AS515" i="19"/>
  <c r="F516" i="19"/>
  <c r="I516" i="19"/>
  <c r="P516" i="19"/>
  <c r="Q516" i="19"/>
  <c r="S516" i="19"/>
  <c r="V516" i="19" s="1"/>
  <c r="T516" i="19" s="1"/>
  <c r="AR516" i="19"/>
  <c r="AS516" i="19"/>
  <c r="F517" i="19"/>
  <c r="I517" i="19"/>
  <c r="P517" i="19"/>
  <c r="Q517" i="19"/>
  <c r="S517" i="19"/>
  <c r="V517" i="19" s="1"/>
  <c r="T517" i="19" s="1"/>
  <c r="AR517" i="19"/>
  <c r="AS517" i="19"/>
  <c r="F518" i="19"/>
  <c r="I518" i="19"/>
  <c r="P518" i="19"/>
  <c r="Q518" i="19"/>
  <c r="S518" i="19"/>
  <c r="V518" i="19" s="1"/>
  <c r="T518" i="19" s="1"/>
  <c r="AR518" i="19"/>
  <c r="AS518" i="19"/>
  <c r="F519" i="19"/>
  <c r="I519" i="19"/>
  <c r="P519" i="19"/>
  <c r="Q519" i="19"/>
  <c r="S519" i="19"/>
  <c r="V519" i="19" s="1"/>
  <c r="T519" i="19" s="1"/>
  <c r="AR519" i="19"/>
  <c r="AS519" i="19"/>
  <c r="F520" i="19"/>
  <c r="I520" i="19"/>
  <c r="P520" i="19"/>
  <c r="Q520" i="19"/>
  <c r="S520" i="19"/>
  <c r="V520" i="19" s="1"/>
  <c r="T520" i="19" s="1"/>
  <c r="AR520" i="19"/>
  <c r="AS520" i="19"/>
  <c r="F521" i="19"/>
  <c r="I521" i="19"/>
  <c r="P521" i="19"/>
  <c r="Q521" i="19"/>
  <c r="S521" i="19"/>
  <c r="V521" i="19" s="1"/>
  <c r="T521" i="19" s="1"/>
  <c r="AR521" i="19"/>
  <c r="AS521" i="19"/>
  <c r="F522" i="19"/>
  <c r="I522" i="19"/>
  <c r="P522" i="19"/>
  <c r="Q522" i="19"/>
  <c r="S522" i="19"/>
  <c r="V522" i="19" s="1"/>
  <c r="T522" i="19" s="1"/>
  <c r="AR522" i="19"/>
  <c r="AS522" i="19"/>
  <c r="F523" i="19"/>
  <c r="I523" i="19"/>
  <c r="P523" i="19"/>
  <c r="Q523" i="19"/>
  <c r="S523" i="19"/>
  <c r="V523" i="19" s="1"/>
  <c r="T523" i="19" s="1"/>
  <c r="AR523" i="19"/>
  <c r="AS523" i="19"/>
  <c r="F524" i="19"/>
  <c r="I524" i="19"/>
  <c r="P524" i="19"/>
  <c r="Q524" i="19"/>
  <c r="S524" i="19"/>
  <c r="V524" i="19" s="1"/>
  <c r="T524" i="19" s="1"/>
  <c r="AR524" i="19"/>
  <c r="AS524" i="19"/>
  <c r="F525" i="19"/>
  <c r="I525" i="19"/>
  <c r="P525" i="19"/>
  <c r="Q525" i="19"/>
  <c r="S525" i="19"/>
  <c r="V525" i="19" s="1"/>
  <c r="T525" i="19" s="1"/>
  <c r="AR525" i="19"/>
  <c r="AS525" i="19"/>
  <c r="F526" i="19"/>
  <c r="I526" i="19"/>
  <c r="P526" i="19"/>
  <c r="Q526" i="19"/>
  <c r="S526" i="19"/>
  <c r="V526" i="19" s="1"/>
  <c r="T526" i="19" s="1"/>
  <c r="AR526" i="19"/>
  <c r="AS526" i="19"/>
  <c r="F527" i="19"/>
  <c r="I527" i="19"/>
  <c r="P527" i="19"/>
  <c r="Q527" i="19"/>
  <c r="S527" i="19"/>
  <c r="V527" i="19" s="1"/>
  <c r="T527" i="19" s="1"/>
  <c r="AR527" i="19"/>
  <c r="AS527" i="19"/>
  <c r="F528" i="19"/>
  <c r="I528" i="19"/>
  <c r="P528" i="19"/>
  <c r="Q528" i="19"/>
  <c r="S528" i="19"/>
  <c r="V528" i="19" s="1"/>
  <c r="T528" i="19" s="1"/>
  <c r="AR528" i="19"/>
  <c r="AS528" i="19"/>
  <c r="F529" i="19"/>
  <c r="I529" i="19"/>
  <c r="P529" i="19"/>
  <c r="Q529" i="19"/>
  <c r="S529" i="19"/>
  <c r="V529" i="19" s="1"/>
  <c r="T529" i="19" s="1"/>
  <c r="AR529" i="19"/>
  <c r="AS529" i="19"/>
  <c r="F530" i="19"/>
  <c r="I530" i="19"/>
  <c r="P530" i="19"/>
  <c r="Q530" i="19"/>
  <c r="S530" i="19"/>
  <c r="V530" i="19" s="1"/>
  <c r="T530" i="19" s="1"/>
  <c r="AR530" i="19"/>
  <c r="AS530" i="19"/>
  <c r="F531" i="19"/>
  <c r="I531" i="19"/>
  <c r="P531" i="19"/>
  <c r="Q531" i="19"/>
  <c r="S531" i="19"/>
  <c r="V531" i="19" s="1"/>
  <c r="T531" i="19" s="1"/>
  <c r="AR531" i="19"/>
  <c r="AS531" i="19"/>
  <c r="F532" i="19"/>
  <c r="I532" i="19"/>
  <c r="P532" i="19"/>
  <c r="Q532" i="19"/>
  <c r="S532" i="19"/>
  <c r="V532" i="19" s="1"/>
  <c r="T532" i="19" s="1"/>
  <c r="AR532" i="19"/>
  <c r="AS532" i="19"/>
  <c r="F533" i="19"/>
  <c r="I533" i="19"/>
  <c r="P533" i="19"/>
  <c r="Q533" i="19"/>
  <c r="S533" i="19"/>
  <c r="V533" i="19" s="1"/>
  <c r="T533" i="19" s="1"/>
  <c r="AR533" i="19"/>
  <c r="AS533" i="19"/>
  <c r="F534" i="19"/>
  <c r="I534" i="19"/>
  <c r="P534" i="19"/>
  <c r="Q534" i="19"/>
  <c r="S534" i="19"/>
  <c r="V534" i="19" s="1"/>
  <c r="T534" i="19" s="1"/>
  <c r="AR534" i="19"/>
  <c r="AS534" i="19"/>
  <c r="F535" i="19"/>
  <c r="I535" i="19"/>
  <c r="P535" i="19"/>
  <c r="Q535" i="19"/>
  <c r="S535" i="19"/>
  <c r="V535" i="19" s="1"/>
  <c r="T535" i="19" s="1"/>
  <c r="AR535" i="19"/>
  <c r="AS535" i="19"/>
  <c r="F536" i="19"/>
  <c r="I536" i="19"/>
  <c r="P536" i="19"/>
  <c r="Q536" i="19"/>
  <c r="S536" i="19"/>
  <c r="V536" i="19" s="1"/>
  <c r="T536" i="19" s="1"/>
  <c r="AR536" i="19"/>
  <c r="AS536" i="19"/>
  <c r="F537" i="19"/>
  <c r="I537" i="19"/>
  <c r="P537" i="19"/>
  <c r="Q537" i="19"/>
  <c r="S537" i="19"/>
  <c r="V537" i="19" s="1"/>
  <c r="T537" i="19" s="1"/>
  <c r="AR537" i="19"/>
  <c r="AS537" i="19"/>
  <c r="F538" i="19"/>
  <c r="I538" i="19"/>
  <c r="P538" i="19"/>
  <c r="Q538" i="19"/>
  <c r="S538" i="19"/>
  <c r="V538" i="19" s="1"/>
  <c r="T538" i="19" s="1"/>
  <c r="AR538" i="19"/>
  <c r="AS538" i="19"/>
  <c r="F539" i="19"/>
  <c r="I539" i="19"/>
  <c r="P539" i="19"/>
  <c r="Q539" i="19"/>
  <c r="S539" i="19"/>
  <c r="V539" i="19" s="1"/>
  <c r="T539" i="19" s="1"/>
  <c r="AR539" i="19"/>
  <c r="AS539" i="19"/>
  <c r="F540" i="19"/>
  <c r="I540" i="19"/>
  <c r="P540" i="19"/>
  <c r="Q540" i="19"/>
  <c r="S540" i="19"/>
  <c r="V540" i="19" s="1"/>
  <c r="T540" i="19" s="1"/>
  <c r="AR540" i="19"/>
  <c r="AS540" i="19"/>
  <c r="F541" i="19"/>
  <c r="I541" i="19"/>
  <c r="P541" i="19"/>
  <c r="Q541" i="19"/>
  <c r="S541" i="19"/>
  <c r="V541" i="19" s="1"/>
  <c r="T541" i="19" s="1"/>
  <c r="AR541" i="19"/>
  <c r="AS541" i="19"/>
  <c r="F542" i="19"/>
  <c r="I542" i="19"/>
  <c r="P542" i="19"/>
  <c r="Q542" i="19"/>
  <c r="S542" i="19"/>
  <c r="V542" i="19" s="1"/>
  <c r="T542" i="19" s="1"/>
  <c r="AR542" i="19"/>
  <c r="AS542" i="19"/>
  <c r="F543" i="19"/>
  <c r="I543" i="19"/>
  <c r="P543" i="19"/>
  <c r="Q543" i="19"/>
  <c r="S543" i="19"/>
  <c r="V543" i="19" s="1"/>
  <c r="T543" i="19" s="1"/>
  <c r="AR543" i="19"/>
  <c r="AS543" i="19"/>
  <c r="F544" i="19"/>
  <c r="I544" i="19"/>
  <c r="P544" i="19"/>
  <c r="Q544" i="19"/>
  <c r="S544" i="19"/>
  <c r="V544" i="19" s="1"/>
  <c r="T544" i="19" s="1"/>
  <c r="AR544" i="19"/>
  <c r="AS544" i="19"/>
  <c r="F545" i="19"/>
  <c r="I545" i="19"/>
  <c r="P545" i="19"/>
  <c r="Q545" i="19"/>
  <c r="S545" i="19"/>
  <c r="V545" i="19" s="1"/>
  <c r="T545" i="19" s="1"/>
  <c r="AR545" i="19"/>
  <c r="AS545" i="19"/>
  <c r="F546" i="19"/>
  <c r="I546" i="19"/>
  <c r="S546" i="19"/>
  <c r="V546" i="19" s="1"/>
  <c r="T546" i="19" s="1"/>
  <c r="AR546" i="19"/>
  <c r="AS546" i="19"/>
  <c r="F547" i="19"/>
  <c r="I547" i="19"/>
  <c r="P547" i="19"/>
  <c r="Q547" i="19"/>
  <c r="S547" i="19"/>
  <c r="V547" i="19" s="1"/>
  <c r="T547" i="19" s="1"/>
  <c r="AR547" i="19"/>
  <c r="AS547" i="19"/>
  <c r="F548" i="19"/>
  <c r="I548" i="19"/>
  <c r="P548" i="19"/>
  <c r="S548" i="19"/>
  <c r="V548" i="19" s="1"/>
  <c r="T548" i="19" s="1"/>
  <c r="AR548" i="19"/>
  <c r="AS548" i="19"/>
  <c r="F549" i="19"/>
  <c r="I549" i="19"/>
  <c r="P549" i="19"/>
  <c r="S549" i="19"/>
  <c r="V549" i="19" s="1"/>
  <c r="T549" i="19" s="1"/>
  <c r="AR549" i="19"/>
  <c r="AS549" i="19"/>
  <c r="F550" i="19"/>
  <c r="I550" i="19"/>
  <c r="P550" i="19"/>
  <c r="Q550" i="19"/>
  <c r="S550" i="19"/>
  <c r="V550" i="19" s="1"/>
  <c r="T550" i="19" s="1"/>
  <c r="AR550" i="19"/>
  <c r="AS550" i="19"/>
  <c r="F551" i="19"/>
  <c r="I551" i="19"/>
  <c r="P551" i="19"/>
  <c r="Q551" i="19"/>
  <c r="S551" i="19"/>
  <c r="V551" i="19" s="1"/>
  <c r="T551" i="19" s="1"/>
  <c r="AR551" i="19"/>
  <c r="AS551" i="19"/>
  <c r="F552" i="19"/>
  <c r="I552" i="19"/>
  <c r="P552" i="19"/>
  <c r="Q552" i="19"/>
  <c r="S552" i="19"/>
  <c r="V552" i="19" s="1"/>
  <c r="T552" i="19" s="1"/>
  <c r="AR552" i="19"/>
  <c r="AS552" i="19"/>
  <c r="F553" i="19"/>
  <c r="I553" i="19"/>
  <c r="S553" i="19"/>
  <c r="V553" i="19" s="1"/>
  <c r="T553" i="19" s="1"/>
  <c r="AR553" i="19"/>
  <c r="AS553" i="19"/>
  <c r="F554" i="19"/>
  <c r="I554" i="19"/>
  <c r="S554" i="19"/>
  <c r="V554" i="19" s="1"/>
  <c r="T554" i="19" s="1"/>
  <c r="AR554" i="19"/>
  <c r="AS554" i="19"/>
  <c r="F555" i="19"/>
  <c r="I555" i="19"/>
  <c r="P555" i="19"/>
  <c r="Q555" i="19"/>
  <c r="S555" i="19"/>
  <c r="V555" i="19" s="1"/>
  <c r="T555" i="19" s="1"/>
  <c r="AR555" i="19"/>
  <c r="AS555" i="19"/>
  <c r="F556" i="19"/>
  <c r="I556" i="19"/>
  <c r="P556" i="19"/>
  <c r="S556" i="19"/>
  <c r="V556" i="19" s="1"/>
  <c r="T556" i="19" s="1"/>
  <c r="AR556" i="19"/>
  <c r="AS556" i="19"/>
  <c r="F557" i="19"/>
  <c r="I557" i="19"/>
  <c r="P557" i="19"/>
  <c r="Q557" i="19"/>
  <c r="S557" i="19"/>
  <c r="V557" i="19" s="1"/>
  <c r="T557" i="19" s="1"/>
  <c r="AR557" i="19"/>
  <c r="AS557" i="19"/>
  <c r="I558" i="19"/>
  <c r="S558" i="19"/>
  <c r="V558" i="19" s="1"/>
  <c r="T558" i="19" s="1"/>
  <c r="AR558" i="19"/>
  <c r="AS558" i="19"/>
  <c r="F559" i="19"/>
  <c r="I559" i="19"/>
  <c r="P559" i="19"/>
  <c r="Q559" i="19"/>
  <c r="S559" i="19"/>
  <c r="V559" i="19" s="1"/>
  <c r="T559" i="19" s="1"/>
  <c r="AR559" i="19"/>
  <c r="AS559" i="19"/>
  <c r="F560" i="19"/>
  <c r="I560" i="19"/>
  <c r="S560" i="19"/>
  <c r="V560" i="19" s="1"/>
  <c r="T560" i="19" s="1"/>
  <c r="AR560" i="19"/>
  <c r="AS560" i="19"/>
  <c r="F561" i="19"/>
  <c r="I561" i="19"/>
  <c r="S561" i="19"/>
  <c r="V561" i="19" s="1"/>
  <c r="T561" i="19" s="1"/>
  <c r="AR561" i="19"/>
  <c r="AS561" i="19"/>
  <c r="F562" i="19"/>
  <c r="I562" i="19"/>
  <c r="S562" i="19"/>
  <c r="V562" i="19" s="1"/>
  <c r="T562" i="19" s="1"/>
  <c r="AR562" i="19"/>
  <c r="AS562" i="19"/>
  <c r="F563" i="19"/>
  <c r="I563" i="19"/>
  <c r="S563" i="19"/>
  <c r="V563" i="19" s="1"/>
  <c r="T563" i="19" s="1"/>
  <c r="AR563" i="19"/>
  <c r="AS563" i="19"/>
  <c r="I564" i="19"/>
  <c r="S564" i="19"/>
  <c r="V564" i="19" s="1"/>
  <c r="T564" i="19" s="1"/>
  <c r="AR564" i="19"/>
  <c r="AS564" i="19"/>
  <c r="F565" i="19"/>
  <c r="I565" i="19"/>
  <c r="S565" i="19"/>
  <c r="V565" i="19" s="1"/>
  <c r="T565" i="19" s="1"/>
  <c r="AR565" i="19"/>
  <c r="AS565" i="19"/>
  <c r="F566" i="19"/>
  <c r="I566" i="19"/>
  <c r="S566" i="19"/>
  <c r="V566" i="19" s="1"/>
  <c r="T566" i="19" s="1"/>
  <c r="AR566" i="19"/>
  <c r="AS566" i="19"/>
  <c r="F567" i="19"/>
  <c r="I567" i="19"/>
  <c r="S567" i="19"/>
  <c r="V567" i="19" s="1"/>
  <c r="T567" i="19" s="1"/>
  <c r="AR567" i="19"/>
  <c r="AS567" i="19"/>
  <c r="F568" i="19"/>
  <c r="I568" i="19"/>
  <c r="S568" i="19"/>
  <c r="V568" i="19" s="1"/>
  <c r="T568" i="19" s="1"/>
  <c r="AR568" i="19"/>
  <c r="AS568" i="19"/>
  <c r="F569" i="19"/>
  <c r="I569" i="19"/>
  <c r="S569" i="19"/>
  <c r="V569" i="19" s="1"/>
  <c r="T569" i="19" s="1"/>
  <c r="AR569" i="19"/>
  <c r="AS569" i="19"/>
  <c r="F570" i="19"/>
  <c r="I570" i="19"/>
  <c r="S570" i="19"/>
  <c r="V570" i="19" s="1"/>
  <c r="T570" i="19" s="1"/>
  <c r="AR570" i="19"/>
  <c r="AS570" i="19"/>
  <c r="F571" i="19"/>
  <c r="I571" i="19"/>
  <c r="S571" i="19"/>
  <c r="V571" i="19" s="1"/>
  <c r="T571" i="19" s="1"/>
  <c r="AR571" i="19"/>
  <c r="AS571" i="19"/>
  <c r="F572" i="19"/>
  <c r="I572" i="19"/>
  <c r="P572" i="19"/>
  <c r="S572" i="19"/>
  <c r="V572" i="19" s="1"/>
  <c r="T572" i="19" s="1"/>
  <c r="AR572" i="19"/>
  <c r="AS572" i="19"/>
  <c r="F573" i="19"/>
  <c r="I573" i="19"/>
  <c r="P573" i="19"/>
  <c r="Q573" i="19"/>
  <c r="S573" i="19"/>
  <c r="V573" i="19" s="1"/>
  <c r="T573" i="19" s="1"/>
  <c r="AR573" i="19"/>
  <c r="AS573" i="19"/>
  <c r="F574" i="19"/>
  <c r="I574" i="19"/>
  <c r="S574" i="19"/>
  <c r="V574" i="19" s="1"/>
  <c r="T574" i="19" s="1"/>
  <c r="AR574" i="19"/>
  <c r="AS574" i="19"/>
  <c r="F575" i="19"/>
  <c r="I575" i="19"/>
  <c r="S575" i="19"/>
  <c r="V575" i="19" s="1"/>
  <c r="T575" i="19" s="1"/>
  <c r="AR575" i="19"/>
  <c r="AS575" i="19"/>
  <c r="F576" i="19"/>
  <c r="I576" i="19"/>
  <c r="S576" i="19"/>
  <c r="V576" i="19" s="1"/>
  <c r="T576" i="19" s="1"/>
  <c r="AR576" i="19"/>
  <c r="AS576" i="19"/>
  <c r="F577" i="19"/>
  <c r="I577" i="19"/>
  <c r="S577" i="19"/>
  <c r="V577" i="19" s="1"/>
  <c r="T577" i="19" s="1"/>
  <c r="AR577" i="19"/>
  <c r="AS577" i="19"/>
  <c r="F578" i="19"/>
  <c r="I578" i="19"/>
  <c r="S578" i="19"/>
  <c r="V578" i="19" s="1"/>
  <c r="T578" i="19" s="1"/>
  <c r="AR578" i="19"/>
  <c r="AS578" i="19"/>
  <c r="F579" i="19"/>
  <c r="I579" i="19"/>
  <c r="P579" i="19"/>
  <c r="Q579" i="19"/>
  <c r="S579" i="19"/>
  <c r="V579" i="19" s="1"/>
  <c r="T579" i="19" s="1"/>
  <c r="AR579" i="19"/>
  <c r="AS579" i="19"/>
  <c r="F580" i="19"/>
  <c r="I580" i="19"/>
  <c r="S580" i="19"/>
  <c r="V580" i="19" s="1"/>
  <c r="T580" i="19" s="1"/>
  <c r="AR580" i="19"/>
  <c r="AS580" i="19"/>
  <c r="F581" i="19"/>
  <c r="I581" i="19"/>
  <c r="S581" i="19"/>
  <c r="V581" i="19" s="1"/>
  <c r="T581" i="19" s="1"/>
  <c r="AR581" i="19"/>
  <c r="AS581" i="19"/>
  <c r="F582" i="19"/>
  <c r="I582" i="19"/>
  <c r="P582" i="19"/>
  <c r="Q582" i="19"/>
  <c r="S582" i="19"/>
  <c r="V582" i="19" s="1"/>
  <c r="T582" i="19" s="1"/>
  <c r="AR582" i="19"/>
  <c r="AS582" i="19"/>
  <c r="F583" i="19"/>
  <c r="I583" i="19"/>
  <c r="P583" i="19"/>
  <c r="Q583" i="19"/>
  <c r="S583" i="19"/>
  <c r="V583" i="19" s="1"/>
  <c r="T583" i="19" s="1"/>
  <c r="AR583" i="19"/>
  <c r="AS583" i="19"/>
  <c r="F584" i="19"/>
  <c r="I584" i="19"/>
  <c r="P584" i="19"/>
  <c r="Q584" i="19"/>
  <c r="S584" i="19"/>
  <c r="V584" i="19" s="1"/>
  <c r="T584" i="19" s="1"/>
  <c r="AR584" i="19"/>
  <c r="AS584" i="19"/>
  <c r="F585" i="19"/>
  <c r="I585" i="19"/>
  <c r="P585" i="19"/>
  <c r="Q585" i="19"/>
  <c r="S585" i="19"/>
  <c r="V585" i="19" s="1"/>
  <c r="T585" i="19" s="1"/>
  <c r="AR585" i="19"/>
  <c r="AS585" i="19"/>
  <c r="F586" i="19"/>
  <c r="I586" i="19"/>
  <c r="P586" i="19"/>
  <c r="Q586" i="19"/>
  <c r="S586" i="19"/>
  <c r="V586" i="19" s="1"/>
  <c r="T586" i="19" s="1"/>
  <c r="AR586" i="19"/>
  <c r="AS586" i="19"/>
  <c r="F587" i="19"/>
  <c r="I587" i="19"/>
  <c r="S587" i="19"/>
  <c r="V587" i="19" s="1"/>
  <c r="T587" i="19" s="1"/>
  <c r="AR587" i="19"/>
  <c r="AS587" i="19"/>
  <c r="F588" i="19"/>
  <c r="I588" i="19"/>
  <c r="S588" i="19"/>
  <c r="V588" i="19" s="1"/>
  <c r="T588" i="19" s="1"/>
  <c r="AR588" i="19"/>
  <c r="AS588" i="19"/>
  <c r="F589" i="19"/>
  <c r="I589" i="19"/>
  <c r="S589" i="19"/>
  <c r="V589" i="19" s="1"/>
  <c r="T589" i="19" s="1"/>
  <c r="AR589" i="19"/>
  <c r="AS589" i="19"/>
  <c r="F590" i="19"/>
  <c r="I590" i="19"/>
  <c r="S590" i="19"/>
  <c r="V590" i="19" s="1"/>
  <c r="T590" i="19" s="1"/>
  <c r="AR590" i="19"/>
  <c r="AS590" i="19"/>
  <c r="F591" i="19"/>
  <c r="I591" i="19"/>
  <c r="P591" i="19"/>
  <c r="Q591" i="19"/>
  <c r="S591" i="19"/>
  <c r="V591" i="19" s="1"/>
  <c r="T591" i="19" s="1"/>
  <c r="AR591" i="19"/>
  <c r="AS591" i="19"/>
  <c r="F592" i="19"/>
  <c r="I592" i="19"/>
  <c r="S592" i="19"/>
  <c r="V592" i="19" s="1"/>
  <c r="T592" i="19" s="1"/>
  <c r="AR592" i="19"/>
  <c r="AS592" i="19"/>
  <c r="F593" i="19"/>
  <c r="I593" i="19"/>
  <c r="S593" i="19"/>
  <c r="V593" i="19" s="1"/>
  <c r="T593" i="19" s="1"/>
  <c r="AR593" i="19"/>
  <c r="AS593" i="19"/>
  <c r="F594" i="19"/>
  <c r="I594" i="19"/>
  <c r="S594" i="19"/>
  <c r="V594" i="19" s="1"/>
  <c r="T594" i="19" s="1"/>
  <c r="AR594" i="19"/>
  <c r="AS594" i="19"/>
  <c r="F595" i="19"/>
  <c r="I595" i="19"/>
  <c r="S595" i="19"/>
  <c r="V595" i="19" s="1"/>
  <c r="T595" i="19" s="1"/>
  <c r="AR595" i="19"/>
  <c r="AS595" i="19"/>
  <c r="F596" i="19"/>
  <c r="I596" i="19"/>
  <c r="S596" i="19"/>
  <c r="V596" i="19" s="1"/>
  <c r="T596" i="19" s="1"/>
  <c r="AR596" i="19"/>
  <c r="AS596" i="19"/>
  <c r="F597" i="19"/>
  <c r="I597" i="19"/>
  <c r="S597" i="19"/>
  <c r="V597" i="19" s="1"/>
  <c r="T597" i="19" s="1"/>
  <c r="AR597" i="19"/>
  <c r="AS597" i="19"/>
  <c r="F598" i="19"/>
  <c r="I598" i="19"/>
  <c r="P598" i="19"/>
  <c r="Q598" i="19"/>
  <c r="S598" i="19"/>
  <c r="V598" i="19" s="1"/>
  <c r="T598" i="19" s="1"/>
  <c r="AR598" i="19"/>
  <c r="AS598" i="19"/>
  <c r="F599" i="19"/>
  <c r="I599" i="19"/>
  <c r="P599" i="19"/>
  <c r="Q599" i="19"/>
  <c r="S599" i="19"/>
  <c r="V599" i="19" s="1"/>
  <c r="T599" i="19" s="1"/>
  <c r="AR599" i="19"/>
  <c r="AS599" i="19"/>
  <c r="F600" i="19"/>
  <c r="I600" i="19"/>
  <c r="P600" i="19"/>
  <c r="Q600" i="19"/>
  <c r="S600" i="19"/>
  <c r="V600" i="19" s="1"/>
  <c r="T600" i="19" s="1"/>
  <c r="AR600" i="19"/>
  <c r="AS600" i="19"/>
  <c r="F601" i="19"/>
  <c r="I601" i="19"/>
  <c r="P601" i="19"/>
  <c r="Q601" i="19"/>
  <c r="S601" i="19"/>
  <c r="V601" i="19" s="1"/>
  <c r="T601" i="19" s="1"/>
  <c r="AR601" i="19"/>
  <c r="AS601" i="19"/>
  <c r="F602" i="19"/>
  <c r="I602" i="19"/>
  <c r="S602" i="19"/>
  <c r="V602" i="19" s="1"/>
  <c r="T602" i="19" s="1"/>
  <c r="AR602" i="19"/>
  <c r="AS602" i="19"/>
  <c r="I603" i="19"/>
  <c r="S603" i="19"/>
  <c r="V603" i="19" s="1"/>
  <c r="T603" i="19" s="1"/>
  <c r="AR603" i="19"/>
  <c r="AS603" i="19"/>
  <c r="F604" i="19"/>
  <c r="I604" i="19"/>
  <c r="S604" i="19"/>
  <c r="V604" i="19" s="1"/>
  <c r="T604" i="19" s="1"/>
  <c r="AR604" i="19"/>
  <c r="AS604" i="19"/>
  <c r="F605" i="19"/>
  <c r="I605" i="19"/>
  <c r="S605" i="19"/>
  <c r="V605" i="19" s="1"/>
  <c r="T605" i="19" s="1"/>
  <c r="AR605" i="19"/>
  <c r="AS605" i="19"/>
  <c r="F606" i="19"/>
  <c r="I606" i="19"/>
  <c r="S606" i="19"/>
  <c r="V606" i="19" s="1"/>
  <c r="T606" i="19" s="1"/>
  <c r="AR606" i="19"/>
  <c r="AS606" i="19"/>
  <c r="I607" i="19"/>
  <c r="S607" i="19"/>
  <c r="V607" i="19" s="1"/>
  <c r="T607" i="19" s="1"/>
  <c r="AR607" i="19"/>
  <c r="AS607" i="19"/>
  <c r="F608" i="19"/>
  <c r="I608" i="19"/>
  <c r="P608" i="19"/>
  <c r="Q608" i="19"/>
  <c r="S608" i="19"/>
  <c r="V608" i="19" s="1"/>
  <c r="T608" i="19" s="1"/>
  <c r="AR608" i="19"/>
  <c r="AS608" i="19"/>
  <c r="F609" i="19"/>
  <c r="I609" i="19"/>
  <c r="P609" i="19"/>
  <c r="Q609" i="19"/>
  <c r="S609" i="19"/>
  <c r="V609" i="19" s="1"/>
  <c r="T609" i="19" s="1"/>
  <c r="AR609" i="19"/>
  <c r="AS609" i="19"/>
  <c r="F610" i="19"/>
  <c r="I610" i="19"/>
  <c r="S610" i="19"/>
  <c r="V610" i="19" s="1"/>
  <c r="T610" i="19" s="1"/>
  <c r="AR610" i="19"/>
  <c r="AS610" i="19"/>
  <c r="F611" i="19"/>
  <c r="I611" i="19"/>
  <c r="S611" i="19"/>
  <c r="V611" i="19" s="1"/>
  <c r="T611" i="19" s="1"/>
  <c r="AR611" i="19"/>
  <c r="AS611" i="19"/>
  <c r="F612" i="19"/>
  <c r="I612" i="19"/>
  <c r="S612" i="19"/>
  <c r="V612" i="19" s="1"/>
  <c r="T612" i="19" s="1"/>
  <c r="AR612" i="19"/>
  <c r="AS612" i="19"/>
  <c r="F613" i="19"/>
  <c r="I613" i="19"/>
  <c r="S613" i="19"/>
  <c r="V613" i="19" s="1"/>
  <c r="T613" i="19" s="1"/>
  <c r="AR613" i="19"/>
  <c r="AS613" i="19"/>
  <c r="F614" i="19"/>
  <c r="I614" i="19"/>
  <c r="S614" i="19"/>
  <c r="V614" i="19" s="1"/>
  <c r="T614" i="19" s="1"/>
  <c r="AR614" i="19"/>
  <c r="AS614" i="19"/>
  <c r="F615" i="19"/>
  <c r="I615" i="19"/>
  <c r="P615" i="19"/>
  <c r="Q615" i="19"/>
  <c r="S615" i="19"/>
  <c r="V615" i="19" s="1"/>
  <c r="T615" i="19" s="1"/>
  <c r="AR615" i="19"/>
  <c r="AS615" i="19"/>
  <c r="F616" i="19"/>
  <c r="I616" i="19"/>
  <c r="P616" i="19"/>
  <c r="Q616" i="19"/>
  <c r="S616" i="19"/>
  <c r="V616" i="19" s="1"/>
  <c r="T616" i="19" s="1"/>
  <c r="AR616" i="19"/>
  <c r="AS616" i="19"/>
  <c r="F617" i="19"/>
  <c r="I617" i="19"/>
  <c r="S617" i="19"/>
  <c r="V617" i="19" s="1"/>
  <c r="T617" i="19" s="1"/>
  <c r="AR617" i="19"/>
  <c r="AS617" i="19"/>
  <c r="F618" i="19"/>
  <c r="I618" i="19"/>
  <c r="S618" i="19"/>
  <c r="V618" i="19" s="1"/>
  <c r="T618" i="19" s="1"/>
  <c r="AR618" i="19"/>
  <c r="AS618" i="19"/>
  <c r="F619" i="19"/>
  <c r="I619" i="19"/>
  <c r="S619" i="19"/>
  <c r="V619" i="19" s="1"/>
  <c r="T619" i="19" s="1"/>
  <c r="AR619" i="19"/>
  <c r="AS619" i="19"/>
  <c r="F620" i="19"/>
  <c r="I620" i="19"/>
  <c r="S620" i="19"/>
  <c r="V620" i="19" s="1"/>
  <c r="T620" i="19" s="1"/>
  <c r="AR620" i="19"/>
  <c r="AS620" i="19"/>
  <c r="F621" i="19"/>
  <c r="I621" i="19"/>
  <c r="S621" i="19"/>
  <c r="V621" i="19" s="1"/>
  <c r="T621" i="19" s="1"/>
  <c r="AR621" i="19"/>
  <c r="AS621" i="19"/>
  <c r="I622" i="19"/>
  <c r="S622" i="19"/>
  <c r="V622" i="19" s="1"/>
  <c r="T622" i="19" s="1"/>
  <c r="AR622" i="19"/>
  <c r="AS622" i="19"/>
  <c r="F623" i="19"/>
  <c r="I623" i="19"/>
  <c r="S623" i="19"/>
  <c r="V623" i="19" s="1"/>
  <c r="T623" i="19" s="1"/>
  <c r="AR623" i="19"/>
  <c r="AS623" i="19"/>
  <c r="F624" i="19"/>
  <c r="I624" i="19"/>
  <c r="S624" i="19"/>
  <c r="V624" i="19" s="1"/>
  <c r="T624" i="19" s="1"/>
  <c r="AR624" i="19"/>
  <c r="AS624" i="19"/>
  <c r="F625" i="19"/>
  <c r="I625" i="19"/>
  <c r="S625" i="19"/>
  <c r="V625" i="19" s="1"/>
  <c r="T625" i="19" s="1"/>
  <c r="AR625" i="19"/>
  <c r="AS625" i="19"/>
  <c r="F626" i="19"/>
  <c r="I626" i="19"/>
  <c r="S626" i="19"/>
  <c r="V626" i="19" s="1"/>
  <c r="T626" i="19" s="1"/>
  <c r="AR626" i="19"/>
  <c r="AS626" i="19"/>
  <c r="F627" i="19"/>
  <c r="I627" i="19"/>
  <c r="S627" i="19"/>
  <c r="V627" i="19" s="1"/>
  <c r="T627" i="19" s="1"/>
  <c r="AR627" i="19"/>
  <c r="AS627" i="19"/>
  <c r="F628" i="19"/>
  <c r="I628" i="19"/>
  <c r="S628" i="19"/>
  <c r="V628" i="19" s="1"/>
  <c r="T628" i="19" s="1"/>
  <c r="AR628" i="19"/>
  <c r="AS628" i="19"/>
  <c r="F629" i="19"/>
  <c r="I629" i="19"/>
  <c r="S629" i="19"/>
  <c r="V629" i="19" s="1"/>
  <c r="T629" i="19" s="1"/>
  <c r="AR629" i="19"/>
  <c r="AS629" i="19"/>
  <c r="F630" i="19"/>
  <c r="I630" i="19"/>
  <c r="S630" i="19"/>
  <c r="V630" i="19" s="1"/>
  <c r="T630" i="19" s="1"/>
  <c r="AR630" i="19"/>
  <c r="AS630" i="19"/>
  <c r="F631" i="19"/>
  <c r="I631" i="19"/>
  <c r="S631" i="19"/>
  <c r="V631" i="19" s="1"/>
  <c r="T631" i="19" s="1"/>
  <c r="AR631" i="19"/>
  <c r="AS631" i="19"/>
  <c r="F632" i="19"/>
  <c r="I632" i="19"/>
  <c r="S632" i="19"/>
  <c r="V632" i="19" s="1"/>
  <c r="T632" i="19" s="1"/>
  <c r="AR632" i="19"/>
  <c r="AS632" i="19"/>
  <c r="F633" i="19"/>
  <c r="I633" i="19"/>
  <c r="S633" i="19"/>
  <c r="V633" i="19" s="1"/>
  <c r="T633" i="19" s="1"/>
  <c r="AR633" i="19"/>
  <c r="AS633" i="19"/>
  <c r="F634" i="19"/>
  <c r="I634" i="19"/>
  <c r="S634" i="19"/>
  <c r="V634" i="19" s="1"/>
  <c r="T634" i="19" s="1"/>
  <c r="AR634" i="19"/>
  <c r="AS634" i="19"/>
  <c r="F635" i="19"/>
  <c r="I635" i="19"/>
  <c r="S635" i="19"/>
  <c r="V635" i="19" s="1"/>
  <c r="T635" i="19" s="1"/>
  <c r="AR635" i="19"/>
  <c r="AS635" i="19"/>
  <c r="F636" i="19"/>
  <c r="I636" i="19"/>
  <c r="S636" i="19"/>
  <c r="V636" i="19" s="1"/>
  <c r="T636" i="19" s="1"/>
  <c r="AR636" i="19"/>
  <c r="AS636" i="19"/>
  <c r="F637" i="19"/>
  <c r="I637" i="19"/>
  <c r="S637" i="19"/>
  <c r="V637" i="19" s="1"/>
  <c r="T637" i="19" s="1"/>
  <c r="AR637" i="19"/>
  <c r="AS637" i="19"/>
  <c r="F638" i="19"/>
  <c r="I638" i="19"/>
  <c r="S638" i="19"/>
  <c r="V638" i="19" s="1"/>
  <c r="T638" i="19" s="1"/>
  <c r="AR638" i="19"/>
  <c r="AS638" i="19"/>
  <c r="F639" i="19"/>
  <c r="I639" i="19"/>
  <c r="S639" i="19"/>
  <c r="V639" i="19" s="1"/>
  <c r="T639" i="19" s="1"/>
  <c r="AR639" i="19"/>
  <c r="AS639" i="19"/>
  <c r="F640" i="19"/>
  <c r="I640" i="19"/>
  <c r="S640" i="19"/>
  <c r="V640" i="19" s="1"/>
  <c r="T640" i="19" s="1"/>
  <c r="AR640" i="19"/>
  <c r="AS640" i="19"/>
  <c r="F641" i="19"/>
  <c r="I641" i="19"/>
  <c r="S641" i="19"/>
  <c r="V641" i="19" s="1"/>
  <c r="T641" i="19" s="1"/>
  <c r="AR641" i="19"/>
  <c r="AS641" i="19"/>
  <c r="F642" i="19"/>
  <c r="I642" i="19"/>
  <c r="S642" i="19"/>
  <c r="V642" i="19" s="1"/>
  <c r="T642" i="19" s="1"/>
  <c r="AR642" i="19"/>
  <c r="AS642" i="19"/>
  <c r="F643" i="19"/>
  <c r="I643" i="19"/>
  <c r="S643" i="19"/>
  <c r="V643" i="19" s="1"/>
  <c r="T643" i="19" s="1"/>
  <c r="AR643" i="19"/>
  <c r="AS643" i="19"/>
  <c r="F644" i="19"/>
  <c r="I644" i="19"/>
  <c r="S644" i="19"/>
  <c r="V644" i="19" s="1"/>
  <c r="T644" i="19" s="1"/>
  <c r="AR644" i="19"/>
  <c r="AS644" i="19"/>
  <c r="F645" i="19"/>
  <c r="I645" i="19"/>
  <c r="S645" i="19"/>
  <c r="V645" i="19" s="1"/>
  <c r="T645" i="19" s="1"/>
  <c r="AR645" i="19"/>
  <c r="AS645" i="19"/>
  <c r="F646" i="19"/>
  <c r="I646" i="19"/>
  <c r="S646" i="19"/>
  <c r="V646" i="19" s="1"/>
  <c r="T646" i="19" s="1"/>
  <c r="AR646" i="19"/>
  <c r="AS646" i="19"/>
  <c r="F647" i="19"/>
  <c r="I647" i="19"/>
  <c r="S647" i="19"/>
  <c r="V647" i="19" s="1"/>
  <c r="T647" i="19" s="1"/>
  <c r="AR647" i="19"/>
  <c r="AS647" i="19"/>
  <c r="F648" i="19"/>
  <c r="I648" i="19"/>
  <c r="S648" i="19"/>
  <c r="V648" i="19" s="1"/>
  <c r="T648" i="19" s="1"/>
  <c r="AR648" i="19"/>
  <c r="AS648" i="19"/>
  <c r="F649" i="19"/>
  <c r="I649" i="19"/>
  <c r="P649" i="19"/>
  <c r="Q649" i="19"/>
  <c r="S649" i="19"/>
  <c r="V649" i="19" s="1"/>
  <c r="T649" i="19" s="1"/>
  <c r="AR649" i="19"/>
  <c r="AS649" i="19"/>
  <c r="F650" i="19"/>
  <c r="I650" i="19"/>
  <c r="S650" i="19"/>
  <c r="V650" i="19" s="1"/>
  <c r="T650" i="19" s="1"/>
  <c r="AR650" i="19"/>
  <c r="AS650" i="19"/>
  <c r="F651" i="19"/>
  <c r="I651" i="19"/>
  <c r="S651" i="19"/>
  <c r="V651" i="19" s="1"/>
  <c r="T651" i="19" s="1"/>
  <c r="AR651" i="19"/>
  <c r="AS651" i="19"/>
  <c r="F652" i="19"/>
  <c r="I652" i="19"/>
  <c r="S652" i="19"/>
  <c r="V652" i="19" s="1"/>
  <c r="T652" i="19" s="1"/>
  <c r="AR652" i="19"/>
  <c r="AS652" i="19"/>
  <c r="F653" i="19"/>
  <c r="I653" i="19"/>
  <c r="S653" i="19"/>
  <c r="V653" i="19" s="1"/>
  <c r="T653" i="19" s="1"/>
  <c r="AR653" i="19"/>
  <c r="AS653" i="19"/>
  <c r="F654" i="19"/>
  <c r="I654" i="19"/>
  <c r="S654" i="19"/>
  <c r="V654" i="19" s="1"/>
  <c r="T654" i="19" s="1"/>
  <c r="AR654" i="19"/>
  <c r="AS654" i="19"/>
  <c r="F655" i="19"/>
  <c r="I655" i="19"/>
  <c r="S655" i="19"/>
  <c r="V655" i="19" s="1"/>
  <c r="T655" i="19" s="1"/>
  <c r="AR655" i="19"/>
  <c r="AS655" i="19"/>
  <c r="F656" i="19"/>
  <c r="I656" i="19"/>
  <c r="S656" i="19"/>
  <c r="V656" i="19" s="1"/>
  <c r="T656" i="19" s="1"/>
  <c r="AR656" i="19"/>
  <c r="AS656" i="19"/>
  <c r="F657" i="19"/>
  <c r="I657" i="19"/>
  <c r="S657" i="19"/>
  <c r="V657" i="19" s="1"/>
  <c r="T657" i="19" s="1"/>
  <c r="AR657" i="19"/>
  <c r="AS657" i="19"/>
  <c r="F658" i="19"/>
  <c r="I658" i="19"/>
  <c r="S658" i="19"/>
  <c r="V658" i="19" s="1"/>
  <c r="T658" i="19" s="1"/>
  <c r="AR658" i="19"/>
  <c r="AS658" i="19"/>
  <c r="F659" i="19"/>
  <c r="I659" i="19"/>
  <c r="S659" i="19"/>
  <c r="V659" i="19" s="1"/>
  <c r="T659" i="19" s="1"/>
  <c r="AR659" i="19"/>
  <c r="AS659" i="19"/>
  <c r="F660" i="19"/>
  <c r="I660" i="19"/>
  <c r="S660" i="19"/>
  <c r="V660" i="19" s="1"/>
  <c r="T660" i="19" s="1"/>
  <c r="AR660" i="19"/>
  <c r="AS660" i="19"/>
  <c r="F661" i="19"/>
  <c r="I661" i="19"/>
  <c r="S661" i="19"/>
  <c r="V661" i="19" s="1"/>
  <c r="T661" i="19" s="1"/>
  <c r="AR661" i="19"/>
  <c r="AS661" i="19"/>
  <c r="F662" i="19"/>
  <c r="I662" i="19"/>
  <c r="S662" i="19"/>
  <c r="V662" i="19" s="1"/>
  <c r="T662" i="19" s="1"/>
  <c r="AR662" i="19"/>
  <c r="AS662" i="19"/>
  <c r="F663" i="19"/>
  <c r="I663" i="19"/>
  <c r="S663" i="19"/>
  <c r="V663" i="19" s="1"/>
  <c r="T663" i="19" s="1"/>
  <c r="AR663" i="19"/>
  <c r="AS663" i="19"/>
  <c r="F664" i="19"/>
  <c r="I664" i="19"/>
  <c r="S664" i="19"/>
  <c r="V664" i="19" s="1"/>
  <c r="T664" i="19" s="1"/>
  <c r="AR664" i="19"/>
  <c r="AS664" i="19"/>
  <c r="F665" i="19"/>
  <c r="I665" i="19"/>
  <c r="S665" i="19"/>
  <c r="V665" i="19" s="1"/>
  <c r="T665" i="19" s="1"/>
  <c r="AR665" i="19"/>
  <c r="AS665" i="19"/>
  <c r="F666" i="19"/>
  <c r="I666" i="19"/>
  <c r="S666" i="19"/>
  <c r="V666" i="19" s="1"/>
  <c r="T666" i="19" s="1"/>
  <c r="AR666" i="19"/>
  <c r="AS666" i="19"/>
  <c r="F667" i="19"/>
  <c r="I667" i="19"/>
  <c r="S667" i="19"/>
  <c r="V667" i="19" s="1"/>
  <c r="T667" i="19" s="1"/>
  <c r="AR667" i="19"/>
  <c r="AS667" i="19"/>
  <c r="F668" i="19"/>
  <c r="I668" i="19"/>
  <c r="S668" i="19"/>
  <c r="V668" i="19" s="1"/>
  <c r="T668" i="19" s="1"/>
  <c r="AR668" i="19"/>
  <c r="AS668" i="19"/>
  <c r="F669" i="19"/>
  <c r="I669" i="19"/>
  <c r="S669" i="19"/>
  <c r="V669" i="19" s="1"/>
  <c r="T669" i="19" s="1"/>
  <c r="AR669" i="19"/>
  <c r="AS669" i="19"/>
  <c r="F670" i="19"/>
  <c r="I670" i="19"/>
  <c r="S670" i="19"/>
  <c r="V670" i="19" s="1"/>
  <c r="T670" i="19" s="1"/>
  <c r="AR670" i="19"/>
  <c r="AS670" i="19"/>
  <c r="F671" i="19"/>
  <c r="I671" i="19"/>
  <c r="S671" i="19"/>
  <c r="V671" i="19" s="1"/>
  <c r="T671" i="19" s="1"/>
  <c r="AR671" i="19"/>
  <c r="AS671" i="19"/>
  <c r="F672" i="19"/>
  <c r="I672" i="19"/>
  <c r="S672" i="19"/>
  <c r="V672" i="19" s="1"/>
  <c r="T672" i="19" s="1"/>
  <c r="AR672" i="19"/>
  <c r="AS672" i="19"/>
  <c r="F673" i="19"/>
  <c r="I673" i="19"/>
  <c r="S673" i="19"/>
  <c r="V673" i="19" s="1"/>
  <c r="T673" i="19" s="1"/>
  <c r="AR673" i="19"/>
  <c r="AS673" i="19"/>
  <c r="F674" i="19"/>
  <c r="I674" i="19"/>
  <c r="S674" i="19"/>
  <c r="V674" i="19" s="1"/>
  <c r="T674" i="19" s="1"/>
  <c r="AR674" i="19"/>
  <c r="AS674" i="19"/>
  <c r="F675" i="19"/>
  <c r="I675" i="19"/>
  <c r="S675" i="19"/>
  <c r="V675" i="19" s="1"/>
  <c r="T675" i="19" s="1"/>
  <c r="AR675" i="19"/>
  <c r="AS675" i="19"/>
  <c r="F676" i="19"/>
  <c r="I676" i="19"/>
  <c r="S676" i="19"/>
  <c r="V676" i="19" s="1"/>
  <c r="T676" i="19" s="1"/>
  <c r="AR676" i="19"/>
  <c r="AS676" i="19"/>
  <c r="F677" i="19"/>
  <c r="I677" i="19"/>
  <c r="S677" i="19"/>
  <c r="V677" i="19" s="1"/>
  <c r="T677" i="19" s="1"/>
  <c r="AR677" i="19"/>
  <c r="AS677" i="19"/>
  <c r="F678" i="19"/>
  <c r="I678" i="19"/>
  <c r="P678" i="19"/>
  <c r="Q678" i="19"/>
  <c r="S678" i="19"/>
  <c r="V678" i="19" s="1"/>
  <c r="T678" i="19" s="1"/>
  <c r="AR678" i="19"/>
  <c r="AS678" i="19"/>
  <c r="F679" i="19"/>
  <c r="I679" i="19"/>
  <c r="S679" i="19"/>
  <c r="V679" i="19" s="1"/>
  <c r="T679" i="19" s="1"/>
  <c r="AR679" i="19"/>
  <c r="AS679" i="19"/>
  <c r="F680" i="19"/>
  <c r="I680" i="19"/>
  <c r="S680" i="19"/>
  <c r="V680" i="19" s="1"/>
  <c r="T680" i="19" s="1"/>
  <c r="AR680" i="19"/>
  <c r="AS680" i="19"/>
  <c r="F681" i="19"/>
  <c r="I681" i="19"/>
  <c r="S681" i="19"/>
  <c r="V681" i="19" s="1"/>
  <c r="T681" i="19" s="1"/>
  <c r="AR681" i="19"/>
  <c r="AS681" i="19"/>
  <c r="F682" i="19"/>
  <c r="I682" i="19"/>
  <c r="S682" i="19"/>
  <c r="V682" i="19" s="1"/>
  <c r="T682" i="19" s="1"/>
  <c r="AR682" i="19"/>
  <c r="AS682" i="19"/>
  <c r="F683" i="19"/>
  <c r="I683" i="19"/>
  <c r="S683" i="19"/>
  <c r="V683" i="19" s="1"/>
  <c r="T683" i="19" s="1"/>
  <c r="AR683" i="19"/>
  <c r="AS683" i="19"/>
  <c r="F684" i="19"/>
  <c r="I684" i="19"/>
  <c r="S684" i="19"/>
  <c r="V684" i="19" s="1"/>
  <c r="T684" i="19" s="1"/>
  <c r="AR684" i="19"/>
  <c r="AS684" i="19"/>
  <c r="F685" i="19"/>
  <c r="I685" i="19"/>
  <c r="S685" i="19"/>
  <c r="V685" i="19" s="1"/>
  <c r="T685" i="19" s="1"/>
  <c r="AR685" i="19"/>
  <c r="AS685" i="19"/>
  <c r="F686" i="19"/>
  <c r="I686" i="19"/>
  <c r="S686" i="19"/>
  <c r="V686" i="19" s="1"/>
  <c r="T686" i="19" s="1"/>
  <c r="AR686" i="19"/>
  <c r="AS686" i="19"/>
  <c r="F687" i="19"/>
  <c r="I687" i="19"/>
  <c r="S687" i="19"/>
  <c r="V687" i="19" s="1"/>
  <c r="T687" i="19" s="1"/>
  <c r="AR687" i="19"/>
  <c r="AS687" i="19"/>
  <c r="F688" i="19"/>
  <c r="I688" i="19"/>
  <c r="S688" i="19"/>
  <c r="V688" i="19" s="1"/>
  <c r="T688" i="19" s="1"/>
  <c r="AR688" i="19"/>
  <c r="AS688" i="19"/>
  <c r="F689" i="19"/>
  <c r="I689" i="19"/>
  <c r="S689" i="19"/>
  <c r="V689" i="19" s="1"/>
  <c r="T689" i="19" s="1"/>
  <c r="AR689" i="19"/>
  <c r="AS689" i="19"/>
  <c r="F690" i="19"/>
  <c r="I690" i="19"/>
  <c r="S690" i="19"/>
  <c r="V690" i="19" s="1"/>
  <c r="T690" i="19" s="1"/>
  <c r="AR690" i="19"/>
  <c r="AS690" i="19"/>
  <c r="F691" i="19"/>
  <c r="I691" i="19"/>
  <c r="S691" i="19"/>
  <c r="V691" i="19" s="1"/>
  <c r="T691" i="19" s="1"/>
  <c r="AR691" i="19"/>
  <c r="AS691" i="19"/>
  <c r="F692" i="19"/>
  <c r="I692" i="19"/>
  <c r="S692" i="19"/>
  <c r="V692" i="19" s="1"/>
  <c r="T692" i="19" s="1"/>
  <c r="AR692" i="19"/>
  <c r="AS692" i="19"/>
  <c r="F693" i="19"/>
  <c r="I693" i="19"/>
  <c r="S693" i="19"/>
  <c r="V693" i="19" s="1"/>
  <c r="T693" i="19" s="1"/>
  <c r="AR693" i="19"/>
  <c r="AS693" i="19"/>
  <c r="F694" i="19"/>
  <c r="I694" i="19"/>
  <c r="S694" i="19"/>
  <c r="V694" i="19" s="1"/>
  <c r="T694" i="19" s="1"/>
  <c r="AR694" i="19"/>
  <c r="AS694" i="19"/>
  <c r="F695" i="19"/>
  <c r="I695" i="19"/>
  <c r="S695" i="19"/>
  <c r="V695" i="19" s="1"/>
  <c r="T695" i="19" s="1"/>
  <c r="AR695" i="19"/>
  <c r="AS695" i="19"/>
  <c r="F696" i="19"/>
  <c r="I696" i="19"/>
  <c r="S696" i="19"/>
  <c r="V696" i="19" s="1"/>
  <c r="T696" i="19" s="1"/>
  <c r="AR696" i="19"/>
  <c r="AS696" i="19"/>
  <c r="F697" i="19"/>
  <c r="I697" i="19"/>
  <c r="S697" i="19"/>
  <c r="V697" i="19" s="1"/>
  <c r="T697" i="19" s="1"/>
  <c r="AR697" i="19"/>
  <c r="AS697" i="19"/>
  <c r="F698" i="19"/>
  <c r="I698" i="19"/>
  <c r="S698" i="19"/>
  <c r="V698" i="19" s="1"/>
  <c r="T698" i="19" s="1"/>
  <c r="AR698" i="19"/>
  <c r="AS698" i="19"/>
  <c r="F699" i="19"/>
  <c r="I699" i="19"/>
  <c r="S699" i="19"/>
  <c r="V699" i="19" s="1"/>
  <c r="T699" i="19" s="1"/>
  <c r="AR699" i="19"/>
  <c r="AS699" i="19"/>
  <c r="F700" i="19"/>
  <c r="I700" i="19"/>
  <c r="S700" i="19"/>
  <c r="V700" i="19" s="1"/>
  <c r="T700" i="19" s="1"/>
  <c r="AR700" i="19"/>
  <c r="AS700" i="19"/>
  <c r="F701" i="19"/>
  <c r="I701" i="19"/>
  <c r="S701" i="19"/>
  <c r="V701" i="19" s="1"/>
  <c r="T701" i="19" s="1"/>
  <c r="AR701" i="19"/>
  <c r="AS701" i="19"/>
  <c r="F702" i="19"/>
  <c r="I702" i="19"/>
  <c r="S702" i="19"/>
  <c r="V702" i="19" s="1"/>
  <c r="T702" i="19" s="1"/>
  <c r="AR702" i="19"/>
  <c r="AS702" i="19"/>
  <c r="F703" i="19"/>
  <c r="I703" i="19"/>
  <c r="S703" i="19"/>
  <c r="V703" i="19" s="1"/>
  <c r="T703" i="19" s="1"/>
  <c r="AR703" i="19"/>
  <c r="AS703" i="19"/>
  <c r="F704" i="19"/>
  <c r="I704" i="19"/>
  <c r="S704" i="19"/>
  <c r="V704" i="19" s="1"/>
  <c r="T704" i="19" s="1"/>
  <c r="AR704" i="19"/>
  <c r="AS704" i="19"/>
  <c r="F705" i="19"/>
  <c r="I705" i="19"/>
  <c r="S705" i="19"/>
  <c r="V705" i="19" s="1"/>
  <c r="T705" i="19" s="1"/>
  <c r="AR705" i="19"/>
  <c r="AS705" i="19"/>
  <c r="F706" i="19"/>
  <c r="I706" i="19"/>
  <c r="S706" i="19"/>
  <c r="V706" i="19" s="1"/>
  <c r="T706" i="19" s="1"/>
  <c r="AR706" i="19"/>
  <c r="AS706" i="19"/>
  <c r="F707" i="19"/>
  <c r="I707" i="19"/>
  <c r="S707" i="19"/>
  <c r="V707" i="19" s="1"/>
  <c r="T707" i="19" s="1"/>
  <c r="AR707" i="19"/>
  <c r="AS707" i="19"/>
  <c r="F708" i="19"/>
  <c r="I708" i="19"/>
  <c r="S708" i="19"/>
  <c r="V708" i="19" s="1"/>
  <c r="T708" i="19" s="1"/>
  <c r="AR708" i="19"/>
  <c r="AS708" i="19"/>
  <c r="F709" i="19"/>
  <c r="I709" i="19"/>
  <c r="S709" i="19"/>
  <c r="V709" i="19" s="1"/>
  <c r="T709" i="19" s="1"/>
  <c r="AR709" i="19"/>
  <c r="AS709" i="19"/>
  <c r="F710" i="19"/>
  <c r="I710" i="19"/>
  <c r="S710" i="19"/>
  <c r="V710" i="19" s="1"/>
  <c r="T710" i="19" s="1"/>
  <c r="AR710" i="19"/>
  <c r="AS710" i="19"/>
  <c r="F711" i="19"/>
  <c r="I711" i="19"/>
  <c r="S711" i="19"/>
  <c r="V711" i="19" s="1"/>
  <c r="T711" i="19" s="1"/>
  <c r="AR711" i="19"/>
  <c r="AS711" i="19"/>
  <c r="F712" i="19"/>
  <c r="I712" i="19"/>
  <c r="S712" i="19"/>
  <c r="V712" i="19" s="1"/>
  <c r="T712" i="19" s="1"/>
  <c r="AR712" i="19"/>
  <c r="AS712" i="19"/>
  <c r="F713" i="19"/>
  <c r="I713" i="19"/>
  <c r="S713" i="19"/>
  <c r="V713" i="19" s="1"/>
  <c r="T713" i="19" s="1"/>
  <c r="AR713" i="19"/>
  <c r="AS713" i="19"/>
  <c r="F714" i="19"/>
  <c r="I714" i="19"/>
  <c r="S714" i="19"/>
  <c r="V714" i="19" s="1"/>
  <c r="T714" i="19" s="1"/>
  <c r="AR714" i="19"/>
  <c r="AS714" i="19"/>
  <c r="F715" i="19"/>
  <c r="I715" i="19"/>
  <c r="S715" i="19"/>
  <c r="V715" i="19" s="1"/>
  <c r="T715" i="19" s="1"/>
  <c r="AR715" i="19"/>
  <c r="AS715" i="19"/>
  <c r="F716" i="19"/>
  <c r="I716" i="19"/>
  <c r="S716" i="19"/>
  <c r="V716" i="19" s="1"/>
  <c r="T716" i="19" s="1"/>
  <c r="AR716" i="19"/>
  <c r="AS716" i="19"/>
  <c r="F717" i="19"/>
  <c r="I717" i="19"/>
  <c r="S717" i="19"/>
  <c r="V717" i="19" s="1"/>
  <c r="T717" i="19" s="1"/>
  <c r="AR717" i="19"/>
  <c r="AS717" i="19"/>
  <c r="F718" i="19"/>
  <c r="I718" i="19"/>
  <c r="S718" i="19"/>
  <c r="V718" i="19" s="1"/>
  <c r="T718" i="19" s="1"/>
  <c r="AR718" i="19"/>
  <c r="AS718" i="19"/>
  <c r="F719" i="19"/>
  <c r="I719" i="19"/>
  <c r="S719" i="19"/>
  <c r="V719" i="19" s="1"/>
  <c r="T719" i="19" s="1"/>
  <c r="AR719" i="19"/>
  <c r="AS719" i="19"/>
  <c r="F720" i="19"/>
  <c r="I720" i="19"/>
  <c r="S720" i="19"/>
  <c r="V720" i="19" s="1"/>
  <c r="T720" i="19" s="1"/>
  <c r="AR720" i="19"/>
  <c r="AS720" i="19"/>
  <c r="F721" i="19"/>
  <c r="I721" i="19"/>
  <c r="S721" i="19"/>
  <c r="V721" i="19" s="1"/>
  <c r="T721" i="19" s="1"/>
  <c r="AR721" i="19"/>
  <c r="AS721" i="19"/>
  <c r="F722" i="19"/>
  <c r="I722" i="19"/>
  <c r="S722" i="19"/>
  <c r="V722" i="19" s="1"/>
  <c r="T722" i="19" s="1"/>
  <c r="AR722" i="19"/>
  <c r="AS722" i="19"/>
  <c r="F723" i="19"/>
  <c r="I723" i="19"/>
  <c r="S723" i="19"/>
  <c r="V723" i="19" s="1"/>
  <c r="T723" i="19" s="1"/>
  <c r="AR723" i="19"/>
  <c r="AS723" i="19"/>
  <c r="F724" i="19"/>
  <c r="I724" i="19"/>
  <c r="P724" i="19"/>
  <c r="Q724" i="19"/>
  <c r="S724" i="19"/>
  <c r="V724" i="19" s="1"/>
  <c r="T724" i="19" s="1"/>
  <c r="AR724" i="19"/>
  <c r="AS724" i="19"/>
  <c r="F725" i="19"/>
  <c r="I725" i="19"/>
  <c r="P725" i="19"/>
  <c r="S725" i="19"/>
  <c r="V725" i="19" s="1"/>
  <c r="T725" i="19" s="1"/>
  <c r="AR725" i="19"/>
  <c r="AS725" i="19"/>
  <c r="F726" i="19"/>
  <c r="I726" i="19"/>
  <c r="S726" i="19"/>
  <c r="V726" i="19" s="1"/>
  <c r="T726" i="19" s="1"/>
  <c r="AR726" i="19"/>
  <c r="AS726" i="19"/>
  <c r="I727" i="19"/>
  <c r="AR727" i="19"/>
  <c r="AS727" i="19"/>
  <c r="F728" i="19"/>
  <c r="I728" i="19"/>
  <c r="S728" i="19"/>
  <c r="V728" i="19" s="1"/>
  <c r="T728" i="19" s="1"/>
  <c r="AR728" i="19"/>
  <c r="AS728" i="19"/>
  <c r="I729" i="19"/>
  <c r="S729" i="19"/>
  <c r="V729" i="19" s="1"/>
  <c r="T729" i="19" s="1"/>
  <c r="AR729" i="19"/>
  <c r="AS729" i="19"/>
  <c r="F730" i="19"/>
  <c r="I730" i="19"/>
  <c r="P730" i="19"/>
  <c r="S730" i="19"/>
  <c r="V730" i="19" s="1"/>
  <c r="T730" i="19" s="1"/>
  <c r="AR730" i="19"/>
  <c r="AS730" i="19"/>
  <c r="F731" i="19"/>
  <c r="I731" i="19"/>
  <c r="S731" i="19"/>
  <c r="V731" i="19" s="1"/>
  <c r="T731" i="19" s="1"/>
  <c r="AR731" i="19"/>
  <c r="AS731" i="19"/>
  <c r="I732" i="19"/>
  <c r="S732" i="19"/>
  <c r="V732" i="19" s="1"/>
  <c r="T732" i="19" s="1"/>
  <c r="AR732" i="19"/>
  <c r="AS732" i="19"/>
  <c r="F733" i="19"/>
  <c r="I733" i="19"/>
  <c r="S733" i="19"/>
  <c r="V733" i="19" s="1"/>
  <c r="T733" i="19" s="1"/>
  <c r="AR733" i="19"/>
  <c r="AS733" i="19"/>
  <c r="F734" i="19"/>
  <c r="I734" i="19"/>
  <c r="S734" i="19"/>
  <c r="V734" i="19" s="1"/>
  <c r="T734" i="19" s="1"/>
  <c r="AR734" i="19"/>
  <c r="AS734" i="19"/>
  <c r="I735" i="19"/>
  <c r="S735" i="19"/>
  <c r="V735" i="19" s="1"/>
  <c r="T735" i="19" s="1"/>
  <c r="AR735" i="19"/>
  <c r="AS735" i="19"/>
  <c r="F736" i="19"/>
  <c r="I736" i="19"/>
  <c r="S736" i="19"/>
  <c r="V736" i="19" s="1"/>
  <c r="T736" i="19" s="1"/>
  <c r="AR736" i="19"/>
  <c r="AS736" i="19"/>
  <c r="F737" i="19"/>
  <c r="I737" i="19"/>
  <c r="S737" i="19"/>
  <c r="V737" i="19" s="1"/>
  <c r="T737" i="19" s="1"/>
  <c r="AR737" i="19"/>
  <c r="AS737" i="19"/>
  <c r="F738" i="19"/>
  <c r="I738" i="19"/>
  <c r="P738" i="19"/>
  <c r="Q738" i="19"/>
  <c r="S738" i="19"/>
  <c r="V738" i="19" s="1"/>
  <c r="T738" i="19" s="1"/>
  <c r="AR738" i="19"/>
  <c r="AS738" i="19"/>
  <c r="F739" i="19"/>
  <c r="I739" i="19"/>
  <c r="S739" i="19"/>
  <c r="V739" i="19" s="1"/>
  <c r="T739" i="19" s="1"/>
  <c r="AR739" i="19"/>
  <c r="AS739" i="19"/>
  <c r="F740" i="19"/>
  <c r="I740" i="19"/>
  <c r="S740" i="19"/>
  <c r="V740" i="19" s="1"/>
  <c r="T740" i="19" s="1"/>
  <c r="AR740" i="19"/>
  <c r="AS740" i="19"/>
  <c r="F741" i="19"/>
  <c r="I741" i="19"/>
  <c r="S741" i="19"/>
  <c r="V741" i="19" s="1"/>
  <c r="T741" i="19" s="1"/>
  <c r="AR741" i="19"/>
  <c r="AS741" i="19"/>
  <c r="F742" i="19"/>
  <c r="I742" i="19"/>
  <c r="S742" i="19"/>
  <c r="V742" i="19" s="1"/>
  <c r="T742" i="19" s="1"/>
  <c r="AR742" i="19"/>
  <c r="AS742" i="19"/>
  <c r="F743" i="19"/>
  <c r="I743" i="19"/>
  <c r="S743" i="19"/>
  <c r="V743" i="19" s="1"/>
  <c r="T743" i="19" s="1"/>
  <c r="AR743" i="19"/>
  <c r="AS743" i="19"/>
  <c r="F744" i="19"/>
  <c r="I744" i="19"/>
  <c r="S744" i="19"/>
  <c r="V744" i="19" s="1"/>
  <c r="T744" i="19" s="1"/>
  <c r="AR744" i="19"/>
  <c r="AS744" i="19"/>
  <c r="F745" i="19"/>
  <c r="I745" i="19"/>
  <c r="P745" i="19"/>
  <c r="Q745" i="19"/>
  <c r="S745" i="19"/>
  <c r="V745" i="19" s="1"/>
  <c r="T745" i="19" s="1"/>
  <c r="AR745" i="19"/>
  <c r="AS745" i="19"/>
  <c r="F746" i="19"/>
  <c r="I746" i="19"/>
  <c r="P746" i="19"/>
  <c r="Q746" i="19"/>
  <c r="S746" i="19"/>
  <c r="V746" i="19" s="1"/>
  <c r="T746" i="19" s="1"/>
  <c r="AR746" i="19"/>
  <c r="AS746" i="19"/>
  <c r="F747" i="19"/>
  <c r="I747" i="19"/>
  <c r="S747" i="19"/>
  <c r="V747" i="19" s="1"/>
  <c r="T747" i="19" s="1"/>
  <c r="AR747" i="19"/>
  <c r="AS747" i="19"/>
  <c r="F748" i="19"/>
  <c r="I748" i="19"/>
  <c r="P748" i="19"/>
  <c r="Q748" i="19"/>
  <c r="S748" i="19"/>
  <c r="V748" i="19" s="1"/>
  <c r="T748" i="19" s="1"/>
  <c r="AR748" i="19"/>
  <c r="AS748" i="19"/>
  <c r="F749" i="19"/>
  <c r="I749" i="19"/>
  <c r="S749" i="19"/>
  <c r="V749" i="19" s="1"/>
  <c r="T749" i="19" s="1"/>
  <c r="AR749" i="19"/>
  <c r="AS749" i="19"/>
  <c r="F750" i="19"/>
  <c r="I750" i="19"/>
  <c r="S750" i="19"/>
  <c r="V750" i="19" s="1"/>
  <c r="T750" i="19" s="1"/>
  <c r="AR750" i="19"/>
  <c r="AS750" i="19"/>
  <c r="F751" i="19"/>
  <c r="I751" i="19"/>
  <c r="S751" i="19"/>
  <c r="V751" i="19" s="1"/>
  <c r="T751" i="19" s="1"/>
  <c r="AR751" i="19"/>
  <c r="AS751" i="19"/>
  <c r="F752" i="19"/>
  <c r="I752" i="19"/>
  <c r="P752" i="19"/>
  <c r="S752" i="19"/>
  <c r="V752" i="19" s="1"/>
  <c r="T752" i="19" s="1"/>
  <c r="AR752" i="19"/>
  <c r="AS752" i="19"/>
  <c r="F753" i="19"/>
  <c r="I753" i="19"/>
  <c r="S753" i="19"/>
  <c r="V753" i="19" s="1"/>
  <c r="T753" i="19" s="1"/>
  <c r="AR753" i="19"/>
  <c r="AS753" i="19"/>
  <c r="F754" i="19"/>
  <c r="I754" i="19"/>
  <c r="S754" i="19"/>
  <c r="V754" i="19" s="1"/>
  <c r="T754" i="19" s="1"/>
  <c r="AR754" i="19"/>
  <c r="AS754" i="19"/>
  <c r="F755" i="19"/>
  <c r="I755" i="19"/>
  <c r="P755" i="19"/>
  <c r="Q755" i="19"/>
  <c r="S755" i="19"/>
  <c r="V755" i="19" s="1"/>
  <c r="T755" i="19" s="1"/>
  <c r="AR755" i="19"/>
  <c r="AS755" i="19"/>
  <c r="F756" i="19"/>
  <c r="I756" i="19"/>
  <c r="P756" i="19"/>
  <c r="Q756" i="19"/>
  <c r="S756" i="19"/>
  <c r="V756" i="19" s="1"/>
  <c r="T756" i="19" s="1"/>
  <c r="AR756" i="19"/>
  <c r="AS756" i="19"/>
  <c r="F757" i="19"/>
  <c r="I757" i="19"/>
  <c r="S757" i="19"/>
  <c r="V757" i="19" s="1"/>
  <c r="T757" i="19" s="1"/>
  <c r="AR757" i="19"/>
  <c r="AS757" i="19"/>
  <c r="F758" i="19"/>
  <c r="I758" i="19"/>
  <c r="S758" i="19"/>
  <c r="V758" i="19" s="1"/>
  <c r="T758" i="19" s="1"/>
  <c r="AR758" i="19"/>
  <c r="AS758" i="19"/>
  <c r="F759" i="19"/>
  <c r="I759" i="19"/>
  <c r="P759" i="19"/>
  <c r="Q759" i="19"/>
  <c r="S759" i="19"/>
  <c r="V759" i="19" s="1"/>
  <c r="T759" i="19" s="1"/>
  <c r="AR759" i="19"/>
  <c r="AS759" i="19"/>
  <c r="F760" i="19"/>
  <c r="I760" i="19"/>
  <c r="S760" i="19"/>
  <c r="V760" i="19" s="1"/>
  <c r="T760" i="19" s="1"/>
  <c r="AR760" i="19"/>
  <c r="AS760" i="19"/>
  <c r="F761" i="19"/>
  <c r="I761" i="19"/>
  <c r="S761" i="19"/>
  <c r="V761" i="19" s="1"/>
  <c r="T761" i="19" s="1"/>
  <c r="AR761" i="19"/>
  <c r="AS761" i="19"/>
  <c r="F762" i="19"/>
  <c r="I762" i="19"/>
  <c r="S762" i="19"/>
  <c r="V762" i="19" s="1"/>
  <c r="T762" i="19" s="1"/>
  <c r="AR762" i="19"/>
  <c r="AS762" i="19"/>
  <c r="F763" i="19"/>
  <c r="I763" i="19"/>
  <c r="S763" i="19"/>
  <c r="V763" i="19" s="1"/>
  <c r="T763" i="19" s="1"/>
  <c r="AR763" i="19"/>
  <c r="AS763" i="19"/>
  <c r="F764" i="19"/>
  <c r="I764" i="19"/>
  <c r="S764" i="19"/>
  <c r="V764" i="19" s="1"/>
  <c r="T764" i="19" s="1"/>
  <c r="AR764" i="19"/>
  <c r="AS764" i="19"/>
  <c r="I765" i="19"/>
  <c r="AR765" i="19"/>
  <c r="AS765" i="19"/>
  <c r="F766" i="19"/>
  <c r="I766" i="19"/>
  <c r="S766" i="19"/>
  <c r="V766" i="19" s="1"/>
  <c r="T766" i="19" s="1"/>
  <c r="AR766" i="19"/>
  <c r="AS766" i="19"/>
  <c r="F767" i="19"/>
  <c r="I767" i="19"/>
  <c r="S767" i="19"/>
  <c r="V767" i="19" s="1"/>
  <c r="T767" i="19" s="1"/>
  <c r="AR767" i="19"/>
  <c r="AS767" i="19"/>
  <c r="F768" i="19"/>
  <c r="I768" i="19"/>
  <c r="S768" i="19"/>
  <c r="V768" i="19" s="1"/>
  <c r="T768" i="19" s="1"/>
  <c r="AR768" i="19"/>
  <c r="AS768" i="19"/>
  <c r="F769" i="19"/>
  <c r="I769" i="19"/>
  <c r="S769" i="19"/>
  <c r="V769" i="19" s="1"/>
  <c r="T769" i="19" s="1"/>
  <c r="AR769" i="19"/>
  <c r="AS769" i="19"/>
  <c r="F770" i="19"/>
  <c r="I770" i="19"/>
  <c r="S770" i="19"/>
  <c r="V770" i="19" s="1"/>
  <c r="T770" i="19" s="1"/>
  <c r="AR770" i="19"/>
  <c r="AS770" i="19"/>
  <c r="F771" i="19"/>
  <c r="I771" i="19"/>
  <c r="S771" i="19"/>
  <c r="V771" i="19" s="1"/>
  <c r="T771" i="19" s="1"/>
  <c r="AR771" i="19"/>
  <c r="AS771" i="19"/>
  <c r="F772" i="19"/>
  <c r="I772" i="19"/>
  <c r="P772" i="19"/>
  <c r="Q772" i="19"/>
  <c r="S772" i="19"/>
  <c r="V772" i="19" s="1"/>
  <c r="T772" i="19" s="1"/>
  <c r="AR772" i="19"/>
  <c r="AS772" i="19"/>
  <c r="F773" i="19"/>
  <c r="I773" i="19"/>
  <c r="P773" i="19"/>
  <c r="Q773" i="19"/>
  <c r="S773" i="19"/>
  <c r="V773" i="19" s="1"/>
  <c r="T773" i="19" s="1"/>
  <c r="AR773" i="19"/>
  <c r="AS773" i="19"/>
  <c r="F774" i="19"/>
  <c r="I774" i="19"/>
  <c r="P774" i="19"/>
  <c r="Q774" i="19"/>
  <c r="S774" i="19"/>
  <c r="V774" i="19" s="1"/>
  <c r="T774" i="19" s="1"/>
  <c r="AR774" i="19"/>
  <c r="AS774" i="19"/>
  <c r="F775" i="19"/>
  <c r="I775" i="19"/>
  <c r="S775" i="19"/>
  <c r="V775" i="19" s="1"/>
  <c r="T775" i="19" s="1"/>
  <c r="AR775" i="19"/>
  <c r="AS775" i="19"/>
  <c r="F776" i="19"/>
  <c r="I776" i="19"/>
  <c r="S776" i="19"/>
  <c r="V776" i="19" s="1"/>
  <c r="T776" i="19" s="1"/>
  <c r="AR776" i="19"/>
  <c r="AS776" i="19"/>
  <c r="F777" i="19"/>
  <c r="I777" i="19"/>
  <c r="P777" i="19"/>
  <c r="Q777" i="19"/>
  <c r="S777" i="19"/>
  <c r="V777" i="19" s="1"/>
  <c r="T777" i="19" s="1"/>
  <c r="AR777" i="19"/>
  <c r="AS777" i="19"/>
  <c r="F778" i="19"/>
  <c r="I778" i="19"/>
  <c r="S778" i="19"/>
  <c r="V778" i="19" s="1"/>
  <c r="T778" i="19" s="1"/>
  <c r="AR778" i="19"/>
  <c r="AS778" i="19"/>
  <c r="F779" i="19"/>
  <c r="I779" i="19"/>
  <c r="S779" i="19"/>
  <c r="V779" i="19" s="1"/>
  <c r="T779" i="19" s="1"/>
  <c r="AR779" i="19"/>
  <c r="AS779" i="19"/>
  <c r="F780" i="19"/>
  <c r="I780" i="19"/>
  <c r="P780" i="19"/>
  <c r="Q780" i="19"/>
  <c r="S780" i="19"/>
  <c r="V780" i="19" s="1"/>
  <c r="T780" i="19" s="1"/>
  <c r="AR780" i="19"/>
  <c r="AS780" i="19"/>
  <c r="F781" i="19"/>
  <c r="I781" i="19"/>
  <c r="P781" i="19"/>
  <c r="Q781" i="19"/>
  <c r="S781" i="19"/>
  <c r="V781" i="19" s="1"/>
  <c r="T781" i="19" s="1"/>
  <c r="AR781" i="19"/>
  <c r="AS781" i="19"/>
  <c r="F782" i="19"/>
  <c r="I782" i="19"/>
  <c r="P782" i="19"/>
  <c r="S782" i="19"/>
  <c r="V782" i="19" s="1"/>
  <c r="T782" i="19" s="1"/>
  <c r="AR782" i="19"/>
  <c r="AS782" i="19"/>
  <c r="F783" i="19"/>
  <c r="I783" i="19"/>
  <c r="S783" i="19"/>
  <c r="V783" i="19" s="1"/>
  <c r="T783" i="19" s="1"/>
  <c r="AR783" i="19"/>
  <c r="AS783" i="19"/>
  <c r="F784" i="19"/>
  <c r="I784" i="19"/>
  <c r="S784" i="19"/>
  <c r="V784" i="19" s="1"/>
  <c r="T784" i="19" s="1"/>
  <c r="AR784" i="19"/>
  <c r="AS784" i="19"/>
  <c r="F785" i="19"/>
  <c r="I785" i="19"/>
  <c r="S785" i="19"/>
  <c r="V785" i="19" s="1"/>
  <c r="T785" i="19" s="1"/>
  <c r="AR785" i="19"/>
  <c r="AS785" i="19"/>
  <c r="F786" i="19"/>
  <c r="I786" i="19"/>
  <c r="S786" i="19"/>
  <c r="V786" i="19" s="1"/>
  <c r="T786" i="19" s="1"/>
  <c r="AR786" i="19"/>
  <c r="AS786" i="19"/>
  <c r="F787" i="19"/>
  <c r="I787" i="19"/>
  <c r="P787" i="19"/>
  <c r="Q787" i="19"/>
  <c r="S787" i="19"/>
  <c r="V787" i="19" s="1"/>
  <c r="T787" i="19" s="1"/>
  <c r="AR787" i="19"/>
  <c r="AS787" i="19"/>
  <c r="F788" i="19"/>
  <c r="I788" i="19"/>
  <c r="S788" i="19"/>
  <c r="V788" i="19" s="1"/>
  <c r="T788" i="19" s="1"/>
  <c r="AR788" i="19"/>
  <c r="AS788" i="19"/>
  <c r="F789" i="19"/>
  <c r="I789" i="19"/>
  <c r="S789" i="19"/>
  <c r="V789" i="19" s="1"/>
  <c r="T789" i="19" s="1"/>
  <c r="AR789" i="19"/>
  <c r="AS789" i="19"/>
  <c r="F790" i="19"/>
  <c r="I790" i="19"/>
  <c r="S790" i="19"/>
  <c r="V790" i="19" s="1"/>
  <c r="T790" i="19" s="1"/>
  <c r="AR790" i="19"/>
  <c r="AS790" i="19"/>
  <c r="F791" i="19"/>
  <c r="I791" i="19"/>
  <c r="S791" i="19"/>
  <c r="V791" i="19" s="1"/>
  <c r="T791" i="19" s="1"/>
  <c r="AR791" i="19"/>
  <c r="AS791" i="19"/>
  <c r="F792" i="19"/>
  <c r="I792" i="19"/>
  <c r="P792" i="19"/>
  <c r="Q792" i="19"/>
  <c r="S792" i="19"/>
  <c r="V792" i="19" s="1"/>
  <c r="T792" i="19" s="1"/>
  <c r="AR792" i="19"/>
  <c r="AS792" i="19"/>
  <c r="F793" i="19"/>
  <c r="I793" i="19"/>
  <c r="P793" i="19"/>
  <c r="Q793" i="19"/>
  <c r="S793" i="19"/>
  <c r="V793" i="19" s="1"/>
  <c r="T793" i="19" s="1"/>
  <c r="AR793" i="19"/>
  <c r="AS793" i="19"/>
  <c r="F794" i="19"/>
  <c r="I794" i="19"/>
  <c r="S794" i="19"/>
  <c r="V794" i="19" s="1"/>
  <c r="T794" i="19" s="1"/>
  <c r="AR794" i="19"/>
  <c r="AS794" i="19"/>
  <c r="F795" i="19"/>
  <c r="I795" i="19"/>
  <c r="S795" i="19"/>
  <c r="V795" i="19" s="1"/>
  <c r="T795" i="19" s="1"/>
  <c r="AR795" i="19"/>
  <c r="AS795" i="19"/>
  <c r="F796" i="19"/>
  <c r="I796" i="19"/>
  <c r="S796" i="19"/>
  <c r="V796" i="19" s="1"/>
  <c r="T796" i="19" s="1"/>
  <c r="AR796" i="19"/>
  <c r="AS796" i="19"/>
  <c r="F797" i="19"/>
  <c r="I797" i="19"/>
  <c r="P797" i="19"/>
  <c r="Q797" i="19"/>
  <c r="S797" i="19"/>
  <c r="V797" i="19" s="1"/>
  <c r="T797" i="19" s="1"/>
  <c r="AR797" i="19"/>
  <c r="AS797" i="19"/>
  <c r="F798" i="19"/>
  <c r="I798" i="19"/>
  <c r="P798" i="19"/>
  <c r="Q798" i="19"/>
  <c r="S798" i="19"/>
  <c r="V798" i="19" s="1"/>
  <c r="T798" i="19" s="1"/>
  <c r="AR798" i="19"/>
  <c r="AS798" i="19"/>
  <c r="F799" i="19"/>
  <c r="I799" i="19"/>
  <c r="P799" i="19"/>
  <c r="Q799" i="19"/>
  <c r="S799" i="19"/>
  <c r="V799" i="19" s="1"/>
  <c r="T799" i="19" s="1"/>
  <c r="AR799" i="19"/>
  <c r="AS799" i="19"/>
  <c r="F800" i="19"/>
  <c r="I800" i="19"/>
  <c r="P800" i="19"/>
  <c r="Q800" i="19"/>
  <c r="S800" i="19"/>
  <c r="V800" i="19" s="1"/>
  <c r="T800" i="19" s="1"/>
  <c r="AR800" i="19"/>
  <c r="AS800" i="19"/>
  <c r="F801" i="19"/>
  <c r="I801" i="19"/>
  <c r="S801" i="19"/>
  <c r="V801" i="19" s="1"/>
  <c r="T801" i="19" s="1"/>
  <c r="AR801" i="19"/>
  <c r="AS801" i="19"/>
  <c r="F802" i="19"/>
  <c r="I802" i="19"/>
  <c r="S802" i="19"/>
  <c r="V802" i="19" s="1"/>
  <c r="T802" i="19" s="1"/>
  <c r="AR802" i="19"/>
  <c r="AS802" i="19"/>
  <c r="I803" i="19"/>
  <c r="S803" i="19"/>
  <c r="V803" i="19" s="1"/>
  <c r="T803" i="19" s="1"/>
  <c r="AR803" i="19"/>
  <c r="AS803" i="19"/>
  <c r="F804" i="19"/>
  <c r="I804" i="19"/>
  <c r="S804" i="19"/>
  <c r="V804" i="19" s="1"/>
  <c r="T804" i="19" s="1"/>
  <c r="AR804" i="19"/>
  <c r="AS804" i="19"/>
  <c r="F805" i="19"/>
  <c r="I805" i="19"/>
  <c r="S805" i="19"/>
  <c r="V805" i="19" s="1"/>
  <c r="T805" i="19" s="1"/>
  <c r="AR805" i="19"/>
  <c r="AS805" i="19"/>
  <c r="F806" i="19"/>
  <c r="I806" i="19"/>
  <c r="S806" i="19"/>
  <c r="V806" i="19" s="1"/>
  <c r="T806" i="19" s="1"/>
  <c r="AR806" i="19"/>
  <c r="AS806" i="19"/>
  <c r="I807" i="19"/>
  <c r="S807" i="19"/>
  <c r="V807" i="19" s="1"/>
  <c r="T807" i="19" s="1"/>
  <c r="AR807" i="19"/>
  <c r="AS807" i="19"/>
  <c r="F808" i="19"/>
  <c r="I808" i="19"/>
  <c r="S808" i="19"/>
  <c r="V808" i="19" s="1"/>
  <c r="T808" i="19" s="1"/>
  <c r="AR808" i="19"/>
  <c r="AS808" i="19"/>
  <c r="F809" i="19"/>
  <c r="I809" i="19"/>
  <c r="S809" i="19"/>
  <c r="V809" i="19" s="1"/>
  <c r="T809" i="19" s="1"/>
  <c r="AR809" i="19"/>
  <c r="AS809" i="19"/>
  <c r="F810" i="19"/>
  <c r="I810" i="19"/>
  <c r="S810" i="19"/>
  <c r="V810" i="19" s="1"/>
  <c r="T810" i="19" s="1"/>
  <c r="AR810" i="19"/>
  <c r="AS810" i="19"/>
  <c r="F811" i="19"/>
  <c r="I811" i="19"/>
  <c r="P811" i="19"/>
  <c r="Q811" i="19"/>
  <c r="S811" i="19"/>
  <c r="V811" i="19" s="1"/>
  <c r="T811" i="19" s="1"/>
  <c r="AR811" i="19"/>
  <c r="AS811" i="19"/>
  <c r="F812" i="19"/>
  <c r="I812" i="19"/>
  <c r="P812" i="19"/>
  <c r="Q812" i="19"/>
  <c r="S812" i="19"/>
  <c r="V812" i="19" s="1"/>
  <c r="T812" i="19" s="1"/>
  <c r="AR812" i="19"/>
  <c r="AS812" i="19"/>
  <c r="F813" i="19"/>
  <c r="I813" i="19"/>
  <c r="S813" i="19"/>
  <c r="V813" i="19" s="1"/>
  <c r="T813" i="19" s="1"/>
  <c r="AR813" i="19"/>
  <c r="AS813" i="19"/>
  <c r="F814" i="19"/>
  <c r="I814" i="19"/>
  <c r="S814" i="19"/>
  <c r="V814" i="19" s="1"/>
  <c r="T814" i="19" s="1"/>
  <c r="AR814" i="19"/>
  <c r="AS814" i="19"/>
  <c r="F815" i="19"/>
  <c r="I815" i="19"/>
  <c r="S815" i="19"/>
  <c r="V815" i="19" s="1"/>
  <c r="T815" i="19" s="1"/>
  <c r="AR815" i="19"/>
  <c r="AS815" i="19"/>
  <c r="F816" i="19"/>
  <c r="I816" i="19"/>
  <c r="S816" i="19"/>
  <c r="V816" i="19" s="1"/>
  <c r="T816" i="19" s="1"/>
  <c r="AR816" i="19"/>
  <c r="AS816" i="19"/>
  <c r="F817" i="19"/>
  <c r="I817" i="19"/>
  <c r="S817" i="19"/>
  <c r="V817" i="19" s="1"/>
  <c r="T817" i="19" s="1"/>
  <c r="AR817" i="19"/>
  <c r="AS817" i="19"/>
  <c r="F818" i="19"/>
  <c r="I818" i="19"/>
  <c r="S818" i="19"/>
  <c r="V818" i="19" s="1"/>
  <c r="T818" i="19" s="1"/>
  <c r="AR818" i="19"/>
  <c r="AS818" i="19"/>
  <c r="F819" i="19"/>
  <c r="I819" i="19"/>
  <c r="S819" i="19"/>
  <c r="V819" i="19" s="1"/>
  <c r="T819" i="19" s="1"/>
  <c r="AR819" i="19"/>
  <c r="AS819" i="19"/>
  <c r="F820" i="19"/>
  <c r="I820" i="19"/>
  <c r="S820" i="19"/>
  <c r="V820" i="19" s="1"/>
  <c r="T820" i="19" s="1"/>
  <c r="AR820" i="19"/>
  <c r="AS820" i="19"/>
  <c r="F821" i="19"/>
  <c r="I821" i="19"/>
  <c r="P821" i="19"/>
  <c r="Q821" i="19"/>
  <c r="S821" i="19"/>
  <c r="V821" i="19" s="1"/>
  <c r="T821" i="19" s="1"/>
  <c r="AR821" i="19"/>
  <c r="AS821" i="19"/>
  <c r="F822" i="19"/>
  <c r="I822" i="19"/>
  <c r="S822" i="19"/>
  <c r="V822" i="19" s="1"/>
  <c r="T822" i="19" s="1"/>
  <c r="AR822" i="19"/>
  <c r="AS822" i="19"/>
  <c r="F823" i="19"/>
  <c r="I823" i="19"/>
  <c r="S823" i="19"/>
  <c r="V823" i="19" s="1"/>
  <c r="T823" i="19" s="1"/>
  <c r="AR823" i="19"/>
  <c r="AS823" i="19"/>
  <c r="F824" i="19"/>
  <c r="I824" i="19"/>
  <c r="S824" i="19"/>
  <c r="V824" i="19" s="1"/>
  <c r="T824" i="19" s="1"/>
  <c r="AR824" i="19"/>
  <c r="AS824" i="19"/>
  <c r="F825" i="19"/>
  <c r="I825" i="19"/>
  <c r="S825" i="19"/>
  <c r="V825" i="19" s="1"/>
  <c r="T825" i="19" s="1"/>
  <c r="AR825" i="19"/>
  <c r="AS825" i="19"/>
  <c r="F826" i="19"/>
  <c r="I826" i="19"/>
  <c r="S826" i="19"/>
  <c r="V826" i="19" s="1"/>
  <c r="T826" i="19" s="1"/>
  <c r="AR826" i="19"/>
  <c r="AS826" i="19"/>
  <c r="F827" i="19"/>
  <c r="I827" i="19"/>
  <c r="S827" i="19"/>
  <c r="V827" i="19" s="1"/>
  <c r="T827" i="19" s="1"/>
  <c r="AR827" i="19"/>
  <c r="AS827" i="19"/>
  <c r="F828" i="19"/>
  <c r="I828" i="19"/>
  <c r="P828" i="19"/>
  <c r="Q828" i="19"/>
  <c r="S828" i="19"/>
  <c r="V828" i="19" s="1"/>
  <c r="T828" i="19" s="1"/>
  <c r="AR828" i="19"/>
  <c r="AS828" i="19"/>
  <c r="F829" i="19"/>
  <c r="I829" i="19"/>
  <c r="S829" i="19"/>
  <c r="V829" i="19" s="1"/>
  <c r="T829" i="19" s="1"/>
  <c r="AR829" i="19"/>
  <c r="AS829" i="19"/>
  <c r="F830" i="19"/>
  <c r="I830" i="19"/>
  <c r="S830" i="19"/>
  <c r="V830" i="19" s="1"/>
  <c r="T830" i="19" s="1"/>
  <c r="AR830" i="19"/>
  <c r="AS830" i="19"/>
  <c r="F831" i="19"/>
  <c r="I831" i="19"/>
  <c r="S831" i="19"/>
  <c r="V831" i="19" s="1"/>
  <c r="T831" i="19" s="1"/>
  <c r="AR831" i="19"/>
  <c r="AS831" i="19"/>
  <c r="F832" i="19"/>
  <c r="I832" i="19"/>
  <c r="S832" i="19"/>
  <c r="V832" i="19" s="1"/>
  <c r="T832" i="19" s="1"/>
  <c r="AR832" i="19"/>
  <c r="AS832" i="19"/>
  <c r="I833" i="19"/>
  <c r="S833" i="19"/>
  <c r="V833" i="19" s="1"/>
  <c r="T833" i="19" s="1"/>
  <c r="AR833" i="19"/>
  <c r="AS833" i="19"/>
  <c r="F834" i="19"/>
  <c r="I834" i="19"/>
  <c r="S834" i="19"/>
  <c r="V834" i="19" s="1"/>
  <c r="T834" i="19" s="1"/>
  <c r="AR834" i="19"/>
  <c r="AS834" i="19"/>
  <c r="F835" i="19"/>
  <c r="I835" i="19"/>
  <c r="S835" i="19"/>
  <c r="V835" i="19" s="1"/>
  <c r="T835" i="19" s="1"/>
  <c r="AR835" i="19"/>
  <c r="AS835" i="19"/>
  <c r="F836" i="19"/>
  <c r="I836" i="19"/>
  <c r="P836" i="19"/>
  <c r="Q836" i="19"/>
  <c r="S836" i="19"/>
  <c r="V836" i="19" s="1"/>
  <c r="T836" i="19" s="1"/>
  <c r="AR836" i="19"/>
  <c r="AS836" i="19"/>
  <c r="F837" i="19"/>
  <c r="I837" i="19"/>
  <c r="S837" i="19"/>
  <c r="V837" i="19" s="1"/>
  <c r="T837" i="19" s="1"/>
  <c r="AR837" i="19"/>
  <c r="AS837" i="19"/>
  <c r="F838" i="19"/>
  <c r="I838" i="19"/>
  <c r="S838" i="19"/>
  <c r="V838" i="19" s="1"/>
  <c r="T838" i="19" s="1"/>
  <c r="AR838" i="19"/>
  <c r="AS838" i="19"/>
  <c r="F839" i="19"/>
  <c r="I839" i="19"/>
  <c r="S839" i="19"/>
  <c r="V839" i="19" s="1"/>
  <c r="T839" i="19" s="1"/>
  <c r="AR839" i="19"/>
  <c r="AS839" i="19"/>
  <c r="F840" i="19"/>
  <c r="I840" i="19"/>
  <c r="S840" i="19"/>
  <c r="V840" i="19" s="1"/>
  <c r="T840" i="19" s="1"/>
  <c r="AR840" i="19"/>
  <c r="AS840" i="19"/>
  <c r="I841" i="19"/>
  <c r="S841" i="19"/>
  <c r="V841" i="19" s="1"/>
  <c r="T841" i="19" s="1"/>
  <c r="AR841" i="19"/>
  <c r="AS841" i="19"/>
  <c r="F842" i="19"/>
  <c r="I842" i="19"/>
  <c r="S842" i="19"/>
  <c r="V842" i="19" s="1"/>
  <c r="T842" i="19" s="1"/>
  <c r="AR842" i="19"/>
  <c r="AS842" i="19"/>
  <c r="I843" i="19"/>
  <c r="S843" i="19"/>
  <c r="V843" i="19" s="1"/>
  <c r="T843" i="19" s="1"/>
  <c r="AR843" i="19"/>
  <c r="AS843" i="19"/>
  <c r="F844" i="19"/>
  <c r="I844" i="19"/>
  <c r="S844" i="19"/>
  <c r="V844" i="19" s="1"/>
  <c r="T844" i="19" s="1"/>
  <c r="AR844" i="19"/>
  <c r="AS844" i="19"/>
  <c r="F845" i="19"/>
  <c r="I845" i="19"/>
  <c r="S845" i="19"/>
  <c r="V845" i="19" s="1"/>
  <c r="T845" i="19" s="1"/>
  <c r="AR845" i="19"/>
  <c r="AS845" i="19"/>
  <c r="F846" i="19"/>
  <c r="I846" i="19"/>
  <c r="S846" i="19"/>
  <c r="V846" i="19" s="1"/>
  <c r="T846" i="19" s="1"/>
  <c r="AR846" i="19"/>
  <c r="AS846" i="19"/>
  <c r="F847" i="19"/>
  <c r="I847" i="19"/>
  <c r="S847" i="19"/>
  <c r="V847" i="19" s="1"/>
  <c r="T847" i="19" s="1"/>
  <c r="AR847" i="19"/>
  <c r="AS847" i="19"/>
  <c r="F848" i="19"/>
  <c r="I848" i="19"/>
  <c r="S848" i="19"/>
  <c r="V848" i="19" s="1"/>
  <c r="T848" i="19" s="1"/>
  <c r="AR848" i="19"/>
  <c r="AS848" i="19"/>
  <c r="F849" i="19"/>
  <c r="I849" i="19"/>
  <c r="S849" i="19"/>
  <c r="V849" i="19" s="1"/>
  <c r="T849" i="19" s="1"/>
  <c r="AR849" i="19"/>
  <c r="AS849" i="19"/>
  <c r="F850" i="19"/>
  <c r="I850" i="19"/>
  <c r="S850" i="19"/>
  <c r="V850" i="19" s="1"/>
  <c r="T850" i="19" s="1"/>
  <c r="AR850" i="19"/>
  <c r="AS850" i="19"/>
  <c r="I851" i="19"/>
  <c r="S851" i="19"/>
  <c r="V851" i="19" s="1"/>
  <c r="T851" i="19" s="1"/>
  <c r="AR851" i="19"/>
  <c r="AS851" i="19"/>
  <c r="I852" i="19"/>
  <c r="S852" i="19"/>
  <c r="V852" i="19" s="1"/>
  <c r="T852" i="19" s="1"/>
  <c r="AR852" i="19"/>
  <c r="AS852" i="19"/>
  <c r="I853" i="19"/>
  <c r="S853" i="19"/>
  <c r="V853" i="19" s="1"/>
  <c r="T853" i="19" s="1"/>
  <c r="AR853" i="19"/>
  <c r="AS853" i="19"/>
  <c r="F854" i="19"/>
  <c r="I854" i="19"/>
  <c r="S854" i="19"/>
  <c r="V854" i="19" s="1"/>
  <c r="T854" i="19" s="1"/>
  <c r="AR854" i="19"/>
  <c r="AS854" i="19"/>
  <c r="F855" i="19"/>
  <c r="I855" i="19"/>
  <c r="P855" i="19"/>
  <c r="S855" i="19"/>
  <c r="V855" i="19" s="1"/>
  <c r="T855" i="19" s="1"/>
  <c r="AR855" i="19"/>
  <c r="AS855" i="19"/>
  <c r="F856" i="19"/>
  <c r="I856" i="19"/>
  <c r="S856" i="19"/>
  <c r="V856" i="19" s="1"/>
  <c r="T856" i="19" s="1"/>
  <c r="AR856" i="19"/>
  <c r="AS856" i="19"/>
  <c r="F857" i="19"/>
  <c r="I857" i="19"/>
  <c r="S857" i="19"/>
  <c r="V857" i="19" s="1"/>
  <c r="T857" i="19" s="1"/>
  <c r="AR857" i="19"/>
  <c r="AS857" i="19"/>
  <c r="F858" i="19"/>
  <c r="I858" i="19"/>
  <c r="S858" i="19"/>
  <c r="V858" i="19" s="1"/>
  <c r="T858" i="19" s="1"/>
  <c r="AR858" i="19"/>
  <c r="AS858" i="19"/>
  <c r="F859" i="19"/>
  <c r="I859" i="19"/>
  <c r="S859" i="19"/>
  <c r="V859" i="19" s="1"/>
  <c r="T859" i="19" s="1"/>
  <c r="AR859" i="19"/>
  <c r="AS859" i="19"/>
  <c r="F860" i="19"/>
  <c r="I860" i="19"/>
  <c r="S860" i="19"/>
  <c r="V860" i="19" s="1"/>
  <c r="T860" i="19" s="1"/>
  <c r="AR860" i="19"/>
  <c r="AS860" i="19"/>
  <c r="I861" i="19"/>
  <c r="S861" i="19"/>
  <c r="V861" i="19" s="1"/>
  <c r="T861" i="19" s="1"/>
  <c r="AR861" i="19"/>
  <c r="AS861" i="19"/>
  <c r="I862" i="19"/>
  <c r="S862" i="19"/>
  <c r="V862" i="19" s="1"/>
  <c r="T862" i="19" s="1"/>
  <c r="AR862" i="19"/>
  <c r="AS862" i="19"/>
  <c r="F863" i="19"/>
  <c r="I863" i="19"/>
  <c r="S863" i="19"/>
  <c r="V863" i="19" s="1"/>
  <c r="T863" i="19" s="1"/>
  <c r="AR863" i="19"/>
  <c r="AS863" i="19"/>
  <c r="F864" i="19"/>
  <c r="I864" i="19"/>
  <c r="S864" i="19"/>
  <c r="V864" i="19" s="1"/>
  <c r="T864" i="19" s="1"/>
  <c r="AR864" i="19"/>
  <c r="AS864" i="19"/>
  <c r="F865" i="19"/>
  <c r="I865" i="19"/>
  <c r="P865" i="19"/>
  <c r="Q865" i="19"/>
  <c r="S865" i="19"/>
  <c r="V865" i="19" s="1"/>
  <c r="T865" i="19" s="1"/>
  <c r="AR865" i="19"/>
  <c r="AS865" i="19"/>
  <c r="F866" i="19"/>
  <c r="I866" i="19"/>
  <c r="S866" i="19"/>
  <c r="V866" i="19" s="1"/>
  <c r="T866" i="19" s="1"/>
  <c r="AR866" i="19"/>
  <c r="AS866" i="19"/>
  <c r="F867" i="19"/>
  <c r="I867" i="19"/>
  <c r="S867" i="19"/>
  <c r="V867" i="19" s="1"/>
  <c r="T867" i="19" s="1"/>
  <c r="AR867" i="19"/>
  <c r="AS867" i="19"/>
  <c r="F868" i="19"/>
  <c r="I868" i="19"/>
  <c r="S868" i="19"/>
  <c r="V868" i="19" s="1"/>
  <c r="T868" i="19" s="1"/>
  <c r="AR868" i="19"/>
  <c r="AS868" i="19"/>
  <c r="F869" i="19"/>
  <c r="I869" i="19"/>
  <c r="S869" i="19"/>
  <c r="V869" i="19" s="1"/>
  <c r="T869" i="19" s="1"/>
  <c r="AR869" i="19"/>
  <c r="AS869" i="19"/>
  <c r="F870" i="19"/>
  <c r="I870" i="19"/>
  <c r="S870" i="19"/>
  <c r="V870" i="19" s="1"/>
  <c r="T870" i="19" s="1"/>
  <c r="AR870" i="19"/>
  <c r="AS870" i="19"/>
  <c r="F871" i="19"/>
  <c r="I871" i="19"/>
  <c r="P871" i="19"/>
  <c r="Q871" i="19"/>
  <c r="S871" i="19"/>
  <c r="V871" i="19" s="1"/>
  <c r="T871" i="19" s="1"/>
  <c r="AR871" i="19"/>
  <c r="AS871" i="19"/>
  <c r="F872" i="19"/>
  <c r="I872" i="19"/>
  <c r="S872" i="19"/>
  <c r="V872" i="19" s="1"/>
  <c r="T872" i="19" s="1"/>
  <c r="AR872" i="19"/>
  <c r="AS872" i="19"/>
  <c r="F873" i="19"/>
  <c r="I873" i="19"/>
  <c r="S873" i="19"/>
  <c r="V873" i="19" s="1"/>
  <c r="T873" i="19" s="1"/>
  <c r="AR873" i="19"/>
  <c r="AS873" i="19"/>
  <c r="F874" i="19"/>
  <c r="I874" i="19"/>
  <c r="P874" i="19"/>
  <c r="Q874" i="19"/>
  <c r="S874" i="19"/>
  <c r="V874" i="19" s="1"/>
  <c r="T874" i="19" s="1"/>
  <c r="AR874" i="19"/>
  <c r="AS874" i="19"/>
  <c r="F875" i="19"/>
  <c r="I875" i="19"/>
  <c r="P875" i="19"/>
  <c r="Q875" i="19"/>
  <c r="S875" i="19"/>
  <c r="V875" i="19" s="1"/>
  <c r="T875" i="19" s="1"/>
  <c r="AR875" i="19"/>
  <c r="AS875" i="19"/>
  <c r="F876" i="19"/>
  <c r="I876" i="19"/>
  <c r="P876" i="19"/>
  <c r="Q876" i="19"/>
  <c r="S876" i="19"/>
  <c r="V876" i="19" s="1"/>
  <c r="T876" i="19" s="1"/>
  <c r="AR876" i="19"/>
  <c r="AS876" i="19"/>
  <c r="F877" i="19"/>
  <c r="I877" i="19"/>
  <c r="S877" i="19"/>
  <c r="V877" i="19" s="1"/>
  <c r="T877" i="19" s="1"/>
  <c r="AR877" i="19"/>
  <c r="AS877" i="19"/>
  <c r="F878" i="19"/>
  <c r="I878" i="19"/>
  <c r="S878" i="19"/>
  <c r="V878" i="19" s="1"/>
  <c r="T878" i="19" s="1"/>
  <c r="AR878" i="19"/>
  <c r="AS878" i="19"/>
  <c r="F879" i="19"/>
  <c r="I879" i="19"/>
  <c r="S879" i="19"/>
  <c r="V879" i="19" s="1"/>
  <c r="T879" i="19" s="1"/>
  <c r="AR879" i="19"/>
  <c r="AS879" i="19"/>
  <c r="F880" i="19"/>
  <c r="I880" i="19"/>
  <c r="S880" i="19"/>
  <c r="V880" i="19" s="1"/>
  <c r="T880" i="19" s="1"/>
  <c r="AR880" i="19"/>
  <c r="AS880" i="19"/>
  <c r="F881" i="19"/>
  <c r="I881" i="19"/>
  <c r="S881" i="19"/>
  <c r="V881" i="19" s="1"/>
  <c r="T881" i="19" s="1"/>
  <c r="AR881" i="19"/>
  <c r="AS881" i="19"/>
  <c r="F882" i="19"/>
  <c r="I882" i="19"/>
  <c r="S882" i="19"/>
  <c r="V882" i="19" s="1"/>
  <c r="T882" i="19" s="1"/>
  <c r="AR882" i="19"/>
  <c r="AS882" i="19"/>
  <c r="F883" i="19"/>
  <c r="I883" i="19"/>
  <c r="S883" i="19"/>
  <c r="V883" i="19" s="1"/>
  <c r="T883" i="19" s="1"/>
  <c r="AR883" i="19"/>
  <c r="AS883" i="19"/>
  <c r="F884" i="19"/>
  <c r="I884" i="19"/>
  <c r="P884" i="19"/>
  <c r="S884" i="19"/>
  <c r="V884" i="19" s="1"/>
  <c r="T884" i="19" s="1"/>
  <c r="AR884" i="19"/>
  <c r="AS884" i="19"/>
  <c r="I885" i="19"/>
  <c r="S885" i="19"/>
  <c r="V885" i="19" s="1"/>
  <c r="T885" i="19" s="1"/>
  <c r="AR885" i="19"/>
  <c r="AS885" i="19"/>
  <c r="F886" i="19"/>
  <c r="I886" i="19"/>
  <c r="S886" i="19"/>
  <c r="V886" i="19" s="1"/>
  <c r="T886" i="19" s="1"/>
  <c r="AR886" i="19"/>
  <c r="AS886" i="19"/>
  <c r="F887" i="19"/>
  <c r="I887" i="19"/>
  <c r="S887" i="19"/>
  <c r="V887" i="19" s="1"/>
  <c r="T887" i="19" s="1"/>
  <c r="AR887" i="19"/>
  <c r="AS887" i="19"/>
  <c r="F888" i="19"/>
  <c r="I888" i="19"/>
  <c r="P888" i="19"/>
  <c r="S888" i="19"/>
  <c r="V888" i="19" s="1"/>
  <c r="T888" i="19" s="1"/>
  <c r="AR888" i="19"/>
  <c r="AS888" i="19"/>
  <c r="F889" i="19"/>
  <c r="I889" i="19"/>
  <c r="S889" i="19"/>
  <c r="V889" i="19" s="1"/>
  <c r="T889" i="19" s="1"/>
  <c r="AR889" i="19"/>
  <c r="AS889" i="19"/>
  <c r="F890" i="19"/>
  <c r="I890" i="19"/>
  <c r="S890" i="19"/>
  <c r="V890" i="19" s="1"/>
  <c r="T890" i="19" s="1"/>
  <c r="AR890" i="19"/>
  <c r="AS890" i="19"/>
  <c r="F891" i="19"/>
  <c r="I891" i="19"/>
  <c r="S891" i="19"/>
  <c r="V891" i="19" s="1"/>
  <c r="T891" i="19" s="1"/>
  <c r="AR891" i="19"/>
  <c r="AS891" i="19"/>
  <c r="F892" i="19"/>
  <c r="I892" i="19"/>
  <c r="S892" i="19"/>
  <c r="V892" i="19" s="1"/>
  <c r="T892" i="19" s="1"/>
  <c r="AR892" i="19"/>
  <c r="AS892" i="19"/>
  <c r="F893" i="19"/>
  <c r="I893" i="19"/>
  <c r="S893" i="19"/>
  <c r="V893" i="19" s="1"/>
  <c r="T893" i="19" s="1"/>
  <c r="AR893" i="19"/>
  <c r="AS893" i="19"/>
  <c r="F894" i="19"/>
  <c r="I894" i="19"/>
  <c r="S894" i="19"/>
  <c r="V894" i="19" s="1"/>
  <c r="T894" i="19" s="1"/>
  <c r="AR894" i="19"/>
  <c r="AS894" i="19"/>
  <c r="F895" i="19"/>
  <c r="I895" i="19"/>
  <c r="S895" i="19"/>
  <c r="V895" i="19" s="1"/>
  <c r="T895" i="19" s="1"/>
  <c r="AR895" i="19"/>
  <c r="AS895" i="19"/>
  <c r="F896" i="19"/>
  <c r="I896" i="19"/>
  <c r="S896" i="19"/>
  <c r="V896" i="19" s="1"/>
  <c r="T896" i="19" s="1"/>
  <c r="AR896" i="19"/>
  <c r="AS896" i="19"/>
  <c r="I897" i="19"/>
  <c r="S897" i="19"/>
  <c r="V897" i="19" s="1"/>
  <c r="T897" i="19" s="1"/>
  <c r="AR897" i="19"/>
  <c r="AS897" i="19"/>
  <c r="F898" i="19"/>
  <c r="I898" i="19"/>
  <c r="S898" i="19"/>
  <c r="V898" i="19" s="1"/>
  <c r="T898" i="19" s="1"/>
  <c r="AR898" i="19"/>
  <c r="AS898" i="19"/>
  <c r="F899" i="19"/>
  <c r="I899" i="19"/>
  <c r="S899" i="19"/>
  <c r="V899" i="19" s="1"/>
  <c r="T899" i="19" s="1"/>
  <c r="AR899" i="19"/>
  <c r="AS899" i="19"/>
  <c r="F900" i="19"/>
  <c r="I900" i="19"/>
  <c r="S900" i="19"/>
  <c r="V900" i="19" s="1"/>
  <c r="T900" i="19" s="1"/>
  <c r="AR900" i="19"/>
  <c r="AS900" i="19"/>
  <c r="F901" i="19"/>
  <c r="I901" i="19"/>
  <c r="S901" i="19"/>
  <c r="V901" i="19" s="1"/>
  <c r="T901" i="19" s="1"/>
  <c r="AR901" i="19"/>
  <c r="AS901" i="19"/>
  <c r="F902" i="19"/>
  <c r="I902" i="19"/>
  <c r="S902" i="19"/>
  <c r="V902" i="19" s="1"/>
  <c r="T902" i="19" s="1"/>
  <c r="AR902" i="19"/>
  <c r="AS902" i="19"/>
  <c r="F903" i="19"/>
  <c r="I903" i="19"/>
  <c r="S903" i="19"/>
  <c r="V903" i="19" s="1"/>
  <c r="T903" i="19" s="1"/>
  <c r="AR903" i="19"/>
  <c r="AS903" i="19"/>
  <c r="F904" i="19"/>
  <c r="I904" i="19"/>
  <c r="S904" i="19"/>
  <c r="V904" i="19" s="1"/>
  <c r="T904" i="19" s="1"/>
  <c r="AR904" i="19"/>
  <c r="AS904" i="19"/>
  <c r="F905" i="19"/>
  <c r="I905" i="19"/>
  <c r="S905" i="19"/>
  <c r="V905" i="19" s="1"/>
  <c r="T905" i="19" s="1"/>
  <c r="AR905" i="19"/>
  <c r="AS905" i="19"/>
  <c r="F906" i="19"/>
  <c r="I906" i="19"/>
  <c r="S906" i="19"/>
  <c r="V906" i="19" s="1"/>
  <c r="T906" i="19" s="1"/>
  <c r="AR906" i="19"/>
  <c r="AS906" i="19"/>
  <c r="F907" i="19"/>
  <c r="I907" i="19"/>
  <c r="S907" i="19"/>
  <c r="V907" i="19" s="1"/>
  <c r="T907" i="19" s="1"/>
  <c r="AR907" i="19"/>
  <c r="AS907" i="19"/>
  <c r="F908" i="19"/>
  <c r="I908" i="19"/>
  <c r="S908" i="19"/>
  <c r="V908" i="19" s="1"/>
  <c r="T908" i="19" s="1"/>
  <c r="AR908" i="19"/>
  <c r="AS908" i="19"/>
  <c r="F909" i="19"/>
  <c r="I909" i="19"/>
  <c r="S909" i="19"/>
  <c r="V909" i="19" s="1"/>
  <c r="T909" i="19" s="1"/>
  <c r="AR909" i="19"/>
  <c r="AS909" i="19"/>
  <c r="F910" i="19"/>
  <c r="I910" i="19"/>
  <c r="S910" i="19"/>
  <c r="V910" i="19" s="1"/>
  <c r="T910" i="19" s="1"/>
  <c r="AR910" i="19"/>
  <c r="AS910" i="19"/>
  <c r="F911" i="19"/>
  <c r="I911" i="19"/>
  <c r="S911" i="19"/>
  <c r="V911" i="19" s="1"/>
  <c r="T911" i="19" s="1"/>
  <c r="AR911" i="19"/>
  <c r="AS911" i="19"/>
  <c r="F912" i="19"/>
  <c r="I912" i="19"/>
  <c r="S912" i="19"/>
  <c r="V912" i="19" s="1"/>
  <c r="T912" i="19" s="1"/>
  <c r="AR912" i="19"/>
  <c r="AS912" i="19"/>
  <c r="F913" i="19"/>
  <c r="I913" i="19"/>
  <c r="S913" i="19"/>
  <c r="V913" i="19" s="1"/>
  <c r="T913" i="19" s="1"/>
  <c r="AR913" i="19"/>
  <c r="AS913" i="19"/>
  <c r="F914" i="19"/>
  <c r="I914" i="19"/>
  <c r="S914" i="19"/>
  <c r="V914" i="19" s="1"/>
  <c r="T914" i="19" s="1"/>
  <c r="AR914" i="19"/>
  <c r="AS914" i="19"/>
  <c r="F915" i="19"/>
  <c r="I915" i="19"/>
  <c r="S915" i="19"/>
  <c r="V915" i="19" s="1"/>
  <c r="T915" i="19" s="1"/>
  <c r="AR915" i="19"/>
  <c r="AS915" i="19"/>
  <c r="F916" i="19"/>
  <c r="I916" i="19"/>
  <c r="S916" i="19"/>
  <c r="V916" i="19" s="1"/>
  <c r="T916" i="19" s="1"/>
  <c r="AR916" i="19"/>
  <c r="AS916" i="19"/>
  <c r="F917" i="19"/>
  <c r="I917" i="19"/>
  <c r="S917" i="19"/>
  <c r="V917" i="19" s="1"/>
  <c r="T917" i="19" s="1"/>
  <c r="AR917" i="19"/>
  <c r="AS917" i="19"/>
  <c r="F918" i="19"/>
  <c r="I918" i="19"/>
  <c r="S918" i="19"/>
  <c r="V918" i="19" s="1"/>
  <c r="T918" i="19" s="1"/>
  <c r="AR918" i="19"/>
  <c r="AS918" i="19"/>
  <c r="F919" i="19"/>
  <c r="I919" i="19"/>
  <c r="S919" i="19"/>
  <c r="V919" i="19" s="1"/>
  <c r="T919" i="19" s="1"/>
  <c r="AR919" i="19"/>
  <c r="AS919" i="19"/>
  <c r="F920" i="19"/>
  <c r="I920" i="19"/>
  <c r="S920" i="19"/>
  <c r="V920" i="19" s="1"/>
  <c r="T920" i="19" s="1"/>
  <c r="AR920" i="19"/>
  <c r="AS920" i="19"/>
  <c r="F921" i="19"/>
  <c r="I921" i="19"/>
  <c r="S921" i="19"/>
  <c r="V921" i="19" s="1"/>
  <c r="T921" i="19" s="1"/>
  <c r="AR921" i="19"/>
  <c r="AS921" i="19"/>
  <c r="F922" i="19"/>
  <c r="I922" i="19"/>
  <c r="S922" i="19"/>
  <c r="V922" i="19" s="1"/>
  <c r="T922" i="19" s="1"/>
  <c r="AR922" i="19"/>
  <c r="AS922" i="19"/>
  <c r="F923" i="19"/>
  <c r="I923" i="19"/>
  <c r="S923" i="19"/>
  <c r="V923" i="19" s="1"/>
  <c r="T923" i="19" s="1"/>
  <c r="AR923" i="19"/>
  <c r="AS923" i="19"/>
  <c r="F924" i="19"/>
  <c r="I924" i="19"/>
  <c r="S924" i="19"/>
  <c r="V924" i="19" s="1"/>
  <c r="T924" i="19" s="1"/>
  <c r="AR924" i="19"/>
  <c r="AS924" i="19"/>
  <c r="F925" i="19"/>
  <c r="I925" i="19"/>
  <c r="S925" i="19"/>
  <c r="V925" i="19" s="1"/>
  <c r="T925" i="19" s="1"/>
  <c r="AR925" i="19"/>
  <c r="AS925" i="19"/>
  <c r="F926" i="19"/>
  <c r="I926" i="19"/>
  <c r="S926" i="19"/>
  <c r="V926" i="19" s="1"/>
  <c r="T926" i="19" s="1"/>
  <c r="AR926" i="19"/>
  <c r="AS926" i="19"/>
  <c r="F927" i="19"/>
  <c r="I927" i="19"/>
  <c r="S927" i="19"/>
  <c r="V927" i="19" s="1"/>
  <c r="T927" i="19" s="1"/>
  <c r="AR927" i="19"/>
  <c r="AS927" i="19"/>
  <c r="F928" i="19"/>
  <c r="I928" i="19"/>
  <c r="S928" i="19"/>
  <c r="V928" i="19" s="1"/>
  <c r="T928" i="19" s="1"/>
  <c r="AR928" i="19"/>
  <c r="AS928" i="19"/>
  <c r="F929" i="19"/>
  <c r="I929" i="19"/>
  <c r="S929" i="19"/>
  <c r="V929" i="19" s="1"/>
  <c r="T929" i="19" s="1"/>
  <c r="AR929" i="19"/>
  <c r="AS929" i="19"/>
  <c r="F930" i="19"/>
  <c r="I930" i="19"/>
  <c r="S930" i="19"/>
  <c r="V930" i="19" s="1"/>
  <c r="T930" i="19" s="1"/>
  <c r="AR930" i="19"/>
  <c r="AS930" i="19"/>
  <c r="F931" i="19"/>
  <c r="I931" i="19"/>
  <c r="S931" i="19"/>
  <c r="V931" i="19" s="1"/>
  <c r="T931" i="19" s="1"/>
  <c r="AR931" i="19"/>
  <c r="AS931" i="19"/>
  <c r="F932" i="19"/>
  <c r="I932" i="19"/>
  <c r="S932" i="19"/>
  <c r="V932" i="19" s="1"/>
  <c r="T932" i="19" s="1"/>
  <c r="AR932" i="19"/>
  <c r="AS932" i="19"/>
  <c r="F933" i="19"/>
  <c r="I933" i="19"/>
  <c r="S933" i="19"/>
  <c r="V933" i="19" s="1"/>
  <c r="T933" i="19" s="1"/>
  <c r="AR933" i="19"/>
  <c r="AS933" i="19"/>
  <c r="F934" i="19"/>
  <c r="I934" i="19"/>
  <c r="S934" i="19"/>
  <c r="V934" i="19" s="1"/>
  <c r="T934" i="19" s="1"/>
  <c r="AR934" i="19"/>
  <c r="AS934" i="19"/>
  <c r="F935" i="19"/>
  <c r="I935" i="19"/>
  <c r="S935" i="19"/>
  <c r="V935" i="19" s="1"/>
  <c r="T935" i="19" s="1"/>
  <c r="AR935" i="19"/>
  <c r="AS935" i="19"/>
  <c r="F936" i="19"/>
  <c r="I936" i="19"/>
  <c r="S936" i="19"/>
  <c r="V936" i="19" s="1"/>
  <c r="T936" i="19" s="1"/>
  <c r="AR936" i="19"/>
  <c r="AS936" i="19"/>
  <c r="F937" i="19"/>
  <c r="I937" i="19"/>
  <c r="S937" i="19"/>
  <c r="V937" i="19" s="1"/>
  <c r="T937" i="19" s="1"/>
  <c r="AR937" i="19"/>
  <c r="AS937" i="19"/>
  <c r="F938" i="19"/>
  <c r="I938" i="19"/>
  <c r="S938" i="19"/>
  <c r="V938" i="19" s="1"/>
  <c r="T938" i="19" s="1"/>
  <c r="AR938" i="19"/>
  <c r="AS938" i="19"/>
  <c r="F939" i="19"/>
  <c r="I939" i="19"/>
  <c r="S939" i="19"/>
  <c r="V939" i="19" s="1"/>
  <c r="T939" i="19" s="1"/>
  <c r="AR939" i="19"/>
  <c r="AS939" i="19"/>
  <c r="F940" i="19"/>
  <c r="I940" i="19"/>
  <c r="S940" i="19"/>
  <c r="V940" i="19" s="1"/>
  <c r="T940" i="19" s="1"/>
  <c r="AR940" i="19"/>
  <c r="AS940" i="19"/>
  <c r="F941" i="19"/>
  <c r="I941" i="19"/>
  <c r="S941" i="19"/>
  <c r="V941" i="19" s="1"/>
  <c r="T941" i="19" s="1"/>
  <c r="AR941" i="19"/>
  <c r="AS941" i="19"/>
  <c r="F942" i="19"/>
  <c r="I942" i="19"/>
  <c r="S942" i="19"/>
  <c r="V942" i="19" s="1"/>
  <c r="T942" i="19" s="1"/>
  <c r="AR942" i="19"/>
  <c r="AS942" i="19"/>
  <c r="F943" i="19"/>
  <c r="I943" i="19"/>
  <c r="S943" i="19"/>
  <c r="V943" i="19" s="1"/>
  <c r="T943" i="19" s="1"/>
  <c r="AR943" i="19"/>
  <c r="AS943" i="19"/>
  <c r="F944" i="19"/>
  <c r="I944" i="19"/>
  <c r="S944" i="19"/>
  <c r="V944" i="19" s="1"/>
  <c r="T944" i="19" s="1"/>
  <c r="AR944" i="19"/>
  <c r="AS944" i="19"/>
  <c r="F945" i="19"/>
  <c r="I945" i="19"/>
  <c r="S945" i="19"/>
  <c r="V945" i="19" s="1"/>
  <c r="T945" i="19" s="1"/>
  <c r="AR945" i="19"/>
  <c r="AS945" i="19"/>
  <c r="F946" i="19"/>
  <c r="I946" i="19"/>
  <c r="S946" i="19"/>
  <c r="V946" i="19" s="1"/>
  <c r="T946" i="19" s="1"/>
  <c r="AR946" i="19"/>
  <c r="AS946" i="19"/>
  <c r="F947" i="19"/>
  <c r="I947" i="19"/>
  <c r="S947" i="19"/>
  <c r="V947" i="19" s="1"/>
  <c r="T947" i="19" s="1"/>
  <c r="AR947" i="19"/>
  <c r="AS947" i="19"/>
  <c r="F948" i="19"/>
  <c r="I948" i="19"/>
  <c r="S948" i="19"/>
  <c r="V948" i="19" s="1"/>
  <c r="T948" i="19" s="1"/>
  <c r="AR948" i="19"/>
  <c r="AS948" i="19"/>
  <c r="F949" i="19"/>
  <c r="I949" i="19"/>
  <c r="S949" i="19"/>
  <c r="V949" i="19" s="1"/>
  <c r="T949" i="19" s="1"/>
  <c r="AR949" i="19"/>
  <c r="AS949" i="19"/>
  <c r="F950" i="19"/>
  <c r="I950" i="19"/>
  <c r="S950" i="19"/>
  <c r="V950" i="19" s="1"/>
  <c r="T950" i="19" s="1"/>
  <c r="AR950" i="19"/>
  <c r="AS950" i="19"/>
  <c r="I951" i="19"/>
  <c r="S951" i="19"/>
  <c r="V951" i="19" s="1"/>
  <c r="T951" i="19" s="1"/>
  <c r="AR951" i="19"/>
  <c r="AS951" i="19"/>
  <c r="F952" i="19"/>
  <c r="I952" i="19"/>
  <c r="S952" i="19"/>
  <c r="V952" i="19" s="1"/>
  <c r="T952" i="19" s="1"/>
  <c r="AR952" i="19"/>
  <c r="AS952" i="19"/>
  <c r="F953" i="19"/>
  <c r="I953" i="19"/>
  <c r="S953" i="19"/>
  <c r="V953" i="19" s="1"/>
  <c r="T953" i="19" s="1"/>
  <c r="AR953" i="19"/>
  <c r="AS953" i="19"/>
  <c r="F954" i="19"/>
  <c r="I954" i="19"/>
  <c r="S954" i="19"/>
  <c r="V954" i="19" s="1"/>
  <c r="T954" i="19" s="1"/>
  <c r="AR954" i="19"/>
  <c r="AS954" i="19"/>
  <c r="F955" i="19"/>
  <c r="I955" i="19"/>
  <c r="S955" i="19"/>
  <c r="V955" i="19" s="1"/>
  <c r="T955" i="19" s="1"/>
  <c r="AR955" i="19"/>
  <c r="AS955" i="19"/>
  <c r="F956" i="19"/>
  <c r="I956" i="19"/>
  <c r="S956" i="19"/>
  <c r="V956" i="19" s="1"/>
  <c r="T956" i="19" s="1"/>
  <c r="AR956" i="19"/>
  <c r="AS956" i="19"/>
  <c r="F957" i="19"/>
  <c r="I957" i="19"/>
  <c r="S957" i="19"/>
  <c r="V957" i="19" s="1"/>
  <c r="T957" i="19" s="1"/>
  <c r="AR957" i="19"/>
  <c r="AS957" i="19"/>
  <c r="F958" i="19"/>
  <c r="I958" i="19"/>
  <c r="S958" i="19"/>
  <c r="V958" i="19" s="1"/>
  <c r="T958" i="19" s="1"/>
  <c r="AR958" i="19"/>
  <c r="AS958" i="19"/>
  <c r="F959" i="19"/>
  <c r="I959" i="19"/>
  <c r="S959" i="19"/>
  <c r="V959" i="19" s="1"/>
  <c r="T959" i="19" s="1"/>
  <c r="AR959" i="19"/>
  <c r="AS959" i="19"/>
  <c r="F960" i="19"/>
  <c r="I960" i="19"/>
  <c r="S960" i="19"/>
  <c r="V960" i="19" s="1"/>
  <c r="T960" i="19" s="1"/>
  <c r="AR960" i="19"/>
  <c r="AS960" i="19"/>
  <c r="F961" i="19"/>
  <c r="I961" i="19"/>
  <c r="S961" i="19"/>
  <c r="V961" i="19" s="1"/>
  <c r="T961" i="19" s="1"/>
  <c r="AR961" i="19"/>
  <c r="AS961" i="19"/>
  <c r="F962" i="19"/>
  <c r="I962" i="19"/>
  <c r="S962" i="19"/>
  <c r="V962" i="19" s="1"/>
  <c r="T962" i="19" s="1"/>
  <c r="AR962" i="19"/>
  <c r="AS962" i="19"/>
  <c r="F963" i="19"/>
  <c r="I963" i="19"/>
  <c r="S963" i="19"/>
  <c r="V963" i="19" s="1"/>
  <c r="T963" i="19" s="1"/>
  <c r="AR963" i="19"/>
  <c r="AS963" i="19"/>
  <c r="F964" i="19"/>
  <c r="I964" i="19"/>
  <c r="S964" i="19"/>
  <c r="V964" i="19" s="1"/>
  <c r="T964" i="19" s="1"/>
  <c r="AR964" i="19"/>
  <c r="AS964" i="19"/>
  <c r="F965" i="19"/>
  <c r="I965" i="19"/>
  <c r="S965" i="19"/>
  <c r="V965" i="19" s="1"/>
  <c r="T965" i="19" s="1"/>
  <c r="AR965" i="19"/>
  <c r="AS965" i="19"/>
  <c r="F966" i="19"/>
  <c r="I966" i="19"/>
  <c r="S966" i="19"/>
  <c r="V966" i="19" s="1"/>
  <c r="T966" i="19" s="1"/>
  <c r="AR966" i="19"/>
  <c r="AS966" i="19"/>
  <c r="I967" i="19"/>
  <c r="S967" i="19"/>
  <c r="V967" i="19" s="1"/>
  <c r="T967" i="19" s="1"/>
  <c r="AR967" i="19"/>
  <c r="AS967" i="19"/>
  <c r="F968" i="19"/>
  <c r="I968" i="19"/>
  <c r="S968" i="19"/>
  <c r="V968" i="19" s="1"/>
  <c r="T968" i="19" s="1"/>
  <c r="AR968" i="19"/>
  <c r="AS968" i="19"/>
  <c r="F969" i="19"/>
  <c r="I969" i="19"/>
  <c r="S969" i="19"/>
  <c r="V969" i="19" s="1"/>
  <c r="T969" i="19" s="1"/>
  <c r="AR969" i="19"/>
  <c r="AS969" i="19"/>
  <c r="F970" i="19"/>
  <c r="I970" i="19"/>
  <c r="S970" i="19"/>
  <c r="V970" i="19" s="1"/>
  <c r="T970" i="19" s="1"/>
  <c r="AR970" i="19"/>
  <c r="AS970" i="19"/>
  <c r="F971" i="19"/>
  <c r="I971" i="19"/>
  <c r="S971" i="19"/>
  <c r="V971" i="19" s="1"/>
  <c r="T971" i="19" s="1"/>
  <c r="AR971" i="19"/>
  <c r="AS971" i="19"/>
  <c r="F972" i="19"/>
  <c r="I972" i="19"/>
  <c r="S972" i="19"/>
  <c r="V972" i="19" s="1"/>
  <c r="T972" i="19" s="1"/>
  <c r="AR972" i="19"/>
  <c r="AS972" i="19"/>
  <c r="F973" i="19"/>
  <c r="I973" i="19"/>
  <c r="S973" i="19"/>
  <c r="V973" i="19" s="1"/>
  <c r="T973" i="19" s="1"/>
  <c r="AR973" i="19"/>
  <c r="AS973" i="19"/>
  <c r="F974" i="19"/>
  <c r="I974" i="19"/>
  <c r="S974" i="19"/>
  <c r="V974" i="19" s="1"/>
  <c r="T974" i="19" s="1"/>
  <c r="AR974" i="19"/>
  <c r="AS974" i="19"/>
  <c r="F975" i="19"/>
  <c r="I975" i="19"/>
  <c r="S975" i="19"/>
  <c r="V975" i="19" s="1"/>
  <c r="T975" i="19" s="1"/>
  <c r="AR975" i="19"/>
  <c r="AS975" i="19"/>
  <c r="F976" i="19"/>
  <c r="I976" i="19"/>
  <c r="S976" i="19"/>
  <c r="V976" i="19" s="1"/>
  <c r="T976" i="19" s="1"/>
  <c r="AR976" i="19"/>
  <c r="AS976" i="19"/>
  <c r="F977" i="19"/>
  <c r="I977" i="19"/>
  <c r="S977" i="19"/>
  <c r="V977" i="19" s="1"/>
  <c r="T977" i="19" s="1"/>
  <c r="AR977" i="19"/>
  <c r="AS977" i="19"/>
  <c r="F978" i="19"/>
  <c r="I978" i="19"/>
  <c r="S978" i="19"/>
  <c r="V978" i="19" s="1"/>
  <c r="T978" i="19" s="1"/>
  <c r="AR978" i="19"/>
  <c r="AS978" i="19"/>
  <c r="F979" i="19"/>
  <c r="I979" i="19"/>
  <c r="S979" i="19"/>
  <c r="V979" i="19" s="1"/>
  <c r="T979" i="19" s="1"/>
  <c r="AR979" i="19"/>
  <c r="AS979" i="19"/>
  <c r="F980" i="19"/>
  <c r="I980" i="19"/>
  <c r="S980" i="19"/>
  <c r="V980" i="19" s="1"/>
  <c r="T980" i="19" s="1"/>
  <c r="AR980" i="19"/>
  <c r="AS980" i="19"/>
  <c r="F981" i="19"/>
  <c r="I981" i="19"/>
  <c r="S981" i="19"/>
  <c r="V981" i="19" s="1"/>
  <c r="T981" i="19" s="1"/>
  <c r="AR981" i="19"/>
  <c r="AS981" i="19"/>
  <c r="F982" i="19"/>
  <c r="I982" i="19"/>
  <c r="S982" i="19"/>
  <c r="V982" i="19" s="1"/>
  <c r="T982" i="19" s="1"/>
  <c r="AR982" i="19"/>
  <c r="AS982" i="19"/>
  <c r="F983" i="19"/>
  <c r="I983" i="19"/>
  <c r="S983" i="19"/>
  <c r="V983" i="19" s="1"/>
  <c r="T983" i="19" s="1"/>
  <c r="AR983" i="19"/>
  <c r="AS983" i="19"/>
  <c r="F984" i="19"/>
  <c r="I984" i="19"/>
  <c r="S984" i="19"/>
  <c r="V984" i="19" s="1"/>
  <c r="T984" i="19" s="1"/>
  <c r="AR984" i="19"/>
  <c r="AS984" i="19"/>
  <c r="F985" i="19"/>
  <c r="I985" i="19"/>
  <c r="S985" i="19"/>
  <c r="V985" i="19" s="1"/>
  <c r="T985" i="19" s="1"/>
  <c r="AR985" i="19"/>
  <c r="AS985" i="19"/>
  <c r="F986" i="19"/>
  <c r="I986" i="19"/>
  <c r="S986" i="19"/>
  <c r="V986" i="19" s="1"/>
  <c r="T986" i="19" s="1"/>
  <c r="AR986" i="19"/>
  <c r="AS986" i="19"/>
  <c r="F987" i="19"/>
  <c r="I987" i="19"/>
  <c r="S987" i="19"/>
  <c r="V987" i="19" s="1"/>
  <c r="T987" i="19" s="1"/>
  <c r="AR987" i="19"/>
  <c r="AS987" i="19"/>
  <c r="F988" i="19"/>
  <c r="I988" i="19"/>
  <c r="S988" i="19"/>
  <c r="V988" i="19" s="1"/>
  <c r="T988" i="19" s="1"/>
  <c r="AR988" i="19"/>
  <c r="AS988" i="19"/>
  <c r="F989" i="19"/>
  <c r="I989" i="19"/>
  <c r="S989" i="19"/>
  <c r="V989" i="19" s="1"/>
  <c r="T989" i="19" s="1"/>
  <c r="AR989" i="19"/>
  <c r="AS989" i="19"/>
  <c r="F990" i="19"/>
  <c r="I990" i="19"/>
  <c r="S990" i="19"/>
  <c r="V990" i="19" s="1"/>
  <c r="T990" i="19" s="1"/>
  <c r="AR990" i="19"/>
  <c r="AS990" i="19"/>
  <c r="F991" i="19"/>
  <c r="I991" i="19"/>
  <c r="S991" i="19"/>
  <c r="V991" i="19" s="1"/>
  <c r="T991" i="19" s="1"/>
  <c r="AR991" i="19"/>
  <c r="AS991" i="19"/>
  <c r="F992" i="19"/>
  <c r="I992" i="19"/>
  <c r="S992" i="19"/>
  <c r="V992" i="19" s="1"/>
  <c r="T992" i="19" s="1"/>
  <c r="AR992" i="19"/>
  <c r="AS992" i="19"/>
  <c r="F993" i="19"/>
  <c r="I993" i="19"/>
  <c r="S993" i="19"/>
  <c r="V993" i="19" s="1"/>
  <c r="T993" i="19" s="1"/>
  <c r="AR993" i="19"/>
  <c r="AS993" i="19"/>
  <c r="F994" i="19"/>
  <c r="I994" i="19"/>
  <c r="S994" i="19"/>
  <c r="V994" i="19" s="1"/>
  <c r="T994" i="19" s="1"/>
  <c r="AR994" i="19"/>
  <c r="AS994" i="19"/>
  <c r="F995" i="19"/>
  <c r="I995" i="19"/>
  <c r="S995" i="19"/>
  <c r="V995" i="19" s="1"/>
  <c r="T995" i="19" s="1"/>
  <c r="AR995" i="19"/>
  <c r="AS995" i="19"/>
  <c r="F996" i="19"/>
  <c r="I996" i="19"/>
  <c r="S996" i="19"/>
  <c r="V996" i="19" s="1"/>
  <c r="T996" i="19" s="1"/>
  <c r="AR996" i="19"/>
  <c r="AS996" i="19"/>
  <c r="F997" i="19"/>
  <c r="I997" i="19"/>
  <c r="S997" i="19"/>
  <c r="V997" i="19" s="1"/>
  <c r="T997" i="19" s="1"/>
  <c r="AR997" i="19"/>
  <c r="AS997" i="19"/>
  <c r="F998" i="19"/>
  <c r="I998" i="19"/>
  <c r="S998" i="19"/>
  <c r="V998" i="19" s="1"/>
  <c r="T998" i="19" s="1"/>
  <c r="AR998" i="19"/>
  <c r="AS998" i="19"/>
  <c r="F999" i="19"/>
  <c r="I999" i="19"/>
  <c r="S999" i="19"/>
  <c r="V999" i="19" s="1"/>
  <c r="T999" i="19" s="1"/>
  <c r="AR999" i="19"/>
  <c r="AS999" i="19"/>
  <c r="F1000" i="19"/>
  <c r="I1000" i="19"/>
  <c r="S1000" i="19"/>
  <c r="V1000" i="19" s="1"/>
  <c r="T1000" i="19" s="1"/>
  <c r="AR1000" i="19"/>
  <c r="AS1000" i="19"/>
  <c r="F1001" i="19"/>
  <c r="I1001" i="19"/>
  <c r="S1001" i="19"/>
  <c r="V1001" i="19" s="1"/>
  <c r="T1001" i="19" s="1"/>
  <c r="AR1001" i="19"/>
  <c r="AS1001" i="19"/>
  <c r="F1002" i="19"/>
  <c r="I1002" i="19"/>
  <c r="S1002" i="19"/>
  <c r="V1002" i="19" s="1"/>
  <c r="T1002" i="19" s="1"/>
  <c r="AR1002" i="19"/>
  <c r="AS1002" i="19"/>
  <c r="F1003" i="19"/>
  <c r="I1003" i="19"/>
  <c r="S1003" i="19"/>
  <c r="V1003" i="19" s="1"/>
  <c r="T1003" i="19" s="1"/>
  <c r="AR1003" i="19"/>
  <c r="AS1003" i="19"/>
  <c r="F1004" i="19"/>
  <c r="I1004" i="19"/>
  <c r="S1004" i="19"/>
  <c r="V1004" i="19" s="1"/>
  <c r="T1004" i="19" s="1"/>
  <c r="AR1004" i="19"/>
  <c r="AS1004" i="19"/>
  <c r="F1005" i="19"/>
  <c r="I1005" i="19"/>
  <c r="S1005" i="19"/>
  <c r="V1005" i="19" s="1"/>
  <c r="T1005" i="19" s="1"/>
  <c r="AR1005" i="19"/>
  <c r="AS1005" i="19"/>
  <c r="F1006" i="19"/>
  <c r="I1006" i="19"/>
  <c r="S1006" i="19"/>
  <c r="V1006" i="19" s="1"/>
  <c r="T1006" i="19" s="1"/>
  <c r="AR1006" i="19"/>
  <c r="AS1006" i="19"/>
  <c r="I1007" i="19"/>
  <c r="S1007" i="19"/>
  <c r="V1007" i="19" s="1"/>
  <c r="T1007" i="19" s="1"/>
  <c r="AR1007" i="19"/>
  <c r="AS1007" i="19"/>
  <c r="F1008" i="19"/>
  <c r="I1008" i="19"/>
  <c r="S1008" i="19"/>
  <c r="V1008" i="19" s="1"/>
  <c r="T1008" i="19" s="1"/>
  <c r="AR1008" i="19"/>
  <c r="AS1008" i="19"/>
  <c r="F1009" i="19"/>
  <c r="I1009" i="19"/>
  <c r="S1009" i="19"/>
  <c r="V1009" i="19" s="1"/>
  <c r="T1009" i="19" s="1"/>
  <c r="AR1009" i="19"/>
  <c r="AS1009" i="19"/>
  <c r="F1010" i="19"/>
  <c r="I1010" i="19"/>
  <c r="S1010" i="19"/>
  <c r="V1010" i="19" s="1"/>
  <c r="T1010" i="19" s="1"/>
  <c r="AR1010" i="19"/>
  <c r="AS1010" i="19"/>
  <c r="F1011" i="19"/>
  <c r="I1011" i="19"/>
  <c r="S1011" i="19"/>
  <c r="V1011" i="19" s="1"/>
  <c r="T1011" i="19" s="1"/>
  <c r="AR1011" i="19"/>
  <c r="AS1011" i="19"/>
  <c r="F1012" i="19"/>
  <c r="I1012" i="19"/>
  <c r="S1012" i="19"/>
  <c r="V1012" i="19" s="1"/>
  <c r="T1012" i="19" s="1"/>
  <c r="AR1012" i="19"/>
  <c r="AS1012" i="19"/>
  <c r="F1013" i="19"/>
  <c r="I1013" i="19"/>
  <c r="S1013" i="19"/>
  <c r="V1013" i="19" s="1"/>
  <c r="T1013" i="19" s="1"/>
  <c r="AR1013" i="19"/>
  <c r="AS1013" i="19"/>
  <c r="F1014" i="19"/>
  <c r="I1014" i="19"/>
  <c r="S1014" i="19"/>
  <c r="V1014" i="19" s="1"/>
  <c r="T1014" i="19" s="1"/>
  <c r="AR1014" i="19"/>
  <c r="AS1014" i="19"/>
  <c r="F1015" i="19"/>
  <c r="I1015" i="19"/>
  <c r="S1015" i="19"/>
  <c r="V1015" i="19" s="1"/>
  <c r="T1015" i="19" s="1"/>
  <c r="AR1015" i="19"/>
  <c r="AS1015" i="19"/>
  <c r="F1016" i="19"/>
  <c r="I1016" i="19"/>
  <c r="S1016" i="19"/>
  <c r="V1016" i="19" s="1"/>
  <c r="T1016" i="19" s="1"/>
  <c r="AR1016" i="19"/>
  <c r="AS1016" i="19"/>
  <c r="F1017" i="19"/>
  <c r="I1017" i="19"/>
  <c r="S1017" i="19"/>
  <c r="V1017" i="19" s="1"/>
  <c r="T1017" i="19" s="1"/>
  <c r="AR1017" i="19"/>
  <c r="AS1017" i="19"/>
  <c r="I1018" i="19"/>
  <c r="S1018" i="19"/>
  <c r="V1018" i="19" s="1"/>
  <c r="T1018" i="19" s="1"/>
  <c r="AR1018" i="19"/>
  <c r="AS1018" i="19"/>
  <c r="F1019" i="19"/>
  <c r="I1019" i="19"/>
  <c r="S1019" i="19"/>
  <c r="V1019" i="19" s="1"/>
  <c r="T1019" i="19" s="1"/>
  <c r="AR1019" i="19"/>
  <c r="AS1019" i="19"/>
  <c r="F1020" i="19"/>
  <c r="I1020" i="19"/>
  <c r="S1020" i="19"/>
  <c r="V1020" i="19" s="1"/>
  <c r="T1020" i="19" s="1"/>
  <c r="AR1020" i="19"/>
  <c r="AS1020" i="19"/>
  <c r="F1021" i="19"/>
  <c r="S1021" i="19"/>
  <c r="V1021" i="19" s="1"/>
  <c r="T1021" i="19" s="1"/>
  <c r="AR1021" i="19"/>
  <c r="AS1021" i="19"/>
  <c r="F1022" i="19"/>
  <c r="I1022" i="19"/>
  <c r="S1022" i="19"/>
  <c r="V1022" i="19" s="1"/>
  <c r="T1022" i="19" s="1"/>
  <c r="AR1022" i="19"/>
  <c r="AS1022" i="19"/>
  <c r="F1023" i="19"/>
  <c r="I1023" i="19"/>
  <c r="S1023" i="19"/>
  <c r="V1023" i="19" s="1"/>
  <c r="T1023" i="19" s="1"/>
  <c r="AR1023" i="19"/>
  <c r="AS1023" i="19"/>
  <c r="F1024" i="19"/>
  <c r="I1024" i="19"/>
  <c r="S1024" i="19"/>
  <c r="V1024" i="19" s="1"/>
  <c r="T1024" i="19" s="1"/>
  <c r="AR1024" i="19"/>
  <c r="AS1024" i="19"/>
  <c r="F1025" i="19"/>
  <c r="I1025" i="19"/>
  <c r="S1025" i="19"/>
  <c r="V1025" i="19" s="1"/>
  <c r="T1025" i="19" s="1"/>
  <c r="AR1025" i="19"/>
  <c r="AS1025" i="19"/>
  <c r="F1026" i="19"/>
  <c r="I1026" i="19"/>
  <c r="S1026" i="19"/>
  <c r="V1026" i="19" s="1"/>
  <c r="T1026" i="19" s="1"/>
  <c r="AR1026" i="19"/>
  <c r="AS1026" i="19"/>
  <c r="F1027" i="19"/>
  <c r="I1027" i="19"/>
  <c r="S1027" i="19"/>
  <c r="V1027" i="19" s="1"/>
  <c r="T1027" i="19" s="1"/>
  <c r="AR1027" i="19"/>
  <c r="AS1027" i="19"/>
  <c r="F1028" i="19"/>
  <c r="I1028" i="19"/>
  <c r="S1028" i="19"/>
  <c r="V1028" i="19" s="1"/>
  <c r="T1028" i="19" s="1"/>
  <c r="AR1028" i="19"/>
  <c r="AS1028" i="19"/>
  <c r="F1029" i="19"/>
  <c r="I1029" i="19"/>
  <c r="S1029" i="19"/>
  <c r="V1029" i="19" s="1"/>
  <c r="T1029" i="19" s="1"/>
  <c r="AR1029" i="19"/>
  <c r="AS1029" i="19"/>
  <c r="I1030" i="19"/>
  <c r="S1030" i="19"/>
  <c r="V1030" i="19" s="1"/>
  <c r="T1030" i="19" s="1"/>
  <c r="AR1030" i="19"/>
  <c r="AS1030" i="19"/>
  <c r="F1031" i="19"/>
  <c r="I1031" i="19"/>
  <c r="S1031" i="19"/>
  <c r="V1031" i="19" s="1"/>
  <c r="T1031" i="19" s="1"/>
  <c r="AR1031" i="19"/>
  <c r="AS1031" i="19"/>
  <c r="F1032" i="19"/>
  <c r="I1032" i="19"/>
  <c r="S1032" i="19"/>
  <c r="V1032" i="19" s="1"/>
  <c r="T1032" i="19" s="1"/>
  <c r="AR1032" i="19"/>
  <c r="AS1032" i="19"/>
  <c r="F1033" i="19"/>
  <c r="I1033" i="19"/>
  <c r="S1033" i="19"/>
  <c r="V1033" i="19" s="1"/>
  <c r="T1033" i="19" s="1"/>
  <c r="AR1033" i="19"/>
  <c r="AS1033" i="19"/>
  <c r="F1034" i="19"/>
  <c r="I1034" i="19"/>
  <c r="S1034" i="19"/>
  <c r="V1034" i="19" s="1"/>
  <c r="T1034" i="19" s="1"/>
  <c r="AR1034" i="19"/>
  <c r="AS1034" i="19"/>
  <c r="I1035" i="19"/>
  <c r="S1035" i="19"/>
  <c r="V1035" i="19" s="1"/>
  <c r="T1035" i="19" s="1"/>
  <c r="AR1035" i="19"/>
  <c r="AS1035" i="19"/>
  <c r="F1036" i="19"/>
  <c r="I1036" i="19"/>
  <c r="S1036" i="19"/>
  <c r="V1036" i="19" s="1"/>
  <c r="T1036" i="19" s="1"/>
  <c r="AR1036" i="19"/>
  <c r="AS1036" i="19"/>
  <c r="F1037" i="19"/>
  <c r="I1037" i="19"/>
  <c r="S1037" i="19"/>
  <c r="V1037" i="19" s="1"/>
  <c r="T1037" i="19" s="1"/>
  <c r="AR1037" i="19"/>
  <c r="AS1037" i="19"/>
  <c r="F1038" i="19"/>
  <c r="I1038" i="19"/>
  <c r="S1038" i="19"/>
  <c r="V1038" i="19" s="1"/>
  <c r="T1038" i="19" s="1"/>
  <c r="AR1038" i="19"/>
  <c r="AS1038" i="19"/>
  <c r="F1039" i="19"/>
  <c r="I1039" i="19"/>
  <c r="S1039" i="19"/>
  <c r="V1039" i="19" s="1"/>
  <c r="T1039" i="19" s="1"/>
  <c r="AR1039" i="19"/>
  <c r="AS1039" i="19"/>
  <c r="F1040" i="19"/>
  <c r="I1040" i="19"/>
  <c r="S1040" i="19"/>
  <c r="V1040" i="19" s="1"/>
  <c r="T1040" i="19" s="1"/>
  <c r="AR1040" i="19"/>
  <c r="AS1040" i="19"/>
  <c r="F1041" i="19"/>
  <c r="I1041" i="19"/>
  <c r="S1041" i="19"/>
  <c r="V1041" i="19" s="1"/>
  <c r="T1041" i="19" s="1"/>
  <c r="AR1041" i="19"/>
  <c r="AS1041" i="19"/>
  <c r="F1042" i="19"/>
  <c r="I1042" i="19"/>
  <c r="S1042" i="19"/>
  <c r="V1042" i="19" s="1"/>
  <c r="T1042" i="19" s="1"/>
  <c r="AR1042" i="19"/>
  <c r="AS1042" i="19"/>
  <c r="F1043" i="19"/>
  <c r="I1043" i="19"/>
  <c r="S1043" i="19"/>
  <c r="V1043" i="19" s="1"/>
  <c r="T1043" i="19" s="1"/>
  <c r="AR1043" i="19"/>
  <c r="AS1043" i="19"/>
  <c r="F1044" i="19"/>
  <c r="I1044" i="19"/>
  <c r="S1044" i="19"/>
  <c r="V1044" i="19" s="1"/>
  <c r="T1044" i="19" s="1"/>
  <c r="AR1044" i="19"/>
  <c r="AS1044" i="19"/>
  <c r="F1045" i="19"/>
  <c r="I1045" i="19"/>
  <c r="S1045" i="19"/>
  <c r="V1045" i="19" s="1"/>
  <c r="T1045" i="19" s="1"/>
  <c r="AR1045" i="19"/>
  <c r="AS1045" i="19"/>
  <c r="F1046" i="19"/>
  <c r="I1046" i="19"/>
  <c r="S1046" i="19"/>
  <c r="V1046" i="19" s="1"/>
  <c r="T1046" i="19" s="1"/>
  <c r="AR1046" i="19"/>
  <c r="AS1046" i="19"/>
  <c r="F1047" i="19"/>
  <c r="I1047" i="19"/>
  <c r="S1047" i="19"/>
  <c r="V1047" i="19" s="1"/>
  <c r="T1047" i="19" s="1"/>
  <c r="AR1047" i="19"/>
  <c r="AS1047" i="19"/>
  <c r="F1048" i="19"/>
  <c r="I1048" i="19"/>
  <c r="S1048" i="19"/>
  <c r="V1048" i="19" s="1"/>
  <c r="T1048" i="19" s="1"/>
  <c r="AR1048" i="19"/>
  <c r="AS1048" i="19"/>
  <c r="F1049" i="19"/>
  <c r="I1049" i="19"/>
  <c r="S1049" i="19"/>
  <c r="V1049" i="19" s="1"/>
  <c r="T1049" i="19" s="1"/>
  <c r="AR1049" i="19"/>
  <c r="AS1049" i="19"/>
  <c r="F1050" i="19"/>
  <c r="I1050" i="19"/>
  <c r="S1050" i="19"/>
  <c r="V1050" i="19" s="1"/>
  <c r="T1050" i="19" s="1"/>
  <c r="AR1050" i="19"/>
  <c r="AS1050" i="19"/>
  <c r="F1051" i="19"/>
  <c r="I1051" i="19"/>
  <c r="S1051" i="19"/>
  <c r="V1051" i="19" s="1"/>
  <c r="T1051" i="19" s="1"/>
  <c r="AR1051" i="19"/>
  <c r="AS1051" i="19"/>
  <c r="F1052" i="19"/>
  <c r="I1052" i="19"/>
  <c r="S1052" i="19"/>
  <c r="V1052" i="19" s="1"/>
  <c r="T1052" i="19" s="1"/>
  <c r="AR1052" i="19"/>
  <c r="AS1052" i="19"/>
  <c r="F1053" i="19"/>
  <c r="I1053" i="19"/>
  <c r="S1053" i="19"/>
  <c r="V1053" i="19" s="1"/>
  <c r="T1053" i="19" s="1"/>
  <c r="AR1053" i="19"/>
  <c r="AS1053" i="19"/>
  <c r="F1054" i="19"/>
  <c r="I1054" i="19"/>
  <c r="S1054" i="19"/>
  <c r="V1054" i="19" s="1"/>
  <c r="T1054" i="19" s="1"/>
  <c r="AR1054" i="19"/>
  <c r="AS1054" i="19"/>
  <c r="F1055" i="19"/>
  <c r="I1055" i="19"/>
  <c r="S1055" i="19"/>
  <c r="V1055" i="19" s="1"/>
  <c r="T1055" i="19" s="1"/>
  <c r="AR1055" i="19"/>
  <c r="AS1055" i="19"/>
  <c r="F1056" i="19"/>
  <c r="I1056" i="19"/>
  <c r="S1056" i="19"/>
  <c r="V1056" i="19" s="1"/>
  <c r="T1056" i="19" s="1"/>
  <c r="AR1056" i="19"/>
  <c r="AS1056" i="19"/>
  <c r="F1057" i="19"/>
  <c r="I1057" i="19"/>
  <c r="S1057" i="19"/>
  <c r="V1057" i="19" s="1"/>
  <c r="T1057" i="19" s="1"/>
  <c r="AR1057" i="19"/>
  <c r="AS1057" i="19"/>
  <c r="I1058" i="19"/>
  <c r="S1058" i="19"/>
  <c r="V1058" i="19" s="1"/>
  <c r="T1058" i="19" s="1"/>
  <c r="AR1058" i="19"/>
  <c r="AS1058" i="19"/>
  <c r="F1059" i="19"/>
  <c r="I1059" i="19"/>
  <c r="S1059" i="19"/>
  <c r="V1059" i="19" s="1"/>
  <c r="T1059" i="19" s="1"/>
  <c r="AR1059" i="19"/>
  <c r="AS1059" i="19"/>
  <c r="F1060" i="19"/>
  <c r="I1060" i="19"/>
  <c r="S1060" i="19"/>
  <c r="V1060" i="19" s="1"/>
  <c r="T1060" i="19" s="1"/>
  <c r="AR1060" i="19"/>
  <c r="AS1060" i="19"/>
  <c r="F1061" i="19"/>
  <c r="I1061" i="19"/>
  <c r="S1061" i="19"/>
  <c r="V1061" i="19" s="1"/>
  <c r="T1061" i="19" s="1"/>
  <c r="AR1061" i="19"/>
  <c r="AS1061" i="19"/>
  <c r="F1062" i="19"/>
  <c r="I1062" i="19"/>
  <c r="S1062" i="19"/>
  <c r="V1062" i="19" s="1"/>
  <c r="T1062" i="19" s="1"/>
  <c r="AR1062" i="19"/>
  <c r="AS1062" i="19"/>
  <c r="F1063" i="19"/>
  <c r="I1063" i="19"/>
  <c r="S1063" i="19"/>
  <c r="V1063" i="19" s="1"/>
  <c r="T1063" i="19" s="1"/>
  <c r="AR1063" i="19"/>
  <c r="AS1063" i="19"/>
  <c r="F1064" i="19"/>
  <c r="I1064" i="19"/>
  <c r="S1064" i="19"/>
  <c r="V1064" i="19" s="1"/>
  <c r="T1064" i="19" s="1"/>
  <c r="AR1064" i="19"/>
  <c r="AS1064" i="19"/>
  <c r="F1065" i="19"/>
  <c r="I1065" i="19"/>
  <c r="S1065" i="19"/>
  <c r="V1065" i="19" s="1"/>
  <c r="T1065" i="19" s="1"/>
  <c r="AR1065" i="19"/>
  <c r="AS1065" i="19"/>
  <c r="F1066" i="19"/>
  <c r="I1066" i="19"/>
  <c r="S1066" i="19"/>
  <c r="V1066" i="19" s="1"/>
  <c r="T1066" i="19" s="1"/>
  <c r="AR1066" i="19"/>
  <c r="AS1066" i="19"/>
  <c r="F1067" i="19"/>
  <c r="I1067" i="19"/>
  <c r="S1067" i="19"/>
  <c r="V1067" i="19" s="1"/>
  <c r="T1067" i="19" s="1"/>
  <c r="AR1067" i="19"/>
  <c r="AS1067" i="19"/>
  <c r="F1068" i="19"/>
  <c r="I1068" i="19"/>
  <c r="S1068" i="19"/>
  <c r="V1068" i="19" s="1"/>
  <c r="T1068" i="19" s="1"/>
  <c r="AR1068" i="19"/>
  <c r="AS1068" i="19"/>
  <c r="F1069" i="19"/>
  <c r="S1069" i="19"/>
  <c r="V1069" i="19" s="1"/>
  <c r="T1069" i="19" s="1"/>
  <c r="AR1069" i="19"/>
  <c r="AS1069" i="19"/>
  <c r="F1070" i="19"/>
  <c r="S1070" i="19"/>
  <c r="V1070" i="19" s="1"/>
  <c r="T1070" i="19" s="1"/>
  <c r="AR1070" i="19"/>
  <c r="AS1070" i="19"/>
  <c r="F1071" i="19"/>
  <c r="I1071" i="19"/>
  <c r="S1071" i="19"/>
  <c r="V1071" i="19" s="1"/>
  <c r="T1071" i="19" s="1"/>
  <c r="AR1071" i="19"/>
  <c r="AS1071" i="19"/>
  <c r="F1072" i="19"/>
  <c r="I1072" i="19"/>
  <c r="S1072" i="19"/>
  <c r="V1072" i="19" s="1"/>
  <c r="T1072" i="19" s="1"/>
  <c r="AR1072" i="19"/>
  <c r="AS1072" i="19"/>
  <c r="F1073" i="19"/>
  <c r="I1073" i="19"/>
  <c r="S1073" i="19"/>
  <c r="V1073" i="19" s="1"/>
  <c r="T1073" i="19" s="1"/>
  <c r="AR1073" i="19"/>
  <c r="AS1073" i="19"/>
  <c r="F1074" i="19"/>
  <c r="I1074" i="19"/>
  <c r="S1074" i="19"/>
  <c r="V1074" i="19" s="1"/>
  <c r="T1074" i="19" s="1"/>
  <c r="AR1074" i="19"/>
  <c r="AS1074" i="19"/>
  <c r="F1075" i="19"/>
  <c r="I1075" i="19"/>
  <c r="S1075" i="19"/>
  <c r="V1075" i="19" s="1"/>
  <c r="T1075" i="19" s="1"/>
  <c r="AR1075" i="19"/>
  <c r="AS1075" i="19"/>
  <c r="F1076" i="19"/>
  <c r="I1076" i="19"/>
  <c r="S1076" i="19"/>
  <c r="V1076" i="19" s="1"/>
  <c r="T1076" i="19" s="1"/>
  <c r="AR1076" i="19"/>
  <c r="AS1076" i="19"/>
  <c r="F1077" i="19"/>
  <c r="I1077" i="19"/>
  <c r="S1077" i="19"/>
  <c r="V1077" i="19" s="1"/>
  <c r="T1077" i="19" s="1"/>
  <c r="AR1077" i="19"/>
  <c r="AS1077" i="19"/>
  <c r="F1078" i="19"/>
  <c r="I1078" i="19"/>
  <c r="S1078" i="19"/>
  <c r="V1078" i="19" s="1"/>
  <c r="T1078" i="19" s="1"/>
  <c r="AR1078" i="19"/>
  <c r="AS1078" i="19"/>
  <c r="F1079" i="19"/>
  <c r="I1079" i="19"/>
  <c r="S1079" i="19"/>
  <c r="V1079" i="19" s="1"/>
  <c r="T1079" i="19" s="1"/>
  <c r="AR1079" i="19"/>
  <c r="AS1079" i="19"/>
  <c r="F1080" i="19"/>
  <c r="I1080" i="19"/>
  <c r="S1080" i="19"/>
  <c r="V1080" i="19" s="1"/>
  <c r="T1080" i="19" s="1"/>
  <c r="AR1080" i="19"/>
  <c r="AS1080" i="19"/>
  <c r="F1081" i="19"/>
  <c r="I1081" i="19"/>
  <c r="S1081" i="19"/>
  <c r="V1081" i="19" s="1"/>
  <c r="T1081" i="19" s="1"/>
  <c r="AR1081" i="19"/>
  <c r="AS1081" i="19"/>
  <c r="F1082" i="19"/>
  <c r="I1082" i="19"/>
  <c r="S1082" i="19"/>
  <c r="V1082" i="19" s="1"/>
  <c r="T1082" i="19" s="1"/>
  <c r="AR1082" i="19"/>
  <c r="AS1082" i="19"/>
  <c r="F1083" i="19"/>
  <c r="I1083" i="19"/>
  <c r="S1083" i="19"/>
  <c r="V1083" i="19" s="1"/>
  <c r="T1083" i="19" s="1"/>
  <c r="AR1083" i="19"/>
  <c r="AS1083" i="19"/>
  <c r="F1084" i="19"/>
  <c r="I1084" i="19"/>
  <c r="S1084" i="19"/>
  <c r="V1084" i="19" s="1"/>
  <c r="T1084" i="19" s="1"/>
  <c r="AR1084" i="19"/>
  <c r="AS1084" i="19"/>
  <c r="F1085" i="19"/>
  <c r="I1085" i="19"/>
  <c r="S1085" i="19"/>
  <c r="V1085" i="19" s="1"/>
  <c r="T1085" i="19" s="1"/>
  <c r="AR1085" i="19"/>
  <c r="AS1085" i="19"/>
  <c r="F1086" i="19"/>
  <c r="I1086" i="19"/>
  <c r="S1086" i="19"/>
  <c r="V1086" i="19" s="1"/>
  <c r="T1086" i="19" s="1"/>
  <c r="AR1086" i="19"/>
  <c r="AS1086" i="19"/>
  <c r="F1087" i="19"/>
  <c r="I1087" i="19"/>
  <c r="S1087" i="19"/>
  <c r="V1087" i="19" s="1"/>
  <c r="T1087" i="19" s="1"/>
  <c r="AR1087" i="19"/>
  <c r="AS1087" i="19"/>
  <c r="F1088" i="19"/>
  <c r="I1088" i="19"/>
  <c r="S1088" i="19"/>
  <c r="V1088" i="19" s="1"/>
  <c r="T1088" i="19" s="1"/>
  <c r="AR1088" i="19"/>
  <c r="AS1088" i="19"/>
  <c r="F1089" i="19"/>
  <c r="I1089" i="19"/>
  <c r="S1089" i="19"/>
  <c r="V1089" i="19" s="1"/>
  <c r="T1089" i="19" s="1"/>
  <c r="AR1089" i="19"/>
  <c r="AS1089" i="19"/>
  <c r="F1090" i="19"/>
  <c r="I1090" i="19"/>
  <c r="S1090" i="19"/>
  <c r="V1090" i="19" s="1"/>
  <c r="T1090" i="19" s="1"/>
  <c r="AR1090" i="19"/>
  <c r="AS1090" i="19"/>
  <c r="F1091" i="19"/>
  <c r="I1091" i="19"/>
  <c r="S1091" i="19"/>
  <c r="V1091" i="19" s="1"/>
  <c r="T1091" i="19" s="1"/>
  <c r="AR1091" i="19"/>
  <c r="AS1091" i="19"/>
  <c r="F1092" i="19"/>
  <c r="I1092" i="19"/>
  <c r="S1092" i="19"/>
  <c r="V1092" i="19" s="1"/>
  <c r="T1092" i="19" s="1"/>
  <c r="AR1092" i="19"/>
  <c r="AS1092" i="19"/>
  <c r="I1093" i="19"/>
  <c r="S1093" i="19"/>
  <c r="V1093" i="19" s="1"/>
  <c r="T1093" i="19" s="1"/>
  <c r="AR1093" i="19"/>
  <c r="AS1093" i="19"/>
  <c r="F1094" i="19"/>
  <c r="S1094" i="19"/>
  <c r="V1094" i="19" s="1"/>
  <c r="T1094" i="19" s="1"/>
  <c r="AR1094" i="19"/>
  <c r="AS1094" i="19"/>
  <c r="F1095" i="19"/>
  <c r="I1095" i="19"/>
  <c r="S1095" i="19"/>
  <c r="V1095" i="19" s="1"/>
  <c r="T1095" i="19" s="1"/>
  <c r="AR1095" i="19"/>
  <c r="AS1095" i="19"/>
  <c r="F1096" i="19"/>
  <c r="S1096" i="19"/>
  <c r="V1096" i="19" s="1"/>
  <c r="T1096" i="19" s="1"/>
  <c r="AR1096" i="19"/>
  <c r="AS1096" i="19"/>
  <c r="F1097" i="19"/>
  <c r="S1097" i="19"/>
  <c r="V1097" i="19" s="1"/>
  <c r="T1097" i="19" s="1"/>
  <c r="AR1097" i="19"/>
  <c r="AS1097" i="19"/>
  <c r="F1098" i="19"/>
  <c r="S1098" i="19"/>
  <c r="V1098" i="19" s="1"/>
  <c r="T1098" i="19" s="1"/>
  <c r="AR1098" i="19"/>
  <c r="AS1098" i="19"/>
  <c r="F1099" i="19"/>
  <c r="S1099" i="19"/>
  <c r="V1099" i="19" s="1"/>
  <c r="T1099" i="19" s="1"/>
  <c r="AR1099" i="19"/>
  <c r="AS1099" i="19"/>
  <c r="F1100" i="19"/>
  <c r="I1100" i="19"/>
  <c r="S1100" i="19"/>
  <c r="V1100" i="19" s="1"/>
  <c r="T1100" i="19" s="1"/>
  <c r="AR1100" i="19"/>
  <c r="AS1100" i="19"/>
  <c r="F1101" i="19"/>
  <c r="I1101" i="19"/>
  <c r="S1101" i="19"/>
  <c r="V1101" i="19" s="1"/>
  <c r="T1101" i="19" s="1"/>
  <c r="AR1101" i="19"/>
  <c r="AS1101" i="19"/>
  <c r="F1102" i="19"/>
  <c r="I1102" i="19"/>
  <c r="S1102" i="19"/>
  <c r="V1102" i="19" s="1"/>
  <c r="T1102" i="19" s="1"/>
  <c r="AR1102" i="19"/>
  <c r="AS1102" i="19"/>
  <c r="F1103" i="19"/>
  <c r="I1103" i="19"/>
  <c r="S1103" i="19"/>
  <c r="V1103" i="19" s="1"/>
  <c r="T1103" i="19" s="1"/>
  <c r="AR1103" i="19"/>
  <c r="AS1103" i="19"/>
  <c r="F1104" i="19"/>
  <c r="I1104" i="19"/>
  <c r="S1104" i="19"/>
  <c r="V1104" i="19" s="1"/>
  <c r="T1104" i="19" s="1"/>
  <c r="AR1104" i="19"/>
  <c r="AS1104" i="19"/>
  <c r="F1105" i="19"/>
  <c r="I1105" i="19"/>
  <c r="S1105" i="19"/>
  <c r="V1105" i="19" s="1"/>
  <c r="T1105" i="19" s="1"/>
  <c r="AR1105" i="19"/>
  <c r="AS1105" i="19"/>
  <c r="F1106" i="19"/>
  <c r="I1106" i="19"/>
  <c r="S1106" i="19"/>
  <c r="V1106" i="19" s="1"/>
  <c r="T1106" i="19" s="1"/>
  <c r="AR1106" i="19"/>
  <c r="AS1106" i="19"/>
  <c r="F1107" i="19"/>
  <c r="I1107" i="19"/>
  <c r="S1107" i="19"/>
  <c r="V1107" i="19" s="1"/>
  <c r="T1107" i="19" s="1"/>
  <c r="AR1107" i="19"/>
  <c r="AS1107" i="19"/>
  <c r="F1108" i="19"/>
  <c r="I1108" i="19"/>
  <c r="S1108" i="19"/>
  <c r="V1108" i="19" s="1"/>
  <c r="T1108" i="19" s="1"/>
  <c r="AR1108" i="19"/>
  <c r="AS1108" i="19"/>
  <c r="I1109" i="19"/>
  <c r="S1109" i="19"/>
  <c r="V1109" i="19" s="1"/>
  <c r="T1109" i="19" s="1"/>
  <c r="AR1109" i="19"/>
  <c r="AS1109" i="19"/>
  <c r="F1110" i="19"/>
  <c r="I1110" i="19"/>
  <c r="S1110" i="19"/>
  <c r="V1110" i="19" s="1"/>
  <c r="T1110" i="19" s="1"/>
  <c r="AR1110" i="19"/>
  <c r="AS1110" i="19"/>
  <c r="F1111" i="19"/>
  <c r="I1111" i="19"/>
  <c r="S1111" i="19"/>
  <c r="V1111" i="19" s="1"/>
  <c r="T1111" i="19" s="1"/>
  <c r="AR1111" i="19"/>
  <c r="AS1111" i="19"/>
  <c r="F1112" i="19"/>
  <c r="I1112" i="19"/>
  <c r="S1112" i="19"/>
  <c r="V1112" i="19" s="1"/>
  <c r="T1112" i="19" s="1"/>
  <c r="AR1112" i="19"/>
  <c r="AS1112" i="19"/>
  <c r="F1113" i="19"/>
  <c r="I1113" i="19"/>
  <c r="S1113" i="19"/>
  <c r="V1113" i="19" s="1"/>
  <c r="T1113" i="19" s="1"/>
  <c r="AR1113" i="19"/>
  <c r="AS1113" i="19"/>
  <c r="F1114" i="19"/>
  <c r="I1114" i="19"/>
  <c r="S1114" i="19"/>
  <c r="V1114" i="19" s="1"/>
  <c r="T1114" i="19" s="1"/>
  <c r="AR1114" i="19"/>
  <c r="AS1114" i="19"/>
  <c r="F1115" i="19"/>
  <c r="I1115" i="19"/>
  <c r="S1115" i="19"/>
  <c r="V1115" i="19" s="1"/>
  <c r="T1115" i="19" s="1"/>
  <c r="AR1115" i="19"/>
  <c r="AS1115" i="19"/>
  <c r="F1116" i="19"/>
  <c r="S1116" i="19"/>
  <c r="V1116" i="19" s="1"/>
  <c r="T1116" i="19" s="1"/>
  <c r="AR1116" i="19"/>
  <c r="AS1116" i="19"/>
  <c r="F1117" i="19"/>
  <c r="I1117" i="19"/>
  <c r="S1117" i="19"/>
  <c r="V1117" i="19" s="1"/>
  <c r="T1117" i="19" s="1"/>
  <c r="AR1117" i="19"/>
  <c r="AS1117" i="19"/>
  <c r="F1118" i="19"/>
  <c r="S1118" i="19"/>
  <c r="V1118" i="19" s="1"/>
  <c r="T1118" i="19" s="1"/>
  <c r="AR1118" i="19"/>
  <c r="AS1118" i="19"/>
  <c r="F1119" i="19"/>
  <c r="S1119" i="19"/>
  <c r="V1119" i="19" s="1"/>
  <c r="T1119" i="19" s="1"/>
  <c r="AR1119" i="19"/>
  <c r="AS1119" i="19"/>
  <c r="F1120" i="19"/>
  <c r="S1120" i="19"/>
  <c r="V1120" i="19" s="1"/>
  <c r="T1120" i="19" s="1"/>
  <c r="AR1120" i="19"/>
  <c r="AS1120" i="19"/>
  <c r="F1121" i="19"/>
  <c r="I1121" i="19"/>
  <c r="S1121" i="19"/>
  <c r="V1121" i="19" s="1"/>
  <c r="T1121" i="19" s="1"/>
  <c r="AR1121" i="19"/>
  <c r="AS1121" i="19"/>
  <c r="F1122" i="19"/>
  <c r="I1122" i="19"/>
  <c r="S1122" i="19"/>
  <c r="V1122" i="19" s="1"/>
  <c r="T1122" i="19" s="1"/>
  <c r="AR1122" i="19"/>
  <c r="AS1122" i="19"/>
  <c r="F1123" i="19"/>
  <c r="I1123" i="19"/>
  <c r="S1123" i="19"/>
  <c r="V1123" i="19" s="1"/>
  <c r="T1123" i="19" s="1"/>
  <c r="AR1123" i="19"/>
  <c r="AS1123" i="19"/>
  <c r="F1124" i="19"/>
  <c r="I1124" i="19"/>
  <c r="S1124" i="19"/>
  <c r="V1124" i="19" s="1"/>
  <c r="T1124" i="19" s="1"/>
  <c r="AR1124" i="19"/>
  <c r="AS1124" i="19"/>
  <c r="F1125" i="19"/>
  <c r="I1125" i="19"/>
  <c r="S1125" i="19"/>
  <c r="V1125" i="19" s="1"/>
  <c r="T1125" i="19" s="1"/>
  <c r="AR1125" i="19"/>
  <c r="AS1125" i="19"/>
  <c r="F1126" i="19"/>
  <c r="I1126" i="19"/>
  <c r="S1126" i="19"/>
  <c r="V1126" i="19" s="1"/>
  <c r="T1126" i="19" s="1"/>
  <c r="AR1126" i="19"/>
  <c r="AS1126" i="19"/>
  <c r="F1127" i="19"/>
  <c r="I1127" i="19"/>
  <c r="S1127" i="19"/>
  <c r="V1127" i="19" s="1"/>
  <c r="T1127" i="19" s="1"/>
  <c r="AR1127" i="19"/>
  <c r="AS1127" i="19"/>
  <c r="F1128" i="19"/>
  <c r="I1128" i="19"/>
  <c r="S1128" i="19"/>
  <c r="V1128" i="19" s="1"/>
  <c r="T1128" i="19" s="1"/>
  <c r="AR1128" i="19"/>
  <c r="AS1128" i="19"/>
  <c r="F1129" i="19"/>
  <c r="S1129" i="19"/>
  <c r="V1129" i="19" s="1"/>
  <c r="T1129" i="19" s="1"/>
  <c r="AR1129" i="19"/>
  <c r="AS1129" i="19"/>
  <c r="F1130" i="19"/>
  <c r="S1130" i="19"/>
  <c r="V1130" i="19" s="1"/>
  <c r="T1130" i="19" s="1"/>
  <c r="AR1130" i="19"/>
  <c r="AS1130" i="19"/>
  <c r="F1131" i="19"/>
  <c r="S1131" i="19"/>
  <c r="V1131" i="19" s="1"/>
  <c r="T1131" i="19" s="1"/>
  <c r="AR1131" i="19"/>
  <c r="AS1131" i="19"/>
  <c r="F1132" i="19"/>
  <c r="S1132" i="19"/>
  <c r="V1132" i="19" s="1"/>
  <c r="T1132" i="19" s="1"/>
  <c r="AR1132" i="19"/>
  <c r="AS1132" i="19"/>
  <c r="F1133" i="19"/>
  <c r="S1133" i="19"/>
  <c r="V1133" i="19" s="1"/>
  <c r="T1133" i="19" s="1"/>
  <c r="AR1133" i="19"/>
  <c r="AS1133" i="19"/>
  <c r="F1134" i="19"/>
  <c r="I1134" i="19"/>
  <c r="S1134" i="19"/>
  <c r="V1134" i="19" s="1"/>
  <c r="T1134" i="19" s="1"/>
  <c r="AR1134" i="19"/>
  <c r="AS1134" i="19"/>
  <c r="F1135" i="19"/>
  <c r="I1135" i="19"/>
  <c r="S1135" i="19"/>
  <c r="V1135" i="19" s="1"/>
  <c r="T1135" i="19" s="1"/>
  <c r="AR1135" i="19"/>
  <c r="AS1135" i="19"/>
  <c r="F1136" i="19"/>
  <c r="I1136" i="19"/>
  <c r="S1136" i="19"/>
  <c r="V1136" i="19" s="1"/>
  <c r="T1136" i="19" s="1"/>
  <c r="AR1136" i="19"/>
  <c r="AS1136" i="19"/>
  <c r="F1137" i="19"/>
  <c r="S1137" i="19"/>
  <c r="V1137" i="19" s="1"/>
  <c r="T1137" i="19" s="1"/>
  <c r="AR1137" i="19"/>
  <c r="AS1137" i="19"/>
  <c r="F1138" i="19"/>
  <c r="S1138" i="19"/>
  <c r="V1138" i="19" s="1"/>
  <c r="T1138" i="19" s="1"/>
  <c r="AR1138" i="19"/>
  <c r="AS1138" i="19"/>
  <c r="F1139" i="19"/>
  <c r="I1139" i="19"/>
  <c r="S1139" i="19"/>
  <c r="V1139" i="19" s="1"/>
  <c r="T1139" i="19" s="1"/>
  <c r="AR1139" i="19"/>
  <c r="AS1139" i="19"/>
  <c r="F1140" i="19"/>
  <c r="I1140" i="19"/>
  <c r="S1140" i="19"/>
  <c r="V1140" i="19" s="1"/>
  <c r="T1140" i="19" s="1"/>
  <c r="AR1140" i="19"/>
  <c r="AS1140" i="19"/>
  <c r="F1141" i="19"/>
  <c r="S1141" i="19"/>
  <c r="V1141" i="19" s="1"/>
  <c r="T1141" i="19" s="1"/>
  <c r="AR1141" i="19"/>
  <c r="AS1141" i="19"/>
  <c r="F1142" i="19"/>
  <c r="I1142" i="19"/>
  <c r="S1142" i="19"/>
  <c r="V1142" i="19" s="1"/>
  <c r="T1142" i="19" s="1"/>
  <c r="AR1142" i="19"/>
  <c r="AS1142" i="19"/>
  <c r="F1143" i="19"/>
  <c r="I1143" i="19"/>
  <c r="S1143" i="19"/>
  <c r="V1143" i="19" s="1"/>
  <c r="T1143" i="19" s="1"/>
  <c r="AR1143" i="19"/>
  <c r="AS1143" i="19"/>
  <c r="F1144" i="19"/>
  <c r="I1144" i="19"/>
  <c r="S1144" i="19"/>
  <c r="V1144" i="19" s="1"/>
  <c r="T1144" i="19" s="1"/>
  <c r="AR1144" i="19"/>
  <c r="AS1144" i="19"/>
  <c r="F1145" i="19"/>
  <c r="I1145" i="19"/>
  <c r="S1145" i="19"/>
  <c r="V1145" i="19" s="1"/>
  <c r="T1145" i="19" s="1"/>
  <c r="AR1145" i="19"/>
  <c r="AS1145" i="19"/>
  <c r="F1146" i="19"/>
  <c r="I1146" i="19"/>
  <c r="S1146" i="19"/>
  <c r="V1146" i="19" s="1"/>
  <c r="T1146" i="19" s="1"/>
  <c r="AR1146" i="19"/>
  <c r="AS1146" i="19"/>
  <c r="F1147" i="19"/>
  <c r="I1147" i="19"/>
  <c r="S1147" i="19"/>
  <c r="V1147" i="19" s="1"/>
  <c r="T1147" i="19" s="1"/>
  <c r="AR1147" i="19"/>
  <c r="AS1147" i="19"/>
  <c r="F1148" i="19"/>
  <c r="I1148" i="19"/>
  <c r="S1148" i="19"/>
  <c r="V1148" i="19" s="1"/>
  <c r="T1148" i="19" s="1"/>
  <c r="AR1148" i="19"/>
  <c r="AS1148" i="19"/>
  <c r="F1149" i="19"/>
  <c r="S1149" i="19"/>
  <c r="V1149" i="19" s="1"/>
  <c r="T1149" i="19" s="1"/>
  <c r="AR1149" i="19"/>
  <c r="AS1149" i="19"/>
  <c r="F1150" i="19"/>
  <c r="S1150" i="19"/>
  <c r="V1150" i="19" s="1"/>
  <c r="T1150" i="19" s="1"/>
  <c r="AR1150" i="19"/>
  <c r="AS1150" i="19"/>
  <c r="F1151" i="19"/>
  <c r="S1151" i="19"/>
  <c r="V1151" i="19" s="1"/>
  <c r="T1151" i="19" s="1"/>
  <c r="AR1151" i="19"/>
  <c r="AS1151" i="19"/>
  <c r="F1152" i="19"/>
  <c r="S1152" i="19"/>
  <c r="V1152" i="19" s="1"/>
  <c r="T1152" i="19" s="1"/>
  <c r="AR1152" i="19"/>
  <c r="AS1152" i="19"/>
  <c r="F1153" i="19"/>
  <c r="S1153" i="19"/>
  <c r="V1153" i="19" s="1"/>
  <c r="T1153" i="19" s="1"/>
  <c r="AR1153" i="19"/>
  <c r="AS1153" i="19"/>
  <c r="F1154" i="19"/>
  <c r="S1154" i="19"/>
  <c r="V1154" i="19" s="1"/>
  <c r="T1154" i="19" s="1"/>
  <c r="AR1154" i="19"/>
  <c r="AS1154" i="19"/>
  <c r="F1155" i="19"/>
  <c r="S1155" i="19"/>
  <c r="V1155" i="19" s="1"/>
  <c r="T1155" i="19" s="1"/>
  <c r="AR1155" i="19"/>
  <c r="AS1155" i="19"/>
  <c r="F1156" i="19"/>
  <c r="S1156" i="19"/>
  <c r="V1156" i="19" s="1"/>
  <c r="T1156" i="19" s="1"/>
  <c r="AR1156" i="19"/>
  <c r="AS1156" i="19"/>
  <c r="F1157" i="19"/>
  <c r="S1157" i="19"/>
  <c r="V1157" i="19" s="1"/>
  <c r="T1157" i="19" s="1"/>
  <c r="AR1157" i="19"/>
  <c r="AS1157" i="19"/>
  <c r="F1158" i="19"/>
  <c r="S1158" i="19"/>
  <c r="V1158" i="19" s="1"/>
  <c r="T1158" i="19" s="1"/>
  <c r="AR1158" i="19"/>
  <c r="AS1158" i="19"/>
  <c r="F1159" i="19"/>
  <c r="S1159" i="19"/>
  <c r="V1159" i="19" s="1"/>
  <c r="T1159" i="19" s="1"/>
  <c r="AR1159" i="19"/>
  <c r="AS1159" i="19"/>
  <c r="F1160" i="19"/>
  <c r="S1160" i="19"/>
  <c r="V1160" i="19" s="1"/>
  <c r="T1160" i="19" s="1"/>
  <c r="AR1160" i="19"/>
  <c r="AS1160" i="19"/>
  <c r="F1161" i="19"/>
  <c r="S1161" i="19"/>
  <c r="V1161" i="19" s="1"/>
  <c r="T1161" i="19" s="1"/>
  <c r="AR1161" i="19"/>
  <c r="AS1161" i="19"/>
  <c r="F1162" i="19"/>
  <c r="S1162" i="19"/>
  <c r="V1162" i="19" s="1"/>
  <c r="T1162" i="19" s="1"/>
  <c r="AR1162" i="19"/>
  <c r="AS1162" i="19"/>
  <c r="F1163" i="19"/>
  <c r="S1163" i="19"/>
  <c r="V1163" i="19" s="1"/>
  <c r="T1163" i="19" s="1"/>
  <c r="AR1163" i="19"/>
  <c r="AS1163" i="19"/>
  <c r="F1164" i="19"/>
  <c r="S1164" i="19"/>
  <c r="V1164" i="19" s="1"/>
  <c r="T1164" i="19" s="1"/>
  <c r="AR1164" i="19"/>
  <c r="AS1164" i="19"/>
  <c r="F1165" i="19"/>
  <c r="S1165" i="19"/>
  <c r="V1165" i="19" s="1"/>
  <c r="T1165" i="19" s="1"/>
  <c r="AR1165" i="19"/>
  <c r="AS1165" i="19"/>
  <c r="F1166" i="19"/>
  <c r="S1166" i="19"/>
  <c r="V1166" i="19" s="1"/>
  <c r="T1166" i="19" s="1"/>
  <c r="AR1166" i="19"/>
  <c r="AS1166" i="19"/>
  <c r="F1167" i="19"/>
  <c r="I1167" i="19"/>
  <c r="S1167" i="19"/>
  <c r="V1167" i="19" s="1"/>
  <c r="T1167" i="19" s="1"/>
  <c r="AR1167" i="19"/>
  <c r="AS1167" i="19"/>
  <c r="F1168" i="19"/>
  <c r="I1168" i="19"/>
  <c r="S1168" i="19"/>
  <c r="V1168" i="19" s="1"/>
  <c r="T1168" i="19" s="1"/>
  <c r="AR1168" i="19"/>
  <c r="AS1168" i="19"/>
  <c r="F1169" i="19"/>
  <c r="I1169" i="19"/>
  <c r="S1169" i="19"/>
  <c r="V1169" i="19" s="1"/>
  <c r="T1169" i="19" s="1"/>
  <c r="AR1169" i="19"/>
  <c r="AS1169" i="19"/>
  <c r="F1170" i="19"/>
  <c r="I1170" i="19"/>
  <c r="S1170" i="19"/>
  <c r="V1170" i="19" s="1"/>
  <c r="T1170" i="19" s="1"/>
  <c r="AR1170" i="19"/>
  <c r="AS1170" i="19"/>
  <c r="F1171" i="19"/>
  <c r="I1171" i="19"/>
  <c r="S1171" i="19"/>
  <c r="V1171" i="19" s="1"/>
  <c r="T1171" i="19" s="1"/>
  <c r="AR1171" i="19"/>
  <c r="AS1171" i="19"/>
  <c r="F1172" i="19"/>
  <c r="S1172" i="19"/>
  <c r="V1172" i="19" s="1"/>
  <c r="T1172" i="19" s="1"/>
  <c r="AR1172" i="19"/>
  <c r="AS1172" i="19"/>
  <c r="F1173" i="19"/>
  <c r="I1173" i="19"/>
  <c r="S1173" i="19"/>
  <c r="V1173" i="19" s="1"/>
  <c r="T1173" i="19" s="1"/>
  <c r="AR1173" i="19"/>
  <c r="AS1173" i="19"/>
  <c r="F1174" i="19"/>
  <c r="S1174" i="19"/>
  <c r="V1174" i="19" s="1"/>
  <c r="T1174" i="19" s="1"/>
  <c r="AR1174" i="19"/>
  <c r="AS1174" i="19"/>
  <c r="F1175" i="19"/>
  <c r="S1175" i="19"/>
  <c r="V1175" i="19" s="1"/>
  <c r="T1175" i="19" s="1"/>
  <c r="AR1175" i="19"/>
  <c r="AS1175" i="19"/>
  <c r="I1176" i="19"/>
  <c r="S1176" i="19"/>
  <c r="V1176" i="19" s="1"/>
  <c r="T1176" i="19" s="1"/>
  <c r="AR1176" i="19"/>
  <c r="AS1176" i="19"/>
  <c r="I1177" i="19"/>
  <c r="S1177" i="19"/>
  <c r="V1177" i="19" s="1"/>
  <c r="T1177" i="19" s="1"/>
  <c r="AR1177" i="19"/>
  <c r="AS1177" i="19"/>
  <c r="F1178" i="19"/>
  <c r="I1178" i="19"/>
  <c r="S1178" i="19"/>
  <c r="V1178" i="19" s="1"/>
  <c r="T1178" i="19" s="1"/>
  <c r="AR1178" i="19"/>
  <c r="AS1178" i="19"/>
  <c r="F1179" i="19"/>
  <c r="I1179" i="19"/>
  <c r="S1179" i="19"/>
  <c r="V1179" i="19" s="1"/>
  <c r="T1179" i="19" s="1"/>
  <c r="AR1179" i="19"/>
  <c r="AS1179" i="19"/>
  <c r="F1180" i="19"/>
  <c r="I1180" i="19"/>
  <c r="S1180" i="19"/>
  <c r="V1180" i="19" s="1"/>
  <c r="T1180" i="19" s="1"/>
  <c r="AR1180" i="19"/>
  <c r="AS1180" i="19"/>
  <c r="F1181" i="19"/>
  <c r="I1181" i="19"/>
  <c r="S1181" i="19"/>
  <c r="V1181" i="19" s="1"/>
  <c r="T1181" i="19" s="1"/>
  <c r="AR1181" i="19"/>
  <c r="AS1181" i="19"/>
  <c r="F1182" i="19"/>
  <c r="S1182" i="19"/>
  <c r="V1182" i="19" s="1"/>
  <c r="T1182" i="19" s="1"/>
  <c r="AR1182" i="19"/>
  <c r="AS1182" i="19"/>
  <c r="F1183" i="19"/>
  <c r="I1183" i="19"/>
  <c r="S1183" i="19"/>
  <c r="V1183" i="19" s="1"/>
  <c r="T1183" i="19" s="1"/>
  <c r="AR1183" i="19"/>
  <c r="AS1183" i="19"/>
  <c r="F1184" i="19"/>
  <c r="I1184" i="19"/>
  <c r="S1184" i="19"/>
  <c r="V1184" i="19" s="1"/>
  <c r="T1184" i="19" s="1"/>
  <c r="AR1184" i="19"/>
  <c r="AS1184" i="19"/>
  <c r="F1185" i="19"/>
  <c r="S1185" i="19"/>
  <c r="V1185" i="19" s="1"/>
  <c r="T1185" i="19" s="1"/>
  <c r="AR1185" i="19"/>
  <c r="AS1185" i="19"/>
  <c r="F1186" i="19"/>
  <c r="S1186" i="19"/>
  <c r="V1186" i="19" s="1"/>
  <c r="T1186" i="19" s="1"/>
  <c r="AR1186" i="19"/>
  <c r="AS1186" i="19"/>
  <c r="F1187" i="19"/>
  <c r="I1187" i="19"/>
  <c r="S1187" i="19"/>
  <c r="V1187" i="19" s="1"/>
  <c r="T1187" i="19" s="1"/>
  <c r="AR1187" i="19"/>
  <c r="AS1187" i="19"/>
  <c r="F1188" i="19"/>
  <c r="I1188" i="19"/>
  <c r="S1188" i="19"/>
  <c r="V1188" i="19" s="1"/>
  <c r="T1188" i="19" s="1"/>
  <c r="AR1188" i="19"/>
  <c r="AS1188" i="19"/>
  <c r="F1189" i="19"/>
  <c r="I1189" i="19"/>
  <c r="S1189" i="19"/>
  <c r="V1189" i="19" s="1"/>
  <c r="T1189" i="19" s="1"/>
  <c r="AR1189" i="19"/>
  <c r="AS1189" i="19"/>
  <c r="F1190" i="19"/>
  <c r="I1190" i="19"/>
  <c r="S1190" i="19"/>
  <c r="V1190" i="19" s="1"/>
  <c r="T1190" i="19" s="1"/>
  <c r="AR1190" i="19"/>
  <c r="AS1190" i="19"/>
  <c r="F1191" i="19"/>
  <c r="I1191" i="19"/>
  <c r="S1191" i="19"/>
  <c r="V1191" i="19" s="1"/>
  <c r="T1191" i="19" s="1"/>
  <c r="AR1191" i="19"/>
  <c r="AS1191" i="19"/>
  <c r="F1192" i="19"/>
  <c r="I1192" i="19"/>
  <c r="S1192" i="19"/>
  <c r="V1192" i="19" s="1"/>
  <c r="T1192" i="19" s="1"/>
  <c r="AR1192" i="19"/>
  <c r="AS1192" i="19"/>
  <c r="F1193" i="19"/>
  <c r="I1193" i="19"/>
  <c r="S1193" i="19"/>
  <c r="V1193" i="19" s="1"/>
  <c r="T1193" i="19" s="1"/>
  <c r="AR1193" i="19"/>
  <c r="AS1193" i="19"/>
  <c r="F1194" i="19"/>
  <c r="I1194" i="19"/>
  <c r="S1194" i="19"/>
  <c r="V1194" i="19" s="1"/>
  <c r="T1194" i="19" s="1"/>
  <c r="AR1194" i="19"/>
  <c r="AS1194" i="19"/>
  <c r="F1195" i="19"/>
  <c r="S1195" i="19"/>
  <c r="V1195" i="19" s="1"/>
  <c r="T1195" i="19" s="1"/>
  <c r="AR1195" i="19"/>
  <c r="AS1195" i="19"/>
  <c r="F1196" i="19"/>
  <c r="I1196" i="19"/>
  <c r="S1196" i="19"/>
  <c r="V1196" i="19" s="1"/>
  <c r="T1196" i="19" s="1"/>
  <c r="AR1196" i="19"/>
  <c r="AS1196" i="19"/>
  <c r="F1197" i="19"/>
  <c r="I1197" i="19"/>
  <c r="S1197" i="19"/>
  <c r="V1197" i="19" s="1"/>
  <c r="T1197" i="19" s="1"/>
  <c r="AR1197" i="19"/>
  <c r="AS1197" i="19"/>
  <c r="F1198" i="19"/>
  <c r="I1198" i="19"/>
  <c r="S1198" i="19"/>
  <c r="V1198" i="19" s="1"/>
  <c r="T1198" i="19" s="1"/>
  <c r="AR1198" i="19"/>
  <c r="AS1198" i="19"/>
  <c r="I1199" i="19"/>
  <c r="S1199" i="19"/>
  <c r="V1199" i="19" s="1"/>
  <c r="T1199" i="19" s="1"/>
  <c r="AR1199" i="19"/>
  <c r="AS1199" i="19"/>
  <c r="F1200" i="19"/>
  <c r="S1200" i="19"/>
  <c r="V1200" i="19" s="1"/>
  <c r="T1200" i="19" s="1"/>
  <c r="AR1200" i="19"/>
  <c r="AS1200" i="19"/>
  <c r="F1201" i="19"/>
  <c r="S1201" i="19"/>
  <c r="V1201" i="19" s="1"/>
  <c r="T1201" i="19" s="1"/>
  <c r="AR1201" i="19"/>
  <c r="AS1201" i="19"/>
  <c r="F1202" i="19"/>
  <c r="I1202" i="19"/>
  <c r="S1202" i="19"/>
  <c r="V1202" i="19" s="1"/>
  <c r="T1202" i="19" s="1"/>
  <c r="AR1202" i="19"/>
  <c r="AS1202" i="19"/>
  <c r="I1203" i="19"/>
  <c r="S1203" i="19"/>
  <c r="V1203" i="19" s="1"/>
  <c r="T1203" i="19" s="1"/>
  <c r="AR1203" i="19"/>
  <c r="AS1203" i="19"/>
  <c r="F1204" i="19"/>
  <c r="I1204" i="19"/>
  <c r="S1204" i="19"/>
  <c r="V1204" i="19" s="1"/>
  <c r="T1204" i="19" s="1"/>
  <c r="AR1204" i="19"/>
  <c r="AS1204" i="19"/>
  <c r="F1205" i="19"/>
  <c r="I1205" i="19"/>
  <c r="S1205" i="19"/>
  <c r="V1205" i="19" s="1"/>
  <c r="T1205" i="19" s="1"/>
  <c r="AR1205" i="19"/>
  <c r="AS1205" i="19"/>
  <c r="F1206" i="19"/>
  <c r="I1206" i="19"/>
  <c r="S1206" i="19"/>
  <c r="V1206" i="19" s="1"/>
  <c r="T1206" i="19" s="1"/>
  <c r="AR1206" i="19"/>
  <c r="AS1206" i="19"/>
  <c r="F1207" i="19"/>
  <c r="I1207" i="19"/>
  <c r="S1207" i="19"/>
  <c r="V1207" i="19" s="1"/>
  <c r="T1207" i="19" s="1"/>
  <c r="AR1207" i="19"/>
  <c r="AS1207" i="19"/>
  <c r="I1208" i="19"/>
  <c r="S1208" i="19"/>
  <c r="V1208" i="19" s="1"/>
  <c r="T1208" i="19" s="1"/>
  <c r="AR1208" i="19"/>
  <c r="AS1208" i="19"/>
  <c r="F1209" i="19"/>
  <c r="I1209" i="19"/>
  <c r="S1209" i="19"/>
  <c r="V1209" i="19" s="1"/>
  <c r="T1209" i="19" s="1"/>
  <c r="AR1209" i="19"/>
  <c r="AS1209" i="19"/>
  <c r="F1210" i="19"/>
  <c r="I1210" i="19"/>
  <c r="S1210" i="19"/>
  <c r="V1210" i="19" s="1"/>
  <c r="T1210" i="19" s="1"/>
  <c r="AR1210" i="19"/>
  <c r="AS1210" i="19"/>
  <c r="F1211" i="19"/>
  <c r="I1211" i="19"/>
  <c r="S1211" i="19"/>
  <c r="V1211" i="19" s="1"/>
  <c r="T1211" i="19" s="1"/>
  <c r="AR1211" i="19"/>
  <c r="AS1211" i="19"/>
  <c r="I1212" i="19"/>
  <c r="S1212" i="19"/>
  <c r="V1212" i="19" s="1"/>
  <c r="T1212" i="19" s="1"/>
  <c r="AR1212" i="19"/>
  <c r="AS1212" i="19"/>
  <c r="F1213" i="19"/>
  <c r="I1213" i="19"/>
  <c r="S1213" i="19"/>
  <c r="V1213" i="19" s="1"/>
  <c r="T1213" i="19" s="1"/>
  <c r="AR1213" i="19"/>
  <c r="AS1213" i="19"/>
  <c r="F1214" i="19"/>
  <c r="I1214" i="19"/>
  <c r="S1214" i="19"/>
  <c r="V1214" i="19" s="1"/>
  <c r="T1214" i="19" s="1"/>
  <c r="AR1214" i="19"/>
  <c r="AS1214" i="19"/>
  <c r="F1215" i="19"/>
  <c r="I1215" i="19"/>
  <c r="S1215" i="19"/>
  <c r="V1215" i="19" s="1"/>
  <c r="T1215" i="19" s="1"/>
  <c r="AR1215" i="19"/>
  <c r="AS1215" i="19"/>
  <c r="F1216" i="19"/>
  <c r="I1216" i="19"/>
  <c r="S1216" i="19"/>
  <c r="V1216" i="19" s="1"/>
  <c r="T1216" i="19" s="1"/>
  <c r="AR1216" i="19"/>
  <c r="AS1216" i="19"/>
  <c r="F1217" i="19"/>
  <c r="I1217" i="19"/>
  <c r="S1217" i="19"/>
  <c r="V1217" i="19" s="1"/>
  <c r="T1217" i="19" s="1"/>
  <c r="AR1217" i="19"/>
  <c r="AS1217" i="19"/>
  <c r="F1218" i="19"/>
  <c r="I1218" i="19"/>
  <c r="S1218" i="19"/>
  <c r="V1218" i="19" s="1"/>
  <c r="T1218" i="19" s="1"/>
  <c r="AR1218" i="19"/>
  <c r="AS1218" i="19"/>
  <c r="F1219" i="19"/>
  <c r="S1219" i="19"/>
  <c r="V1219" i="19" s="1"/>
  <c r="T1219" i="19" s="1"/>
  <c r="AR1219" i="19"/>
  <c r="AS1219" i="19"/>
  <c r="F1220" i="19"/>
  <c r="S1220" i="19"/>
  <c r="V1220" i="19" s="1"/>
  <c r="T1220" i="19" s="1"/>
  <c r="AR1220" i="19"/>
  <c r="AS1220" i="19"/>
  <c r="F1221" i="19"/>
  <c r="I1221" i="19"/>
  <c r="S1221" i="19"/>
  <c r="V1221" i="19" s="1"/>
  <c r="T1221" i="19" s="1"/>
  <c r="AR1221" i="19"/>
  <c r="AS1221" i="19"/>
  <c r="F1222" i="19"/>
  <c r="I1222" i="19"/>
  <c r="S1222" i="19"/>
  <c r="V1222" i="19" s="1"/>
  <c r="T1222" i="19" s="1"/>
  <c r="AR1222" i="19"/>
  <c r="AS1222" i="19"/>
  <c r="F1223" i="19"/>
  <c r="I1223" i="19"/>
  <c r="S1223" i="19"/>
  <c r="V1223" i="19" s="1"/>
  <c r="T1223" i="19" s="1"/>
  <c r="AR1223" i="19"/>
  <c r="AS1223" i="19"/>
  <c r="F1224" i="19"/>
  <c r="I1224" i="19"/>
  <c r="S1224" i="19"/>
  <c r="V1224" i="19" s="1"/>
  <c r="T1224" i="19" s="1"/>
  <c r="AR1224" i="19"/>
  <c r="AS1224" i="19"/>
  <c r="F1225" i="19"/>
  <c r="I1225" i="19"/>
  <c r="S1225" i="19"/>
  <c r="V1225" i="19" s="1"/>
  <c r="T1225" i="19" s="1"/>
  <c r="AR1225" i="19"/>
  <c r="AS1225" i="19"/>
  <c r="F1226" i="19"/>
  <c r="I1226" i="19"/>
  <c r="S1226" i="19"/>
  <c r="V1226" i="19" s="1"/>
  <c r="T1226" i="19" s="1"/>
  <c r="AR1226" i="19"/>
  <c r="AS1226" i="19"/>
  <c r="F1227" i="19"/>
  <c r="I1227" i="19"/>
  <c r="S1227" i="19"/>
  <c r="V1227" i="19" s="1"/>
  <c r="T1227" i="19" s="1"/>
  <c r="AR1227" i="19"/>
  <c r="AS1227" i="19"/>
  <c r="F1228" i="19"/>
  <c r="I1228" i="19"/>
  <c r="S1228" i="19"/>
  <c r="V1228" i="19" s="1"/>
  <c r="T1228" i="19" s="1"/>
  <c r="AR1228" i="19"/>
  <c r="AS1228" i="19"/>
  <c r="F1229" i="19"/>
  <c r="I1229" i="19"/>
  <c r="S1229" i="19"/>
  <c r="V1229" i="19" s="1"/>
  <c r="T1229" i="19" s="1"/>
  <c r="AR1229" i="19"/>
  <c r="AS1229" i="19"/>
  <c r="I1230" i="19"/>
  <c r="S1230" i="19"/>
  <c r="V1230" i="19" s="1"/>
  <c r="T1230" i="19" s="1"/>
  <c r="AR1230" i="19"/>
  <c r="AS1230" i="19"/>
  <c r="F1231" i="19"/>
  <c r="I1231" i="19"/>
  <c r="S1231" i="19"/>
  <c r="V1231" i="19" s="1"/>
  <c r="T1231" i="19" s="1"/>
  <c r="AR1231" i="19"/>
  <c r="AS1231" i="19"/>
  <c r="F1232" i="19"/>
  <c r="I1232" i="19"/>
  <c r="S1232" i="19"/>
  <c r="V1232" i="19" s="1"/>
  <c r="T1232" i="19" s="1"/>
  <c r="AR1232" i="19"/>
  <c r="AS1232" i="19"/>
  <c r="F1233" i="19"/>
  <c r="I1233" i="19"/>
  <c r="S1233" i="19"/>
  <c r="V1233" i="19" s="1"/>
  <c r="T1233" i="19" s="1"/>
  <c r="AR1233" i="19"/>
  <c r="AS1233" i="19"/>
  <c r="I1234" i="19"/>
  <c r="S1234" i="19"/>
  <c r="V1234" i="19" s="1"/>
  <c r="T1234" i="19" s="1"/>
  <c r="AR1234" i="19"/>
  <c r="AS1234" i="19"/>
  <c r="F1235" i="19"/>
  <c r="I1235" i="19"/>
  <c r="S1235" i="19"/>
  <c r="V1235" i="19" s="1"/>
  <c r="T1235" i="19" s="1"/>
  <c r="AR1235" i="19"/>
  <c r="AS1235" i="19"/>
  <c r="F1236" i="19"/>
  <c r="I1236" i="19"/>
  <c r="S1236" i="19"/>
  <c r="V1236" i="19" s="1"/>
  <c r="T1236" i="19" s="1"/>
  <c r="AR1236" i="19"/>
  <c r="AS1236" i="19"/>
  <c r="F1237" i="19"/>
  <c r="I1237" i="19"/>
  <c r="S1237" i="19"/>
  <c r="V1237" i="19" s="1"/>
  <c r="T1237" i="19" s="1"/>
  <c r="AR1237" i="19"/>
  <c r="AS1237" i="19"/>
  <c r="F1238" i="19"/>
  <c r="I1238" i="19"/>
  <c r="S1238" i="19"/>
  <c r="V1238" i="19" s="1"/>
  <c r="T1238" i="19" s="1"/>
  <c r="AR1238" i="19"/>
  <c r="AS1238" i="19"/>
  <c r="I1239" i="19"/>
  <c r="S1239" i="19"/>
  <c r="V1239" i="19" s="1"/>
  <c r="T1239" i="19" s="1"/>
  <c r="AR1239" i="19"/>
  <c r="AS1239" i="19"/>
  <c r="F1240" i="19"/>
  <c r="I1240" i="19"/>
  <c r="S1240" i="19"/>
  <c r="V1240" i="19" s="1"/>
  <c r="T1240" i="19" s="1"/>
  <c r="AR1240" i="19"/>
  <c r="AS1240" i="19"/>
  <c r="F1241" i="19"/>
  <c r="I1241" i="19"/>
  <c r="S1241" i="19"/>
  <c r="V1241" i="19" s="1"/>
  <c r="T1241" i="19" s="1"/>
  <c r="AR1241" i="19"/>
  <c r="AS1241" i="19"/>
  <c r="F1242" i="19"/>
  <c r="I1242" i="19"/>
  <c r="S1242" i="19"/>
  <c r="V1242" i="19" s="1"/>
  <c r="T1242" i="19" s="1"/>
  <c r="AR1242" i="19"/>
  <c r="AS1242" i="19"/>
  <c r="F1243" i="19"/>
  <c r="I1243" i="19"/>
  <c r="S1243" i="19"/>
  <c r="V1243" i="19" s="1"/>
  <c r="T1243" i="19" s="1"/>
  <c r="AR1243" i="19"/>
  <c r="AS1243" i="19"/>
  <c r="F1244" i="19"/>
  <c r="I1244" i="19"/>
  <c r="S1244" i="19"/>
  <c r="V1244" i="19" s="1"/>
  <c r="T1244" i="19" s="1"/>
  <c r="AR1244" i="19"/>
  <c r="AS1244" i="19"/>
  <c r="F1245" i="19"/>
  <c r="I1245" i="19"/>
  <c r="S1245" i="19"/>
  <c r="V1245" i="19" s="1"/>
  <c r="T1245" i="19" s="1"/>
  <c r="AR1245" i="19"/>
  <c r="AS1245" i="19"/>
  <c r="F1246" i="19"/>
  <c r="I1246" i="19"/>
  <c r="S1246" i="19"/>
  <c r="V1246" i="19" s="1"/>
  <c r="T1246" i="19" s="1"/>
  <c r="AR1246" i="19"/>
  <c r="AS1246" i="19"/>
  <c r="F1247" i="19"/>
  <c r="I1247" i="19"/>
  <c r="S1247" i="19"/>
  <c r="V1247" i="19" s="1"/>
  <c r="T1247" i="19" s="1"/>
  <c r="AR1247" i="19"/>
  <c r="AS1247" i="19"/>
  <c r="F1248" i="19"/>
  <c r="I1248" i="19"/>
  <c r="S1248" i="19"/>
  <c r="V1248" i="19" s="1"/>
  <c r="T1248" i="19" s="1"/>
  <c r="AR1248" i="19"/>
  <c r="AS1248" i="19"/>
  <c r="F1249" i="19"/>
  <c r="I1249" i="19"/>
  <c r="S1249" i="19"/>
  <c r="V1249" i="19" s="1"/>
  <c r="T1249" i="19" s="1"/>
  <c r="AR1249" i="19"/>
  <c r="AS1249" i="19"/>
  <c r="F1250" i="19"/>
  <c r="I1250" i="19"/>
  <c r="S1250" i="19"/>
  <c r="V1250" i="19" s="1"/>
  <c r="T1250" i="19" s="1"/>
  <c r="AR1250" i="19"/>
  <c r="AS1250" i="19"/>
  <c r="F1251" i="19"/>
  <c r="I1251" i="19"/>
  <c r="S1251" i="19"/>
  <c r="V1251" i="19" s="1"/>
  <c r="T1251" i="19" s="1"/>
  <c r="AR1251" i="19"/>
  <c r="AS1251" i="19"/>
  <c r="F1252" i="19"/>
  <c r="I1252" i="19"/>
  <c r="S1252" i="19"/>
  <c r="V1252" i="19" s="1"/>
  <c r="T1252" i="19" s="1"/>
  <c r="AR1252" i="19"/>
  <c r="AS1252" i="19"/>
  <c r="I1253" i="19"/>
  <c r="S1253" i="19"/>
  <c r="V1253" i="19" s="1"/>
  <c r="T1253" i="19" s="1"/>
  <c r="AR1253" i="19"/>
  <c r="AS1253" i="19"/>
  <c r="I1254" i="19"/>
  <c r="S1254" i="19"/>
  <c r="V1254" i="19" s="1"/>
  <c r="T1254" i="19" s="1"/>
  <c r="AR1254" i="19"/>
  <c r="AS1254" i="19"/>
  <c r="F1255" i="19"/>
  <c r="I1255" i="19"/>
  <c r="S1255" i="19"/>
  <c r="V1255" i="19" s="1"/>
  <c r="T1255" i="19" s="1"/>
  <c r="AR1255" i="19"/>
  <c r="AS1255" i="19"/>
  <c r="F1256" i="19"/>
  <c r="I1256" i="19"/>
  <c r="S1256" i="19"/>
  <c r="V1256" i="19" s="1"/>
  <c r="T1256" i="19" s="1"/>
  <c r="AR1256" i="19"/>
  <c r="AS1256" i="19"/>
  <c r="F1257" i="19"/>
  <c r="I1257" i="19"/>
  <c r="S1257" i="19"/>
  <c r="V1257" i="19" s="1"/>
  <c r="T1257" i="19" s="1"/>
  <c r="AR1257" i="19"/>
  <c r="AS1257" i="19"/>
  <c r="F1258" i="19"/>
  <c r="I1258" i="19"/>
  <c r="S1258" i="19"/>
  <c r="V1258" i="19" s="1"/>
  <c r="T1258" i="19" s="1"/>
  <c r="AR1258" i="19"/>
  <c r="AS1258" i="19"/>
  <c r="F1259" i="19"/>
  <c r="I1259" i="19"/>
  <c r="S1259" i="19"/>
  <c r="V1259" i="19" s="1"/>
  <c r="T1259" i="19" s="1"/>
  <c r="AR1259" i="19"/>
  <c r="AS1259" i="19"/>
  <c r="F1260" i="19"/>
  <c r="I1260" i="19"/>
  <c r="S1260" i="19"/>
  <c r="V1260" i="19" s="1"/>
  <c r="T1260" i="19" s="1"/>
  <c r="AR1260" i="19"/>
  <c r="AS1260" i="19"/>
  <c r="F1261" i="19"/>
  <c r="I1261" i="19"/>
  <c r="S1261" i="19"/>
  <c r="V1261" i="19" s="1"/>
  <c r="T1261" i="19" s="1"/>
  <c r="AR1261" i="19"/>
  <c r="AS1261" i="19"/>
  <c r="F1262" i="19"/>
  <c r="I1262" i="19"/>
  <c r="S1262" i="19"/>
  <c r="V1262" i="19" s="1"/>
  <c r="T1262" i="19" s="1"/>
  <c r="AR1262" i="19"/>
  <c r="AS1262" i="19"/>
  <c r="F1263" i="19"/>
  <c r="I1263" i="19"/>
  <c r="S1263" i="19"/>
  <c r="V1263" i="19" s="1"/>
  <c r="T1263" i="19" s="1"/>
  <c r="AR1263" i="19"/>
  <c r="AS1263" i="19"/>
  <c r="F1264" i="19"/>
  <c r="I1264" i="19"/>
  <c r="S1264" i="19"/>
  <c r="V1264" i="19" s="1"/>
  <c r="T1264" i="19" s="1"/>
  <c r="AR1264" i="19"/>
  <c r="AS1264" i="19"/>
  <c r="F1265" i="19"/>
  <c r="I1265" i="19"/>
  <c r="S1265" i="19"/>
  <c r="V1265" i="19" s="1"/>
  <c r="T1265" i="19" s="1"/>
  <c r="AR1265" i="19"/>
  <c r="AS1265" i="19"/>
  <c r="I1266" i="19"/>
  <c r="S1266" i="19"/>
  <c r="V1266" i="19" s="1"/>
  <c r="T1266" i="19" s="1"/>
  <c r="AR1266" i="19"/>
  <c r="AS1266" i="19"/>
  <c r="F1267" i="19"/>
  <c r="I1267" i="19"/>
  <c r="S1267" i="19"/>
  <c r="V1267" i="19" s="1"/>
  <c r="T1267" i="19" s="1"/>
  <c r="AR1267" i="19"/>
  <c r="AS1267" i="19"/>
  <c r="F1268" i="19"/>
  <c r="I1268" i="19"/>
  <c r="S1268" i="19"/>
  <c r="V1268" i="19" s="1"/>
  <c r="T1268" i="19" s="1"/>
  <c r="AR1268" i="19"/>
  <c r="AS1268" i="19"/>
  <c r="F1269" i="19"/>
  <c r="I1269" i="19"/>
  <c r="S1269" i="19"/>
  <c r="V1269" i="19" s="1"/>
  <c r="T1269" i="19" s="1"/>
  <c r="AR1269" i="19"/>
  <c r="AS1269" i="19"/>
  <c r="F1270" i="19"/>
  <c r="I1270" i="19"/>
  <c r="S1270" i="19"/>
  <c r="V1270" i="19" s="1"/>
  <c r="T1270" i="19" s="1"/>
  <c r="AR1270" i="19"/>
  <c r="AS1270" i="19"/>
  <c r="F1271" i="19"/>
  <c r="I1271" i="19"/>
  <c r="S1271" i="19"/>
  <c r="V1271" i="19" s="1"/>
  <c r="T1271" i="19" s="1"/>
  <c r="AR1271" i="19"/>
  <c r="AS1271" i="19"/>
  <c r="I1272" i="19"/>
  <c r="S1272" i="19"/>
  <c r="V1272" i="19" s="1"/>
  <c r="T1272" i="19" s="1"/>
  <c r="AR1272" i="19"/>
  <c r="AS1272" i="19"/>
  <c r="F1273" i="19"/>
  <c r="I1273" i="19"/>
  <c r="S1273" i="19"/>
  <c r="V1273" i="19" s="1"/>
  <c r="T1273" i="19" s="1"/>
  <c r="AR1273" i="19"/>
  <c r="AS1273" i="19"/>
  <c r="F1274" i="19"/>
  <c r="I1274" i="19"/>
  <c r="S1274" i="19"/>
  <c r="V1274" i="19" s="1"/>
  <c r="T1274" i="19" s="1"/>
  <c r="AR1274" i="19"/>
  <c r="AS1274" i="19"/>
  <c r="S1275" i="19"/>
  <c r="V1275" i="19" s="1"/>
  <c r="T1275" i="19" s="1"/>
  <c r="AR1275" i="19"/>
  <c r="AS1275" i="19"/>
  <c r="F1276" i="19"/>
  <c r="I1276" i="19"/>
  <c r="S1276" i="19"/>
  <c r="V1276" i="19" s="1"/>
  <c r="T1276" i="19" s="1"/>
  <c r="AR1276" i="19"/>
  <c r="AS1276" i="19"/>
  <c r="S1277" i="19"/>
  <c r="V1277" i="19" s="1"/>
  <c r="T1277" i="19" s="1"/>
  <c r="AR1277" i="19"/>
  <c r="AS1277" i="19"/>
  <c r="S1278" i="19"/>
  <c r="V1278" i="19" s="1"/>
  <c r="T1278" i="19" s="1"/>
  <c r="AR1278" i="19"/>
  <c r="AS1278" i="19"/>
  <c r="F1279" i="19"/>
  <c r="I1279" i="19"/>
  <c r="S1279" i="19"/>
  <c r="V1279" i="19" s="1"/>
  <c r="T1279" i="19" s="1"/>
  <c r="AR1279" i="19"/>
  <c r="AS1279" i="19"/>
  <c r="F1280" i="19"/>
  <c r="I1280" i="19"/>
  <c r="S1280" i="19"/>
  <c r="V1280" i="19" s="1"/>
  <c r="T1280" i="19" s="1"/>
  <c r="AR1280" i="19"/>
  <c r="AS1280" i="19"/>
  <c r="S1281" i="19"/>
  <c r="V1281" i="19" s="1"/>
  <c r="T1281" i="19" s="1"/>
  <c r="AR1281" i="19"/>
  <c r="AS1281" i="19"/>
  <c r="S1282" i="19"/>
  <c r="V1282" i="19" s="1"/>
  <c r="T1282" i="19" s="1"/>
  <c r="AR1282" i="19"/>
  <c r="AS1282" i="19"/>
  <c r="F1283" i="19"/>
  <c r="I1283" i="19"/>
  <c r="S1283" i="19"/>
  <c r="V1283" i="19" s="1"/>
  <c r="T1283" i="19" s="1"/>
  <c r="AR1283" i="19"/>
  <c r="AS1283" i="19"/>
  <c r="F1284" i="19"/>
  <c r="I1284" i="19"/>
  <c r="S1284" i="19"/>
  <c r="V1284" i="19" s="1"/>
  <c r="T1284" i="19" s="1"/>
  <c r="AR1284" i="19"/>
  <c r="AS1284" i="19"/>
  <c r="F1285" i="19"/>
  <c r="I1285" i="19"/>
  <c r="S1285" i="19"/>
  <c r="V1285" i="19" s="1"/>
  <c r="T1285" i="19" s="1"/>
  <c r="AR1285" i="19"/>
  <c r="AS1285" i="19"/>
  <c r="F1286" i="19"/>
  <c r="I1286" i="19"/>
  <c r="S1286" i="19"/>
  <c r="V1286" i="19" s="1"/>
  <c r="T1286" i="19" s="1"/>
  <c r="AR1286" i="19"/>
  <c r="AS1286" i="19"/>
  <c r="F1287" i="19"/>
  <c r="I1287" i="19"/>
  <c r="S1287" i="19"/>
  <c r="V1287" i="19" s="1"/>
  <c r="T1287" i="19" s="1"/>
  <c r="AR1287" i="19"/>
  <c r="AS1287" i="19"/>
  <c r="F1288" i="19"/>
  <c r="I1288" i="19"/>
  <c r="S1288" i="19"/>
  <c r="V1288" i="19" s="1"/>
  <c r="T1288" i="19" s="1"/>
  <c r="AR1288" i="19"/>
  <c r="AS1288" i="19"/>
  <c r="F1289" i="19"/>
  <c r="I1289" i="19"/>
  <c r="S1289" i="19"/>
  <c r="V1289" i="19" s="1"/>
  <c r="T1289" i="19" s="1"/>
  <c r="AR1289" i="19"/>
  <c r="AS1289" i="19"/>
  <c r="F1290" i="19"/>
  <c r="I1290" i="19"/>
  <c r="S1290" i="19"/>
  <c r="V1290" i="19" s="1"/>
  <c r="T1290" i="19" s="1"/>
  <c r="AR1290" i="19"/>
  <c r="AS1290" i="19"/>
  <c r="F1291" i="19"/>
  <c r="I1291" i="19"/>
  <c r="S1291" i="19"/>
  <c r="V1291" i="19" s="1"/>
  <c r="T1291" i="19" s="1"/>
  <c r="AR1291" i="19"/>
  <c r="AS1291" i="19"/>
  <c r="F1292" i="19"/>
  <c r="I1292" i="19"/>
  <c r="S1292" i="19"/>
  <c r="V1292" i="19" s="1"/>
  <c r="T1292" i="19" s="1"/>
  <c r="AR1292" i="19"/>
  <c r="AS1292" i="19"/>
  <c r="F1293" i="19"/>
  <c r="I1293" i="19"/>
  <c r="S1293" i="19"/>
  <c r="V1293" i="19" s="1"/>
  <c r="T1293" i="19" s="1"/>
  <c r="AR1293" i="19"/>
  <c r="AS1293" i="19"/>
  <c r="F1294" i="19"/>
  <c r="I1294" i="19"/>
  <c r="S1294" i="19"/>
  <c r="V1294" i="19" s="1"/>
  <c r="T1294" i="19" s="1"/>
  <c r="AR1294" i="19"/>
  <c r="AS1294" i="19"/>
  <c r="F1295" i="19"/>
  <c r="I1295" i="19"/>
  <c r="S1295" i="19"/>
  <c r="V1295" i="19" s="1"/>
  <c r="T1295" i="19" s="1"/>
  <c r="AR1295" i="19"/>
  <c r="AS1295" i="19"/>
  <c r="F1296" i="19"/>
  <c r="I1296" i="19"/>
  <c r="S1296" i="19"/>
  <c r="V1296" i="19" s="1"/>
  <c r="T1296" i="19" s="1"/>
  <c r="AR1296" i="19"/>
  <c r="AS1296" i="19"/>
  <c r="F1297" i="19"/>
  <c r="I1297" i="19"/>
  <c r="S1297" i="19"/>
  <c r="V1297" i="19" s="1"/>
  <c r="T1297" i="19" s="1"/>
  <c r="AR1297" i="19"/>
  <c r="AS1297" i="19"/>
  <c r="F1298" i="19"/>
  <c r="I1298" i="19"/>
  <c r="S1298" i="19"/>
  <c r="V1298" i="19" s="1"/>
  <c r="T1298" i="19" s="1"/>
  <c r="AR1298" i="19"/>
  <c r="AS1298" i="19"/>
  <c r="F1299" i="19"/>
  <c r="I1299" i="19"/>
  <c r="S1299" i="19"/>
  <c r="V1299" i="19" s="1"/>
  <c r="T1299" i="19" s="1"/>
  <c r="AR1299" i="19"/>
  <c r="AS1299" i="19"/>
  <c r="F1300" i="19"/>
  <c r="AR1300" i="19"/>
  <c r="AS1300" i="19"/>
  <c r="F1301" i="19"/>
  <c r="I1301" i="19"/>
  <c r="S1301" i="19"/>
  <c r="V1301" i="19" s="1"/>
  <c r="T1301" i="19" s="1"/>
  <c r="AR1301" i="19"/>
  <c r="AS1301" i="19"/>
  <c r="F1302" i="19"/>
  <c r="I1302" i="19"/>
  <c r="S1302" i="19"/>
  <c r="V1302" i="19" s="1"/>
  <c r="T1302" i="19" s="1"/>
  <c r="AR1302" i="19"/>
  <c r="AS1302" i="19"/>
  <c r="F1303" i="19"/>
  <c r="I1303" i="19"/>
  <c r="S1303" i="19"/>
  <c r="V1303" i="19" s="1"/>
  <c r="T1303" i="19" s="1"/>
  <c r="AR1303" i="19"/>
  <c r="AS1303" i="19"/>
  <c r="F1304" i="19"/>
  <c r="I1304" i="19"/>
  <c r="S1304" i="19"/>
  <c r="V1304" i="19" s="1"/>
  <c r="T1304" i="19" s="1"/>
  <c r="AR1304" i="19"/>
  <c r="AS1304" i="19"/>
  <c r="F1305" i="19"/>
  <c r="I1305" i="19"/>
  <c r="S1305" i="19"/>
  <c r="V1305" i="19" s="1"/>
  <c r="T1305" i="19" s="1"/>
  <c r="AR1305" i="19"/>
  <c r="AS1305" i="19"/>
  <c r="F1306" i="19"/>
  <c r="S1306" i="19"/>
  <c r="V1306" i="19" s="1"/>
  <c r="T1306" i="19" s="1"/>
  <c r="AR1306" i="19"/>
  <c r="AS1306" i="19"/>
  <c r="F1307" i="19"/>
  <c r="I1307" i="19"/>
  <c r="S1307" i="19"/>
  <c r="V1307" i="19" s="1"/>
  <c r="T1307" i="19" s="1"/>
  <c r="AR1307" i="19"/>
  <c r="AS1307" i="19"/>
  <c r="F1308" i="19"/>
  <c r="I1308" i="19"/>
  <c r="S1308" i="19"/>
  <c r="V1308" i="19" s="1"/>
  <c r="T1308" i="19" s="1"/>
  <c r="AR1308" i="19"/>
  <c r="AS1308" i="19"/>
  <c r="S1309" i="19"/>
  <c r="V1309" i="19" s="1"/>
  <c r="T1309" i="19" s="1"/>
  <c r="AR1309" i="19"/>
  <c r="AS1309" i="19"/>
  <c r="S1310" i="19"/>
  <c r="V1310" i="19" s="1"/>
  <c r="T1310" i="19" s="1"/>
  <c r="AR1310" i="19"/>
  <c r="AS1310" i="19"/>
  <c r="S1311" i="19"/>
  <c r="V1311" i="19" s="1"/>
  <c r="T1311" i="19" s="1"/>
  <c r="AR1311" i="19"/>
  <c r="AS1311" i="19"/>
  <c r="F1312" i="19"/>
  <c r="I1312" i="19"/>
  <c r="S1312" i="19"/>
  <c r="V1312" i="19" s="1"/>
  <c r="T1312" i="19" s="1"/>
  <c r="AR1312" i="19"/>
  <c r="AS1312" i="19"/>
  <c r="F1313" i="19"/>
  <c r="I1313" i="19"/>
  <c r="S1313" i="19"/>
  <c r="V1313" i="19" s="1"/>
  <c r="T1313" i="19" s="1"/>
  <c r="AR1313" i="19"/>
  <c r="AS1313" i="19"/>
  <c r="S1314" i="19"/>
  <c r="V1314" i="19" s="1"/>
  <c r="T1314" i="19" s="1"/>
  <c r="AR1314" i="19"/>
  <c r="AS1314" i="19"/>
  <c r="F1315" i="19"/>
  <c r="I1315" i="19"/>
  <c r="S1315" i="19"/>
  <c r="V1315" i="19" s="1"/>
  <c r="T1315" i="19" s="1"/>
  <c r="AR1315" i="19"/>
  <c r="AS1315" i="19"/>
  <c r="F1316" i="19"/>
  <c r="I1316" i="19"/>
  <c r="S1316" i="19"/>
  <c r="V1316" i="19" s="1"/>
  <c r="T1316" i="19" s="1"/>
  <c r="AR1316" i="19"/>
  <c r="AS1316" i="19"/>
  <c r="F1317" i="19"/>
  <c r="I1317" i="19"/>
  <c r="S1317" i="19"/>
  <c r="V1317" i="19" s="1"/>
  <c r="T1317" i="19" s="1"/>
  <c r="AR1317" i="19"/>
  <c r="AS1317" i="19"/>
  <c r="F1318" i="19"/>
  <c r="I1318" i="19"/>
  <c r="S1318" i="19"/>
  <c r="V1318" i="19" s="1"/>
  <c r="T1318" i="19" s="1"/>
  <c r="AR1318" i="19"/>
  <c r="AS1318" i="19"/>
  <c r="F1319" i="19"/>
  <c r="I1319" i="19"/>
  <c r="S1319" i="19"/>
  <c r="V1319" i="19" s="1"/>
  <c r="T1319" i="19" s="1"/>
  <c r="AR1319" i="19"/>
  <c r="AS1319" i="19"/>
  <c r="F1320" i="19"/>
  <c r="I1320" i="19"/>
  <c r="S1320" i="19"/>
  <c r="V1320" i="19" s="1"/>
  <c r="T1320" i="19" s="1"/>
  <c r="AR1320" i="19"/>
  <c r="AS1320" i="19"/>
  <c r="F1321" i="19"/>
  <c r="I1321" i="19"/>
  <c r="S1321" i="19"/>
  <c r="V1321" i="19" s="1"/>
  <c r="T1321" i="19" s="1"/>
  <c r="AR1321" i="19"/>
  <c r="AS1321" i="19"/>
  <c r="F1322" i="19"/>
  <c r="I1322" i="19"/>
  <c r="S1322" i="19"/>
  <c r="V1322" i="19" s="1"/>
  <c r="T1322" i="19" s="1"/>
  <c r="AR1322" i="19"/>
  <c r="AS1322" i="19"/>
  <c r="S1323" i="19"/>
  <c r="V1323" i="19" s="1"/>
  <c r="T1323" i="19" s="1"/>
  <c r="AR1323" i="19"/>
  <c r="AS1323" i="19"/>
  <c r="F1324" i="19"/>
  <c r="I1324" i="19"/>
  <c r="S1324" i="19"/>
  <c r="V1324" i="19" s="1"/>
  <c r="T1324" i="19" s="1"/>
  <c r="AR1324" i="19"/>
  <c r="AS1324" i="19"/>
  <c r="F1325" i="19"/>
  <c r="I1325" i="19"/>
  <c r="S1325" i="19"/>
  <c r="V1325" i="19" s="1"/>
  <c r="T1325" i="19" s="1"/>
  <c r="AR1325" i="19"/>
  <c r="AS1325" i="19"/>
  <c r="F1326" i="19"/>
  <c r="I1326" i="19"/>
  <c r="S1326" i="19"/>
  <c r="V1326" i="19" s="1"/>
  <c r="T1326" i="19" s="1"/>
  <c r="AR1326" i="19"/>
  <c r="AS1326" i="19"/>
  <c r="F1327" i="19"/>
  <c r="I1327" i="19"/>
  <c r="S1327" i="19"/>
  <c r="V1327" i="19" s="1"/>
  <c r="T1327" i="19" s="1"/>
  <c r="AR1327" i="19"/>
  <c r="AS1327" i="19"/>
  <c r="F1328" i="19"/>
  <c r="I1328" i="19"/>
  <c r="S1328" i="19"/>
  <c r="V1328" i="19" s="1"/>
  <c r="T1328" i="19" s="1"/>
  <c r="AR1328" i="19"/>
  <c r="AS1328" i="19"/>
  <c r="F1329" i="19"/>
  <c r="I1329" i="19"/>
  <c r="S1329" i="19"/>
  <c r="V1329" i="19" s="1"/>
  <c r="T1329" i="19" s="1"/>
  <c r="AR1329" i="19"/>
  <c r="AS1329" i="19"/>
  <c r="F1330" i="19"/>
  <c r="I1330" i="19"/>
  <c r="S1330" i="19"/>
  <c r="V1330" i="19" s="1"/>
  <c r="T1330" i="19" s="1"/>
  <c r="AR1330" i="19"/>
  <c r="AS1330" i="19"/>
  <c r="F1331" i="19"/>
  <c r="I1331" i="19"/>
  <c r="S1331" i="19"/>
  <c r="V1331" i="19" s="1"/>
  <c r="T1331" i="19" s="1"/>
  <c r="AR1331" i="19"/>
  <c r="AS1331" i="19"/>
  <c r="F1332" i="19"/>
  <c r="I1332" i="19"/>
  <c r="S1332" i="19"/>
  <c r="V1332" i="19" s="1"/>
  <c r="T1332" i="19" s="1"/>
  <c r="AR1332" i="19"/>
  <c r="AS1332" i="19"/>
  <c r="F1333" i="19"/>
  <c r="I1333" i="19"/>
  <c r="S1333" i="19"/>
  <c r="V1333" i="19" s="1"/>
  <c r="T1333" i="19" s="1"/>
  <c r="AR1333" i="19"/>
  <c r="AS1333" i="19"/>
  <c r="F1334" i="19"/>
  <c r="I1334" i="19"/>
  <c r="S1334" i="19"/>
  <c r="V1334" i="19" s="1"/>
  <c r="T1334" i="19" s="1"/>
  <c r="AR1334" i="19"/>
  <c r="AS1334" i="19"/>
  <c r="F1335" i="19"/>
  <c r="I1335" i="19"/>
  <c r="S1335" i="19"/>
  <c r="V1335" i="19" s="1"/>
  <c r="T1335" i="19" s="1"/>
  <c r="AR1335" i="19"/>
  <c r="AS1335" i="19"/>
  <c r="F1336" i="19"/>
  <c r="I1336" i="19"/>
  <c r="S1336" i="19"/>
  <c r="V1336" i="19" s="1"/>
  <c r="T1336" i="19" s="1"/>
  <c r="AR1336" i="19"/>
  <c r="AS1336" i="19"/>
  <c r="F1337" i="19"/>
  <c r="I1337" i="19"/>
  <c r="S1337" i="19"/>
  <c r="V1337" i="19" s="1"/>
  <c r="T1337" i="19" s="1"/>
  <c r="AR1337" i="19"/>
  <c r="AS1337" i="19"/>
  <c r="F1338" i="19"/>
  <c r="I1338" i="19"/>
  <c r="S1338" i="19"/>
  <c r="V1338" i="19" s="1"/>
  <c r="T1338" i="19" s="1"/>
  <c r="AR1338" i="19"/>
  <c r="AS1338" i="19"/>
  <c r="F1339" i="19"/>
  <c r="I1339" i="19"/>
  <c r="S1339" i="19"/>
  <c r="V1339" i="19" s="1"/>
  <c r="T1339" i="19" s="1"/>
  <c r="AR1339" i="19"/>
  <c r="AS1339" i="19"/>
  <c r="F1340" i="19"/>
  <c r="I1340" i="19"/>
  <c r="S1340" i="19"/>
  <c r="V1340" i="19" s="1"/>
  <c r="T1340" i="19" s="1"/>
  <c r="AR1340" i="19"/>
  <c r="AS1340" i="19"/>
  <c r="F1341" i="19"/>
  <c r="I1341" i="19"/>
  <c r="S1341" i="19"/>
  <c r="V1341" i="19" s="1"/>
  <c r="T1341" i="19" s="1"/>
  <c r="AR1341" i="19"/>
  <c r="AS1341" i="19"/>
  <c r="F1342" i="19"/>
  <c r="I1342" i="19"/>
  <c r="S1342" i="19"/>
  <c r="V1342" i="19" s="1"/>
  <c r="T1342" i="19" s="1"/>
  <c r="AR1342" i="19"/>
  <c r="AS1342" i="19"/>
  <c r="F1343" i="19"/>
  <c r="I1343" i="19"/>
  <c r="S1343" i="19"/>
  <c r="V1343" i="19" s="1"/>
  <c r="T1343" i="19" s="1"/>
  <c r="AR1343" i="19"/>
  <c r="AS1343" i="19"/>
  <c r="F1344" i="19"/>
  <c r="I1344" i="19"/>
  <c r="S1344" i="19"/>
  <c r="V1344" i="19" s="1"/>
  <c r="T1344" i="19" s="1"/>
  <c r="AR1344" i="19"/>
  <c r="AS1344" i="19"/>
  <c r="F1345" i="19"/>
  <c r="I1345" i="19"/>
  <c r="S1345" i="19"/>
  <c r="V1345" i="19" s="1"/>
  <c r="T1345" i="19" s="1"/>
  <c r="AR1345" i="19"/>
  <c r="AS1345" i="19"/>
  <c r="F1346" i="19"/>
  <c r="I1346" i="19"/>
  <c r="S1346" i="19"/>
  <c r="V1346" i="19" s="1"/>
  <c r="T1346" i="19" s="1"/>
  <c r="AR1346" i="19"/>
  <c r="AS1346" i="19"/>
  <c r="F1347" i="19"/>
  <c r="I1347" i="19"/>
  <c r="S1347" i="19"/>
  <c r="V1347" i="19" s="1"/>
  <c r="T1347" i="19" s="1"/>
  <c r="AR1347" i="19"/>
  <c r="AS1347" i="19"/>
  <c r="F1348" i="19"/>
  <c r="I1348" i="19"/>
  <c r="S1348" i="19"/>
  <c r="V1348" i="19" s="1"/>
  <c r="T1348" i="19" s="1"/>
  <c r="AR1348" i="19"/>
  <c r="AS1348" i="19"/>
  <c r="F1349" i="19"/>
  <c r="I1349" i="19"/>
  <c r="S1349" i="19"/>
  <c r="V1349" i="19" s="1"/>
  <c r="T1349" i="19" s="1"/>
  <c r="AR1349" i="19"/>
  <c r="AS1349" i="19"/>
  <c r="F1350" i="19"/>
  <c r="I1350" i="19"/>
  <c r="S1350" i="19"/>
  <c r="V1350" i="19" s="1"/>
  <c r="T1350" i="19" s="1"/>
  <c r="AR1350" i="19"/>
  <c r="AS1350" i="19"/>
  <c r="F1351" i="19"/>
  <c r="I1351" i="19"/>
  <c r="S1351" i="19"/>
  <c r="V1351" i="19" s="1"/>
  <c r="T1351" i="19" s="1"/>
  <c r="AR1351" i="19"/>
  <c r="AS1351" i="19"/>
  <c r="F1352" i="19"/>
  <c r="I1352" i="19"/>
  <c r="S1352" i="19"/>
  <c r="V1352" i="19" s="1"/>
  <c r="T1352" i="19" s="1"/>
  <c r="AR1352" i="19"/>
  <c r="AS1352" i="19"/>
  <c r="F1353" i="19"/>
  <c r="S1353" i="19"/>
  <c r="V1353" i="19" s="1"/>
  <c r="T1353" i="19" s="1"/>
  <c r="AR1353" i="19"/>
  <c r="AS1353" i="19"/>
  <c r="F1354" i="19"/>
  <c r="I1354" i="19"/>
  <c r="S1354" i="19"/>
  <c r="V1354" i="19" s="1"/>
  <c r="T1354" i="19" s="1"/>
  <c r="AR1354" i="19"/>
  <c r="AS1354" i="19"/>
  <c r="F1355" i="19"/>
  <c r="I1355" i="19"/>
  <c r="S1355" i="19"/>
  <c r="V1355" i="19" s="1"/>
  <c r="T1355" i="19" s="1"/>
  <c r="AR1355" i="19"/>
  <c r="AS1355" i="19"/>
  <c r="F1356" i="19"/>
  <c r="I1356" i="19"/>
  <c r="S1356" i="19"/>
  <c r="V1356" i="19" s="1"/>
  <c r="T1356" i="19" s="1"/>
  <c r="AR1356" i="19"/>
  <c r="AS1356" i="19"/>
  <c r="F1357" i="19"/>
  <c r="I1357" i="19"/>
  <c r="S1357" i="19"/>
  <c r="V1357" i="19" s="1"/>
  <c r="T1357" i="19" s="1"/>
  <c r="AR1357" i="19"/>
  <c r="AS1357" i="19"/>
  <c r="F1358" i="19"/>
  <c r="I1358" i="19"/>
  <c r="S1358" i="19"/>
  <c r="V1358" i="19" s="1"/>
  <c r="T1358" i="19" s="1"/>
  <c r="AR1358" i="19"/>
  <c r="AS1358" i="19"/>
  <c r="F1359" i="19"/>
  <c r="I1359" i="19"/>
  <c r="S1359" i="19"/>
  <c r="V1359" i="19" s="1"/>
  <c r="T1359" i="19" s="1"/>
  <c r="AR1359" i="19"/>
  <c r="AS1359" i="19"/>
  <c r="F1360" i="19"/>
  <c r="I1360" i="19"/>
  <c r="S1360" i="19"/>
  <c r="V1360" i="19" s="1"/>
  <c r="T1360" i="19" s="1"/>
  <c r="AR1360" i="19"/>
  <c r="AS1360" i="19"/>
  <c r="F1361" i="19"/>
  <c r="I1361" i="19"/>
  <c r="S1361" i="19"/>
  <c r="V1361" i="19" s="1"/>
  <c r="T1361" i="19" s="1"/>
  <c r="AR1361" i="19"/>
  <c r="AS1361" i="19"/>
  <c r="F1362" i="19"/>
  <c r="I1362" i="19"/>
  <c r="S1362" i="19"/>
  <c r="V1362" i="19" s="1"/>
  <c r="T1362" i="19" s="1"/>
  <c r="AR1362" i="19"/>
  <c r="AS1362" i="19"/>
  <c r="F1363" i="19"/>
  <c r="I1363" i="19"/>
  <c r="S1363" i="19"/>
  <c r="V1363" i="19" s="1"/>
  <c r="T1363" i="19" s="1"/>
  <c r="AR1363" i="19"/>
  <c r="AS1363" i="19"/>
  <c r="F1364" i="19"/>
  <c r="I1364" i="19"/>
  <c r="S1364" i="19"/>
  <c r="V1364" i="19" s="1"/>
  <c r="T1364" i="19" s="1"/>
  <c r="AR1364" i="19"/>
  <c r="AS1364" i="19"/>
  <c r="F1365" i="19"/>
  <c r="I1365" i="19"/>
  <c r="S1365" i="19"/>
  <c r="V1365" i="19" s="1"/>
  <c r="T1365" i="19" s="1"/>
  <c r="AR1365" i="19"/>
  <c r="AS1365" i="19"/>
  <c r="F1366" i="19"/>
  <c r="I1366" i="19"/>
  <c r="S1366" i="19"/>
  <c r="V1366" i="19" s="1"/>
  <c r="T1366" i="19" s="1"/>
  <c r="AR1366" i="19"/>
  <c r="AS1366" i="19"/>
  <c r="F1367" i="19"/>
  <c r="I1367" i="19"/>
  <c r="S1367" i="19"/>
  <c r="V1367" i="19" s="1"/>
  <c r="T1367" i="19" s="1"/>
  <c r="AR1367" i="19"/>
  <c r="AS1367" i="19"/>
  <c r="F1368" i="19"/>
  <c r="I1368" i="19"/>
  <c r="S1368" i="19"/>
  <c r="V1368" i="19" s="1"/>
  <c r="T1368" i="19" s="1"/>
  <c r="AR1368" i="19"/>
  <c r="AS1368" i="19"/>
  <c r="F1369" i="19"/>
  <c r="I1369" i="19"/>
  <c r="S1369" i="19"/>
  <c r="V1369" i="19" s="1"/>
  <c r="T1369" i="19" s="1"/>
  <c r="AR1369" i="19"/>
  <c r="AS1369" i="19"/>
  <c r="F1370" i="19"/>
  <c r="I1370" i="19"/>
  <c r="S1370" i="19"/>
  <c r="V1370" i="19" s="1"/>
  <c r="T1370" i="19" s="1"/>
  <c r="AR1370" i="19"/>
  <c r="AS1370" i="19"/>
  <c r="F1371" i="19"/>
  <c r="I1371" i="19"/>
  <c r="S1371" i="19"/>
  <c r="V1371" i="19" s="1"/>
  <c r="T1371" i="19" s="1"/>
  <c r="AR1371" i="19"/>
  <c r="AS1371" i="19"/>
  <c r="F1372" i="19"/>
  <c r="I1372" i="19"/>
  <c r="S1372" i="19"/>
  <c r="V1372" i="19" s="1"/>
  <c r="T1372" i="19" s="1"/>
  <c r="AR1372" i="19"/>
  <c r="AS1372" i="19"/>
  <c r="F1373" i="19"/>
  <c r="I1373" i="19"/>
  <c r="S1373" i="19"/>
  <c r="V1373" i="19" s="1"/>
  <c r="T1373" i="19" s="1"/>
  <c r="AR1373" i="19"/>
  <c r="AS1373" i="19"/>
  <c r="F1374" i="19"/>
  <c r="I1374" i="19"/>
  <c r="S1374" i="19"/>
  <c r="V1374" i="19" s="1"/>
  <c r="T1374" i="19" s="1"/>
  <c r="AR1374" i="19"/>
  <c r="AS1374" i="19"/>
  <c r="F1375" i="19"/>
  <c r="I1375" i="19"/>
  <c r="S1375" i="19"/>
  <c r="V1375" i="19" s="1"/>
  <c r="T1375" i="19" s="1"/>
  <c r="AR1375" i="19"/>
  <c r="AS1375" i="19"/>
  <c r="F1376" i="19"/>
  <c r="I1376" i="19"/>
  <c r="S1376" i="19"/>
  <c r="V1376" i="19" s="1"/>
  <c r="T1376" i="19" s="1"/>
  <c r="AR1376" i="19"/>
  <c r="AS1376" i="19"/>
  <c r="F1377" i="19"/>
  <c r="I1377" i="19"/>
  <c r="S1377" i="19"/>
  <c r="V1377" i="19" s="1"/>
  <c r="T1377" i="19" s="1"/>
  <c r="AR1377" i="19"/>
  <c r="AS1377" i="19"/>
  <c r="F1378" i="19"/>
  <c r="I1378" i="19"/>
  <c r="S1378" i="19"/>
  <c r="V1378" i="19" s="1"/>
  <c r="T1378" i="19" s="1"/>
  <c r="AR1378" i="19"/>
  <c r="AS1378" i="19"/>
  <c r="F1379" i="19"/>
  <c r="I1379" i="19"/>
  <c r="S1379" i="19"/>
  <c r="V1379" i="19" s="1"/>
  <c r="T1379" i="19" s="1"/>
  <c r="AR1379" i="19"/>
  <c r="AS1379" i="19"/>
  <c r="F1380" i="19"/>
  <c r="I1380" i="19"/>
  <c r="S1380" i="19"/>
  <c r="V1380" i="19" s="1"/>
  <c r="T1380" i="19" s="1"/>
  <c r="AR1380" i="19"/>
  <c r="AS1380" i="19"/>
  <c r="F1381" i="19"/>
  <c r="S1381" i="19"/>
  <c r="V1381" i="19" s="1"/>
  <c r="T1381" i="19" s="1"/>
  <c r="AR1381" i="19"/>
  <c r="AS1381" i="19"/>
  <c r="S1382" i="19"/>
  <c r="V1382" i="19" s="1"/>
  <c r="T1382" i="19" s="1"/>
  <c r="AR1382" i="19"/>
  <c r="AS1382" i="19"/>
  <c r="F1383" i="19"/>
  <c r="I1383" i="19"/>
  <c r="S1383" i="19"/>
  <c r="V1383" i="19" s="1"/>
  <c r="T1383" i="19" s="1"/>
  <c r="AR1383" i="19"/>
  <c r="AS1383" i="19"/>
  <c r="F1384" i="19"/>
  <c r="I1384" i="19"/>
  <c r="S1384" i="19"/>
  <c r="V1384" i="19" s="1"/>
  <c r="T1384" i="19" s="1"/>
  <c r="AR1384" i="19"/>
  <c r="AS1384" i="19"/>
  <c r="F1385" i="19"/>
  <c r="S1385" i="19"/>
  <c r="V1385" i="19" s="1"/>
  <c r="T1385" i="19" s="1"/>
  <c r="AR1385" i="19"/>
  <c r="AS1385" i="19"/>
  <c r="F1386" i="19"/>
  <c r="I1386" i="19"/>
  <c r="S1386" i="19"/>
  <c r="V1386" i="19" s="1"/>
  <c r="T1386" i="19" s="1"/>
  <c r="AR1386" i="19"/>
  <c r="AS1386" i="19"/>
  <c r="F1387" i="19"/>
  <c r="I1387" i="19"/>
  <c r="S1387" i="19"/>
  <c r="V1387" i="19" s="1"/>
  <c r="T1387" i="19" s="1"/>
  <c r="AR1387" i="19"/>
  <c r="AS1387" i="19"/>
  <c r="F1388" i="19"/>
  <c r="S1388" i="19"/>
  <c r="V1388" i="19" s="1"/>
  <c r="T1388" i="19" s="1"/>
  <c r="AR1388" i="19"/>
  <c r="AS1388" i="19"/>
  <c r="F1389" i="19"/>
  <c r="S1389" i="19"/>
  <c r="V1389" i="19" s="1"/>
  <c r="T1389" i="19" s="1"/>
  <c r="AR1389" i="19"/>
  <c r="AS1389" i="19"/>
  <c r="F1390" i="19"/>
  <c r="I1390" i="19"/>
  <c r="S1390" i="19"/>
  <c r="V1390" i="19" s="1"/>
  <c r="T1390" i="19" s="1"/>
  <c r="AR1390" i="19"/>
  <c r="AS1390" i="19"/>
  <c r="F1391" i="19"/>
  <c r="I1391" i="19"/>
  <c r="S1391" i="19"/>
  <c r="V1391" i="19" s="1"/>
  <c r="T1391" i="19" s="1"/>
  <c r="AR1391" i="19"/>
  <c r="AS1391" i="19"/>
  <c r="F1392" i="19"/>
  <c r="S1392" i="19"/>
  <c r="V1392" i="19" s="1"/>
  <c r="T1392" i="19" s="1"/>
  <c r="AR1392" i="19"/>
  <c r="AS1392" i="19"/>
  <c r="F1393" i="19"/>
  <c r="S1393" i="19"/>
  <c r="V1393" i="19" s="1"/>
  <c r="T1393" i="19" s="1"/>
  <c r="AR1393" i="19"/>
  <c r="AS1393" i="19"/>
  <c r="F1394" i="19"/>
  <c r="S1394" i="19"/>
  <c r="V1394" i="19" s="1"/>
  <c r="T1394" i="19" s="1"/>
  <c r="AR1394" i="19"/>
  <c r="AS1394" i="19"/>
  <c r="F1395" i="19"/>
  <c r="S1395" i="19"/>
  <c r="V1395" i="19" s="1"/>
  <c r="T1395" i="19" s="1"/>
  <c r="AR1395" i="19"/>
  <c r="AS1395" i="19"/>
  <c r="F1396" i="19"/>
  <c r="I1396" i="19"/>
  <c r="S1396" i="19"/>
  <c r="V1396" i="19" s="1"/>
  <c r="T1396" i="19" s="1"/>
  <c r="AR1396" i="19"/>
  <c r="AS1396" i="19"/>
  <c r="F1397" i="19"/>
  <c r="I1397" i="19"/>
  <c r="S1397" i="19"/>
  <c r="V1397" i="19" s="1"/>
  <c r="T1397" i="19" s="1"/>
  <c r="AR1397" i="19"/>
  <c r="AS1397" i="19"/>
  <c r="F1398" i="19"/>
  <c r="I1398" i="19"/>
  <c r="S1398" i="19"/>
  <c r="V1398" i="19" s="1"/>
  <c r="T1398" i="19" s="1"/>
  <c r="AR1398" i="19"/>
  <c r="AS1398" i="19"/>
  <c r="F1399" i="19"/>
  <c r="I1399" i="19"/>
  <c r="S1399" i="19"/>
  <c r="V1399" i="19" s="1"/>
  <c r="T1399" i="19" s="1"/>
  <c r="AR1399" i="19"/>
  <c r="AS1399" i="19"/>
  <c r="F1400" i="19"/>
  <c r="I1400" i="19"/>
  <c r="S1400" i="19"/>
  <c r="V1400" i="19" s="1"/>
  <c r="T1400" i="19" s="1"/>
  <c r="AR1400" i="19"/>
  <c r="AS1400" i="19"/>
  <c r="F1401" i="19"/>
  <c r="I1401" i="19"/>
  <c r="S1401" i="19"/>
  <c r="V1401" i="19" s="1"/>
  <c r="T1401" i="19" s="1"/>
  <c r="AR1401" i="19"/>
  <c r="AS1401" i="19"/>
  <c r="F1402" i="19"/>
  <c r="I1402" i="19"/>
  <c r="S1402" i="19"/>
  <c r="V1402" i="19" s="1"/>
  <c r="T1402" i="19" s="1"/>
  <c r="AR1402" i="19"/>
  <c r="AS1402" i="19"/>
  <c r="F1403" i="19"/>
  <c r="I1403" i="19"/>
  <c r="S1403" i="19"/>
  <c r="V1403" i="19" s="1"/>
  <c r="T1403" i="19" s="1"/>
  <c r="AR1403" i="19"/>
  <c r="AS1403" i="19"/>
  <c r="F1404" i="19"/>
  <c r="I1404" i="19"/>
  <c r="S1404" i="19"/>
  <c r="V1404" i="19" s="1"/>
  <c r="T1404" i="19" s="1"/>
  <c r="AR1404" i="19"/>
  <c r="AS1404" i="19"/>
  <c r="F1405" i="19"/>
  <c r="I1405" i="19"/>
  <c r="S1405" i="19"/>
  <c r="V1405" i="19" s="1"/>
  <c r="T1405" i="19" s="1"/>
  <c r="AR1405" i="19"/>
  <c r="AS1405" i="19"/>
  <c r="F1406" i="19"/>
  <c r="S1406" i="19"/>
  <c r="V1406" i="19" s="1"/>
  <c r="T1406" i="19" s="1"/>
  <c r="AR1406" i="19"/>
  <c r="AS1406" i="19"/>
  <c r="F1407" i="19"/>
  <c r="S1407" i="19"/>
  <c r="V1407" i="19" s="1"/>
  <c r="T1407" i="19" s="1"/>
  <c r="AR1407" i="19"/>
  <c r="AS1407" i="19"/>
  <c r="F1408" i="19"/>
  <c r="I1408" i="19"/>
  <c r="S1408" i="19"/>
  <c r="V1408" i="19" s="1"/>
  <c r="T1408" i="19" s="1"/>
  <c r="AR1408" i="19"/>
  <c r="AS1408" i="19"/>
  <c r="F1409" i="19"/>
  <c r="I1409" i="19"/>
  <c r="S1409" i="19"/>
  <c r="V1409" i="19" s="1"/>
  <c r="T1409" i="19" s="1"/>
  <c r="AR1409" i="19"/>
  <c r="AS1409" i="19"/>
  <c r="F1410" i="19"/>
  <c r="S1410" i="19"/>
  <c r="V1410" i="19" s="1"/>
  <c r="T1410" i="19" s="1"/>
  <c r="AR1410" i="19"/>
  <c r="AS1410" i="19"/>
  <c r="F1411" i="19"/>
  <c r="S1411" i="19"/>
  <c r="V1411" i="19" s="1"/>
  <c r="T1411" i="19" s="1"/>
  <c r="AR1411" i="19"/>
  <c r="AS1411" i="19"/>
  <c r="F1412" i="19"/>
  <c r="S1412" i="19"/>
  <c r="V1412" i="19" s="1"/>
  <c r="T1412" i="19" s="1"/>
  <c r="AR1412" i="19"/>
  <c r="AS1412" i="19"/>
  <c r="F1413" i="19"/>
  <c r="I1413" i="19"/>
  <c r="S1413" i="19"/>
  <c r="V1413" i="19" s="1"/>
  <c r="T1413" i="19" s="1"/>
  <c r="AR1413" i="19"/>
  <c r="AS1413" i="19"/>
  <c r="F1414" i="19"/>
  <c r="I1414" i="19"/>
  <c r="S1414" i="19"/>
  <c r="V1414" i="19" s="1"/>
  <c r="T1414" i="19" s="1"/>
  <c r="AR1414" i="19"/>
  <c r="AS1414" i="19"/>
  <c r="F1415" i="19"/>
  <c r="I1415" i="19"/>
  <c r="S1415" i="19"/>
  <c r="V1415" i="19" s="1"/>
  <c r="T1415" i="19" s="1"/>
  <c r="AR1415" i="19"/>
  <c r="AS1415" i="19"/>
  <c r="F1416" i="19"/>
  <c r="I1416" i="19"/>
  <c r="S1416" i="19"/>
  <c r="V1416" i="19" s="1"/>
  <c r="T1416" i="19" s="1"/>
  <c r="AR1416" i="19"/>
  <c r="AS1416" i="19"/>
  <c r="F1417" i="19"/>
  <c r="I1417" i="19"/>
  <c r="S1417" i="19"/>
  <c r="V1417" i="19" s="1"/>
  <c r="T1417" i="19" s="1"/>
  <c r="AR1417" i="19"/>
  <c r="AS1417" i="19"/>
  <c r="F1418" i="19"/>
  <c r="S1418" i="19"/>
  <c r="V1418" i="19" s="1"/>
  <c r="T1418" i="19" s="1"/>
  <c r="AR1418" i="19"/>
  <c r="AS1418" i="19"/>
  <c r="F1419" i="19"/>
  <c r="I1419" i="19"/>
  <c r="S1419" i="19"/>
  <c r="V1419" i="19" s="1"/>
  <c r="T1419" i="19" s="1"/>
  <c r="AR1419" i="19"/>
  <c r="AS1419" i="19"/>
  <c r="F1420" i="19"/>
  <c r="I1420" i="19"/>
  <c r="S1420" i="19"/>
  <c r="V1420" i="19" s="1"/>
  <c r="T1420" i="19" s="1"/>
  <c r="AR1420" i="19"/>
  <c r="AS1420" i="19"/>
  <c r="F1421" i="19"/>
  <c r="S1421" i="19"/>
  <c r="V1421" i="19" s="1"/>
  <c r="T1421" i="19" s="1"/>
  <c r="AR1421" i="19"/>
  <c r="AS1421" i="19"/>
  <c r="F1422" i="19"/>
  <c r="I1422" i="19"/>
  <c r="S1422" i="19"/>
  <c r="V1422" i="19" s="1"/>
  <c r="T1422" i="19" s="1"/>
  <c r="AR1422" i="19"/>
  <c r="AS1422" i="19"/>
  <c r="F1423" i="19"/>
  <c r="S1423" i="19"/>
  <c r="V1423" i="19" s="1"/>
  <c r="T1423" i="19" s="1"/>
  <c r="AR1423" i="19"/>
  <c r="AS1423" i="19"/>
  <c r="F1424" i="19"/>
  <c r="S1424" i="19"/>
  <c r="V1424" i="19" s="1"/>
  <c r="T1424" i="19" s="1"/>
  <c r="AR1424" i="19"/>
  <c r="AS1424" i="19"/>
  <c r="F1425" i="19"/>
  <c r="S1425" i="19"/>
  <c r="V1425" i="19" s="1"/>
  <c r="T1425" i="19" s="1"/>
  <c r="AR1425" i="19"/>
  <c r="AS1425" i="19"/>
  <c r="F1426" i="19"/>
  <c r="S1426" i="19"/>
  <c r="V1426" i="19" s="1"/>
  <c r="T1426" i="19" s="1"/>
  <c r="AR1426" i="19"/>
  <c r="AS1426" i="19"/>
  <c r="F1427" i="19"/>
  <c r="S1427" i="19"/>
  <c r="V1427" i="19" s="1"/>
  <c r="T1427" i="19" s="1"/>
  <c r="AR1427" i="19"/>
  <c r="AS1427" i="19"/>
  <c r="F1428" i="19"/>
  <c r="S1428" i="19"/>
  <c r="V1428" i="19" s="1"/>
  <c r="T1428" i="19" s="1"/>
  <c r="AR1428" i="19"/>
  <c r="AS1428" i="19"/>
  <c r="F1429" i="19"/>
  <c r="I1429" i="19"/>
  <c r="S1429" i="19"/>
  <c r="V1429" i="19" s="1"/>
  <c r="T1429" i="19" s="1"/>
  <c r="AR1429" i="19"/>
  <c r="AS1429" i="19"/>
  <c r="F1430" i="19"/>
  <c r="I1430" i="19"/>
  <c r="S1430" i="19"/>
  <c r="V1430" i="19" s="1"/>
  <c r="T1430" i="19" s="1"/>
  <c r="AR1430" i="19"/>
  <c r="AS1430" i="19"/>
  <c r="F1431" i="19"/>
  <c r="I1431" i="19"/>
  <c r="S1431" i="19"/>
  <c r="V1431" i="19" s="1"/>
  <c r="T1431" i="19" s="1"/>
  <c r="AR1431" i="19"/>
  <c r="AS1431" i="19"/>
  <c r="F1432" i="19"/>
  <c r="I1432" i="19"/>
  <c r="S1432" i="19"/>
  <c r="V1432" i="19" s="1"/>
  <c r="T1432" i="19" s="1"/>
  <c r="AR1432" i="19"/>
  <c r="AS1432" i="19"/>
  <c r="F1433" i="19"/>
  <c r="I1433" i="19"/>
  <c r="S1433" i="19"/>
  <c r="V1433" i="19" s="1"/>
  <c r="T1433" i="19" s="1"/>
  <c r="AR1433" i="19"/>
  <c r="AS1433" i="19"/>
  <c r="F1434" i="19"/>
  <c r="I1434" i="19"/>
  <c r="S1434" i="19"/>
  <c r="V1434" i="19" s="1"/>
  <c r="T1434" i="19" s="1"/>
  <c r="AR1434" i="19"/>
  <c r="AS1434" i="19"/>
  <c r="F1435" i="19"/>
  <c r="I1435" i="19"/>
  <c r="S1435" i="19"/>
  <c r="V1435" i="19" s="1"/>
  <c r="T1435" i="19" s="1"/>
  <c r="AR1435" i="19"/>
  <c r="AS1435" i="19"/>
  <c r="F1436" i="19"/>
  <c r="I1436" i="19"/>
  <c r="S1436" i="19"/>
  <c r="V1436" i="19" s="1"/>
  <c r="T1436" i="19" s="1"/>
  <c r="AR1436" i="19"/>
  <c r="AS1436" i="19"/>
  <c r="F1437" i="19"/>
  <c r="I1437" i="19"/>
  <c r="S1437" i="19"/>
  <c r="V1437" i="19" s="1"/>
  <c r="T1437" i="19" s="1"/>
  <c r="AR1437" i="19"/>
  <c r="AS1437" i="19"/>
  <c r="F1438" i="19"/>
  <c r="I1438" i="19"/>
  <c r="S1438" i="19"/>
  <c r="V1438" i="19" s="1"/>
  <c r="T1438" i="19" s="1"/>
  <c r="AR1438" i="19"/>
  <c r="AS1438" i="19"/>
  <c r="F1439" i="19"/>
  <c r="I1439" i="19"/>
  <c r="S1439" i="19"/>
  <c r="V1439" i="19" s="1"/>
  <c r="T1439" i="19" s="1"/>
  <c r="AR1439" i="19"/>
  <c r="AS1439" i="19"/>
  <c r="F1440" i="19"/>
  <c r="I1440" i="19"/>
  <c r="S1440" i="19"/>
  <c r="V1440" i="19" s="1"/>
  <c r="T1440" i="19" s="1"/>
  <c r="AR1440" i="19"/>
  <c r="AS1440" i="19"/>
  <c r="F1441" i="19"/>
  <c r="S1441" i="19"/>
  <c r="V1441" i="19" s="1"/>
  <c r="T1441" i="19" s="1"/>
  <c r="AR1441" i="19"/>
  <c r="AS1441" i="19"/>
  <c r="F1442" i="19"/>
  <c r="S1442" i="19"/>
  <c r="V1442" i="19" s="1"/>
  <c r="T1442" i="19" s="1"/>
  <c r="AR1442" i="19"/>
  <c r="AS1442" i="19"/>
  <c r="F1443" i="19"/>
  <c r="I1443" i="19"/>
  <c r="S1443" i="19"/>
  <c r="V1443" i="19" s="1"/>
  <c r="T1443" i="19" s="1"/>
  <c r="AR1443" i="19"/>
  <c r="AS1443" i="19"/>
  <c r="F1444" i="19"/>
  <c r="I1444" i="19"/>
  <c r="S1444" i="19"/>
  <c r="V1444" i="19" s="1"/>
  <c r="T1444" i="19" s="1"/>
  <c r="AR1444" i="19"/>
  <c r="AS1444" i="19"/>
  <c r="F1445" i="19"/>
  <c r="S1445" i="19"/>
  <c r="V1445" i="19" s="1"/>
  <c r="T1445" i="19" s="1"/>
  <c r="AR1445" i="19"/>
  <c r="AS1445" i="19"/>
  <c r="F1446" i="19"/>
  <c r="I1446" i="19"/>
  <c r="S1446" i="19"/>
  <c r="V1446" i="19" s="1"/>
  <c r="T1446" i="19" s="1"/>
  <c r="AR1446" i="19"/>
  <c r="AS1446" i="19"/>
  <c r="F1447" i="19"/>
  <c r="I1447" i="19"/>
  <c r="S1447" i="19"/>
  <c r="V1447" i="19" s="1"/>
  <c r="T1447" i="19" s="1"/>
  <c r="AR1447" i="19"/>
  <c r="AS1447" i="19"/>
  <c r="F1448" i="19"/>
  <c r="I1448" i="19"/>
  <c r="S1448" i="19"/>
  <c r="V1448" i="19" s="1"/>
  <c r="T1448" i="19" s="1"/>
  <c r="AR1448" i="19"/>
  <c r="AS1448" i="19"/>
  <c r="F1449" i="19"/>
  <c r="I1449" i="19"/>
  <c r="S1449" i="19"/>
  <c r="V1449" i="19" s="1"/>
  <c r="T1449" i="19" s="1"/>
  <c r="AR1449" i="19"/>
  <c r="AS1449" i="19"/>
  <c r="F1450" i="19"/>
  <c r="I1450" i="19"/>
  <c r="S1450" i="19"/>
  <c r="V1450" i="19" s="1"/>
  <c r="T1450" i="19" s="1"/>
  <c r="AR1450" i="19"/>
  <c r="AS1450" i="19"/>
  <c r="F1451" i="19"/>
  <c r="I1451" i="19"/>
  <c r="S1451" i="19"/>
  <c r="V1451" i="19" s="1"/>
  <c r="T1451" i="19" s="1"/>
  <c r="AR1451" i="19"/>
  <c r="AS1451" i="19"/>
  <c r="F1452" i="19"/>
  <c r="AR1452" i="19"/>
  <c r="AS1452" i="19"/>
  <c r="F1453" i="19"/>
  <c r="I1453" i="19"/>
  <c r="S1453" i="19"/>
  <c r="V1453" i="19" s="1"/>
  <c r="T1453" i="19" s="1"/>
  <c r="AR1453" i="19"/>
  <c r="AS1453" i="19"/>
  <c r="F1454" i="19"/>
  <c r="S1454" i="19"/>
  <c r="V1454" i="19" s="1"/>
  <c r="T1454" i="19" s="1"/>
  <c r="AR1454" i="19"/>
  <c r="AS1454" i="19"/>
  <c r="F1455" i="19"/>
  <c r="I1455" i="19"/>
  <c r="S1455" i="19"/>
  <c r="V1455" i="19" s="1"/>
  <c r="T1455" i="19" s="1"/>
  <c r="AR1455" i="19"/>
  <c r="AS1455" i="19"/>
  <c r="F1456" i="19"/>
  <c r="I1456" i="19"/>
  <c r="S1456" i="19"/>
  <c r="V1456" i="19" s="1"/>
  <c r="T1456" i="19" s="1"/>
  <c r="AR1456" i="19"/>
  <c r="AS1456" i="19"/>
  <c r="F1457" i="19"/>
  <c r="S1457" i="19"/>
  <c r="V1457" i="19" s="1"/>
  <c r="T1457" i="19" s="1"/>
  <c r="AR1457" i="19"/>
  <c r="AS1457" i="19"/>
  <c r="F1458" i="19"/>
  <c r="I1458" i="19"/>
  <c r="S1458" i="19"/>
  <c r="V1458" i="19" s="1"/>
  <c r="T1458" i="19" s="1"/>
  <c r="AR1458" i="19"/>
  <c r="AS1458" i="19"/>
  <c r="F1459" i="19"/>
  <c r="I1459" i="19"/>
  <c r="S1459" i="19"/>
  <c r="V1459" i="19" s="1"/>
  <c r="T1459" i="19" s="1"/>
  <c r="AR1459" i="19"/>
  <c r="AS1459" i="19"/>
  <c r="F1460" i="19"/>
  <c r="I1460" i="19"/>
  <c r="S1460" i="19"/>
  <c r="V1460" i="19" s="1"/>
  <c r="T1460" i="19" s="1"/>
  <c r="AR1460" i="19"/>
  <c r="AS1460" i="19"/>
  <c r="F1461" i="19"/>
  <c r="I1461" i="19"/>
  <c r="S1461" i="19"/>
  <c r="V1461" i="19" s="1"/>
  <c r="T1461" i="19" s="1"/>
  <c r="AR1461" i="19"/>
  <c r="AS1461" i="19"/>
  <c r="F1462" i="19"/>
  <c r="I1462" i="19"/>
  <c r="S1462" i="19"/>
  <c r="V1462" i="19" s="1"/>
  <c r="T1462" i="19" s="1"/>
  <c r="AR1462" i="19"/>
  <c r="AS1462" i="19"/>
  <c r="F1463" i="19"/>
  <c r="I1463" i="19"/>
  <c r="S1463" i="19"/>
  <c r="V1463" i="19" s="1"/>
  <c r="T1463" i="19" s="1"/>
  <c r="AR1463" i="19"/>
  <c r="AS1463" i="19"/>
  <c r="F1464" i="19"/>
  <c r="S1464" i="19"/>
  <c r="V1464" i="19" s="1"/>
  <c r="T1464" i="19" s="1"/>
  <c r="AR1464" i="19"/>
  <c r="AS1464" i="19"/>
  <c r="F1465" i="19"/>
  <c r="I1465" i="19"/>
  <c r="S1465" i="19"/>
  <c r="V1465" i="19" s="1"/>
  <c r="T1465" i="19" s="1"/>
  <c r="AR1465" i="19"/>
  <c r="AS1465" i="19"/>
  <c r="F1466" i="19"/>
  <c r="S1466" i="19"/>
  <c r="V1466" i="19" s="1"/>
  <c r="T1466" i="19" s="1"/>
  <c r="AR1466" i="19"/>
  <c r="AS1466" i="19"/>
  <c r="F1467" i="19"/>
  <c r="S1467" i="19"/>
  <c r="V1467" i="19" s="1"/>
  <c r="T1467" i="19" s="1"/>
  <c r="AR1467" i="19"/>
  <c r="AS1467" i="19"/>
  <c r="F1468" i="19"/>
  <c r="S1468" i="19"/>
  <c r="V1468" i="19" s="1"/>
  <c r="T1468" i="19" s="1"/>
  <c r="AR1468" i="19"/>
  <c r="AS1468" i="19"/>
  <c r="F1469" i="19"/>
  <c r="S1469" i="19"/>
  <c r="V1469" i="19" s="1"/>
  <c r="T1469" i="19" s="1"/>
  <c r="AR1469" i="19"/>
  <c r="AS1469" i="19"/>
  <c r="F1470" i="19"/>
  <c r="I1470" i="19"/>
  <c r="S1470" i="19"/>
  <c r="V1470" i="19" s="1"/>
  <c r="T1470" i="19" s="1"/>
  <c r="AR1470" i="19"/>
  <c r="AS1470" i="19"/>
  <c r="F1471" i="19"/>
  <c r="I1471" i="19"/>
  <c r="S1471" i="19"/>
  <c r="V1471" i="19" s="1"/>
  <c r="T1471" i="19" s="1"/>
  <c r="AR1471" i="19"/>
  <c r="AS1471" i="19"/>
  <c r="F1472" i="19"/>
  <c r="I1472" i="19"/>
  <c r="S1472" i="19"/>
  <c r="V1472" i="19" s="1"/>
  <c r="T1472" i="19" s="1"/>
  <c r="AR1472" i="19"/>
  <c r="AS1472" i="19"/>
  <c r="F1473" i="19"/>
  <c r="S1473" i="19"/>
  <c r="V1473" i="19" s="1"/>
  <c r="T1473" i="19" s="1"/>
  <c r="AR1473" i="19"/>
  <c r="AS1473" i="19"/>
  <c r="F1474" i="19"/>
  <c r="S1474" i="19"/>
  <c r="V1474" i="19" s="1"/>
  <c r="T1474" i="19" s="1"/>
  <c r="AR1474" i="19"/>
  <c r="AS1474" i="19"/>
  <c r="F1475" i="19"/>
  <c r="I1475" i="19"/>
  <c r="S1475" i="19"/>
  <c r="V1475" i="19" s="1"/>
  <c r="T1475" i="19" s="1"/>
  <c r="AR1475" i="19"/>
  <c r="AS1475" i="19"/>
  <c r="F1476" i="19"/>
  <c r="S1476" i="19"/>
  <c r="V1476" i="19" s="1"/>
  <c r="T1476" i="19" s="1"/>
  <c r="AR1476" i="19"/>
  <c r="AS1476" i="19"/>
  <c r="F1477" i="19"/>
  <c r="S1477" i="19"/>
  <c r="V1477" i="19" s="1"/>
  <c r="T1477" i="19" s="1"/>
  <c r="AR1477" i="19"/>
  <c r="AS1477" i="19"/>
  <c r="F1478" i="19"/>
  <c r="I1478" i="19"/>
  <c r="S1478" i="19"/>
  <c r="V1478" i="19" s="1"/>
  <c r="T1478" i="19" s="1"/>
  <c r="AR1478" i="19"/>
  <c r="AS1478" i="19"/>
  <c r="F1479" i="19"/>
  <c r="S1479" i="19"/>
  <c r="V1479" i="19" s="1"/>
  <c r="T1479" i="19" s="1"/>
  <c r="AR1479" i="19"/>
  <c r="AS1479" i="19"/>
  <c r="F1480" i="19"/>
  <c r="S1480" i="19"/>
  <c r="V1480" i="19" s="1"/>
  <c r="T1480" i="19" s="1"/>
  <c r="AR1480" i="19"/>
  <c r="AS1480" i="19"/>
  <c r="F1481" i="19"/>
  <c r="I1481" i="19"/>
  <c r="S1481" i="19"/>
  <c r="V1481" i="19" s="1"/>
  <c r="T1481" i="19" s="1"/>
  <c r="AR1481" i="19"/>
  <c r="AS1481" i="19"/>
  <c r="F1482" i="19"/>
  <c r="I1482" i="19"/>
  <c r="S1482" i="19"/>
  <c r="V1482" i="19" s="1"/>
  <c r="T1482" i="19" s="1"/>
  <c r="AR1482" i="19"/>
  <c r="AS1482" i="19"/>
  <c r="F1483" i="19"/>
  <c r="I1483" i="19"/>
  <c r="S1483" i="19"/>
  <c r="V1483" i="19" s="1"/>
  <c r="T1483" i="19" s="1"/>
  <c r="AR1483" i="19"/>
  <c r="AS1483" i="19"/>
  <c r="F1484" i="19"/>
  <c r="S1484" i="19"/>
  <c r="V1484" i="19" s="1"/>
  <c r="T1484" i="19" s="1"/>
  <c r="AR1484" i="19"/>
  <c r="AS1484" i="19"/>
  <c r="F1485" i="19"/>
  <c r="S1485" i="19"/>
  <c r="V1485" i="19" s="1"/>
  <c r="T1485" i="19" s="1"/>
  <c r="AR1485" i="19"/>
  <c r="AS1485" i="19"/>
  <c r="F1486" i="19"/>
  <c r="I1486" i="19"/>
  <c r="S1486" i="19"/>
  <c r="V1486" i="19" s="1"/>
  <c r="T1486" i="19" s="1"/>
  <c r="AR1486" i="19"/>
  <c r="AS1486" i="19"/>
  <c r="F1487" i="19"/>
  <c r="I1487" i="19"/>
  <c r="S1487" i="19"/>
  <c r="V1487" i="19" s="1"/>
  <c r="T1487" i="19" s="1"/>
  <c r="AR1487" i="19"/>
  <c r="AS1487" i="19"/>
  <c r="F1488" i="19"/>
  <c r="I1488" i="19"/>
  <c r="S1488" i="19"/>
  <c r="V1488" i="19" s="1"/>
  <c r="T1488" i="19" s="1"/>
  <c r="AR1488" i="19"/>
  <c r="AS1488" i="19"/>
  <c r="F1489" i="19"/>
  <c r="S1489" i="19"/>
  <c r="V1489" i="19" s="1"/>
  <c r="T1489" i="19" s="1"/>
  <c r="AR1489" i="19"/>
  <c r="AS1489" i="19"/>
  <c r="F1490" i="19"/>
  <c r="S1490" i="19"/>
  <c r="V1490" i="19" s="1"/>
  <c r="T1490" i="19" s="1"/>
  <c r="AR1490" i="19"/>
  <c r="AS1490" i="19"/>
  <c r="F1491" i="19"/>
  <c r="S1491" i="19"/>
  <c r="V1491" i="19" s="1"/>
  <c r="T1491" i="19" s="1"/>
  <c r="AR1491" i="19"/>
  <c r="AS1491" i="19"/>
  <c r="F1492" i="19"/>
  <c r="I1492" i="19"/>
  <c r="S1492" i="19"/>
  <c r="V1492" i="19" s="1"/>
  <c r="T1492" i="19" s="1"/>
  <c r="AR1492" i="19"/>
  <c r="AS1492" i="19"/>
  <c r="F1493" i="19"/>
  <c r="S1493" i="19"/>
  <c r="V1493" i="19" s="1"/>
  <c r="T1493" i="19" s="1"/>
  <c r="AR1493" i="19"/>
  <c r="AS1493" i="19"/>
  <c r="F1494" i="19"/>
  <c r="I1494" i="19"/>
  <c r="S1494" i="19"/>
  <c r="V1494" i="19" s="1"/>
  <c r="T1494" i="19" s="1"/>
  <c r="AR1494" i="19"/>
  <c r="AS1494" i="19"/>
  <c r="F1495" i="19"/>
  <c r="I1495" i="19"/>
  <c r="S1495" i="19"/>
  <c r="V1495" i="19" s="1"/>
  <c r="T1495" i="19" s="1"/>
  <c r="AR1495" i="19"/>
  <c r="AS1495" i="19"/>
  <c r="F1496" i="19"/>
  <c r="I1496" i="19"/>
  <c r="S1496" i="19"/>
  <c r="V1496" i="19" s="1"/>
  <c r="T1496" i="19" s="1"/>
  <c r="AR1496" i="19"/>
  <c r="AS1496" i="19"/>
  <c r="F1497" i="19"/>
  <c r="I1497" i="19"/>
  <c r="S1497" i="19"/>
  <c r="V1497" i="19" s="1"/>
  <c r="T1497" i="19" s="1"/>
  <c r="AR1497" i="19"/>
  <c r="AS1497" i="19"/>
  <c r="F1498" i="19"/>
  <c r="S1498" i="19"/>
  <c r="V1498" i="19" s="1"/>
  <c r="T1498" i="19" s="1"/>
  <c r="AR1498" i="19"/>
  <c r="AS1498" i="19"/>
  <c r="F1499" i="19"/>
  <c r="I1499" i="19"/>
  <c r="S1499" i="19"/>
  <c r="V1499" i="19" s="1"/>
  <c r="T1499" i="19" s="1"/>
  <c r="AR1499" i="19"/>
  <c r="AS1499" i="19"/>
  <c r="F1500" i="19"/>
  <c r="S1500" i="19"/>
  <c r="V1500" i="19" s="1"/>
  <c r="T1500" i="19" s="1"/>
  <c r="AR1500" i="19"/>
  <c r="AS1500" i="19"/>
  <c r="F1501" i="19"/>
  <c r="I1501" i="19"/>
  <c r="S1501" i="19"/>
  <c r="V1501" i="19" s="1"/>
  <c r="T1501" i="19" s="1"/>
  <c r="AR1501" i="19"/>
  <c r="AS1501" i="19"/>
  <c r="F1502" i="19"/>
  <c r="S1502" i="19"/>
  <c r="V1502" i="19" s="1"/>
  <c r="T1502" i="19" s="1"/>
  <c r="AR1502" i="19"/>
  <c r="AS1502" i="19"/>
  <c r="F1503" i="19"/>
  <c r="I1503" i="19"/>
  <c r="S1503" i="19"/>
  <c r="V1503" i="19" s="1"/>
  <c r="T1503" i="19" s="1"/>
  <c r="AR1503" i="19"/>
  <c r="AS1503" i="19"/>
  <c r="F1504" i="19"/>
  <c r="S1504" i="19"/>
  <c r="V1504" i="19" s="1"/>
  <c r="T1504" i="19" s="1"/>
  <c r="AR1504" i="19"/>
  <c r="AS1504" i="19"/>
  <c r="F1505" i="19"/>
  <c r="I1505" i="19"/>
  <c r="S1505" i="19"/>
  <c r="V1505" i="19" s="1"/>
  <c r="T1505" i="19" s="1"/>
  <c r="AR1505" i="19"/>
  <c r="AS1505" i="19"/>
  <c r="F1506" i="19"/>
  <c r="I1506" i="19"/>
  <c r="S1506" i="19"/>
  <c r="V1506" i="19" s="1"/>
  <c r="T1506" i="19" s="1"/>
  <c r="AR1506" i="19"/>
  <c r="AS1506" i="19"/>
  <c r="F1507" i="19"/>
  <c r="I1507" i="19"/>
  <c r="S1507" i="19"/>
  <c r="V1507" i="19" s="1"/>
  <c r="T1507" i="19" s="1"/>
  <c r="AR1507" i="19"/>
  <c r="AS1507" i="19"/>
  <c r="F1508" i="19"/>
  <c r="I1508" i="19"/>
  <c r="S1508" i="19"/>
  <c r="V1508" i="19" s="1"/>
  <c r="T1508" i="19" s="1"/>
  <c r="AR1508" i="19"/>
  <c r="AS1508" i="19"/>
  <c r="F1509" i="19"/>
  <c r="I1509" i="19"/>
  <c r="S1509" i="19"/>
  <c r="V1509" i="19" s="1"/>
  <c r="T1509" i="19" s="1"/>
  <c r="AR1509" i="19"/>
  <c r="AS1509" i="19"/>
  <c r="F1510" i="19"/>
  <c r="I1510" i="19"/>
  <c r="S1510" i="19"/>
  <c r="V1510" i="19" s="1"/>
  <c r="T1510" i="19" s="1"/>
  <c r="AR1510" i="19"/>
  <c r="AS1510" i="19"/>
  <c r="F1511" i="19"/>
  <c r="I1511" i="19"/>
  <c r="S1511" i="19"/>
  <c r="V1511" i="19" s="1"/>
  <c r="T1511" i="19" s="1"/>
  <c r="AR1511" i="19"/>
  <c r="AS1511" i="19"/>
  <c r="F1512" i="19"/>
  <c r="S1512" i="19"/>
  <c r="V1512" i="19" s="1"/>
  <c r="T1512" i="19" s="1"/>
  <c r="AR1512" i="19"/>
  <c r="AS1512" i="19"/>
  <c r="F1513" i="19"/>
  <c r="I1513" i="19"/>
  <c r="S1513" i="19"/>
  <c r="V1513" i="19" s="1"/>
  <c r="T1513" i="19" s="1"/>
  <c r="AR1513" i="19"/>
  <c r="AS1513" i="19"/>
  <c r="F1514" i="19"/>
  <c r="I1514" i="19"/>
  <c r="S1514" i="19"/>
  <c r="V1514" i="19" s="1"/>
  <c r="T1514" i="19" s="1"/>
  <c r="AR1514" i="19"/>
  <c r="AS1514" i="19"/>
  <c r="F1515" i="19"/>
  <c r="S1515" i="19"/>
  <c r="V1515" i="19" s="1"/>
  <c r="T1515" i="19" s="1"/>
  <c r="AR1515" i="19"/>
  <c r="AS1515" i="19"/>
  <c r="F1516" i="19"/>
  <c r="I1516" i="19"/>
  <c r="S1516" i="19"/>
  <c r="V1516" i="19" s="1"/>
  <c r="T1516" i="19" s="1"/>
  <c r="AR1516" i="19"/>
  <c r="AS1516" i="19"/>
  <c r="F1517" i="19"/>
  <c r="S1517" i="19"/>
  <c r="V1517" i="19" s="1"/>
  <c r="T1517" i="19" s="1"/>
  <c r="AR1517" i="19"/>
  <c r="AS1517" i="19"/>
  <c r="F1518" i="19"/>
  <c r="S1518" i="19"/>
  <c r="V1518" i="19" s="1"/>
  <c r="T1518" i="19" s="1"/>
  <c r="AR1518" i="19"/>
  <c r="AS1518" i="19"/>
  <c r="F1519" i="19"/>
  <c r="S1519" i="19"/>
  <c r="V1519" i="19" s="1"/>
  <c r="T1519" i="19" s="1"/>
  <c r="AR1519" i="19"/>
  <c r="AS1519" i="19"/>
  <c r="F1520" i="19"/>
  <c r="I1520" i="19"/>
  <c r="S1520" i="19"/>
  <c r="V1520" i="19" s="1"/>
  <c r="T1520" i="19" s="1"/>
  <c r="AR1520" i="19"/>
  <c r="AS1520" i="19"/>
  <c r="F1521" i="19"/>
  <c r="I1521" i="19"/>
  <c r="S1521" i="19"/>
  <c r="V1521" i="19" s="1"/>
  <c r="T1521" i="19" s="1"/>
  <c r="AR1521" i="19"/>
  <c r="AS1521" i="19"/>
  <c r="F1522" i="19"/>
  <c r="S1522" i="19"/>
  <c r="V1522" i="19" s="1"/>
  <c r="T1522" i="19" s="1"/>
  <c r="AR1522" i="19"/>
  <c r="AS1522" i="19"/>
  <c r="F1523" i="19"/>
  <c r="I1523" i="19"/>
  <c r="S1523" i="19"/>
  <c r="V1523" i="19" s="1"/>
  <c r="T1523" i="19" s="1"/>
  <c r="AR1523" i="19"/>
  <c r="AS1523" i="19"/>
  <c r="F1524" i="19"/>
  <c r="I1524" i="19"/>
  <c r="S1524" i="19"/>
  <c r="V1524" i="19" s="1"/>
  <c r="T1524" i="19" s="1"/>
  <c r="AR1524" i="19"/>
  <c r="AS1524" i="19"/>
  <c r="F1525" i="19"/>
  <c r="I1525" i="19"/>
  <c r="S1525" i="19"/>
  <c r="V1525" i="19" s="1"/>
  <c r="T1525" i="19" s="1"/>
  <c r="AR1525" i="19"/>
  <c r="AS1525" i="19"/>
  <c r="F1526" i="19"/>
  <c r="I1526" i="19"/>
  <c r="S1526" i="19"/>
  <c r="V1526" i="19" s="1"/>
  <c r="T1526" i="19" s="1"/>
  <c r="AR1526" i="19"/>
  <c r="AS1526" i="19"/>
  <c r="F1527" i="19"/>
  <c r="I1527" i="19"/>
  <c r="S1527" i="19"/>
  <c r="V1527" i="19" s="1"/>
  <c r="T1527" i="19" s="1"/>
  <c r="AR1527" i="19"/>
  <c r="AS1527" i="19"/>
  <c r="F1528" i="19"/>
  <c r="I1528" i="19"/>
  <c r="S1528" i="19"/>
  <c r="V1528" i="19" s="1"/>
  <c r="T1528" i="19" s="1"/>
  <c r="AR1528" i="19"/>
  <c r="AS1528" i="19"/>
  <c r="F1529" i="19"/>
  <c r="I1529" i="19"/>
  <c r="S1529" i="19"/>
  <c r="V1529" i="19" s="1"/>
  <c r="T1529" i="19" s="1"/>
  <c r="AR1529" i="19"/>
  <c r="AS1529" i="19"/>
  <c r="F1530" i="19"/>
  <c r="I1530" i="19"/>
  <c r="S1530" i="19"/>
  <c r="V1530" i="19" s="1"/>
  <c r="T1530" i="19" s="1"/>
  <c r="AR1530" i="19"/>
  <c r="AS1530" i="19"/>
  <c r="F1531" i="19"/>
  <c r="I1531" i="19"/>
  <c r="S1531" i="19"/>
  <c r="V1531" i="19" s="1"/>
  <c r="T1531" i="19" s="1"/>
  <c r="AR1531" i="19"/>
  <c r="AS1531" i="19"/>
  <c r="F1532" i="19"/>
  <c r="S1532" i="19"/>
  <c r="V1532" i="19" s="1"/>
  <c r="T1532" i="19" s="1"/>
  <c r="AR1532" i="19"/>
  <c r="AS1532" i="19"/>
  <c r="F1533" i="19"/>
  <c r="I1533" i="19"/>
  <c r="S1533" i="19"/>
  <c r="V1533" i="19" s="1"/>
  <c r="T1533" i="19" s="1"/>
  <c r="AR1533" i="19"/>
  <c r="AS1533" i="19"/>
  <c r="F1534" i="19"/>
  <c r="I1534" i="19"/>
  <c r="S1534" i="19"/>
  <c r="V1534" i="19" s="1"/>
  <c r="T1534" i="19" s="1"/>
  <c r="AR1534" i="19"/>
  <c r="AS1534" i="19"/>
  <c r="F1535" i="19"/>
  <c r="I1535" i="19"/>
  <c r="S1535" i="19"/>
  <c r="V1535" i="19" s="1"/>
  <c r="T1535" i="19" s="1"/>
  <c r="AR1535" i="19"/>
  <c r="AS1535" i="19"/>
  <c r="F1536" i="19"/>
  <c r="I1536" i="19"/>
  <c r="S1536" i="19"/>
  <c r="V1536" i="19" s="1"/>
  <c r="T1536" i="19" s="1"/>
  <c r="AR1536" i="19"/>
  <c r="AS1536" i="19"/>
  <c r="F1537" i="19"/>
  <c r="S1537" i="19"/>
  <c r="V1537" i="19" s="1"/>
  <c r="T1537" i="19" s="1"/>
  <c r="AR1537" i="19"/>
  <c r="AS1537" i="19"/>
  <c r="F1538" i="19"/>
  <c r="S1538" i="19"/>
  <c r="V1538" i="19" s="1"/>
  <c r="T1538" i="19" s="1"/>
  <c r="AR1538" i="19"/>
  <c r="AS1538" i="19"/>
  <c r="F1539" i="19"/>
  <c r="S1539" i="19"/>
  <c r="V1539" i="19" s="1"/>
  <c r="T1539" i="19" s="1"/>
  <c r="AR1539" i="19"/>
  <c r="AS1539" i="19"/>
  <c r="F1540" i="19"/>
  <c r="I1540" i="19"/>
  <c r="S1540" i="19"/>
  <c r="V1540" i="19" s="1"/>
  <c r="T1540" i="19" s="1"/>
  <c r="AR1540" i="19"/>
  <c r="AS1540" i="19"/>
  <c r="F1541" i="19"/>
  <c r="I1541" i="19"/>
  <c r="S1541" i="19"/>
  <c r="V1541" i="19" s="1"/>
  <c r="T1541" i="19" s="1"/>
  <c r="AR1541" i="19"/>
  <c r="AS1541" i="19"/>
  <c r="F1542" i="19"/>
  <c r="S1542" i="19"/>
  <c r="V1542" i="19" s="1"/>
  <c r="T1542" i="19" s="1"/>
  <c r="AR1542" i="19"/>
  <c r="AS1542" i="19"/>
  <c r="F1543" i="19"/>
  <c r="S1543" i="19"/>
  <c r="V1543" i="19" s="1"/>
  <c r="T1543" i="19" s="1"/>
  <c r="AR1543" i="19"/>
  <c r="AS1543" i="19"/>
  <c r="F1544" i="19"/>
  <c r="S1544" i="19"/>
  <c r="V1544" i="19" s="1"/>
  <c r="T1544" i="19" s="1"/>
  <c r="AR1544" i="19"/>
  <c r="AS1544" i="19"/>
  <c r="F1545" i="19"/>
  <c r="S1545" i="19"/>
  <c r="V1545" i="19" s="1"/>
  <c r="T1545" i="19" s="1"/>
  <c r="AR1545" i="19"/>
  <c r="AS1545" i="19"/>
  <c r="F1546" i="19"/>
  <c r="S1546" i="19"/>
  <c r="V1546" i="19" s="1"/>
  <c r="T1546" i="19" s="1"/>
  <c r="AR1546" i="19"/>
  <c r="AS1546" i="19"/>
  <c r="F1547" i="19"/>
  <c r="S1547" i="19"/>
  <c r="V1547" i="19" s="1"/>
  <c r="T1547" i="19" s="1"/>
  <c r="AR1547" i="19"/>
  <c r="AS1547" i="19"/>
  <c r="F1548" i="19"/>
  <c r="S1548" i="19"/>
  <c r="V1548" i="19" s="1"/>
  <c r="T1548" i="19" s="1"/>
  <c r="AR1548" i="19"/>
  <c r="AS1548" i="19"/>
  <c r="F1549" i="19"/>
  <c r="S1549" i="19"/>
  <c r="V1549" i="19" s="1"/>
  <c r="T1549" i="19" s="1"/>
  <c r="AR1549" i="19"/>
  <c r="AS1549" i="19"/>
  <c r="F1550" i="19"/>
  <c r="S1550" i="19"/>
  <c r="V1550" i="19" s="1"/>
  <c r="T1550" i="19" s="1"/>
  <c r="AR1550" i="19"/>
  <c r="AS1550" i="19"/>
  <c r="F1551" i="19"/>
  <c r="S1551" i="19"/>
  <c r="V1551" i="19" s="1"/>
  <c r="T1551" i="19" s="1"/>
  <c r="AR1551" i="19"/>
  <c r="AS1551" i="19"/>
  <c r="F1552" i="19"/>
  <c r="S1552" i="19"/>
  <c r="V1552" i="19" s="1"/>
  <c r="T1552" i="19" s="1"/>
  <c r="AR1552" i="19"/>
  <c r="AS1552" i="19"/>
  <c r="F1553" i="19"/>
  <c r="S1553" i="19"/>
  <c r="V1553" i="19" s="1"/>
  <c r="T1553" i="19" s="1"/>
  <c r="AR1553" i="19"/>
  <c r="AS1553" i="19"/>
  <c r="F1554" i="19"/>
  <c r="S1554" i="19"/>
  <c r="V1554" i="19" s="1"/>
  <c r="T1554" i="19" s="1"/>
  <c r="AR1554" i="19"/>
  <c r="AS1554" i="19"/>
  <c r="F1555" i="19"/>
  <c r="S1555" i="19"/>
  <c r="V1555" i="19" s="1"/>
  <c r="T1555" i="19" s="1"/>
  <c r="AR1555" i="19"/>
  <c r="AS1555" i="19"/>
  <c r="F1556" i="19"/>
  <c r="S1556" i="19"/>
  <c r="V1556" i="19" s="1"/>
  <c r="T1556" i="19" s="1"/>
  <c r="AR1556" i="19"/>
  <c r="AS1556" i="19"/>
  <c r="F1557" i="19"/>
  <c r="S1557" i="19"/>
  <c r="V1557" i="19" s="1"/>
  <c r="T1557" i="19" s="1"/>
  <c r="AR1557" i="19"/>
  <c r="AS1557" i="19"/>
  <c r="F1558" i="19"/>
  <c r="S1558" i="19"/>
  <c r="V1558" i="19" s="1"/>
  <c r="T1558" i="19" s="1"/>
  <c r="AR1558" i="19"/>
  <c r="AS1558" i="19"/>
  <c r="F1559" i="19"/>
  <c r="S1559" i="19"/>
  <c r="V1559" i="19" s="1"/>
  <c r="T1559" i="19" s="1"/>
  <c r="AR1559" i="19"/>
  <c r="AS1559" i="19"/>
  <c r="F1560" i="19"/>
  <c r="S1560" i="19"/>
  <c r="V1560" i="19" s="1"/>
  <c r="T1560" i="19" s="1"/>
  <c r="AR1560" i="19"/>
  <c r="AS1560" i="19"/>
  <c r="F1561" i="19"/>
  <c r="S1561" i="19"/>
  <c r="V1561" i="19" s="1"/>
  <c r="T1561" i="19" s="1"/>
  <c r="AR1561" i="19"/>
  <c r="AS1561" i="19"/>
  <c r="F1562" i="19"/>
  <c r="S1562" i="19"/>
  <c r="V1562" i="19" s="1"/>
  <c r="T1562" i="19" s="1"/>
  <c r="AR1562" i="19"/>
  <c r="AS1562" i="19"/>
  <c r="F1563" i="19"/>
  <c r="S1563" i="19"/>
  <c r="V1563" i="19" s="1"/>
  <c r="T1563" i="19" s="1"/>
  <c r="AR1563" i="19"/>
  <c r="AS1563" i="19"/>
  <c r="F1564" i="19"/>
  <c r="S1564" i="19"/>
  <c r="V1564" i="19" s="1"/>
  <c r="T1564" i="19" s="1"/>
  <c r="AR1564" i="19"/>
  <c r="AS1564" i="19"/>
  <c r="F1565" i="19"/>
  <c r="S1565" i="19"/>
  <c r="V1565" i="19" s="1"/>
  <c r="T1565" i="19" s="1"/>
  <c r="AR1565" i="19"/>
  <c r="AS1565" i="19"/>
  <c r="F1566" i="19"/>
  <c r="S1566" i="19"/>
  <c r="V1566" i="19" s="1"/>
  <c r="T1566" i="19" s="1"/>
  <c r="AR1566" i="19"/>
  <c r="AS1566" i="19"/>
  <c r="F1567" i="19"/>
  <c r="S1567" i="19"/>
  <c r="V1567" i="19" s="1"/>
  <c r="T1567" i="19" s="1"/>
  <c r="AR1567" i="19"/>
  <c r="AS1567" i="19"/>
  <c r="F1568" i="19"/>
  <c r="S1568" i="19"/>
  <c r="V1568" i="19" s="1"/>
  <c r="T1568" i="19" s="1"/>
  <c r="AR1568" i="19"/>
  <c r="AS1568" i="19"/>
  <c r="F1569" i="19"/>
  <c r="S1569" i="19"/>
  <c r="V1569" i="19" s="1"/>
  <c r="T1569" i="19" s="1"/>
  <c r="AR1569" i="19"/>
  <c r="AS1569" i="19"/>
  <c r="F1570" i="19"/>
  <c r="S1570" i="19"/>
  <c r="V1570" i="19" s="1"/>
  <c r="T1570" i="19" s="1"/>
  <c r="AR1570" i="19"/>
  <c r="AS1570" i="19"/>
  <c r="F1571" i="19"/>
  <c r="S1571" i="19"/>
  <c r="V1571" i="19" s="1"/>
  <c r="T1571" i="19" s="1"/>
  <c r="AR1571" i="19"/>
  <c r="AS1571" i="19"/>
  <c r="F1572" i="19"/>
  <c r="S1572" i="19"/>
  <c r="V1572" i="19" s="1"/>
  <c r="T1572" i="19" s="1"/>
  <c r="AR1572" i="19"/>
  <c r="AS1572" i="19"/>
  <c r="F1573" i="19"/>
  <c r="S1573" i="19"/>
  <c r="V1573" i="19" s="1"/>
  <c r="T1573" i="19" s="1"/>
  <c r="AR1573" i="19"/>
  <c r="AS1573" i="19"/>
  <c r="F1574" i="19"/>
  <c r="S1574" i="19"/>
  <c r="V1574" i="19" s="1"/>
  <c r="T1574" i="19" s="1"/>
  <c r="AR1574" i="19"/>
  <c r="AS1574" i="19"/>
  <c r="R46" i="19" l="1"/>
  <c r="R478" i="19"/>
  <c r="R149" i="19"/>
  <c r="R14" i="19"/>
  <c r="R499" i="19"/>
  <c r="R503" i="19"/>
  <c r="R481" i="19"/>
  <c r="R456" i="19"/>
  <c r="R435" i="19"/>
  <c r="R390" i="19"/>
  <c r="R188" i="19"/>
  <c r="R416" i="19"/>
  <c r="R121" i="19"/>
  <c r="R888" i="19"/>
  <c r="R548" i="19"/>
  <c r="R520" i="19"/>
  <c r="R505" i="19"/>
  <c r="R40" i="19"/>
  <c r="R875" i="19"/>
  <c r="R207" i="19"/>
  <c r="R194" i="19"/>
  <c r="R178" i="19"/>
  <c r="R160" i="19"/>
  <c r="R72" i="19"/>
  <c r="R2" i="19"/>
  <c r="R800" i="19"/>
  <c r="R177" i="19"/>
  <c r="R55" i="19"/>
  <c r="R828" i="19"/>
  <c r="R781" i="19"/>
  <c r="R432" i="19"/>
  <c r="R387" i="19"/>
  <c r="R339" i="19"/>
  <c r="R299" i="19"/>
  <c r="R278" i="19"/>
  <c r="R230" i="19"/>
  <c r="R217" i="19"/>
  <c r="R69" i="19"/>
  <c r="R491" i="19"/>
  <c r="R489" i="19"/>
  <c r="R461" i="19"/>
  <c r="R328" i="19"/>
  <c r="R305" i="19"/>
  <c r="R257" i="19"/>
  <c r="R108" i="19"/>
  <c r="R101" i="19"/>
  <c r="R92" i="19"/>
  <c r="R78" i="19"/>
  <c r="R49" i="19"/>
  <c r="R43" i="19"/>
  <c r="R37" i="19"/>
  <c r="R19" i="19"/>
  <c r="R797" i="19"/>
  <c r="R792" i="19"/>
  <c r="R584" i="19"/>
  <c r="R527" i="19"/>
  <c r="R446" i="19"/>
  <c r="R316" i="19"/>
  <c r="R233" i="19"/>
  <c r="R84" i="19"/>
  <c r="R173" i="19"/>
  <c r="R95" i="19"/>
  <c r="R582" i="19"/>
  <c r="R557" i="19"/>
  <c r="R494" i="19"/>
  <c r="R445" i="19"/>
  <c r="R406" i="19"/>
  <c r="R400" i="19"/>
  <c r="R394" i="19"/>
  <c r="R376" i="19"/>
  <c r="R360" i="19"/>
  <c r="R239" i="19"/>
  <c r="R238" i="19"/>
  <c r="R34" i="19"/>
  <c r="R609" i="19"/>
  <c r="R601" i="19"/>
  <c r="R515" i="19"/>
  <c r="R506" i="19"/>
  <c r="R38" i="19"/>
  <c r="R755" i="19"/>
  <c r="R572" i="19"/>
  <c r="R536" i="19"/>
  <c r="R449" i="19"/>
  <c r="R426" i="19"/>
  <c r="R420" i="19"/>
  <c r="R404" i="19"/>
  <c r="R345" i="19"/>
  <c r="R344" i="19"/>
  <c r="R110" i="19"/>
  <c r="R430" i="19"/>
  <c r="R275" i="19"/>
  <c r="R271" i="19"/>
  <c r="R270" i="19"/>
  <c r="R184" i="19"/>
  <c r="R157" i="19"/>
  <c r="R599" i="19"/>
  <c r="R512" i="19"/>
  <c r="R418" i="19"/>
  <c r="R248" i="19"/>
  <c r="R107" i="19"/>
  <c r="R100" i="19"/>
  <c r="R47" i="19"/>
  <c r="R30" i="19"/>
  <c r="R23" i="19"/>
  <c r="R787" i="19"/>
  <c r="R738" i="19"/>
  <c r="R533" i="19"/>
  <c r="R509" i="19"/>
  <c r="R470" i="19"/>
  <c r="R384" i="19"/>
  <c r="R348" i="19"/>
  <c r="R337" i="19"/>
  <c r="R197" i="19"/>
  <c r="R752" i="19"/>
  <c r="R291" i="19"/>
  <c r="R240" i="19"/>
  <c r="R114" i="19"/>
  <c r="R106" i="19"/>
  <c r="R105" i="19"/>
  <c r="R97" i="19"/>
  <c r="R68" i="19"/>
  <c r="R20" i="19"/>
  <c r="R13" i="19"/>
  <c r="R876" i="19"/>
  <c r="R780" i="19"/>
  <c r="R774" i="19"/>
  <c r="R529" i="19"/>
  <c r="R480" i="19"/>
  <c r="R451" i="19"/>
  <c r="R450" i="19"/>
  <c r="R440" i="19"/>
  <c r="R408" i="19"/>
  <c r="R380" i="19"/>
  <c r="R379" i="19"/>
  <c r="R367" i="19"/>
  <c r="R347" i="19"/>
  <c r="R326" i="19"/>
  <c r="R289" i="19"/>
  <c r="R283" i="19"/>
  <c r="R254" i="19"/>
  <c r="R102" i="19"/>
  <c r="R28" i="19"/>
  <c r="R5" i="19"/>
  <c r="R724" i="19"/>
  <c r="R267" i="19"/>
  <c r="R82" i="19"/>
  <c r="R473" i="19"/>
  <c r="R472" i="19"/>
  <c r="R466" i="19"/>
  <c r="R444" i="19"/>
  <c r="R423" i="19"/>
  <c r="R354" i="19"/>
  <c r="R336" i="19"/>
  <c r="R277" i="19"/>
  <c r="R155" i="19"/>
  <c r="R128" i="19"/>
  <c r="R87" i="19"/>
  <c r="R75" i="19"/>
  <c r="R70" i="19"/>
  <c r="R65" i="19"/>
  <c r="R64" i="19"/>
  <c r="R62" i="19"/>
  <c r="R60" i="19"/>
  <c r="R608" i="19"/>
  <c r="R540" i="19"/>
  <c r="R521" i="19"/>
  <c r="R54" i="19"/>
  <c r="R31" i="19"/>
  <c r="R759" i="19"/>
  <c r="R756" i="19"/>
  <c r="R649" i="19"/>
  <c r="R598" i="19"/>
  <c r="R545" i="19"/>
  <c r="R539" i="19"/>
  <c r="R530" i="19"/>
  <c r="R464" i="19"/>
  <c r="R459" i="19"/>
  <c r="R441" i="19"/>
  <c r="R369" i="19"/>
  <c r="R357" i="19"/>
  <c r="R290" i="19"/>
  <c r="R285" i="19"/>
  <c r="R262" i="19"/>
  <c r="R250" i="19"/>
  <c r="R216" i="19"/>
  <c r="R211" i="19"/>
  <c r="R199" i="19"/>
  <c r="R147" i="19"/>
  <c r="R145" i="19"/>
  <c r="R871" i="19"/>
  <c r="R793" i="19"/>
  <c r="R772" i="19"/>
  <c r="R616" i="19"/>
  <c r="R542" i="19"/>
  <c r="R479" i="19"/>
  <c r="R475" i="19"/>
  <c r="R413" i="19"/>
  <c r="R405" i="19"/>
  <c r="R256" i="19"/>
  <c r="R212" i="19"/>
  <c r="R170" i="19"/>
  <c r="R150" i="19"/>
  <c r="R112" i="19"/>
  <c r="R52" i="19"/>
  <c r="R50" i="19"/>
  <c r="R35" i="19"/>
  <c r="R22" i="19"/>
  <c r="R17" i="19"/>
  <c r="R874" i="19"/>
  <c r="R812" i="19"/>
  <c r="R363" i="19"/>
  <c r="R237" i="19"/>
  <c r="R222" i="19"/>
  <c r="R179" i="19"/>
  <c r="R124" i="19"/>
  <c r="R41" i="19"/>
  <c r="R836" i="19"/>
  <c r="R811" i="19"/>
  <c r="R799" i="19"/>
  <c r="R556" i="19"/>
  <c r="R526" i="19"/>
  <c r="R498" i="19"/>
  <c r="R493" i="19"/>
  <c r="R434" i="19"/>
  <c r="R429" i="19"/>
  <c r="R373" i="19"/>
  <c r="R281" i="19"/>
  <c r="R276" i="19"/>
  <c r="R246" i="19"/>
  <c r="R158" i="19"/>
  <c r="R44" i="19"/>
  <c r="R884" i="19"/>
  <c r="R600" i="19"/>
  <c r="R586" i="19"/>
  <c r="R585" i="19"/>
  <c r="R549" i="19"/>
  <c r="R532" i="19"/>
  <c r="R522" i="19"/>
  <c r="R518" i="19"/>
  <c r="R486" i="19"/>
  <c r="R471" i="19"/>
  <c r="R407" i="19"/>
  <c r="R382" i="19"/>
  <c r="R381" i="19"/>
  <c r="R370" i="19"/>
  <c r="R365" i="19"/>
  <c r="R350" i="19"/>
  <c r="R333" i="19"/>
  <c r="R317" i="19"/>
  <c r="R311" i="19"/>
  <c r="R301" i="19"/>
  <c r="R295" i="19"/>
  <c r="R293" i="19"/>
  <c r="R286" i="19"/>
  <c r="R282" i="19"/>
  <c r="R253" i="19"/>
  <c r="R252" i="19"/>
  <c r="R243" i="19"/>
  <c r="R232" i="19"/>
  <c r="R214" i="19"/>
  <c r="R213" i="19"/>
  <c r="R203" i="19"/>
  <c r="R186" i="19"/>
  <c r="R165" i="19"/>
  <c r="R159" i="19"/>
  <c r="R146" i="19"/>
  <c r="R126" i="19"/>
  <c r="R115" i="19"/>
  <c r="R86" i="19"/>
  <c r="R80" i="19"/>
  <c r="R71" i="19"/>
  <c r="R58" i="19"/>
  <c r="R57" i="19"/>
  <c r="R53" i="19"/>
  <c r="R24" i="19"/>
  <c r="R725" i="19"/>
  <c r="R615" i="19"/>
  <c r="R555" i="19"/>
  <c r="R547" i="19"/>
  <c r="R524" i="19"/>
  <c r="R516" i="19"/>
  <c r="R502" i="19"/>
  <c r="R474" i="19"/>
  <c r="R468" i="19"/>
  <c r="R452" i="19"/>
  <c r="R442" i="19"/>
  <c r="R433" i="19"/>
  <c r="R424" i="19"/>
  <c r="R411" i="19"/>
  <c r="R399" i="19"/>
  <c r="R393" i="19"/>
  <c r="R388" i="19"/>
  <c r="R372" i="19"/>
  <c r="R329" i="19"/>
  <c r="R319" i="19"/>
  <c r="R314" i="19"/>
  <c r="R308" i="19"/>
  <c r="R298" i="19"/>
  <c r="R272" i="19"/>
  <c r="R260" i="19"/>
  <c r="R259" i="19"/>
  <c r="R255" i="19"/>
  <c r="R227" i="19"/>
  <c r="R205" i="19"/>
  <c r="R196" i="19"/>
  <c r="R191" i="19"/>
  <c r="R183" i="19"/>
  <c r="R181" i="19"/>
  <c r="R172" i="19"/>
  <c r="R153" i="19"/>
  <c r="R152" i="19"/>
  <c r="R142" i="19"/>
  <c r="R141" i="19"/>
  <c r="R131" i="19"/>
  <c r="R119" i="19"/>
  <c r="R99" i="19"/>
  <c r="R93" i="19"/>
  <c r="R90" i="19"/>
  <c r="R89" i="19"/>
  <c r="R26" i="19"/>
  <c r="R15" i="19"/>
  <c r="R11" i="19"/>
  <c r="R591" i="19"/>
  <c r="R550" i="19"/>
  <c r="R544" i="19"/>
  <c r="R523" i="19"/>
  <c r="R504" i="19"/>
  <c r="R465" i="19"/>
  <c r="R455" i="19"/>
  <c r="R427" i="19"/>
  <c r="R422" i="19"/>
  <c r="R403" i="19"/>
  <c r="R397" i="19"/>
  <c r="R366" i="19"/>
  <c r="R361" i="19"/>
  <c r="R342" i="19"/>
  <c r="R341" i="19"/>
  <c r="R338" i="19"/>
  <c r="R318" i="19"/>
  <c r="R312" i="19"/>
  <c r="R258" i="19"/>
  <c r="R249" i="19"/>
  <c r="R225" i="19"/>
  <c r="R220" i="19"/>
  <c r="R204" i="19"/>
  <c r="R195" i="19"/>
  <c r="R189" i="19"/>
  <c r="R176" i="19"/>
  <c r="R166" i="19"/>
  <c r="R156" i="19"/>
  <c r="R138" i="19"/>
  <c r="R104" i="19"/>
  <c r="R88" i="19"/>
  <c r="R81" i="19"/>
  <c r="R67" i="19"/>
  <c r="R483" i="19"/>
  <c r="R777" i="19"/>
  <c r="R535" i="19"/>
  <c r="R454" i="19"/>
  <c r="R748" i="19"/>
  <c r="R538" i="19"/>
  <c r="R402" i="19"/>
  <c r="R396" i="19"/>
  <c r="R730" i="19"/>
  <c r="R583" i="19"/>
  <c r="R552" i="19"/>
  <c r="R551" i="19"/>
  <c r="R541" i="19"/>
  <c r="R531" i="19"/>
  <c r="R497" i="19"/>
  <c r="R496" i="19"/>
  <c r="R488" i="19"/>
  <c r="R482" i="19"/>
  <c r="R462" i="19"/>
  <c r="R453" i="19"/>
  <c r="R443" i="19"/>
  <c r="R439" i="19"/>
  <c r="R436" i="19"/>
  <c r="R389" i="19"/>
  <c r="R385" i="19"/>
  <c r="R320" i="19"/>
  <c r="R208" i="19"/>
  <c r="R148" i="19"/>
  <c r="R140" i="19"/>
  <c r="R122" i="19"/>
  <c r="R579" i="19"/>
  <c r="R510" i="19"/>
  <c r="R500" i="19"/>
  <c r="R469" i="19"/>
  <c r="R438" i="19"/>
  <c r="R431" i="19"/>
  <c r="R421" i="19"/>
  <c r="R395" i="19"/>
  <c r="R391" i="19"/>
  <c r="R323" i="19"/>
  <c r="R235" i="19"/>
  <c r="R144" i="19"/>
  <c r="R127" i="19"/>
  <c r="R513" i="19"/>
  <c r="R487" i="19"/>
  <c r="R477" i="19"/>
  <c r="R467" i="19"/>
  <c r="R448" i="19"/>
  <c r="R415" i="19"/>
  <c r="R412" i="19"/>
  <c r="R200" i="19"/>
  <c r="R143" i="19"/>
  <c r="R125" i="19"/>
  <c r="R73" i="19"/>
  <c r="R855" i="19"/>
  <c r="R745" i="19"/>
  <c r="R476" i="19"/>
  <c r="R458" i="19"/>
  <c r="R447" i="19"/>
  <c r="R410" i="19"/>
  <c r="R10" i="19"/>
  <c r="R359" i="19"/>
  <c r="R355" i="19"/>
  <c r="R352" i="19"/>
  <c r="R310" i="19"/>
  <c r="R306" i="19"/>
  <c r="R302" i="19"/>
  <c r="R265" i="19"/>
  <c r="R263" i="19"/>
  <c r="R231" i="19"/>
  <c r="R215" i="19"/>
  <c r="R180" i="19"/>
  <c r="R168" i="19"/>
  <c r="R154" i="19"/>
  <c r="R103" i="19"/>
  <c r="R96" i="19"/>
  <c r="R83" i="19"/>
  <c r="R59" i="19"/>
  <c r="R56" i="19"/>
  <c r="R8" i="19"/>
  <c r="R377" i="19"/>
  <c r="R358" i="19"/>
  <c r="R335" i="19"/>
  <c r="R332" i="19"/>
  <c r="R325" i="19"/>
  <c r="R322" i="19"/>
  <c r="R309" i="19"/>
  <c r="R294" i="19"/>
  <c r="R292" i="19"/>
  <c r="R288" i="19"/>
  <c r="R287" i="19"/>
  <c r="R284" i="19"/>
  <c r="R280" i="19"/>
  <c r="R251" i="19"/>
  <c r="R247" i="19"/>
  <c r="R244" i="19"/>
  <c r="R241" i="19"/>
  <c r="R234" i="19"/>
  <c r="R223" i="19"/>
  <c r="R218" i="19"/>
  <c r="R210" i="19"/>
  <c r="R206" i="19"/>
  <c r="R202" i="19"/>
  <c r="R192" i="19"/>
  <c r="R175" i="19"/>
  <c r="R167" i="19"/>
  <c r="R137" i="19"/>
  <c r="R136" i="19"/>
  <c r="R135" i="19"/>
  <c r="R134" i="19"/>
  <c r="R133" i="19"/>
  <c r="R123" i="19"/>
  <c r="R79" i="19"/>
  <c r="R63" i="19"/>
  <c r="R45" i="19"/>
  <c r="R36" i="19"/>
  <c r="R3" i="19"/>
  <c r="R6" i="19"/>
  <c r="R364" i="19"/>
  <c r="R346" i="19"/>
  <c r="R315" i="19"/>
  <c r="R300" i="19"/>
  <c r="R296" i="19"/>
  <c r="R279" i="19"/>
  <c r="R273" i="19"/>
  <c r="R261" i="19"/>
  <c r="R236" i="19"/>
  <c r="R229" i="19"/>
  <c r="R198" i="19"/>
  <c r="R190" i="19"/>
  <c r="R185" i="19"/>
  <c r="R182" i="19"/>
  <c r="R171" i="19"/>
  <c r="R163" i="19"/>
  <c r="R162" i="19"/>
  <c r="R129" i="19"/>
  <c r="R109" i="19"/>
  <c r="R94" i="19"/>
  <c r="R66" i="19"/>
  <c r="R32" i="19"/>
  <c r="R29" i="19"/>
  <c r="R25" i="19"/>
  <c r="R18" i="19"/>
  <c r="R378" i="19"/>
  <c r="R228" i="19"/>
  <c r="R224" i="19"/>
  <c r="R221" i="19"/>
  <c r="R219" i="19"/>
  <c r="R209" i="19"/>
  <c r="R201" i="19"/>
  <c r="R193" i="19"/>
  <c r="R174" i="19"/>
  <c r="R161" i="19"/>
  <c r="R139" i="19"/>
  <c r="R132" i="19"/>
  <c r="R120" i="19"/>
  <c r="R117" i="19"/>
  <c r="R116" i="19"/>
  <c r="R111" i="19"/>
  <c r="R98" i="19"/>
  <c r="R77" i="19"/>
  <c r="R76" i="19"/>
  <c r="R61" i="19"/>
  <c r="R21" i="19"/>
  <c r="R386" i="19"/>
  <c r="R821" i="19"/>
  <c r="R773" i="19"/>
  <c r="R678" i="19"/>
  <c r="R543" i="19"/>
  <c r="R525" i="19"/>
  <c r="R798" i="19"/>
  <c r="R782" i="19"/>
  <c r="R573" i="19"/>
  <c r="R865" i="19"/>
  <c r="R746" i="19"/>
  <c r="R534" i="19"/>
  <c r="R460" i="19"/>
  <c r="R356" i="19"/>
  <c r="R559" i="19"/>
  <c r="R517" i="19"/>
  <c r="R514" i="19"/>
  <c r="R511" i="19"/>
  <c r="R507" i="19"/>
  <c r="R374" i="19"/>
  <c r="R327" i="19"/>
  <c r="R307" i="19"/>
  <c r="R537" i="19"/>
  <c r="R528" i="19"/>
  <c r="R519" i="19"/>
  <c r="R437" i="19"/>
  <c r="R428" i="19"/>
  <c r="R409" i="19"/>
  <c r="R401" i="19"/>
  <c r="R383" i="19"/>
  <c r="R371" i="19"/>
  <c r="R353" i="19"/>
  <c r="R304" i="19"/>
  <c r="R226" i="19"/>
  <c r="R42" i="19"/>
  <c r="R501" i="19"/>
  <c r="R492" i="19"/>
  <c r="R463" i="19"/>
  <c r="R425" i="19"/>
  <c r="R398" i="19"/>
  <c r="R368" i="19"/>
  <c r="R349" i="19"/>
  <c r="R340" i="19"/>
  <c r="R330" i="19"/>
  <c r="R321" i="19"/>
  <c r="R495" i="19"/>
  <c r="R485" i="19"/>
  <c r="R457" i="19"/>
  <c r="R419" i="19"/>
  <c r="R414" i="19"/>
  <c r="R392" i="19"/>
  <c r="R362" i="19"/>
  <c r="R343" i="19"/>
  <c r="R334" i="19"/>
  <c r="R324" i="19"/>
  <c r="R313" i="19"/>
  <c r="R297" i="19"/>
  <c r="R245" i="19"/>
  <c r="R242" i="19"/>
  <c r="R164" i="19"/>
  <c r="R266" i="19"/>
  <c r="R151" i="19"/>
  <c r="R130" i="19"/>
  <c r="R27" i="19"/>
  <c r="R91" i="19"/>
  <c r="R74" i="19"/>
  <c r="R39" i="19"/>
  <c r="R12" i="19"/>
  <c r="R9" i="19"/>
  <c r="R118" i="19"/>
  <c r="R85" i="19"/>
  <c r="R48" i="19"/>
  <c r="R33" i="19"/>
  <c r="H31" i="17" l="1"/>
  <c r="E31" i="17"/>
  <c r="H30" i="17"/>
  <c r="E30" i="17"/>
  <c r="H29" i="17"/>
  <c r="E29" i="17"/>
  <c r="H28" i="17"/>
  <c r="E28" i="17"/>
  <c r="H27" i="17"/>
  <c r="E27" i="17"/>
  <c r="H26" i="17"/>
  <c r="E26" i="17"/>
  <c r="H25" i="17"/>
  <c r="E25" i="17"/>
  <c r="H24" i="17"/>
  <c r="E24" i="17"/>
  <c r="H23" i="17"/>
  <c r="E23" i="17"/>
  <c r="H22" i="17"/>
  <c r="E22" i="17"/>
  <c r="H21" i="17"/>
  <c r="E21" i="17"/>
  <c r="H20" i="17"/>
  <c r="E20" i="17"/>
  <c r="H19" i="17"/>
  <c r="E19" i="17"/>
  <c r="H18" i="17"/>
  <c r="E18" i="17"/>
  <c r="H17" i="17"/>
  <c r="E17" i="17"/>
  <c r="H16" i="17"/>
  <c r="E16" i="17"/>
  <c r="H15" i="17"/>
  <c r="E15" i="17"/>
  <c r="H14" i="17"/>
  <c r="E14" i="17"/>
  <c r="H13" i="17"/>
  <c r="E13" i="17"/>
  <c r="H12" i="17"/>
  <c r="E12" i="17"/>
  <c r="H11" i="17"/>
  <c r="E11" i="17"/>
  <c r="H10" i="17"/>
  <c r="E10" i="17"/>
  <c r="H9" i="17"/>
  <c r="E9" i="17"/>
  <c r="H8" i="17"/>
  <c r="E8" i="17"/>
  <c r="H7" i="17"/>
  <c r="E7" i="17"/>
  <c r="H6" i="17"/>
  <c r="E6" i="17"/>
  <c r="H5" i="17"/>
  <c r="E5" i="17"/>
  <c r="H4" i="17"/>
  <c r="E4" i="17"/>
  <c r="H3" i="17"/>
  <c r="E3" i="17"/>
  <c r="H2" i="17"/>
  <c r="E2" i="17"/>
  <c r="CC2" i="1" l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B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AK2" i="1" l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H518" i="1" l="1"/>
  <c r="AF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Y518" i="1"/>
  <c r="CA518" i="1"/>
  <c r="BQ518" i="1"/>
  <c r="BR518" i="1"/>
  <c r="BS518" i="1"/>
  <c r="BT518" i="1"/>
  <c r="BU518" i="1"/>
  <c r="BV518" i="1"/>
  <c r="H525" i="1"/>
  <c r="BW525" i="1" s="1"/>
  <c r="BX525" i="1" s="1"/>
  <c r="AF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Y525" i="1"/>
  <c r="CA525" i="1"/>
  <c r="BQ525" i="1"/>
  <c r="BR525" i="1"/>
  <c r="BS525" i="1"/>
  <c r="BT525" i="1"/>
  <c r="BU525" i="1"/>
  <c r="BV525" i="1"/>
  <c r="H524" i="1"/>
  <c r="BW524" i="1" s="1"/>
  <c r="BX524" i="1" s="1"/>
  <c r="AF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Y524" i="1"/>
  <c r="CA524" i="1"/>
  <c r="BQ524" i="1"/>
  <c r="BR524" i="1"/>
  <c r="BS524" i="1"/>
  <c r="BT524" i="1"/>
  <c r="BU524" i="1"/>
  <c r="BV524" i="1"/>
  <c r="H523" i="1"/>
  <c r="BW523" i="1" s="1"/>
  <c r="BX523" i="1" s="1"/>
  <c r="AF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Y523" i="1"/>
  <c r="CA523" i="1"/>
  <c r="BQ523" i="1"/>
  <c r="BR523" i="1"/>
  <c r="BS523" i="1"/>
  <c r="BT523" i="1"/>
  <c r="BU523" i="1"/>
  <c r="BV523" i="1"/>
  <c r="H522" i="1"/>
  <c r="BW522" i="1" s="1"/>
  <c r="BX522" i="1" s="1"/>
  <c r="AF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Y522" i="1"/>
  <c r="CA522" i="1"/>
  <c r="BQ522" i="1"/>
  <c r="BR522" i="1"/>
  <c r="BS522" i="1"/>
  <c r="BT522" i="1"/>
  <c r="BU522" i="1"/>
  <c r="BV522" i="1"/>
  <c r="H521" i="1"/>
  <c r="BW521" i="1" s="1"/>
  <c r="BX521" i="1" s="1"/>
  <c r="AF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Y521" i="1"/>
  <c r="CA521" i="1"/>
  <c r="BQ521" i="1"/>
  <c r="BR521" i="1"/>
  <c r="BS521" i="1"/>
  <c r="BT521" i="1"/>
  <c r="BU521" i="1"/>
  <c r="BV521" i="1"/>
  <c r="H520" i="1"/>
  <c r="BW520" i="1" s="1"/>
  <c r="BX520" i="1" s="1"/>
  <c r="AF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Y520" i="1"/>
  <c r="CA520" i="1"/>
  <c r="BQ520" i="1"/>
  <c r="BR520" i="1"/>
  <c r="BS520" i="1"/>
  <c r="BT520" i="1"/>
  <c r="BU520" i="1"/>
  <c r="BV520" i="1"/>
  <c r="H519" i="1"/>
  <c r="BW519" i="1" s="1"/>
  <c r="BX519" i="1" s="1"/>
  <c r="AF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Y519" i="1"/>
  <c r="CA519" i="1"/>
  <c r="BQ519" i="1"/>
  <c r="BR519" i="1"/>
  <c r="BS519" i="1"/>
  <c r="BT519" i="1"/>
  <c r="BU519" i="1"/>
  <c r="BV519" i="1"/>
  <c r="BW518" i="1" l="1"/>
  <c r="BX518" i="1" s="1"/>
  <c r="BA518" i="1"/>
  <c r="BA525" i="1"/>
  <c r="BA524" i="1"/>
  <c r="BA523" i="1"/>
  <c r="BA522" i="1"/>
  <c r="BA521" i="1"/>
  <c r="BA520" i="1"/>
  <c r="BA519" i="1"/>
  <c r="H517" i="1" l="1"/>
  <c r="BW517" i="1" s="1"/>
  <c r="BX517" i="1" s="1"/>
  <c r="AF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Y517" i="1"/>
  <c r="CA517" i="1"/>
  <c r="BQ517" i="1"/>
  <c r="BR517" i="1"/>
  <c r="BS517" i="1"/>
  <c r="BT517" i="1"/>
  <c r="BU517" i="1"/>
  <c r="BV517" i="1"/>
  <c r="H516" i="1"/>
  <c r="BW516" i="1" s="1"/>
  <c r="BX516" i="1" s="1"/>
  <c r="AF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Y516" i="1"/>
  <c r="CA516" i="1"/>
  <c r="BQ516" i="1"/>
  <c r="BR516" i="1"/>
  <c r="BS516" i="1"/>
  <c r="BT516" i="1"/>
  <c r="BU516" i="1"/>
  <c r="BV516" i="1"/>
  <c r="H515" i="1"/>
  <c r="BW515" i="1" s="1"/>
  <c r="BX515" i="1" s="1"/>
  <c r="AF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Y515" i="1"/>
  <c r="CA515" i="1"/>
  <c r="BQ515" i="1"/>
  <c r="BR515" i="1"/>
  <c r="BS515" i="1"/>
  <c r="BT515" i="1"/>
  <c r="BU515" i="1"/>
  <c r="BV515" i="1"/>
  <c r="H514" i="1"/>
  <c r="BW514" i="1" s="1"/>
  <c r="BX514" i="1" s="1"/>
  <c r="AF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Y514" i="1"/>
  <c r="CA514" i="1"/>
  <c r="BQ514" i="1"/>
  <c r="BR514" i="1"/>
  <c r="BS514" i="1"/>
  <c r="BT514" i="1"/>
  <c r="BU514" i="1"/>
  <c r="BV514" i="1"/>
  <c r="H513" i="1"/>
  <c r="BW513" i="1" s="1"/>
  <c r="BX513" i="1" s="1"/>
  <c r="AF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Y513" i="1"/>
  <c r="CA513" i="1"/>
  <c r="BQ513" i="1"/>
  <c r="BR513" i="1"/>
  <c r="BS513" i="1"/>
  <c r="BT513" i="1"/>
  <c r="BU513" i="1"/>
  <c r="BV513" i="1"/>
  <c r="H512" i="1"/>
  <c r="BW512" i="1" s="1"/>
  <c r="BX512" i="1" s="1"/>
  <c r="AF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Y512" i="1"/>
  <c r="CA512" i="1"/>
  <c r="BQ512" i="1"/>
  <c r="BR512" i="1"/>
  <c r="BS512" i="1"/>
  <c r="BT512" i="1"/>
  <c r="BU512" i="1"/>
  <c r="BV512" i="1"/>
  <c r="BA512" i="1" l="1"/>
  <c r="BA517" i="1"/>
  <c r="BA516" i="1"/>
  <c r="BA515" i="1"/>
  <c r="BA514" i="1"/>
  <c r="BA513" i="1"/>
  <c r="H511" i="1"/>
  <c r="BW511" i="1" s="1"/>
  <c r="BX511" i="1" s="1"/>
  <c r="AF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Y511" i="1"/>
  <c r="CA511" i="1"/>
  <c r="BQ511" i="1"/>
  <c r="BR511" i="1"/>
  <c r="BS511" i="1"/>
  <c r="BT511" i="1"/>
  <c r="BU511" i="1"/>
  <c r="BV511" i="1"/>
  <c r="H510" i="1"/>
  <c r="BW510" i="1" s="1"/>
  <c r="BX510" i="1" s="1"/>
  <c r="AF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Y510" i="1"/>
  <c r="CA510" i="1"/>
  <c r="BQ510" i="1"/>
  <c r="BR510" i="1"/>
  <c r="BS510" i="1"/>
  <c r="BT510" i="1"/>
  <c r="BU510" i="1"/>
  <c r="BV510" i="1"/>
  <c r="H509" i="1"/>
  <c r="BW509" i="1" s="1"/>
  <c r="BX509" i="1" s="1"/>
  <c r="AF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Y509" i="1"/>
  <c r="CA509" i="1"/>
  <c r="BQ509" i="1"/>
  <c r="BR509" i="1"/>
  <c r="BS509" i="1"/>
  <c r="BT509" i="1"/>
  <c r="BU509" i="1"/>
  <c r="BV509" i="1"/>
  <c r="BA509" i="1" l="1"/>
  <c r="BA511" i="1"/>
  <c r="BA510" i="1"/>
  <c r="AU2" i="1" l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T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Q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O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BU2" i="1" l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9" i="1"/>
  <c r="BU17" i="1"/>
  <c r="BU18" i="1"/>
  <c r="BU21" i="1"/>
  <c r="BU20" i="1"/>
  <c r="BU22" i="1"/>
  <c r="BU23" i="1"/>
  <c r="BU24" i="1"/>
  <c r="BU25" i="1"/>
  <c r="BU26" i="1"/>
  <c r="BU27" i="1"/>
  <c r="BU29" i="1"/>
  <c r="BU28" i="1"/>
  <c r="BU33" i="1"/>
  <c r="BU30" i="1"/>
  <c r="BU31" i="1"/>
  <c r="BU32" i="1"/>
  <c r="BU35" i="1"/>
  <c r="BU34" i="1"/>
  <c r="BU36" i="1"/>
  <c r="BU37" i="1"/>
  <c r="BU38" i="1"/>
  <c r="BU39" i="1"/>
  <c r="BU40" i="1"/>
  <c r="BU41" i="1"/>
  <c r="BU42" i="1"/>
  <c r="BU43" i="1"/>
  <c r="BU44" i="1"/>
  <c r="BU49" i="1"/>
  <c r="BU45" i="1"/>
  <c r="BU46" i="1"/>
  <c r="BU47" i="1"/>
  <c r="BU48" i="1"/>
  <c r="BU51" i="1"/>
  <c r="BU52" i="1"/>
  <c r="BU50" i="1"/>
  <c r="BU53" i="1"/>
  <c r="BU54" i="1"/>
  <c r="BU55" i="1"/>
  <c r="BU56" i="1"/>
  <c r="BU57" i="1"/>
  <c r="BU59" i="1"/>
  <c r="BU60" i="1"/>
  <c r="BU58" i="1"/>
  <c r="BU61" i="1"/>
  <c r="BU62" i="1"/>
  <c r="BU63" i="1"/>
  <c r="BU64" i="1"/>
  <c r="BU65" i="1"/>
  <c r="BU66" i="1"/>
  <c r="BU67" i="1"/>
  <c r="BU68" i="1"/>
  <c r="BU69" i="1"/>
  <c r="BU70" i="1"/>
  <c r="BU72" i="1"/>
  <c r="BU73" i="1"/>
  <c r="BU71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8" i="1"/>
  <c r="BU87" i="1"/>
  <c r="BU89" i="1"/>
  <c r="BU90" i="1"/>
  <c r="BU91" i="1"/>
  <c r="BU92" i="1"/>
  <c r="BU93" i="1"/>
  <c r="BU94" i="1"/>
  <c r="BU95" i="1"/>
  <c r="BU99" i="1"/>
  <c r="BU96" i="1"/>
  <c r="BU97" i="1"/>
  <c r="BU98" i="1"/>
  <c r="BU100" i="1"/>
  <c r="BU101" i="1"/>
  <c r="BU102" i="1"/>
  <c r="BU106" i="1"/>
  <c r="BU103" i="1"/>
  <c r="BU104" i="1"/>
  <c r="BU105" i="1"/>
  <c r="BU107" i="1"/>
  <c r="BU108" i="1"/>
  <c r="BU109" i="1"/>
  <c r="BU110" i="1"/>
  <c r="BU111" i="1"/>
  <c r="BU112" i="1"/>
  <c r="BU123" i="1"/>
  <c r="BU113" i="1"/>
  <c r="BU124" i="1"/>
  <c r="BU114" i="1"/>
  <c r="BU125" i="1"/>
  <c r="BU115" i="1"/>
  <c r="BU126" i="1"/>
  <c r="BU116" i="1"/>
  <c r="BU117" i="1"/>
  <c r="BU118" i="1"/>
  <c r="BU119" i="1"/>
  <c r="BU120" i="1"/>
  <c r="BU121" i="1"/>
  <c r="BU122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62" i="1"/>
  <c r="BU156" i="1"/>
  <c r="BU157" i="1"/>
  <c r="BU158" i="1"/>
  <c r="BU159" i="1"/>
  <c r="BU160" i="1"/>
  <c r="BU161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3" i="1"/>
  <c r="BU184" i="1"/>
  <c r="BU185" i="1"/>
  <c r="BU186" i="1"/>
  <c r="BU187" i="1"/>
  <c r="BU188" i="1"/>
  <c r="BU189" i="1"/>
  <c r="BU190" i="1"/>
  <c r="BU182" i="1"/>
  <c r="BU191" i="1"/>
  <c r="BU18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4" i="1"/>
  <c r="BU223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9" i="1"/>
  <c r="BU240" i="1"/>
  <c r="BU238" i="1"/>
  <c r="BU241" i="1"/>
  <c r="BU242" i="1"/>
  <c r="BU243" i="1"/>
  <c r="BU244" i="1"/>
  <c r="BU247" i="1"/>
  <c r="BU248" i="1"/>
  <c r="BU249" i="1"/>
  <c r="BU245" i="1"/>
  <c r="BU250" i="1"/>
  <c r="BU251" i="1"/>
  <c r="BU252" i="1"/>
  <c r="BU253" i="1"/>
  <c r="BU254" i="1"/>
  <c r="BU255" i="1"/>
  <c r="BU246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2" i="1"/>
  <c r="BU273" i="1"/>
  <c r="BU271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4" i="1"/>
  <c r="BU305" i="1"/>
  <c r="BU306" i="1"/>
  <c r="BU307" i="1"/>
  <c r="BU303" i="1"/>
  <c r="BU308" i="1"/>
  <c r="BU309" i="1"/>
  <c r="BU310" i="1"/>
  <c r="BU311" i="1"/>
  <c r="BU312" i="1"/>
  <c r="BU314" i="1"/>
  <c r="BU315" i="1"/>
  <c r="BU316" i="1"/>
  <c r="BU317" i="1"/>
  <c r="BU318" i="1"/>
  <c r="BU319" i="1"/>
  <c r="BU320" i="1"/>
  <c r="BU313" i="1"/>
  <c r="BU321" i="1"/>
  <c r="BU322" i="1"/>
  <c r="BU323" i="1"/>
  <c r="BU325" i="1"/>
  <c r="BU324" i="1"/>
  <c r="BU326" i="1"/>
  <c r="BU327" i="1"/>
  <c r="BU328" i="1"/>
  <c r="BU329" i="1"/>
  <c r="BU330" i="1"/>
  <c r="BU331" i="1"/>
  <c r="BU332" i="1"/>
  <c r="BU333" i="1"/>
  <c r="BU334" i="1"/>
  <c r="BU336" i="1"/>
  <c r="BU335" i="1"/>
  <c r="BU337" i="1"/>
  <c r="BU338" i="1"/>
  <c r="BU339" i="1"/>
  <c r="BU341" i="1"/>
  <c r="BU342" i="1"/>
  <c r="BU340" i="1"/>
  <c r="BU343" i="1"/>
  <c r="BU344" i="1"/>
  <c r="BU345" i="1"/>
  <c r="BU347" i="1"/>
  <c r="BU348" i="1"/>
  <c r="BU349" i="1"/>
  <c r="BU350" i="1"/>
  <c r="BU351" i="1"/>
  <c r="BU346" i="1"/>
  <c r="BU352" i="1"/>
  <c r="BU353" i="1"/>
  <c r="BU354" i="1"/>
  <c r="BU356" i="1"/>
  <c r="BU355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2" i="1"/>
  <c r="BU373" i="1"/>
  <c r="BU374" i="1"/>
  <c r="BU375" i="1"/>
  <c r="BU371" i="1"/>
  <c r="BU376" i="1"/>
  <c r="BU377" i="1"/>
  <c r="BU378" i="1"/>
  <c r="BU380" i="1"/>
  <c r="BU381" i="1"/>
  <c r="BU382" i="1"/>
  <c r="BU383" i="1"/>
  <c r="BU384" i="1"/>
  <c r="BU385" i="1"/>
  <c r="BU386" i="1"/>
  <c r="BU379" i="1"/>
  <c r="BU387" i="1"/>
  <c r="BU388" i="1"/>
  <c r="BU389" i="1"/>
  <c r="BU390" i="1"/>
  <c r="BU392" i="1"/>
  <c r="BU393" i="1"/>
  <c r="BU391" i="1"/>
  <c r="BU394" i="1"/>
  <c r="BU395" i="1"/>
  <c r="BU396" i="1"/>
  <c r="BU398" i="1"/>
  <c r="BU399" i="1"/>
  <c r="BU400" i="1"/>
  <c r="BU401" i="1"/>
  <c r="BU397" i="1"/>
  <c r="BU402" i="1"/>
  <c r="BU403" i="1"/>
  <c r="BU404" i="1"/>
  <c r="BU405" i="1"/>
  <c r="BU407" i="1"/>
  <c r="BU408" i="1"/>
  <c r="BU409" i="1"/>
  <c r="BU410" i="1"/>
  <c r="BU406" i="1"/>
  <c r="BU411" i="1"/>
  <c r="BU412" i="1"/>
  <c r="BU415" i="1"/>
  <c r="BU416" i="1"/>
  <c r="BU417" i="1"/>
  <c r="BU414" i="1"/>
  <c r="BU418" i="1"/>
  <c r="BU413" i="1"/>
  <c r="BU420" i="1"/>
  <c r="BU421" i="1"/>
  <c r="BU422" i="1"/>
  <c r="BU419" i="1"/>
  <c r="BU426" i="1"/>
  <c r="BU427" i="1"/>
  <c r="BU428" i="1"/>
  <c r="BU429" i="1"/>
  <c r="BU424" i="1"/>
  <c r="BU430" i="1"/>
  <c r="BU431" i="1"/>
  <c r="BU432" i="1"/>
  <c r="BU423" i="1"/>
  <c r="BU433" i="1"/>
  <c r="BU434" i="1"/>
  <c r="BU425" i="1"/>
  <c r="BU435" i="1"/>
  <c r="BU436" i="1"/>
  <c r="BU438" i="1"/>
  <c r="BU439" i="1"/>
  <c r="BU437" i="1"/>
  <c r="BU440" i="1"/>
  <c r="BU441" i="1"/>
  <c r="BU442" i="1"/>
  <c r="BU443" i="1"/>
  <c r="BU444" i="1"/>
  <c r="BU447" i="1"/>
  <c r="BU446" i="1"/>
  <c r="BU448" i="1"/>
  <c r="BU449" i="1"/>
  <c r="BU445" i="1"/>
  <c r="BU450" i="1"/>
  <c r="BU451" i="1"/>
  <c r="BU452" i="1"/>
  <c r="BU453" i="1"/>
  <c r="BU455" i="1"/>
  <c r="BU456" i="1"/>
  <c r="BU454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5" i="1"/>
  <c r="BU474" i="1"/>
  <c r="BU476" i="1"/>
  <c r="BU477" i="1"/>
  <c r="BU473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5" i="1"/>
  <c r="BU496" i="1"/>
  <c r="BU497" i="1"/>
  <c r="BU498" i="1"/>
  <c r="BU494" i="1"/>
  <c r="BU499" i="1"/>
  <c r="BU500" i="1"/>
  <c r="BU502" i="1"/>
  <c r="BU501" i="1"/>
  <c r="BU503" i="1"/>
  <c r="BU505" i="1"/>
  <c r="BU504" i="1"/>
  <c r="BU506" i="1"/>
  <c r="BU507" i="1"/>
  <c r="BU508" i="1"/>
  <c r="BV2" i="1" l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9" i="1"/>
  <c r="BV17" i="1"/>
  <c r="BV18" i="1"/>
  <c r="BV21" i="1"/>
  <c r="BV20" i="1"/>
  <c r="BV22" i="1"/>
  <c r="BV23" i="1"/>
  <c r="BV24" i="1"/>
  <c r="BV25" i="1"/>
  <c r="BV26" i="1"/>
  <c r="BV27" i="1"/>
  <c r="BV29" i="1"/>
  <c r="BV28" i="1"/>
  <c r="BV33" i="1"/>
  <c r="BV30" i="1"/>
  <c r="BV31" i="1"/>
  <c r="BV32" i="1"/>
  <c r="BV35" i="1"/>
  <c r="BV34" i="1"/>
  <c r="BV36" i="1"/>
  <c r="BV37" i="1"/>
  <c r="BV38" i="1"/>
  <c r="BV39" i="1"/>
  <c r="BV40" i="1"/>
  <c r="BV41" i="1"/>
  <c r="BV42" i="1"/>
  <c r="BV43" i="1"/>
  <c r="BV44" i="1"/>
  <c r="BV49" i="1"/>
  <c r="BV45" i="1"/>
  <c r="BV46" i="1"/>
  <c r="BV47" i="1"/>
  <c r="BV48" i="1"/>
  <c r="BV51" i="1"/>
  <c r="BV52" i="1"/>
  <c r="BV50" i="1"/>
  <c r="BV53" i="1"/>
  <c r="BV54" i="1"/>
  <c r="BV55" i="1"/>
  <c r="BV56" i="1"/>
  <c r="BV57" i="1"/>
  <c r="BV59" i="1"/>
  <c r="BV60" i="1"/>
  <c r="BV58" i="1"/>
  <c r="BV61" i="1"/>
  <c r="BV62" i="1"/>
  <c r="BV63" i="1"/>
  <c r="BV64" i="1"/>
  <c r="BV65" i="1"/>
  <c r="BV66" i="1"/>
  <c r="BV67" i="1"/>
  <c r="BV68" i="1"/>
  <c r="BV69" i="1"/>
  <c r="BV70" i="1"/>
  <c r="BV72" i="1"/>
  <c r="BV73" i="1"/>
  <c r="BV71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8" i="1"/>
  <c r="BV87" i="1"/>
  <c r="BV89" i="1"/>
  <c r="BV90" i="1"/>
  <c r="BV91" i="1"/>
  <c r="BV92" i="1"/>
  <c r="BV93" i="1"/>
  <c r="BV94" i="1"/>
  <c r="BV95" i="1"/>
  <c r="BV99" i="1"/>
  <c r="BV96" i="1"/>
  <c r="BV97" i="1"/>
  <c r="BV98" i="1"/>
  <c r="BV100" i="1"/>
  <c r="BV101" i="1"/>
  <c r="BV102" i="1"/>
  <c r="BV106" i="1"/>
  <c r="BV103" i="1"/>
  <c r="BV104" i="1"/>
  <c r="BV105" i="1"/>
  <c r="BV107" i="1"/>
  <c r="BV108" i="1"/>
  <c r="BV109" i="1"/>
  <c r="BV110" i="1"/>
  <c r="BV111" i="1"/>
  <c r="BV112" i="1"/>
  <c r="BV123" i="1"/>
  <c r="BV113" i="1"/>
  <c r="BV124" i="1"/>
  <c r="BV114" i="1"/>
  <c r="BV125" i="1"/>
  <c r="BV115" i="1"/>
  <c r="BV126" i="1"/>
  <c r="BV116" i="1"/>
  <c r="BV117" i="1"/>
  <c r="BV118" i="1"/>
  <c r="BV119" i="1"/>
  <c r="BV120" i="1"/>
  <c r="BV121" i="1"/>
  <c r="BV122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62" i="1"/>
  <c r="BV156" i="1"/>
  <c r="BV157" i="1"/>
  <c r="BV158" i="1"/>
  <c r="BV159" i="1"/>
  <c r="BV160" i="1"/>
  <c r="BV161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3" i="1"/>
  <c r="BV184" i="1"/>
  <c r="BV185" i="1"/>
  <c r="BV186" i="1"/>
  <c r="BV187" i="1"/>
  <c r="BV188" i="1"/>
  <c r="BV189" i="1"/>
  <c r="BV190" i="1"/>
  <c r="BV182" i="1"/>
  <c r="BV191" i="1"/>
  <c r="BV18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4" i="1"/>
  <c r="BV223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9" i="1"/>
  <c r="BV240" i="1"/>
  <c r="BV238" i="1"/>
  <c r="BV241" i="1"/>
  <c r="BV242" i="1"/>
  <c r="BV243" i="1"/>
  <c r="BV244" i="1"/>
  <c r="BV247" i="1"/>
  <c r="BV248" i="1"/>
  <c r="BV249" i="1"/>
  <c r="BV245" i="1"/>
  <c r="BV250" i="1"/>
  <c r="BV251" i="1"/>
  <c r="BV252" i="1"/>
  <c r="BV253" i="1"/>
  <c r="BV254" i="1"/>
  <c r="BV255" i="1"/>
  <c r="BV246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2" i="1"/>
  <c r="BV273" i="1"/>
  <c r="BV271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4" i="1"/>
  <c r="BV305" i="1"/>
  <c r="BV306" i="1"/>
  <c r="BV307" i="1"/>
  <c r="BV303" i="1"/>
  <c r="BV308" i="1"/>
  <c r="BV309" i="1"/>
  <c r="BV310" i="1"/>
  <c r="BV311" i="1"/>
  <c r="BV312" i="1"/>
  <c r="BV314" i="1"/>
  <c r="BV315" i="1"/>
  <c r="BV316" i="1"/>
  <c r="BV317" i="1"/>
  <c r="BV318" i="1"/>
  <c r="BV319" i="1"/>
  <c r="BV320" i="1"/>
  <c r="BV313" i="1"/>
  <c r="BV321" i="1"/>
  <c r="BV322" i="1"/>
  <c r="BV323" i="1"/>
  <c r="BV325" i="1"/>
  <c r="BV324" i="1"/>
  <c r="BV326" i="1"/>
  <c r="BV327" i="1"/>
  <c r="BV328" i="1"/>
  <c r="BV329" i="1"/>
  <c r="BV330" i="1"/>
  <c r="BV331" i="1"/>
  <c r="BV332" i="1"/>
  <c r="BV333" i="1"/>
  <c r="BV334" i="1"/>
  <c r="BV336" i="1"/>
  <c r="BV335" i="1"/>
  <c r="BV337" i="1"/>
  <c r="BV338" i="1"/>
  <c r="BV339" i="1"/>
  <c r="BV341" i="1"/>
  <c r="BV342" i="1"/>
  <c r="BV340" i="1"/>
  <c r="BV343" i="1"/>
  <c r="BV344" i="1"/>
  <c r="BV345" i="1"/>
  <c r="BV347" i="1"/>
  <c r="BV348" i="1"/>
  <c r="BV349" i="1"/>
  <c r="BV350" i="1"/>
  <c r="BV351" i="1"/>
  <c r="BV346" i="1"/>
  <c r="BV352" i="1"/>
  <c r="BV353" i="1"/>
  <c r="BV354" i="1"/>
  <c r="BV356" i="1"/>
  <c r="BV355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2" i="1"/>
  <c r="BV373" i="1"/>
  <c r="BV374" i="1"/>
  <c r="BV375" i="1"/>
  <c r="BV371" i="1"/>
  <c r="BV376" i="1"/>
  <c r="BV377" i="1"/>
  <c r="BV378" i="1"/>
  <c r="BV380" i="1"/>
  <c r="BV381" i="1"/>
  <c r="BV382" i="1"/>
  <c r="BV383" i="1"/>
  <c r="BV384" i="1"/>
  <c r="BV385" i="1"/>
  <c r="BV386" i="1"/>
  <c r="BV379" i="1"/>
  <c r="BV387" i="1"/>
  <c r="BV388" i="1"/>
  <c r="BV389" i="1"/>
  <c r="BV390" i="1"/>
  <c r="BV392" i="1"/>
  <c r="BV393" i="1"/>
  <c r="BV391" i="1"/>
  <c r="BV394" i="1"/>
  <c r="BV395" i="1"/>
  <c r="BV396" i="1"/>
  <c r="BV398" i="1"/>
  <c r="BV399" i="1"/>
  <c r="BV400" i="1"/>
  <c r="BV401" i="1"/>
  <c r="BV397" i="1"/>
  <c r="BV402" i="1"/>
  <c r="BV403" i="1"/>
  <c r="BV404" i="1"/>
  <c r="BV405" i="1"/>
  <c r="BV407" i="1"/>
  <c r="BV408" i="1"/>
  <c r="BV409" i="1"/>
  <c r="BV410" i="1"/>
  <c r="BV406" i="1"/>
  <c r="BV411" i="1"/>
  <c r="BV412" i="1"/>
  <c r="BV415" i="1"/>
  <c r="BV416" i="1"/>
  <c r="BV417" i="1"/>
  <c r="BV414" i="1"/>
  <c r="BV418" i="1"/>
  <c r="BV413" i="1"/>
  <c r="BV420" i="1"/>
  <c r="BV421" i="1"/>
  <c r="BV422" i="1"/>
  <c r="BV419" i="1"/>
  <c r="BV426" i="1"/>
  <c r="BV427" i="1"/>
  <c r="BV428" i="1"/>
  <c r="BV429" i="1"/>
  <c r="BV424" i="1"/>
  <c r="BV430" i="1"/>
  <c r="BV431" i="1"/>
  <c r="BV432" i="1"/>
  <c r="BV423" i="1"/>
  <c r="BV433" i="1"/>
  <c r="BV434" i="1"/>
  <c r="BV425" i="1"/>
  <c r="BV435" i="1"/>
  <c r="BV436" i="1"/>
  <c r="BV438" i="1"/>
  <c r="BV439" i="1"/>
  <c r="BV437" i="1"/>
  <c r="BV440" i="1"/>
  <c r="BV441" i="1"/>
  <c r="BV442" i="1"/>
  <c r="BV443" i="1"/>
  <c r="BV444" i="1"/>
  <c r="BV447" i="1"/>
  <c r="BV446" i="1"/>
  <c r="BV448" i="1"/>
  <c r="BV449" i="1"/>
  <c r="BV445" i="1"/>
  <c r="BV450" i="1"/>
  <c r="BV451" i="1"/>
  <c r="BV452" i="1"/>
  <c r="BV453" i="1"/>
  <c r="BV455" i="1"/>
  <c r="BV456" i="1"/>
  <c r="BV454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5" i="1"/>
  <c r="BV474" i="1"/>
  <c r="BV476" i="1"/>
  <c r="BV477" i="1"/>
  <c r="BV473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5" i="1"/>
  <c r="BV496" i="1"/>
  <c r="BV497" i="1"/>
  <c r="BV498" i="1"/>
  <c r="BV494" i="1"/>
  <c r="BV499" i="1"/>
  <c r="BV500" i="1"/>
  <c r="BV502" i="1"/>
  <c r="BV501" i="1"/>
  <c r="BV503" i="1"/>
  <c r="BV505" i="1"/>
  <c r="BV504" i="1"/>
  <c r="BV506" i="1"/>
  <c r="BV507" i="1"/>
  <c r="BV508" i="1"/>
  <c r="BP2" i="1" l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9" i="1"/>
  <c r="BP17" i="1"/>
  <c r="BP18" i="1"/>
  <c r="BP21" i="1"/>
  <c r="BP20" i="1"/>
  <c r="BP22" i="1"/>
  <c r="BP23" i="1"/>
  <c r="BP24" i="1"/>
  <c r="BP25" i="1"/>
  <c r="BP26" i="1"/>
  <c r="BP27" i="1"/>
  <c r="BP29" i="1"/>
  <c r="BP28" i="1"/>
  <c r="BP33" i="1"/>
  <c r="BP30" i="1"/>
  <c r="BP31" i="1"/>
  <c r="BP32" i="1"/>
  <c r="BP35" i="1"/>
  <c r="BP34" i="1"/>
  <c r="BP36" i="1"/>
  <c r="BP37" i="1"/>
  <c r="BP38" i="1"/>
  <c r="BP39" i="1"/>
  <c r="BP40" i="1"/>
  <c r="BP41" i="1"/>
  <c r="BP42" i="1"/>
  <c r="BP43" i="1"/>
  <c r="BP44" i="1"/>
  <c r="BP49" i="1"/>
  <c r="BP45" i="1"/>
  <c r="BP46" i="1"/>
  <c r="BP47" i="1"/>
  <c r="BP48" i="1"/>
  <c r="BP51" i="1"/>
  <c r="BP52" i="1"/>
  <c r="BP50" i="1"/>
  <c r="BP53" i="1"/>
  <c r="BP54" i="1"/>
  <c r="BP55" i="1"/>
  <c r="BP56" i="1"/>
  <c r="BP57" i="1"/>
  <c r="BP59" i="1"/>
  <c r="BP60" i="1"/>
  <c r="BP58" i="1"/>
  <c r="BP61" i="1"/>
  <c r="BP62" i="1"/>
  <c r="BP63" i="1"/>
  <c r="BP64" i="1"/>
  <c r="BP65" i="1"/>
  <c r="BP66" i="1"/>
  <c r="BP67" i="1"/>
  <c r="BP68" i="1"/>
  <c r="BP69" i="1"/>
  <c r="BP70" i="1"/>
  <c r="BP72" i="1"/>
  <c r="BP73" i="1"/>
  <c r="BP71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8" i="1"/>
  <c r="BP87" i="1"/>
  <c r="BP89" i="1"/>
  <c r="BP90" i="1"/>
  <c r="BP91" i="1"/>
  <c r="BP92" i="1"/>
  <c r="BP93" i="1"/>
  <c r="BP94" i="1"/>
  <c r="BP95" i="1"/>
  <c r="BP99" i="1"/>
  <c r="BP96" i="1"/>
  <c r="BP97" i="1"/>
  <c r="BP98" i="1"/>
  <c r="BP100" i="1"/>
  <c r="BP101" i="1"/>
  <c r="BP102" i="1"/>
  <c r="BP106" i="1"/>
  <c r="BP103" i="1"/>
  <c r="BP104" i="1"/>
  <c r="BP105" i="1"/>
  <c r="BP107" i="1"/>
  <c r="BP108" i="1"/>
  <c r="BP109" i="1"/>
  <c r="BP110" i="1"/>
  <c r="BP111" i="1"/>
  <c r="BP112" i="1"/>
  <c r="BP123" i="1"/>
  <c r="BP113" i="1"/>
  <c r="BP124" i="1"/>
  <c r="BP114" i="1"/>
  <c r="BP125" i="1"/>
  <c r="BP115" i="1"/>
  <c r="BP126" i="1"/>
  <c r="BP116" i="1"/>
  <c r="BP117" i="1"/>
  <c r="BP118" i="1"/>
  <c r="BP119" i="1"/>
  <c r="BP120" i="1"/>
  <c r="BP121" i="1"/>
  <c r="BP122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62" i="1"/>
  <c r="BP156" i="1"/>
  <c r="BP157" i="1"/>
  <c r="BP158" i="1"/>
  <c r="BP159" i="1"/>
  <c r="BP160" i="1"/>
  <c r="BP161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3" i="1"/>
  <c r="BP184" i="1"/>
  <c r="BP185" i="1"/>
  <c r="BP186" i="1"/>
  <c r="BP187" i="1"/>
  <c r="BP188" i="1"/>
  <c r="BP189" i="1"/>
  <c r="BP190" i="1"/>
  <c r="BP182" i="1"/>
  <c r="BP191" i="1"/>
  <c r="BP18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4" i="1"/>
  <c r="BP223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9" i="1"/>
  <c r="BP240" i="1"/>
  <c r="BP238" i="1"/>
  <c r="BP241" i="1"/>
  <c r="BP242" i="1"/>
  <c r="BP243" i="1"/>
  <c r="BP244" i="1"/>
  <c r="BP247" i="1"/>
  <c r="BP248" i="1"/>
  <c r="BP249" i="1"/>
  <c r="BP245" i="1"/>
  <c r="BP250" i="1"/>
  <c r="BP251" i="1"/>
  <c r="BP252" i="1"/>
  <c r="BP253" i="1"/>
  <c r="BP254" i="1"/>
  <c r="BP255" i="1"/>
  <c r="BP246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2" i="1"/>
  <c r="BP273" i="1"/>
  <c r="BP271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4" i="1"/>
  <c r="BP305" i="1"/>
  <c r="BP306" i="1"/>
  <c r="BP307" i="1"/>
  <c r="BP303" i="1"/>
  <c r="BP308" i="1"/>
  <c r="BP309" i="1"/>
  <c r="BP310" i="1"/>
  <c r="BP311" i="1"/>
  <c r="BP312" i="1"/>
  <c r="BP314" i="1"/>
  <c r="BP315" i="1"/>
  <c r="BP316" i="1"/>
  <c r="BP317" i="1"/>
  <c r="BP318" i="1"/>
  <c r="BP319" i="1"/>
  <c r="BP320" i="1"/>
  <c r="BP313" i="1"/>
  <c r="BP321" i="1"/>
  <c r="BP322" i="1"/>
  <c r="BP323" i="1"/>
  <c r="BP325" i="1"/>
  <c r="BP324" i="1"/>
  <c r="BP326" i="1"/>
  <c r="BP327" i="1"/>
  <c r="BP328" i="1"/>
  <c r="BP329" i="1"/>
  <c r="BP330" i="1"/>
  <c r="BP331" i="1"/>
  <c r="BP332" i="1"/>
  <c r="BP333" i="1"/>
  <c r="BP334" i="1"/>
  <c r="BP336" i="1"/>
  <c r="BP335" i="1"/>
  <c r="BP337" i="1"/>
  <c r="BP338" i="1"/>
  <c r="BP339" i="1"/>
  <c r="BP341" i="1"/>
  <c r="BP342" i="1"/>
  <c r="BP340" i="1"/>
  <c r="BP343" i="1"/>
  <c r="BP344" i="1"/>
  <c r="BP345" i="1"/>
  <c r="BP347" i="1"/>
  <c r="BP348" i="1"/>
  <c r="BP349" i="1"/>
  <c r="BP350" i="1"/>
  <c r="BP351" i="1"/>
  <c r="BP346" i="1"/>
  <c r="BP352" i="1"/>
  <c r="BP353" i="1"/>
  <c r="BP354" i="1"/>
  <c r="BP356" i="1"/>
  <c r="BP355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2" i="1"/>
  <c r="BP373" i="1"/>
  <c r="BP374" i="1"/>
  <c r="BP375" i="1"/>
  <c r="BP371" i="1"/>
  <c r="BP376" i="1"/>
  <c r="BP377" i="1"/>
  <c r="BP378" i="1"/>
  <c r="BP380" i="1"/>
  <c r="BP381" i="1"/>
  <c r="BP382" i="1"/>
  <c r="BP383" i="1"/>
  <c r="BP384" i="1"/>
  <c r="BP385" i="1"/>
  <c r="BP386" i="1"/>
  <c r="BP379" i="1"/>
  <c r="BP387" i="1"/>
  <c r="BP388" i="1"/>
  <c r="BP389" i="1"/>
  <c r="BP390" i="1"/>
  <c r="BP392" i="1"/>
  <c r="BP393" i="1"/>
  <c r="BP391" i="1"/>
  <c r="BP394" i="1"/>
  <c r="BP395" i="1"/>
  <c r="BP396" i="1"/>
  <c r="BP398" i="1"/>
  <c r="BP399" i="1"/>
  <c r="BP400" i="1"/>
  <c r="BP401" i="1"/>
  <c r="BP397" i="1"/>
  <c r="BP402" i="1"/>
  <c r="BP403" i="1"/>
  <c r="BP404" i="1"/>
  <c r="BP405" i="1"/>
  <c r="BP407" i="1"/>
  <c r="BP408" i="1"/>
  <c r="BP409" i="1"/>
  <c r="BP410" i="1"/>
  <c r="BP406" i="1"/>
  <c r="BP411" i="1"/>
  <c r="BP412" i="1"/>
  <c r="BP415" i="1"/>
  <c r="BP416" i="1"/>
  <c r="BP417" i="1"/>
  <c r="BP414" i="1"/>
  <c r="BP418" i="1"/>
  <c r="BP413" i="1"/>
  <c r="BP420" i="1"/>
  <c r="BP421" i="1"/>
  <c r="BP422" i="1"/>
  <c r="BP419" i="1"/>
  <c r="BP426" i="1"/>
  <c r="BP427" i="1"/>
  <c r="BP428" i="1"/>
  <c r="BP429" i="1"/>
  <c r="BP424" i="1"/>
  <c r="BP430" i="1"/>
  <c r="BP431" i="1"/>
  <c r="BP432" i="1"/>
  <c r="BP423" i="1"/>
  <c r="BP433" i="1"/>
  <c r="BP434" i="1"/>
  <c r="BP425" i="1"/>
  <c r="BP435" i="1"/>
  <c r="BP436" i="1"/>
  <c r="BP438" i="1"/>
  <c r="BP439" i="1"/>
  <c r="BP437" i="1"/>
  <c r="BP440" i="1"/>
  <c r="BP441" i="1"/>
  <c r="BP442" i="1"/>
  <c r="BP443" i="1"/>
  <c r="BP444" i="1"/>
  <c r="BP447" i="1"/>
  <c r="BP446" i="1"/>
  <c r="BP448" i="1"/>
  <c r="BP449" i="1"/>
  <c r="BP445" i="1"/>
  <c r="BP450" i="1"/>
  <c r="BP451" i="1"/>
  <c r="BP452" i="1"/>
  <c r="BP453" i="1"/>
  <c r="BP455" i="1"/>
  <c r="BP456" i="1"/>
  <c r="BP454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5" i="1"/>
  <c r="BP474" i="1"/>
  <c r="BP476" i="1"/>
  <c r="BP477" i="1"/>
  <c r="BP473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5" i="1"/>
  <c r="BP496" i="1"/>
  <c r="BP497" i="1"/>
  <c r="BP498" i="1"/>
  <c r="BP494" i="1"/>
  <c r="BP499" i="1"/>
  <c r="BP500" i="1"/>
  <c r="BP502" i="1"/>
  <c r="BP501" i="1"/>
  <c r="BP503" i="1"/>
  <c r="BP505" i="1"/>
  <c r="BP504" i="1"/>
  <c r="BP506" i="1"/>
  <c r="BP507" i="1"/>
  <c r="BP508" i="1"/>
  <c r="BW341" i="1" l="1"/>
  <c r="BX341" i="1" s="1"/>
  <c r="BW342" i="1"/>
  <c r="BX342" i="1" s="1"/>
  <c r="BW340" i="1"/>
  <c r="BX340" i="1" s="1"/>
  <c r="BW343" i="1"/>
  <c r="BX343" i="1" s="1"/>
  <c r="BW344" i="1"/>
  <c r="BX344" i="1" s="1"/>
  <c r="BW452" i="1"/>
  <c r="BX452" i="1" s="1"/>
  <c r="BT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9" i="1"/>
  <c r="BT17" i="1"/>
  <c r="BT18" i="1"/>
  <c r="BT21" i="1"/>
  <c r="BT20" i="1"/>
  <c r="BT22" i="1"/>
  <c r="BT23" i="1"/>
  <c r="BT24" i="1"/>
  <c r="BT25" i="1"/>
  <c r="BT26" i="1"/>
  <c r="BT27" i="1"/>
  <c r="BT29" i="1"/>
  <c r="BT28" i="1"/>
  <c r="BT33" i="1"/>
  <c r="BT30" i="1"/>
  <c r="BT31" i="1"/>
  <c r="BT32" i="1"/>
  <c r="BT35" i="1"/>
  <c r="BT34" i="1"/>
  <c r="BT36" i="1"/>
  <c r="BT37" i="1"/>
  <c r="BT38" i="1"/>
  <c r="BT39" i="1"/>
  <c r="BT40" i="1"/>
  <c r="BT41" i="1"/>
  <c r="BT42" i="1"/>
  <c r="BT43" i="1"/>
  <c r="BT44" i="1"/>
  <c r="BT49" i="1"/>
  <c r="BT45" i="1"/>
  <c r="BT46" i="1"/>
  <c r="BT47" i="1"/>
  <c r="BT48" i="1"/>
  <c r="BT51" i="1"/>
  <c r="BT52" i="1"/>
  <c r="BT50" i="1"/>
  <c r="BT53" i="1"/>
  <c r="BT54" i="1"/>
  <c r="BT55" i="1"/>
  <c r="BT56" i="1"/>
  <c r="BT57" i="1"/>
  <c r="BT59" i="1"/>
  <c r="BT60" i="1"/>
  <c r="BT58" i="1"/>
  <c r="BT61" i="1"/>
  <c r="BT62" i="1"/>
  <c r="BT63" i="1"/>
  <c r="BT64" i="1"/>
  <c r="BT65" i="1"/>
  <c r="BT66" i="1"/>
  <c r="BT67" i="1"/>
  <c r="BT68" i="1"/>
  <c r="BT69" i="1"/>
  <c r="BT70" i="1"/>
  <c r="BT72" i="1"/>
  <c r="BT73" i="1"/>
  <c r="BT71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8" i="1"/>
  <c r="BT87" i="1"/>
  <c r="BT89" i="1"/>
  <c r="BT90" i="1"/>
  <c r="BT91" i="1"/>
  <c r="BT92" i="1"/>
  <c r="BT93" i="1"/>
  <c r="BT94" i="1"/>
  <c r="BT95" i="1"/>
  <c r="BT99" i="1"/>
  <c r="BT96" i="1"/>
  <c r="BT97" i="1"/>
  <c r="BT98" i="1"/>
  <c r="BT100" i="1"/>
  <c r="BT101" i="1"/>
  <c r="BT102" i="1"/>
  <c r="BT106" i="1"/>
  <c r="BT103" i="1"/>
  <c r="BT104" i="1"/>
  <c r="BT105" i="1"/>
  <c r="BT107" i="1"/>
  <c r="BT108" i="1"/>
  <c r="BT109" i="1"/>
  <c r="BT110" i="1"/>
  <c r="BT111" i="1"/>
  <c r="BT112" i="1"/>
  <c r="BT123" i="1"/>
  <c r="BT113" i="1"/>
  <c r="BT124" i="1"/>
  <c r="BT114" i="1"/>
  <c r="BT125" i="1"/>
  <c r="BT115" i="1"/>
  <c r="BT126" i="1"/>
  <c r="BT116" i="1"/>
  <c r="BT117" i="1"/>
  <c r="BT118" i="1"/>
  <c r="BT119" i="1"/>
  <c r="BT120" i="1"/>
  <c r="BT121" i="1"/>
  <c r="BT122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62" i="1"/>
  <c r="BT156" i="1"/>
  <c r="BT157" i="1"/>
  <c r="BT158" i="1"/>
  <c r="BT159" i="1"/>
  <c r="BT160" i="1"/>
  <c r="BT161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3" i="1"/>
  <c r="BT184" i="1"/>
  <c r="BT185" i="1"/>
  <c r="BT186" i="1"/>
  <c r="BT187" i="1"/>
  <c r="BT188" i="1"/>
  <c r="BT189" i="1"/>
  <c r="BT190" i="1"/>
  <c r="BT182" i="1"/>
  <c r="BT191" i="1"/>
  <c r="BT18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4" i="1"/>
  <c r="BT223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9" i="1"/>
  <c r="BT240" i="1"/>
  <c r="BT238" i="1"/>
  <c r="BT241" i="1"/>
  <c r="BT242" i="1"/>
  <c r="BT243" i="1"/>
  <c r="BT244" i="1"/>
  <c r="BT247" i="1"/>
  <c r="BT248" i="1"/>
  <c r="BT249" i="1"/>
  <c r="BT245" i="1"/>
  <c r="BT250" i="1"/>
  <c r="BT251" i="1"/>
  <c r="BT252" i="1"/>
  <c r="BT253" i="1"/>
  <c r="BT254" i="1"/>
  <c r="BT255" i="1"/>
  <c r="BT246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2" i="1"/>
  <c r="BT273" i="1"/>
  <c r="BT271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4" i="1"/>
  <c r="BT305" i="1"/>
  <c r="BT306" i="1"/>
  <c r="BT307" i="1"/>
  <c r="BT303" i="1"/>
  <c r="BT308" i="1"/>
  <c r="BT309" i="1"/>
  <c r="BT310" i="1"/>
  <c r="BT311" i="1"/>
  <c r="BT312" i="1"/>
  <c r="BT314" i="1"/>
  <c r="BT315" i="1"/>
  <c r="BT316" i="1"/>
  <c r="BT317" i="1"/>
  <c r="BT318" i="1"/>
  <c r="BT319" i="1"/>
  <c r="BT320" i="1"/>
  <c r="BT313" i="1"/>
  <c r="BT321" i="1"/>
  <c r="BT322" i="1"/>
  <c r="BT323" i="1"/>
  <c r="BT325" i="1"/>
  <c r="BT324" i="1"/>
  <c r="BT326" i="1"/>
  <c r="BT327" i="1"/>
  <c r="BT328" i="1"/>
  <c r="BT329" i="1"/>
  <c r="BT330" i="1"/>
  <c r="BT331" i="1"/>
  <c r="BT332" i="1"/>
  <c r="BT333" i="1"/>
  <c r="BT334" i="1"/>
  <c r="BT336" i="1"/>
  <c r="BT335" i="1"/>
  <c r="BT337" i="1"/>
  <c r="BT338" i="1"/>
  <c r="BT339" i="1"/>
  <c r="BT341" i="1"/>
  <c r="BT342" i="1"/>
  <c r="BT340" i="1"/>
  <c r="BT343" i="1"/>
  <c r="BT344" i="1"/>
  <c r="BT345" i="1"/>
  <c r="BT347" i="1"/>
  <c r="BT348" i="1"/>
  <c r="BT349" i="1"/>
  <c r="BT350" i="1"/>
  <c r="BT351" i="1"/>
  <c r="BT346" i="1"/>
  <c r="BT352" i="1"/>
  <c r="BT353" i="1"/>
  <c r="BT354" i="1"/>
  <c r="BT356" i="1"/>
  <c r="BT355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2" i="1"/>
  <c r="BT373" i="1"/>
  <c r="BT374" i="1"/>
  <c r="BT375" i="1"/>
  <c r="BT371" i="1"/>
  <c r="BT376" i="1"/>
  <c r="BT377" i="1"/>
  <c r="BT378" i="1"/>
  <c r="BT380" i="1"/>
  <c r="BT381" i="1"/>
  <c r="BT382" i="1"/>
  <c r="BT383" i="1"/>
  <c r="BT384" i="1"/>
  <c r="BT385" i="1"/>
  <c r="BT386" i="1"/>
  <c r="BT379" i="1"/>
  <c r="BT387" i="1"/>
  <c r="BT388" i="1"/>
  <c r="BT389" i="1"/>
  <c r="BT390" i="1"/>
  <c r="BT392" i="1"/>
  <c r="BT393" i="1"/>
  <c r="BT391" i="1"/>
  <c r="BT394" i="1"/>
  <c r="BT395" i="1"/>
  <c r="BT396" i="1"/>
  <c r="BT398" i="1"/>
  <c r="BT399" i="1"/>
  <c r="BT400" i="1"/>
  <c r="BT401" i="1"/>
  <c r="BT397" i="1"/>
  <c r="BT402" i="1"/>
  <c r="BT403" i="1"/>
  <c r="BT404" i="1"/>
  <c r="BT405" i="1"/>
  <c r="BT407" i="1"/>
  <c r="BT408" i="1"/>
  <c r="BT409" i="1"/>
  <c r="BT410" i="1"/>
  <c r="BT406" i="1"/>
  <c r="BT411" i="1"/>
  <c r="BT412" i="1"/>
  <c r="BT415" i="1"/>
  <c r="BT416" i="1"/>
  <c r="BT417" i="1"/>
  <c r="BT414" i="1"/>
  <c r="BT418" i="1"/>
  <c r="BT413" i="1"/>
  <c r="BT420" i="1"/>
  <c r="BT421" i="1"/>
  <c r="BT422" i="1"/>
  <c r="BT419" i="1"/>
  <c r="BT426" i="1"/>
  <c r="BT427" i="1"/>
  <c r="BT428" i="1"/>
  <c r="BT429" i="1"/>
  <c r="BT424" i="1"/>
  <c r="BT430" i="1"/>
  <c r="BT431" i="1"/>
  <c r="BT432" i="1"/>
  <c r="BT423" i="1"/>
  <c r="BT433" i="1"/>
  <c r="BT434" i="1"/>
  <c r="BT425" i="1"/>
  <c r="BT435" i="1"/>
  <c r="BT436" i="1"/>
  <c r="BT438" i="1"/>
  <c r="BT439" i="1"/>
  <c r="BT437" i="1"/>
  <c r="BT440" i="1"/>
  <c r="BT441" i="1"/>
  <c r="BT442" i="1"/>
  <c r="BT443" i="1"/>
  <c r="BT444" i="1"/>
  <c r="BT447" i="1"/>
  <c r="BT446" i="1"/>
  <c r="BT448" i="1"/>
  <c r="BT449" i="1"/>
  <c r="BT445" i="1"/>
  <c r="BT450" i="1"/>
  <c r="BT451" i="1"/>
  <c r="BT452" i="1"/>
  <c r="BT453" i="1"/>
  <c r="BT455" i="1"/>
  <c r="BT456" i="1"/>
  <c r="BT454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5" i="1"/>
  <c r="BT474" i="1"/>
  <c r="BT476" i="1"/>
  <c r="BT477" i="1"/>
  <c r="BT473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5" i="1"/>
  <c r="BT496" i="1"/>
  <c r="BT497" i="1"/>
  <c r="BT498" i="1"/>
  <c r="BT494" i="1"/>
  <c r="BT499" i="1"/>
  <c r="BT500" i="1"/>
  <c r="BT502" i="1"/>
  <c r="BT501" i="1"/>
  <c r="BT503" i="1"/>
  <c r="BT505" i="1"/>
  <c r="BT504" i="1"/>
  <c r="BT506" i="1"/>
  <c r="BT507" i="1"/>
  <c r="BT508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9" i="1"/>
  <c r="BS17" i="1"/>
  <c r="BS18" i="1"/>
  <c r="BS21" i="1"/>
  <c r="BS20" i="1"/>
  <c r="BS22" i="1"/>
  <c r="BS23" i="1"/>
  <c r="BS24" i="1"/>
  <c r="BS25" i="1"/>
  <c r="BS26" i="1"/>
  <c r="BS27" i="1"/>
  <c r="BS29" i="1"/>
  <c r="BS28" i="1"/>
  <c r="BS33" i="1"/>
  <c r="BS30" i="1"/>
  <c r="BS31" i="1"/>
  <c r="BS32" i="1"/>
  <c r="BS35" i="1"/>
  <c r="BS34" i="1"/>
  <c r="BS36" i="1"/>
  <c r="BS37" i="1"/>
  <c r="BS38" i="1"/>
  <c r="BS39" i="1"/>
  <c r="BS40" i="1"/>
  <c r="BS41" i="1"/>
  <c r="BS42" i="1"/>
  <c r="BS43" i="1"/>
  <c r="BS44" i="1"/>
  <c r="BS49" i="1"/>
  <c r="BS45" i="1"/>
  <c r="BS46" i="1"/>
  <c r="BS47" i="1"/>
  <c r="BS48" i="1"/>
  <c r="BS51" i="1"/>
  <c r="BS52" i="1"/>
  <c r="BS50" i="1"/>
  <c r="BS53" i="1"/>
  <c r="BS54" i="1"/>
  <c r="BS55" i="1"/>
  <c r="BS56" i="1"/>
  <c r="BS57" i="1"/>
  <c r="BS59" i="1"/>
  <c r="BS60" i="1"/>
  <c r="BS58" i="1"/>
  <c r="BS61" i="1"/>
  <c r="BS62" i="1"/>
  <c r="BS63" i="1"/>
  <c r="BS64" i="1"/>
  <c r="BS65" i="1"/>
  <c r="BS66" i="1"/>
  <c r="BS67" i="1"/>
  <c r="BS68" i="1"/>
  <c r="BS69" i="1"/>
  <c r="BS70" i="1"/>
  <c r="BS72" i="1"/>
  <c r="BS73" i="1"/>
  <c r="BS71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8" i="1"/>
  <c r="BS87" i="1"/>
  <c r="BS89" i="1"/>
  <c r="BS90" i="1"/>
  <c r="BS91" i="1"/>
  <c r="BS92" i="1"/>
  <c r="BS93" i="1"/>
  <c r="BS94" i="1"/>
  <c r="BS95" i="1"/>
  <c r="BS99" i="1"/>
  <c r="BS96" i="1"/>
  <c r="BS97" i="1"/>
  <c r="BS98" i="1"/>
  <c r="BS100" i="1"/>
  <c r="BS101" i="1"/>
  <c r="BS102" i="1"/>
  <c r="BS106" i="1"/>
  <c r="BS103" i="1"/>
  <c r="BS104" i="1"/>
  <c r="BS105" i="1"/>
  <c r="BS107" i="1"/>
  <c r="BS108" i="1"/>
  <c r="BS109" i="1"/>
  <c r="BS110" i="1"/>
  <c r="BS111" i="1"/>
  <c r="BS112" i="1"/>
  <c r="BS123" i="1"/>
  <c r="BS113" i="1"/>
  <c r="BS124" i="1"/>
  <c r="BS114" i="1"/>
  <c r="BS125" i="1"/>
  <c r="BS115" i="1"/>
  <c r="BS126" i="1"/>
  <c r="BS116" i="1"/>
  <c r="BS117" i="1"/>
  <c r="BS118" i="1"/>
  <c r="BS119" i="1"/>
  <c r="BS120" i="1"/>
  <c r="BS121" i="1"/>
  <c r="BS122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62" i="1"/>
  <c r="BS156" i="1"/>
  <c r="BS157" i="1"/>
  <c r="BS158" i="1"/>
  <c r="BS159" i="1"/>
  <c r="BS160" i="1"/>
  <c r="BS161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3" i="1"/>
  <c r="BS184" i="1"/>
  <c r="BS185" i="1"/>
  <c r="BS186" i="1"/>
  <c r="BS187" i="1"/>
  <c r="BS188" i="1"/>
  <c r="BS189" i="1"/>
  <c r="BS190" i="1"/>
  <c r="BS182" i="1"/>
  <c r="BS191" i="1"/>
  <c r="BS18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4" i="1"/>
  <c r="BS223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9" i="1"/>
  <c r="BS240" i="1"/>
  <c r="BS238" i="1"/>
  <c r="BS241" i="1"/>
  <c r="BS242" i="1"/>
  <c r="BS243" i="1"/>
  <c r="BS244" i="1"/>
  <c r="BS247" i="1"/>
  <c r="BS248" i="1"/>
  <c r="BS249" i="1"/>
  <c r="BS245" i="1"/>
  <c r="BS250" i="1"/>
  <c r="BS251" i="1"/>
  <c r="BS252" i="1"/>
  <c r="BS253" i="1"/>
  <c r="BS254" i="1"/>
  <c r="BS255" i="1"/>
  <c r="BS246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2" i="1"/>
  <c r="BS273" i="1"/>
  <c r="BS271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4" i="1"/>
  <c r="BS305" i="1"/>
  <c r="BS306" i="1"/>
  <c r="BS307" i="1"/>
  <c r="BS303" i="1"/>
  <c r="BS308" i="1"/>
  <c r="BS309" i="1"/>
  <c r="BS310" i="1"/>
  <c r="BS311" i="1"/>
  <c r="BS312" i="1"/>
  <c r="BS314" i="1"/>
  <c r="BS315" i="1"/>
  <c r="BS316" i="1"/>
  <c r="BS317" i="1"/>
  <c r="BS318" i="1"/>
  <c r="BS319" i="1"/>
  <c r="BS320" i="1"/>
  <c r="BS313" i="1"/>
  <c r="BS321" i="1"/>
  <c r="BS322" i="1"/>
  <c r="BS323" i="1"/>
  <c r="BS325" i="1"/>
  <c r="BS324" i="1"/>
  <c r="BS326" i="1"/>
  <c r="BS327" i="1"/>
  <c r="BS328" i="1"/>
  <c r="BS329" i="1"/>
  <c r="BS330" i="1"/>
  <c r="BS331" i="1"/>
  <c r="BS332" i="1"/>
  <c r="BS333" i="1"/>
  <c r="BS334" i="1"/>
  <c r="BS336" i="1"/>
  <c r="BS335" i="1"/>
  <c r="BS337" i="1"/>
  <c r="BS338" i="1"/>
  <c r="BS339" i="1"/>
  <c r="BS341" i="1"/>
  <c r="BS342" i="1"/>
  <c r="BS340" i="1"/>
  <c r="BS343" i="1"/>
  <c r="BS344" i="1"/>
  <c r="BS345" i="1"/>
  <c r="BS347" i="1"/>
  <c r="BS348" i="1"/>
  <c r="BS349" i="1"/>
  <c r="BS350" i="1"/>
  <c r="BS351" i="1"/>
  <c r="BS346" i="1"/>
  <c r="BS352" i="1"/>
  <c r="BS353" i="1"/>
  <c r="BS354" i="1"/>
  <c r="BS356" i="1"/>
  <c r="BS355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2" i="1"/>
  <c r="BS373" i="1"/>
  <c r="BS374" i="1"/>
  <c r="BS375" i="1"/>
  <c r="BS371" i="1"/>
  <c r="BS376" i="1"/>
  <c r="BS377" i="1"/>
  <c r="BS378" i="1"/>
  <c r="BS380" i="1"/>
  <c r="BS381" i="1"/>
  <c r="BS382" i="1"/>
  <c r="BS383" i="1"/>
  <c r="BS384" i="1"/>
  <c r="BS385" i="1"/>
  <c r="BS386" i="1"/>
  <c r="BS379" i="1"/>
  <c r="BS387" i="1"/>
  <c r="BS388" i="1"/>
  <c r="BS389" i="1"/>
  <c r="BS390" i="1"/>
  <c r="BS392" i="1"/>
  <c r="BS393" i="1"/>
  <c r="BS391" i="1"/>
  <c r="BS394" i="1"/>
  <c r="BS395" i="1"/>
  <c r="BS396" i="1"/>
  <c r="BS398" i="1"/>
  <c r="BS399" i="1"/>
  <c r="BS400" i="1"/>
  <c r="BS401" i="1"/>
  <c r="BS397" i="1"/>
  <c r="BS402" i="1"/>
  <c r="BS403" i="1"/>
  <c r="BS404" i="1"/>
  <c r="BS405" i="1"/>
  <c r="BS407" i="1"/>
  <c r="BS408" i="1"/>
  <c r="BS409" i="1"/>
  <c r="BS410" i="1"/>
  <c r="BS406" i="1"/>
  <c r="BS411" i="1"/>
  <c r="BS412" i="1"/>
  <c r="BS415" i="1"/>
  <c r="BS416" i="1"/>
  <c r="BS417" i="1"/>
  <c r="BS414" i="1"/>
  <c r="BS418" i="1"/>
  <c r="BS413" i="1"/>
  <c r="BS420" i="1"/>
  <c r="BS421" i="1"/>
  <c r="BS422" i="1"/>
  <c r="BS419" i="1"/>
  <c r="BS426" i="1"/>
  <c r="BS427" i="1"/>
  <c r="BS428" i="1"/>
  <c r="BS429" i="1"/>
  <c r="BS424" i="1"/>
  <c r="BS430" i="1"/>
  <c r="BS431" i="1"/>
  <c r="BS432" i="1"/>
  <c r="BS423" i="1"/>
  <c r="BS433" i="1"/>
  <c r="BS434" i="1"/>
  <c r="BS425" i="1"/>
  <c r="BS435" i="1"/>
  <c r="BS436" i="1"/>
  <c r="BS438" i="1"/>
  <c r="BS439" i="1"/>
  <c r="BS437" i="1"/>
  <c r="BS440" i="1"/>
  <c r="BS441" i="1"/>
  <c r="BS442" i="1"/>
  <c r="BS443" i="1"/>
  <c r="BS444" i="1"/>
  <c r="BS447" i="1"/>
  <c r="BS446" i="1"/>
  <c r="BS448" i="1"/>
  <c r="BS449" i="1"/>
  <c r="BS445" i="1"/>
  <c r="BS450" i="1"/>
  <c r="BS451" i="1"/>
  <c r="BS452" i="1"/>
  <c r="BS453" i="1"/>
  <c r="BS455" i="1"/>
  <c r="BS456" i="1"/>
  <c r="BS454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5" i="1"/>
  <c r="BS474" i="1"/>
  <c r="BS476" i="1"/>
  <c r="BS477" i="1"/>
  <c r="BS473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5" i="1"/>
  <c r="BS496" i="1"/>
  <c r="BS497" i="1"/>
  <c r="BS498" i="1"/>
  <c r="BS494" i="1"/>
  <c r="BS499" i="1"/>
  <c r="BS500" i="1"/>
  <c r="BS502" i="1"/>
  <c r="BS501" i="1"/>
  <c r="BS503" i="1"/>
  <c r="BS505" i="1"/>
  <c r="BS504" i="1"/>
  <c r="BS506" i="1"/>
  <c r="BS507" i="1"/>
  <c r="BS508" i="1"/>
  <c r="BL2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9" i="1"/>
  <c r="BL17" i="1"/>
  <c r="BL18" i="1"/>
  <c r="BL21" i="1"/>
  <c r="BL20" i="1"/>
  <c r="BL22" i="1"/>
  <c r="BL23" i="1"/>
  <c r="BL24" i="1"/>
  <c r="BL25" i="1"/>
  <c r="BL26" i="1"/>
  <c r="BL27" i="1"/>
  <c r="BL29" i="1"/>
  <c r="BL28" i="1"/>
  <c r="BL33" i="1"/>
  <c r="BL30" i="1"/>
  <c r="BL31" i="1"/>
  <c r="BL32" i="1"/>
  <c r="BL35" i="1"/>
  <c r="BL34" i="1"/>
  <c r="BL36" i="1"/>
  <c r="BL37" i="1"/>
  <c r="BL38" i="1"/>
  <c r="BL39" i="1"/>
  <c r="BL40" i="1"/>
  <c r="BL41" i="1"/>
  <c r="BL42" i="1"/>
  <c r="BL43" i="1"/>
  <c r="BL44" i="1"/>
  <c r="BL49" i="1"/>
  <c r="BL45" i="1"/>
  <c r="BL46" i="1"/>
  <c r="BL47" i="1"/>
  <c r="BL48" i="1"/>
  <c r="BL51" i="1"/>
  <c r="BL52" i="1"/>
  <c r="BL50" i="1"/>
  <c r="BL53" i="1"/>
  <c r="BL54" i="1"/>
  <c r="BL55" i="1"/>
  <c r="BL56" i="1"/>
  <c r="BL57" i="1"/>
  <c r="BL59" i="1"/>
  <c r="BL60" i="1"/>
  <c r="BL58" i="1"/>
  <c r="BL61" i="1"/>
  <c r="BL62" i="1"/>
  <c r="BL63" i="1"/>
  <c r="BL64" i="1"/>
  <c r="BL65" i="1"/>
  <c r="BL66" i="1"/>
  <c r="BL67" i="1"/>
  <c r="BL68" i="1"/>
  <c r="BL69" i="1"/>
  <c r="BL70" i="1"/>
  <c r="BL72" i="1"/>
  <c r="BL73" i="1"/>
  <c r="BL71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8" i="1"/>
  <c r="BL87" i="1"/>
  <c r="BL89" i="1"/>
  <c r="BL90" i="1"/>
  <c r="BL91" i="1"/>
  <c r="BL92" i="1"/>
  <c r="BL93" i="1"/>
  <c r="BL94" i="1"/>
  <c r="BL95" i="1"/>
  <c r="BL99" i="1"/>
  <c r="BL96" i="1"/>
  <c r="BL97" i="1"/>
  <c r="BL98" i="1"/>
  <c r="BL100" i="1"/>
  <c r="BL101" i="1"/>
  <c r="BL102" i="1"/>
  <c r="BL106" i="1"/>
  <c r="BL103" i="1"/>
  <c r="BL104" i="1"/>
  <c r="BL105" i="1"/>
  <c r="BL107" i="1"/>
  <c r="BL108" i="1"/>
  <c r="BL109" i="1"/>
  <c r="BL110" i="1"/>
  <c r="BL111" i="1"/>
  <c r="BL112" i="1"/>
  <c r="BL123" i="1"/>
  <c r="BL113" i="1"/>
  <c r="BL124" i="1"/>
  <c r="BL114" i="1"/>
  <c r="BL125" i="1"/>
  <c r="BL115" i="1"/>
  <c r="BL126" i="1"/>
  <c r="BL116" i="1"/>
  <c r="BL117" i="1"/>
  <c r="BL118" i="1"/>
  <c r="BL119" i="1"/>
  <c r="BL120" i="1"/>
  <c r="BL121" i="1"/>
  <c r="BL122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62" i="1"/>
  <c r="BL156" i="1"/>
  <c r="BL157" i="1"/>
  <c r="BL158" i="1"/>
  <c r="BL159" i="1"/>
  <c r="BL160" i="1"/>
  <c r="BL161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3" i="1"/>
  <c r="BL184" i="1"/>
  <c r="BL185" i="1"/>
  <c r="BL186" i="1"/>
  <c r="BL187" i="1"/>
  <c r="BL188" i="1"/>
  <c r="BL189" i="1"/>
  <c r="BL190" i="1"/>
  <c r="BL182" i="1"/>
  <c r="BL191" i="1"/>
  <c r="BL18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4" i="1"/>
  <c r="BL223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9" i="1"/>
  <c r="BL240" i="1"/>
  <c r="BL238" i="1"/>
  <c r="BL241" i="1"/>
  <c r="BL242" i="1"/>
  <c r="BL243" i="1"/>
  <c r="BL244" i="1"/>
  <c r="BL247" i="1"/>
  <c r="BL248" i="1"/>
  <c r="BL249" i="1"/>
  <c r="BL245" i="1"/>
  <c r="BL250" i="1"/>
  <c r="BL251" i="1"/>
  <c r="BL252" i="1"/>
  <c r="BL253" i="1"/>
  <c r="BL254" i="1"/>
  <c r="BL255" i="1"/>
  <c r="BL246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2" i="1"/>
  <c r="BL273" i="1"/>
  <c r="BL271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4" i="1"/>
  <c r="BL305" i="1"/>
  <c r="BL306" i="1"/>
  <c r="BL307" i="1"/>
  <c r="BL303" i="1"/>
  <c r="BL308" i="1"/>
  <c r="BL309" i="1"/>
  <c r="BL310" i="1"/>
  <c r="BL311" i="1"/>
  <c r="BL312" i="1"/>
  <c r="BL314" i="1"/>
  <c r="BL315" i="1"/>
  <c r="BL316" i="1"/>
  <c r="BL317" i="1"/>
  <c r="BL318" i="1"/>
  <c r="BL319" i="1"/>
  <c r="BL320" i="1"/>
  <c r="BL313" i="1"/>
  <c r="BL321" i="1"/>
  <c r="BL322" i="1"/>
  <c r="BL323" i="1"/>
  <c r="BL325" i="1"/>
  <c r="BL324" i="1"/>
  <c r="BL326" i="1"/>
  <c r="BL327" i="1"/>
  <c r="BL328" i="1"/>
  <c r="BL329" i="1"/>
  <c r="BL330" i="1"/>
  <c r="BL331" i="1"/>
  <c r="BL332" i="1"/>
  <c r="BL333" i="1"/>
  <c r="BL334" i="1"/>
  <c r="BL336" i="1"/>
  <c r="BL335" i="1"/>
  <c r="BL337" i="1"/>
  <c r="BL338" i="1"/>
  <c r="BL339" i="1"/>
  <c r="BL341" i="1"/>
  <c r="BL342" i="1"/>
  <c r="BL340" i="1"/>
  <c r="BL343" i="1"/>
  <c r="BL344" i="1"/>
  <c r="BL345" i="1"/>
  <c r="BL347" i="1"/>
  <c r="BL348" i="1"/>
  <c r="BL349" i="1"/>
  <c r="BL350" i="1"/>
  <c r="BL351" i="1"/>
  <c r="BL346" i="1"/>
  <c r="BL352" i="1"/>
  <c r="BL353" i="1"/>
  <c r="BL354" i="1"/>
  <c r="BL356" i="1"/>
  <c r="BL355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2" i="1"/>
  <c r="BL373" i="1"/>
  <c r="BL374" i="1"/>
  <c r="BL375" i="1"/>
  <c r="BL371" i="1"/>
  <c r="BL376" i="1"/>
  <c r="BL377" i="1"/>
  <c r="BL378" i="1"/>
  <c r="BL380" i="1"/>
  <c r="BL381" i="1"/>
  <c r="BL382" i="1"/>
  <c r="BL383" i="1"/>
  <c r="BL384" i="1"/>
  <c r="BL385" i="1"/>
  <c r="BL386" i="1"/>
  <c r="BL379" i="1"/>
  <c r="BL387" i="1"/>
  <c r="BL388" i="1"/>
  <c r="BL389" i="1"/>
  <c r="BL390" i="1"/>
  <c r="BL392" i="1"/>
  <c r="BL393" i="1"/>
  <c r="BL391" i="1"/>
  <c r="BL394" i="1"/>
  <c r="BL395" i="1"/>
  <c r="BL396" i="1"/>
  <c r="BL398" i="1"/>
  <c r="BL399" i="1"/>
  <c r="BL400" i="1"/>
  <c r="BL401" i="1"/>
  <c r="BL397" i="1"/>
  <c r="BL402" i="1"/>
  <c r="BL403" i="1"/>
  <c r="BL404" i="1"/>
  <c r="BL405" i="1"/>
  <c r="BL407" i="1"/>
  <c r="BL408" i="1"/>
  <c r="BL409" i="1"/>
  <c r="BL410" i="1"/>
  <c r="BL406" i="1"/>
  <c r="BL411" i="1"/>
  <c r="BL412" i="1"/>
  <c r="BL415" i="1"/>
  <c r="BL416" i="1"/>
  <c r="BL417" i="1"/>
  <c r="BL414" i="1"/>
  <c r="BL418" i="1"/>
  <c r="BL413" i="1"/>
  <c r="BL420" i="1"/>
  <c r="BL421" i="1"/>
  <c r="BL422" i="1"/>
  <c r="BL419" i="1"/>
  <c r="BL426" i="1"/>
  <c r="BL427" i="1"/>
  <c r="BL428" i="1"/>
  <c r="BL429" i="1"/>
  <c r="BL424" i="1"/>
  <c r="BL430" i="1"/>
  <c r="BL431" i="1"/>
  <c r="BL432" i="1"/>
  <c r="BL423" i="1"/>
  <c r="BL433" i="1"/>
  <c r="BL434" i="1"/>
  <c r="BL425" i="1"/>
  <c r="BL435" i="1"/>
  <c r="BL436" i="1"/>
  <c r="BL438" i="1"/>
  <c r="BL439" i="1"/>
  <c r="BL437" i="1"/>
  <c r="BL440" i="1"/>
  <c r="BL441" i="1"/>
  <c r="BL442" i="1"/>
  <c r="BL443" i="1"/>
  <c r="BL444" i="1"/>
  <c r="BL447" i="1"/>
  <c r="BL446" i="1"/>
  <c r="BL448" i="1"/>
  <c r="BL449" i="1"/>
  <c r="BL445" i="1"/>
  <c r="BL450" i="1"/>
  <c r="BL451" i="1"/>
  <c r="BL452" i="1"/>
  <c r="BL453" i="1"/>
  <c r="BL455" i="1"/>
  <c r="BL456" i="1"/>
  <c r="BL454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5" i="1"/>
  <c r="BL474" i="1"/>
  <c r="BL476" i="1"/>
  <c r="BL477" i="1"/>
  <c r="BL473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5" i="1"/>
  <c r="BL496" i="1"/>
  <c r="BL497" i="1"/>
  <c r="BL498" i="1"/>
  <c r="BL494" i="1"/>
  <c r="BL499" i="1"/>
  <c r="BL500" i="1"/>
  <c r="BL502" i="1"/>
  <c r="BL501" i="1"/>
  <c r="BL503" i="1"/>
  <c r="BL505" i="1"/>
  <c r="BL504" i="1"/>
  <c r="BL506" i="1"/>
  <c r="BL507" i="1"/>
  <c r="BL508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9" i="1"/>
  <c r="BK17" i="1"/>
  <c r="BK18" i="1"/>
  <c r="BK21" i="1"/>
  <c r="BK20" i="1"/>
  <c r="BK22" i="1"/>
  <c r="BK23" i="1"/>
  <c r="BK24" i="1"/>
  <c r="BK25" i="1"/>
  <c r="BK26" i="1"/>
  <c r="BK27" i="1"/>
  <c r="BK29" i="1"/>
  <c r="BK28" i="1"/>
  <c r="BK33" i="1"/>
  <c r="BK30" i="1"/>
  <c r="BK31" i="1"/>
  <c r="BK32" i="1"/>
  <c r="BK35" i="1"/>
  <c r="BK34" i="1"/>
  <c r="BK36" i="1"/>
  <c r="BK37" i="1"/>
  <c r="BK38" i="1"/>
  <c r="BK39" i="1"/>
  <c r="BK40" i="1"/>
  <c r="BK41" i="1"/>
  <c r="BK42" i="1"/>
  <c r="BK43" i="1"/>
  <c r="BK44" i="1"/>
  <c r="BK49" i="1"/>
  <c r="BK45" i="1"/>
  <c r="BK46" i="1"/>
  <c r="BK47" i="1"/>
  <c r="BK48" i="1"/>
  <c r="BK51" i="1"/>
  <c r="BK52" i="1"/>
  <c r="BK50" i="1"/>
  <c r="BK53" i="1"/>
  <c r="BK54" i="1"/>
  <c r="BK55" i="1"/>
  <c r="BK56" i="1"/>
  <c r="BK57" i="1"/>
  <c r="BK59" i="1"/>
  <c r="BK60" i="1"/>
  <c r="BK58" i="1"/>
  <c r="BK61" i="1"/>
  <c r="BK62" i="1"/>
  <c r="BK63" i="1"/>
  <c r="BK64" i="1"/>
  <c r="BK65" i="1"/>
  <c r="BK66" i="1"/>
  <c r="BK67" i="1"/>
  <c r="BK68" i="1"/>
  <c r="BK69" i="1"/>
  <c r="BK70" i="1"/>
  <c r="BK72" i="1"/>
  <c r="BK73" i="1"/>
  <c r="BK71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8" i="1"/>
  <c r="BK87" i="1"/>
  <c r="BK89" i="1"/>
  <c r="BK90" i="1"/>
  <c r="BK91" i="1"/>
  <c r="BK92" i="1"/>
  <c r="BK93" i="1"/>
  <c r="BK94" i="1"/>
  <c r="BK95" i="1"/>
  <c r="BK99" i="1"/>
  <c r="BK96" i="1"/>
  <c r="BK97" i="1"/>
  <c r="BK98" i="1"/>
  <c r="BK100" i="1"/>
  <c r="BK101" i="1"/>
  <c r="BK102" i="1"/>
  <c r="BK106" i="1"/>
  <c r="BK103" i="1"/>
  <c r="BK104" i="1"/>
  <c r="BK105" i="1"/>
  <c r="BK107" i="1"/>
  <c r="BK108" i="1"/>
  <c r="BK109" i="1"/>
  <c r="BK110" i="1"/>
  <c r="BK111" i="1"/>
  <c r="BK112" i="1"/>
  <c r="BK123" i="1"/>
  <c r="BK113" i="1"/>
  <c r="BK124" i="1"/>
  <c r="BK114" i="1"/>
  <c r="BK125" i="1"/>
  <c r="BK115" i="1"/>
  <c r="BK126" i="1"/>
  <c r="BK116" i="1"/>
  <c r="BK117" i="1"/>
  <c r="BK118" i="1"/>
  <c r="BK119" i="1"/>
  <c r="BK120" i="1"/>
  <c r="BK121" i="1"/>
  <c r="BK122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62" i="1"/>
  <c r="BK156" i="1"/>
  <c r="BK157" i="1"/>
  <c r="BK158" i="1"/>
  <c r="BK159" i="1"/>
  <c r="BK160" i="1"/>
  <c r="BK161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3" i="1"/>
  <c r="BK184" i="1"/>
  <c r="BK185" i="1"/>
  <c r="BK186" i="1"/>
  <c r="BK187" i="1"/>
  <c r="BK188" i="1"/>
  <c r="BK189" i="1"/>
  <c r="BK190" i="1"/>
  <c r="BK182" i="1"/>
  <c r="BK191" i="1"/>
  <c r="BK18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4" i="1"/>
  <c r="BK223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9" i="1"/>
  <c r="BK240" i="1"/>
  <c r="BK238" i="1"/>
  <c r="BK241" i="1"/>
  <c r="BK242" i="1"/>
  <c r="BK243" i="1"/>
  <c r="BK244" i="1"/>
  <c r="BK247" i="1"/>
  <c r="BK248" i="1"/>
  <c r="BK249" i="1"/>
  <c r="BK245" i="1"/>
  <c r="BK250" i="1"/>
  <c r="BK251" i="1"/>
  <c r="BK252" i="1"/>
  <c r="BK253" i="1"/>
  <c r="BK254" i="1"/>
  <c r="BK255" i="1"/>
  <c r="BK246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2" i="1"/>
  <c r="BK273" i="1"/>
  <c r="BK271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4" i="1"/>
  <c r="BK305" i="1"/>
  <c r="BK306" i="1"/>
  <c r="BK307" i="1"/>
  <c r="BK303" i="1"/>
  <c r="BK308" i="1"/>
  <c r="BK309" i="1"/>
  <c r="BK310" i="1"/>
  <c r="BK311" i="1"/>
  <c r="BK312" i="1"/>
  <c r="BK314" i="1"/>
  <c r="BK315" i="1"/>
  <c r="BK316" i="1"/>
  <c r="BK317" i="1"/>
  <c r="BK318" i="1"/>
  <c r="BK319" i="1"/>
  <c r="BK320" i="1"/>
  <c r="BK313" i="1"/>
  <c r="BK321" i="1"/>
  <c r="BK322" i="1"/>
  <c r="BK323" i="1"/>
  <c r="BK325" i="1"/>
  <c r="BK324" i="1"/>
  <c r="BK326" i="1"/>
  <c r="BK327" i="1"/>
  <c r="BK328" i="1"/>
  <c r="BK329" i="1"/>
  <c r="BK330" i="1"/>
  <c r="BK331" i="1"/>
  <c r="BK332" i="1"/>
  <c r="BK333" i="1"/>
  <c r="BK334" i="1"/>
  <c r="BK336" i="1"/>
  <c r="BK335" i="1"/>
  <c r="BK337" i="1"/>
  <c r="BK338" i="1"/>
  <c r="BK339" i="1"/>
  <c r="BK341" i="1"/>
  <c r="BK342" i="1"/>
  <c r="BK340" i="1"/>
  <c r="BK343" i="1"/>
  <c r="BK344" i="1"/>
  <c r="BK345" i="1"/>
  <c r="BK347" i="1"/>
  <c r="BK348" i="1"/>
  <c r="BK349" i="1"/>
  <c r="BK350" i="1"/>
  <c r="BK351" i="1"/>
  <c r="BK346" i="1"/>
  <c r="BK352" i="1"/>
  <c r="BK353" i="1"/>
  <c r="BK354" i="1"/>
  <c r="BK356" i="1"/>
  <c r="BK355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2" i="1"/>
  <c r="BK373" i="1"/>
  <c r="BK374" i="1"/>
  <c r="BK375" i="1"/>
  <c r="BK371" i="1"/>
  <c r="BK376" i="1"/>
  <c r="BK377" i="1"/>
  <c r="BK378" i="1"/>
  <c r="BK380" i="1"/>
  <c r="BK381" i="1"/>
  <c r="BK382" i="1"/>
  <c r="BK383" i="1"/>
  <c r="BK384" i="1"/>
  <c r="BK385" i="1"/>
  <c r="BK386" i="1"/>
  <c r="BK379" i="1"/>
  <c r="BK387" i="1"/>
  <c r="BK388" i="1"/>
  <c r="BK389" i="1"/>
  <c r="BK390" i="1"/>
  <c r="BK392" i="1"/>
  <c r="BK393" i="1"/>
  <c r="BK391" i="1"/>
  <c r="BK394" i="1"/>
  <c r="BK395" i="1"/>
  <c r="BK396" i="1"/>
  <c r="BK398" i="1"/>
  <c r="BK399" i="1"/>
  <c r="BK400" i="1"/>
  <c r="BK401" i="1"/>
  <c r="BK397" i="1"/>
  <c r="BK402" i="1"/>
  <c r="BK403" i="1"/>
  <c r="BK404" i="1"/>
  <c r="BK405" i="1"/>
  <c r="BK407" i="1"/>
  <c r="BK408" i="1"/>
  <c r="BK409" i="1"/>
  <c r="BK410" i="1"/>
  <c r="BK406" i="1"/>
  <c r="BK411" i="1"/>
  <c r="BK412" i="1"/>
  <c r="BK415" i="1"/>
  <c r="BK416" i="1"/>
  <c r="BK417" i="1"/>
  <c r="BK414" i="1"/>
  <c r="BK418" i="1"/>
  <c r="BK413" i="1"/>
  <c r="BK420" i="1"/>
  <c r="BK421" i="1"/>
  <c r="BK422" i="1"/>
  <c r="BK419" i="1"/>
  <c r="BK426" i="1"/>
  <c r="BK427" i="1"/>
  <c r="BK428" i="1"/>
  <c r="BK429" i="1"/>
  <c r="BK424" i="1"/>
  <c r="BK430" i="1"/>
  <c r="BK431" i="1"/>
  <c r="BK432" i="1"/>
  <c r="BK423" i="1"/>
  <c r="BK433" i="1"/>
  <c r="BK434" i="1"/>
  <c r="BK425" i="1"/>
  <c r="BK435" i="1"/>
  <c r="BK436" i="1"/>
  <c r="BK438" i="1"/>
  <c r="BK439" i="1"/>
  <c r="BK437" i="1"/>
  <c r="BK440" i="1"/>
  <c r="BK441" i="1"/>
  <c r="BK442" i="1"/>
  <c r="BK443" i="1"/>
  <c r="BK444" i="1"/>
  <c r="BK447" i="1"/>
  <c r="BK446" i="1"/>
  <c r="BK448" i="1"/>
  <c r="BK449" i="1"/>
  <c r="BK445" i="1"/>
  <c r="BK450" i="1"/>
  <c r="BK451" i="1"/>
  <c r="BK452" i="1"/>
  <c r="BK453" i="1"/>
  <c r="BK455" i="1"/>
  <c r="BK456" i="1"/>
  <c r="BK454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5" i="1"/>
  <c r="BK474" i="1"/>
  <c r="BK476" i="1"/>
  <c r="BK477" i="1"/>
  <c r="BK473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5" i="1"/>
  <c r="BK496" i="1"/>
  <c r="BK497" i="1"/>
  <c r="BK498" i="1"/>
  <c r="BK494" i="1"/>
  <c r="BK499" i="1"/>
  <c r="BK500" i="1"/>
  <c r="BK502" i="1"/>
  <c r="BK501" i="1"/>
  <c r="BK503" i="1"/>
  <c r="BK505" i="1"/>
  <c r="BK504" i="1"/>
  <c r="BK506" i="1"/>
  <c r="BK507" i="1"/>
  <c r="BK508" i="1"/>
  <c r="BJ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9" i="1"/>
  <c r="BJ17" i="1"/>
  <c r="BJ18" i="1"/>
  <c r="BJ21" i="1"/>
  <c r="BJ20" i="1"/>
  <c r="BJ22" i="1"/>
  <c r="BJ23" i="1"/>
  <c r="BJ24" i="1"/>
  <c r="BJ25" i="1"/>
  <c r="BJ26" i="1"/>
  <c r="BJ27" i="1"/>
  <c r="BJ29" i="1"/>
  <c r="BJ28" i="1"/>
  <c r="BJ33" i="1"/>
  <c r="BJ30" i="1"/>
  <c r="BJ31" i="1"/>
  <c r="BJ32" i="1"/>
  <c r="BJ35" i="1"/>
  <c r="BJ34" i="1"/>
  <c r="BJ36" i="1"/>
  <c r="BJ37" i="1"/>
  <c r="BJ38" i="1"/>
  <c r="BJ39" i="1"/>
  <c r="BJ40" i="1"/>
  <c r="BJ41" i="1"/>
  <c r="BJ42" i="1"/>
  <c r="BJ43" i="1"/>
  <c r="BJ44" i="1"/>
  <c r="BJ49" i="1"/>
  <c r="BJ45" i="1"/>
  <c r="BJ46" i="1"/>
  <c r="BJ47" i="1"/>
  <c r="BJ48" i="1"/>
  <c r="BJ51" i="1"/>
  <c r="BJ52" i="1"/>
  <c r="BJ50" i="1"/>
  <c r="BJ53" i="1"/>
  <c r="BJ54" i="1"/>
  <c r="BJ55" i="1"/>
  <c r="BJ56" i="1"/>
  <c r="BJ57" i="1"/>
  <c r="BJ59" i="1"/>
  <c r="BJ60" i="1"/>
  <c r="BJ58" i="1"/>
  <c r="BJ61" i="1"/>
  <c r="BJ62" i="1"/>
  <c r="BJ63" i="1"/>
  <c r="BJ64" i="1"/>
  <c r="BJ65" i="1"/>
  <c r="BJ66" i="1"/>
  <c r="BJ67" i="1"/>
  <c r="BJ68" i="1"/>
  <c r="BJ69" i="1"/>
  <c r="BJ70" i="1"/>
  <c r="BJ72" i="1"/>
  <c r="BJ73" i="1"/>
  <c r="BJ71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8" i="1"/>
  <c r="BJ87" i="1"/>
  <c r="BJ89" i="1"/>
  <c r="BJ90" i="1"/>
  <c r="BJ91" i="1"/>
  <c r="BJ92" i="1"/>
  <c r="BJ93" i="1"/>
  <c r="BJ94" i="1"/>
  <c r="BJ95" i="1"/>
  <c r="BJ99" i="1"/>
  <c r="BJ96" i="1"/>
  <c r="BJ97" i="1"/>
  <c r="BJ98" i="1"/>
  <c r="BJ100" i="1"/>
  <c r="BJ101" i="1"/>
  <c r="BJ102" i="1"/>
  <c r="BJ106" i="1"/>
  <c r="BJ103" i="1"/>
  <c r="BJ104" i="1"/>
  <c r="BJ105" i="1"/>
  <c r="BJ107" i="1"/>
  <c r="BJ108" i="1"/>
  <c r="BJ109" i="1"/>
  <c r="BJ110" i="1"/>
  <c r="BJ111" i="1"/>
  <c r="BJ112" i="1"/>
  <c r="BJ123" i="1"/>
  <c r="BJ113" i="1"/>
  <c r="BJ124" i="1"/>
  <c r="BJ114" i="1"/>
  <c r="BJ125" i="1"/>
  <c r="BJ115" i="1"/>
  <c r="BJ126" i="1"/>
  <c r="BJ116" i="1"/>
  <c r="BJ117" i="1"/>
  <c r="BJ118" i="1"/>
  <c r="BJ119" i="1"/>
  <c r="BJ120" i="1"/>
  <c r="BJ121" i="1"/>
  <c r="BJ122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62" i="1"/>
  <c r="BJ156" i="1"/>
  <c r="BJ157" i="1"/>
  <c r="BJ158" i="1"/>
  <c r="BJ159" i="1"/>
  <c r="BJ160" i="1"/>
  <c r="BJ161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3" i="1"/>
  <c r="BJ184" i="1"/>
  <c r="BJ185" i="1"/>
  <c r="BJ186" i="1"/>
  <c r="BJ187" i="1"/>
  <c r="BJ188" i="1"/>
  <c r="BJ189" i="1"/>
  <c r="BJ190" i="1"/>
  <c r="BJ182" i="1"/>
  <c r="BJ191" i="1"/>
  <c r="BJ18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4" i="1"/>
  <c r="BJ223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9" i="1"/>
  <c r="BJ240" i="1"/>
  <c r="BJ238" i="1"/>
  <c r="BJ241" i="1"/>
  <c r="BJ242" i="1"/>
  <c r="BJ243" i="1"/>
  <c r="BJ244" i="1"/>
  <c r="BJ247" i="1"/>
  <c r="BJ248" i="1"/>
  <c r="BJ249" i="1"/>
  <c r="BJ245" i="1"/>
  <c r="BJ250" i="1"/>
  <c r="BJ251" i="1"/>
  <c r="BJ252" i="1"/>
  <c r="BJ253" i="1"/>
  <c r="BJ254" i="1"/>
  <c r="BJ255" i="1"/>
  <c r="BJ246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2" i="1"/>
  <c r="BJ273" i="1"/>
  <c r="BJ271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4" i="1"/>
  <c r="BJ305" i="1"/>
  <c r="BJ306" i="1"/>
  <c r="BJ307" i="1"/>
  <c r="BJ303" i="1"/>
  <c r="BJ308" i="1"/>
  <c r="BJ309" i="1"/>
  <c r="BJ310" i="1"/>
  <c r="BJ311" i="1"/>
  <c r="BJ312" i="1"/>
  <c r="BJ314" i="1"/>
  <c r="BJ315" i="1"/>
  <c r="BJ316" i="1"/>
  <c r="BJ317" i="1"/>
  <c r="BJ318" i="1"/>
  <c r="BJ319" i="1"/>
  <c r="BJ320" i="1"/>
  <c r="BJ313" i="1"/>
  <c r="BJ321" i="1"/>
  <c r="BJ322" i="1"/>
  <c r="BJ323" i="1"/>
  <c r="BJ325" i="1"/>
  <c r="BJ324" i="1"/>
  <c r="BJ326" i="1"/>
  <c r="BJ327" i="1"/>
  <c r="BJ328" i="1"/>
  <c r="BJ329" i="1"/>
  <c r="BJ330" i="1"/>
  <c r="BJ331" i="1"/>
  <c r="BJ332" i="1"/>
  <c r="BJ333" i="1"/>
  <c r="BJ334" i="1"/>
  <c r="BJ336" i="1"/>
  <c r="BJ335" i="1"/>
  <c r="BJ337" i="1"/>
  <c r="BJ338" i="1"/>
  <c r="BJ339" i="1"/>
  <c r="BJ341" i="1"/>
  <c r="BJ342" i="1"/>
  <c r="BJ340" i="1"/>
  <c r="BJ343" i="1"/>
  <c r="BJ344" i="1"/>
  <c r="BJ345" i="1"/>
  <c r="BJ347" i="1"/>
  <c r="BJ348" i="1"/>
  <c r="BJ349" i="1"/>
  <c r="BJ350" i="1"/>
  <c r="BJ351" i="1"/>
  <c r="BJ346" i="1"/>
  <c r="BJ352" i="1"/>
  <c r="BJ353" i="1"/>
  <c r="BJ354" i="1"/>
  <c r="BJ356" i="1"/>
  <c r="BJ355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2" i="1"/>
  <c r="BJ373" i="1"/>
  <c r="BJ374" i="1"/>
  <c r="BJ375" i="1"/>
  <c r="BJ371" i="1"/>
  <c r="BJ376" i="1"/>
  <c r="BJ377" i="1"/>
  <c r="BJ378" i="1"/>
  <c r="BJ380" i="1"/>
  <c r="BJ381" i="1"/>
  <c r="BJ382" i="1"/>
  <c r="BJ383" i="1"/>
  <c r="BJ384" i="1"/>
  <c r="BJ385" i="1"/>
  <c r="BJ386" i="1"/>
  <c r="BJ379" i="1"/>
  <c r="BJ387" i="1"/>
  <c r="BJ388" i="1"/>
  <c r="BJ389" i="1"/>
  <c r="BJ390" i="1"/>
  <c r="BJ392" i="1"/>
  <c r="BJ393" i="1"/>
  <c r="BJ391" i="1"/>
  <c r="BJ394" i="1"/>
  <c r="BJ395" i="1"/>
  <c r="BJ396" i="1"/>
  <c r="BJ398" i="1"/>
  <c r="BJ399" i="1"/>
  <c r="BJ400" i="1"/>
  <c r="BJ401" i="1"/>
  <c r="BJ397" i="1"/>
  <c r="BJ402" i="1"/>
  <c r="BJ403" i="1"/>
  <c r="BJ404" i="1"/>
  <c r="BJ405" i="1"/>
  <c r="BJ407" i="1"/>
  <c r="BJ408" i="1"/>
  <c r="BJ409" i="1"/>
  <c r="BJ410" i="1"/>
  <c r="BJ406" i="1"/>
  <c r="BJ411" i="1"/>
  <c r="BJ412" i="1"/>
  <c r="BJ415" i="1"/>
  <c r="BJ416" i="1"/>
  <c r="BJ417" i="1"/>
  <c r="BJ414" i="1"/>
  <c r="BJ418" i="1"/>
  <c r="BJ413" i="1"/>
  <c r="BJ420" i="1"/>
  <c r="BJ421" i="1"/>
  <c r="BJ422" i="1"/>
  <c r="BJ419" i="1"/>
  <c r="BJ426" i="1"/>
  <c r="BJ427" i="1"/>
  <c r="BJ428" i="1"/>
  <c r="BJ429" i="1"/>
  <c r="BJ424" i="1"/>
  <c r="BJ430" i="1"/>
  <c r="BJ431" i="1"/>
  <c r="BJ432" i="1"/>
  <c r="BJ423" i="1"/>
  <c r="BJ433" i="1"/>
  <c r="BJ434" i="1"/>
  <c r="BJ425" i="1"/>
  <c r="BJ435" i="1"/>
  <c r="BJ436" i="1"/>
  <c r="BJ438" i="1"/>
  <c r="BJ439" i="1"/>
  <c r="BJ437" i="1"/>
  <c r="BJ440" i="1"/>
  <c r="BJ441" i="1"/>
  <c r="BJ442" i="1"/>
  <c r="BJ443" i="1"/>
  <c r="BJ444" i="1"/>
  <c r="BJ447" i="1"/>
  <c r="BJ446" i="1"/>
  <c r="BJ448" i="1"/>
  <c r="BJ449" i="1"/>
  <c r="BJ445" i="1"/>
  <c r="BJ450" i="1"/>
  <c r="BJ451" i="1"/>
  <c r="BJ452" i="1"/>
  <c r="BJ453" i="1"/>
  <c r="BJ455" i="1"/>
  <c r="BJ456" i="1"/>
  <c r="BJ454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5" i="1"/>
  <c r="BJ474" i="1"/>
  <c r="BJ476" i="1"/>
  <c r="BJ477" i="1"/>
  <c r="BJ473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5" i="1"/>
  <c r="BJ496" i="1"/>
  <c r="BJ497" i="1"/>
  <c r="BJ498" i="1"/>
  <c r="BJ494" i="1"/>
  <c r="BJ499" i="1"/>
  <c r="BJ500" i="1"/>
  <c r="BJ502" i="1"/>
  <c r="BJ501" i="1"/>
  <c r="BJ503" i="1"/>
  <c r="BJ505" i="1"/>
  <c r="BJ504" i="1"/>
  <c r="BJ506" i="1"/>
  <c r="BJ507" i="1"/>
  <c r="BJ508" i="1"/>
  <c r="H508" i="1" l="1"/>
  <c r="BW508" i="1" s="1"/>
  <c r="BX508" i="1" s="1"/>
  <c r="AF508" i="1"/>
  <c r="AV508" i="1"/>
  <c r="AW508" i="1"/>
  <c r="AX508" i="1"/>
  <c r="AY508" i="1"/>
  <c r="AZ508" i="1"/>
  <c r="BB508" i="1"/>
  <c r="BC508" i="1"/>
  <c r="BD508" i="1"/>
  <c r="BE508" i="1"/>
  <c r="BF508" i="1"/>
  <c r="BG508" i="1"/>
  <c r="BH508" i="1"/>
  <c r="BI508" i="1"/>
  <c r="BM508" i="1"/>
  <c r="BN508" i="1"/>
  <c r="BO508" i="1"/>
  <c r="BY508" i="1"/>
  <c r="CA508" i="1"/>
  <c r="BQ508" i="1"/>
  <c r="BR508" i="1"/>
  <c r="H507" i="1"/>
  <c r="BW507" i="1" s="1"/>
  <c r="BX507" i="1" s="1"/>
  <c r="AF507" i="1"/>
  <c r="AV507" i="1"/>
  <c r="AW507" i="1"/>
  <c r="AX507" i="1"/>
  <c r="AY507" i="1"/>
  <c r="AZ507" i="1"/>
  <c r="BB507" i="1"/>
  <c r="BC507" i="1"/>
  <c r="BD507" i="1"/>
  <c r="BE507" i="1"/>
  <c r="BF507" i="1"/>
  <c r="BG507" i="1"/>
  <c r="BH507" i="1"/>
  <c r="BI507" i="1"/>
  <c r="BM507" i="1"/>
  <c r="BN507" i="1"/>
  <c r="BO507" i="1"/>
  <c r="BY507" i="1"/>
  <c r="CA507" i="1"/>
  <c r="BQ507" i="1"/>
  <c r="BR507" i="1"/>
  <c r="H506" i="1"/>
  <c r="BW506" i="1" s="1"/>
  <c r="BX506" i="1" s="1"/>
  <c r="AF506" i="1"/>
  <c r="AV506" i="1"/>
  <c r="AW506" i="1"/>
  <c r="AX506" i="1"/>
  <c r="AY506" i="1"/>
  <c r="AZ506" i="1"/>
  <c r="BB506" i="1"/>
  <c r="BC506" i="1"/>
  <c r="BD506" i="1"/>
  <c r="BE506" i="1"/>
  <c r="BF506" i="1"/>
  <c r="BG506" i="1"/>
  <c r="BH506" i="1"/>
  <c r="BI506" i="1"/>
  <c r="BM506" i="1"/>
  <c r="BN506" i="1"/>
  <c r="BO506" i="1"/>
  <c r="BY506" i="1"/>
  <c r="CA506" i="1"/>
  <c r="BQ506" i="1"/>
  <c r="BR506" i="1"/>
  <c r="BA508" i="1" l="1"/>
  <c r="BA507" i="1"/>
  <c r="BA506" i="1"/>
  <c r="H427" i="1"/>
  <c r="BW427" i="1" s="1"/>
  <c r="BX427" i="1" s="1"/>
  <c r="AF2" i="1" l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9" i="1"/>
  <c r="AF17" i="1"/>
  <c r="AF18" i="1"/>
  <c r="AF21" i="1"/>
  <c r="AF20" i="1"/>
  <c r="AF22" i="1"/>
  <c r="AF23" i="1"/>
  <c r="AF24" i="1"/>
  <c r="AF25" i="1"/>
  <c r="AF26" i="1"/>
  <c r="AF27" i="1"/>
  <c r="AF29" i="1"/>
  <c r="AF28" i="1"/>
  <c r="AF33" i="1"/>
  <c r="AF30" i="1"/>
  <c r="AF31" i="1"/>
  <c r="AF32" i="1"/>
  <c r="AF35" i="1"/>
  <c r="AF34" i="1"/>
  <c r="AF36" i="1"/>
  <c r="AF37" i="1"/>
  <c r="AF38" i="1"/>
  <c r="AF39" i="1"/>
  <c r="AF40" i="1"/>
  <c r="AF41" i="1"/>
  <c r="AF42" i="1"/>
  <c r="AF43" i="1"/>
  <c r="AF44" i="1"/>
  <c r="AF49" i="1"/>
  <c r="AF46" i="1"/>
  <c r="AF47" i="1"/>
  <c r="AF48" i="1"/>
  <c r="AF51" i="1"/>
  <c r="AF52" i="1"/>
  <c r="AF50" i="1"/>
  <c r="AF53" i="1"/>
  <c r="AF54" i="1"/>
  <c r="AF55" i="1"/>
  <c r="AF56" i="1"/>
  <c r="AF57" i="1"/>
  <c r="AF59" i="1"/>
  <c r="AF60" i="1"/>
  <c r="AF58" i="1"/>
  <c r="AF61" i="1"/>
  <c r="AF62" i="1"/>
  <c r="AF63" i="1"/>
  <c r="AF64" i="1"/>
  <c r="AF65" i="1"/>
  <c r="AF66" i="1"/>
  <c r="AF67" i="1"/>
  <c r="AF68" i="1"/>
  <c r="AF69" i="1"/>
  <c r="AF70" i="1"/>
  <c r="AF72" i="1"/>
  <c r="AF73" i="1"/>
  <c r="AF71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8" i="1"/>
  <c r="AF87" i="1"/>
  <c r="AF89" i="1"/>
  <c r="AF90" i="1"/>
  <c r="AF91" i="1"/>
  <c r="AF92" i="1"/>
  <c r="AF93" i="1"/>
  <c r="AF94" i="1"/>
  <c r="AF95" i="1"/>
  <c r="AF99" i="1"/>
  <c r="AF96" i="1"/>
  <c r="AF97" i="1"/>
  <c r="AF98" i="1"/>
  <c r="AF100" i="1"/>
  <c r="AF101" i="1"/>
  <c r="AF102" i="1"/>
  <c r="AF106" i="1"/>
  <c r="AF103" i="1"/>
  <c r="AF104" i="1"/>
  <c r="AF105" i="1"/>
  <c r="AF107" i="1"/>
  <c r="AF108" i="1"/>
  <c r="AF109" i="1"/>
  <c r="AF110" i="1"/>
  <c r="AF111" i="1"/>
  <c r="AF112" i="1"/>
  <c r="AF123" i="1"/>
  <c r="AF113" i="1"/>
  <c r="AF124" i="1"/>
  <c r="AF114" i="1"/>
  <c r="AF125" i="1"/>
  <c r="AF115" i="1"/>
  <c r="AF126" i="1"/>
  <c r="AF116" i="1"/>
  <c r="AF117" i="1"/>
  <c r="AF118" i="1"/>
  <c r="AF119" i="1"/>
  <c r="AF120" i="1"/>
  <c r="AF121" i="1"/>
  <c r="AF122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8" i="1"/>
  <c r="AF149" i="1"/>
  <c r="AF150" i="1"/>
  <c r="AF151" i="1"/>
  <c r="AF152" i="1"/>
  <c r="AF154" i="1"/>
  <c r="AF155" i="1"/>
  <c r="AF162" i="1"/>
  <c r="AF156" i="1"/>
  <c r="AF157" i="1"/>
  <c r="AF158" i="1"/>
  <c r="AF159" i="1"/>
  <c r="AF160" i="1"/>
  <c r="AF161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80" i="1"/>
  <c r="AF183" i="1"/>
  <c r="AF184" i="1"/>
  <c r="AF186" i="1"/>
  <c r="AF187" i="1"/>
  <c r="AF188" i="1"/>
  <c r="AF189" i="1"/>
  <c r="AF190" i="1"/>
  <c r="AF182" i="1"/>
  <c r="AF191" i="1"/>
  <c r="AF18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8" i="1"/>
  <c r="AF219" i="1"/>
  <c r="AF220" i="1"/>
  <c r="AF221" i="1"/>
  <c r="AF222" i="1"/>
  <c r="AF224" i="1"/>
  <c r="AF223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9" i="1"/>
  <c r="AF240" i="1"/>
  <c r="AF238" i="1"/>
  <c r="AF241" i="1"/>
  <c r="AF242" i="1"/>
  <c r="AF244" i="1"/>
  <c r="AF247" i="1"/>
  <c r="AF248" i="1"/>
  <c r="AF249" i="1"/>
  <c r="AF245" i="1"/>
  <c r="AF250" i="1"/>
  <c r="AF251" i="1"/>
  <c r="AF252" i="1"/>
  <c r="AF253" i="1"/>
  <c r="AF254" i="1"/>
  <c r="AF255" i="1"/>
  <c r="AF246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2" i="1"/>
  <c r="AF273" i="1"/>
  <c r="AF271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4" i="1"/>
  <c r="AF305" i="1"/>
  <c r="AF306" i="1"/>
  <c r="AF307" i="1"/>
  <c r="AF303" i="1"/>
  <c r="AF308" i="1"/>
  <c r="AF309" i="1"/>
  <c r="AF311" i="1"/>
  <c r="AF312" i="1"/>
  <c r="AF314" i="1"/>
  <c r="AF315" i="1"/>
  <c r="AF316" i="1"/>
  <c r="AF317" i="1"/>
  <c r="AF318" i="1"/>
  <c r="AF319" i="1"/>
  <c r="AF320" i="1"/>
  <c r="AF313" i="1"/>
  <c r="AF321" i="1"/>
  <c r="AF322" i="1"/>
  <c r="AF325" i="1"/>
  <c r="AF324" i="1"/>
  <c r="AF326" i="1"/>
  <c r="AF327" i="1"/>
  <c r="AF328" i="1"/>
  <c r="AF329" i="1"/>
  <c r="AF330" i="1"/>
  <c r="AF331" i="1"/>
  <c r="AF332" i="1"/>
  <c r="AF333" i="1"/>
  <c r="AF334" i="1"/>
  <c r="AF336" i="1"/>
  <c r="AF335" i="1"/>
  <c r="AF337" i="1"/>
  <c r="AF338" i="1"/>
  <c r="AF339" i="1"/>
  <c r="AF341" i="1"/>
  <c r="AF342" i="1"/>
  <c r="AF340" i="1"/>
  <c r="AF343" i="1"/>
  <c r="AF344" i="1"/>
  <c r="AF345" i="1"/>
  <c r="AF347" i="1"/>
  <c r="AF348" i="1"/>
  <c r="AF349" i="1"/>
  <c r="AF350" i="1"/>
  <c r="AF351" i="1"/>
  <c r="AF346" i="1"/>
  <c r="AF352" i="1"/>
  <c r="AF353" i="1"/>
  <c r="AF354" i="1"/>
  <c r="AF356" i="1"/>
  <c r="AF355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2" i="1"/>
  <c r="AF373" i="1"/>
  <c r="AF374" i="1"/>
  <c r="AF375" i="1"/>
  <c r="AF371" i="1"/>
  <c r="AF376" i="1"/>
  <c r="AF377" i="1"/>
  <c r="AF378" i="1"/>
  <c r="AF380" i="1"/>
  <c r="AF381" i="1"/>
  <c r="AF382" i="1"/>
  <c r="AF383" i="1"/>
  <c r="AF384" i="1"/>
  <c r="AF385" i="1"/>
  <c r="AF386" i="1"/>
  <c r="AF379" i="1"/>
  <c r="AF387" i="1"/>
  <c r="AF388" i="1"/>
  <c r="AF389" i="1"/>
  <c r="AF390" i="1"/>
  <c r="AF392" i="1"/>
  <c r="AF393" i="1"/>
  <c r="AF391" i="1"/>
  <c r="AF395" i="1"/>
  <c r="AF396" i="1"/>
  <c r="AF398" i="1"/>
  <c r="AF399" i="1"/>
  <c r="AF400" i="1"/>
  <c r="AF401" i="1"/>
  <c r="AF397" i="1"/>
  <c r="AF402" i="1"/>
  <c r="AF403" i="1"/>
  <c r="AF404" i="1"/>
  <c r="AF405" i="1"/>
  <c r="AF407" i="1"/>
  <c r="AF408" i="1"/>
  <c r="AF409" i="1"/>
  <c r="AF410" i="1"/>
  <c r="AF406" i="1"/>
  <c r="AF411" i="1"/>
  <c r="AF412" i="1"/>
  <c r="AF415" i="1"/>
  <c r="AF416" i="1"/>
  <c r="AF417" i="1"/>
  <c r="AF414" i="1"/>
  <c r="AF418" i="1"/>
  <c r="AF413" i="1"/>
  <c r="AF420" i="1"/>
  <c r="AF421" i="1"/>
  <c r="AF422" i="1"/>
  <c r="AF419" i="1"/>
  <c r="AF426" i="1"/>
  <c r="AF427" i="1"/>
  <c r="AF428" i="1"/>
  <c r="AF429" i="1"/>
  <c r="AF424" i="1"/>
  <c r="AF430" i="1"/>
  <c r="AF431" i="1"/>
  <c r="AF432" i="1"/>
  <c r="AF423" i="1"/>
  <c r="AF433" i="1"/>
  <c r="AF434" i="1"/>
  <c r="AF425" i="1"/>
  <c r="AF435" i="1"/>
  <c r="AF436" i="1"/>
  <c r="AF438" i="1"/>
  <c r="AF439" i="1"/>
  <c r="AF437" i="1"/>
  <c r="AF440" i="1"/>
  <c r="AF441" i="1"/>
  <c r="AF442" i="1"/>
  <c r="AF443" i="1"/>
  <c r="AF444" i="1"/>
  <c r="AF447" i="1"/>
  <c r="AF446" i="1"/>
  <c r="AF448" i="1"/>
  <c r="AF449" i="1"/>
  <c r="AF445" i="1"/>
  <c r="AF450" i="1"/>
  <c r="AF451" i="1"/>
  <c r="AF452" i="1"/>
  <c r="AF453" i="1"/>
  <c r="AF455" i="1"/>
  <c r="AF456" i="1"/>
  <c r="AF454" i="1"/>
  <c r="AF457" i="1"/>
  <c r="AF458" i="1"/>
  <c r="AF459" i="1"/>
  <c r="AF460" i="1"/>
  <c r="AF461" i="1"/>
  <c r="AF462" i="1"/>
  <c r="AF463" i="1"/>
  <c r="AF464" i="1"/>
  <c r="AF466" i="1"/>
  <c r="AF467" i="1"/>
  <c r="AF468" i="1"/>
  <c r="AF469" i="1"/>
  <c r="AF470" i="1"/>
  <c r="AF471" i="1"/>
  <c r="AF472" i="1"/>
  <c r="AF475" i="1"/>
  <c r="AF474" i="1"/>
  <c r="AF476" i="1"/>
  <c r="AF477" i="1"/>
  <c r="AF473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2" i="1"/>
  <c r="AF495" i="1"/>
  <c r="AF496" i="1"/>
  <c r="AF497" i="1"/>
  <c r="AF498" i="1"/>
  <c r="AF494" i="1"/>
  <c r="AF499" i="1"/>
  <c r="AF500" i="1"/>
  <c r="AF502" i="1"/>
  <c r="AF501" i="1"/>
  <c r="AF503" i="1"/>
  <c r="AF505" i="1"/>
  <c r="AF504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9" i="1"/>
  <c r="BR17" i="1"/>
  <c r="BR18" i="1"/>
  <c r="BR21" i="1"/>
  <c r="BR20" i="1"/>
  <c r="BR22" i="1"/>
  <c r="BR23" i="1"/>
  <c r="BR24" i="1"/>
  <c r="BR25" i="1"/>
  <c r="BR26" i="1"/>
  <c r="BR27" i="1"/>
  <c r="BR28" i="1"/>
  <c r="BR29" i="1"/>
  <c r="BR33" i="1"/>
  <c r="BR30" i="1"/>
  <c r="BR31" i="1"/>
  <c r="BR32" i="1"/>
  <c r="BR35" i="1"/>
  <c r="BR34" i="1"/>
  <c r="BR36" i="1"/>
  <c r="BR37" i="1"/>
  <c r="BR38" i="1"/>
  <c r="BR39" i="1"/>
  <c r="BR40" i="1"/>
  <c r="BR42" i="1"/>
  <c r="BR41" i="1"/>
  <c r="BR43" i="1"/>
  <c r="BR44" i="1"/>
  <c r="BR49" i="1"/>
  <c r="BR45" i="1"/>
  <c r="BR46" i="1"/>
  <c r="BR47" i="1"/>
  <c r="BR48" i="1"/>
  <c r="BR51" i="1"/>
  <c r="BR52" i="1"/>
  <c r="BR50" i="1"/>
  <c r="BR53" i="1"/>
  <c r="BR54" i="1"/>
  <c r="BR55" i="1"/>
  <c r="BR56" i="1"/>
  <c r="BR57" i="1"/>
  <c r="BR59" i="1"/>
  <c r="BR60" i="1"/>
  <c r="BR58" i="1"/>
  <c r="BR61" i="1"/>
  <c r="BR62" i="1"/>
  <c r="BR63" i="1"/>
  <c r="BR64" i="1"/>
  <c r="BR65" i="1"/>
  <c r="BR66" i="1"/>
  <c r="BR67" i="1"/>
  <c r="BR68" i="1"/>
  <c r="BR69" i="1"/>
  <c r="BR70" i="1"/>
  <c r="BR72" i="1"/>
  <c r="BR73" i="1"/>
  <c r="BR71" i="1"/>
  <c r="BR74" i="1"/>
  <c r="BR75" i="1"/>
  <c r="BR76" i="1"/>
  <c r="BR77" i="1"/>
  <c r="BR78" i="1"/>
  <c r="BR79" i="1"/>
  <c r="BR80" i="1"/>
  <c r="BR81" i="1"/>
  <c r="BR82" i="1"/>
  <c r="BR83" i="1"/>
  <c r="BR84" i="1"/>
  <c r="BR86" i="1"/>
  <c r="BR85" i="1"/>
  <c r="BR88" i="1"/>
  <c r="BR89" i="1"/>
  <c r="BR87" i="1"/>
  <c r="BR90" i="1"/>
  <c r="BR91" i="1"/>
  <c r="BR92" i="1"/>
  <c r="BR93" i="1"/>
  <c r="BR94" i="1"/>
  <c r="BR95" i="1"/>
  <c r="BR99" i="1"/>
  <c r="BR96" i="1"/>
  <c r="BR97" i="1"/>
  <c r="BR98" i="1"/>
  <c r="BR100" i="1"/>
  <c r="BR101" i="1"/>
  <c r="BR105" i="1"/>
  <c r="BR102" i="1"/>
  <c r="BR106" i="1"/>
  <c r="BR103" i="1"/>
  <c r="BR104" i="1"/>
  <c r="BR107" i="1"/>
  <c r="BR108" i="1"/>
  <c r="BR109" i="1"/>
  <c r="BR110" i="1"/>
  <c r="BR111" i="1"/>
  <c r="BR112" i="1"/>
  <c r="BR123" i="1"/>
  <c r="BR113" i="1"/>
  <c r="BR119" i="1"/>
  <c r="BR124" i="1"/>
  <c r="BR114" i="1"/>
  <c r="BR125" i="1"/>
  <c r="BR115" i="1"/>
  <c r="BR126" i="1"/>
  <c r="BR116" i="1"/>
  <c r="BR120" i="1"/>
  <c r="BR117" i="1"/>
  <c r="BR121" i="1"/>
  <c r="BR118" i="1"/>
  <c r="BR122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8" i="1"/>
  <c r="BR143" i="1"/>
  <c r="BR144" i="1"/>
  <c r="BR145" i="1"/>
  <c r="BR146" i="1"/>
  <c r="BR147" i="1"/>
  <c r="BR149" i="1"/>
  <c r="BR150" i="1"/>
  <c r="BR151" i="1"/>
  <c r="BR152" i="1"/>
  <c r="BR153" i="1"/>
  <c r="BR154" i="1"/>
  <c r="BR155" i="1"/>
  <c r="BR161" i="1"/>
  <c r="BR162" i="1"/>
  <c r="BR156" i="1"/>
  <c r="BR157" i="1"/>
  <c r="BR158" i="1"/>
  <c r="BR159" i="1"/>
  <c r="BR160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3" i="1"/>
  <c r="BR184" i="1"/>
  <c r="BR192" i="1"/>
  <c r="BR185" i="1"/>
  <c r="BR186" i="1"/>
  <c r="BR187" i="1"/>
  <c r="BR188" i="1"/>
  <c r="BR189" i="1"/>
  <c r="BR190" i="1"/>
  <c r="BR182" i="1"/>
  <c r="BR191" i="1"/>
  <c r="BR181" i="1"/>
  <c r="BR193" i="1"/>
  <c r="BR194" i="1"/>
  <c r="BR197" i="1"/>
  <c r="BR195" i="1"/>
  <c r="BR196" i="1"/>
  <c r="BR199" i="1"/>
  <c r="BR198" i="1"/>
  <c r="BR200" i="1"/>
  <c r="BR204" i="1"/>
  <c r="BR205" i="1"/>
  <c r="BR201" i="1"/>
  <c r="BR202" i="1"/>
  <c r="BR203" i="1"/>
  <c r="BR206" i="1"/>
  <c r="BR207" i="1"/>
  <c r="BR210" i="1"/>
  <c r="BR208" i="1"/>
  <c r="BR209" i="1"/>
  <c r="BR211" i="1"/>
  <c r="BR212" i="1"/>
  <c r="BR216" i="1"/>
  <c r="BR217" i="1"/>
  <c r="BR213" i="1"/>
  <c r="BR214" i="1"/>
  <c r="BR215" i="1"/>
  <c r="BR218" i="1"/>
  <c r="BR219" i="1"/>
  <c r="BR220" i="1"/>
  <c r="BR221" i="1"/>
  <c r="BR222" i="1"/>
  <c r="BR224" i="1"/>
  <c r="BR223" i="1"/>
  <c r="BR225" i="1"/>
  <c r="BR226" i="1"/>
  <c r="BR227" i="1"/>
  <c r="BR228" i="1"/>
  <c r="BR229" i="1"/>
  <c r="BR230" i="1"/>
  <c r="BR231" i="1"/>
  <c r="BR232" i="1"/>
  <c r="BR233" i="1"/>
  <c r="BR234" i="1"/>
  <c r="BR235" i="1"/>
  <c r="BR237" i="1"/>
  <c r="BR236" i="1"/>
  <c r="BR239" i="1"/>
  <c r="BR240" i="1"/>
  <c r="BR238" i="1"/>
  <c r="BR241" i="1"/>
  <c r="BR242" i="1"/>
  <c r="BR243" i="1"/>
  <c r="BR244" i="1"/>
  <c r="BR248" i="1"/>
  <c r="BR247" i="1"/>
  <c r="BR249" i="1"/>
  <c r="BR245" i="1"/>
  <c r="BR250" i="1"/>
  <c r="BR251" i="1"/>
  <c r="BR252" i="1"/>
  <c r="BR253" i="1"/>
  <c r="BR256" i="1"/>
  <c r="BR254" i="1"/>
  <c r="BR255" i="1"/>
  <c r="BR257" i="1"/>
  <c r="BR258" i="1"/>
  <c r="BR246" i="1"/>
  <c r="BR260" i="1"/>
  <c r="BR259" i="1"/>
  <c r="BR261" i="1"/>
  <c r="BR265" i="1"/>
  <c r="BR262" i="1"/>
  <c r="BR263" i="1"/>
  <c r="BR264" i="1"/>
  <c r="BR266" i="1"/>
  <c r="BR267" i="1"/>
  <c r="BR268" i="1"/>
  <c r="BR269" i="1"/>
  <c r="BR270" i="1"/>
  <c r="BR272" i="1"/>
  <c r="BR273" i="1"/>
  <c r="BR271" i="1"/>
  <c r="BR274" i="1"/>
  <c r="BR277" i="1"/>
  <c r="BR275" i="1"/>
  <c r="BR278" i="1"/>
  <c r="BR279" i="1"/>
  <c r="BR276" i="1"/>
  <c r="BR280" i="1"/>
  <c r="BR281" i="1"/>
  <c r="BR283" i="1"/>
  <c r="BR282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4" i="1"/>
  <c r="BR305" i="1"/>
  <c r="BR307" i="1"/>
  <c r="BR303" i="1"/>
  <c r="BR306" i="1"/>
  <c r="BR308" i="1"/>
  <c r="BR309" i="1"/>
  <c r="BR311" i="1"/>
  <c r="BR312" i="1"/>
  <c r="BR310" i="1"/>
  <c r="BR314" i="1"/>
  <c r="BR315" i="1"/>
  <c r="BR316" i="1"/>
  <c r="BR317" i="1"/>
  <c r="BR318" i="1"/>
  <c r="BR319" i="1"/>
  <c r="BR320" i="1"/>
  <c r="BR313" i="1"/>
  <c r="BR321" i="1"/>
  <c r="BR322" i="1"/>
  <c r="BR323" i="1"/>
  <c r="BR325" i="1"/>
  <c r="BR324" i="1"/>
  <c r="BR326" i="1"/>
  <c r="BR329" i="1"/>
  <c r="BR327" i="1"/>
  <c r="BR330" i="1"/>
  <c r="BR328" i="1"/>
  <c r="BR331" i="1"/>
  <c r="BR332" i="1"/>
  <c r="BR333" i="1"/>
  <c r="BR334" i="1"/>
  <c r="BR336" i="1"/>
  <c r="BR335" i="1"/>
  <c r="BR337" i="1"/>
  <c r="BR338" i="1"/>
  <c r="BR339" i="1"/>
  <c r="BR341" i="1"/>
  <c r="BR342" i="1"/>
  <c r="BR340" i="1"/>
  <c r="BR343" i="1"/>
  <c r="BR344" i="1"/>
  <c r="BR345" i="1"/>
  <c r="BR347" i="1"/>
  <c r="BR348" i="1"/>
  <c r="BR349" i="1"/>
  <c r="BR350" i="1"/>
  <c r="BR351" i="1"/>
  <c r="BR346" i="1"/>
  <c r="BR352" i="1"/>
  <c r="BR353" i="1"/>
  <c r="BR354" i="1"/>
  <c r="BR356" i="1"/>
  <c r="BR355" i="1"/>
  <c r="BR357" i="1"/>
  <c r="BR358" i="1"/>
  <c r="BR359" i="1"/>
  <c r="BR362" i="1"/>
  <c r="BR360" i="1"/>
  <c r="BR361" i="1"/>
  <c r="BR363" i="1"/>
  <c r="BR364" i="1"/>
  <c r="BR365" i="1"/>
  <c r="BR366" i="1"/>
  <c r="BR367" i="1"/>
  <c r="BR368" i="1"/>
  <c r="BR369" i="1"/>
  <c r="BR370" i="1"/>
  <c r="BR372" i="1"/>
  <c r="BR373" i="1"/>
  <c r="BR374" i="1"/>
  <c r="BR375" i="1"/>
  <c r="BR371" i="1"/>
  <c r="BR376" i="1"/>
  <c r="BR377" i="1"/>
  <c r="BR378" i="1"/>
  <c r="BR381" i="1"/>
  <c r="BR382" i="1"/>
  <c r="BR380" i="1"/>
  <c r="BR383" i="1"/>
  <c r="BR384" i="1"/>
  <c r="BR385" i="1"/>
  <c r="BR386" i="1"/>
  <c r="BR379" i="1"/>
  <c r="BR387" i="1"/>
  <c r="BR388" i="1"/>
  <c r="BR389" i="1"/>
  <c r="BR390" i="1"/>
  <c r="BR392" i="1"/>
  <c r="BR393" i="1"/>
  <c r="BR391" i="1"/>
  <c r="BR394" i="1"/>
  <c r="BR395" i="1"/>
  <c r="BR396" i="1"/>
  <c r="BR399" i="1"/>
  <c r="BR400" i="1"/>
  <c r="BR401" i="1"/>
  <c r="BR397" i="1"/>
  <c r="BR402" i="1"/>
  <c r="BR398" i="1"/>
  <c r="BR403" i="1"/>
  <c r="BR404" i="1"/>
  <c r="BR405" i="1"/>
  <c r="BR409" i="1"/>
  <c r="BR407" i="1"/>
  <c r="BR408" i="1"/>
  <c r="BR410" i="1"/>
  <c r="BR406" i="1"/>
  <c r="BR411" i="1"/>
  <c r="BR412" i="1"/>
  <c r="BR415" i="1"/>
  <c r="BR416" i="1"/>
  <c r="BR417" i="1"/>
  <c r="BR414" i="1"/>
  <c r="BR418" i="1"/>
  <c r="BR413" i="1"/>
  <c r="BR420" i="1"/>
  <c r="BR421" i="1"/>
  <c r="BR422" i="1"/>
  <c r="BR419" i="1"/>
  <c r="BR428" i="1"/>
  <c r="BR426" i="1"/>
  <c r="BR429" i="1"/>
  <c r="BR424" i="1"/>
  <c r="BR427" i="1"/>
  <c r="BR430" i="1"/>
  <c r="BR431" i="1"/>
  <c r="BR432" i="1"/>
  <c r="BR423" i="1"/>
  <c r="BR433" i="1"/>
  <c r="BR434" i="1"/>
  <c r="BR425" i="1"/>
  <c r="BR435" i="1"/>
  <c r="BR436" i="1"/>
  <c r="BR439" i="1"/>
  <c r="BR438" i="1"/>
  <c r="BR437" i="1"/>
  <c r="BR440" i="1"/>
  <c r="BR441" i="1"/>
  <c r="BR442" i="1"/>
  <c r="BR443" i="1"/>
  <c r="BR444" i="1"/>
  <c r="BR448" i="1"/>
  <c r="BR447" i="1"/>
  <c r="BR449" i="1"/>
  <c r="BR445" i="1"/>
  <c r="BR450" i="1"/>
  <c r="BR451" i="1"/>
  <c r="BR446" i="1"/>
  <c r="BR453" i="1"/>
  <c r="BR452" i="1"/>
  <c r="BR455" i="1"/>
  <c r="BR456" i="1"/>
  <c r="BR454" i="1"/>
  <c r="BR457" i="1"/>
  <c r="BR458" i="1"/>
  <c r="BR459" i="1"/>
  <c r="BR460" i="1"/>
  <c r="BR461" i="1"/>
  <c r="BR462" i="1"/>
  <c r="BR464" i="1"/>
  <c r="BR465" i="1"/>
  <c r="BR463" i="1"/>
  <c r="BR466" i="1"/>
  <c r="BR467" i="1"/>
  <c r="BR469" i="1"/>
  <c r="BR470" i="1"/>
  <c r="BR471" i="1"/>
  <c r="BR472" i="1"/>
  <c r="BR468" i="1"/>
  <c r="BR475" i="1"/>
  <c r="BR474" i="1"/>
  <c r="BR476" i="1"/>
  <c r="BR477" i="1"/>
  <c r="BR473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5" i="1"/>
  <c r="BR496" i="1"/>
  <c r="BR497" i="1"/>
  <c r="BR498" i="1"/>
  <c r="BR494" i="1"/>
  <c r="BR499" i="1"/>
  <c r="BR500" i="1"/>
  <c r="BR502" i="1"/>
  <c r="BR501" i="1"/>
  <c r="BR503" i="1"/>
  <c r="BR505" i="1"/>
  <c r="BR504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9" i="1"/>
  <c r="BQ17" i="1"/>
  <c r="BQ18" i="1"/>
  <c r="BQ21" i="1"/>
  <c r="BQ20" i="1"/>
  <c r="BQ22" i="1"/>
  <c r="BQ23" i="1"/>
  <c r="BQ24" i="1"/>
  <c r="BQ25" i="1"/>
  <c r="BQ26" i="1"/>
  <c r="BQ27" i="1"/>
  <c r="BQ28" i="1"/>
  <c r="BQ29" i="1"/>
  <c r="BQ33" i="1"/>
  <c r="BQ30" i="1"/>
  <c r="BQ31" i="1"/>
  <c r="BQ32" i="1"/>
  <c r="BQ35" i="1"/>
  <c r="BQ34" i="1"/>
  <c r="BQ36" i="1"/>
  <c r="BQ37" i="1"/>
  <c r="BQ38" i="1"/>
  <c r="BQ39" i="1"/>
  <c r="BQ40" i="1"/>
  <c r="BQ42" i="1"/>
  <c r="BQ41" i="1"/>
  <c r="BQ43" i="1"/>
  <c r="BQ44" i="1"/>
  <c r="BQ49" i="1"/>
  <c r="BQ45" i="1"/>
  <c r="BQ46" i="1"/>
  <c r="BQ47" i="1"/>
  <c r="BQ48" i="1"/>
  <c r="BQ51" i="1"/>
  <c r="BQ52" i="1"/>
  <c r="BQ50" i="1"/>
  <c r="BQ53" i="1"/>
  <c r="BQ54" i="1"/>
  <c r="BQ55" i="1"/>
  <c r="BQ56" i="1"/>
  <c r="BQ57" i="1"/>
  <c r="BQ59" i="1"/>
  <c r="BQ60" i="1"/>
  <c r="BQ58" i="1"/>
  <c r="BQ61" i="1"/>
  <c r="BQ62" i="1"/>
  <c r="BQ63" i="1"/>
  <c r="BQ64" i="1"/>
  <c r="BQ65" i="1"/>
  <c r="BQ66" i="1"/>
  <c r="BQ67" i="1"/>
  <c r="BQ68" i="1"/>
  <c r="BQ69" i="1"/>
  <c r="BQ70" i="1"/>
  <c r="BQ72" i="1"/>
  <c r="BQ73" i="1"/>
  <c r="BQ71" i="1"/>
  <c r="BQ74" i="1"/>
  <c r="BQ75" i="1"/>
  <c r="BQ76" i="1"/>
  <c r="BQ77" i="1"/>
  <c r="BQ78" i="1"/>
  <c r="BQ79" i="1"/>
  <c r="BQ80" i="1"/>
  <c r="BQ81" i="1"/>
  <c r="BQ82" i="1"/>
  <c r="BQ83" i="1"/>
  <c r="BQ84" i="1"/>
  <c r="BQ86" i="1"/>
  <c r="BQ85" i="1"/>
  <c r="BQ88" i="1"/>
  <c r="BQ89" i="1"/>
  <c r="BQ87" i="1"/>
  <c r="BQ90" i="1"/>
  <c r="BQ91" i="1"/>
  <c r="BQ92" i="1"/>
  <c r="BQ93" i="1"/>
  <c r="BQ94" i="1"/>
  <c r="BQ95" i="1"/>
  <c r="BQ99" i="1"/>
  <c r="BQ96" i="1"/>
  <c r="BQ97" i="1"/>
  <c r="BQ98" i="1"/>
  <c r="BQ100" i="1"/>
  <c r="BQ101" i="1"/>
  <c r="BQ105" i="1"/>
  <c r="BQ102" i="1"/>
  <c r="BQ106" i="1"/>
  <c r="BQ103" i="1"/>
  <c r="BQ104" i="1"/>
  <c r="BQ107" i="1"/>
  <c r="BQ108" i="1"/>
  <c r="BQ109" i="1"/>
  <c r="BQ110" i="1"/>
  <c r="BQ111" i="1"/>
  <c r="BQ112" i="1"/>
  <c r="BQ123" i="1"/>
  <c r="BQ113" i="1"/>
  <c r="BQ119" i="1"/>
  <c r="BQ124" i="1"/>
  <c r="BQ114" i="1"/>
  <c r="BQ125" i="1"/>
  <c r="BQ115" i="1"/>
  <c r="BQ126" i="1"/>
  <c r="BQ116" i="1"/>
  <c r="BQ120" i="1"/>
  <c r="BQ117" i="1"/>
  <c r="BQ121" i="1"/>
  <c r="BQ118" i="1"/>
  <c r="BQ122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8" i="1"/>
  <c r="BQ143" i="1"/>
  <c r="BQ144" i="1"/>
  <c r="BQ145" i="1"/>
  <c r="BQ146" i="1"/>
  <c r="BQ147" i="1"/>
  <c r="BQ149" i="1"/>
  <c r="BQ150" i="1"/>
  <c r="BQ151" i="1"/>
  <c r="BQ152" i="1"/>
  <c r="BQ153" i="1"/>
  <c r="BQ154" i="1"/>
  <c r="BQ155" i="1"/>
  <c r="BQ161" i="1"/>
  <c r="BQ162" i="1"/>
  <c r="BQ156" i="1"/>
  <c r="BQ157" i="1"/>
  <c r="BQ158" i="1"/>
  <c r="BQ159" i="1"/>
  <c r="BQ160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3" i="1"/>
  <c r="BQ184" i="1"/>
  <c r="BQ192" i="1"/>
  <c r="BQ185" i="1"/>
  <c r="BQ186" i="1"/>
  <c r="BQ187" i="1"/>
  <c r="BQ188" i="1"/>
  <c r="BQ189" i="1"/>
  <c r="BQ190" i="1"/>
  <c r="BQ182" i="1"/>
  <c r="BQ191" i="1"/>
  <c r="BQ181" i="1"/>
  <c r="BQ193" i="1"/>
  <c r="BQ194" i="1"/>
  <c r="BQ197" i="1"/>
  <c r="BQ195" i="1"/>
  <c r="BQ196" i="1"/>
  <c r="BQ199" i="1"/>
  <c r="BQ198" i="1"/>
  <c r="BQ200" i="1"/>
  <c r="BQ204" i="1"/>
  <c r="BQ205" i="1"/>
  <c r="BQ201" i="1"/>
  <c r="BQ202" i="1"/>
  <c r="BQ203" i="1"/>
  <c r="BQ206" i="1"/>
  <c r="BQ207" i="1"/>
  <c r="BQ210" i="1"/>
  <c r="BQ208" i="1"/>
  <c r="BQ209" i="1"/>
  <c r="BQ211" i="1"/>
  <c r="BQ212" i="1"/>
  <c r="BQ216" i="1"/>
  <c r="BQ217" i="1"/>
  <c r="BQ213" i="1"/>
  <c r="BQ214" i="1"/>
  <c r="BQ215" i="1"/>
  <c r="BQ218" i="1"/>
  <c r="BQ219" i="1"/>
  <c r="BQ220" i="1"/>
  <c r="BQ221" i="1"/>
  <c r="BQ222" i="1"/>
  <c r="BQ224" i="1"/>
  <c r="BQ223" i="1"/>
  <c r="BQ225" i="1"/>
  <c r="BQ226" i="1"/>
  <c r="BQ227" i="1"/>
  <c r="BQ228" i="1"/>
  <c r="BQ229" i="1"/>
  <c r="BQ230" i="1"/>
  <c r="BQ231" i="1"/>
  <c r="BQ232" i="1"/>
  <c r="BQ233" i="1"/>
  <c r="BQ234" i="1"/>
  <c r="BQ235" i="1"/>
  <c r="BQ237" i="1"/>
  <c r="BQ236" i="1"/>
  <c r="BQ239" i="1"/>
  <c r="BQ240" i="1"/>
  <c r="BQ238" i="1"/>
  <c r="BQ241" i="1"/>
  <c r="BQ242" i="1"/>
  <c r="BQ243" i="1"/>
  <c r="BQ244" i="1"/>
  <c r="BQ248" i="1"/>
  <c r="BQ247" i="1"/>
  <c r="BQ249" i="1"/>
  <c r="BQ245" i="1"/>
  <c r="BQ250" i="1"/>
  <c r="BQ251" i="1"/>
  <c r="BQ252" i="1"/>
  <c r="BQ253" i="1"/>
  <c r="BQ256" i="1"/>
  <c r="BQ254" i="1"/>
  <c r="BQ255" i="1"/>
  <c r="BQ257" i="1"/>
  <c r="BQ258" i="1"/>
  <c r="BQ246" i="1"/>
  <c r="BQ260" i="1"/>
  <c r="BQ259" i="1"/>
  <c r="BQ261" i="1"/>
  <c r="BQ265" i="1"/>
  <c r="BQ262" i="1"/>
  <c r="BQ263" i="1"/>
  <c r="BQ264" i="1"/>
  <c r="BQ266" i="1"/>
  <c r="BQ267" i="1"/>
  <c r="BQ268" i="1"/>
  <c r="BQ269" i="1"/>
  <c r="BQ270" i="1"/>
  <c r="BQ272" i="1"/>
  <c r="BQ273" i="1"/>
  <c r="BQ271" i="1"/>
  <c r="BQ274" i="1"/>
  <c r="BQ277" i="1"/>
  <c r="BQ275" i="1"/>
  <c r="BQ278" i="1"/>
  <c r="BQ279" i="1"/>
  <c r="BQ276" i="1"/>
  <c r="BQ280" i="1"/>
  <c r="BQ281" i="1"/>
  <c r="BQ283" i="1"/>
  <c r="BQ282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4" i="1"/>
  <c r="BQ305" i="1"/>
  <c r="BQ307" i="1"/>
  <c r="BQ303" i="1"/>
  <c r="BQ306" i="1"/>
  <c r="BQ308" i="1"/>
  <c r="BQ309" i="1"/>
  <c r="BQ311" i="1"/>
  <c r="BQ312" i="1"/>
  <c r="BQ310" i="1"/>
  <c r="BQ314" i="1"/>
  <c r="BQ315" i="1"/>
  <c r="BQ316" i="1"/>
  <c r="BQ317" i="1"/>
  <c r="BQ318" i="1"/>
  <c r="BQ319" i="1"/>
  <c r="BQ320" i="1"/>
  <c r="BQ313" i="1"/>
  <c r="BQ321" i="1"/>
  <c r="BQ322" i="1"/>
  <c r="BQ323" i="1"/>
  <c r="BQ325" i="1"/>
  <c r="BQ324" i="1"/>
  <c r="BQ326" i="1"/>
  <c r="BQ329" i="1"/>
  <c r="BQ327" i="1"/>
  <c r="BQ330" i="1"/>
  <c r="BQ328" i="1"/>
  <c r="BQ331" i="1"/>
  <c r="BQ332" i="1"/>
  <c r="BQ333" i="1"/>
  <c r="BQ334" i="1"/>
  <c r="BQ336" i="1"/>
  <c r="BQ335" i="1"/>
  <c r="BQ337" i="1"/>
  <c r="BQ338" i="1"/>
  <c r="BQ339" i="1"/>
  <c r="BQ341" i="1"/>
  <c r="BQ342" i="1"/>
  <c r="BQ340" i="1"/>
  <c r="BQ343" i="1"/>
  <c r="BQ344" i="1"/>
  <c r="BQ345" i="1"/>
  <c r="BQ347" i="1"/>
  <c r="BQ348" i="1"/>
  <c r="BQ349" i="1"/>
  <c r="BQ350" i="1"/>
  <c r="BQ351" i="1"/>
  <c r="BQ346" i="1"/>
  <c r="BQ352" i="1"/>
  <c r="BQ353" i="1"/>
  <c r="BQ354" i="1"/>
  <c r="BQ356" i="1"/>
  <c r="BQ355" i="1"/>
  <c r="BQ357" i="1"/>
  <c r="BQ358" i="1"/>
  <c r="BQ359" i="1"/>
  <c r="BQ362" i="1"/>
  <c r="BQ360" i="1"/>
  <c r="BQ361" i="1"/>
  <c r="BQ363" i="1"/>
  <c r="BQ364" i="1"/>
  <c r="BQ365" i="1"/>
  <c r="BQ366" i="1"/>
  <c r="BQ367" i="1"/>
  <c r="BQ368" i="1"/>
  <c r="BQ369" i="1"/>
  <c r="BQ370" i="1"/>
  <c r="BQ372" i="1"/>
  <c r="BQ373" i="1"/>
  <c r="BQ374" i="1"/>
  <c r="BQ375" i="1"/>
  <c r="BQ371" i="1"/>
  <c r="BQ376" i="1"/>
  <c r="BQ377" i="1"/>
  <c r="BQ378" i="1"/>
  <c r="BQ381" i="1"/>
  <c r="BQ382" i="1"/>
  <c r="BQ380" i="1"/>
  <c r="BQ383" i="1"/>
  <c r="BQ384" i="1"/>
  <c r="BQ385" i="1"/>
  <c r="BQ386" i="1"/>
  <c r="BQ379" i="1"/>
  <c r="BQ387" i="1"/>
  <c r="BQ388" i="1"/>
  <c r="BQ389" i="1"/>
  <c r="BQ390" i="1"/>
  <c r="BQ392" i="1"/>
  <c r="BQ393" i="1"/>
  <c r="BQ391" i="1"/>
  <c r="BQ394" i="1"/>
  <c r="BQ395" i="1"/>
  <c r="BQ396" i="1"/>
  <c r="BQ399" i="1"/>
  <c r="BQ400" i="1"/>
  <c r="BQ401" i="1"/>
  <c r="BQ397" i="1"/>
  <c r="BQ402" i="1"/>
  <c r="BQ398" i="1"/>
  <c r="BQ403" i="1"/>
  <c r="BQ404" i="1"/>
  <c r="BQ405" i="1"/>
  <c r="BQ409" i="1"/>
  <c r="BQ407" i="1"/>
  <c r="BQ408" i="1"/>
  <c r="BQ410" i="1"/>
  <c r="BQ406" i="1"/>
  <c r="BQ411" i="1"/>
  <c r="BQ412" i="1"/>
  <c r="BQ415" i="1"/>
  <c r="BQ416" i="1"/>
  <c r="BQ417" i="1"/>
  <c r="BQ414" i="1"/>
  <c r="BQ418" i="1"/>
  <c r="BQ413" i="1"/>
  <c r="BQ420" i="1"/>
  <c r="BQ421" i="1"/>
  <c r="BQ422" i="1"/>
  <c r="BQ419" i="1"/>
  <c r="BQ428" i="1"/>
  <c r="BQ426" i="1"/>
  <c r="BQ429" i="1"/>
  <c r="BQ424" i="1"/>
  <c r="BQ427" i="1"/>
  <c r="BQ430" i="1"/>
  <c r="BQ431" i="1"/>
  <c r="BQ432" i="1"/>
  <c r="BQ423" i="1"/>
  <c r="BQ433" i="1"/>
  <c r="BQ434" i="1"/>
  <c r="BQ425" i="1"/>
  <c r="BQ435" i="1"/>
  <c r="BQ436" i="1"/>
  <c r="BQ439" i="1"/>
  <c r="BQ438" i="1"/>
  <c r="BQ437" i="1"/>
  <c r="BQ440" i="1"/>
  <c r="BQ441" i="1"/>
  <c r="BQ442" i="1"/>
  <c r="BQ443" i="1"/>
  <c r="BQ444" i="1"/>
  <c r="BQ448" i="1"/>
  <c r="BQ447" i="1"/>
  <c r="BQ449" i="1"/>
  <c r="BQ445" i="1"/>
  <c r="BQ450" i="1"/>
  <c r="BQ451" i="1"/>
  <c r="BQ446" i="1"/>
  <c r="BQ453" i="1"/>
  <c r="BQ452" i="1"/>
  <c r="BQ455" i="1"/>
  <c r="BQ456" i="1"/>
  <c r="BQ454" i="1"/>
  <c r="BQ457" i="1"/>
  <c r="BQ458" i="1"/>
  <c r="BQ459" i="1"/>
  <c r="BQ460" i="1"/>
  <c r="BQ461" i="1"/>
  <c r="BQ462" i="1"/>
  <c r="BQ464" i="1"/>
  <c r="BQ465" i="1"/>
  <c r="BQ463" i="1"/>
  <c r="BQ466" i="1"/>
  <c r="BQ467" i="1"/>
  <c r="BQ469" i="1"/>
  <c r="BQ470" i="1"/>
  <c r="BQ471" i="1"/>
  <c r="BQ472" i="1"/>
  <c r="BQ468" i="1"/>
  <c r="BQ475" i="1"/>
  <c r="BQ474" i="1"/>
  <c r="BQ476" i="1"/>
  <c r="BQ477" i="1"/>
  <c r="BQ473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5" i="1"/>
  <c r="BQ496" i="1"/>
  <c r="BQ497" i="1"/>
  <c r="BQ498" i="1"/>
  <c r="BQ494" i="1"/>
  <c r="BQ499" i="1"/>
  <c r="BQ500" i="1"/>
  <c r="BQ502" i="1"/>
  <c r="BQ501" i="1"/>
  <c r="BQ503" i="1"/>
  <c r="BQ505" i="1"/>
  <c r="BQ504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9" i="1"/>
  <c r="AZ17" i="1"/>
  <c r="AZ18" i="1"/>
  <c r="AZ21" i="1"/>
  <c r="AZ20" i="1"/>
  <c r="AZ22" i="1"/>
  <c r="AZ23" i="1"/>
  <c r="AZ24" i="1"/>
  <c r="AZ25" i="1"/>
  <c r="AZ26" i="1"/>
  <c r="AZ27" i="1"/>
  <c r="AZ28" i="1"/>
  <c r="AZ29" i="1"/>
  <c r="AZ33" i="1"/>
  <c r="AZ30" i="1"/>
  <c r="AZ31" i="1"/>
  <c r="AZ32" i="1"/>
  <c r="AZ35" i="1"/>
  <c r="AZ34" i="1"/>
  <c r="AZ36" i="1"/>
  <c r="AZ37" i="1"/>
  <c r="AZ38" i="1"/>
  <c r="AZ39" i="1"/>
  <c r="AZ40" i="1"/>
  <c r="AZ42" i="1"/>
  <c r="AZ41" i="1"/>
  <c r="AZ43" i="1"/>
  <c r="AZ44" i="1"/>
  <c r="AZ49" i="1"/>
  <c r="AZ45" i="1"/>
  <c r="AZ46" i="1"/>
  <c r="AZ47" i="1"/>
  <c r="AZ48" i="1"/>
  <c r="AZ51" i="1"/>
  <c r="AZ52" i="1"/>
  <c r="AZ50" i="1"/>
  <c r="AZ53" i="1"/>
  <c r="AZ54" i="1"/>
  <c r="AZ55" i="1"/>
  <c r="AZ56" i="1"/>
  <c r="AZ57" i="1"/>
  <c r="AZ59" i="1"/>
  <c r="AZ60" i="1"/>
  <c r="AZ58" i="1"/>
  <c r="AZ61" i="1"/>
  <c r="AZ62" i="1"/>
  <c r="AZ63" i="1"/>
  <c r="AZ64" i="1"/>
  <c r="AZ65" i="1"/>
  <c r="AZ66" i="1"/>
  <c r="AZ67" i="1"/>
  <c r="AZ68" i="1"/>
  <c r="AZ69" i="1"/>
  <c r="AZ70" i="1"/>
  <c r="AZ72" i="1"/>
  <c r="AZ73" i="1"/>
  <c r="AZ71" i="1"/>
  <c r="AZ74" i="1"/>
  <c r="AZ75" i="1"/>
  <c r="AZ76" i="1"/>
  <c r="AZ77" i="1"/>
  <c r="AZ78" i="1"/>
  <c r="AZ79" i="1"/>
  <c r="AZ80" i="1"/>
  <c r="AZ81" i="1"/>
  <c r="AZ82" i="1"/>
  <c r="AZ83" i="1"/>
  <c r="AZ84" i="1"/>
  <c r="AZ86" i="1"/>
  <c r="AZ85" i="1"/>
  <c r="AZ88" i="1"/>
  <c r="AZ89" i="1"/>
  <c r="AZ87" i="1"/>
  <c r="AZ90" i="1"/>
  <c r="AZ91" i="1"/>
  <c r="AZ92" i="1"/>
  <c r="AZ93" i="1"/>
  <c r="AZ94" i="1"/>
  <c r="AZ95" i="1"/>
  <c r="AZ99" i="1"/>
  <c r="AZ96" i="1"/>
  <c r="AZ97" i="1"/>
  <c r="AZ98" i="1"/>
  <c r="AZ100" i="1"/>
  <c r="AZ101" i="1"/>
  <c r="AZ105" i="1"/>
  <c r="AZ102" i="1"/>
  <c r="AZ106" i="1"/>
  <c r="AZ103" i="1"/>
  <c r="AZ104" i="1"/>
  <c r="AZ107" i="1"/>
  <c r="AZ108" i="1"/>
  <c r="AZ109" i="1"/>
  <c r="AZ110" i="1"/>
  <c r="AZ111" i="1"/>
  <c r="AZ112" i="1"/>
  <c r="AZ123" i="1"/>
  <c r="AZ113" i="1"/>
  <c r="AZ119" i="1"/>
  <c r="AZ124" i="1"/>
  <c r="AZ114" i="1"/>
  <c r="AZ125" i="1"/>
  <c r="AZ115" i="1"/>
  <c r="AZ126" i="1"/>
  <c r="AZ116" i="1"/>
  <c r="AZ120" i="1"/>
  <c r="AZ117" i="1"/>
  <c r="AZ121" i="1"/>
  <c r="AZ118" i="1"/>
  <c r="AZ122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8" i="1"/>
  <c r="AZ143" i="1"/>
  <c r="AZ144" i="1"/>
  <c r="AZ145" i="1"/>
  <c r="AZ146" i="1"/>
  <c r="AZ147" i="1"/>
  <c r="AZ149" i="1"/>
  <c r="AZ150" i="1"/>
  <c r="AZ151" i="1"/>
  <c r="AZ152" i="1"/>
  <c r="AZ153" i="1"/>
  <c r="AZ154" i="1"/>
  <c r="AZ155" i="1"/>
  <c r="AZ161" i="1"/>
  <c r="AZ162" i="1"/>
  <c r="AZ156" i="1"/>
  <c r="AZ157" i="1"/>
  <c r="AZ158" i="1"/>
  <c r="AZ159" i="1"/>
  <c r="AZ160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3" i="1"/>
  <c r="AZ184" i="1"/>
  <c r="AZ192" i="1"/>
  <c r="AZ185" i="1"/>
  <c r="AZ186" i="1"/>
  <c r="AZ187" i="1"/>
  <c r="AZ188" i="1"/>
  <c r="AZ189" i="1"/>
  <c r="AZ190" i="1"/>
  <c r="AZ182" i="1"/>
  <c r="AZ191" i="1"/>
  <c r="AZ181" i="1"/>
  <c r="AZ193" i="1"/>
  <c r="AZ194" i="1"/>
  <c r="AZ197" i="1"/>
  <c r="AZ195" i="1"/>
  <c r="AZ196" i="1"/>
  <c r="AZ199" i="1"/>
  <c r="AZ198" i="1"/>
  <c r="AZ200" i="1"/>
  <c r="AZ204" i="1"/>
  <c r="AZ205" i="1"/>
  <c r="AZ201" i="1"/>
  <c r="AZ202" i="1"/>
  <c r="AZ203" i="1"/>
  <c r="AZ206" i="1"/>
  <c r="AZ207" i="1"/>
  <c r="AZ210" i="1"/>
  <c r="AZ208" i="1"/>
  <c r="AZ209" i="1"/>
  <c r="AZ211" i="1"/>
  <c r="AZ212" i="1"/>
  <c r="AZ216" i="1"/>
  <c r="AZ217" i="1"/>
  <c r="AZ213" i="1"/>
  <c r="AZ214" i="1"/>
  <c r="AZ215" i="1"/>
  <c r="AZ218" i="1"/>
  <c r="AZ219" i="1"/>
  <c r="AZ220" i="1"/>
  <c r="AZ221" i="1"/>
  <c r="AZ222" i="1"/>
  <c r="AZ224" i="1"/>
  <c r="AZ223" i="1"/>
  <c r="AZ225" i="1"/>
  <c r="AZ226" i="1"/>
  <c r="AZ227" i="1"/>
  <c r="AZ228" i="1"/>
  <c r="AZ229" i="1"/>
  <c r="AZ230" i="1"/>
  <c r="AZ231" i="1"/>
  <c r="AZ232" i="1"/>
  <c r="AZ233" i="1"/>
  <c r="AZ234" i="1"/>
  <c r="AZ235" i="1"/>
  <c r="AZ237" i="1"/>
  <c r="AZ236" i="1"/>
  <c r="AZ239" i="1"/>
  <c r="AZ240" i="1"/>
  <c r="AZ238" i="1"/>
  <c r="AZ241" i="1"/>
  <c r="AZ242" i="1"/>
  <c r="AZ243" i="1"/>
  <c r="AZ244" i="1"/>
  <c r="AZ248" i="1"/>
  <c r="AZ247" i="1"/>
  <c r="AZ249" i="1"/>
  <c r="AZ245" i="1"/>
  <c r="AZ250" i="1"/>
  <c r="AZ251" i="1"/>
  <c r="AZ252" i="1"/>
  <c r="AZ253" i="1"/>
  <c r="AZ256" i="1"/>
  <c r="AZ254" i="1"/>
  <c r="AZ255" i="1"/>
  <c r="AZ257" i="1"/>
  <c r="AZ258" i="1"/>
  <c r="AZ246" i="1"/>
  <c r="AZ260" i="1"/>
  <c r="AZ259" i="1"/>
  <c r="AZ261" i="1"/>
  <c r="AZ265" i="1"/>
  <c r="AZ262" i="1"/>
  <c r="AZ263" i="1"/>
  <c r="AZ264" i="1"/>
  <c r="AZ266" i="1"/>
  <c r="AZ267" i="1"/>
  <c r="AZ268" i="1"/>
  <c r="AZ269" i="1"/>
  <c r="AZ270" i="1"/>
  <c r="AZ272" i="1"/>
  <c r="AZ273" i="1"/>
  <c r="AZ271" i="1"/>
  <c r="AZ274" i="1"/>
  <c r="AZ277" i="1"/>
  <c r="AZ275" i="1"/>
  <c r="AZ278" i="1"/>
  <c r="AZ279" i="1"/>
  <c r="AZ276" i="1"/>
  <c r="AZ280" i="1"/>
  <c r="AZ281" i="1"/>
  <c r="AZ283" i="1"/>
  <c r="AZ282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4" i="1"/>
  <c r="AZ305" i="1"/>
  <c r="AZ307" i="1"/>
  <c r="AZ303" i="1"/>
  <c r="AZ306" i="1"/>
  <c r="AZ308" i="1"/>
  <c r="AZ309" i="1"/>
  <c r="AZ311" i="1"/>
  <c r="AZ312" i="1"/>
  <c r="AZ310" i="1"/>
  <c r="AZ314" i="1"/>
  <c r="AZ315" i="1"/>
  <c r="AZ316" i="1"/>
  <c r="AZ317" i="1"/>
  <c r="AZ318" i="1"/>
  <c r="AZ319" i="1"/>
  <c r="AZ320" i="1"/>
  <c r="AZ313" i="1"/>
  <c r="AZ321" i="1"/>
  <c r="AZ322" i="1"/>
  <c r="AZ323" i="1"/>
  <c r="AZ325" i="1"/>
  <c r="AZ324" i="1"/>
  <c r="AZ326" i="1"/>
  <c r="AZ329" i="1"/>
  <c r="AZ327" i="1"/>
  <c r="AZ330" i="1"/>
  <c r="AZ328" i="1"/>
  <c r="AZ331" i="1"/>
  <c r="AZ332" i="1"/>
  <c r="AZ333" i="1"/>
  <c r="AZ334" i="1"/>
  <c r="AZ336" i="1"/>
  <c r="AZ335" i="1"/>
  <c r="AZ337" i="1"/>
  <c r="AZ338" i="1"/>
  <c r="AZ339" i="1"/>
  <c r="AZ341" i="1"/>
  <c r="AZ342" i="1"/>
  <c r="AZ340" i="1"/>
  <c r="AZ343" i="1"/>
  <c r="AZ344" i="1"/>
  <c r="AZ345" i="1"/>
  <c r="AZ347" i="1"/>
  <c r="AZ348" i="1"/>
  <c r="AZ349" i="1"/>
  <c r="AZ350" i="1"/>
  <c r="AZ351" i="1"/>
  <c r="AZ346" i="1"/>
  <c r="AZ352" i="1"/>
  <c r="AZ353" i="1"/>
  <c r="AZ354" i="1"/>
  <c r="AZ356" i="1"/>
  <c r="AZ355" i="1"/>
  <c r="AZ357" i="1"/>
  <c r="AZ358" i="1"/>
  <c r="AZ359" i="1"/>
  <c r="AZ362" i="1"/>
  <c r="AZ360" i="1"/>
  <c r="AZ361" i="1"/>
  <c r="AZ363" i="1"/>
  <c r="AZ364" i="1"/>
  <c r="AZ365" i="1"/>
  <c r="AZ366" i="1"/>
  <c r="AZ367" i="1"/>
  <c r="AZ368" i="1"/>
  <c r="AZ369" i="1"/>
  <c r="AZ370" i="1"/>
  <c r="AZ372" i="1"/>
  <c r="AZ373" i="1"/>
  <c r="AZ374" i="1"/>
  <c r="AZ375" i="1"/>
  <c r="AZ371" i="1"/>
  <c r="AZ376" i="1"/>
  <c r="AZ377" i="1"/>
  <c r="AZ378" i="1"/>
  <c r="AZ381" i="1"/>
  <c r="AZ382" i="1"/>
  <c r="AZ380" i="1"/>
  <c r="AZ383" i="1"/>
  <c r="AZ384" i="1"/>
  <c r="AZ385" i="1"/>
  <c r="AZ386" i="1"/>
  <c r="AZ379" i="1"/>
  <c r="AZ387" i="1"/>
  <c r="AZ388" i="1"/>
  <c r="AZ389" i="1"/>
  <c r="AZ390" i="1"/>
  <c r="AZ392" i="1"/>
  <c r="AZ393" i="1"/>
  <c r="AZ391" i="1"/>
  <c r="AZ394" i="1"/>
  <c r="AZ395" i="1"/>
  <c r="AZ396" i="1"/>
  <c r="AZ399" i="1"/>
  <c r="AZ400" i="1"/>
  <c r="AZ401" i="1"/>
  <c r="AZ397" i="1"/>
  <c r="AZ402" i="1"/>
  <c r="AZ398" i="1"/>
  <c r="AZ403" i="1"/>
  <c r="AZ404" i="1"/>
  <c r="AZ405" i="1"/>
  <c r="AZ409" i="1"/>
  <c r="AZ407" i="1"/>
  <c r="AZ408" i="1"/>
  <c r="AZ410" i="1"/>
  <c r="AZ406" i="1"/>
  <c r="AZ411" i="1"/>
  <c r="AZ412" i="1"/>
  <c r="AZ415" i="1"/>
  <c r="AZ416" i="1"/>
  <c r="AZ417" i="1"/>
  <c r="AZ414" i="1"/>
  <c r="AZ418" i="1"/>
  <c r="AZ413" i="1"/>
  <c r="AZ420" i="1"/>
  <c r="AZ421" i="1"/>
  <c r="AZ422" i="1"/>
  <c r="AZ419" i="1"/>
  <c r="AZ428" i="1"/>
  <c r="AZ426" i="1"/>
  <c r="AZ429" i="1"/>
  <c r="AZ424" i="1"/>
  <c r="AZ427" i="1"/>
  <c r="AZ430" i="1"/>
  <c r="AZ431" i="1"/>
  <c r="AZ432" i="1"/>
  <c r="AZ423" i="1"/>
  <c r="AZ433" i="1"/>
  <c r="AZ434" i="1"/>
  <c r="AZ425" i="1"/>
  <c r="AZ435" i="1"/>
  <c r="AZ436" i="1"/>
  <c r="AZ439" i="1"/>
  <c r="AZ438" i="1"/>
  <c r="AZ437" i="1"/>
  <c r="AZ440" i="1"/>
  <c r="AZ441" i="1"/>
  <c r="AZ442" i="1"/>
  <c r="AZ443" i="1"/>
  <c r="AZ444" i="1"/>
  <c r="AZ448" i="1"/>
  <c r="AZ447" i="1"/>
  <c r="AZ449" i="1"/>
  <c r="AZ445" i="1"/>
  <c r="AZ450" i="1"/>
  <c r="AZ451" i="1"/>
  <c r="AZ446" i="1"/>
  <c r="AZ453" i="1"/>
  <c r="AZ452" i="1"/>
  <c r="AZ455" i="1"/>
  <c r="AZ456" i="1"/>
  <c r="AZ454" i="1"/>
  <c r="AZ457" i="1"/>
  <c r="AZ458" i="1"/>
  <c r="AZ459" i="1"/>
  <c r="AZ460" i="1"/>
  <c r="AZ461" i="1"/>
  <c r="AZ462" i="1"/>
  <c r="AZ464" i="1"/>
  <c r="AZ465" i="1"/>
  <c r="AZ463" i="1"/>
  <c r="AZ466" i="1"/>
  <c r="AZ467" i="1"/>
  <c r="AZ469" i="1"/>
  <c r="AZ470" i="1"/>
  <c r="AZ471" i="1"/>
  <c r="AZ472" i="1"/>
  <c r="AZ468" i="1"/>
  <c r="AZ475" i="1"/>
  <c r="AZ474" i="1"/>
  <c r="AZ476" i="1"/>
  <c r="AZ477" i="1"/>
  <c r="AZ473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5" i="1"/>
  <c r="AZ496" i="1"/>
  <c r="AZ497" i="1"/>
  <c r="AZ498" i="1"/>
  <c r="AZ494" i="1"/>
  <c r="AZ499" i="1"/>
  <c r="AZ500" i="1"/>
  <c r="AZ502" i="1"/>
  <c r="AZ501" i="1"/>
  <c r="AZ503" i="1"/>
  <c r="AZ505" i="1"/>
  <c r="AZ504" i="1"/>
  <c r="AY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9" i="1"/>
  <c r="AY17" i="1"/>
  <c r="AY18" i="1"/>
  <c r="AY21" i="1"/>
  <c r="AY20" i="1"/>
  <c r="AY22" i="1"/>
  <c r="AY23" i="1"/>
  <c r="AY24" i="1"/>
  <c r="AY25" i="1"/>
  <c r="AY26" i="1"/>
  <c r="AY27" i="1"/>
  <c r="AY28" i="1"/>
  <c r="AY29" i="1"/>
  <c r="AY33" i="1"/>
  <c r="AY30" i="1"/>
  <c r="AY31" i="1"/>
  <c r="AY32" i="1"/>
  <c r="AY35" i="1"/>
  <c r="AY34" i="1"/>
  <c r="AY36" i="1"/>
  <c r="AY37" i="1"/>
  <c r="AY38" i="1"/>
  <c r="AY39" i="1"/>
  <c r="AY40" i="1"/>
  <c r="AY42" i="1"/>
  <c r="AY41" i="1"/>
  <c r="AY43" i="1"/>
  <c r="AY44" i="1"/>
  <c r="AY49" i="1"/>
  <c r="AY45" i="1"/>
  <c r="AY46" i="1"/>
  <c r="AY47" i="1"/>
  <c r="AY48" i="1"/>
  <c r="AY51" i="1"/>
  <c r="AY52" i="1"/>
  <c r="AY50" i="1"/>
  <c r="AY53" i="1"/>
  <c r="AY54" i="1"/>
  <c r="AY55" i="1"/>
  <c r="AY56" i="1"/>
  <c r="AY57" i="1"/>
  <c r="AY59" i="1"/>
  <c r="AY60" i="1"/>
  <c r="AY58" i="1"/>
  <c r="AY61" i="1"/>
  <c r="AY62" i="1"/>
  <c r="AY63" i="1"/>
  <c r="AY64" i="1"/>
  <c r="AY65" i="1"/>
  <c r="AY66" i="1"/>
  <c r="AY67" i="1"/>
  <c r="AY68" i="1"/>
  <c r="AY69" i="1"/>
  <c r="AY70" i="1"/>
  <c r="AY72" i="1"/>
  <c r="AY73" i="1"/>
  <c r="AY71" i="1"/>
  <c r="AY74" i="1"/>
  <c r="AY75" i="1"/>
  <c r="AY76" i="1"/>
  <c r="AY77" i="1"/>
  <c r="AY78" i="1"/>
  <c r="AY79" i="1"/>
  <c r="AY80" i="1"/>
  <c r="AY81" i="1"/>
  <c r="AY82" i="1"/>
  <c r="AY83" i="1"/>
  <c r="AY84" i="1"/>
  <c r="AY86" i="1"/>
  <c r="AY85" i="1"/>
  <c r="AY88" i="1"/>
  <c r="AY89" i="1"/>
  <c r="AY87" i="1"/>
  <c r="AY90" i="1"/>
  <c r="AY91" i="1"/>
  <c r="AY92" i="1"/>
  <c r="AY93" i="1"/>
  <c r="AY94" i="1"/>
  <c r="AY95" i="1"/>
  <c r="AY99" i="1"/>
  <c r="AY96" i="1"/>
  <c r="AY97" i="1"/>
  <c r="AY98" i="1"/>
  <c r="AY100" i="1"/>
  <c r="AY101" i="1"/>
  <c r="AY105" i="1"/>
  <c r="AY102" i="1"/>
  <c r="AY106" i="1"/>
  <c r="AY103" i="1"/>
  <c r="AY104" i="1"/>
  <c r="AY107" i="1"/>
  <c r="AY108" i="1"/>
  <c r="AY109" i="1"/>
  <c r="AY110" i="1"/>
  <c r="AY111" i="1"/>
  <c r="AY112" i="1"/>
  <c r="AY123" i="1"/>
  <c r="AY113" i="1"/>
  <c r="AY119" i="1"/>
  <c r="AY124" i="1"/>
  <c r="AY114" i="1"/>
  <c r="AY125" i="1"/>
  <c r="AY115" i="1"/>
  <c r="AY126" i="1"/>
  <c r="AY116" i="1"/>
  <c r="AY120" i="1"/>
  <c r="AY117" i="1"/>
  <c r="AY121" i="1"/>
  <c r="AY118" i="1"/>
  <c r="AY122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8" i="1"/>
  <c r="AY143" i="1"/>
  <c r="AY144" i="1"/>
  <c r="AY145" i="1"/>
  <c r="AY146" i="1"/>
  <c r="AY147" i="1"/>
  <c r="AY149" i="1"/>
  <c r="AY150" i="1"/>
  <c r="AY151" i="1"/>
  <c r="AY152" i="1"/>
  <c r="AY153" i="1"/>
  <c r="AY154" i="1"/>
  <c r="AY155" i="1"/>
  <c r="AY161" i="1"/>
  <c r="AY162" i="1"/>
  <c r="AY156" i="1"/>
  <c r="AY157" i="1"/>
  <c r="AY158" i="1"/>
  <c r="AY159" i="1"/>
  <c r="AY160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3" i="1"/>
  <c r="AY184" i="1"/>
  <c r="AY192" i="1"/>
  <c r="AY185" i="1"/>
  <c r="AY186" i="1"/>
  <c r="AY187" i="1"/>
  <c r="AY188" i="1"/>
  <c r="AY189" i="1"/>
  <c r="AY190" i="1"/>
  <c r="AY182" i="1"/>
  <c r="AY191" i="1"/>
  <c r="AY181" i="1"/>
  <c r="AY193" i="1"/>
  <c r="AY194" i="1"/>
  <c r="AY197" i="1"/>
  <c r="AY195" i="1"/>
  <c r="AY196" i="1"/>
  <c r="AY199" i="1"/>
  <c r="AY198" i="1"/>
  <c r="AY200" i="1"/>
  <c r="AY204" i="1"/>
  <c r="AY205" i="1"/>
  <c r="AY201" i="1"/>
  <c r="AY202" i="1"/>
  <c r="AY203" i="1"/>
  <c r="AY206" i="1"/>
  <c r="AY207" i="1"/>
  <c r="AY210" i="1"/>
  <c r="AY208" i="1"/>
  <c r="AY209" i="1"/>
  <c r="AY211" i="1"/>
  <c r="AY212" i="1"/>
  <c r="AY216" i="1"/>
  <c r="AY217" i="1"/>
  <c r="AY213" i="1"/>
  <c r="AY214" i="1"/>
  <c r="AY215" i="1"/>
  <c r="AY218" i="1"/>
  <c r="AY219" i="1"/>
  <c r="AY220" i="1"/>
  <c r="AY221" i="1"/>
  <c r="AY222" i="1"/>
  <c r="AY224" i="1"/>
  <c r="AY223" i="1"/>
  <c r="AY225" i="1"/>
  <c r="AY226" i="1"/>
  <c r="AY227" i="1"/>
  <c r="AY228" i="1"/>
  <c r="AY229" i="1"/>
  <c r="AY230" i="1"/>
  <c r="AY231" i="1"/>
  <c r="AY232" i="1"/>
  <c r="AY233" i="1"/>
  <c r="AY234" i="1"/>
  <c r="AY235" i="1"/>
  <c r="AY237" i="1"/>
  <c r="AY236" i="1"/>
  <c r="AY239" i="1"/>
  <c r="AY240" i="1"/>
  <c r="AY238" i="1"/>
  <c r="AY241" i="1"/>
  <c r="AY242" i="1"/>
  <c r="AY243" i="1"/>
  <c r="AY244" i="1"/>
  <c r="AY248" i="1"/>
  <c r="AY247" i="1"/>
  <c r="AY249" i="1"/>
  <c r="AY245" i="1"/>
  <c r="AY250" i="1"/>
  <c r="AY251" i="1"/>
  <c r="AY252" i="1"/>
  <c r="AY253" i="1"/>
  <c r="AY256" i="1"/>
  <c r="AY254" i="1"/>
  <c r="AY255" i="1"/>
  <c r="AY257" i="1"/>
  <c r="AY258" i="1"/>
  <c r="AY246" i="1"/>
  <c r="AY260" i="1"/>
  <c r="AY259" i="1"/>
  <c r="AY261" i="1"/>
  <c r="AY265" i="1"/>
  <c r="AY262" i="1"/>
  <c r="AY263" i="1"/>
  <c r="AY264" i="1"/>
  <c r="AY266" i="1"/>
  <c r="AY267" i="1"/>
  <c r="AY268" i="1"/>
  <c r="AY269" i="1"/>
  <c r="AY270" i="1"/>
  <c r="AY272" i="1"/>
  <c r="AY273" i="1"/>
  <c r="AY271" i="1"/>
  <c r="AY274" i="1"/>
  <c r="AY277" i="1"/>
  <c r="AY275" i="1"/>
  <c r="AY278" i="1"/>
  <c r="AY279" i="1"/>
  <c r="AY276" i="1"/>
  <c r="AY280" i="1"/>
  <c r="AY281" i="1"/>
  <c r="AY283" i="1"/>
  <c r="AY282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4" i="1"/>
  <c r="AY305" i="1"/>
  <c r="AY307" i="1"/>
  <c r="AY303" i="1"/>
  <c r="AY306" i="1"/>
  <c r="AY308" i="1"/>
  <c r="AY309" i="1"/>
  <c r="AY311" i="1"/>
  <c r="AY312" i="1"/>
  <c r="AY310" i="1"/>
  <c r="AY314" i="1"/>
  <c r="AY315" i="1"/>
  <c r="AY316" i="1"/>
  <c r="AY317" i="1"/>
  <c r="AY318" i="1"/>
  <c r="AY319" i="1"/>
  <c r="AY320" i="1"/>
  <c r="AY313" i="1"/>
  <c r="AY321" i="1"/>
  <c r="AY322" i="1"/>
  <c r="AY323" i="1"/>
  <c r="AY325" i="1"/>
  <c r="AY324" i="1"/>
  <c r="AY326" i="1"/>
  <c r="AY329" i="1"/>
  <c r="AY327" i="1"/>
  <c r="AY330" i="1"/>
  <c r="AY328" i="1"/>
  <c r="AY331" i="1"/>
  <c r="AY332" i="1"/>
  <c r="AY333" i="1"/>
  <c r="AY334" i="1"/>
  <c r="AY336" i="1"/>
  <c r="AY335" i="1"/>
  <c r="AY337" i="1"/>
  <c r="AY338" i="1"/>
  <c r="AY339" i="1"/>
  <c r="AY341" i="1"/>
  <c r="AY342" i="1"/>
  <c r="AY340" i="1"/>
  <c r="AY343" i="1"/>
  <c r="AY344" i="1"/>
  <c r="AY345" i="1"/>
  <c r="AY347" i="1"/>
  <c r="AY348" i="1"/>
  <c r="AY349" i="1"/>
  <c r="AY350" i="1"/>
  <c r="AY351" i="1"/>
  <c r="AY346" i="1"/>
  <c r="AY352" i="1"/>
  <c r="AY353" i="1"/>
  <c r="AY354" i="1"/>
  <c r="AY356" i="1"/>
  <c r="AY355" i="1"/>
  <c r="AY357" i="1"/>
  <c r="AY358" i="1"/>
  <c r="AY359" i="1"/>
  <c r="AY362" i="1"/>
  <c r="AY360" i="1"/>
  <c r="AY361" i="1"/>
  <c r="AY363" i="1"/>
  <c r="AY364" i="1"/>
  <c r="AY365" i="1"/>
  <c r="AY366" i="1"/>
  <c r="AY367" i="1"/>
  <c r="AY368" i="1"/>
  <c r="AY369" i="1"/>
  <c r="AY370" i="1"/>
  <c r="AY372" i="1"/>
  <c r="AY373" i="1"/>
  <c r="AY374" i="1"/>
  <c r="AY375" i="1"/>
  <c r="AY371" i="1"/>
  <c r="AY376" i="1"/>
  <c r="AY377" i="1"/>
  <c r="AY378" i="1"/>
  <c r="AY381" i="1"/>
  <c r="AY382" i="1"/>
  <c r="AY380" i="1"/>
  <c r="AY383" i="1"/>
  <c r="AY384" i="1"/>
  <c r="AY385" i="1"/>
  <c r="AY386" i="1"/>
  <c r="AY379" i="1"/>
  <c r="AY387" i="1"/>
  <c r="AY388" i="1"/>
  <c r="AY389" i="1"/>
  <c r="AY390" i="1"/>
  <c r="AY392" i="1"/>
  <c r="AY393" i="1"/>
  <c r="AY391" i="1"/>
  <c r="AY394" i="1"/>
  <c r="AY395" i="1"/>
  <c r="AY396" i="1"/>
  <c r="AY399" i="1"/>
  <c r="AY400" i="1"/>
  <c r="AY401" i="1"/>
  <c r="AY397" i="1"/>
  <c r="AY402" i="1"/>
  <c r="AY398" i="1"/>
  <c r="AY403" i="1"/>
  <c r="AY404" i="1"/>
  <c r="AY405" i="1"/>
  <c r="AY409" i="1"/>
  <c r="AY407" i="1"/>
  <c r="AY408" i="1"/>
  <c r="AY410" i="1"/>
  <c r="AY406" i="1"/>
  <c r="AY411" i="1"/>
  <c r="AY412" i="1"/>
  <c r="AY415" i="1"/>
  <c r="AY416" i="1"/>
  <c r="AY417" i="1"/>
  <c r="AY414" i="1"/>
  <c r="AY418" i="1"/>
  <c r="AY413" i="1"/>
  <c r="AY420" i="1"/>
  <c r="AY421" i="1"/>
  <c r="AY422" i="1"/>
  <c r="AY419" i="1"/>
  <c r="AY428" i="1"/>
  <c r="AY426" i="1"/>
  <c r="AY429" i="1"/>
  <c r="AY424" i="1"/>
  <c r="AY427" i="1"/>
  <c r="AY430" i="1"/>
  <c r="AY431" i="1"/>
  <c r="AY432" i="1"/>
  <c r="AY423" i="1"/>
  <c r="AY433" i="1"/>
  <c r="AY434" i="1"/>
  <c r="AY425" i="1"/>
  <c r="AY435" i="1"/>
  <c r="AY436" i="1"/>
  <c r="AY439" i="1"/>
  <c r="AY438" i="1"/>
  <c r="AY437" i="1"/>
  <c r="AY440" i="1"/>
  <c r="AY441" i="1"/>
  <c r="AY442" i="1"/>
  <c r="AY443" i="1"/>
  <c r="AY444" i="1"/>
  <c r="AY448" i="1"/>
  <c r="AY447" i="1"/>
  <c r="AY449" i="1"/>
  <c r="AY445" i="1"/>
  <c r="AY450" i="1"/>
  <c r="AY451" i="1"/>
  <c r="AY446" i="1"/>
  <c r="AY453" i="1"/>
  <c r="AY452" i="1"/>
  <c r="AY455" i="1"/>
  <c r="AY456" i="1"/>
  <c r="AY454" i="1"/>
  <c r="AY457" i="1"/>
  <c r="AY458" i="1"/>
  <c r="AY459" i="1"/>
  <c r="AY460" i="1"/>
  <c r="AY461" i="1"/>
  <c r="AY462" i="1"/>
  <c r="AY464" i="1"/>
  <c r="AY465" i="1"/>
  <c r="AY463" i="1"/>
  <c r="AY466" i="1"/>
  <c r="AY467" i="1"/>
  <c r="AY469" i="1"/>
  <c r="AY470" i="1"/>
  <c r="AY471" i="1"/>
  <c r="AY472" i="1"/>
  <c r="AY468" i="1"/>
  <c r="AY475" i="1"/>
  <c r="AY474" i="1"/>
  <c r="AY476" i="1"/>
  <c r="AY477" i="1"/>
  <c r="AY473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5" i="1"/>
  <c r="AY496" i="1"/>
  <c r="AY497" i="1"/>
  <c r="AY498" i="1"/>
  <c r="AY494" i="1"/>
  <c r="AY499" i="1"/>
  <c r="AY500" i="1"/>
  <c r="AY502" i="1"/>
  <c r="AY501" i="1"/>
  <c r="AY503" i="1"/>
  <c r="AY505" i="1"/>
  <c r="AY504" i="1"/>
  <c r="AX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9" i="1"/>
  <c r="AX17" i="1"/>
  <c r="AX18" i="1"/>
  <c r="AX21" i="1"/>
  <c r="AX20" i="1"/>
  <c r="AX22" i="1"/>
  <c r="AX23" i="1"/>
  <c r="AX24" i="1"/>
  <c r="AX25" i="1"/>
  <c r="AX26" i="1"/>
  <c r="AX27" i="1"/>
  <c r="AX28" i="1"/>
  <c r="AX29" i="1"/>
  <c r="AX33" i="1"/>
  <c r="AX30" i="1"/>
  <c r="AX31" i="1"/>
  <c r="AX32" i="1"/>
  <c r="AX35" i="1"/>
  <c r="AX34" i="1"/>
  <c r="AX36" i="1"/>
  <c r="AX37" i="1"/>
  <c r="AX38" i="1"/>
  <c r="AX39" i="1"/>
  <c r="AX40" i="1"/>
  <c r="AX42" i="1"/>
  <c r="AX41" i="1"/>
  <c r="AX43" i="1"/>
  <c r="AX44" i="1"/>
  <c r="AX49" i="1"/>
  <c r="AX45" i="1"/>
  <c r="AX46" i="1"/>
  <c r="AX47" i="1"/>
  <c r="AX48" i="1"/>
  <c r="AX51" i="1"/>
  <c r="AX52" i="1"/>
  <c r="AX50" i="1"/>
  <c r="AX53" i="1"/>
  <c r="AX54" i="1"/>
  <c r="AX55" i="1"/>
  <c r="AX56" i="1"/>
  <c r="AX57" i="1"/>
  <c r="AX59" i="1"/>
  <c r="AX60" i="1"/>
  <c r="AX58" i="1"/>
  <c r="AX61" i="1"/>
  <c r="AX62" i="1"/>
  <c r="AX63" i="1"/>
  <c r="AX64" i="1"/>
  <c r="AX65" i="1"/>
  <c r="AX66" i="1"/>
  <c r="AX67" i="1"/>
  <c r="AX68" i="1"/>
  <c r="AX69" i="1"/>
  <c r="AX70" i="1"/>
  <c r="AX72" i="1"/>
  <c r="AX73" i="1"/>
  <c r="AX71" i="1"/>
  <c r="AX74" i="1"/>
  <c r="AX75" i="1"/>
  <c r="AX76" i="1"/>
  <c r="AX77" i="1"/>
  <c r="AX78" i="1"/>
  <c r="AX79" i="1"/>
  <c r="AX80" i="1"/>
  <c r="AX81" i="1"/>
  <c r="AX82" i="1"/>
  <c r="AX83" i="1"/>
  <c r="AX84" i="1"/>
  <c r="AX86" i="1"/>
  <c r="AX85" i="1"/>
  <c r="AX88" i="1"/>
  <c r="AX89" i="1"/>
  <c r="AX87" i="1"/>
  <c r="AX90" i="1"/>
  <c r="AX91" i="1"/>
  <c r="AX92" i="1"/>
  <c r="AX93" i="1"/>
  <c r="AX94" i="1"/>
  <c r="AX95" i="1"/>
  <c r="AX99" i="1"/>
  <c r="AX96" i="1"/>
  <c r="AX97" i="1"/>
  <c r="AX98" i="1"/>
  <c r="AX100" i="1"/>
  <c r="AX101" i="1"/>
  <c r="AX105" i="1"/>
  <c r="AX102" i="1"/>
  <c r="AX106" i="1"/>
  <c r="AX103" i="1"/>
  <c r="AX104" i="1"/>
  <c r="AX107" i="1"/>
  <c r="AX108" i="1"/>
  <c r="AX109" i="1"/>
  <c r="AX110" i="1"/>
  <c r="AX111" i="1"/>
  <c r="AX112" i="1"/>
  <c r="AX123" i="1"/>
  <c r="AX113" i="1"/>
  <c r="AX119" i="1"/>
  <c r="AX124" i="1"/>
  <c r="AX114" i="1"/>
  <c r="AX125" i="1"/>
  <c r="AX115" i="1"/>
  <c r="AX126" i="1"/>
  <c r="AX116" i="1"/>
  <c r="AX120" i="1"/>
  <c r="AX117" i="1"/>
  <c r="AX121" i="1"/>
  <c r="AX118" i="1"/>
  <c r="AX122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8" i="1"/>
  <c r="AX143" i="1"/>
  <c r="AX144" i="1"/>
  <c r="AX145" i="1"/>
  <c r="AX146" i="1"/>
  <c r="AX147" i="1"/>
  <c r="AX149" i="1"/>
  <c r="AX150" i="1"/>
  <c r="AX151" i="1"/>
  <c r="AX152" i="1"/>
  <c r="AX153" i="1"/>
  <c r="AX154" i="1"/>
  <c r="AX155" i="1"/>
  <c r="AX161" i="1"/>
  <c r="AX162" i="1"/>
  <c r="AX156" i="1"/>
  <c r="AX157" i="1"/>
  <c r="AX158" i="1"/>
  <c r="AX159" i="1"/>
  <c r="AX160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3" i="1"/>
  <c r="AX184" i="1"/>
  <c r="AX192" i="1"/>
  <c r="AX185" i="1"/>
  <c r="AX186" i="1"/>
  <c r="AX187" i="1"/>
  <c r="AX188" i="1"/>
  <c r="AX189" i="1"/>
  <c r="AX190" i="1"/>
  <c r="AX182" i="1"/>
  <c r="AX191" i="1"/>
  <c r="AX181" i="1"/>
  <c r="AX193" i="1"/>
  <c r="AX194" i="1"/>
  <c r="AX197" i="1"/>
  <c r="AX195" i="1"/>
  <c r="AX196" i="1"/>
  <c r="AX199" i="1"/>
  <c r="AX198" i="1"/>
  <c r="AX200" i="1"/>
  <c r="AX204" i="1"/>
  <c r="AX205" i="1"/>
  <c r="AX201" i="1"/>
  <c r="AX202" i="1"/>
  <c r="AX203" i="1"/>
  <c r="AX206" i="1"/>
  <c r="AX207" i="1"/>
  <c r="AX210" i="1"/>
  <c r="AX208" i="1"/>
  <c r="AX209" i="1"/>
  <c r="AX211" i="1"/>
  <c r="AX212" i="1"/>
  <c r="AX216" i="1"/>
  <c r="AX217" i="1"/>
  <c r="AX213" i="1"/>
  <c r="AX214" i="1"/>
  <c r="AX215" i="1"/>
  <c r="AX218" i="1"/>
  <c r="AX219" i="1"/>
  <c r="AX220" i="1"/>
  <c r="AX221" i="1"/>
  <c r="AX222" i="1"/>
  <c r="AX224" i="1"/>
  <c r="AX223" i="1"/>
  <c r="AX225" i="1"/>
  <c r="AX226" i="1"/>
  <c r="AX227" i="1"/>
  <c r="AX228" i="1"/>
  <c r="AX229" i="1"/>
  <c r="AX230" i="1"/>
  <c r="AX231" i="1"/>
  <c r="AX232" i="1"/>
  <c r="AX233" i="1"/>
  <c r="AX234" i="1"/>
  <c r="AX235" i="1"/>
  <c r="AX237" i="1"/>
  <c r="AX236" i="1"/>
  <c r="AX239" i="1"/>
  <c r="AX240" i="1"/>
  <c r="AX238" i="1"/>
  <c r="AX241" i="1"/>
  <c r="AX242" i="1"/>
  <c r="AX243" i="1"/>
  <c r="AX244" i="1"/>
  <c r="AX248" i="1"/>
  <c r="AX247" i="1"/>
  <c r="AX249" i="1"/>
  <c r="AX245" i="1"/>
  <c r="AX250" i="1"/>
  <c r="AX251" i="1"/>
  <c r="AX252" i="1"/>
  <c r="AX253" i="1"/>
  <c r="AX256" i="1"/>
  <c r="AX254" i="1"/>
  <c r="AX255" i="1"/>
  <c r="AX257" i="1"/>
  <c r="AX258" i="1"/>
  <c r="AX246" i="1"/>
  <c r="AX260" i="1"/>
  <c r="AX259" i="1"/>
  <c r="AX261" i="1"/>
  <c r="AX265" i="1"/>
  <c r="AX262" i="1"/>
  <c r="AX263" i="1"/>
  <c r="AX264" i="1"/>
  <c r="AX266" i="1"/>
  <c r="AX267" i="1"/>
  <c r="AX268" i="1"/>
  <c r="AX269" i="1"/>
  <c r="AX270" i="1"/>
  <c r="AX272" i="1"/>
  <c r="AX273" i="1"/>
  <c r="AX271" i="1"/>
  <c r="AX274" i="1"/>
  <c r="AX277" i="1"/>
  <c r="AX275" i="1"/>
  <c r="AX278" i="1"/>
  <c r="AX279" i="1"/>
  <c r="AX276" i="1"/>
  <c r="AX280" i="1"/>
  <c r="AX281" i="1"/>
  <c r="AX283" i="1"/>
  <c r="AX282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4" i="1"/>
  <c r="AX305" i="1"/>
  <c r="AX307" i="1"/>
  <c r="AX303" i="1"/>
  <c r="AX306" i="1"/>
  <c r="AX308" i="1"/>
  <c r="AX309" i="1"/>
  <c r="AX311" i="1"/>
  <c r="AX312" i="1"/>
  <c r="AX310" i="1"/>
  <c r="AX314" i="1"/>
  <c r="AX315" i="1"/>
  <c r="AX316" i="1"/>
  <c r="AX317" i="1"/>
  <c r="AX318" i="1"/>
  <c r="AX319" i="1"/>
  <c r="AX320" i="1"/>
  <c r="AX313" i="1"/>
  <c r="AX321" i="1"/>
  <c r="AX322" i="1"/>
  <c r="AX323" i="1"/>
  <c r="AX325" i="1"/>
  <c r="AX324" i="1"/>
  <c r="AX326" i="1"/>
  <c r="AX329" i="1"/>
  <c r="AX327" i="1"/>
  <c r="AX330" i="1"/>
  <c r="AX328" i="1"/>
  <c r="AX331" i="1"/>
  <c r="AX332" i="1"/>
  <c r="AX333" i="1"/>
  <c r="AX334" i="1"/>
  <c r="AX336" i="1"/>
  <c r="AX335" i="1"/>
  <c r="AX337" i="1"/>
  <c r="AX338" i="1"/>
  <c r="AX339" i="1"/>
  <c r="AX341" i="1"/>
  <c r="AX342" i="1"/>
  <c r="AX340" i="1"/>
  <c r="AX343" i="1"/>
  <c r="AX344" i="1"/>
  <c r="AX345" i="1"/>
  <c r="AX347" i="1"/>
  <c r="AX348" i="1"/>
  <c r="AX349" i="1"/>
  <c r="AX350" i="1"/>
  <c r="AX351" i="1"/>
  <c r="AX346" i="1"/>
  <c r="AX352" i="1"/>
  <c r="AX353" i="1"/>
  <c r="AX354" i="1"/>
  <c r="AX356" i="1"/>
  <c r="AX355" i="1"/>
  <c r="AX357" i="1"/>
  <c r="AX358" i="1"/>
  <c r="AX359" i="1"/>
  <c r="AX362" i="1"/>
  <c r="AX360" i="1"/>
  <c r="AX361" i="1"/>
  <c r="AX363" i="1"/>
  <c r="AX364" i="1"/>
  <c r="AX365" i="1"/>
  <c r="AX366" i="1"/>
  <c r="AX367" i="1"/>
  <c r="AX368" i="1"/>
  <c r="AX369" i="1"/>
  <c r="AX370" i="1"/>
  <c r="AX372" i="1"/>
  <c r="AX373" i="1"/>
  <c r="AX374" i="1"/>
  <c r="AX375" i="1"/>
  <c r="AX371" i="1"/>
  <c r="AX376" i="1"/>
  <c r="AX377" i="1"/>
  <c r="AX378" i="1"/>
  <c r="AX381" i="1"/>
  <c r="AX382" i="1"/>
  <c r="AX380" i="1"/>
  <c r="AX383" i="1"/>
  <c r="AX384" i="1"/>
  <c r="AX385" i="1"/>
  <c r="AX386" i="1"/>
  <c r="AX379" i="1"/>
  <c r="AX387" i="1"/>
  <c r="AX388" i="1"/>
  <c r="AX389" i="1"/>
  <c r="AX390" i="1"/>
  <c r="AX392" i="1"/>
  <c r="AX393" i="1"/>
  <c r="AX391" i="1"/>
  <c r="AX394" i="1"/>
  <c r="AX395" i="1"/>
  <c r="AX396" i="1"/>
  <c r="AX399" i="1"/>
  <c r="AX400" i="1"/>
  <c r="AX401" i="1"/>
  <c r="AX397" i="1"/>
  <c r="AX402" i="1"/>
  <c r="AX398" i="1"/>
  <c r="AX403" i="1"/>
  <c r="AX404" i="1"/>
  <c r="AX405" i="1"/>
  <c r="AX409" i="1"/>
  <c r="AX407" i="1"/>
  <c r="AX408" i="1"/>
  <c r="AX410" i="1"/>
  <c r="AX406" i="1"/>
  <c r="AX411" i="1"/>
  <c r="AX412" i="1"/>
  <c r="AX415" i="1"/>
  <c r="AX416" i="1"/>
  <c r="AX417" i="1"/>
  <c r="AX414" i="1"/>
  <c r="AX418" i="1"/>
  <c r="AX413" i="1"/>
  <c r="AX420" i="1"/>
  <c r="AX421" i="1"/>
  <c r="AX422" i="1"/>
  <c r="AX419" i="1"/>
  <c r="AX428" i="1"/>
  <c r="AX426" i="1"/>
  <c r="AX429" i="1"/>
  <c r="AX424" i="1"/>
  <c r="AX427" i="1"/>
  <c r="AX430" i="1"/>
  <c r="AX431" i="1"/>
  <c r="AX432" i="1"/>
  <c r="AX423" i="1"/>
  <c r="AX433" i="1"/>
  <c r="AX434" i="1"/>
  <c r="AX425" i="1"/>
  <c r="AX435" i="1"/>
  <c r="AX436" i="1"/>
  <c r="AX439" i="1"/>
  <c r="AX438" i="1"/>
  <c r="AX437" i="1"/>
  <c r="AX440" i="1"/>
  <c r="AX441" i="1"/>
  <c r="AX442" i="1"/>
  <c r="AX443" i="1"/>
  <c r="AX444" i="1"/>
  <c r="AX448" i="1"/>
  <c r="AX447" i="1"/>
  <c r="AX449" i="1"/>
  <c r="AX445" i="1"/>
  <c r="AX450" i="1"/>
  <c r="AX451" i="1"/>
  <c r="AX446" i="1"/>
  <c r="AX453" i="1"/>
  <c r="AX452" i="1"/>
  <c r="AX455" i="1"/>
  <c r="AX456" i="1"/>
  <c r="AX454" i="1"/>
  <c r="AX457" i="1"/>
  <c r="AX458" i="1"/>
  <c r="AX459" i="1"/>
  <c r="AX460" i="1"/>
  <c r="AX461" i="1"/>
  <c r="AX462" i="1"/>
  <c r="AX464" i="1"/>
  <c r="AX465" i="1"/>
  <c r="AX463" i="1"/>
  <c r="AX466" i="1"/>
  <c r="AX467" i="1"/>
  <c r="AX469" i="1"/>
  <c r="AX470" i="1"/>
  <c r="AX471" i="1"/>
  <c r="AX472" i="1"/>
  <c r="AX468" i="1"/>
  <c r="AX475" i="1"/>
  <c r="AX474" i="1"/>
  <c r="AX476" i="1"/>
  <c r="AX477" i="1"/>
  <c r="AX473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5" i="1"/>
  <c r="AX496" i="1"/>
  <c r="AX497" i="1"/>
  <c r="AX498" i="1"/>
  <c r="AX494" i="1"/>
  <c r="AX499" i="1"/>
  <c r="AX500" i="1"/>
  <c r="AX502" i="1"/>
  <c r="AX501" i="1"/>
  <c r="AX503" i="1"/>
  <c r="AX505" i="1"/>
  <c r="AX50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9" i="1"/>
  <c r="AW17" i="1"/>
  <c r="AW18" i="1"/>
  <c r="AW21" i="1"/>
  <c r="AW20" i="1"/>
  <c r="AW22" i="1"/>
  <c r="AW23" i="1"/>
  <c r="AW24" i="1"/>
  <c r="AW25" i="1"/>
  <c r="AW26" i="1"/>
  <c r="AW27" i="1"/>
  <c r="AW28" i="1"/>
  <c r="AW29" i="1"/>
  <c r="AW33" i="1"/>
  <c r="AW30" i="1"/>
  <c r="AW31" i="1"/>
  <c r="AW32" i="1"/>
  <c r="AW35" i="1"/>
  <c r="AW34" i="1"/>
  <c r="AW36" i="1"/>
  <c r="AW37" i="1"/>
  <c r="AW38" i="1"/>
  <c r="AW39" i="1"/>
  <c r="AW40" i="1"/>
  <c r="AW42" i="1"/>
  <c r="AW41" i="1"/>
  <c r="AW43" i="1"/>
  <c r="AW44" i="1"/>
  <c r="AW49" i="1"/>
  <c r="AW45" i="1"/>
  <c r="AW46" i="1"/>
  <c r="AW47" i="1"/>
  <c r="AW48" i="1"/>
  <c r="AW51" i="1"/>
  <c r="AW52" i="1"/>
  <c r="AW50" i="1"/>
  <c r="AW53" i="1"/>
  <c r="AW54" i="1"/>
  <c r="AW55" i="1"/>
  <c r="AW56" i="1"/>
  <c r="AW57" i="1"/>
  <c r="AW59" i="1"/>
  <c r="AW60" i="1"/>
  <c r="AW58" i="1"/>
  <c r="AW61" i="1"/>
  <c r="AW62" i="1"/>
  <c r="AW63" i="1"/>
  <c r="AW64" i="1"/>
  <c r="AW65" i="1"/>
  <c r="AW66" i="1"/>
  <c r="AW67" i="1"/>
  <c r="AW68" i="1"/>
  <c r="AW69" i="1"/>
  <c r="AW70" i="1"/>
  <c r="AW72" i="1"/>
  <c r="AW73" i="1"/>
  <c r="AW71" i="1"/>
  <c r="AW74" i="1"/>
  <c r="AW75" i="1"/>
  <c r="AW76" i="1"/>
  <c r="AW77" i="1"/>
  <c r="AW78" i="1"/>
  <c r="AW79" i="1"/>
  <c r="AW80" i="1"/>
  <c r="AW81" i="1"/>
  <c r="AW82" i="1"/>
  <c r="AW83" i="1"/>
  <c r="AW84" i="1"/>
  <c r="AW86" i="1"/>
  <c r="AW85" i="1"/>
  <c r="AW88" i="1"/>
  <c r="AW89" i="1"/>
  <c r="AW87" i="1"/>
  <c r="AW90" i="1"/>
  <c r="AW91" i="1"/>
  <c r="AW92" i="1"/>
  <c r="AW93" i="1"/>
  <c r="AW94" i="1"/>
  <c r="AW95" i="1"/>
  <c r="AW99" i="1"/>
  <c r="AW96" i="1"/>
  <c r="AW97" i="1"/>
  <c r="AW98" i="1"/>
  <c r="AW100" i="1"/>
  <c r="AW101" i="1"/>
  <c r="AW105" i="1"/>
  <c r="AW102" i="1"/>
  <c r="AW106" i="1"/>
  <c r="AW103" i="1"/>
  <c r="AW104" i="1"/>
  <c r="AW107" i="1"/>
  <c r="AW108" i="1"/>
  <c r="AW109" i="1"/>
  <c r="AW110" i="1"/>
  <c r="AW111" i="1"/>
  <c r="AW112" i="1"/>
  <c r="AW123" i="1"/>
  <c r="AW113" i="1"/>
  <c r="AW119" i="1"/>
  <c r="AW124" i="1"/>
  <c r="AW114" i="1"/>
  <c r="AW125" i="1"/>
  <c r="AW115" i="1"/>
  <c r="AW126" i="1"/>
  <c r="AW116" i="1"/>
  <c r="AW120" i="1"/>
  <c r="AW117" i="1"/>
  <c r="AW121" i="1"/>
  <c r="AW118" i="1"/>
  <c r="AW122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8" i="1"/>
  <c r="AW143" i="1"/>
  <c r="AW144" i="1"/>
  <c r="AW145" i="1"/>
  <c r="AW146" i="1"/>
  <c r="AW147" i="1"/>
  <c r="AW149" i="1"/>
  <c r="AW150" i="1"/>
  <c r="AW151" i="1"/>
  <c r="AW152" i="1"/>
  <c r="AW153" i="1"/>
  <c r="AW154" i="1"/>
  <c r="AW155" i="1"/>
  <c r="AW161" i="1"/>
  <c r="AW162" i="1"/>
  <c r="AW156" i="1"/>
  <c r="AW157" i="1"/>
  <c r="AW158" i="1"/>
  <c r="AW159" i="1"/>
  <c r="AW160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3" i="1"/>
  <c r="AW184" i="1"/>
  <c r="AW192" i="1"/>
  <c r="AW185" i="1"/>
  <c r="AW186" i="1"/>
  <c r="AW187" i="1"/>
  <c r="AW188" i="1"/>
  <c r="AW189" i="1"/>
  <c r="AW190" i="1"/>
  <c r="AW182" i="1"/>
  <c r="AW191" i="1"/>
  <c r="AW181" i="1"/>
  <c r="AW193" i="1"/>
  <c r="AW194" i="1"/>
  <c r="AW197" i="1"/>
  <c r="AW195" i="1"/>
  <c r="AW196" i="1"/>
  <c r="AW199" i="1"/>
  <c r="AW198" i="1"/>
  <c r="AW200" i="1"/>
  <c r="AW204" i="1"/>
  <c r="AW205" i="1"/>
  <c r="AW201" i="1"/>
  <c r="AW202" i="1"/>
  <c r="AW203" i="1"/>
  <c r="AW206" i="1"/>
  <c r="AW207" i="1"/>
  <c r="AW210" i="1"/>
  <c r="AW208" i="1"/>
  <c r="AW209" i="1"/>
  <c r="AW211" i="1"/>
  <c r="AW212" i="1"/>
  <c r="AW216" i="1"/>
  <c r="AW217" i="1"/>
  <c r="AW213" i="1"/>
  <c r="AW214" i="1"/>
  <c r="AW215" i="1"/>
  <c r="AW218" i="1"/>
  <c r="AW219" i="1"/>
  <c r="AW220" i="1"/>
  <c r="AW221" i="1"/>
  <c r="AW222" i="1"/>
  <c r="AW224" i="1"/>
  <c r="AW223" i="1"/>
  <c r="AW225" i="1"/>
  <c r="AW226" i="1"/>
  <c r="AW227" i="1"/>
  <c r="AW228" i="1"/>
  <c r="AW229" i="1"/>
  <c r="AW230" i="1"/>
  <c r="AW231" i="1"/>
  <c r="AW232" i="1"/>
  <c r="AW233" i="1"/>
  <c r="AW234" i="1"/>
  <c r="AW235" i="1"/>
  <c r="AW237" i="1"/>
  <c r="AW236" i="1"/>
  <c r="AW239" i="1"/>
  <c r="AW240" i="1"/>
  <c r="AW238" i="1"/>
  <c r="AW241" i="1"/>
  <c r="AW242" i="1"/>
  <c r="AW243" i="1"/>
  <c r="AW244" i="1"/>
  <c r="AW248" i="1"/>
  <c r="AW247" i="1"/>
  <c r="AW249" i="1"/>
  <c r="AW245" i="1"/>
  <c r="AW250" i="1"/>
  <c r="AW251" i="1"/>
  <c r="AW252" i="1"/>
  <c r="AW253" i="1"/>
  <c r="AW256" i="1"/>
  <c r="AW254" i="1"/>
  <c r="AW255" i="1"/>
  <c r="AW257" i="1"/>
  <c r="AW258" i="1"/>
  <c r="AW246" i="1"/>
  <c r="AW260" i="1"/>
  <c r="AW259" i="1"/>
  <c r="AW261" i="1"/>
  <c r="AW265" i="1"/>
  <c r="AW262" i="1"/>
  <c r="AW263" i="1"/>
  <c r="AW264" i="1"/>
  <c r="AW266" i="1"/>
  <c r="AW267" i="1"/>
  <c r="AW268" i="1"/>
  <c r="AW269" i="1"/>
  <c r="AW270" i="1"/>
  <c r="AW272" i="1"/>
  <c r="AW273" i="1"/>
  <c r="AW271" i="1"/>
  <c r="AW274" i="1"/>
  <c r="AW277" i="1"/>
  <c r="AW275" i="1"/>
  <c r="AW278" i="1"/>
  <c r="AW279" i="1"/>
  <c r="AW276" i="1"/>
  <c r="AW280" i="1"/>
  <c r="AW281" i="1"/>
  <c r="AW283" i="1"/>
  <c r="AW282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4" i="1"/>
  <c r="AW305" i="1"/>
  <c r="AW307" i="1"/>
  <c r="AW303" i="1"/>
  <c r="AW306" i="1"/>
  <c r="AW308" i="1"/>
  <c r="AW309" i="1"/>
  <c r="AW311" i="1"/>
  <c r="AW312" i="1"/>
  <c r="AW310" i="1"/>
  <c r="AW314" i="1"/>
  <c r="AW315" i="1"/>
  <c r="AW316" i="1"/>
  <c r="AW317" i="1"/>
  <c r="AW318" i="1"/>
  <c r="AW319" i="1"/>
  <c r="AW320" i="1"/>
  <c r="AW313" i="1"/>
  <c r="AW321" i="1"/>
  <c r="AW322" i="1"/>
  <c r="AW323" i="1"/>
  <c r="AW325" i="1"/>
  <c r="AW324" i="1"/>
  <c r="AW326" i="1"/>
  <c r="AW329" i="1"/>
  <c r="AW327" i="1"/>
  <c r="AW330" i="1"/>
  <c r="AW328" i="1"/>
  <c r="AW331" i="1"/>
  <c r="AW332" i="1"/>
  <c r="AW333" i="1"/>
  <c r="AW334" i="1"/>
  <c r="AW336" i="1"/>
  <c r="AW335" i="1"/>
  <c r="AW337" i="1"/>
  <c r="AW338" i="1"/>
  <c r="AW339" i="1"/>
  <c r="AW341" i="1"/>
  <c r="AW342" i="1"/>
  <c r="AW340" i="1"/>
  <c r="AW343" i="1"/>
  <c r="AW344" i="1"/>
  <c r="AW345" i="1"/>
  <c r="AW347" i="1"/>
  <c r="AW348" i="1"/>
  <c r="AW349" i="1"/>
  <c r="AW350" i="1"/>
  <c r="AW351" i="1"/>
  <c r="AW346" i="1"/>
  <c r="AW352" i="1"/>
  <c r="AW353" i="1"/>
  <c r="AW354" i="1"/>
  <c r="AW356" i="1"/>
  <c r="AW355" i="1"/>
  <c r="AW357" i="1"/>
  <c r="AW358" i="1"/>
  <c r="AW359" i="1"/>
  <c r="AW362" i="1"/>
  <c r="AW360" i="1"/>
  <c r="AW361" i="1"/>
  <c r="AW363" i="1"/>
  <c r="AW364" i="1"/>
  <c r="AW365" i="1"/>
  <c r="AW366" i="1"/>
  <c r="AW367" i="1"/>
  <c r="AW368" i="1"/>
  <c r="AW369" i="1"/>
  <c r="AW370" i="1"/>
  <c r="AW372" i="1"/>
  <c r="AW373" i="1"/>
  <c r="AW374" i="1"/>
  <c r="AW375" i="1"/>
  <c r="AW371" i="1"/>
  <c r="AW376" i="1"/>
  <c r="AW377" i="1"/>
  <c r="AW378" i="1"/>
  <c r="AW381" i="1"/>
  <c r="AW382" i="1"/>
  <c r="AW380" i="1"/>
  <c r="AW383" i="1"/>
  <c r="AW384" i="1"/>
  <c r="AW385" i="1"/>
  <c r="AW386" i="1"/>
  <c r="AW379" i="1"/>
  <c r="AW387" i="1"/>
  <c r="AW388" i="1"/>
  <c r="AW389" i="1"/>
  <c r="AW390" i="1"/>
  <c r="AW392" i="1"/>
  <c r="AW393" i="1"/>
  <c r="AW391" i="1"/>
  <c r="AW394" i="1"/>
  <c r="AW395" i="1"/>
  <c r="AW396" i="1"/>
  <c r="AW399" i="1"/>
  <c r="AW400" i="1"/>
  <c r="AW401" i="1"/>
  <c r="AW397" i="1"/>
  <c r="AW402" i="1"/>
  <c r="AW398" i="1"/>
  <c r="AW403" i="1"/>
  <c r="AW404" i="1"/>
  <c r="AW405" i="1"/>
  <c r="AW409" i="1"/>
  <c r="AW407" i="1"/>
  <c r="AW408" i="1"/>
  <c r="AW410" i="1"/>
  <c r="AW406" i="1"/>
  <c r="AW411" i="1"/>
  <c r="AW412" i="1"/>
  <c r="AW415" i="1"/>
  <c r="AW416" i="1"/>
  <c r="AW417" i="1"/>
  <c r="AW414" i="1"/>
  <c r="AW418" i="1"/>
  <c r="AW413" i="1"/>
  <c r="AW420" i="1"/>
  <c r="AW421" i="1"/>
  <c r="AW422" i="1"/>
  <c r="AW419" i="1"/>
  <c r="AW428" i="1"/>
  <c r="AW426" i="1"/>
  <c r="AW429" i="1"/>
  <c r="AW424" i="1"/>
  <c r="AW427" i="1"/>
  <c r="AW430" i="1"/>
  <c r="AW431" i="1"/>
  <c r="AW432" i="1"/>
  <c r="AW423" i="1"/>
  <c r="AW433" i="1"/>
  <c r="AW434" i="1"/>
  <c r="AW425" i="1"/>
  <c r="AW435" i="1"/>
  <c r="AW436" i="1"/>
  <c r="AW439" i="1"/>
  <c r="AW438" i="1"/>
  <c r="AW437" i="1"/>
  <c r="AW440" i="1"/>
  <c r="AW441" i="1"/>
  <c r="AW442" i="1"/>
  <c r="AW443" i="1"/>
  <c r="AW444" i="1"/>
  <c r="AW448" i="1"/>
  <c r="AW447" i="1"/>
  <c r="AW449" i="1"/>
  <c r="AW445" i="1"/>
  <c r="AW450" i="1"/>
  <c r="AW451" i="1"/>
  <c r="AW446" i="1"/>
  <c r="AW453" i="1"/>
  <c r="AW452" i="1"/>
  <c r="AW455" i="1"/>
  <c r="AW456" i="1"/>
  <c r="AW454" i="1"/>
  <c r="AW457" i="1"/>
  <c r="AW458" i="1"/>
  <c r="AW459" i="1"/>
  <c r="AW460" i="1"/>
  <c r="AW461" i="1"/>
  <c r="AW462" i="1"/>
  <c r="AW464" i="1"/>
  <c r="AW465" i="1"/>
  <c r="AW463" i="1"/>
  <c r="AW466" i="1"/>
  <c r="AW467" i="1"/>
  <c r="AW469" i="1"/>
  <c r="AW470" i="1"/>
  <c r="AW471" i="1"/>
  <c r="AW472" i="1"/>
  <c r="AW468" i="1"/>
  <c r="AW475" i="1"/>
  <c r="AW474" i="1"/>
  <c r="AW476" i="1"/>
  <c r="AW477" i="1"/>
  <c r="AW473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5" i="1"/>
  <c r="AW496" i="1"/>
  <c r="AW497" i="1"/>
  <c r="AW498" i="1"/>
  <c r="AW494" i="1"/>
  <c r="AW499" i="1"/>
  <c r="AW500" i="1"/>
  <c r="AW502" i="1"/>
  <c r="AW501" i="1"/>
  <c r="AW503" i="1"/>
  <c r="AW505" i="1"/>
  <c r="AW50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9" i="1"/>
  <c r="CA17" i="1"/>
  <c r="CA18" i="1"/>
  <c r="CA21" i="1"/>
  <c r="CA20" i="1"/>
  <c r="CA22" i="1"/>
  <c r="CA23" i="1"/>
  <c r="CA24" i="1"/>
  <c r="CA25" i="1"/>
  <c r="CA26" i="1"/>
  <c r="CA27" i="1"/>
  <c r="CA28" i="1"/>
  <c r="CA29" i="1"/>
  <c r="CA33" i="1"/>
  <c r="CA30" i="1"/>
  <c r="CA31" i="1"/>
  <c r="CA32" i="1"/>
  <c r="CA35" i="1"/>
  <c r="CA34" i="1"/>
  <c r="CA36" i="1"/>
  <c r="CA37" i="1"/>
  <c r="CA38" i="1"/>
  <c r="CA39" i="1"/>
  <c r="CA40" i="1"/>
  <c r="CA42" i="1"/>
  <c r="CA41" i="1"/>
  <c r="CA43" i="1"/>
  <c r="CA44" i="1"/>
  <c r="CA49" i="1"/>
  <c r="CA45" i="1"/>
  <c r="CA46" i="1"/>
  <c r="CA47" i="1"/>
  <c r="CA48" i="1"/>
  <c r="CA51" i="1"/>
  <c r="CA52" i="1"/>
  <c r="CA50" i="1"/>
  <c r="CA53" i="1"/>
  <c r="CA54" i="1"/>
  <c r="CA55" i="1"/>
  <c r="CA56" i="1"/>
  <c r="CA57" i="1"/>
  <c r="CA59" i="1"/>
  <c r="CA60" i="1"/>
  <c r="CA58" i="1"/>
  <c r="CA61" i="1"/>
  <c r="CA62" i="1"/>
  <c r="CA63" i="1"/>
  <c r="CA64" i="1"/>
  <c r="CA65" i="1"/>
  <c r="CA66" i="1"/>
  <c r="CA67" i="1"/>
  <c r="CA68" i="1"/>
  <c r="CA69" i="1"/>
  <c r="CA70" i="1"/>
  <c r="CA72" i="1"/>
  <c r="CA73" i="1"/>
  <c r="CA71" i="1"/>
  <c r="CA74" i="1"/>
  <c r="CA75" i="1"/>
  <c r="CA76" i="1"/>
  <c r="CA77" i="1"/>
  <c r="CA78" i="1"/>
  <c r="CA79" i="1"/>
  <c r="CA80" i="1"/>
  <c r="CA81" i="1"/>
  <c r="CA82" i="1"/>
  <c r="CA83" i="1"/>
  <c r="CA84" i="1"/>
  <c r="CA86" i="1"/>
  <c r="CA85" i="1"/>
  <c r="CA88" i="1"/>
  <c r="CA89" i="1"/>
  <c r="CA87" i="1"/>
  <c r="CA90" i="1"/>
  <c r="CA91" i="1"/>
  <c r="CA92" i="1"/>
  <c r="CA93" i="1"/>
  <c r="CA94" i="1"/>
  <c r="CA95" i="1"/>
  <c r="CA99" i="1"/>
  <c r="CA96" i="1"/>
  <c r="CA97" i="1"/>
  <c r="CA98" i="1"/>
  <c r="CA100" i="1"/>
  <c r="CA101" i="1"/>
  <c r="CA105" i="1"/>
  <c r="CA102" i="1"/>
  <c r="CA106" i="1"/>
  <c r="CA103" i="1"/>
  <c r="CA104" i="1"/>
  <c r="CA107" i="1"/>
  <c r="CA108" i="1"/>
  <c r="CA109" i="1"/>
  <c r="CA110" i="1"/>
  <c r="CA111" i="1"/>
  <c r="CA112" i="1"/>
  <c r="CA123" i="1"/>
  <c r="CA113" i="1"/>
  <c r="CA119" i="1"/>
  <c r="CA124" i="1"/>
  <c r="CA114" i="1"/>
  <c r="CA125" i="1"/>
  <c r="CA115" i="1"/>
  <c r="CA126" i="1"/>
  <c r="CA116" i="1"/>
  <c r="CA120" i="1"/>
  <c r="CA117" i="1"/>
  <c r="CA121" i="1"/>
  <c r="CA118" i="1"/>
  <c r="CA122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8" i="1"/>
  <c r="CA143" i="1"/>
  <c r="CA144" i="1"/>
  <c r="CA145" i="1"/>
  <c r="CA146" i="1"/>
  <c r="CA147" i="1"/>
  <c r="CA149" i="1"/>
  <c r="CA150" i="1"/>
  <c r="CA151" i="1"/>
  <c r="CA152" i="1"/>
  <c r="CA153" i="1"/>
  <c r="CA154" i="1"/>
  <c r="CA155" i="1"/>
  <c r="CA161" i="1"/>
  <c r="CA162" i="1"/>
  <c r="CA156" i="1"/>
  <c r="CA157" i="1"/>
  <c r="CA158" i="1"/>
  <c r="CA159" i="1"/>
  <c r="CA160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3" i="1"/>
  <c r="CA184" i="1"/>
  <c r="CA192" i="1"/>
  <c r="CA185" i="1"/>
  <c r="CA186" i="1"/>
  <c r="CA187" i="1"/>
  <c r="CA188" i="1"/>
  <c r="CA189" i="1"/>
  <c r="CA190" i="1"/>
  <c r="CA182" i="1"/>
  <c r="CA191" i="1"/>
  <c r="CA181" i="1"/>
  <c r="CA193" i="1"/>
  <c r="CA194" i="1"/>
  <c r="CA197" i="1"/>
  <c r="CA195" i="1"/>
  <c r="CA196" i="1"/>
  <c r="CA199" i="1"/>
  <c r="CA198" i="1"/>
  <c r="CA200" i="1"/>
  <c r="CA204" i="1"/>
  <c r="CA205" i="1"/>
  <c r="CA201" i="1"/>
  <c r="CA202" i="1"/>
  <c r="CA203" i="1"/>
  <c r="CA206" i="1"/>
  <c r="CA207" i="1"/>
  <c r="CA210" i="1"/>
  <c r="CA208" i="1"/>
  <c r="CA209" i="1"/>
  <c r="CA211" i="1"/>
  <c r="CA212" i="1"/>
  <c r="CA216" i="1"/>
  <c r="CA217" i="1"/>
  <c r="CA213" i="1"/>
  <c r="CA214" i="1"/>
  <c r="CA215" i="1"/>
  <c r="CA218" i="1"/>
  <c r="CA219" i="1"/>
  <c r="CA220" i="1"/>
  <c r="CA221" i="1"/>
  <c r="CA222" i="1"/>
  <c r="CA224" i="1"/>
  <c r="CA223" i="1"/>
  <c r="CA225" i="1"/>
  <c r="CA226" i="1"/>
  <c r="CA227" i="1"/>
  <c r="CA228" i="1"/>
  <c r="CA229" i="1"/>
  <c r="CA230" i="1"/>
  <c r="CA231" i="1"/>
  <c r="CA232" i="1"/>
  <c r="CA233" i="1"/>
  <c r="CA234" i="1"/>
  <c r="CA235" i="1"/>
  <c r="CA237" i="1"/>
  <c r="CA236" i="1"/>
  <c r="CA239" i="1"/>
  <c r="CA240" i="1"/>
  <c r="CA238" i="1"/>
  <c r="CA241" i="1"/>
  <c r="CA242" i="1"/>
  <c r="CA243" i="1"/>
  <c r="CA244" i="1"/>
  <c r="CA248" i="1"/>
  <c r="CA247" i="1"/>
  <c r="CA249" i="1"/>
  <c r="CA245" i="1"/>
  <c r="CA250" i="1"/>
  <c r="CA251" i="1"/>
  <c r="CA252" i="1"/>
  <c r="CA253" i="1"/>
  <c r="CA256" i="1"/>
  <c r="CA254" i="1"/>
  <c r="CA255" i="1"/>
  <c r="CA257" i="1"/>
  <c r="CA258" i="1"/>
  <c r="CA246" i="1"/>
  <c r="CA260" i="1"/>
  <c r="CA259" i="1"/>
  <c r="CA261" i="1"/>
  <c r="CA265" i="1"/>
  <c r="CA262" i="1"/>
  <c r="CA263" i="1"/>
  <c r="CA264" i="1"/>
  <c r="CA266" i="1"/>
  <c r="CA267" i="1"/>
  <c r="CA268" i="1"/>
  <c r="CA269" i="1"/>
  <c r="CA270" i="1"/>
  <c r="CA272" i="1"/>
  <c r="CA273" i="1"/>
  <c r="CA271" i="1"/>
  <c r="CA274" i="1"/>
  <c r="CA277" i="1"/>
  <c r="CA275" i="1"/>
  <c r="CA278" i="1"/>
  <c r="CA279" i="1"/>
  <c r="CA276" i="1"/>
  <c r="CA280" i="1"/>
  <c r="CA281" i="1"/>
  <c r="CA283" i="1"/>
  <c r="CA282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4" i="1"/>
  <c r="CA305" i="1"/>
  <c r="CA307" i="1"/>
  <c r="CA303" i="1"/>
  <c r="CA306" i="1"/>
  <c r="CA308" i="1"/>
  <c r="CA309" i="1"/>
  <c r="CA311" i="1"/>
  <c r="CA312" i="1"/>
  <c r="CA310" i="1"/>
  <c r="CA314" i="1"/>
  <c r="CA315" i="1"/>
  <c r="CA316" i="1"/>
  <c r="CA317" i="1"/>
  <c r="CA318" i="1"/>
  <c r="CA319" i="1"/>
  <c r="CA320" i="1"/>
  <c r="CA313" i="1"/>
  <c r="CA321" i="1"/>
  <c r="CA322" i="1"/>
  <c r="CA323" i="1"/>
  <c r="CA325" i="1"/>
  <c r="CA324" i="1"/>
  <c r="CA326" i="1"/>
  <c r="CA329" i="1"/>
  <c r="CA327" i="1"/>
  <c r="CA330" i="1"/>
  <c r="CA328" i="1"/>
  <c r="CA331" i="1"/>
  <c r="CA332" i="1"/>
  <c r="CA333" i="1"/>
  <c r="CA334" i="1"/>
  <c r="CA336" i="1"/>
  <c r="CA335" i="1"/>
  <c r="CA337" i="1"/>
  <c r="CA338" i="1"/>
  <c r="CA339" i="1"/>
  <c r="CA341" i="1"/>
  <c r="CA342" i="1"/>
  <c r="CA340" i="1"/>
  <c r="CA343" i="1"/>
  <c r="CA344" i="1"/>
  <c r="CA345" i="1"/>
  <c r="CA347" i="1"/>
  <c r="CA348" i="1"/>
  <c r="CA349" i="1"/>
  <c r="CA350" i="1"/>
  <c r="CA351" i="1"/>
  <c r="CA346" i="1"/>
  <c r="CA352" i="1"/>
  <c r="CA353" i="1"/>
  <c r="CA354" i="1"/>
  <c r="CA356" i="1"/>
  <c r="CA355" i="1"/>
  <c r="CA357" i="1"/>
  <c r="CA358" i="1"/>
  <c r="CA359" i="1"/>
  <c r="CA362" i="1"/>
  <c r="CA360" i="1"/>
  <c r="CA361" i="1"/>
  <c r="CA363" i="1"/>
  <c r="CA364" i="1"/>
  <c r="CA365" i="1"/>
  <c r="CA366" i="1"/>
  <c r="CA367" i="1"/>
  <c r="CA368" i="1"/>
  <c r="CA369" i="1"/>
  <c r="CA370" i="1"/>
  <c r="CA372" i="1"/>
  <c r="CA373" i="1"/>
  <c r="CA374" i="1"/>
  <c r="CA375" i="1"/>
  <c r="CA371" i="1"/>
  <c r="CA376" i="1"/>
  <c r="CA377" i="1"/>
  <c r="CA378" i="1"/>
  <c r="CA381" i="1"/>
  <c r="CA382" i="1"/>
  <c r="CA380" i="1"/>
  <c r="CA383" i="1"/>
  <c r="CA384" i="1"/>
  <c r="CA385" i="1"/>
  <c r="CA386" i="1"/>
  <c r="CA379" i="1"/>
  <c r="CA387" i="1"/>
  <c r="CA388" i="1"/>
  <c r="CA389" i="1"/>
  <c r="CA390" i="1"/>
  <c r="CA392" i="1"/>
  <c r="CA393" i="1"/>
  <c r="CA391" i="1"/>
  <c r="CA394" i="1"/>
  <c r="CA395" i="1"/>
  <c r="CA396" i="1"/>
  <c r="CA399" i="1"/>
  <c r="CA400" i="1"/>
  <c r="CA401" i="1"/>
  <c r="CA397" i="1"/>
  <c r="CA402" i="1"/>
  <c r="CA398" i="1"/>
  <c r="CA403" i="1"/>
  <c r="CA404" i="1"/>
  <c r="CA405" i="1"/>
  <c r="CA409" i="1"/>
  <c r="CA407" i="1"/>
  <c r="CA408" i="1"/>
  <c r="CA410" i="1"/>
  <c r="CA406" i="1"/>
  <c r="CA411" i="1"/>
  <c r="CA412" i="1"/>
  <c r="CA415" i="1"/>
  <c r="CA416" i="1"/>
  <c r="CA417" i="1"/>
  <c r="CA414" i="1"/>
  <c r="CA418" i="1"/>
  <c r="CA413" i="1"/>
  <c r="CA420" i="1"/>
  <c r="CA421" i="1"/>
  <c r="CA422" i="1"/>
  <c r="CA419" i="1"/>
  <c r="CA428" i="1"/>
  <c r="CA426" i="1"/>
  <c r="CA429" i="1"/>
  <c r="CA424" i="1"/>
  <c r="CA427" i="1"/>
  <c r="CA430" i="1"/>
  <c r="CA431" i="1"/>
  <c r="CA432" i="1"/>
  <c r="CA423" i="1"/>
  <c r="CA433" i="1"/>
  <c r="CA434" i="1"/>
  <c r="CA425" i="1"/>
  <c r="CA435" i="1"/>
  <c r="CA436" i="1"/>
  <c r="CA439" i="1"/>
  <c r="CA438" i="1"/>
  <c r="CA437" i="1"/>
  <c r="CA440" i="1"/>
  <c r="CA441" i="1"/>
  <c r="CA442" i="1"/>
  <c r="CA443" i="1"/>
  <c r="CA444" i="1"/>
  <c r="CA448" i="1"/>
  <c r="CA447" i="1"/>
  <c r="CA449" i="1"/>
  <c r="CA445" i="1"/>
  <c r="CA450" i="1"/>
  <c r="CA451" i="1"/>
  <c r="CA446" i="1"/>
  <c r="CA453" i="1"/>
  <c r="CA452" i="1"/>
  <c r="CA455" i="1"/>
  <c r="CA456" i="1"/>
  <c r="CA454" i="1"/>
  <c r="CA457" i="1"/>
  <c r="CA458" i="1"/>
  <c r="CA459" i="1"/>
  <c r="CA460" i="1"/>
  <c r="CA461" i="1"/>
  <c r="CA462" i="1"/>
  <c r="CA464" i="1"/>
  <c r="CA465" i="1"/>
  <c r="CA463" i="1"/>
  <c r="CA466" i="1"/>
  <c r="CA467" i="1"/>
  <c r="CA469" i="1"/>
  <c r="CA470" i="1"/>
  <c r="CA471" i="1"/>
  <c r="CA472" i="1"/>
  <c r="CA468" i="1"/>
  <c r="CA475" i="1"/>
  <c r="CA474" i="1"/>
  <c r="CA476" i="1"/>
  <c r="CA477" i="1"/>
  <c r="CA473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5" i="1"/>
  <c r="CA496" i="1"/>
  <c r="CA497" i="1"/>
  <c r="CA498" i="1"/>
  <c r="CA494" i="1"/>
  <c r="CA499" i="1"/>
  <c r="CA500" i="1"/>
  <c r="CA502" i="1"/>
  <c r="CA501" i="1"/>
  <c r="CA503" i="1"/>
  <c r="CA505" i="1"/>
  <c r="CA504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9" i="1"/>
  <c r="BY17" i="1"/>
  <c r="BY18" i="1"/>
  <c r="BY21" i="1"/>
  <c r="BY20" i="1"/>
  <c r="BY22" i="1"/>
  <c r="BY23" i="1"/>
  <c r="BY24" i="1"/>
  <c r="BY25" i="1"/>
  <c r="BY26" i="1"/>
  <c r="BY27" i="1"/>
  <c r="BY28" i="1"/>
  <c r="BY29" i="1"/>
  <c r="BY33" i="1"/>
  <c r="BY30" i="1"/>
  <c r="BY31" i="1"/>
  <c r="BY32" i="1"/>
  <c r="BY35" i="1"/>
  <c r="BY34" i="1"/>
  <c r="BY36" i="1"/>
  <c r="BY37" i="1"/>
  <c r="BY38" i="1"/>
  <c r="BY39" i="1"/>
  <c r="BY40" i="1"/>
  <c r="BY42" i="1"/>
  <c r="BY41" i="1"/>
  <c r="BY43" i="1"/>
  <c r="BY44" i="1"/>
  <c r="BY49" i="1"/>
  <c r="BY45" i="1"/>
  <c r="BY46" i="1"/>
  <c r="BY47" i="1"/>
  <c r="BY48" i="1"/>
  <c r="BY51" i="1"/>
  <c r="BY52" i="1"/>
  <c r="BY50" i="1"/>
  <c r="BY53" i="1"/>
  <c r="BY54" i="1"/>
  <c r="BY55" i="1"/>
  <c r="BY56" i="1"/>
  <c r="BY57" i="1"/>
  <c r="BY59" i="1"/>
  <c r="BY60" i="1"/>
  <c r="BY58" i="1"/>
  <c r="BY61" i="1"/>
  <c r="BY62" i="1"/>
  <c r="BY63" i="1"/>
  <c r="BY64" i="1"/>
  <c r="BY65" i="1"/>
  <c r="BY66" i="1"/>
  <c r="BY67" i="1"/>
  <c r="BY68" i="1"/>
  <c r="BY69" i="1"/>
  <c r="BY70" i="1"/>
  <c r="BY72" i="1"/>
  <c r="BY73" i="1"/>
  <c r="BY71" i="1"/>
  <c r="BY74" i="1"/>
  <c r="BY75" i="1"/>
  <c r="BY76" i="1"/>
  <c r="BY77" i="1"/>
  <c r="BY78" i="1"/>
  <c r="BY79" i="1"/>
  <c r="BY80" i="1"/>
  <c r="BY81" i="1"/>
  <c r="BY82" i="1"/>
  <c r="BY83" i="1"/>
  <c r="BY84" i="1"/>
  <c r="BY86" i="1"/>
  <c r="BY85" i="1"/>
  <c r="BY88" i="1"/>
  <c r="BY89" i="1"/>
  <c r="BY87" i="1"/>
  <c r="BY90" i="1"/>
  <c r="BY91" i="1"/>
  <c r="BY92" i="1"/>
  <c r="BY93" i="1"/>
  <c r="BY94" i="1"/>
  <c r="BY95" i="1"/>
  <c r="BY99" i="1"/>
  <c r="BY96" i="1"/>
  <c r="BY97" i="1"/>
  <c r="BY98" i="1"/>
  <c r="BY100" i="1"/>
  <c r="BY101" i="1"/>
  <c r="BY105" i="1"/>
  <c r="BY102" i="1"/>
  <c r="BY106" i="1"/>
  <c r="BY103" i="1"/>
  <c r="BY104" i="1"/>
  <c r="BY107" i="1"/>
  <c r="BY108" i="1"/>
  <c r="BY109" i="1"/>
  <c r="BY110" i="1"/>
  <c r="BY111" i="1"/>
  <c r="BY112" i="1"/>
  <c r="BY123" i="1"/>
  <c r="BY113" i="1"/>
  <c r="BY119" i="1"/>
  <c r="BY124" i="1"/>
  <c r="BY114" i="1"/>
  <c r="BY125" i="1"/>
  <c r="BY115" i="1"/>
  <c r="BY126" i="1"/>
  <c r="BY116" i="1"/>
  <c r="BY120" i="1"/>
  <c r="BY117" i="1"/>
  <c r="BY121" i="1"/>
  <c r="BY118" i="1"/>
  <c r="BY122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8" i="1"/>
  <c r="BY143" i="1"/>
  <c r="BY144" i="1"/>
  <c r="BY145" i="1"/>
  <c r="BY146" i="1"/>
  <c r="BY147" i="1"/>
  <c r="BY149" i="1"/>
  <c r="BY150" i="1"/>
  <c r="BY151" i="1"/>
  <c r="BY152" i="1"/>
  <c r="BY153" i="1"/>
  <c r="BY154" i="1"/>
  <c r="BY155" i="1"/>
  <c r="BY161" i="1"/>
  <c r="BY162" i="1"/>
  <c r="BY156" i="1"/>
  <c r="BY157" i="1"/>
  <c r="BY158" i="1"/>
  <c r="BY159" i="1"/>
  <c r="BY160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3" i="1"/>
  <c r="BY184" i="1"/>
  <c r="BY192" i="1"/>
  <c r="BY185" i="1"/>
  <c r="BY186" i="1"/>
  <c r="BY187" i="1"/>
  <c r="BY188" i="1"/>
  <c r="BY189" i="1"/>
  <c r="BY190" i="1"/>
  <c r="BY182" i="1"/>
  <c r="BY191" i="1"/>
  <c r="BY181" i="1"/>
  <c r="BY193" i="1"/>
  <c r="BY194" i="1"/>
  <c r="BY197" i="1"/>
  <c r="BY195" i="1"/>
  <c r="BY196" i="1"/>
  <c r="BY199" i="1"/>
  <c r="BY198" i="1"/>
  <c r="BY200" i="1"/>
  <c r="BY204" i="1"/>
  <c r="BY205" i="1"/>
  <c r="BY201" i="1"/>
  <c r="BY202" i="1"/>
  <c r="BY203" i="1"/>
  <c r="BY206" i="1"/>
  <c r="BY207" i="1"/>
  <c r="BY210" i="1"/>
  <c r="BY208" i="1"/>
  <c r="BY209" i="1"/>
  <c r="BY211" i="1"/>
  <c r="BY212" i="1"/>
  <c r="BY216" i="1"/>
  <c r="BY217" i="1"/>
  <c r="BY213" i="1"/>
  <c r="BY214" i="1"/>
  <c r="BY215" i="1"/>
  <c r="BY218" i="1"/>
  <c r="BY219" i="1"/>
  <c r="BY220" i="1"/>
  <c r="BY221" i="1"/>
  <c r="BY222" i="1"/>
  <c r="BY224" i="1"/>
  <c r="BY223" i="1"/>
  <c r="BY225" i="1"/>
  <c r="BY226" i="1"/>
  <c r="BY227" i="1"/>
  <c r="BY228" i="1"/>
  <c r="BY229" i="1"/>
  <c r="BY230" i="1"/>
  <c r="BY231" i="1"/>
  <c r="BY232" i="1"/>
  <c r="BY233" i="1"/>
  <c r="BY234" i="1"/>
  <c r="BY235" i="1"/>
  <c r="BY237" i="1"/>
  <c r="BY236" i="1"/>
  <c r="BY239" i="1"/>
  <c r="BY240" i="1"/>
  <c r="BY238" i="1"/>
  <c r="BY241" i="1"/>
  <c r="BY242" i="1"/>
  <c r="BY243" i="1"/>
  <c r="BY244" i="1"/>
  <c r="BY248" i="1"/>
  <c r="BY247" i="1"/>
  <c r="BY249" i="1"/>
  <c r="BY245" i="1"/>
  <c r="BY250" i="1"/>
  <c r="BY251" i="1"/>
  <c r="BY252" i="1"/>
  <c r="BY253" i="1"/>
  <c r="BY256" i="1"/>
  <c r="BY254" i="1"/>
  <c r="BY255" i="1"/>
  <c r="BY257" i="1"/>
  <c r="BY258" i="1"/>
  <c r="BY246" i="1"/>
  <c r="BY260" i="1"/>
  <c r="BY259" i="1"/>
  <c r="BY261" i="1"/>
  <c r="BY265" i="1"/>
  <c r="BY262" i="1"/>
  <c r="BY263" i="1"/>
  <c r="BY264" i="1"/>
  <c r="BY266" i="1"/>
  <c r="BY267" i="1"/>
  <c r="BY268" i="1"/>
  <c r="BY269" i="1"/>
  <c r="BY270" i="1"/>
  <c r="BY272" i="1"/>
  <c r="BY273" i="1"/>
  <c r="BY271" i="1"/>
  <c r="BY274" i="1"/>
  <c r="BY277" i="1"/>
  <c r="BY275" i="1"/>
  <c r="BY278" i="1"/>
  <c r="BY279" i="1"/>
  <c r="BY276" i="1"/>
  <c r="BY280" i="1"/>
  <c r="BY281" i="1"/>
  <c r="BY283" i="1"/>
  <c r="BY282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4" i="1"/>
  <c r="BY305" i="1"/>
  <c r="BY307" i="1"/>
  <c r="BY303" i="1"/>
  <c r="BY306" i="1"/>
  <c r="BY308" i="1"/>
  <c r="BY309" i="1"/>
  <c r="BY311" i="1"/>
  <c r="BY312" i="1"/>
  <c r="BY310" i="1"/>
  <c r="BY314" i="1"/>
  <c r="BY315" i="1"/>
  <c r="BY316" i="1"/>
  <c r="BY317" i="1"/>
  <c r="BY318" i="1"/>
  <c r="BY319" i="1"/>
  <c r="BY320" i="1"/>
  <c r="BY313" i="1"/>
  <c r="BY321" i="1"/>
  <c r="BY322" i="1"/>
  <c r="BY323" i="1"/>
  <c r="BY325" i="1"/>
  <c r="BY324" i="1"/>
  <c r="BY326" i="1"/>
  <c r="BY329" i="1"/>
  <c r="BY327" i="1"/>
  <c r="BY330" i="1"/>
  <c r="BY328" i="1"/>
  <c r="BY331" i="1"/>
  <c r="BY332" i="1"/>
  <c r="BY333" i="1"/>
  <c r="BY334" i="1"/>
  <c r="BY336" i="1"/>
  <c r="BY335" i="1"/>
  <c r="BY337" i="1"/>
  <c r="BY338" i="1"/>
  <c r="BY339" i="1"/>
  <c r="BY341" i="1"/>
  <c r="BY342" i="1"/>
  <c r="BY340" i="1"/>
  <c r="BY343" i="1"/>
  <c r="BY344" i="1"/>
  <c r="BY345" i="1"/>
  <c r="BY347" i="1"/>
  <c r="BY348" i="1"/>
  <c r="BY349" i="1"/>
  <c r="BY350" i="1"/>
  <c r="BY351" i="1"/>
  <c r="BY346" i="1"/>
  <c r="BY352" i="1"/>
  <c r="BY353" i="1"/>
  <c r="BY354" i="1"/>
  <c r="BY356" i="1"/>
  <c r="BY355" i="1"/>
  <c r="BY357" i="1"/>
  <c r="BY358" i="1"/>
  <c r="BY359" i="1"/>
  <c r="BY362" i="1"/>
  <c r="BY360" i="1"/>
  <c r="BY361" i="1"/>
  <c r="BY363" i="1"/>
  <c r="BY364" i="1"/>
  <c r="BY365" i="1"/>
  <c r="BY366" i="1"/>
  <c r="BY367" i="1"/>
  <c r="BY368" i="1"/>
  <c r="BY369" i="1"/>
  <c r="BY370" i="1"/>
  <c r="BY372" i="1"/>
  <c r="BY373" i="1"/>
  <c r="BY374" i="1"/>
  <c r="BY375" i="1"/>
  <c r="BY371" i="1"/>
  <c r="BY376" i="1"/>
  <c r="BY377" i="1"/>
  <c r="BY378" i="1"/>
  <c r="BY381" i="1"/>
  <c r="BY382" i="1"/>
  <c r="BY380" i="1"/>
  <c r="BY383" i="1"/>
  <c r="BY384" i="1"/>
  <c r="BY385" i="1"/>
  <c r="BY386" i="1"/>
  <c r="BY379" i="1"/>
  <c r="BY387" i="1"/>
  <c r="BY388" i="1"/>
  <c r="BY389" i="1"/>
  <c r="BY390" i="1"/>
  <c r="BY392" i="1"/>
  <c r="BY393" i="1"/>
  <c r="BY391" i="1"/>
  <c r="BY394" i="1"/>
  <c r="BY395" i="1"/>
  <c r="BY396" i="1"/>
  <c r="BY399" i="1"/>
  <c r="BY400" i="1"/>
  <c r="BY401" i="1"/>
  <c r="BY397" i="1"/>
  <c r="BY402" i="1"/>
  <c r="BY398" i="1"/>
  <c r="BY403" i="1"/>
  <c r="BY404" i="1"/>
  <c r="BY405" i="1"/>
  <c r="BY409" i="1"/>
  <c r="BY407" i="1"/>
  <c r="BY408" i="1"/>
  <c r="BY410" i="1"/>
  <c r="BY406" i="1"/>
  <c r="BY411" i="1"/>
  <c r="BY412" i="1"/>
  <c r="BY415" i="1"/>
  <c r="BY416" i="1"/>
  <c r="BY417" i="1"/>
  <c r="BY414" i="1"/>
  <c r="BY418" i="1"/>
  <c r="BY413" i="1"/>
  <c r="BY420" i="1"/>
  <c r="BY421" i="1"/>
  <c r="BY422" i="1"/>
  <c r="BY419" i="1"/>
  <c r="BY428" i="1"/>
  <c r="BY426" i="1"/>
  <c r="BY429" i="1"/>
  <c r="BY424" i="1"/>
  <c r="BY427" i="1"/>
  <c r="BY430" i="1"/>
  <c r="BY431" i="1"/>
  <c r="BY432" i="1"/>
  <c r="BY423" i="1"/>
  <c r="BY433" i="1"/>
  <c r="BY434" i="1"/>
  <c r="BY425" i="1"/>
  <c r="BY435" i="1"/>
  <c r="BY436" i="1"/>
  <c r="BY439" i="1"/>
  <c r="BY438" i="1"/>
  <c r="BY437" i="1"/>
  <c r="BY440" i="1"/>
  <c r="BY441" i="1"/>
  <c r="BY442" i="1"/>
  <c r="BY443" i="1"/>
  <c r="BY444" i="1"/>
  <c r="BY448" i="1"/>
  <c r="BY447" i="1"/>
  <c r="BY449" i="1"/>
  <c r="BY445" i="1"/>
  <c r="BY450" i="1"/>
  <c r="BY451" i="1"/>
  <c r="BY446" i="1"/>
  <c r="BY453" i="1"/>
  <c r="BY452" i="1"/>
  <c r="BY455" i="1"/>
  <c r="BY456" i="1"/>
  <c r="BY454" i="1"/>
  <c r="BY457" i="1"/>
  <c r="BY458" i="1"/>
  <c r="BY459" i="1"/>
  <c r="BY460" i="1"/>
  <c r="BY461" i="1"/>
  <c r="BY462" i="1"/>
  <c r="BY464" i="1"/>
  <c r="BY465" i="1"/>
  <c r="BY463" i="1"/>
  <c r="BY466" i="1"/>
  <c r="BY467" i="1"/>
  <c r="BY469" i="1"/>
  <c r="BY470" i="1"/>
  <c r="BY471" i="1"/>
  <c r="BY472" i="1"/>
  <c r="BY468" i="1"/>
  <c r="BY475" i="1"/>
  <c r="BY474" i="1"/>
  <c r="BY476" i="1"/>
  <c r="BY477" i="1"/>
  <c r="BY473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5" i="1"/>
  <c r="BY496" i="1"/>
  <c r="BY497" i="1"/>
  <c r="BY498" i="1"/>
  <c r="BY494" i="1"/>
  <c r="BY499" i="1"/>
  <c r="BY500" i="1"/>
  <c r="BY502" i="1"/>
  <c r="BY501" i="1"/>
  <c r="BY503" i="1"/>
  <c r="BY505" i="1"/>
  <c r="BY504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9" i="1"/>
  <c r="BO17" i="1"/>
  <c r="BO18" i="1"/>
  <c r="BO21" i="1"/>
  <c r="BO20" i="1"/>
  <c r="BO22" i="1"/>
  <c r="BO23" i="1"/>
  <c r="BO24" i="1"/>
  <c r="BO25" i="1"/>
  <c r="BO26" i="1"/>
  <c r="BO27" i="1"/>
  <c r="BO28" i="1"/>
  <c r="BO29" i="1"/>
  <c r="BO33" i="1"/>
  <c r="BO30" i="1"/>
  <c r="BO31" i="1"/>
  <c r="BO32" i="1"/>
  <c r="BO35" i="1"/>
  <c r="BO34" i="1"/>
  <c r="BO36" i="1"/>
  <c r="BO37" i="1"/>
  <c r="BO38" i="1"/>
  <c r="BO39" i="1"/>
  <c r="BO40" i="1"/>
  <c r="BO42" i="1"/>
  <c r="BO41" i="1"/>
  <c r="BO43" i="1"/>
  <c r="BO44" i="1"/>
  <c r="BO49" i="1"/>
  <c r="BO45" i="1"/>
  <c r="BO46" i="1"/>
  <c r="BO47" i="1"/>
  <c r="BO48" i="1"/>
  <c r="BO51" i="1"/>
  <c r="BO52" i="1"/>
  <c r="BO50" i="1"/>
  <c r="BO53" i="1"/>
  <c r="BO54" i="1"/>
  <c r="BO55" i="1"/>
  <c r="BO56" i="1"/>
  <c r="BO57" i="1"/>
  <c r="BO59" i="1"/>
  <c r="BO60" i="1"/>
  <c r="BO58" i="1"/>
  <c r="BO61" i="1"/>
  <c r="BO62" i="1"/>
  <c r="BO63" i="1"/>
  <c r="BO64" i="1"/>
  <c r="BO65" i="1"/>
  <c r="BO66" i="1"/>
  <c r="BO67" i="1"/>
  <c r="BO68" i="1"/>
  <c r="BO69" i="1"/>
  <c r="BO70" i="1"/>
  <c r="BO72" i="1"/>
  <c r="BO73" i="1"/>
  <c r="BO71" i="1"/>
  <c r="BO74" i="1"/>
  <c r="BO75" i="1"/>
  <c r="BO76" i="1"/>
  <c r="BO77" i="1"/>
  <c r="BO78" i="1"/>
  <c r="BO79" i="1"/>
  <c r="BO80" i="1"/>
  <c r="BO81" i="1"/>
  <c r="BO82" i="1"/>
  <c r="BO83" i="1"/>
  <c r="BO84" i="1"/>
  <c r="BO86" i="1"/>
  <c r="BO85" i="1"/>
  <c r="BO88" i="1"/>
  <c r="BO89" i="1"/>
  <c r="BO87" i="1"/>
  <c r="BO90" i="1"/>
  <c r="BO91" i="1"/>
  <c r="BO92" i="1"/>
  <c r="BO93" i="1"/>
  <c r="BO94" i="1"/>
  <c r="BO95" i="1"/>
  <c r="BO99" i="1"/>
  <c r="BO96" i="1"/>
  <c r="BO97" i="1"/>
  <c r="BO98" i="1"/>
  <c r="BO100" i="1"/>
  <c r="BO101" i="1"/>
  <c r="BO105" i="1"/>
  <c r="BO102" i="1"/>
  <c r="BO106" i="1"/>
  <c r="BO103" i="1"/>
  <c r="BO104" i="1"/>
  <c r="BO107" i="1"/>
  <c r="BO108" i="1"/>
  <c r="BO109" i="1"/>
  <c r="BO110" i="1"/>
  <c r="BO111" i="1"/>
  <c r="BO112" i="1"/>
  <c r="BO123" i="1"/>
  <c r="BO113" i="1"/>
  <c r="BO119" i="1"/>
  <c r="BO124" i="1"/>
  <c r="BO114" i="1"/>
  <c r="BO125" i="1"/>
  <c r="BO115" i="1"/>
  <c r="BO126" i="1"/>
  <c r="BO116" i="1"/>
  <c r="BO120" i="1"/>
  <c r="BO117" i="1"/>
  <c r="BO121" i="1"/>
  <c r="BO118" i="1"/>
  <c r="BO122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8" i="1"/>
  <c r="BO143" i="1"/>
  <c r="BO144" i="1"/>
  <c r="BO145" i="1"/>
  <c r="BO146" i="1"/>
  <c r="BO147" i="1"/>
  <c r="BO149" i="1"/>
  <c r="BO150" i="1"/>
  <c r="BO151" i="1"/>
  <c r="BO152" i="1"/>
  <c r="BO153" i="1"/>
  <c r="BO154" i="1"/>
  <c r="BO155" i="1"/>
  <c r="BO161" i="1"/>
  <c r="BO162" i="1"/>
  <c r="BO156" i="1"/>
  <c r="BO157" i="1"/>
  <c r="BO158" i="1"/>
  <c r="BO159" i="1"/>
  <c r="BO160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3" i="1"/>
  <c r="BO184" i="1"/>
  <c r="BO192" i="1"/>
  <c r="BO185" i="1"/>
  <c r="BO186" i="1"/>
  <c r="BO187" i="1"/>
  <c r="BO188" i="1"/>
  <c r="BO189" i="1"/>
  <c r="BO190" i="1"/>
  <c r="BO182" i="1"/>
  <c r="BO191" i="1"/>
  <c r="BO181" i="1"/>
  <c r="BO193" i="1"/>
  <c r="BO194" i="1"/>
  <c r="BO197" i="1"/>
  <c r="BO195" i="1"/>
  <c r="BO196" i="1"/>
  <c r="BO199" i="1"/>
  <c r="BO198" i="1"/>
  <c r="BO200" i="1"/>
  <c r="BO204" i="1"/>
  <c r="BO205" i="1"/>
  <c r="BO201" i="1"/>
  <c r="BO202" i="1"/>
  <c r="BO203" i="1"/>
  <c r="BO206" i="1"/>
  <c r="BO207" i="1"/>
  <c r="BO210" i="1"/>
  <c r="BO208" i="1"/>
  <c r="BO209" i="1"/>
  <c r="BO211" i="1"/>
  <c r="BO212" i="1"/>
  <c r="BO216" i="1"/>
  <c r="BO217" i="1"/>
  <c r="BO213" i="1"/>
  <c r="BO214" i="1"/>
  <c r="BO215" i="1"/>
  <c r="BO218" i="1"/>
  <c r="BO219" i="1"/>
  <c r="BO220" i="1"/>
  <c r="BO221" i="1"/>
  <c r="BO222" i="1"/>
  <c r="BO224" i="1"/>
  <c r="BO223" i="1"/>
  <c r="BO225" i="1"/>
  <c r="BO226" i="1"/>
  <c r="BO227" i="1"/>
  <c r="BO228" i="1"/>
  <c r="BO229" i="1"/>
  <c r="BO230" i="1"/>
  <c r="BO231" i="1"/>
  <c r="BO232" i="1"/>
  <c r="BO233" i="1"/>
  <c r="BO234" i="1"/>
  <c r="BO235" i="1"/>
  <c r="BO237" i="1"/>
  <c r="BO236" i="1"/>
  <c r="BO239" i="1"/>
  <c r="BO240" i="1"/>
  <c r="BO238" i="1"/>
  <c r="BO241" i="1"/>
  <c r="BO242" i="1"/>
  <c r="BO243" i="1"/>
  <c r="BO244" i="1"/>
  <c r="BO248" i="1"/>
  <c r="BO247" i="1"/>
  <c r="BO249" i="1"/>
  <c r="BO245" i="1"/>
  <c r="BO250" i="1"/>
  <c r="BO251" i="1"/>
  <c r="BO252" i="1"/>
  <c r="BO253" i="1"/>
  <c r="BO256" i="1"/>
  <c r="BO254" i="1"/>
  <c r="BO255" i="1"/>
  <c r="BO257" i="1"/>
  <c r="BO258" i="1"/>
  <c r="BO246" i="1"/>
  <c r="BO260" i="1"/>
  <c r="BO259" i="1"/>
  <c r="BO261" i="1"/>
  <c r="BO265" i="1"/>
  <c r="BO262" i="1"/>
  <c r="BO263" i="1"/>
  <c r="BO264" i="1"/>
  <c r="BO266" i="1"/>
  <c r="BO267" i="1"/>
  <c r="BO268" i="1"/>
  <c r="BO269" i="1"/>
  <c r="BO270" i="1"/>
  <c r="BO272" i="1"/>
  <c r="BO273" i="1"/>
  <c r="BO271" i="1"/>
  <c r="BO274" i="1"/>
  <c r="BO277" i="1"/>
  <c r="BO275" i="1"/>
  <c r="BO278" i="1"/>
  <c r="BO279" i="1"/>
  <c r="BO276" i="1"/>
  <c r="BO280" i="1"/>
  <c r="BO281" i="1"/>
  <c r="BO283" i="1"/>
  <c r="BO282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4" i="1"/>
  <c r="BO305" i="1"/>
  <c r="BO307" i="1"/>
  <c r="BO303" i="1"/>
  <c r="BO306" i="1"/>
  <c r="BO308" i="1"/>
  <c r="BO309" i="1"/>
  <c r="BO311" i="1"/>
  <c r="BO312" i="1"/>
  <c r="BO310" i="1"/>
  <c r="BO314" i="1"/>
  <c r="BO315" i="1"/>
  <c r="BO316" i="1"/>
  <c r="BO317" i="1"/>
  <c r="BO318" i="1"/>
  <c r="BO319" i="1"/>
  <c r="BO320" i="1"/>
  <c r="BO313" i="1"/>
  <c r="BO321" i="1"/>
  <c r="BO322" i="1"/>
  <c r="BO323" i="1"/>
  <c r="BO325" i="1"/>
  <c r="BO324" i="1"/>
  <c r="BO326" i="1"/>
  <c r="BO329" i="1"/>
  <c r="BO327" i="1"/>
  <c r="BO330" i="1"/>
  <c r="BO328" i="1"/>
  <c r="BO331" i="1"/>
  <c r="BO332" i="1"/>
  <c r="BO333" i="1"/>
  <c r="BO334" i="1"/>
  <c r="BO336" i="1"/>
  <c r="BO335" i="1"/>
  <c r="BO337" i="1"/>
  <c r="BO338" i="1"/>
  <c r="BO339" i="1"/>
  <c r="BO341" i="1"/>
  <c r="BO342" i="1"/>
  <c r="BO340" i="1"/>
  <c r="BO343" i="1"/>
  <c r="BO344" i="1"/>
  <c r="BO345" i="1"/>
  <c r="BO347" i="1"/>
  <c r="BO348" i="1"/>
  <c r="BO349" i="1"/>
  <c r="BO350" i="1"/>
  <c r="BO351" i="1"/>
  <c r="BO346" i="1"/>
  <c r="BO352" i="1"/>
  <c r="BO353" i="1"/>
  <c r="BO354" i="1"/>
  <c r="BO356" i="1"/>
  <c r="BO355" i="1"/>
  <c r="BO357" i="1"/>
  <c r="BO358" i="1"/>
  <c r="BO359" i="1"/>
  <c r="BO362" i="1"/>
  <c r="BO360" i="1"/>
  <c r="BO361" i="1"/>
  <c r="BO363" i="1"/>
  <c r="BO364" i="1"/>
  <c r="BO365" i="1"/>
  <c r="BO366" i="1"/>
  <c r="BO367" i="1"/>
  <c r="BO368" i="1"/>
  <c r="BO369" i="1"/>
  <c r="BO370" i="1"/>
  <c r="BO372" i="1"/>
  <c r="BO373" i="1"/>
  <c r="BO374" i="1"/>
  <c r="BO375" i="1"/>
  <c r="BO371" i="1"/>
  <c r="BO376" i="1"/>
  <c r="BO377" i="1"/>
  <c r="BO378" i="1"/>
  <c r="BO381" i="1"/>
  <c r="BO382" i="1"/>
  <c r="BO380" i="1"/>
  <c r="BO383" i="1"/>
  <c r="BO384" i="1"/>
  <c r="BO385" i="1"/>
  <c r="BO386" i="1"/>
  <c r="BO379" i="1"/>
  <c r="BO387" i="1"/>
  <c r="BO388" i="1"/>
  <c r="BO389" i="1"/>
  <c r="BO390" i="1"/>
  <c r="BO392" i="1"/>
  <c r="BO393" i="1"/>
  <c r="BO391" i="1"/>
  <c r="BO394" i="1"/>
  <c r="BO395" i="1"/>
  <c r="BO396" i="1"/>
  <c r="BO399" i="1"/>
  <c r="BO400" i="1"/>
  <c r="BO401" i="1"/>
  <c r="BO397" i="1"/>
  <c r="BO402" i="1"/>
  <c r="BO398" i="1"/>
  <c r="BO403" i="1"/>
  <c r="BO404" i="1"/>
  <c r="BO405" i="1"/>
  <c r="BO409" i="1"/>
  <c r="BO407" i="1"/>
  <c r="BO408" i="1"/>
  <c r="BO410" i="1"/>
  <c r="BO406" i="1"/>
  <c r="BO411" i="1"/>
  <c r="BO412" i="1"/>
  <c r="BO415" i="1"/>
  <c r="BO416" i="1"/>
  <c r="BO417" i="1"/>
  <c r="BO414" i="1"/>
  <c r="BO418" i="1"/>
  <c r="BO413" i="1"/>
  <c r="BO420" i="1"/>
  <c r="BO421" i="1"/>
  <c r="BO422" i="1"/>
  <c r="BO419" i="1"/>
  <c r="BO428" i="1"/>
  <c r="BO426" i="1"/>
  <c r="BO429" i="1"/>
  <c r="BO424" i="1"/>
  <c r="BO427" i="1"/>
  <c r="BO430" i="1"/>
  <c r="BO431" i="1"/>
  <c r="BO432" i="1"/>
  <c r="BO423" i="1"/>
  <c r="BO433" i="1"/>
  <c r="BO434" i="1"/>
  <c r="BO425" i="1"/>
  <c r="BO435" i="1"/>
  <c r="BO436" i="1"/>
  <c r="BO439" i="1"/>
  <c r="BO438" i="1"/>
  <c r="BO437" i="1"/>
  <c r="BO440" i="1"/>
  <c r="BO441" i="1"/>
  <c r="BO442" i="1"/>
  <c r="BO443" i="1"/>
  <c r="BO444" i="1"/>
  <c r="BO448" i="1"/>
  <c r="BO447" i="1"/>
  <c r="BO449" i="1"/>
  <c r="BO445" i="1"/>
  <c r="BO450" i="1"/>
  <c r="BO451" i="1"/>
  <c r="BO446" i="1"/>
  <c r="BO453" i="1"/>
  <c r="BO452" i="1"/>
  <c r="BO455" i="1"/>
  <c r="BO456" i="1"/>
  <c r="BO454" i="1"/>
  <c r="BO457" i="1"/>
  <c r="BO458" i="1"/>
  <c r="BO459" i="1"/>
  <c r="BO460" i="1"/>
  <c r="BO461" i="1"/>
  <c r="BO462" i="1"/>
  <c r="BO464" i="1"/>
  <c r="BO465" i="1"/>
  <c r="BO463" i="1"/>
  <c r="BO466" i="1"/>
  <c r="BO467" i="1"/>
  <c r="BO469" i="1"/>
  <c r="BO470" i="1"/>
  <c r="BO471" i="1"/>
  <c r="BO472" i="1"/>
  <c r="BO468" i="1"/>
  <c r="BO475" i="1"/>
  <c r="BO474" i="1"/>
  <c r="BO476" i="1"/>
  <c r="BO477" i="1"/>
  <c r="BO473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5" i="1"/>
  <c r="BO496" i="1"/>
  <c r="BO497" i="1"/>
  <c r="BO498" i="1"/>
  <c r="BO494" i="1"/>
  <c r="BO499" i="1"/>
  <c r="BO500" i="1"/>
  <c r="BO502" i="1"/>
  <c r="BO501" i="1"/>
  <c r="BO503" i="1"/>
  <c r="BO505" i="1"/>
  <c r="BO504" i="1"/>
  <c r="BN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9" i="1"/>
  <c r="BN17" i="1"/>
  <c r="BN18" i="1"/>
  <c r="BN21" i="1"/>
  <c r="BN20" i="1"/>
  <c r="BN22" i="1"/>
  <c r="BN23" i="1"/>
  <c r="BN24" i="1"/>
  <c r="BN25" i="1"/>
  <c r="BN26" i="1"/>
  <c r="BN27" i="1"/>
  <c r="BN28" i="1"/>
  <c r="BN29" i="1"/>
  <c r="BN33" i="1"/>
  <c r="BN30" i="1"/>
  <c r="BN31" i="1"/>
  <c r="BN32" i="1"/>
  <c r="BN35" i="1"/>
  <c r="BN34" i="1"/>
  <c r="BN36" i="1"/>
  <c r="BN37" i="1"/>
  <c r="BN38" i="1"/>
  <c r="BN39" i="1"/>
  <c r="BN40" i="1"/>
  <c r="BN42" i="1"/>
  <c r="BN41" i="1"/>
  <c r="BN43" i="1"/>
  <c r="BN44" i="1"/>
  <c r="BN49" i="1"/>
  <c r="BN45" i="1"/>
  <c r="BN46" i="1"/>
  <c r="BN47" i="1"/>
  <c r="BN48" i="1"/>
  <c r="BN51" i="1"/>
  <c r="BN52" i="1"/>
  <c r="BN50" i="1"/>
  <c r="BN53" i="1"/>
  <c r="BN54" i="1"/>
  <c r="BN55" i="1"/>
  <c r="BN56" i="1"/>
  <c r="BN57" i="1"/>
  <c r="BN59" i="1"/>
  <c r="BN60" i="1"/>
  <c r="BN58" i="1"/>
  <c r="BN61" i="1"/>
  <c r="BN62" i="1"/>
  <c r="BN63" i="1"/>
  <c r="BN64" i="1"/>
  <c r="BN65" i="1"/>
  <c r="BN66" i="1"/>
  <c r="BN67" i="1"/>
  <c r="BN68" i="1"/>
  <c r="BN69" i="1"/>
  <c r="BN70" i="1"/>
  <c r="BN72" i="1"/>
  <c r="BN73" i="1"/>
  <c r="BN71" i="1"/>
  <c r="BN74" i="1"/>
  <c r="BN75" i="1"/>
  <c r="BN76" i="1"/>
  <c r="BN77" i="1"/>
  <c r="BN78" i="1"/>
  <c r="BN79" i="1"/>
  <c r="BN80" i="1"/>
  <c r="BN81" i="1"/>
  <c r="BN82" i="1"/>
  <c r="BN83" i="1"/>
  <c r="BN84" i="1"/>
  <c r="BN86" i="1"/>
  <c r="BN85" i="1"/>
  <c r="BN88" i="1"/>
  <c r="BN89" i="1"/>
  <c r="BN87" i="1"/>
  <c r="BN90" i="1"/>
  <c r="BN91" i="1"/>
  <c r="BN92" i="1"/>
  <c r="BN93" i="1"/>
  <c r="BN94" i="1"/>
  <c r="BN95" i="1"/>
  <c r="BN99" i="1"/>
  <c r="BN96" i="1"/>
  <c r="BN97" i="1"/>
  <c r="BN98" i="1"/>
  <c r="BN100" i="1"/>
  <c r="BN101" i="1"/>
  <c r="BN105" i="1"/>
  <c r="BN102" i="1"/>
  <c r="BN106" i="1"/>
  <c r="BN103" i="1"/>
  <c r="BN104" i="1"/>
  <c r="BN107" i="1"/>
  <c r="BN108" i="1"/>
  <c r="BN109" i="1"/>
  <c r="BN110" i="1"/>
  <c r="BN111" i="1"/>
  <c r="BN112" i="1"/>
  <c r="BN123" i="1"/>
  <c r="BN113" i="1"/>
  <c r="BN119" i="1"/>
  <c r="BN124" i="1"/>
  <c r="BN114" i="1"/>
  <c r="BN125" i="1"/>
  <c r="BN115" i="1"/>
  <c r="BN126" i="1"/>
  <c r="BN116" i="1"/>
  <c r="BN120" i="1"/>
  <c r="BN117" i="1"/>
  <c r="BN121" i="1"/>
  <c r="BN118" i="1"/>
  <c r="BN122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8" i="1"/>
  <c r="BN143" i="1"/>
  <c r="BN144" i="1"/>
  <c r="BN145" i="1"/>
  <c r="BN146" i="1"/>
  <c r="BN147" i="1"/>
  <c r="BN149" i="1"/>
  <c r="BN150" i="1"/>
  <c r="BN151" i="1"/>
  <c r="BN152" i="1"/>
  <c r="BN153" i="1"/>
  <c r="BN154" i="1"/>
  <c r="BN155" i="1"/>
  <c r="BN161" i="1"/>
  <c r="BN162" i="1"/>
  <c r="BN156" i="1"/>
  <c r="BN157" i="1"/>
  <c r="BN158" i="1"/>
  <c r="BN159" i="1"/>
  <c r="BN160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3" i="1"/>
  <c r="BN184" i="1"/>
  <c r="BN192" i="1"/>
  <c r="BN185" i="1"/>
  <c r="BN186" i="1"/>
  <c r="BN187" i="1"/>
  <c r="BN188" i="1"/>
  <c r="BN189" i="1"/>
  <c r="BN190" i="1"/>
  <c r="BN182" i="1"/>
  <c r="BN191" i="1"/>
  <c r="BN181" i="1"/>
  <c r="BN193" i="1"/>
  <c r="BN194" i="1"/>
  <c r="BN197" i="1"/>
  <c r="BN195" i="1"/>
  <c r="BN196" i="1"/>
  <c r="BN199" i="1"/>
  <c r="BN198" i="1"/>
  <c r="BN200" i="1"/>
  <c r="BN204" i="1"/>
  <c r="BN205" i="1"/>
  <c r="BN201" i="1"/>
  <c r="BN202" i="1"/>
  <c r="BN203" i="1"/>
  <c r="BN206" i="1"/>
  <c r="BN207" i="1"/>
  <c r="BN210" i="1"/>
  <c r="BN208" i="1"/>
  <c r="BN209" i="1"/>
  <c r="BN211" i="1"/>
  <c r="BN212" i="1"/>
  <c r="BN216" i="1"/>
  <c r="BN217" i="1"/>
  <c r="BN213" i="1"/>
  <c r="BN214" i="1"/>
  <c r="BN215" i="1"/>
  <c r="BN218" i="1"/>
  <c r="BN219" i="1"/>
  <c r="BN220" i="1"/>
  <c r="BN221" i="1"/>
  <c r="BN222" i="1"/>
  <c r="BN224" i="1"/>
  <c r="BN223" i="1"/>
  <c r="BN225" i="1"/>
  <c r="BN226" i="1"/>
  <c r="BN227" i="1"/>
  <c r="BN228" i="1"/>
  <c r="BN229" i="1"/>
  <c r="BN230" i="1"/>
  <c r="BN231" i="1"/>
  <c r="BN232" i="1"/>
  <c r="BN233" i="1"/>
  <c r="BN234" i="1"/>
  <c r="BN235" i="1"/>
  <c r="BN237" i="1"/>
  <c r="BN236" i="1"/>
  <c r="BN239" i="1"/>
  <c r="BN240" i="1"/>
  <c r="BN238" i="1"/>
  <c r="BN241" i="1"/>
  <c r="BN242" i="1"/>
  <c r="BN243" i="1"/>
  <c r="BN244" i="1"/>
  <c r="BN248" i="1"/>
  <c r="BN247" i="1"/>
  <c r="BN249" i="1"/>
  <c r="BN245" i="1"/>
  <c r="BN250" i="1"/>
  <c r="BN251" i="1"/>
  <c r="BN252" i="1"/>
  <c r="BN253" i="1"/>
  <c r="BN256" i="1"/>
  <c r="BN254" i="1"/>
  <c r="BN255" i="1"/>
  <c r="BN257" i="1"/>
  <c r="BN258" i="1"/>
  <c r="BN246" i="1"/>
  <c r="BN260" i="1"/>
  <c r="BN259" i="1"/>
  <c r="BN261" i="1"/>
  <c r="BN265" i="1"/>
  <c r="BN262" i="1"/>
  <c r="BN263" i="1"/>
  <c r="BN264" i="1"/>
  <c r="BN266" i="1"/>
  <c r="BN267" i="1"/>
  <c r="BN268" i="1"/>
  <c r="BN269" i="1"/>
  <c r="BN270" i="1"/>
  <c r="BN272" i="1"/>
  <c r="BN273" i="1"/>
  <c r="BN271" i="1"/>
  <c r="BN274" i="1"/>
  <c r="BN277" i="1"/>
  <c r="BN275" i="1"/>
  <c r="BN278" i="1"/>
  <c r="BN279" i="1"/>
  <c r="BN276" i="1"/>
  <c r="BN280" i="1"/>
  <c r="BN281" i="1"/>
  <c r="BN283" i="1"/>
  <c r="BN282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4" i="1"/>
  <c r="BN305" i="1"/>
  <c r="BN307" i="1"/>
  <c r="BN303" i="1"/>
  <c r="BN306" i="1"/>
  <c r="BN308" i="1"/>
  <c r="BN309" i="1"/>
  <c r="BN311" i="1"/>
  <c r="BN312" i="1"/>
  <c r="BN310" i="1"/>
  <c r="BN314" i="1"/>
  <c r="BN315" i="1"/>
  <c r="BN316" i="1"/>
  <c r="BN317" i="1"/>
  <c r="BN318" i="1"/>
  <c r="BN319" i="1"/>
  <c r="BN320" i="1"/>
  <c r="BN313" i="1"/>
  <c r="BN321" i="1"/>
  <c r="BN322" i="1"/>
  <c r="BN323" i="1"/>
  <c r="BN325" i="1"/>
  <c r="BN324" i="1"/>
  <c r="BN326" i="1"/>
  <c r="BN329" i="1"/>
  <c r="BN327" i="1"/>
  <c r="BN330" i="1"/>
  <c r="BN328" i="1"/>
  <c r="BN331" i="1"/>
  <c r="BN332" i="1"/>
  <c r="BN333" i="1"/>
  <c r="BN334" i="1"/>
  <c r="BN336" i="1"/>
  <c r="BN335" i="1"/>
  <c r="BN337" i="1"/>
  <c r="BN338" i="1"/>
  <c r="BN339" i="1"/>
  <c r="BN341" i="1"/>
  <c r="BN342" i="1"/>
  <c r="BN340" i="1"/>
  <c r="BN343" i="1"/>
  <c r="BN344" i="1"/>
  <c r="BN345" i="1"/>
  <c r="BN347" i="1"/>
  <c r="BN348" i="1"/>
  <c r="BN349" i="1"/>
  <c r="BN350" i="1"/>
  <c r="BN351" i="1"/>
  <c r="BN346" i="1"/>
  <c r="BN352" i="1"/>
  <c r="BN353" i="1"/>
  <c r="BN354" i="1"/>
  <c r="BN356" i="1"/>
  <c r="BN355" i="1"/>
  <c r="BN357" i="1"/>
  <c r="BN358" i="1"/>
  <c r="BN359" i="1"/>
  <c r="BN362" i="1"/>
  <c r="BN360" i="1"/>
  <c r="BN361" i="1"/>
  <c r="BN363" i="1"/>
  <c r="BN364" i="1"/>
  <c r="BN365" i="1"/>
  <c r="BN366" i="1"/>
  <c r="BN367" i="1"/>
  <c r="BN368" i="1"/>
  <c r="BN369" i="1"/>
  <c r="BN370" i="1"/>
  <c r="BN372" i="1"/>
  <c r="BN373" i="1"/>
  <c r="BN374" i="1"/>
  <c r="BN375" i="1"/>
  <c r="BN371" i="1"/>
  <c r="BN376" i="1"/>
  <c r="BN377" i="1"/>
  <c r="BN378" i="1"/>
  <c r="BN381" i="1"/>
  <c r="BN382" i="1"/>
  <c r="BN380" i="1"/>
  <c r="BN383" i="1"/>
  <c r="BN384" i="1"/>
  <c r="BN385" i="1"/>
  <c r="BN386" i="1"/>
  <c r="BN379" i="1"/>
  <c r="BN387" i="1"/>
  <c r="BN388" i="1"/>
  <c r="BN389" i="1"/>
  <c r="BN390" i="1"/>
  <c r="BN392" i="1"/>
  <c r="BN393" i="1"/>
  <c r="BN391" i="1"/>
  <c r="BN394" i="1"/>
  <c r="BN395" i="1"/>
  <c r="BN396" i="1"/>
  <c r="BN399" i="1"/>
  <c r="BN400" i="1"/>
  <c r="BN401" i="1"/>
  <c r="BN397" i="1"/>
  <c r="BN402" i="1"/>
  <c r="BN398" i="1"/>
  <c r="BN403" i="1"/>
  <c r="BN404" i="1"/>
  <c r="BN405" i="1"/>
  <c r="BN409" i="1"/>
  <c r="BN407" i="1"/>
  <c r="BN408" i="1"/>
  <c r="BN410" i="1"/>
  <c r="BN406" i="1"/>
  <c r="BN411" i="1"/>
  <c r="BN412" i="1"/>
  <c r="BN415" i="1"/>
  <c r="BN416" i="1"/>
  <c r="BN417" i="1"/>
  <c r="BN414" i="1"/>
  <c r="BN418" i="1"/>
  <c r="BN413" i="1"/>
  <c r="BN420" i="1"/>
  <c r="BN421" i="1"/>
  <c r="BN422" i="1"/>
  <c r="BN419" i="1"/>
  <c r="BN428" i="1"/>
  <c r="BN426" i="1"/>
  <c r="BN429" i="1"/>
  <c r="BN424" i="1"/>
  <c r="BN427" i="1"/>
  <c r="BN430" i="1"/>
  <c r="BN431" i="1"/>
  <c r="BN432" i="1"/>
  <c r="BN423" i="1"/>
  <c r="BN433" i="1"/>
  <c r="BN434" i="1"/>
  <c r="BN425" i="1"/>
  <c r="BN435" i="1"/>
  <c r="BN436" i="1"/>
  <c r="BN439" i="1"/>
  <c r="BN438" i="1"/>
  <c r="BN437" i="1"/>
  <c r="BN440" i="1"/>
  <c r="BN441" i="1"/>
  <c r="BN442" i="1"/>
  <c r="BN443" i="1"/>
  <c r="BN444" i="1"/>
  <c r="BN448" i="1"/>
  <c r="BN447" i="1"/>
  <c r="BN449" i="1"/>
  <c r="BN445" i="1"/>
  <c r="BN450" i="1"/>
  <c r="BN451" i="1"/>
  <c r="BN446" i="1"/>
  <c r="BN453" i="1"/>
  <c r="BN452" i="1"/>
  <c r="BN455" i="1"/>
  <c r="BN456" i="1"/>
  <c r="BN454" i="1"/>
  <c r="BN457" i="1"/>
  <c r="BN458" i="1"/>
  <c r="BN459" i="1"/>
  <c r="BN460" i="1"/>
  <c r="BN461" i="1"/>
  <c r="BN462" i="1"/>
  <c r="BN464" i="1"/>
  <c r="BN465" i="1"/>
  <c r="BN463" i="1"/>
  <c r="BN466" i="1"/>
  <c r="BN467" i="1"/>
  <c r="BN469" i="1"/>
  <c r="BN470" i="1"/>
  <c r="BN471" i="1"/>
  <c r="BN472" i="1"/>
  <c r="BN468" i="1"/>
  <c r="BN475" i="1"/>
  <c r="BN474" i="1"/>
  <c r="BN476" i="1"/>
  <c r="BN477" i="1"/>
  <c r="BN473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5" i="1"/>
  <c r="BN496" i="1"/>
  <c r="BN497" i="1"/>
  <c r="BN498" i="1"/>
  <c r="BN494" i="1"/>
  <c r="BN499" i="1"/>
  <c r="BN500" i="1"/>
  <c r="BN502" i="1"/>
  <c r="BN501" i="1"/>
  <c r="BN503" i="1"/>
  <c r="BN505" i="1"/>
  <c r="BN504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9" i="1"/>
  <c r="BM17" i="1"/>
  <c r="BM18" i="1"/>
  <c r="BM21" i="1"/>
  <c r="BM20" i="1"/>
  <c r="BM22" i="1"/>
  <c r="BM23" i="1"/>
  <c r="BM24" i="1"/>
  <c r="BM25" i="1"/>
  <c r="BM26" i="1"/>
  <c r="BM27" i="1"/>
  <c r="BM28" i="1"/>
  <c r="BM29" i="1"/>
  <c r="BM33" i="1"/>
  <c r="BM30" i="1"/>
  <c r="BM31" i="1"/>
  <c r="BM32" i="1"/>
  <c r="BM35" i="1"/>
  <c r="BM34" i="1"/>
  <c r="BM36" i="1"/>
  <c r="BM37" i="1"/>
  <c r="BM38" i="1"/>
  <c r="BM39" i="1"/>
  <c r="BM40" i="1"/>
  <c r="BM42" i="1"/>
  <c r="BM41" i="1"/>
  <c r="BM43" i="1"/>
  <c r="BM44" i="1"/>
  <c r="BM49" i="1"/>
  <c r="BM45" i="1"/>
  <c r="BM46" i="1"/>
  <c r="BM47" i="1"/>
  <c r="BM48" i="1"/>
  <c r="BM51" i="1"/>
  <c r="BM52" i="1"/>
  <c r="BM50" i="1"/>
  <c r="BM53" i="1"/>
  <c r="BM54" i="1"/>
  <c r="BM55" i="1"/>
  <c r="BM56" i="1"/>
  <c r="BM57" i="1"/>
  <c r="BM59" i="1"/>
  <c r="BM60" i="1"/>
  <c r="BM58" i="1"/>
  <c r="BM61" i="1"/>
  <c r="BM62" i="1"/>
  <c r="BM63" i="1"/>
  <c r="BM64" i="1"/>
  <c r="BM65" i="1"/>
  <c r="BM66" i="1"/>
  <c r="BM67" i="1"/>
  <c r="BM68" i="1"/>
  <c r="BM69" i="1"/>
  <c r="BM70" i="1"/>
  <c r="BM72" i="1"/>
  <c r="BM73" i="1"/>
  <c r="BM71" i="1"/>
  <c r="BM74" i="1"/>
  <c r="BM75" i="1"/>
  <c r="BM76" i="1"/>
  <c r="BM77" i="1"/>
  <c r="BM78" i="1"/>
  <c r="BM79" i="1"/>
  <c r="BM80" i="1"/>
  <c r="BM81" i="1"/>
  <c r="BM82" i="1"/>
  <c r="BM83" i="1"/>
  <c r="BM84" i="1"/>
  <c r="BM86" i="1"/>
  <c r="BM85" i="1"/>
  <c r="BM88" i="1"/>
  <c r="BM89" i="1"/>
  <c r="BM87" i="1"/>
  <c r="BM90" i="1"/>
  <c r="BM91" i="1"/>
  <c r="BM92" i="1"/>
  <c r="BM93" i="1"/>
  <c r="BM94" i="1"/>
  <c r="BM95" i="1"/>
  <c r="BM99" i="1"/>
  <c r="BM96" i="1"/>
  <c r="BM97" i="1"/>
  <c r="BM98" i="1"/>
  <c r="BM100" i="1"/>
  <c r="BM101" i="1"/>
  <c r="BM105" i="1"/>
  <c r="BM102" i="1"/>
  <c r="BM106" i="1"/>
  <c r="BM103" i="1"/>
  <c r="BM104" i="1"/>
  <c r="BM107" i="1"/>
  <c r="BM108" i="1"/>
  <c r="BM109" i="1"/>
  <c r="BM110" i="1"/>
  <c r="BM111" i="1"/>
  <c r="BM112" i="1"/>
  <c r="BM123" i="1"/>
  <c r="BM113" i="1"/>
  <c r="BM119" i="1"/>
  <c r="BM124" i="1"/>
  <c r="BM114" i="1"/>
  <c r="BM125" i="1"/>
  <c r="BM115" i="1"/>
  <c r="BM126" i="1"/>
  <c r="BM116" i="1"/>
  <c r="BM120" i="1"/>
  <c r="BM117" i="1"/>
  <c r="BM121" i="1"/>
  <c r="BM118" i="1"/>
  <c r="BM122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8" i="1"/>
  <c r="BM143" i="1"/>
  <c r="BM144" i="1"/>
  <c r="BM145" i="1"/>
  <c r="BM146" i="1"/>
  <c r="BM147" i="1"/>
  <c r="BM149" i="1"/>
  <c r="BM150" i="1"/>
  <c r="BM151" i="1"/>
  <c r="BM152" i="1"/>
  <c r="BM153" i="1"/>
  <c r="BM154" i="1"/>
  <c r="BM155" i="1"/>
  <c r="BM161" i="1"/>
  <c r="BM162" i="1"/>
  <c r="BM156" i="1"/>
  <c r="BM157" i="1"/>
  <c r="BM158" i="1"/>
  <c r="BM159" i="1"/>
  <c r="BM160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3" i="1"/>
  <c r="BM184" i="1"/>
  <c r="BM192" i="1"/>
  <c r="BM185" i="1"/>
  <c r="BM186" i="1"/>
  <c r="BM187" i="1"/>
  <c r="BM188" i="1"/>
  <c r="BM189" i="1"/>
  <c r="BM190" i="1"/>
  <c r="BM182" i="1"/>
  <c r="BM191" i="1"/>
  <c r="BM181" i="1"/>
  <c r="BM193" i="1"/>
  <c r="BM194" i="1"/>
  <c r="BM197" i="1"/>
  <c r="BM195" i="1"/>
  <c r="BM196" i="1"/>
  <c r="BM199" i="1"/>
  <c r="BM198" i="1"/>
  <c r="BM200" i="1"/>
  <c r="BM204" i="1"/>
  <c r="BM205" i="1"/>
  <c r="BM201" i="1"/>
  <c r="BM202" i="1"/>
  <c r="BM203" i="1"/>
  <c r="BM206" i="1"/>
  <c r="BM207" i="1"/>
  <c r="BM210" i="1"/>
  <c r="BM208" i="1"/>
  <c r="BM209" i="1"/>
  <c r="BM211" i="1"/>
  <c r="BM212" i="1"/>
  <c r="BM216" i="1"/>
  <c r="BM217" i="1"/>
  <c r="BM213" i="1"/>
  <c r="BM214" i="1"/>
  <c r="BM215" i="1"/>
  <c r="BM218" i="1"/>
  <c r="BM219" i="1"/>
  <c r="BM220" i="1"/>
  <c r="BM221" i="1"/>
  <c r="BM222" i="1"/>
  <c r="BM224" i="1"/>
  <c r="BM223" i="1"/>
  <c r="BM225" i="1"/>
  <c r="BM226" i="1"/>
  <c r="BM227" i="1"/>
  <c r="BM228" i="1"/>
  <c r="BM229" i="1"/>
  <c r="BM230" i="1"/>
  <c r="BM231" i="1"/>
  <c r="BM232" i="1"/>
  <c r="BM233" i="1"/>
  <c r="BM234" i="1"/>
  <c r="BM235" i="1"/>
  <c r="BM237" i="1"/>
  <c r="BM236" i="1"/>
  <c r="BM239" i="1"/>
  <c r="BM240" i="1"/>
  <c r="BM238" i="1"/>
  <c r="BM241" i="1"/>
  <c r="BM242" i="1"/>
  <c r="BM243" i="1"/>
  <c r="BM244" i="1"/>
  <c r="BM248" i="1"/>
  <c r="BM247" i="1"/>
  <c r="BM249" i="1"/>
  <c r="BM245" i="1"/>
  <c r="BM250" i="1"/>
  <c r="BM251" i="1"/>
  <c r="BM252" i="1"/>
  <c r="BM253" i="1"/>
  <c r="BM256" i="1"/>
  <c r="BM254" i="1"/>
  <c r="BM255" i="1"/>
  <c r="BM257" i="1"/>
  <c r="BM258" i="1"/>
  <c r="BM246" i="1"/>
  <c r="BM260" i="1"/>
  <c r="BM259" i="1"/>
  <c r="BM261" i="1"/>
  <c r="BM265" i="1"/>
  <c r="BM262" i="1"/>
  <c r="BM263" i="1"/>
  <c r="BM264" i="1"/>
  <c r="BM266" i="1"/>
  <c r="BM267" i="1"/>
  <c r="BM268" i="1"/>
  <c r="BM269" i="1"/>
  <c r="BM270" i="1"/>
  <c r="BM272" i="1"/>
  <c r="BM273" i="1"/>
  <c r="BM271" i="1"/>
  <c r="BM274" i="1"/>
  <c r="BM277" i="1"/>
  <c r="BM275" i="1"/>
  <c r="BM278" i="1"/>
  <c r="BM279" i="1"/>
  <c r="BM276" i="1"/>
  <c r="BM280" i="1"/>
  <c r="BM281" i="1"/>
  <c r="BM283" i="1"/>
  <c r="BM282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4" i="1"/>
  <c r="BM305" i="1"/>
  <c r="BM307" i="1"/>
  <c r="BM303" i="1"/>
  <c r="BM306" i="1"/>
  <c r="BM308" i="1"/>
  <c r="BM309" i="1"/>
  <c r="BM311" i="1"/>
  <c r="BM312" i="1"/>
  <c r="BM310" i="1"/>
  <c r="BM314" i="1"/>
  <c r="BM315" i="1"/>
  <c r="BM316" i="1"/>
  <c r="BM317" i="1"/>
  <c r="BM318" i="1"/>
  <c r="BM319" i="1"/>
  <c r="BM320" i="1"/>
  <c r="BM313" i="1"/>
  <c r="BM321" i="1"/>
  <c r="BM322" i="1"/>
  <c r="BM323" i="1"/>
  <c r="BM325" i="1"/>
  <c r="BM324" i="1"/>
  <c r="BM326" i="1"/>
  <c r="BM329" i="1"/>
  <c r="BM327" i="1"/>
  <c r="BM330" i="1"/>
  <c r="BM328" i="1"/>
  <c r="BM331" i="1"/>
  <c r="BM332" i="1"/>
  <c r="BM333" i="1"/>
  <c r="BM334" i="1"/>
  <c r="BM336" i="1"/>
  <c r="BM335" i="1"/>
  <c r="BM337" i="1"/>
  <c r="BM338" i="1"/>
  <c r="BM339" i="1"/>
  <c r="BM341" i="1"/>
  <c r="BM342" i="1"/>
  <c r="BM340" i="1"/>
  <c r="BM343" i="1"/>
  <c r="BM344" i="1"/>
  <c r="BM345" i="1"/>
  <c r="BM347" i="1"/>
  <c r="BM348" i="1"/>
  <c r="BM349" i="1"/>
  <c r="BM350" i="1"/>
  <c r="BM351" i="1"/>
  <c r="BM346" i="1"/>
  <c r="BM352" i="1"/>
  <c r="BM353" i="1"/>
  <c r="BM354" i="1"/>
  <c r="BM356" i="1"/>
  <c r="BM355" i="1"/>
  <c r="BM357" i="1"/>
  <c r="BM358" i="1"/>
  <c r="BM359" i="1"/>
  <c r="BM362" i="1"/>
  <c r="BM360" i="1"/>
  <c r="BM361" i="1"/>
  <c r="BM363" i="1"/>
  <c r="BM364" i="1"/>
  <c r="BM365" i="1"/>
  <c r="BM366" i="1"/>
  <c r="BM367" i="1"/>
  <c r="BM368" i="1"/>
  <c r="BM369" i="1"/>
  <c r="BM370" i="1"/>
  <c r="BM372" i="1"/>
  <c r="BM373" i="1"/>
  <c r="BM374" i="1"/>
  <c r="BM375" i="1"/>
  <c r="BM371" i="1"/>
  <c r="BM376" i="1"/>
  <c r="BM377" i="1"/>
  <c r="BM378" i="1"/>
  <c r="BM381" i="1"/>
  <c r="BM382" i="1"/>
  <c r="BM380" i="1"/>
  <c r="BM383" i="1"/>
  <c r="BM384" i="1"/>
  <c r="BM385" i="1"/>
  <c r="BM386" i="1"/>
  <c r="BM379" i="1"/>
  <c r="BM387" i="1"/>
  <c r="BM388" i="1"/>
  <c r="BM389" i="1"/>
  <c r="BM390" i="1"/>
  <c r="BM392" i="1"/>
  <c r="BM393" i="1"/>
  <c r="BM391" i="1"/>
  <c r="BM394" i="1"/>
  <c r="BM395" i="1"/>
  <c r="BM396" i="1"/>
  <c r="BM399" i="1"/>
  <c r="BM400" i="1"/>
  <c r="BM401" i="1"/>
  <c r="BM397" i="1"/>
  <c r="BM402" i="1"/>
  <c r="BM398" i="1"/>
  <c r="BM403" i="1"/>
  <c r="BM404" i="1"/>
  <c r="BM405" i="1"/>
  <c r="BM409" i="1"/>
  <c r="BM407" i="1"/>
  <c r="BM408" i="1"/>
  <c r="BM410" i="1"/>
  <c r="BM406" i="1"/>
  <c r="BM411" i="1"/>
  <c r="BM412" i="1"/>
  <c r="BM415" i="1"/>
  <c r="BM416" i="1"/>
  <c r="BM417" i="1"/>
  <c r="BM414" i="1"/>
  <c r="BM418" i="1"/>
  <c r="BM413" i="1"/>
  <c r="BM420" i="1"/>
  <c r="BM421" i="1"/>
  <c r="BM422" i="1"/>
  <c r="BM419" i="1"/>
  <c r="BM428" i="1"/>
  <c r="BM426" i="1"/>
  <c r="BM429" i="1"/>
  <c r="BM424" i="1"/>
  <c r="BM427" i="1"/>
  <c r="BM430" i="1"/>
  <c r="BM431" i="1"/>
  <c r="BM432" i="1"/>
  <c r="BM423" i="1"/>
  <c r="BM433" i="1"/>
  <c r="BM434" i="1"/>
  <c r="BM425" i="1"/>
  <c r="BM435" i="1"/>
  <c r="BM436" i="1"/>
  <c r="BM439" i="1"/>
  <c r="BM438" i="1"/>
  <c r="BM437" i="1"/>
  <c r="BM440" i="1"/>
  <c r="BM441" i="1"/>
  <c r="BM442" i="1"/>
  <c r="BM443" i="1"/>
  <c r="BM444" i="1"/>
  <c r="BM448" i="1"/>
  <c r="BM447" i="1"/>
  <c r="BM449" i="1"/>
  <c r="BM445" i="1"/>
  <c r="BM450" i="1"/>
  <c r="BM451" i="1"/>
  <c r="BM446" i="1"/>
  <c r="BM453" i="1"/>
  <c r="BM452" i="1"/>
  <c r="BM455" i="1"/>
  <c r="BM456" i="1"/>
  <c r="BM454" i="1"/>
  <c r="BM457" i="1"/>
  <c r="BM458" i="1"/>
  <c r="BM459" i="1"/>
  <c r="BM460" i="1"/>
  <c r="BM461" i="1"/>
  <c r="BM462" i="1"/>
  <c r="BM464" i="1"/>
  <c r="BM465" i="1"/>
  <c r="BM463" i="1"/>
  <c r="BM466" i="1"/>
  <c r="BM467" i="1"/>
  <c r="BM469" i="1"/>
  <c r="BM470" i="1"/>
  <c r="BM471" i="1"/>
  <c r="BM472" i="1"/>
  <c r="BM468" i="1"/>
  <c r="BM475" i="1"/>
  <c r="BM474" i="1"/>
  <c r="BM476" i="1"/>
  <c r="BM477" i="1"/>
  <c r="BM473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5" i="1"/>
  <c r="BM496" i="1"/>
  <c r="BM497" i="1"/>
  <c r="BM498" i="1"/>
  <c r="BM494" i="1"/>
  <c r="BM499" i="1"/>
  <c r="BM500" i="1"/>
  <c r="BM502" i="1"/>
  <c r="BM501" i="1"/>
  <c r="BM503" i="1"/>
  <c r="BM505" i="1"/>
  <c r="BM504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9" i="1"/>
  <c r="BI17" i="1"/>
  <c r="BI18" i="1"/>
  <c r="BI21" i="1"/>
  <c r="BI20" i="1"/>
  <c r="BI22" i="1"/>
  <c r="BI23" i="1"/>
  <c r="BI24" i="1"/>
  <c r="BI25" i="1"/>
  <c r="BI26" i="1"/>
  <c r="BI27" i="1"/>
  <c r="BI28" i="1"/>
  <c r="BI29" i="1"/>
  <c r="BI33" i="1"/>
  <c r="BI30" i="1"/>
  <c r="BI31" i="1"/>
  <c r="BI32" i="1"/>
  <c r="BI35" i="1"/>
  <c r="BI34" i="1"/>
  <c r="BI36" i="1"/>
  <c r="BI37" i="1"/>
  <c r="BI38" i="1"/>
  <c r="BI39" i="1"/>
  <c r="BI40" i="1"/>
  <c r="BI42" i="1"/>
  <c r="BI41" i="1"/>
  <c r="BI43" i="1"/>
  <c r="BI44" i="1"/>
  <c r="BI49" i="1"/>
  <c r="BI45" i="1"/>
  <c r="BI46" i="1"/>
  <c r="BI47" i="1"/>
  <c r="BI48" i="1"/>
  <c r="BI51" i="1"/>
  <c r="BI52" i="1"/>
  <c r="BI50" i="1"/>
  <c r="BI53" i="1"/>
  <c r="BI54" i="1"/>
  <c r="BI55" i="1"/>
  <c r="BI56" i="1"/>
  <c r="BI57" i="1"/>
  <c r="BI59" i="1"/>
  <c r="BI60" i="1"/>
  <c r="BI58" i="1"/>
  <c r="BI61" i="1"/>
  <c r="BI62" i="1"/>
  <c r="BI63" i="1"/>
  <c r="BI64" i="1"/>
  <c r="BI65" i="1"/>
  <c r="BI66" i="1"/>
  <c r="BI67" i="1"/>
  <c r="BI68" i="1"/>
  <c r="BI69" i="1"/>
  <c r="BI70" i="1"/>
  <c r="BI72" i="1"/>
  <c r="BI73" i="1"/>
  <c r="BI71" i="1"/>
  <c r="BI74" i="1"/>
  <c r="BI75" i="1"/>
  <c r="BI76" i="1"/>
  <c r="BI77" i="1"/>
  <c r="BI78" i="1"/>
  <c r="BI79" i="1"/>
  <c r="BI80" i="1"/>
  <c r="BI81" i="1"/>
  <c r="BI82" i="1"/>
  <c r="BI83" i="1"/>
  <c r="BI84" i="1"/>
  <c r="BI86" i="1"/>
  <c r="BI85" i="1"/>
  <c r="BI88" i="1"/>
  <c r="BI89" i="1"/>
  <c r="BI87" i="1"/>
  <c r="BI90" i="1"/>
  <c r="BI91" i="1"/>
  <c r="BI92" i="1"/>
  <c r="BI93" i="1"/>
  <c r="BI94" i="1"/>
  <c r="BI95" i="1"/>
  <c r="BI99" i="1"/>
  <c r="BI96" i="1"/>
  <c r="BI97" i="1"/>
  <c r="BI98" i="1"/>
  <c r="BI100" i="1"/>
  <c r="BI101" i="1"/>
  <c r="BI105" i="1"/>
  <c r="BI102" i="1"/>
  <c r="BI106" i="1"/>
  <c r="BI103" i="1"/>
  <c r="BI104" i="1"/>
  <c r="BI107" i="1"/>
  <c r="BI108" i="1"/>
  <c r="BI109" i="1"/>
  <c r="BI110" i="1"/>
  <c r="BI111" i="1"/>
  <c r="BI112" i="1"/>
  <c r="BI123" i="1"/>
  <c r="BI113" i="1"/>
  <c r="BI119" i="1"/>
  <c r="BI124" i="1"/>
  <c r="BI114" i="1"/>
  <c r="BI125" i="1"/>
  <c r="BI115" i="1"/>
  <c r="BI126" i="1"/>
  <c r="BI116" i="1"/>
  <c r="BI120" i="1"/>
  <c r="BI117" i="1"/>
  <c r="BI121" i="1"/>
  <c r="BI118" i="1"/>
  <c r="BI122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8" i="1"/>
  <c r="BI143" i="1"/>
  <c r="BI144" i="1"/>
  <c r="BI145" i="1"/>
  <c r="BI146" i="1"/>
  <c r="BI147" i="1"/>
  <c r="BI149" i="1"/>
  <c r="BI150" i="1"/>
  <c r="BI151" i="1"/>
  <c r="BI152" i="1"/>
  <c r="BI153" i="1"/>
  <c r="BI154" i="1"/>
  <c r="BI155" i="1"/>
  <c r="BI161" i="1"/>
  <c r="BI162" i="1"/>
  <c r="BI156" i="1"/>
  <c r="BI157" i="1"/>
  <c r="BI158" i="1"/>
  <c r="BI159" i="1"/>
  <c r="BI160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3" i="1"/>
  <c r="BI184" i="1"/>
  <c r="BI192" i="1"/>
  <c r="BI185" i="1"/>
  <c r="BI186" i="1"/>
  <c r="BI187" i="1"/>
  <c r="BI188" i="1"/>
  <c r="BI189" i="1"/>
  <c r="BI190" i="1"/>
  <c r="BI182" i="1"/>
  <c r="BI191" i="1"/>
  <c r="BI181" i="1"/>
  <c r="BI193" i="1"/>
  <c r="BI194" i="1"/>
  <c r="BI197" i="1"/>
  <c r="BI195" i="1"/>
  <c r="BI196" i="1"/>
  <c r="BI199" i="1"/>
  <c r="BI198" i="1"/>
  <c r="BI200" i="1"/>
  <c r="BI204" i="1"/>
  <c r="BI205" i="1"/>
  <c r="BI201" i="1"/>
  <c r="BI202" i="1"/>
  <c r="BI203" i="1"/>
  <c r="BI206" i="1"/>
  <c r="BI207" i="1"/>
  <c r="BI210" i="1"/>
  <c r="BI208" i="1"/>
  <c r="BI209" i="1"/>
  <c r="BI211" i="1"/>
  <c r="BI212" i="1"/>
  <c r="BI216" i="1"/>
  <c r="BI217" i="1"/>
  <c r="BI213" i="1"/>
  <c r="BI214" i="1"/>
  <c r="BI215" i="1"/>
  <c r="BI218" i="1"/>
  <c r="BI219" i="1"/>
  <c r="BI220" i="1"/>
  <c r="BI221" i="1"/>
  <c r="BI222" i="1"/>
  <c r="BI224" i="1"/>
  <c r="BI223" i="1"/>
  <c r="BI225" i="1"/>
  <c r="BI226" i="1"/>
  <c r="BI227" i="1"/>
  <c r="BI228" i="1"/>
  <c r="BI229" i="1"/>
  <c r="BI230" i="1"/>
  <c r="BI231" i="1"/>
  <c r="BI232" i="1"/>
  <c r="BI233" i="1"/>
  <c r="BI234" i="1"/>
  <c r="BI235" i="1"/>
  <c r="BI237" i="1"/>
  <c r="BI236" i="1"/>
  <c r="BI239" i="1"/>
  <c r="BI240" i="1"/>
  <c r="BI238" i="1"/>
  <c r="BI241" i="1"/>
  <c r="BI242" i="1"/>
  <c r="BI243" i="1"/>
  <c r="BI244" i="1"/>
  <c r="BI248" i="1"/>
  <c r="BI247" i="1"/>
  <c r="BI249" i="1"/>
  <c r="BI245" i="1"/>
  <c r="BI250" i="1"/>
  <c r="BI251" i="1"/>
  <c r="BI252" i="1"/>
  <c r="BI253" i="1"/>
  <c r="BI256" i="1"/>
  <c r="BI254" i="1"/>
  <c r="BI255" i="1"/>
  <c r="BI257" i="1"/>
  <c r="BI258" i="1"/>
  <c r="BI246" i="1"/>
  <c r="BI260" i="1"/>
  <c r="BI259" i="1"/>
  <c r="BI261" i="1"/>
  <c r="BI265" i="1"/>
  <c r="BI262" i="1"/>
  <c r="BI263" i="1"/>
  <c r="BI264" i="1"/>
  <c r="BI266" i="1"/>
  <c r="BI267" i="1"/>
  <c r="BI268" i="1"/>
  <c r="BI269" i="1"/>
  <c r="BI270" i="1"/>
  <c r="BI272" i="1"/>
  <c r="BI273" i="1"/>
  <c r="BI271" i="1"/>
  <c r="BI274" i="1"/>
  <c r="BI277" i="1"/>
  <c r="BI275" i="1"/>
  <c r="BI278" i="1"/>
  <c r="BI279" i="1"/>
  <c r="BI276" i="1"/>
  <c r="BI280" i="1"/>
  <c r="BI281" i="1"/>
  <c r="BI283" i="1"/>
  <c r="BI282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4" i="1"/>
  <c r="BI305" i="1"/>
  <c r="BI307" i="1"/>
  <c r="BI303" i="1"/>
  <c r="BI306" i="1"/>
  <c r="BI308" i="1"/>
  <c r="BI309" i="1"/>
  <c r="BI311" i="1"/>
  <c r="BI312" i="1"/>
  <c r="BI310" i="1"/>
  <c r="BI314" i="1"/>
  <c r="BI315" i="1"/>
  <c r="BI316" i="1"/>
  <c r="BI317" i="1"/>
  <c r="BI318" i="1"/>
  <c r="BI319" i="1"/>
  <c r="BI320" i="1"/>
  <c r="BI313" i="1"/>
  <c r="BI321" i="1"/>
  <c r="BI322" i="1"/>
  <c r="BI323" i="1"/>
  <c r="BI325" i="1"/>
  <c r="BI324" i="1"/>
  <c r="BI326" i="1"/>
  <c r="BI329" i="1"/>
  <c r="BI327" i="1"/>
  <c r="BI330" i="1"/>
  <c r="BI328" i="1"/>
  <c r="BI331" i="1"/>
  <c r="BI332" i="1"/>
  <c r="BI333" i="1"/>
  <c r="BI334" i="1"/>
  <c r="BI336" i="1"/>
  <c r="BI335" i="1"/>
  <c r="BI337" i="1"/>
  <c r="BI338" i="1"/>
  <c r="BI339" i="1"/>
  <c r="BI341" i="1"/>
  <c r="BI342" i="1"/>
  <c r="BI340" i="1"/>
  <c r="BI343" i="1"/>
  <c r="BI344" i="1"/>
  <c r="BI345" i="1"/>
  <c r="BI347" i="1"/>
  <c r="BI348" i="1"/>
  <c r="BI349" i="1"/>
  <c r="BI350" i="1"/>
  <c r="BI351" i="1"/>
  <c r="BI346" i="1"/>
  <c r="BI352" i="1"/>
  <c r="BI353" i="1"/>
  <c r="BI354" i="1"/>
  <c r="BI356" i="1"/>
  <c r="BI355" i="1"/>
  <c r="BI357" i="1"/>
  <c r="BI358" i="1"/>
  <c r="BI359" i="1"/>
  <c r="BI362" i="1"/>
  <c r="BI360" i="1"/>
  <c r="BI361" i="1"/>
  <c r="BI363" i="1"/>
  <c r="BI364" i="1"/>
  <c r="BI365" i="1"/>
  <c r="BI366" i="1"/>
  <c r="BI367" i="1"/>
  <c r="BI368" i="1"/>
  <c r="BI369" i="1"/>
  <c r="BI370" i="1"/>
  <c r="BI372" i="1"/>
  <c r="BI373" i="1"/>
  <c r="BI374" i="1"/>
  <c r="BI375" i="1"/>
  <c r="BI371" i="1"/>
  <c r="BI376" i="1"/>
  <c r="BI377" i="1"/>
  <c r="BI378" i="1"/>
  <c r="BI381" i="1"/>
  <c r="BI382" i="1"/>
  <c r="BI380" i="1"/>
  <c r="BI383" i="1"/>
  <c r="BI384" i="1"/>
  <c r="BI385" i="1"/>
  <c r="BI386" i="1"/>
  <c r="BI379" i="1"/>
  <c r="BI387" i="1"/>
  <c r="BI388" i="1"/>
  <c r="BI389" i="1"/>
  <c r="BI390" i="1"/>
  <c r="BI392" i="1"/>
  <c r="BI393" i="1"/>
  <c r="BI391" i="1"/>
  <c r="BI394" i="1"/>
  <c r="BI395" i="1"/>
  <c r="BI396" i="1"/>
  <c r="BI399" i="1"/>
  <c r="BI400" i="1"/>
  <c r="BI401" i="1"/>
  <c r="BI397" i="1"/>
  <c r="BI402" i="1"/>
  <c r="BI398" i="1"/>
  <c r="BI403" i="1"/>
  <c r="BI404" i="1"/>
  <c r="BI405" i="1"/>
  <c r="BI409" i="1"/>
  <c r="BI407" i="1"/>
  <c r="BI408" i="1"/>
  <c r="BI410" i="1"/>
  <c r="BI406" i="1"/>
  <c r="BI411" i="1"/>
  <c r="BI412" i="1"/>
  <c r="BI415" i="1"/>
  <c r="BI416" i="1"/>
  <c r="BI417" i="1"/>
  <c r="BI414" i="1"/>
  <c r="BI418" i="1"/>
  <c r="BI413" i="1"/>
  <c r="BI420" i="1"/>
  <c r="BI421" i="1"/>
  <c r="BI422" i="1"/>
  <c r="BI419" i="1"/>
  <c r="BI428" i="1"/>
  <c r="BI426" i="1"/>
  <c r="BI429" i="1"/>
  <c r="BI424" i="1"/>
  <c r="BI427" i="1"/>
  <c r="BI430" i="1"/>
  <c r="BI431" i="1"/>
  <c r="BI432" i="1"/>
  <c r="BI423" i="1"/>
  <c r="BI433" i="1"/>
  <c r="BI434" i="1"/>
  <c r="BI425" i="1"/>
  <c r="BI435" i="1"/>
  <c r="BI436" i="1"/>
  <c r="BI439" i="1"/>
  <c r="BI438" i="1"/>
  <c r="BI437" i="1"/>
  <c r="BI440" i="1"/>
  <c r="BI441" i="1"/>
  <c r="BI442" i="1"/>
  <c r="BI443" i="1"/>
  <c r="BI444" i="1"/>
  <c r="BI448" i="1"/>
  <c r="BI447" i="1"/>
  <c r="BI449" i="1"/>
  <c r="BI445" i="1"/>
  <c r="BI450" i="1"/>
  <c r="BI451" i="1"/>
  <c r="BI446" i="1"/>
  <c r="BI453" i="1"/>
  <c r="BI452" i="1"/>
  <c r="BI455" i="1"/>
  <c r="BI456" i="1"/>
  <c r="BI454" i="1"/>
  <c r="BI457" i="1"/>
  <c r="BI458" i="1"/>
  <c r="BI459" i="1"/>
  <c r="BI460" i="1"/>
  <c r="BI461" i="1"/>
  <c r="BI462" i="1"/>
  <c r="BI464" i="1"/>
  <c r="BI465" i="1"/>
  <c r="BI463" i="1"/>
  <c r="BI466" i="1"/>
  <c r="BI467" i="1"/>
  <c r="BI469" i="1"/>
  <c r="BI470" i="1"/>
  <c r="BI471" i="1"/>
  <c r="BI472" i="1"/>
  <c r="BI468" i="1"/>
  <c r="BI475" i="1"/>
  <c r="BI474" i="1"/>
  <c r="BI476" i="1"/>
  <c r="BI477" i="1"/>
  <c r="BI473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5" i="1"/>
  <c r="BI496" i="1"/>
  <c r="BI497" i="1"/>
  <c r="BI498" i="1"/>
  <c r="BI494" i="1"/>
  <c r="BI499" i="1"/>
  <c r="BI500" i="1"/>
  <c r="BI502" i="1"/>
  <c r="BI501" i="1"/>
  <c r="BI503" i="1"/>
  <c r="BI505" i="1"/>
  <c r="BI504" i="1"/>
  <c r="BH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9" i="1"/>
  <c r="BH17" i="1"/>
  <c r="BH18" i="1"/>
  <c r="BH21" i="1"/>
  <c r="BH20" i="1"/>
  <c r="BH22" i="1"/>
  <c r="BH23" i="1"/>
  <c r="BH24" i="1"/>
  <c r="BH25" i="1"/>
  <c r="BH26" i="1"/>
  <c r="BH27" i="1"/>
  <c r="BH28" i="1"/>
  <c r="BH29" i="1"/>
  <c r="BH33" i="1"/>
  <c r="BH30" i="1"/>
  <c r="BH31" i="1"/>
  <c r="BH32" i="1"/>
  <c r="BH35" i="1"/>
  <c r="BH34" i="1"/>
  <c r="BH36" i="1"/>
  <c r="BH37" i="1"/>
  <c r="BH38" i="1"/>
  <c r="BH39" i="1"/>
  <c r="BH40" i="1"/>
  <c r="BH42" i="1"/>
  <c r="BH41" i="1"/>
  <c r="BH43" i="1"/>
  <c r="BH44" i="1"/>
  <c r="BH49" i="1"/>
  <c r="BH45" i="1"/>
  <c r="BH46" i="1"/>
  <c r="BH47" i="1"/>
  <c r="BH48" i="1"/>
  <c r="BH51" i="1"/>
  <c r="BH52" i="1"/>
  <c r="BH50" i="1"/>
  <c r="BH53" i="1"/>
  <c r="BH54" i="1"/>
  <c r="BH55" i="1"/>
  <c r="BH56" i="1"/>
  <c r="BH57" i="1"/>
  <c r="BH59" i="1"/>
  <c r="BH60" i="1"/>
  <c r="BH58" i="1"/>
  <c r="BH61" i="1"/>
  <c r="BH62" i="1"/>
  <c r="BH63" i="1"/>
  <c r="BH64" i="1"/>
  <c r="BH65" i="1"/>
  <c r="BH66" i="1"/>
  <c r="BH67" i="1"/>
  <c r="BH68" i="1"/>
  <c r="BH69" i="1"/>
  <c r="BH70" i="1"/>
  <c r="BH72" i="1"/>
  <c r="BH73" i="1"/>
  <c r="BH71" i="1"/>
  <c r="BH74" i="1"/>
  <c r="BH75" i="1"/>
  <c r="BH76" i="1"/>
  <c r="BH77" i="1"/>
  <c r="BH78" i="1"/>
  <c r="BH79" i="1"/>
  <c r="BH80" i="1"/>
  <c r="BH81" i="1"/>
  <c r="BH82" i="1"/>
  <c r="BH83" i="1"/>
  <c r="BH84" i="1"/>
  <c r="BH86" i="1"/>
  <c r="BH85" i="1"/>
  <c r="BH88" i="1"/>
  <c r="BH89" i="1"/>
  <c r="BH87" i="1"/>
  <c r="BH90" i="1"/>
  <c r="BH91" i="1"/>
  <c r="BH92" i="1"/>
  <c r="BH93" i="1"/>
  <c r="BH94" i="1"/>
  <c r="BH95" i="1"/>
  <c r="BH99" i="1"/>
  <c r="BH96" i="1"/>
  <c r="BH97" i="1"/>
  <c r="BH98" i="1"/>
  <c r="BH100" i="1"/>
  <c r="BH101" i="1"/>
  <c r="BH105" i="1"/>
  <c r="BH102" i="1"/>
  <c r="BH106" i="1"/>
  <c r="BH103" i="1"/>
  <c r="BH104" i="1"/>
  <c r="BH107" i="1"/>
  <c r="BH108" i="1"/>
  <c r="BH109" i="1"/>
  <c r="BH110" i="1"/>
  <c r="BH111" i="1"/>
  <c r="BH112" i="1"/>
  <c r="BH123" i="1"/>
  <c r="BH113" i="1"/>
  <c r="BH119" i="1"/>
  <c r="BH124" i="1"/>
  <c r="BH114" i="1"/>
  <c r="BH125" i="1"/>
  <c r="BH115" i="1"/>
  <c r="BH126" i="1"/>
  <c r="BH116" i="1"/>
  <c r="BH120" i="1"/>
  <c r="BH117" i="1"/>
  <c r="BH121" i="1"/>
  <c r="BH118" i="1"/>
  <c r="BH122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8" i="1"/>
  <c r="BH143" i="1"/>
  <c r="BH144" i="1"/>
  <c r="BH145" i="1"/>
  <c r="BH146" i="1"/>
  <c r="BH147" i="1"/>
  <c r="BH149" i="1"/>
  <c r="BH150" i="1"/>
  <c r="BH151" i="1"/>
  <c r="BH152" i="1"/>
  <c r="BH153" i="1"/>
  <c r="BH154" i="1"/>
  <c r="BH155" i="1"/>
  <c r="BH161" i="1"/>
  <c r="BH162" i="1"/>
  <c r="BH156" i="1"/>
  <c r="BH157" i="1"/>
  <c r="BH158" i="1"/>
  <c r="BH159" i="1"/>
  <c r="BH160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3" i="1"/>
  <c r="BH184" i="1"/>
  <c r="BH192" i="1"/>
  <c r="BH185" i="1"/>
  <c r="BH186" i="1"/>
  <c r="BH187" i="1"/>
  <c r="BH188" i="1"/>
  <c r="BH189" i="1"/>
  <c r="BH190" i="1"/>
  <c r="BH182" i="1"/>
  <c r="BH191" i="1"/>
  <c r="BH181" i="1"/>
  <c r="BH193" i="1"/>
  <c r="BH194" i="1"/>
  <c r="BH197" i="1"/>
  <c r="BH195" i="1"/>
  <c r="BH196" i="1"/>
  <c r="BH199" i="1"/>
  <c r="BH198" i="1"/>
  <c r="BH200" i="1"/>
  <c r="BH204" i="1"/>
  <c r="BH205" i="1"/>
  <c r="BH201" i="1"/>
  <c r="BH202" i="1"/>
  <c r="BH203" i="1"/>
  <c r="BH206" i="1"/>
  <c r="BH207" i="1"/>
  <c r="BH210" i="1"/>
  <c r="BH208" i="1"/>
  <c r="BH209" i="1"/>
  <c r="BH211" i="1"/>
  <c r="BH212" i="1"/>
  <c r="BH216" i="1"/>
  <c r="BH217" i="1"/>
  <c r="BH213" i="1"/>
  <c r="BH214" i="1"/>
  <c r="BH215" i="1"/>
  <c r="BH218" i="1"/>
  <c r="BH219" i="1"/>
  <c r="BH220" i="1"/>
  <c r="BH221" i="1"/>
  <c r="BH222" i="1"/>
  <c r="BH224" i="1"/>
  <c r="BH223" i="1"/>
  <c r="BH225" i="1"/>
  <c r="BH226" i="1"/>
  <c r="BH227" i="1"/>
  <c r="BH228" i="1"/>
  <c r="BH229" i="1"/>
  <c r="BH230" i="1"/>
  <c r="BH231" i="1"/>
  <c r="BH232" i="1"/>
  <c r="BH233" i="1"/>
  <c r="BH234" i="1"/>
  <c r="BH235" i="1"/>
  <c r="BH237" i="1"/>
  <c r="BH236" i="1"/>
  <c r="BH239" i="1"/>
  <c r="BH240" i="1"/>
  <c r="BH238" i="1"/>
  <c r="BH241" i="1"/>
  <c r="BH242" i="1"/>
  <c r="BH243" i="1"/>
  <c r="BH244" i="1"/>
  <c r="BH248" i="1"/>
  <c r="BH247" i="1"/>
  <c r="BH249" i="1"/>
  <c r="BH245" i="1"/>
  <c r="BH250" i="1"/>
  <c r="BH251" i="1"/>
  <c r="BH252" i="1"/>
  <c r="BH253" i="1"/>
  <c r="BH256" i="1"/>
  <c r="BH254" i="1"/>
  <c r="BH255" i="1"/>
  <c r="BH257" i="1"/>
  <c r="BH258" i="1"/>
  <c r="BH246" i="1"/>
  <c r="BH260" i="1"/>
  <c r="BH259" i="1"/>
  <c r="BH261" i="1"/>
  <c r="BH265" i="1"/>
  <c r="BH262" i="1"/>
  <c r="BH263" i="1"/>
  <c r="BH264" i="1"/>
  <c r="BH266" i="1"/>
  <c r="BH267" i="1"/>
  <c r="BH268" i="1"/>
  <c r="BH269" i="1"/>
  <c r="BH270" i="1"/>
  <c r="BH272" i="1"/>
  <c r="BH273" i="1"/>
  <c r="BH271" i="1"/>
  <c r="BH274" i="1"/>
  <c r="BH277" i="1"/>
  <c r="BH275" i="1"/>
  <c r="BH278" i="1"/>
  <c r="BH279" i="1"/>
  <c r="BH276" i="1"/>
  <c r="BH280" i="1"/>
  <c r="BH281" i="1"/>
  <c r="BH283" i="1"/>
  <c r="BH282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4" i="1"/>
  <c r="BH305" i="1"/>
  <c r="BH307" i="1"/>
  <c r="BH303" i="1"/>
  <c r="BH306" i="1"/>
  <c r="BH308" i="1"/>
  <c r="BH309" i="1"/>
  <c r="BH311" i="1"/>
  <c r="BH312" i="1"/>
  <c r="BH310" i="1"/>
  <c r="BH314" i="1"/>
  <c r="BH315" i="1"/>
  <c r="BH316" i="1"/>
  <c r="BH317" i="1"/>
  <c r="BH318" i="1"/>
  <c r="BH319" i="1"/>
  <c r="BH320" i="1"/>
  <c r="BH313" i="1"/>
  <c r="BH321" i="1"/>
  <c r="BH322" i="1"/>
  <c r="BH323" i="1"/>
  <c r="BH325" i="1"/>
  <c r="BH324" i="1"/>
  <c r="BH326" i="1"/>
  <c r="BH329" i="1"/>
  <c r="BH327" i="1"/>
  <c r="BH330" i="1"/>
  <c r="BH328" i="1"/>
  <c r="BH331" i="1"/>
  <c r="BH332" i="1"/>
  <c r="BH333" i="1"/>
  <c r="BH334" i="1"/>
  <c r="BH336" i="1"/>
  <c r="BH335" i="1"/>
  <c r="BH337" i="1"/>
  <c r="BH338" i="1"/>
  <c r="BH339" i="1"/>
  <c r="BH341" i="1"/>
  <c r="BH342" i="1"/>
  <c r="BH340" i="1"/>
  <c r="BH343" i="1"/>
  <c r="BH344" i="1"/>
  <c r="BH345" i="1"/>
  <c r="BH347" i="1"/>
  <c r="BH348" i="1"/>
  <c r="BH349" i="1"/>
  <c r="BH350" i="1"/>
  <c r="BH351" i="1"/>
  <c r="BH346" i="1"/>
  <c r="BH352" i="1"/>
  <c r="BH353" i="1"/>
  <c r="BH354" i="1"/>
  <c r="BH356" i="1"/>
  <c r="BH355" i="1"/>
  <c r="BH357" i="1"/>
  <c r="BH358" i="1"/>
  <c r="BH359" i="1"/>
  <c r="BH362" i="1"/>
  <c r="BH360" i="1"/>
  <c r="BH361" i="1"/>
  <c r="BH363" i="1"/>
  <c r="BH364" i="1"/>
  <c r="BH365" i="1"/>
  <c r="BH366" i="1"/>
  <c r="BH367" i="1"/>
  <c r="BH368" i="1"/>
  <c r="BH369" i="1"/>
  <c r="BH370" i="1"/>
  <c r="BH372" i="1"/>
  <c r="BH373" i="1"/>
  <c r="BH374" i="1"/>
  <c r="BH375" i="1"/>
  <c r="BH371" i="1"/>
  <c r="BH376" i="1"/>
  <c r="BH377" i="1"/>
  <c r="BH378" i="1"/>
  <c r="BH381" i="1"/>
  <c r="BH382" i="1"/>
  <c r="BH380" i="1"/>
  <c r="BH383" i="1"/>
  <c r="BH384" i="1"/>
  <c r="BH385" i="1"/>
  <c r="BH386" i="1"/>
  <c r="BH379" i="1"/>
  <c r="BH387" i="1"/>
  <c r="BH388" i="1"/>
  <c r="BH389" i="1"/>
  <c r="BH390" i="1"/>
  <c r="BH392" i="1"/>
  <c r="BH393" i="1"/>
  <c r="BH391" i="1"/>
  <c r="BH394" i="1"/>
  <c r="BH395" i="1"/>
  <c r="BH396" i="1"/>
  <c r="BH399" i="1"/>
  <c r="BH400" i="1"/>
  <c r="BH401" i="1"/>
  <c r="BH397" i="1"/>
  <c r="BH402" i="1"/>
  <c r="BH398" i="1"/>
  <c r="BH403" i="1"/>
  <c r="BH404" i="1"/>
  <c r="BH405" i="1"/>
  <c r="BH409" i="1"/>
  <c r="BH407" i="1"/>
  <c r="BH408" i="1"/>
  <c r="BH410" i="1"/>
  <c r="BH406" i="1"/>
  <c r="BH411" i="1"/>
  <c r="BH412" i="1"/>
  <c r="BH415" i="1"/>
  <c r="BH416" i="1"/>
  <c r="BH417" i="1"/>
  <c r="BH414" i="1"/>
  <c r="BH418" i="1"/>
  <c r="BH413" i="1"/>
  <c r="BH420" i="1"/>
  <c r="BH421" i="1"/>
  <c r="BH422" i="1"/>
  <c r="BH419" i="1"/>
  <c r="BH428" i="1"/>
  <c r="BH426" i="1"/>
  <c r="BH429" i="1"/>
  <c r="BH424" i="1"/>
  <c r="BH427" i="1"/>
  <c r="BH430" i="1"/>
  <c r="BH431" i="1"/>
  <c r="BH432" i="1"/>
  <c r="BH423" i="1"/>
  <c r="BH433" i="1"/>
  <c r="BH434" i="1"/>
  <c r="BH425" i="1"/>
  <c r="BH435" i="1"/>
  <c r="BH436" i="1"/>
  <c r="BH439" i="1"/>
  <c r="BH438" i="1"/>
  <c r="BH437" i="1"/>
  <c r="BH440" i="1"/>
  <c r="BH441" i="1"/>
  <c r="BH442" i="1"/>
  <c r="BH443" i="1"/>
  <c r="BH444" i="1"/>
  <c r="BH448" i="1"/>
  <c r="BH447" i="1"/>
  <c r="BH449" i="1"/>
  <c r="BH445" i="1"/>
  <c r="BH450" i="1"/>
  <c r="BH451" i="1"/>
  <c r="BH446" i="1"/>
  <c r="BH453" i="1"/>
  <c r="BH452" i="1"/>
  <c r="BH455" i="1"/>
  <c r="BH456" i="1"/>
  <c r="BH454" i="1"/>
  <c r="BH457" i="1"/>
  <c r="BH458" i="1"/>
  <c r="BH459" i="1"/>
  <c r="BH460" i="1"/>
  <c r="BH461" i="1"/>
  <c r="BH462" i="1"/>
  <c r="BH464" i="1"/>
  <c r="BH465" i="1"/>
  <c r="BH463" i="1"/>
  <c r="BH466" i="1"/>
  <c r="BH467" i="1"/>
  <c r="BH469" i="1"/>
  <c r="BH470" i="1"/>
  <c r="BH471" i="1"/>
  <c r="BH472" i="1"/>
  <c r="BH468" i="1"/>
  <c r="BH475" i="1"/>
  <c r="BH474" i="1"/>
  <c r="BH476" i="1"/>
  <c r="BH477" i="1"/>
  <c r="BH473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5" i="1"/>
  <c r="BH496" i="1"/>
  <c r="BH497" i="1"/>
  <c r="BH498" i="1"/>
  <c r="BH494" i="1"/>
  <c r="BH499" i="1"/>
  <c r="BH500" i="1"/>
  <c r="BH502" i="1"/>
  <c r="BH501" i="1"/>
  <c r="BH503" i="1"/>
  <c r="BH505" i="1"/>
  <c r="BH504" i="1"/>
  <c r="BG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9" i="1"/>
  <c r="BG17" i="1"/>
  <c r="BG18" i="1"/>
  <c r="BG21" i="1"/>
  <c r="BG20" i="1"/>
  <c r="BG22" i="1"/>
  <c r="BG23" i="1"/>
  <c r="BG24" i="1"/>
  <c r="BG25" i="1"/>
  <c r="BG26" i="1"/>
  <c r="BG27" i="1"/>
  <c r="BG28" i="1"/>
  <c r="BG29" i="1"/>
  <c r="BG33" i="1"/>
  <c r="BG30" i="1"/>
  <c r="BG31" i="1"/>
  <c r="BG32" i="1"/>
  <c r="BG35" i="1"/>
  <c r="BG34" i="1"/>
  <c r="BG36" i="1"/>
  <c r="BG37" i="1"/>
  <c r="BG38" i="1"/>
  <c r="BG39" i="1"/>
  <c r="BG40" i="1"/>
  <c r="BG42" i="1"/>
  <c r="BG41" i="1"/>
  <c r="BG43" i="1"/>
  <c r="BG44" i="1"/>
  <c r="BG49" i="1"/>
  <c r="BG45" i="1"/>
  <c r="BG46" i="1"/>
  <c r="BG47" i="1"/>
  <c r="BG48" i="1"/>
  <c r="BG51" i="1"/>
  <c r="BG52" i="1"/>
  <c r="BG50" i="1"/>
  <c r="BG53" i="1"/>
  <c r="BG54" i="1"/>
  <c r="BG55" i="1"/>
  <c r="BG56" i="1"/>
  <c r="BG57" i="1"/>
  <c r="BG59" i="1"/>
  <c r="BG60" i="1"/>
  <c r="BG58" i="1"/>
  <c r="BG61" i="1"/>
  <c r="BG62" i="1"/>
  <c r="BG63" i="1"/>
  <c r="BG64" i="1"/>
  <c r="BG65" i="1"/>
  <c r="BG66" i="1"/>
  <c r="BG67" i="1"/>
  <c r="BG68" i="1"/>
  <c r="BG69" i="1"/>
  <c r="BG70" i="1"/>
  <c r="BG72" i="1"/>
  <c r="BG73" i="1"/>
  <c r="BG71" i="1"/>
  <c r="BG74" i="1"/>
  <c r="BG75" i="1"/>
  <c r="BG76" i="1"/>
  <c r="BG77" i="1"/>
  <c r="BG78" i="1"/>
  <c r="BG79" i="1"/>
  <c r="BG80" i="1"/>
  <c r="BG81" i="1"/>
  <c r="BG82" i="1"/>
  <c r="BG83" i="1"/>
  <c r="BG84" i="1"/>
  <c r="BG86" i="1"/>
  <c r="BG85" i="1"/>
  <c r="BG88" i="1"/>
  <c r="BG89" i="1"/>
  <c r="BG87" i="1"/>
  <c r="BG90" i="1"/>
  <c r="BG91" i="1"/>
  <c r="BG92" i="1"/>
  <c r="BG93" i="1"/>
  <c r="BG94" i="1"/>
  <c r="BG95" i="1"/>
  <c r="BG99" i="1"/>
  <c r="BG96" i="1"/>
  <c r="BG97" i="1"/>
  <c r="BG98" i="1"/>
  <c r="BG100" i="1"/>
  <c r="BG101" i="1"/>
  <c r="BG105" i="1"/>
  <c r="BG102" i="1"/>
  <c r="BG106" i="1"/>
  <c r="BG103" i="1"/>
  <c r="BG104" i="1"/>
  <c r="BG107" i="1"/>
  <c r="BG108" i="1"/>
  <c r="BG109" i="1"/>
  <c r="BG110" i="1"/>
  <c r="BG111" i="1"/>
  <c r="BG112" i="1"/>
  <c r="BG123" i="1"/>
  <c r="BG113" i="1"/>
  <c r="BG119" i="1"/>
  <c r="BG124" i="1"/>
  <c r="BG114" i="1"/>
  <c r="BG125" i="1"/>
  <c r="BG115" i="1"/>
  <c r="BG126" i="1"/>
  <c r="BG116" i="1"/>
  <c r="BG120" i="1"/>
  <c r="BG117" i="1"/>
  <c r="BG121" i="1"/>
  <c r="BG118" i="1"/>
  <c r="BG122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8" i="1"/>
  <c r="BG143" i="1"/>
  <c r="BG144" i="1"/>
  <c r="BG145" i="1"/>
  <c r="BG146" i="1"/>
  <c r="BG147" i="1"/>
  <c r="BG149" i="1"/>
  <c r="BG150" i="1"/>
  <c r="BG151" i="1"/>
  <c r="BG152" i="1"/>
  <c r="BG153" i="1"/>
  <c r="BG154" i="1"/>
  <c r="BG155" i="1"/>
  <c r="BG161" i="1"/>
  <c r="BG162" i="1"/>
  <c r="BG156" i="1"/>
  <c r="BG157" i="1"/>
  <c r="BG158" i="1"/>
  <c r="BG159" i="1"/>
  <c r="BG160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3" i="1"/>
  <c r="BG184" i="1"/>
  <c r="BG192" i="1"/>
  <c r="BG185" i="1"/>
  <c r="BG186" i="1"/>
  <c r="BG187" i="1"/>
  <c r="BG188" i="1"/>
  <c r="BG189" i="1"/>
  <c r="BG190" i="1"/>
  <c r="BG182" i="1"/>
  <c r="BG191" i="1"/>
  <c r="BG181" i="1"/>
  <c r="BG193" i="1"/>
  <c r="BG194" i="1"/>
  <c r="BG197" i="1"/>
  <c r="BG195" i="1"/>
  <c r="BG196" i="1"/>
  <c r="BG199" i="1"/>
  <c r="BG198" i="1"/>
  <c r="BG200" i="1"/>
  <c r="BG204" i="1"/>
  <c r="BG205" i="1"/>
  <c r="BG201" i="1"/>
  <c r="BG202" i="1"/>
  <c r="BG203" i="1"/>
  <c r="BG206" i="1"/>
  <c r="BG207" i="1"/>
  <c r="BG210" i="1"/>
  <c r="BG208" i="1"/>
  <c r="BG209" i="1"/>
  <c r="BG211" i="1"/>
  <c r="BG212" i="1"/>
  <c r="BG216" i="1"/>
  <c r="BG217" i="1"/>
  <c r="BG213" i="1"/>
  <c r="BG214" i="1"/>
  <c r="BG215" i="1"/>
  <c r="BG218" i="1"/>
  <c r="BG219" i="1"/>
  <c r="BG220" i="1"/>
  <c r="BG221" i="1"/>
  <c r="BG222" i="1"/>
  <c r="BG224" i="1"/>
  <c r="BG223" i="1"/>
  <c r="BG225" i="1"/>
  <c r="BG226" i="1"/>
  <c r="BG227" i="1"/>
  <c r="BG228" i="1"/>
  <c r="BG229" i="1"/>
  <c r="BG230" i="1"/>
  <c r="BG231" i="1"/>
  <c r="BG232" i="1"/>
  <c r="BG233" i="1"/>
  <c r="BG234" i="1"/>
  <c r="BG235" i="1"/>
  <c r="BG237" i="1"/>
  <c r="BG236" i="1"/>
  <c r="BG239" i="1"/>
  <c r="BG240" i="1"/>
  <c r="BG238" i="1"/>
  <c r="BG241" i="1"/>
  <c r="BG242" i="1"/>
  <c r="BG243" i="1"/>
  <c r="BG244" i="1"/>
  <c r="BG248" i="1"/>
  <c r="BG247" i="1"/>
  <c r="BG249" i="1"/>
  <c r="BG245" i="1"/>
  <c r="BG250" i="1"/>
  <c r="BG251" i="1"/>
  <c r="BG252" i="1"/>
  <c r="BG253" i="1"/>
  <c r="BG256" i="1"/>
  <c r="BG254" i="1"/>
  <c r="BG255" i="1"/>
  <c r="BG257" i="1"/>
  <c r="BG258" i="1"/>
  <c r="BG246" i="1"/>
  <c r="BG260" i="1"/>
  <c r="BG259" i="1"/>
  <c r="BG261" i="1"/>
  <c r="BG265" i="1"/>
  <c r="BG262" i="1"/>
  <c r="BG263" i="1"/>
  <c r="BG264" i="1"/>
  <c r="BG266" i="1"/>
  <c r="BG267" i="1"/>
  <c r="BG268" i="1"/>
  <c r="BG269" i="1"/>
  <c r="BG270" i="1"/>
  <c r="BG272" i="1"/>
  <c r="BG273" i="1"/>
  <c r="BG271" i="1"/>
  <c r="BG274" i="1"/>
  <c r="BG277" i="1"/>
  <c r="BG275" i="1"/>
  <c r="BG278" i="1"/>
  <c r="BG279" i="1"/>
  <c r="BG276" i="1"/>
  <c r="BG280" i="1"/>
  <c r="BG281" i="1"/>
  <c r="BG283" i="1"/>
  <c r="BG282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4" i="1"/>
  <c r="BG305" i="1"/>
  <c r="BG307" i="1"/>
  <c r="BG303" i="1"/>
  <c r="BG306" i="1"/>
  <c r="BG308" i="1"/>
  <c r="BG309" i="1"/>
  <c r="BG311" i="1"/>
  <c r="BG312" i="1"/>
  <c r="BG310" i="1"/>
  <c r="BG314" i="1"/>
  <c r="BG315" i="1"/>
  <c r="BG316" i="1"/>
  <c r="BG317" i="1"/>
  <c r="BG318" i="1"/>
  <c r="BG319" i="1"/>
  <c r="BG320" i="1"/>
  <c r="BG313" i="1"/>
  <c r="BG321" i="1"/>
  <c r="BG322" i="1"/>
  <c r="BG323" i="1"/>
  <c r="BG325" i="1"/>
  <c r="BG324" i="1"/>
  <c r="BG326" i="1"/>
  <c r="BG329" i="1"/>
  <c r="BG327" i="1"/>
  <c r="BG330" i="1"/>
  <c r="BG328" i="1"/>
  <c r="BG331" i="1"/>
  <c r="BG332" i="1"/>
  <c r="BG333" i="1"/>
  <c r="BG334" i="1"/>
  <c r="BG336" i="1"/>
  <c r="BG335" i="1"/>
  <c r="BG337" i="1"/>
  <c r="BG338" i="1"/>
  <c r="BG339" i="1"/>
  <c r="BG341" i="1"/>
  <c r="BG342" i="1"/>
  <c r="BG340" i="1"/>
  <c r="BG343" i="1"/>
  <c r="BG344" i="1"/>
  <c r="BG345" i="1"/>
  <c r="BG347" i="1"/>
  <c r="BG348" i="1"/>
  <c r="BG349" i="1"/>
  <c r="BG350" i="1"/>
  <c r="BG351" i="1"/>
  <c r="BG346" i="1"/>
  <c r="BG352" i="1"/>
  <c r="BG353" i="1"/>
  <c r="BG354" i="1"/>
  <c r="BG356" i="1"/>
  <c r="BG355" i="1"/>
  <c r="BG357" i="1"/>
  <c r="BG358" i="1"/>
  <c r="BG359" i="1"/>
  <c r="BG362" i="1"/>
  <c r="BG360" i="1"/>
  <c r="BG361" i="1"/>
  <c r="BG363" i="1"/>
  <c r="BG364" i="1"/>
  <c r="BG365" i="1"/>
  <c r="BG366" i="1"/>
  <c r="BG367" i="1"/>
  <c r="BG368" i="1"/>
  <c r="BG369" i="1"/>
  <c r="BG370" i="1"/>
  <c r="BG372" i="1"/>
  <c r="BG373" i="1"/>
  <c r="BG374" i="1"/>
  <c r="BG375" i="1"/>
  <c r="BG371" i="1"/>
  <c r="BG376" i="1"/>
  <c r="BG377" i="1"/>
  <c r="BG378" i="1"/>
  <c r="BG381" i="1"/>
  <c r="BG382" i="1"/>
  <c r="BG380" i="1"/>
  <c r="BG383" i="1"/>
  <c r="BG384" i="1"/>
  <c r="BG385" i="1"/>
  <c r="BG386" i="1"/>
  <c r="BG379" i="1"/>
  <c r="BG387" i="1"/>
  <c r="BG388" i="1"/>
  <c r="BG389" i="1"/>
  <c r="BG390" i="1"/>
  <c r="BG392" i="1"/>
  <c r="BG393" i="1"/>
  <c r="BG391" i="1"/>
  <c r="BG394" i="1"/>
  <c r="BG395" i="1"/>
  <c r="BG396" i="1"/>
  <c r="BG399" i="1"/>
  <c r="BG400" i="1"/>
  <c r="BG401" i="1"/>
  <c r="BG397" i="1"/>
  <c r="BG402" i="1"/>
  <c r="BG398" i="1"/>
  <c r="BG403" i="1"/>
  <c r="BG404" i="1"/>
  <c r="BG405" i="1"/>
  <c r="BG409" i="1"/>
  <c r="BG407" i="1"/>
  <c r="BG408" i="1"/>
  <c r="BG410" i="1"/>
  <c r="BG406" i="1"/>
  <c r="BG411" i="1"/>
  <c r="BG412" i="1"/>
  <c r="BG415" i="1"/>
  <c r="BG416" i="1"/>
  <c r="BG417" i="1"/>
  <c r="BG414" i="1"/>
  <c r="BG418" i="1"/>
  <c r="BG413" i="1"/>
  <c r="BG420" i="1"/>
  <c r="BG421" i="1"/>
  <c r="BG422" i="1"/>
  <c r="BG419" i="1"/>
  <c r="BG428" i="1"/>
  <c r="BG426" i="1"/>
  <c r="BG429" i="1"/>
  <c r="BG424" i="1"/>
  <c r="BG427" i="1"/>
  <c r="BG430" i="1"/>
  <c r="BG431" i="1"/>
  <c r="BG432" i="1"/>
  <c r="BG423" i="1"/>
  <c r="BG433" i="1"/>
  <c r="BG434" i="1"/>
  <c r="BG425" i="1"/>
  <c r="BG435" i="1"/>
  <c r="BG436" i="1"/>
  <c r="BG439" i="1"/>
  <c r="BG438" i="1"/>
  <c r="BG437" i="1"/>
  <c r="BG440" i="1"/>
  <c r="BG441" i="1"/>
  <c r="BG442" i="1"/>
  <c r="BG443" i="1"/>
  <c r="BG444" i="1"/>
  <c r="BG448" i="1"/>
  <c r="BG447" i="1"/>
  <c r="BG449" i="1"/>
  <c r="BG445" i="1"/>
  <c r="BG450" i="1"/>
  <c r="BG451" i="1"/>
  <c r="BG446" i="1"/>
  <c r="BG453" i="1"/>
  <c r="BG452" i="1"/>
  <c r="BG455" i="1"/>
  <c r="BG456" i="1"/>
  <c r="BG454" i="1"/>
  <c r="BG457" i="1"/>
  <c r="BG458" i="1"/>
  <c r="BG459" i="1"/>
  <c r="BG460" i="1"/>
  <c r="BG461" i="1"/>
  <c r="BG462" i="1"/>
  <c r="BG464" i="1"/>
  <c r="BG465" i="1"/>
  <c r="BG463" i="1"/>
  <c r="BG466" i="1"/>
  <c r="BG467" i="1"/>
  <c r="BG469" i="1"/>
  <c r="BG470" i="1"/>
  <c r="BG471" i="1"/>
  <c r="BG472" i="1"/>
  <c r="BG468" i="1"/>
  <c r="BG475" i="1"/>
  <c r="BG474" i="1"/>
  <c r="BG476" i="1"/>
  <c r="BG477" i="1"/>
  <c r="BG473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5" i="1"/>
  <c r="BG496" i="1"/>
  <c r="BG497" i="1"/>
  <c r="BG498" i="1"/>
  <c r="BG494" i="1"/>
  <c r="BG499" i="1"/>
  <c r="BG500" i="1"/>
  <c r="BG502" i="1"/>
  <c r="BG501" i="1"/>
  <c r="BG503" i="1"/>
  <c r="BG505" i="1"/>
  <c r="BG504" i="1"/>
  <c r="BF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9" i="1"/>
  <c r="BF17" i="1"/>
  <c r="BF18" i="1"/>
  <c r="BF21" i="1"/>
  <c r="BF20" i="1"/>
  <c r="BF22" i="1"/>
  <c r="BF23" i="1"/>
  <c r="BF24" i="1"/>
  <c r="BF25" i="1"/>
  <c r="BF26" i="1"/>
  <c r="BF27" i="1"/>
  <c r="BF28" i="1"/>
  <c r="BF29" i="1"/>
  <c r="BF33" i="1"/>
  <c r="BF30" i="1"/>
  <c r="BF31" i="1"/>
  <c r="BF32" i="1"/>
  <c r="BF35" i="1"/>
  <c r="BF34" i="1"/>
  <c r="BF36" i="1"/>
  <c r="BF37" i="1"/>
  <c r="BF38" i="1"/>
  <c r="BF39" i="1"/>
  <c r="BF40" i="1"/>
  <c r="BF42" i="1"/>
  <c r="BF41" i="1"/>
  <c r="BF43" i="1"/>
  <c r="BF44" i="1"/>
  <c r="BF49" i="1"/>
  <c r="BF45" i="1"/>
  <c r="BF46" i="1"/>
  <c r="BF47" i="1"/>
  <c r="BF48" i="1"/>
  <c r="BF51" i="1"/>
  <c r="BF52" i="1"/>
  <c r="BF50" i="1"/>
  <c r="BF53" i="1"/>
  <c r="BF54" i="1"/>
  <c r="BF55" i="1"/>
  <c r="BF56" i="1"/>
  <c r="BF57" i="1"/>
  <c r="BF59" i="1"/>
  <c r="BF60" i="1"/>
  <c r="BF58" i="1"/>
  <c r="BF61" i="1"/>
  <c r="BF62" i="1"/>
  <c r="BF63" i="1"/>
  <c r="BF64" i="1"/>
  <c r="BF65" i="1"/>
  <c r="BF66" i="1"/>
  <c r="BF67" i="1"/>
  <c r="BF68" i="1"/>
  <c r="BF69" i="1"/>
  <c r="BF70" i="1"/>
  <c r="BF72" i="1"/>
  <c r="BF73" i="1"/>
  <c r="BF71" i="1"/>
  <c r="BF74" i="1"/>
  <c r="BF75" i="1"/>
  <c r="BF76" i="1"/>
  <c r="BF77" i="1"/>
  <c r="BF78" i="1"/>
  <c r="BF79" i="1"/>
  <c r="BF80" i="1"/>
  <c r="BF81" i="1"/>
  <c r="BF82" i="1"/>
  <c r="BF83" i="1"/>
  <c r="BF84" i="1"/>
  <c r="BF86" i="1"/>
  <c r="BF85" i="1"/>
  <c r="BF88" i="1"/>
  <c r="BF89" i="1"/>
  <c r="BF87" i="1"/>
  <c r="BF90" i="1"/>
  <c r="BF91" i="1"/>
  <c r="BF92" i="1"/>
  <c r="BF93" i="1"/>
  <c r="BF94" i="1"/>
  <c r="BF95" i="1"/>
  <c r="BF99" i="1"/>
  <c r="BF96" i="1"/>
  <c r="BF97" i="1"/>
  <c r="BF98" i="1"/>
  <c r="BF100" i="1"/>
  <c r="BF101" i="1"/>
  <c r="BF105" i="1"/>
  <c r="BF102" i="1"/>
  <c r="BF106" i="1"/>
  <c r="BF103" i="1"/>
  <c r="BF104" i="1"/>
  <c r="BF107" i="1"/>
  <c r="BF108" i="1"/>
  <c r="BF109" i="1"/>
  <c r="BF110" i="1"/>
  <c r="BF111" i="1"/>
  <c r="BF112" i="1"/>
  <c r="BF123" i="1"/>
  <c r="BF113" i="1"/>
  <c r="BF119" i="1"/>
  <c r="BF124" i="1"/>
  <c r="BF114" i="1"/>
  <c r="BF125" i="1"/>
  <c r="BF115" i="1"/>
  <c r="BF126" i="1"/>
  <c r="BF116" i="1"/>
  <c r="BF120" i="1"/>
  <c r="BF117" i="1"/>
  <c r="BF121" i="1"/>
  <c r="BF118" i="1"/>
  <c r="BF122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8" i="1"/>
  <c r="BF143" i="1"/>
  <c r="BF144" i="1"/>
  <c r="BF145" i="1"/>
  <c r="BF146" i="1"/>
  <c r="BF147" i="1"/>
  <c r="BF149" i="1"/>
  <c r="BF150" i="1"/>
  <c r="BF151" i="1"/>
  <c r="BF152" i="1"/>
  <c r="BF153" i="1"/>
  <c r="BF154" i="1"/>
  <c r="BF155" i="1"/>
  <c r="BF161" i="1"/>
  <c r="BF162" i="1"/>
  <c r="BF156" i="1"/>
  <c r="BF157" i="1"/>
  <c r="BF158" i="1"/>
  <c r="BF159" i="1"/>
  <c r="BF160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3" i="1"/>
  <c r="BF184" i="1"/>
  <c r="BF192" i="1"/>
  <c r="BF185" i="1"/>
  <c r="BF186" i="1"/>
  <c r="BF187" i="1"/>
  <c r="BF188" i="1"/>
  <c r="BF189" i="1"/>
  <c r="BF190" i="1"/>
  <c r="BF182" i="1"/>
  <c r="BF191" i="1"/>
  <c r="BF181" i="1"/>
  <c r="BF193" i="1"/>
  <c r="BF194" i="1"/>
  <c r="BF197" i="1"/>
  <c r="BF195" i="1"/>
  <c r="BF196" i="1"/>
  <c r="BF199" i="1"/>
  <c r="BF198" i="1"/>
  <c r="BF200" i="1"/>
  <c r="BF204" i="1"/>
  <c r="BF205" i="1"/>
  <c r="BF201" i="1"/>
  <c r="BF202" i="1"/>
  <c r="BF203" i="1"/>
  <c r="BF206" i="1"/>
  <c r="BF207" i="1"/>
  <c r="BF210" i="1"/>
  <c r="BF208" i="1"/>
  <c r="BF209" i="1"/>
  <c r="BF211" i="1"/>
  <c r="BF212" i="1"/>
  <c r="BF216" i="1"/>
  <c r="BF217" i="1"/>
  <c r="BF213" i="1"/>
  <c r="BF214" i="1"/>
  <c r="BF215" i="1"/>
  <c r="BF218" i="1"/>
  <c r="BF219" i="1"/>
  <c r="BF220" i="1"/>
  <c r="BF221" i="1"/>
  <c r="BF222" i="1"/>
  <c r="BF224" i="1"/>
  <c r="BF223" i="1"/>
  <c r="BF225" i="1"/>
  <c r="BF226" i="1"/>
  <c r="BF227" i="1"/>
  <c r="BF228" i="1"/>
  <c r="BF229" i="1"/>
  <c r="BF230" i="1"/>
  <c r="BF231" i="1"/>
  <c r="BF232" i="1"/>
  <c r="BF233" i="1"/>
  <c r="BF234" i="1"/>
  <c r="BF235" i="1"/>
  <c r="BF237" i="1"/>
  <c r="BF236" i="1"/>
  <c r="BF239" i="1"/>
  <c r="BF240" i="1"/>
  <c r="BF238" i="1"/>
  <c r="BF241" i="1"/>
  <c r="BF242" i="1"/>
  <c r="BF243" i="1"/>
  <c r="BF244" i="1"/>
  <c r="BF248" i="1"/>
  <c r="BF247" i="1"/>
  <c r="BF249" i="1"/>
  <c r="BF245" i="1"/>
  <c r="BF250" i="1"/>
  <c r="BF251" i="1"/>
  <c r="BF252" i="1"/>
  <c r="BF253" i="1"/>
  <c r="BF256" i="1"/>
  <c r="BF254" i="1"/>
  <c r="BF255" i="1"/>
  <c r="BF257" i="1"/>
  <c r="BF258" i="1"/>
  <c r="BF246" i="1"/>
  <c r="BF260" i="1"/>
  <c r="BF259" i="1"/>
  <c r="BF261" i="1"/>
  <c r="BF265" i="1"/>
  <c r="BF262" i="1"/>
  <c r="BF263" i="1"/>
  <c r="BF264" i="1"/>
  <c r="BF266" i="1"/>
  <c r="BF267" i="1"/>
  <c r="BF268" i="1"/>
  <c r="BF269" i="1"/>
  <c r="BF270" i="1"/>
  <c r="BF272" i="1"/>
  <c r="BF273" i="1"/>
  <c r="BF271" i="1"/>
  <c r="BF274" i="1"/>
  <c r="BF277" i="1"/>
  <c r="BF275" i="1"/>
  <c r="BF278" i="1"/>
  <c r="BF279" i="1"/>
  <c r="BF276" i="1"/>
  <c r="BF280" i="1"/>
  <c r="BF281" i="1"/>
  <c r="BF283" i="1"/>
  <c r="BF282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4" i="1"/>
  <c r="BF305" i="1"/>
  <c r="BF307" i="1"/>
  <c r="BF303" i="1"/>
  <c r="BF306" i="1"/>
  <c r="BF308" i="1"/>
  <c r="BF309" i="1"/>
  <c r="BF311" i="1"/>
  <c r="BF312" i="1"/>
  <c r="BF310" i="1"/>
  <c r="BF314" i="1"/>
  <c r="BF315" i="1"/>
  <c r="BF316" i="1"/>
  <c r="BF317" i="1"/>
  <c r="BF318" i="1"/>
  <c r="BF319" i="1"/>
  <c r="BF320" i="1"/>
  <c r="BF313" i="1"/>
  <c r="BF321" i="1"/>
  <c r="BF322" i="1"/>
  <c r="BF323" i="1"/>
  <c r="BF325" i="1"/>
  <c r="BF324" i="1"/>
  <c r="BF326" i="1"/>
  <c r="BF329" i="1"/>
  <c r="BF327" i="1"/>
  <c r="BF330" i="1"/>
  <c r="BF328" i="1"/>
  <c r="BF331" i="1"/>
  <c r="BF332" i="1"/>
  <c r="BF333" i="1"/>
  <c r="BF334" i="1"/>
  <c r="BF336" i="1"/>
  <c r="BF335" i="1"/>
  <c r="BF337" i="1"/>
  <c r="BF338" i="1"/>
  <c r="BF339" i="1"/>
  <c r="BF341" i="1"/>
  <c r="BF342" i="1"/>
  <c r="BF340" i="1"/>
  <c r="BF343" i="1"/>
  <c r="BF344" i="1"/>
  <c r="BF345" i="1"/>
  <c r="BF347" i="1"/>
  <c r="BF348" i="1"/>
  <c r="BF349" i="1"/>
  <c r="BF350" i="1"/>
  <c r="BF351" i="1"/>
  <c r="BF346" i="1"/>
  <c r="BF352" i="1"/>
  <c r="BF353" i="1"/>
  <c r="BF354" i="1"/>
  <c r="BF356" i="1"/>
  <c r="BF355" i="1"/>
  <c r="BF357" i="1"/>
  <c r="BF358" i="1"/>
  <c r="BF359" i="1"/>
  <c r="BF362" i="1"/>
  <c r="BF360" i="1"/>
  <c r="BF361" i="1"/>
  <c r="BF363" i="1"/>
  <c r="BF364" i="1"/>
  <c r="BF365" i="1"/>
  <c r="BF366" i="1"/>
  <c r="BF367" i="1"/>
  <c r="BF368" i="1"/>
  <c r="BF369" i="1"/>
  <c r="BF370" i="1"/>
  <c r="BF372" i="1"/>
  <c r="BF373" i="1"/>
  <c r="BF374" i="1"/>
  <c r="BF375" i="1"/>
  <c r="BF371" i="1"/>
  <c r="BF376" i="1"/>
  <c r="BF377" i="1"/>
  <c r="BF378" i="1"/>
  <c r="BF381" i="1"/>
  <c r="BF382" i="1"/>
  <c r="BF380" i="1"/>
  <c r="BF383" i="1"/>
  <c r="BF384" i="1"/>
  <c r="BF385" i="1"/>
  <c r="BF386" i="1"/>
  <c r="BF379" i="1"/>
  <c r="BF387" i="1"/>
  <c r="BF388" i="1"/>
  <c r="BF389" i="1"/>
  <c r="BF390" i="1"/>
  <c r="BF392" i="1"/>
  <c r="BF393" i="1"/>
  <c r="BF391" i="1"/>
  <c r="BF394" i="1"/>
  <c r="BF395" i="1"/>
  <c r="BF396" i="1"/>
  <c r="BF399" i="1"/>
  <c r="BF400" i="1"/>
  <c r="BF401" i="1"/>
  <c r="BF397" i="1"/>
  <c r="BF402" i="1"/>
  <c r="BF398" i="1"/>
  <c r="BF403" i="1"/>
  <c r="BF404" i="1"/>
  <c r="BF405" i="1"/>
  <c r="BF409" i="1"/>
  <c r="BF407" i="1"/>
  <c r="BF408" i="1"/>
  <c r="BF410" i="1"/>
  <c r="BF406" i="1"/>
  <c r="BF411" i="1"/>
  <c r="BF412" i="1"/>
  <c r="BF415" i="1"/>
  <c r="BF416" i="1"/>
  <c r="BF417" i="1"/>
  <c r="BF414" i="1"/>
  <c r="BF418" i="1"/>
  <c r="BF413" i="1"/>
  <c r="BF420" i="1"/>
  <c r="BF421" i="1"/>
  <c r="BF422" i="1"/>
  <c r="BF419" i="1"/>
  <c r="BF428" i="1"/>
  <c r="BF426" i="1"/>
  <c r="BF429" i="1"/>
  <c r="BF424" i="1"/>
  <c r="BF427" i="1"/>
  <c r="BF430" i="1"/>
  <c r="BF431" i="1"/>
  <c r="BF432" i="1"/>
  <c r="BF423" i="1"/>
  <c r="BF433" i="1"/>
  <c r="BF434" i="1"/>
  <c r="BF425" i="1"/>
  <c r="BF435" i="1"/>
  <c r="BF436" i="1"/>
  <c r="BF439" i="1"/>
  <c r="BF438" i="1"/>
  <c r="BF437" i="1"/>
  <c r="BF440" i="1"/>
  <c r="BF441" i="1"/>
  <c r="BF442" i="1"/>
  <c r="BF443" i="1"/>
  <c r="BF444" i="1"/>
  <c r="BF448" i="1"/>
  <c r="BF447" i="1"/>
  <c r="BF449" i="1"/>
  <c r="BF445" i="1"/>
  <c r="BF450" i="1"/>
  <c r="BF451" i="1"/>
  <c r="BF446" i="1"/>
  <c r="BF453" i="1"/>
  <c r="BF452" i="1"/>
  <c r="BF455" i="1"/>
  <c r="BF456" i="1"/>
  <c r="BF454" i="1"/>
  <c r="BF457" i="1"/>
  <c r="BF458" i="1"/>
  <c r="BF459" i="1"/>
  <c r="BF460" i="1"/>
  <c r="BF461" i="1"/>
  <c r="BF462" i="1"/>
  <c r="BF464" i="1"/>
  <c r="BF465" i="1"/>
  <c r="BF463" i="1"/>
  <c r="BF466" i="1"/>
  <c r="BF467" i="1"/>
  <c r="BF469" i="1"/>
  <c r="BF470" i="1"/>
  <c r="BF471" i="1"/>
  <c r="BF472" i="1"/>
  <c r="BF468" i="1"/>
  <c r="BF475" i="1"/>
  <c r="BF474" i="1"/>
  <c r="BF476" i="1"/>
  <c r="BF477" i="1"/>
  <c r="BF473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5" i="1"/>
  <c r="BF496" i="1"/>
  <c r="BF497" i="1"/>
  <c r="BF498" i="1"/>
  <c r="BF494" i="1"/>
  <c r="BF499" i="1"/>
  <c r="BF500" i="1"/>
  <c r="BF502" i="1"/>
  <c r="BF501" i="1"/>
  <c r="BF503" i="1"/>
  <c r="BF505" i="1"/>
  <c r="BF504" i="1"/>
  <c r="BE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9" i="1"/>
  <c r="BE17" i="1"/>
  <c r="BE18" i="1"/>
  <c r="BE21" i="1"/>
  <c r="BE20" i="1"/>
  <c r="BE22" i="1"/>
  <c r="BE23" i="1"/>
  <c r="BE24" i="1"/>
  <c r="BE25" i="1"/>
  <c r="BE26" i="1"/>
  <c r="BE27" i="1"/>
  <c r="BE28" i="1"/>
  <c r="BE29" i="1"/>
  <c r="BE33" i="1"/>
  <c r="BE30" i="1"/>
  <c r="BE31" i="1"/>
  <c r="BE32" i="1"/>
  <c r="BE35" i="1"/>
  <c r="BE34" i="1"/>
  <c r="BE36" i="1"/>
  <c r="BE37" i="1"/>
  <c r="BE38" i="1"/>
  <c r="BE39" i="1"/>
  <c r="BE40" i="1"/>
  <c r="BE42" i="1"/>
  <c r="BE41" i="1"/>
  <c r="BE43" i="1"/>
  <c r="BE44" i="1"/>
  <c r="BE49" i="1"/>
  <c r="BE45" i="1"/>
  <c r="BE46" i="1"/>
  <c r="BE47" i="1"/>
  <c r="BE48" i="1"/>
  <c r="BE51" i="1"/>
  <c r="BE52" i="1"/>
  <c r="BE50" i="1"/>
  <c r="BE53" i="1"/>
  <c r="BE54" i="1"/>
  <c r="BE55" i="1"/>
  <c r="BE56" i="1"/>
  <c r="BE57" i="1"/>
  <c r="BE59" i="1"/>
  <c r="BE60" i="1"/>
  <c r="BE58" i="1"/>
  <c r="BE61" i="1"/>
  <c r="BE62" i="1"/>
  <c r="BE63" i="1"/>
  <c r="BE64" i="1"/>
  <c r="BE65" i="1"/>
  <c r="BE66" i="1"/>
  <c r="BE67" i="1"/>
  <c r="BE68" i="1"/>
  <c r="BE69" i="1"/>
  <c r="BE70" i="1"/>
  <c r="BE72" i="1"/>
  <c r="BE73" i="1"/>
  <c r="BE71" i="1"/>
  <c r="BE74" i="1"/>
  <c r="BE75" i="1"/>
  <c r="BE76" i="1"/>
  <c r="BE77" i="1"/>
  <c r="BE78" i="1"/>
  <c r="BE79" i="1"/>
  <c r="BE80" i="1"/>
  <c r="BE81" i="1"/>
  <c r="BE82" i="1"/>
  <c r="BE83" i="1"/>
  <c r="BE84" i="1"/>
  <c r="BE86" i="1"/>
  <c r="BE85" i="1"/>
  <c r="BE88" i="1"/>
  <c r="BE89" i="1"/>
  <c r="BE87" i="1"/>
  <c r="BE90" i="1"/>
  <c r="BE91" i="1"/>
  <c r="BE92" i="1"/>
  <c r="BE93" i="1"/>
  <c r="BE94" i="1"/>
  <c r="BE95" i="1"/>
  <c r="BE99" i="1"/>
  <c r="BE96" i="1"/>
  <c r="BE97" i="1"/>
  <c r="BE98" i="1"/>
  <c r="BE100" i="1"/>
  <c r="BE101" i="1"/>
  <c r="BE105" i="1"/>
  <c r="BE102" i="1"/>
  <c r="BE106" i="1"/>
  <c r="BE103" i="1"/>
  <c r="BE104" i="1"/>
  <c r="BE107" i="1"/>
  <c r="BE108" i="1"/>
  <c r="BE109" i="1"/>
  <c r="BE110" i="1"/>
  <c r="BE111" i="1"/>
  <c r="BE112" i="1"/>
  <c r="BE123" i="1"/>
  <c r="BE113" i="1"/>
  <c r="BE119" i="1"/>
  <c r="BE124" i="1"/>
  <c r="BE114" i="1"/>
  <c r="BE125" i="1"/>
  <c r="BE115" i="1"/>
  <c r="BE126" i="1"/>
  <c r="BE116" i="1"/>
  <c r="BE120" i="1"/>
  <c r="BE117" i="1"/>
  <c r="BE121" i="1"/>
  <c r="BE118" i="1"/>
  <c r="BE122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8" i="1"/>
  <c r="BE143" i="1"/>
  <c r="BE144" i="1"/>
  <c r="BE145" i="1"/>
  <c r="BE146" i="1"/>
  <c r="BE147" i="1"/>
  <c r="BE149" i="1"/>
  <c r="BE150" i="1"/>
  <c r="BE151" i="1"/>
  <c r="BE152" i="1"/>
  <c r="BE153" i="1"/>
  <c r="BE154" i="1"/>
  <c r="BE155" i="1"/>
  <c r="BE161" i="1"/>
  <c r="BE162" i="1"/>
  <c r="BE156" i="1"/>
  <c r="BE157" i="1"/>
  <c r="BE158" i="1"/>
  <c r="BE159" i="1"/>
  <c r="BE160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3" i="1"/>
  <c r="BE184" i="1"/>
  <c r="BE192" i="1"/>
  <c r="BE185" i="1"/>
  <c r="BE186" i="1"/>
  <c r="BE187" i="1"/>
  <c r="BE188" i="1"/>
  <c r="BE189" i="1"/>
  <c r="BE190" i="1"/>
  <c r="BE182" i="1"/>
  <c r="BE191" i="1"/>
  <c r="BE181" i="1"/>
  <c r="BE193" i="1"/>
  <c r="BE194" i="1"/>
  <c r="BE197" i="1"/>
  <c r="BE195" i="1"/>
  <c r="BE196" i="1"/>
  <c r="BE199" i="1"/>
  <c r="BE198" i="1"/>
  <c r="BE200" i="1"/>
  <c r="BE204" i="1"/>
  <c r="BE205" i="1"/>
  <c r="BE201" i="1"/>
  <c r="BE202" i="1"/>
  <c r="BE203" i="1"/>
  <c r="BE206" i="1"/>
  <c r="BE207" i="1"/>
  <c r="BE210" i="1"/>
  <c r="BE208" i="1"/>
  <c r="BE209" i="1"/>
  <c r="BE211" i="1"/>
  <c r="BE212" i="1"/>
  <c r="BE216" i="1"/>
  <c r="BE217" i="1"/>
  <c r="BE213" i="1"/>
  <c r="BE214" i="1"/>
  <c r="BE215" i="1"/>
  <c r="BE218" i="1"/>
  <c r="BE219" i="1"/>
  <c r="BE220" i="1"/>
  <c r="BE221" i="1"/>
  <c r="BE222" i="1"/>
  <c r="BE224" i="1"/>
  <c r="BE223" i="1"/>
  <c r="BE225" i="1"/>
  <c r="BE226" i="1"/>
  <c r="BE227" i="1"/>
  <c r="BE228" i="1"/>
  <c r="BE229" i="1"/>
  <c r="BE230" i="1"/>
  <c r="BE231" i="1"/>
  <c r="BE232" i="1"/>
  <c r="BE233" i="1"/>
  <c r="BE234" i="1"/>
  <c r="BE235" i="1"/>
  <c r="BE237" i="1"/>
  <c r="BE236" i="1"/>
  <c r="BE239" i="1"/>
  <c r="BE240" i="1"/>
  <c r="BE238" i="1"/>
  <c r="BE241" i="1"/>
  <c r="BE242" i="1"/>
  <c r="BE243" i="1"/>
  <c r="BE244" i="1"/>
  <c r="BE248" i="1"/>
  <c r="BE247" i="1"/>
  <c r="BE249" i="1"/>
  <c r="BE245" i="1"/>
  <c r="BE250" i="1"/>
  <c r="BE251" i="1"/>
  <c r="BE252" i="1"/>
  <c r="BE253" i="1"/>
  <c r="BE256" i="1"/>
  <c r="BE254" i="1"/>
  <c r="BE255" i="1"/>
  <c r="BE257" i="1"/>
  <c r="BE258" i="1"/>
  <c r="BE246" i="1"/>
  <c r="BE260" i="1"/>
  <c r="BE259" i="1"/>
  <c r="BE261" i="1"/>
  <c r="BE265" i="1"/>
  <c r="BE262" i="1"/>
  <c r="BE263" i="1"/>
  <c r="BE264" i="1"/>
  <c r="BE266" i="1"/>
  <c r="BE267" i="1"/>
  <c r="BE268" i="1"/>
  <c r="BE269" i="1"/>
  <c r="BE270" i="1"/>
  <c r="BE272" i="1"/>
  <c r="BE273" i="1"/>
  <c r="BE271" i="1"/>
  <c r="BE274" i="1"/>
  <c r="BE277" i="1"/>
  <c r="BE275" i="1"/>
  <c r="BE278" i="1"/>
  <c r="BE279" i="1"/>
  <c r="BE276" i="1"/>
  <c r="BE280" i="1"/>
  <c r="BE281" i="1"/>
  <c r="BE283" i="1"/>
  <c r="BE282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4" i="1"/>
  <c r="BE305" i="1"/>
  <c r="BE307" i="1"/>
  <c r="BE303" i="1"/>
  <c r="BE306" i="1"/>
  <c r="BE308" i="1"/>
  <c r="BE309" i="1"/>
  <c r="BE311" i="1"/>
  <c r="BE312" i="1"/>
  <c r="BE310" i="1"/>
  <c r="BE314" i="1"/>
  <c r="BE315" i="1"/>
  <c r="BE316" i="1"/>
  <c r="BE317" i="1"/>
  <c r="BE318" i="1"/>
  <c r="BE319" i="1"/>
  <c r="BE320" i="1"/>
  <c r="BE313" i="1"/>
  <c r="BE321" i="1"/>
  <c r="BE322" i="1"/>
  <c r="BE323" i="1"/>
  <c r="BE325" i="1"/>
  <c r="BE324" i="1"/>
  <c r="BE326" i="1"/>
  <c r="BE329" i="1"/>
  <c r="BE327" i="1"/>
  <c r="BE330" i="1"/>
  <c r="BE328" i="1"/>
  <c r="BE331" i="1"/>
  <c r="BE332" i="1"/>
  <c r="BE333" i="1"/>
  <c r="BE334" i="1"/>
  <c r="BE336" i="1"/>
  <c r="BE335" i="1"/>
  <c r="BE337" i="1"/>
  <c r="BE338" i="1"/>
  <c r="BE339" i="1"/>
  <c r="BE341" i="1"/>
  <c r="BE342" i="1"/>
  <c r="BE340" i="1"/>
  <c r="BE343" i="1"/>
  <c r="BE344" i="1"/>
  <c r="BE345" i="1"/>
  <c r="BE347" i="1"/>
  <c r="BE348" i="1"/>
  <c r="BE349" i="1"/>
  <c r="BE350" i="1"/>
  <c r="BE351" i="1"/>
  <c r="BE346" i="1"/>
  <c r="BE352" i="1"/>
  <c r="BE353" i="1"/>
  <c r="BE354" i="1"/>
  <c r="BE356" i="1"/>
  <c r="BE355" i="1"/>
  <c r="BE357" i="1"/>
  <c r="BE358" i="1"/>
  <c r="BE359" i="1"/>
  <c r="BE362" i="1"/>
  <c r="BE360" i="1"/>
  <c r="BE361" i="1"/>
  <c r="BE363" i="1"/>
  <c r="BE364" i="1"/>
  <c r="BE365" i="1"/>
  <c r="BE366" i="1"/>
  <c r="BE367" i="1"/>
  <c r="BE368" i="1"/>
  <c r="BE369" i="1"/>
  <c r="BE370" i="1"/>
  <c r="BE372" i="1"/>
  <c r="BE373" i="1"/>
  <c r="BE374" i="1"/>
  <c r="BE375" i="1"/>
  <c r="BE371" i="1"/>
  <c r="BE376" i="1"/>
  <c r="BE377" i="1"/>
  <c r="BE378" i="1"/>
  <c r="BE381" i="1"/>
  <c r="BE382" i="1"/>
  <c r="BE380" i="1"/>
  <c r="BE383" i="1"/>
  <c r="BE384" i="1"/>
  <c r="BE385" i="1"/>
  <c r="BE386" i="1"/>
  <c r="BE379" i="1"/>
  <c r="BE387" i="1"/>
  <c r="BE388" i="1"/>
  <c r="BE389" i="1"/>
  <c r="BE390" i="1"/>
  <c r="BE392" i="1"/>
  <c r="BE393" i="1"/>
  <c r="BE391" i="1"/>
  <c r="BE394" i="1"/>
  <c r="BE395" i="1"/>
  <c r="BE396" i="1"/>
  <c r="BE399" i="1"/>
  <c r="BE400" i="1"/>
  <c r="BE401" i="1"/>
  <c r="BE397" i="1"/>
  <c r="BE402" i="1"/>
  <c r="BE398" i="1"/>
  <c r="BE403" i="1"/>
  <c r="BE404" i="1"/>
  <c r="BE405" i="1"/>
  <c r="BE409" i="1"/>
  <c r="BE407" i="1"/>
  <c r="BE408" i="1"/>
  <c r="BE410" i="1"/>
  <c r="BE406" i="1"/>
  <c r="BE411" i="1"/>
  <c r="BE412" i="1"/>
  <c r="BE415" i="1"/>
  <c r="BE416" i="1"/>
  <c r="BE417" i="1"/>
  <c r="BE414" i="1"/>
  <c r="BE418" i="1"/>
  <c r="BE413" i="1"/>
  <c r="BE420" i="1"/>
  <c r="BE421" i="1"/>
  <c r="BE422" i="1"/>
  <c r="BE419" i="1"/>
  <c r="BE428" i="1"/>
  <c r="BE426" i="1"/>
  <c r="BE429" i="1"/>
  <c r="BE424" i="1"/>
  <c r="BE427" i="1"/>
  <c r="BE430" i="1"/>
  <c r="BE431" i="1"/>
  <c r="BE432" i="1"/>
  <c r="BE423" i="1"/>
  <c r="BE433" i="1"/>
  <c r="BE434" i="1"/>
  <c r="BE425" i="1"/>
  <c r="BE435" i="1"/>
  <c r="BE436" i="1"/>
  <c r="BE439" i="1"/>
  <c r="BE438" i="1"/>
  <c r="BE437" i="1"/>
  <c r="BE440" i="1"/>
  <c r="BE441" i="1"/>
  <c r="BE442" i="1"/>
  <c r="BE443" i="1"/>
  <c r="BE444" i="1"/>
  <c r="BE448" i="1"/>
  <c r="BE447" i="1"/>
  <c r="BE449" i="1"/>
  <c r="BE445" i="1"/>
  <c r="BE450" i="1"/>
  <c r="BE451" i="1"/>
  <c r="BE446" i="1"/>
  <c r="BE453" i="1"/>
  <c r="BE452" i="1"/>
  <c r="BE455" i="1"/>
  <c r="BE456" i="1"/>
  <c r="BE454" i="1"/>
  <c r="BE457" i="1"/>
  <c r="BE458" i="1"/>
  <c r="BE459" i="1"/>
  <c r="BE460" i="1"/>
  <c r="BE461" i="1"/>
  <c r="BE462" i="1"/>
  <c r="BE464" i="1"/>
  <c r="BE465" i="1"/>
  <c r="BE463" i="1"/>
  <c r="BE466" i="1"/>
  <c r="BE467" i="1"/>
  <c r="BE469" i="1"/>
  <c r="BE470" i="1"/>
  <c r="BE471" i="1"/>
  <c r="BE472" i="1"/>
  <c r="BE468" i="1"/>
  <c r="BE475" i="1"/>
  <c r="BE474" i="1"/>
  <c r="BE476" i="1"/>
  <c r="BE477" i="1"/>
  <c r="BE473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5" i="1"/>
  <c r="BE496" i="1"/>
  <c r="BE497" i="1"/>
  <c r="BE498" i="1"/>
  <c r="BE494" i="1"/>
  <c r="BE499" i="1"/>
  <c r="BE500" i="1"/>
  <c r="BE502" i="1"/>
  <c r="BE501" i="1"/>
  <c r="BE503" i="1"/>
  <c r="BE505" i="1"/>
  <c r="BE504" i="1"/>
  <c r="BD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9" i="1"/>
  <c r="BD17" i="1"/>
  <c r="BD18" i="1"/>
  <c r="BD21" i="1"/>
  <c r="BD20" i="1"/>
  <c r="BD22" i="1"/>
  <c r="BD23" i="1"/>
  <c r="BD24" i="1"/>
  <c r="BD25" i="1"/>
  <c r="BD26" i="1"/>
  <c r="BD27" i="1"/>
  <c r="BD28" i="1"/>
  <c r="BD29" i="1"/>
  <c r="BD33" i="1"/>
  <c r="BD30" i="1"/>
  <c r="BD31" i="1"/>
  <c r="BD32" i="1"/>
  <c r="BD35" i="1"/>
  <c r="BD34" i="1"/>
  <c r="BD36" i="1"/>
  <c r="BD37" i="1"/>
  <c r="BD38" i="1"/>
  <c r="BD39" i="1"/>
  <c r="BD40" i="1"/>
  <c r="BD42" i="1"/>
  <c r="BD41" i="1"/>
  <c r="BD43" i="1"/>
  <c r="BD44" i="1"/>
  <c r="BD49" i="1"/>
  <c r="BD45" i="1"/>
  <c r="BD46" i="1"/>
  <c r="BD47" i="1"/>
  <c r="BD48" i="1"/>
  <c r="BD51" i="1"/>
  <c r="BD52" i="1"/>
  <c r="BD50" i="1"/>
  <c r="BD53" i="1"/>
  <c r="BD54" i="1"/>
  <c r="BD55" i="1"/>
  <c r="BD56" i="1"/>
  <c r="BD57" i="1"/>
  <c r="BD59" i="1"/>
  <c r="BD60" i="1"/>
  <c r="BD58" i="1"/>
  <c r="BD61" i="1"/>
  <c r="BD62" i="1"/>
  <c r="BD63" i="1"/>
  <c r="BD64" i="1"/>
  <c r="BD65" i="1"/>
  <c r="BD66" i="1"/>
  <c r="BD67" i="1"/>
  <c r="BD68" i="1"/>
  <c r="BD69" i="1"/>
  <c r="BD70" i="1"/>
  <c r="BD72" i="1"/>
  <c r="BD73" i="1"/>
  <c r="BD71" i="1"/>
  <c r="BD74" i="1"/>
  <c r="BD75" i="1"/>
  <c r="BD76" i="1"/>
  <c r="BD77" i="1"/>
  <c r="BD78" i="1"/>
  <c r="BD79" i="1"/>
  <c r="BD80" i="1"/>
  <c r="BD81" i="1"/>
  <c r="BD82" i="1"/>
  <c r="BD83" i="1"/>
  <c r="BD84" i="1"/>
  <c r="BD86" i="1"/>
  <c r="BD85" i="1"/>
  <c r="BD88" i="1"/>
  <c r="BD89" i="1"/>
  <c r="BD87" i="1"/>
  <c r="BD90" i="1"/>
  <c r="BD91" i="1"/>
  <c r="BD92" i="1"/>
  <c r="BD93" i="1"/>
  <c r="BD94" i="1"/>
  <c r="BD95" i="1"/>
  <c r="BD99" i="1"/>
  <c r="BD96" i="1"/>
  <c r="BD97" i="1"/>
  <c r="BD98" i="1"/>
  <c r="BD100" i="1"/>
  <c r="BD101" i="1"/>
  <c r="BD105" i="1"/>
  <c r="BD102" i="1"/>
  <c r="BD106" i="1"/>
  <c r="BD103" i="1"/>
  <c r="BD104" i="1"/>
  <c r="BD107" i="1"/>
  <c r="BD108" i="1"/>
  <c r="BD109" i="1"/>
  <c r="BD110" i="1"/>
  <c r="BD111" i="1"/>
  <c r="BD112" i="1"/>
  <c r="BD123" i="1"/>
  <c r="BD113" i="1"/>
  <c r="BD119" i="1"/>
  <c r="BD124" i="1"/>
  <c r="BD114" i="1"/>
  <c r="BD125" i="1"/>
  <c r="BD115" i="1"/>
  <c r="BD126" i="1"/>
  <c r="BD116" i="1"/>
  <c r="BD120" i="1"/>
  <c r="BD117" i="1"/>
  <c r="BD121" i="1"/>
  <c r="BD118" i="1"/>
  <c r="BD122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8" i="1"/>
  <c r="BD143" i="1"/>
  <c r="BD144" i="1"/>
  <c r="BD145" i="1"/>
  <c r="BD146" i="1"/>
  <c r="BD147" i="1"/>
  <c r="BD149" i="1"/>
  <c r="BD150" i="1"/>
  <c r="BD151" i="1"/>
  <c r="BD152" i="1"/>
  <c r="BD153" i="1"/>
  <c r="BD154" i="1"/>
  <c r="BD155" i="1"/>
  <c r="BD161" i="1"/>
  <c r="BD162" i="1"/>
  <c r="BD156" i="1"/>
  <c r="BD157" i="1"/>
  <c r="BD158" i="1"/>
  <c r="BD159" i="1"/>
  <c r="BD160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3" i="1"/>
  <c r="BD184" i="1"/>
  <c r="BD192" i="1"/>
  <c r="BD185" i="1"/>
  <c r="BD186" i="1"/>
  <c r="BD187" i="1"/>
  <c r="BD188" i="1"/>
  <c r="BD189" i="1"/>
  <c r="BD190" i="1"/>
  <c r="BD182" i="1"/>
  <c r="BD191" i="1"/>
  <c r="BD181" i="1"/>
  <c r="BD193" i="1"/>
  <c r="BD194" i="1"/>
  <c r="BD197" i="1"/>
  <c r="BD195" i="1"/>
  <c r="BD196" i="1"/>
  <c r="BD199" i="1"/>
  <c r="BD198" i="1"/>
  <c r="BD200" i="1"/>
  <c r="BD204" i="1"/>
  <c r="BD205" i="1"/>
  <c r="BD201" i="1"/>
  <c r="BD202" i="1"/>
  <c r="BD203" i="1"/>
  <c r="BD206" i="1"/>
  <c r="BD207" i="1"/>
  <c r="BD210" i="1"/>
  <c r="BD208" i="1"/>
  <c r="BD209" i="1"/>
  <c r="BD211" i="1"/>
  <c r="BD212" i="1"/>
  <c r="BD216" i="1"/>
  <c r="BD217" i="1"/>
  <c r="BD213" i="1"/>
  <c r="BD214" i="1"/>
  <c r="BD215" i="1"/>
  <c r="BD218" i="1"/>
  <c r="BD219" i="1"/>
  <c r="BD220" i="1"/>
  <c r="BD221" i="1"/>
  <c r="BD222" i="1"/>
  <c r="BD224" i="1"/>
  <c r="BD223" i="1"/>
  <c r="BD225" i="1"/>
  <c r="BD226" i="1"/>
  <c r="BD227" i="1"/>
  <c r="BD228" i="1"/>
  <c r="BD229" i="1"/>
  <c r="BD230" i="1"/>
  <c r="BD231" i="1"/>
  <c r="BD232" i="1"/>
  <c r="BD233" i="1"/>
  <c r="BD234" i="1"/>
  <c r="BD235" i="1"/>
  <c r="BD237" i="1"/>
  <c r="BD236" i="1"/>
  <c r="BD239" i="1"/>
  <c r="BD240" i="1"/>
  <c r="BD238" i="1"/>
  <c r="BD241" i="1"/>
  <c r="BD242" i="1"/>
  <c r="BD243" i="1"/>
  <c r="BD244" i="1"/>
  <c r="BD248" i="1"/>
  <c r="BD247" i="1"/>
  <c r="BD249" i="1"/>
  <c r="BD245" i="1"/>
  <c r="BD250" i="1"/>
  <c r="BD251" i="1"/>
  <c r="BD252" i="1"/>
  <c r="BD253" i="1"/>
  <c r="BD256" i="1"/>
  <c r="BD254" i="1"/>
  <c r="BD255" i="1"/>
  <c r="BD257" i="1"/>
  <c r="BD258" i="1"/>
  <c r="BD246" i="1"/>
  <c r="BD260" i="1"/>
  <c r="BD259" i="1"/>
  <c r="BD261" i="1"/>
  <c r="BD265" i="1"/>
  <c r="BD262" i="1"/>
  <c r="BD263" i="1"/>
  <c r="BD264" i="1"/>
  <c r="BD266" i="1"/>
  <c r="BD267" i="1"/>
  <c r="BD268" i="1"/>
  <c r="BD269" i="1"/>
  <c r="BD270" i="1"/>
  <c r="BD272" i="1"/>
  <c r="BD273" i="1"/>
  <c r="BD271" i="1"/>
  <c r="BD274" i="1"/>
  <c r="BD277" i="1"/>
  <c r="BD275" i="1"/>
  <c r="BD278" i="1"/>
  <c r="BD279" i="1"/>
  <c r="BD276" i="1"/>
  <c r="BD280" i="1"/>
  <c r="BD281" i="1"/>
  <c r="BD283" i="1"/>
  <c r="BD282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4" i="1"/>
  <c r="BD305" i="1"/>
  <c r="BD307" i="1"/>
  <c r="BD303" i="1"/>
  <c r="BD306" i="1"/>
  <c r="BD308" i="1"/>
  <c r="BD309" i="1"/>
  <c r="BD311" i="1"/>
  <c r="BD312" i="1"/>
  <c r="BD310" i="1"/>
  <c r="BD314" i="1"/>
  <c r="BD315" i="1"/>
  <c r="BD316" i="1"/>
  <c r="BD317" i="1"/>
  <c r="BD318" i="1"/>
  <c r="BD319" i="1"/>
  <c r="BD320" i="1"/>
  <c r="BD313" i="1"/>
  <c r="BD321" i="1"/>
  <c r="BD322" i="1"/>
  <c r="BD323" i="1"/>
  <c r="BD325" i="1"/>
  <c r="BD324" i="1"/>
  <c r="BD326" i="1"/>
  <c r="BD329" i="1"/>
  <c r="BD327" i="1"/>
  <c r="BD330" i="1"/>
  <c r="BD328" i="1"/>
  <c r="BD331" i="1"/>
  <c r="BD332" i="1"/>
  <c r="BD333" i="1"/>
  <c r="BD334" i="1"/>
  <c r="BD336" i="1"/>
  <c r="BD335" i="1"/>
  <c r="BD337" i="1"/>
  <c r="BD338" i="1"/>
  <c r="BD339" i="1"/>
  <c r="BD341" i="1"/>
  <c r="BD342" i="1"/>
  <c r="BD340" i="1"/>
  <c r="BD343" i="1"/>
  <c r="BD344" i="1"/>
  <c r="BD345" i="1"/>
  <c r="BD347" i="1"/>
  <c r="BD348" i="1"/>
  <c r="BD349" i="1"/>
  <c r="BD350" i="1"/>
  <c r="BD351" i="1"/>
  <c r="BD346" i="1"/>
  <c r="BD352" i="1"/>
  <c r="BD353" i="1"/>
  <c r="BD354" i="1"/>
  <c r="BD356" i="1"/>
  <c r="BD355" i="1"/>
  <c r="BD357" i="1"/>
  <c r="BD358" i="1"/>
  <c r="BD359" i="1"/>
  <c r="BD362" i="1"/>
  <c r="BD360" i="1"/>
  <c r="BD361" i="1"/>
  <c r="BD363" i="1"/>
  <c r="BD364" i="1"/>
  <c r="BD365" i="1"/>
  <c r="BD366" i="1"/>
  <c r="BD367" i="1"/>
  <c r="BD368" i="1"/>
  <c r="BD369" i="1"/>
  <c r="BD370" i="1"/>
  <c r="BD372" i="1"/>
  <c r="BD373" i="1"/>
  <c r="BD374" i="1"/>
  <c r="BD375" i="1"/>
  <c r="BD371" i="1"/>
  <c r="BD376" i="1"/>
  <c r="BD377" i="1"/>
  <c r="BD378" i="1"/>
  <c r="BD381" i="1"/>
  <c r="BD382" i="1"/>
  <c r="BD380" i="1"/>
  <c r="BD383" i="1"/>
  <c r="BD384" i="1"/>
  <c r="BD385" i="1"/>
  <c r="BD386" i="1"/>
  <c r="BD379" i="1"/>
  <c r="BD387" i="1"/>
  <c r="BD388" i="1"/>
  <c r="BD389" i="1"/>
  <c r="BD390" i="1"/>
  <c r="BD392" i="1"/>
  <c r="BD393" i="1"/>
  <c r="BD391" i="1"/>
  <c r="BD394" i="1"/>
  <c r="BD395" i="1"/>
  <c r="BD396" i="1"/>
  <c r="BD399" i="1"/>
  <c r="BD400" i="1"/>
  <c r="BD401" i="1"/>
  <c r="BD397" i="1"/>
  <c r="BD402" i="1"/>
  <c r="BD398" i="1"/>
  <c r="BD403" i="1"/>
  <c r="BD404" i="1"/>
  <c r="BD405" i="1"/>
  <c r="BD409" i="1"/>
  <c r="BD407" i="1"/>
  <c r="BD408" i="1"/>
  <c r="BD410" i="1"/>
  <c r="BD406" i="1"/>
  <c r="BD411" i="1"/>
  <c r="BD412" i="1"/>
  <c r="BD415" i="1"/>
  <c r="BD416" i="1"/>
  <c r="BD417" i="1"/>
  <c r="BD414" i="1"/>
  <c r="BD418" i="1"/>
  <c r="BD413" i="1"/>
  <c r="BD420" i="1"/>
  <c r="BD421" i="1"/>
  <c r="BD422" i="1"/>
  <c r="BD419" i="1"/>
  <c r="BD428" i="1"/>
  <c r="BD426" i="1"/>
  <c r="BD429" i="1"/>
  <c r="BD424" i="1"/>
  <c r="BD427" i="1"/>
  <c r="BD430" i="1"/>
  <c r="BD431" i="1"/>
  <c r="BD432" i="1"/>
  <c r="BD423" i="1"/>
  <c r="BD433" i="1"/>
  <c r="BD434" i="1"/>
  <c r="BD425" i="1"/>
  <c r="BD435" i="1"/>
  <c r="BD436" i="1"/>
  <c r="BD439" i="1"/>
  <c r="BD438" i="1"/>
  <c r="BD437" i="1"/>
  <c r="BD440" i="1"/>
  <c r="BD441" i="1"/>
  <c r="BD442" i="1"/>
  <c r="BD443" i="1"/>
  <c r="BD444" i="1"/>
  <c r="BD448" i="1"/>
  <c r="BD447" i="1"/>
  <c r="BD449" i="1"/>
  <c r="BD445" i="1"/>
  <c r="BD450" i="1"/>
  <c r="BD451" i="1"/>
  <c r="BD446" i="1"/>
  <c r="BD453" i="1"/>
  <c r="BD452" i="1"/>
  <c r="BD455" i="1"/>
  <c r="BD456" i="1"/>
  <c r="BD454" i="1"/>
  <c r="BD457" i="1"/>
  <c r="BD458" i="1"/>
  <c r="BD459" i="1"/>
  <c r="BD460" i="1"/>
  <c r="BD461" i="1"/>
  <c r="BD462" i="1"/>
  <c r="BD464" i="1"/>
  <c r="BD465" i="1"/>
  <c r="BD463" i="1"/>
  <c r="BD466" i="1"/>
  <c r="BD467" i="1"/>
  <c r="BD469" i="1"/>
  <c r="BD470" i="1"/>
  <c r="BD471" i="1"/>
  <c r="BD472" i="1"/>
  <c r="BD468" i="1"/>
  <c r="BD475" i="1"/>
  <c r="BD474" i="1"/>
  <c r="BD476" i="1"/>
  <c r="BD477" i="1"/>
  <c r="BD473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5" i="1"/>
  <c r="BD496" i="1"/>
  <c r="BD497" i="1"/>
  <c r="BD498" i="1"/>
  <c r="BD494" i="1"/>
  <c r="BD499" i="1"/>
  <c r="BD500" i="1"/>
  <c r="BD502" i="1"/>
  <c r="BD501" i="1"/>
  <c r="BD503" i="1"/>
  <c r="BD505" i="1"/>
  <c r="BD504" i="1"/>
  <c r="BC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9" i="1"/>
  <c r="BC17" i="1"/>
  <c r="BC18" i="1"/>
  <c r="BC21" i="1"/>
  <c r="BC20" i="1"/>
  <c r="BC22" i="1"/>
  <c r="BC23" i="1"/>
  <c r="BC24" i="1"/>
  <c r="BC25" i="1"/>
  <c r="BC26" i="1"/>
  <c r="BC27" i="1"/>
  <c r="BC28" i="1"/>
  <c r="BC29" i="1"/>
  <c r="BC33" i="1"/>
  <c r="BC30" i="1"/>
  <c r="BC31" i="1"/>
  <c r="BC32" i="1"/>
  <c r="BC35" i="1"/>
  <c r="BC34" i="1"/>
  <c r="BC36" i="1"/>
  <c r="BC37" i="1"/>
  <c r="BC38" i="1"/>
  <c r="BC39" i="1"/>
  <c r="BC40" i="1"/>
  <c r="BC42" i="1"/>
  <c r="BC41" i="1"/>
  <c r="BC43" i="1"/>
  <c r="BC44" i="1"/>
  <c r="BC49" i="1"/>
  <c r="BC45" i="1"/>
  <c r="BC46" i="1"/>
  <c r="BC47" i="1"/>
  <c r="BC48" i="1"/>
  <c r="BC51" i="1"/>
  <c r="BC52" i="1"/>
  <c r="BC50" i="1"/>
  <c r="BC53" i="1"/>
  <c r="BC54" i="1"/>
  <c r="BC55" i="1"/>
  <c r="BC56" i="1"/>
  <c r="BC57" i="1"/>
  <c r="BC59" i="1"/>
  <c r="BC60" i="1"/>
  <c r="BC58" i="1"/>
  <c r="BC61" i="1"/>
  <c r="BC62" i="1"/>
  <c r="BC63" i="1"/>
  <c r="BC64" i="1"/>
  <c r="BC65" i="1"/>
  <c r="BC66" i="1"/>
  <c r="BC67" i="1"/>
  <c r="BC68" i="1"/>
  <c r="BC69" i="1"/>
  <c r="BC70" i="1"/>
  <c r="BC72" i="1"/>
  <c r="BC73" i="1"/>
  <c r="BC71" i="1"/>
  <c r="BC74" i="1"/>
  <c r="BC75" i="1"/>
  <c r="BC76" i="1"/>
  <c r="BC77" i="1"/>
  <c r="BC78" i="1"/>
  <c r="BC79" i="1"/>
  <c r="BC80" i="1"/>
  <c r="BC81" i="1"/>
  <c r="BC82" i="1"/>
  <c r="BC83" i="1"/>
  <c r="BC84" i="1"/>
  <c r="BC86" i="1"/>
  <c r="BC85" i="1"/>
  <c r="BC88" i="1"/>
  <c r="BC89" i="1"/>
  <c r="BC87" i="1"/>
  <c r="BC90" i="1"/>
  <c r="BC91" i="1"/>
  <c r="BC92" i="1"/>
  <c r="BC93" i="1"/>
  <c r="BC94" i="1"/>
  <c r="BC95" i="1"/>
  <c r="BC99" i="1"/>
  <c r="BC96" i="1"/>
  <c r="BC97" i="1"/>
  <c r="BC98" i="1"/>
  <c r="BC100" i="1"/>
  <c r="BC101" i="1"/>
  <c r="BC105" i="1"/>
  <c r="BC102" i="1"/>
  <c r="BC106" i="1"/>
  <c r="BC103" i="1"/>
  <c r="BC104" i="1"/>
  <c r="BC107" i="1"/>
  <c r="BC108" i="1"/>
  <c r="BC109" i="1"/>
  <c r="BC110" i="1"/>
  <c r="BC111" i="1"/>
  <c r="BC112" i="1"/>
  <c r="BC123" i="1"/>
  <c r="BC113" i="1"/>
  <c r="BC119" i="1"/>
  <c r="BC124" i="1"/>
  <c r="BC114" i="1"/>
  <c r="BC125" i="1"/>
  <c r="BC115" i="1"/>
  <c r="BC126" i="1"/>
  <c r="BC116" i="1"/>
  <c r="BC120" i="1"/>
  <c r="BC117" i="1"/>
  <c r="BC121" i="1"/>
  <c r="BC118" i="1"/>
  <c r="BC122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8" i="1"/>
  <c r="BC143" i="1"/>
  <c r="BC144" i="1"/>
  <c r="BC145" i="1"/>
  <c r="BC146" i="1"/>
  <c r="BC147" i="1"/>
  <c r="BC149" i="1"/>
  <c r="BC150" i="1"/>
  <c r="BC151" i="1"/>
  <c r="BC152" i="1"/>
  <c r="BC153" i="1"/>
  <c r="BC154" i="1"/>
  <c r="BC155" i="1"/>
  <c r="BC161" i="1"/>
  <c r="BC162" i="1"/>
  <c r="BC156" i="1"/>
  <c r="BC157" i="1"/>
  <c r="BC158" i="1"/>
  <c r="BC159" i="1"/>
  <c r="BC160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3" i="1"/>
  <c r="BC184" i="1"/>
  <c r="BC192" i="1"/>
  <c r="BC185" i="1"/>
  <c r="BC186" i="1"/>
  <c r="BC187" i="1"/>
  <c r="BC188" i="1"/>
  <c r="BC189" i="1"/>
  <c r="BC190" i="1"/>
  <c r="BC182" i="1"/>
  <c r="BC191" i="1"/>
  <c r="BC181" i="1"/>
  <c r="BC193" i="1"/>
  <c r="BC194" i="1"/>
  <c r="BC197" i="1"/>
  <c r="BC195" i="1"/>
  <c r="BC196" i="1"/>
  <c r="BC199" i="1"/>
  <c r="BC198" i="1"/>
  <c r="BC200" i="1"/>
  <c r="BC204" i="1"/>
  <c r="BC205" i="1"/>
  <c r="BC201" i="1"/>
  <c r="BC202" i="1"/>
  <c r="BC203" i="1"/>
  <c r="BC206" i="1"/>
  <c r="BC207" i="1"/>
  <c r="BC210" i="1"/>
  <c r="BC208" i="1"/>
  <c r="BC209" i="1"/>
  <c r="BC211" i="1"/>
  <c r="BC212" i="1"/>
  <c r="BC216" i="1"/>
  <c r="BC217" i="1"/>
  <c r="BC213" i="1"/>
  <c r="BC214" i="1"/>
  <c r="BC215" i="1"/>
  <c r="BC218" i="1"/>
  <c r="BC219" i="1"/>
  <c r="BC220" i="1"/>
  <c r="BC221" i="1"/>
  <c r="BC222" i="1"/>
  <c r="BC224" i="1"/>
  <c r="BC223" i="1"/>
  <c r="BC225" i="1"/>
  <c r="BC226" i="1"/>
  <c r="BC227" i="1"/>
  <c r="BC228" i="1"/>
  <c r="BC229" i="1"/>
  <c r="BC230" i="1"/>
  <c r="BC231" i="1"/>
  <c r="BC232" i="1"/>
  <c r="BC233" i="1"/>
  <c r="BC234" i="1"/>
  <c r="BC235" i="1"/>
  <c r="BC237" i="1"/>
  <c r="BC236" i="1"/>
  <c r="BC239" i="1"/>
  <c r="BC240" i="1"/>
  <c r="BC238" i="1"/>
  <c r="BC241" i="1"/>
  <c r="BC242" i="1"/>
  <c r="BC243" i="1"/>
  <c r="BC244" i="1"/>
  <c r="BC248" i="1"/>
  <c r="BC247" i="1"/>
  <c r="BC249" i="1"/>
  <c r="BC245" i="1"/>
  <c r="BC250" i="1"/>
  <c r="BC251" i="1"/>
  <c r="BC252" i="1"/>
  <c r="BC253" i="1"/>
  <c r="BC256" i="1"/>
  <c r="BC254" i="1"/>
  <c r="BC255" i="1"/>
  <c r="BC257" i="1"/>
  <c r="BC258" i="1"/>
  <c r="BC246" i="1"/>
  <c r="BC260" i="1"/>
  <c r="BC259" i="1"/>
  <c r="BC261" i="1"/>
  <c r="BC265" i="1"/>
  <c r="BC262" i="1"/>
  <c r="BC263" i="1"/>
  <c r="BC264" i="1"/>
  <c r="BC266" i="1"/>
  <c r="BC267" i="1"/>
  <c r="BC268" i="1"/>
  <c r="BC269" i="1"/>
  <c r="BC270" i="1"/>
  <c r="BC272" i="1"/>
  <c r="BC273" i="1"/>
  <c r="BC271" i="1"/>
  <c r="BC274" i="1"/>
  <c r="BC277" i="1"/>
  <c r="BC275" i="1"/>
  <c r="BC278" i="1"/>
  <c r="BC279" i="1"/>
  <c r="BC276" i="1"/>
  <c r="BC280" i="1"/>
  <c r="BC281" i="1"/>
  <c r="BC283" i="1"/>
  <c r="BC282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4" i="1"/>
  <c r="BC305" i="1"/>
  <c r="BC307" i="1"/>
  <c r="BC303" i="1"/>
  <c r="BC306" i="1"/>
  <c r="BC308" i="1"/>
  <c r="BC309" i="1"/>
  <c r="BC311" i="1"/>
  <c r="BC312" i="1"/>
  <c r="BC310" i="1"/>
  <c r="BC314" i="1"/>
  <c r="BC315" i="1"/>
  <c r="BC316" i="1"/>
  <c r="BC317" i="1"/>
  <c r="BC318" i="1"/>
  <c r="BC319" i="1"/>
  <c r="BC320" i="1"/>
  <c r="BC313" i="1"/>
  <c r="BC321" i="1"/>
  <c r="BC322" i="1"/>
  <c r="BC323" i="1"/>
  <c r="BC325" i="1"/>
  <c r="BC324" i="1"/>
  <c r="BC326" i="1"/>
  <c r="BC329" i="1"/>
  <c r="BC327" i="1"/>
  <c r="BC330" i="1"/>
  <c r="BC328" i="1"/>
  <c r="BC331" i="1"/>
  <c r="BC332" i="1"/>
  <c r="BC333" i="1"/>
  <c r="BC334" i="1"/>
  <c r="BC336" i="1"/>
  <c r="BC335" i="1"/>
  <c r="BC337" i="1"/>
  <c r="BC338" i="1"/>
  <c r="BC339" i="1"/>
  <c r="BC341" i="1"/>
  <c r="BC342" i="1"/>
  <c r="BC340" i="1"/>
  <c r="BC343" i="1"/>
  <c r="BC344" i="1"/>
  <c r="BC345" i="1"/>
  <c r="BC347" i="1"/>
  <c r="BC348" i="1"/>
  <c r="BC349" i="1"/>
  <c r="BC350" i="1"/>
  <c r="BC351" i="1"/>
  <c r="BC346" i="1"/>
  <c r="BC352" i="1"/>
  <c r="BC353" i="1"/>
  <c r="BC354" i="1"/>
  <c r="BC356" i="1"/>
  <c r="BC355" i="1"/>
  <c r="BC357" i="1"/>
  <c r="BC358" i="1"/>
  <c r="BC359" i="1"/>
  <c r="BC362" i="1"/>
  <c r="BC360" i="1"/>
  <c r="BC361" i="1"/>
  <c r="BC363" i="1"/>
  <c r="BC364" i="1"/>
  <c r="BC365" i="1"/>
  <c r="BC366" i="1"/>
  <c r="BC367" i="1"/>
  <c r="BC368" i="1"/>
  <c r="BC369" i="1"/>
  <c r="BC370" i="1"/>
  <c r="BC372" i="1"/>
  <c r="BC373" i="1"/>
  <c r="BC374" i="1"/>
  <c r="BC375" i="1"/>
  <c r="BC371" i="1"/>
  <c r="BC376" i="1"/>
  <c r="BC377" i="1"/>
  <c r="BC378" i="1"/>
  <c r="BC381" i="1"/>
  <c r="BC382" i="1"/>
  <c r="BC380" i="1"/>
  <c r="BC383" i="1"/>
  <c r="BC384" i="1"/>
  <c r="BC385" i="1"/>
  <c r="BC386" i="1"/>
  <c r="BC379" i="1"/>
  <c r="BC387" i="1"/>
  <c r="BC388" i="1"/>
  <c r="BC389" i="1"/>
  <c r="BC390" i="1"/>
  <c r="BC392" i="1"/>
  <c r="BC393" i="1"/>
  <c r="BC391" i="1"/>
  <c r="BC394" i="1"/>
  <c r="BC395" i="1"/>
  <c r="BC396" i="1"/>
  <c r="BC399" i="1"/>
  <c r="BC400" i="1"/>
  <c r="BC401" i="1"/>
  <c r="BC397" i="1"/>
  <c r="BC402" i="1"/>
  <c r="BC398" i="1"/>
  <c r="BC403" i="1"/>
  <c r="BC404" i="1"/>
  <c r="BC405" i="1"/>
  <c r="BC409" i="1"/>
  <c r="BC407" i="1"/>
  <c r="BC408" i="1"/>
  <c r="BC410" i="1"/>
  <c r="BC406" i="1"/>
  <c r="BC411" i="1"/>
  <c r="BC412" i="1"/>
  <c r="BC415" i="1"/>
  <c r="BC416" i="1"/>
  <c r="BC417" i="1"/>
  <c r="BC414" i="1"/>
  <c r="BC418" i="1"/>
  <c r="BC413" i="1"/>
  <c r="BC420" i="1"/>
  <c r="BC421" i="1"/>
  <c r="BC422" i="1"/>
  <c r="BC419" i="1"/>
  <c r="BC428" i="1"/>
  <c r="BC426" i="1"/>
  <c r="BC429" i="1"/>
  <c r="BC424" i="1"/>
  <c r="BC427" i="1"/>
  <c r="BC430" i="1"/>
  <c r="BC431" i="1"/>
  <c r="BC432" i="1"/>
  <c r="BC423" i="1"/>
  <c r="BC433" i="1"/>
  <c r="BC434" i="1"/>
  <c r="BC425" i="1"/>
  <c r="BC435" i="1"/>
  <c r="BC436" i="1"/>
  <c r="BC439" i="1"/>
  <c r="BC438" i="1"/>
  <c r="BC437" i="1"/>
  <c r="BC440" i="1"/>
  <c r="BC441" i="1"/>
  <c r="BC442" i="1"/>
  <c r="BC443" i="1"/>
  <c r="BC444" i="1"/>
  <c r="BC448" i="1"/>
  <c r="BC447" i="1"/>
  <c r="BC449" i="1"/>
  <c r="BC445" i="1"/>
  <c r="BC450" i="1"/>
  <c r="BC451" i="1"/>
  <c r="BC446" i="1"/>
  <c r="BC453" i="1"/>
  <c r="BC452" i="1"/>
  <c r="BC455" i="1"/>
  <c r="BC456" i="1"/>
  <c r="BC454" i="1"/>
  <c r="BC457" i="1"/>
  <c r="BC458" i="1"/>
  <c r="BC459" i="1"/>
  <c r="BC460" i="1"/>
  <c r="BC461" i="1"/>
  <c r="BC462" i="1"/>
  <c r="BC464" i="1"/>
  <c r="BC465" i="1"/>
  <c r="BC463" i="1"/>
  <c r="BC466" i="1"/>
  <c r="BC467" i="1"/>
  <c r="BC469" i="1"/>
  <c r="BC470" i="1"/>
  <c r="BC471" i="1"/>
  <c r="BC472" i="1"/>
  <c r="BC468" i="1"/>
  <c r="BC475" i="1"/>
  <c r="BC474" i="1"/>
  <c r="BC476" i="1"/>
  <c r="BC477" i="1"/>
  <c r="BC473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5" i="1"/>
  <c r="BC496" i="1"/>
  <c r="BC497" i="1"/>
  <c r="BC498" i="1"/>
  <c r="BC494" i="1"/>
  <c r="BC499" i="1"/>
  <c r="BC500" i="1"/>
  <c r="BC502" i="1"/>
  <c r="BC501" i="1"/>
  <c r="BC503" i="1"/>
  <c r="BC505" i="1"/>
  <c r="BC504" i="1"/>
  <c r="BB2" i="1"/>
  <c r="BB3" i="1"/>
  <c r="BB4" i="1"/>
  <c r="BB5" i="1"/>
  <c r="BA5" i="1" s="1"/>
  <c r="BB6" i="1"/>
  <c r="BA6" i="1" s="1"/>
  <c r="BB7" i="1"/>
  <c r="BA7" i="1" s="1"/>
  <c r="BB8" i="1"/>
  <c r="BB9" i="1"/>
  <c r="BB10" i="1"/>
  <c r="BA10" i="1" s="1"/>
  <c r="BB11" i="1"/>
  <c r="BB12" i="1"/>
  <c r="BB13" i="1"/>
  <c r="BB14" i="1"/>
  <c r="BB15" i="1"/>
  <c r="BB16" i="1"/>
  <c r="BB19" i="1"/>
  <c r="BA19" i="1" s="1"/>
  <c r="BB17" i="1"/>
  <c r="BB18" i="1"/>
  <c r="BB21" i="1"/>
  <c r="BB20" i="1"/>
  <c r="BB22" i="1"/>
  <c r="BA22" i="1" s="1"/>
  <c r="BB23" i="1"/>
  <c r="BB24" i="1"/>
  <c r="BB25" i="1"/>
  <c r="BB26" i="1"/>
  <c r="BB27" i="1"/>
  <c r="BB28" i="1"/>
  <c r="BA28" i="1" s="1"/>
  <c r="BB29" i="1"/>
  <c r="BB33" i="1"/>
  <c r="BA33" i="1" s="1"/>
  <c r="BB30" i="1"/>
  <c r="BA30" i="1" s="1"/>
  <c r="BB31" i="1"/>
  <c r="BB32" i="1"/>
  <c r="BA32" i="1" s="1"/>
  <c r="BB35" i="1"/>
  <c r="BA35" i="1" s="1"/>
  <c r="BB34" i="1"/>
  <c r="BB36" i="1"/>
  <c r="BB37" i="1"/>
  <c r="BB38" i="1"/>
  <c r="BB39" i="1"/>
  <c r="BB40" i="1"/>
  <c r="BA40" i="1" s="1"/>
  <c r="BB42" i="1"/>
  <c r="BB41" i="1"/>
  <c r="BB43" i="1"/>
  <c r="BA43" i="1" s="1"/>
  <c r="BB44" i="1"/>
  <c r="BB49" i="1"/>
  <c r="BB45" i="1"/>
  <c r="BA45" i="1" s="1"/>
  <c r="BB46" i="1"/>
  <c r="BB47" i="1"/>
  <c r="BB48" i="1"/>
  <c r="BB51" i="1"/>
  <c r="BA51" i="1" s="1"/>
  <c r="BB52" i="1"/>
  <c r="BB50" i="1"/>
  <c r="BA50" i="1" s="1"/>
  <c r="BB53" i="1"/>
  <c r="BA53" i="1" s="1"/>
  <c r="BB54" i="1"/>
  <c r="BA54" i="1" s="1"/>
  <c r="BB55" i="1"/>
  <c r="BA55" i="1" s="1"/>
  <c r="BB56" i="1"/>
  <c r="BA56" i="1" s="1"/>
  <c r="BB57" i="1"/>
  <c r="BB59" i="1"/>
  <c r="BA59" i="1" s="1"/>
  <c r="BB60" i="1"/>
  <c r="BA60" i="1" s="1"/>
  <c r="BB58" i="1"/>
  <c r="BB61" i="1"/>
  <c r="BB62" i="1"/>
  <c r="BA62" i="1" s="1"/>
  <c r="BB63" i="1"/>
  <c r="BB64" i="1"/>
  <c r="BB65" i="1"/>
  <c r="BA65" i="1" s="1"/>
  <c r="BB66" i="1"/>
  <c r="BB67" i="1"/>
  <c r="BB68" i="1"/>
  <c r="BA68" i="1" s="1"/>
  <c r="BB69" i="1"/>
  <c r="BA69" i="1" s="1"/>
  <c r="BB70" i="1"/>
  <c r="BA70" i="1" s="1"/>
  <c r="BB72" i="1"/>
  <c r="BA72" i="1" s="1"/>
  <c r="BB73" i="1"/>
  <c r="BB71" i="1"/>
  <c r="BB74" i="1"/>
  <c r="BB75" i="1"/>
  <c r="BB76" i="1"/>
  <c r="BA76" i="1" s="1"/>
  <c r="BB77" i="1"/>
  <c r="BA77" i="1" s="1"/>
  <c r="BB78" i="1"/>
  <c r="BA78" i="1" s="1"/>
  <c r="BB79" i="1"/>
  <c r="BA79" i="1" s="1"/>
  <c r="BB80" i="1"/>
  <c r="BB81" i="1"/>
  <c r="BB82" i="1"/>
  <c r="BB83" i="1"/>
  <c r="BB84" i="1"/>
  <c r="BA84" i="1" s="1"/>
  <c r="BB86" i="1"/>
  <c r="BB85" i="1"/>
  <c r="BB88" i="1"/>
  <c r="BB89" i="1"/>
  <c r="BA89" i="1" s="1"/>
  <c r="BB87" i="1"/>
  <c r="BA87" i="1" s="1"/>
  <c r="BB90" i="1"/>
  <c r="BA90" i="1" s="1"/>
  <c r="BB91" i="1"/>
  <c r="BB92" i="1"/>
  <c r="BB93" i="1"/>
  <c r="BB94" i="1"/>
  <c r="BA94" i="1" s="1"/>
  <c r="BB95" i="1"/>
  <c r="BA95" i="1" s="1"/>
  <c r="BB99" i="1"/>
  <c r="BB96" i="1"/>
  <c r="BB97" i="1"/>
  <c r="BA97" i="1" s="1"/>
  <c r="BB98" i="1"/>
  <c r="BB100" i="1"/>
  <c r="BB101" i="1"/>
  <c r="BA101" i="1" s="1"/>
  <c r="BB105" i="1"/>
  <c r="BB102" i="1"/>
  <c r="BA102" i="1" s="1"/>
  <c r="BB106" i="1"/>
  <c r="BB103" i="1"/>
  <c r="BB104" i="1"/>
  <c r="BA104" i="1" s="1"/>
  <c r="BB107" i="1"/>
  <c r="BA107" i="1" s="1"/>
  <c r="BB108" i="1"/>
  <c r="BB109" i="1"/>
  <c r="BB110" i="1"/>
  <c r="BB111" i="1"/>
  <c r="BB112" i="1"/>
  <c r="BA112" i="1" s="1"/>
  <c r="BB123" i="1"/>
  <c r="BA123" i="1" s="1"/>
  <c r="BB113" i="1"/>
  <c r="BB119" i="1"/>
  <c r="BA119" i="1" s="1"/>
  <c r="BB124" i="1"/>
  <c r="BB114" i="1"/>
  <c r="BA114" i="1" s="1"/>
  <c r="BB125" i="1"/>
  <c r="BA125" i="1" s="1"/>
  <c r="BB115" i="1"/>
  <c r="BA115" i="1" s="1"/>
  <c r="BB126" i="1"/>
  <c r="BA126" i="1" s="1"/>
  <c r="BB116" i="1"/>
  <c r="BB120" i="1"/>
  <c r="BB117" i="1"/>
  <c r="BB121" i="1"/>
  <c r="BA121" i="1" s="1"/>
  <c r="BB118" i="1"/>
  <c r="BA118" i="1" s="1"/>
  <c r="BB122" i="1"/>
  <c r="BA122" i="1" s="1"/>
  <c r="BB127" i="1"/>
  <c r="BA127" i="1" s="1"/>
  <c r="BB128" i="1"/>
  <c r="BB129" i="1"/>
  <c r="BB130" i="1"/>
  <c r="BA130" i="1" s="1"/>
  <c r="BB131" i="1"/>
  <c r="BB132" i="1"/>
  <c r="BB133" i="1"/>
  <c r="BA133" i="1" s="1"/>
  <c r="BB134" i="1"/>
  <c r="BB135" i="1"/>
  <c r="BB136" i="1"/>
  <c r="BA136" i="1" s="1"/>
  <c r="BB137" i="1"/>
  <c r="BA137" i="1" s="1"/>
  <c r="BB138" i="1"/>
  <c r="BB139" i="1"/>
  <c r="BA139" i="1" s="1"/>
  <c r="BB140" i="1"/>
  <c r="BA140" i="1" s="1"/>
  <c r="BB141" i="1"/>
  <c r="BB142" i="1"/>
  <c r="BA142" i="1" s="1"/>
  <c r="BB148" i="1"/>
  <c r="BB143" i="1"/>
  <c r="BB144" i="1"/>
  <c r="BB145" i="1"/>
  <c r="BA145" i="1" s="1"/>
  <c r="BB146" i="1"/>
  <c r="BB147" i="1"/>
  <c r="BA147" i="1" s="1"/>
  <c r="BB149" i="1"/>
  <c r="BA149" i="1" s="1"/>
  <c r="BB150" i="1"/>
  <c r="BB151" i="1"/>
  <c r="BB152" i="1"/>
  <c r="BB153" i="1"/>
  <c r="BB154" i="1"/>
  <c r="BA154" i="1" s="1"/>
  <c r="BB155" i="1"/>
  <c r="BA155" i="1" s="1"/>
  <c r="BB161" i="1"/>
  <c r="BA161" i="1" s="1"/>
  <c r="BB162" i="1"/>
  <c r="BA162" i="1" s="1"/>
  <c r="BB156" i="1"/>
  <c r="BA156" i="1" s="1"/>
  <c r="BB157" i="1"/>
  <c r="BB158" i="1"/>
  <c r="BB159" i="1"/>
  <c r="BA159" i="1" s="1"/>
  <c r="BB160" i="1"/>
  <c r="BA160" i="1" s="1"/>
  <c r="BB163" i="1"/>
  <c r="BA163" i="1" s="1"/>
  <c r="BB164" i="1"/>
  <c r="BB165" i="1"/>
  <c r="BB166" i="1"/>
  <c r="BA166" i="1" s="1"/>
  <c r="BB167" i="1"/>
  <c r="BA167" i="1" s="1"/>
  <c r="BB168" i="1"/>
  <c r="BA168" i="1" s="1"/>
  <c r="BB169" i="1"/>
  <c r="BB170" i="1"/>
  <c r="BB171" i="1"/>
  <c r="BB172" i="1"/>
  <c r="BA172" i="1" s="1"/>
  <c r="BB173" i="1"/>
  <c r="BB174" i="1"/>
  <c r="BA174" i="1" s="1"/>
  <c r="BB175" i="1"/>
  <c r="BB176" i="1"/>
  <c r="BB177" i="1"/>
  <c r="BB178" i="1"/>
  <c r="BA178" i="1" s="1"/>
  <c r="BB179" i="1"/>
  <c r="BB180" i="1"/>
  <c r="BB183" i="1"/>
  <c r="BA183" i="1" s="1"/>
  <c r="BB184" i="1"/>
  <c r="BB192" i="1"/>
  <c r="BB185" i="1"/>
  <c r="BA185" i="1" s="1"/>
  <c r="BB186" i="1"/>
  <c r="BB187" i="1"/>
  <c r="BB188" i="1"/>
  <c r="BA188" i="1" s="1"/>
  <c r="BB189" i="1"/>
  <c r="BB190" i="1"/>
  <c r="BA190" i="1" s="1"/>
  <c r="BB182" i="1"/>
  <c r="BA182" i="1" s="1"/>
  <c r="BB191" i="1"/>
  <c r="BA191" i="1" s="1"/>
  <c r="BB181" i="1"/>
  <c r="BB193" i="1"/>
  <c r="BB194" i="1"/>
  <c r="BA194" i="1" s="1"/>
  <c r="BB197" i="1"/>
  <c r="BB195" i="1"/>
  <c r="BA195" i="1" s="1"/>
  <c r="BB196" i="1"/>
  <c r="BA196" i="1" s="1"/>
  <c r="BB199" i="1"/>
  <c r="BB198" i="1"/>
  <c r="BA198" i="1" s="1"/>
  <c r="BB200" i="1"/>
  <c r="BA200" i="1" s="1"/>
  <c r="BB204" i="1"/>
  <c r="BB205" i="1"/>
  <c r="BA205" i="1" s="1"/>
  <c r="BB201" i="1"/>
  <c r="BB202" i="1"/>
  <c r="BB203" i="1"/>
  <c r="BA203" i="1" s="1"/>
  <c r="BB206" i="1"/>
  <c r="BB207" i="1"/>
  <c r="BB210" i="1"/>
  <c r="BB208" i="1"/>
  <c r="BA208" i="1" s="1"/>
  <c r="BB209" i="1"/>
  <c r="BA209" i="1" s="1"/>
  <c r="BB211" i="1"/>
  <c r="BA211" i="1" s="1"/>
  <c r="BB212" i="1"/>
  <c r="BB216" i="1"/>
  <c r="BA216" i="1" s="1"/>
  <c r="BB217" i="1"/>
  <c r="BA217" i="1" s="1"/>
  <c r="BB213" i="1"/>
  <c r="BA213" i="1" s="1"/>
  <c r="BB214" i="1"/>
  <c r="BB215" i="1"/>
  <c r="BA215" i="1" s="1"/>
  <c r="BB218" i="1"/>
  <c r="BB219" i="1"/>
  <c r="BB220" i="1"/>
  <c r="BB221" i="1"/>
  <c r="BA221" i="1" s="1"/>
  <c r="BB222" i="1"/>
  <c r="BA222" i="1" s="1"/>
  <c r="BB224" i="1"/>
  <c r="BA224" i="1" s="1"/>
  <c r="BB223" i="1"/>
  <c r="BB225" i="1"/>
  <c r="BA225" i="1" s="1"/>
  <c r="BB226" i="1"/>
  <c r="BA226" i="1" s="1"/>
  <c r="BB227" i="1"/>
  <c r="BB228" i="1"/>
  <c r="BB229" i="1"/>
  <c r="BA229" i="1" s="1"/>
  <c r="BB230" i="1"/>
  <c r="BB231" i="1"/>
  <c r="BB232" i="1"/>
  <c r="BA232" i="1" s="1"/>
  <c r="BB233" i="1"/>
  <c r="BA233" i="1" s="1"/>
  <c r="BB234" i="1"/>
  <c r="BA234" i="1" s="1"/>
  <c r="BB235" i="1"/>
  <c r="BA235" i="1" s="1"/>
  <c r="BB237" i="1"/>
  <c r="BB236" i="1"/>
  <c r="BB239" i="1"/>
  <c r="BA239" i="1" s="1"/>
  <c r="BB240" i="1"/>
  <c r="BA240" i="1" s="1"/>
  <c r="BB238" i="1"/>
  <c r="BB241" i="1"/>
  <c r="BB242" i="1"/>
  <c r="BB243" i="1"/>
  <c r="BB244" i="1"/>
  <c r="BA244" i="1" s="1"/>
  <c r="BB248" i="1"/>
  <c r="BB247" i="1"/>
  <c r="BA247" i="1" s="1"/>
  <c r="BB249" i="1"/>
  <c r="BA249" i="1" s="1"/>
  <c r="BB245" i="1"/>
  <c r="BA245" i="1" s="1"/>
  <c r="BB250" i="1"/>
  <c r="BB251" i="1"/>
  <c r="BA251" i="1" s="1"/>
  <c r="BB252" i="1"/>
  <c r="BB253" i="1"/>
  <c r="BB256" i="1"/>
  <c r="BA256" i="1" s="1"/>
  <c r="BB254" i="1"/>
  <c r="BB255" i="1"/>
  <c r="BB257" i="1"/>
  <c r="BA257" i="1" s="1"/>
  <c r="BB258" i="1"/>
  <c r="BA258" i="1" s="1"/>
  <c r="BB246" i="1"/>
  <c r="BA246" i="1" s="1"/>
  <c r="BB260" i="1"/>
  <c r="BB259" i="1"/>
  <c r="BB261" i="1"/>
  <c r="BB265" i="1"/>
  <c r="BA265" i="1" s="1"/>
  <c r="BB262" i="1"/>
  <c r="BA262" i="1" s="1"/>
  <c r="BB263" i="1"/>
  <c r="BB264" i="1"/>
  <c r="BA264" i="1" s="1"/>
  <c r="BB266" i="1"/>
  <c r="BB267" i="1"/>
  <c r="BB268" i="1"/>
  <c r="BA268" i="1" s="1"/>
  <c r="BB269" i="1"/>
  <c r="BA269" i="1" s="1"/>
  <c r="BB270" i="1"/>
  <c r="BA270" i="1" s="1"/>
  <c r="BB272" i="1"/>
  <c r="BA272" i="1" s="1"/>
  <c r="BB273" i="1"/>
  <c r="BB271" i="1"/>
  <c r="BB274" i="1"/>
  <c r="BA274" i="1" s="1"/>
  <c r="BB277" i="1"/>
  <c r="BA277" i="1" s="1"/>
  <c r="BB275" i="1"/>
  <c r="BB278" i="1"/>
  <c r="BA278" i="1" s="1"/>
  <c r="BB279" i="1"/>
  <c r="BB276" i="1"/>
  <c r="BB280" i="1"/>
  <c r="BA280" i="1" s="1"/>
  <c r="BB281" i="1"/>
  <c r="BA281" i="1" s="1"/>
  <c r="BB283" i="1"/>
  <c r="BA283" i="1" s="1"/>
  <c r="BB282" i="1"/>
  <c r="BB284" i="1"/>
  <c r="BA284" i="1" s="1"/>
  <c r="BB285" i="1"/>
  <c r="BA285" i="1" s="1"/>
  <c r="BB286" i="1"/>
  <c r="BA286" i="1" s="1"/>
  <c r="BB287" i="1"/>
  <c r="BA287" i="1" s="1"/>
  <c r="BB288" i="1"/>
  <c r="BA288" i="1" s="1"/>
  <c r="BB289" i="1"/>
  <c r="BA289" i="1" s="1"/>
  <c r="BB290" i="1"/>
  <c r="BA290" i="1" s="1"/>
  <c r="BB291" i="1"/>
  <c r="BB292" i="1"/>
  <c r="BB293" i="1"/>
  <c r="BA293" i="1" s="1"/>
  <c r="BB294" i="1"/>
  <c r="BB295" i="1"/>
  <c r="BA295" i="1" s="1"/>
  <c r="BB296" i="1"/>
  <c r="BA296" i="1" s="1"/>
  <c r="BB297" i="1"/>
  <c r="BB298" i="1"/>
  <c r="BA298" i="1" s="1"/>
  <c r="BB299" i="1"/>
  <c r="BB300" i="1"/>
  <c r="BB301" i="1"/>
  <c r="BA301" i="1" s="1"/>
  <c r="BB302" i="1"/>
  <c r="BA302" i="1" s="1"/>
  <c r="BB304" i="1"/>
  <c r="BB305" i="1"/>
  <c r="BA305" i="1" s="1"/>
  <c r="BB307" i="1"/>
  <c r="BA307" i="1" s="1"/>
  <c r="BB303" i="1"/>
  <c r="BA303" i="1" s="1"/>
  <c r="BB306" i="1"/>
  <c r="BA306" i="1" s="1"/>
  <c r="BB308" i="1"/>
  <c r="BA308" i="1" s="1"/>
  <c r="BB309" i="1"/>
  <c r="BA309" i="1" s="1"/>
  <c r="BB311" i="1"/>
  <c r="BA311" i="1" s="1"/>
  <c r="BB312" i="1"/>
  <c r="BA312" i="1" s="1"/>
  <c r="BB310" i="1"/>
  <c r="BB314" i="1"/>
  <c r="BB315" i="1"/>
  <c r="BB316" i="1"/>
  <c r="BB317" i="1"/>
  <c r="BA317" i="1" s="1"/>
  <c r="BB318" i="1"/>
  <c r="BA318" i="1" s="1"/>
  <c r="BB319" i="1"/>
  <c r="BA319" i="1" s="1"/>
  <c r="BB320" i="1"/>
  <c r="BA320" i="1" s="1"/>
  <c r="BB313" i="1"/>
  <c r="BA313" i="1" s="1"/>
  <c r="BB321" i="1"/>
  <c r="BB322" i="1"/>
  <c r="BA322" i="1" s="1"/>
  <c r="BB323" i="1"/>
  <c r="BB325" i="1"/>
  <c r="BA325" i="1" s="1"/>
  <c r="BB324" i="1"/>
  <c r="BB326" i="1"/>
  <c r="BB329" i="1"/>
  <c r="BB327" i="1"/>
  <c r="BA327" i="1" s="1"/>
  <c r="BB330" i="1"/>
  <c r="BA330" i="1" s="1"/>
  <c r="BB328" i="1"/>
  <c r="BA328" i="1" s="1"/>
  <c r="BB331" i="1"/>
  <c r="BB332" i="1"/>
  <c r="BB333" i="1"/>
  <c r="BB334" i="1"/>
  <c r="BA334" i="1" s="1"/>
  <c r="BB336" i="1"/>
  <c r="BA336" i="1" s="1"/>
  <c r="BB335" i="1"/>
  <c r="BA335" i="1" s="1"/>
  <c r="BB337" i="1"/>
  <c r="BA337" i="1" s="1"/>
  <c r="BB338" i="1"/>
  <c r="BA338" i="1" s="1"/>
  <c r="BB339" i="1"/>
  <c r="BB341" i="1"/>
  <c r="BA341" i="1" s="1"/>
  <c r="BB342" i="1"/>
  <c r="BA342" i="1" s="1"/>
  <c r="BB340" i="1"/>
  <c r="BB343" i="1"/>
  <c r="BA343" i="1" s="1"/>
  <c r="BB344" i="1"/>
  <c r="BA344" i="1" s="1"/>
  <c r="BB345" i="1"/>
  <c r="BA345" i="1" s="1"/>
  <c r="BB347" i="1"/>
  <c r="BA347" i="1" s="1"/>
  <c r="BB348" i="1"/>
  <c r="BB349" i="1"/>
  <c r="BA349" i="1" s="1"/>
  <c r="BB350" i="1"/>
  <c r="BB351" i="1"/>
  <c r="BA351" i="1" s="1"/>
  <c r="BB346" i="1"/>
  <c r="BB352" i="1"/>
  <c r="BA352" i="1" s="1"/>
  <c r="BB353" i="1"/>
  <c r="BA353" i="1" s="1"/>
  <c r="BB354" i="1"/>
  <c r="BA354" i="1" s="1"/>
  <c r="BB356" i="1"/>
  <c r="BB355" i="1"/>
  <c r="BA355" i="1" s="1"/>
  <c r="BB357" i="1"/>
  <c r="BB358" i="1"/>
  <c r="BA358" i="1" s="1"/>
  <c r="BB359" i="1"/>
  <c r="BA359" i="1" s="1"/>
  <c r="BB362" i="1"/>
  <c r="BB360" i="1"/>
  <c r="BA360" i="1" s="1"/>
  <c r="BB361" i="1"/>
  <c r="BA361" i="1" s="1"/>
  <c r="BB363" i="1"/>
  <c r="BB364" i="1"/>
  <c r="BA364" i="1" s="1"/>
  <c r="BB365" i="1"/>
  <c r="BA365" i="1" s="1"/>
  <c r="BB366" i="1"/>
  <c r="BB367" i="1"/>
  <c r="BA367" i="1" s="1"/>
  <c r="BB368" i="1"/>
  <c r="BB369" i="1"/>
  <c r="BA369" i="1" s="1"/>
  <c r="BB370" i="1"/>
  <c r="BA370" i="1" s="1"/>
  <c r="BB372" i="1"/>
  <c r="BA372" i="1" s="1"/>
  <c r="BB373" i="1"/>
  <c r="BB374" i="1"/>
  <c r="BB375" i="1"/>
  <c r="BB371" i="1"/>
  <c r="BB376" i="1"/>
  <c r="BB377" i="1"/>
  <c r="BA377" i="1" s="1"/>
  <c r="BB378" i="1"/>
  <c r="BA378" i="1" s="1"/>
  <c r="BB381" i="1"/>
  <c r="BA381" i="1" s="1"/>
  <c r="BB382" i="1"/>
  <c r="BB380" i="1"/>
  <c r="BB383" i="1"/>
  <c r="BA383" i="1" s="1"/>
  <c r="BB384" i="1"/>
  <c r="BA384" i="1" s="1"/>
  <c r="BB385" i="1"/>
  <c r="BB386" i="1"/>
  <c r="BA386" i="1" s="1"/>
  <c r="BB379" i="1"/>
  <c r="BB387" i="1"/>
  <c r="BB388" i="1"/>
  <c r="BB389" i="1"/>
  <c r="BB390" i="1"/>
  <c r="BA390" i="1" s="1"/>
  <c r="BB392" i="1"/>
  <c r="BA392" i="1" s="1"/>
  <c r="BB393" i="1"/>
  <c r="BA393" i="1" s="1"/>
  <c r="BB391" i="1"/>
  <c r="BB394" i="1"/>
  <c r="BA394" i="1" s="1"/>
  <c r="BB395" i="1"/>
  <c r="BA395" i="1" s="1"/>
  <c r="BB396" i="1"/>
  <c r="BA396" i="1" s="1"/>
  <c r="BB399" i="1"/>
  <c r="BB400" i="1"/>
  <c r="BB401" i="1"/>
  <c r="BB397" i="1"/>
  <c r="BB402" i="1"/>
  <c r="BA402" i="1" s="1"/>
  <c r="BB398" i="1"/>
  <c r="BA398" i="1" s="1"/>
  <c r="BB403" i="1"/>
  <c r="BB404" i="1"/>
  <c r="BB405" i="1"/>
  <c r="BA405" i="1" s="1"/>
  <c r="BB409" i="1"/>
  <c r="BA409" i="1" s="1"/>
  <c r="BB407" i="1"/>
  <c r="BA407" i="1" s="1"/>
  <c r="BB408" i="1"/>
  <c r="BB410" i="1"/>
  <c r="BB406" i="1"/>
  <c r="BA406" i="1" s="1"/>
  <c r="BB411" i="1"/>
  <c r="BB412" i="1"/>
  <c r="BA412" i="1" s="1"/>
  <c r="BB415" i="1"/>
  <c r="BB416" i="1"/>
  <c r="BA416" i="1" s="1"/>
  <c r="BB417" i="1"/>
  <c r="BA417" i="1" s="1"/>
  <c r="BB414" i="1"/>
  <c r="BB418" i="1"/>
  <c r="BA418" i="1" s="1"/>
  <c r="BB413" i="1"/>
  <c r="BA413" i="1" s="1"/>
  <c r="BB420" i="1"/>
  <c r="BB421" i="1"/>
  <c r="BA421" i="1" s="1"/>
  <c r="BB422" i="1"/>
  <c r="BA422" i="1" s="1"/>
  <c r="BB419" i="1"/>
  <c r="BB428" i="1"/>
  <c r="BB426" i="1"/>
  <c r="BA426" i="1" s="1"/>
  <c r="BB429" i="1"/>
  <c r="BA429" i="1" s="1"/>
  <c r="BB424" i="1"/>
  <c r="BA424" i="1" s="1"/>
  <c r="BB427" i="1"/>
  <c r="BA427" i="1" s="1"/>
  <c r="BB430" i="1"/>
  <c r="BB431" i="1"/>
  <c r="BA431" i="1" s="1"/>
  <c r="BB432" i="1"/>
  <c r="BB423" i="1"/>
  <c r="BA423" i="1" s="1"/>
  <c r="BB433" i="1"/>
  <c r="BB434" i="1"/>
  <c r="BB425" i="1"/>
  <c r="BB435" i="1"/>
  <c r="BB436" i="1"/>
  <c r="BB439" i="1"/>
  <c r="BA439" i="1" s="1"/>
  <c r="BB438" i="1"/>
  <c r="BB437" i="1"/>
  <c r="BA437" i="1" s="1"/>
  <c r="BB440" i="1"/>
  <c r="BA440" i="1" s="1"/>
  <c r="BB441" i="1"/>
  <c r="BB442" i="1"/>
  <c r="BA442" i="1" s="1"/>
  <c r="BB443" i="1"/>
  <c r="BA443" i="1" s="1"/>
  <c r="BB444" i="1"/>
  <c r="BB448" i="1"/>
  <c r="BA448" i="1" s="1"/>
  <c r="BB447" i="1"/>
  <c r="BB449" i="1"/>
  <c r="BB445" i="1"/>
  <c r="BB450" i="1"/>
  <c r="BA450" i="1" s="1"/>
  <c r="BB451" i="1"/>
  <c r="BB446" i="1"/>
  <c r="BA446" i="1" s="1"/>
  <c r="BB453" i="1"/>
  <c r="BA453" i="1" s="1"/>
  <c r="BB452" i="1"/>
  <c r="BB455" i="1"/>
  <c r="BA455" i="1" s="1"/>
  <c r="BB456" i="1"/>
  <c r="BB454" i="1"/>
  <c r="BB457" i="1"/>
  <c r="BB458" i="1"/>
  <c r="BB459" i="1"/>
  <c r="BB460" i="1"/>
  <c r="BA460" i="1" s="1"/>
  <c r="BB461" i="1"/>
  <c r="BA461" i="1" s="1"/>
  <c r="BB462" i="1"/>
  <c r="BA462" i="1" s="1"/>
  <c r="BB464" i="1"/>
  <c r="BB465" i="1"/>
  <c r="BA465" i="1" s="1"/>
  <c r="BB463" i="1"/>
  <c r="BB466" i="1"/>
  <c r="BA466" i="1" s="1"/>
  <c r="BB467" i="1"/>
  <c r="BA467" i="1" s="1"/>
  <c r="BB469" i="1"/>
  <c r="BB470" i="1"/>
  <c r="BB471" i="1"/>
  <c r="BB472" i="1"/>
  <c r="BB468" i="1"/>
  <c r="BA468" i="1" s="1"/>
  <c r="BB475" i="1"/>
  <c r="BA475" i="1" s="1"/>
  <c r="BB474" i="1"/>
  <c r="BB476" i="1"/>
  <c r="BA476" i="1" s="1"/>
  <c r="BB477" i="1"/>
  <c r="BB473" i="1"/>
  <c r="BB478" i="1"/>
  <c r="BA478" i="1" s="1"/>
  <c r="BB479" i="1"/>
  <c r="BB480" i="1"/>
  <c r="BA480" i="1" s="1"/>
  <c r="BB481" i="1"/>
  <c r="BB482" i="1"/>
  <c r="BB483" i="1"/>
  <c r="BB484" i="1"/>
  <c r="BA484" i="1" s="1"/>
  <c r="BB485" i="1"/>
  <c r="BA485" i="1" s="1"/>
  <c r="BB486" i="1"/>
  <c r="BB487" i="1"/>
  <c r="BA487" i="1" s="1"/>
  <c r="BB488" i="1"/>
  <c r="BA488" i="1" s="1"/>
  <c r="BB489" i="1"/>
  <c r="BB490" i="1"/>
  <c r="BB491" i="1"/>
  <c r="BB492" i="1"/>
  <c r="BB493" i="1"/>
  <c r="BB495" i="1"/>
  <c r="BB496" i="1"/>
  <c r="BB497" i="1"/>
  <c r="BB498" i="1"/>
  <c r="BB494" i="1"/>
  <c r="BA494" i="1" s="1"/>
  <c r="BB499" i="1"/>
  <c r="BA499" i="1" s="1"/>
  <c r="BB500" i="1"/>
  <c r="BB502" i="1"/>
  <c r="BB501" i="1"/>
  <c r="BB503" i="1"/>
  <c r="BA503" i="1" s="1"/>
  <c r="BB505" i="1"/>
  <c r="BB504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9" i="1"/>
  <c r="AV17" i="1"/>
  <c r="AV18" i="1"/>
  <c r="AV21" i="1"/>
  <c r="AV20" i="1"/>
  <c r="AV22" i="1"/>
  <c r="AV23" i="1"/>
  <c r="AV24" i="1"/>
  <c r="AV25" i="1"/>
  <c r="AV26" i="1"/>
  <c r="AV27" i="1"/>
  <c r="AV28" i="1"/>
  <c r="AV29" i="1"/>
  <c r="AV33" i="1"/>
  <c r="AV30" i="1"/>
  <c r="AV31" i="1"/>
  <c r="AV32" i="1"/>
  <c r="AV35" i="1"/>
  <c r="AV34" i="1"/>
  <c r="AV36" i="1"/>
  <c r="AV37" i="1"/>
  <c r="AV38" i="1"/>
  <c r="AV39" i="1"/>
  <c r="AV40" i="1"/>
  <c r="AV42" i="1"/>
  <c r="AV41" i="1"/>
  <c r="AV43" i="1"/>
  <c r="AV44" i="1"/>
  <c r="AV49" i="1"/>
  <c r="AV45" i="1"/>
  <c r="AV46" i="1"/>
  <c r="AV47" i="1"/>
  <c r="AV48" i="1"/>
  <c r="AV51" i="1"/>
  <c r="AV52" i="1"/>
  <c r="AV50" i="1"/>
  <c r="AV53" i="1"/>
  <c r="AV54" i="1"/>
  <c r="AV55" i="1"/>
  <c r="AV56" i="1"/>
  <c r="AV57" i="1"/>
  <c r="AV59" i="1"/>
  <c r="AV60" i="1"/>
  <c r="AV58" i="1"/>
  <c r="AV61" i="1"/>
  <c r="AV62" i="1"/>
  <c r="AV63" i="1"/>
  <c r="AV64" i="1"/>
  <c r="AV65" i="1"/>
  <c r="AV66" i="1"/>
  <c r="AV67" i="1"/>
  <c r="AV68" i="1"/>
  <c r="AV69" i="1"/>
  <c r="AV70" i="1"/>
  <c r="AV72" i="1"/>
  <c r="AV73" i="1"/>
  <c r="AV71" i="1"/>
  <c r="AV74" i="1"/>
  <c r="AV75" i="1"/>
  <c r="AV76" i="1"/>
  <c r="AV77" i="1"/>
  <c r="AV78" i="1"/>
  <c r="AV79" i="1"/>
  <c r="AV80" i="1"/>
  <c r="AV81" i="1"/>
  <c r="AV82" i="1"/>
  <c r="AV83" i="1"/>
  <c r="AV84" i="1"/>
  <c r="AV86" i="1"/>
  <c r="AV85" i="1"/>
  <c r="AV88" i="1"/>
  <c r="AV89" i="1"/>
  <c r="AV87" i="1"/>
  <c r="AV90" i="1"/>
  <c r="AV91" i="1"/>
  <c r="AV92" i="1"/>
  <c r="AV93" i="1"/>
  <c r="AV94" i="1"/>
  <c r="AV95" i="1"/>
  <c r="AV99" i="1"/>
  <c r="AV96" i="1"/>
  <c r="AV97" i="1"/>
  <c r="AV98" i="1"/>
  <c r="AV100" i="1"/>
  <c r="AV101" i="1"/>
  <c r="AV105" i="1"/>
  <c r="AV102" i="1"/>
  <c r="AV106" i="1"/>
  <c r="AV103" i="1"/>
  <c r="AV104" i="1"/>
  <c r="AV107" i="1"/>
  <c r="AV108" i="1"/>
  <c r="AV109" i="1"/>
  <c r="AV110" i="1"/>
  <c r="AV111" i="1"/>
  <c r="AV112" i="1"/>
  <c r="AV123" i="1"/>
  <c r="AV113" i="1"/>
  <c r="AV119" i="1"/>
  <c r="AV124" i="1"/>
  <c r="AV114" i="1"/>
  <c r="AV125" i="1"/>
  <c r="AV115" i="1"/>
  <c r="AV126" i="1"/>
  <c r="AV116" i="1"/>
  <c r="AV120" i="1"/>
  <c r="AV117" i="1"/>
  <c r="AV121" i="1"/>
  <c r="AV118" i="1"/>
  <c r="AV122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8" i="1"/>
  <c r="AV143" i="1"/>
  <c r="AV144" i="1"/>
  <c r="AV145" i="1"/>
  <c r="AV146" i="1"/>
  <c r="AV147" i="1"/>
  <c r="AV149" i="1"/>
  <c r="AV150" i="1"/>
  <c r="AV151" i="1"/>
  <c r="AV152" i="1"/>
  <c r="AV153" i="1"/>
  <c r="AV154" i="1"/>
  <c r="AV155" i="1"/>
  <c r="AV161" i="1"/>
  <c r="AV162" i="1"/>
  <c r="AV156" i="1"/>
  <c r="AV157" i="1"/>
  <c r="AV158" i="1"/>
  <c r="AV159" i="1"/>
  <c r="AV160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3" i="1"/>
  <c r="AV184" i="1"/>
  <c r="AV192" i="1"/>
  <c r="AV185" i="1"/>
  <c r="AV186" i="1"/>
  <c r="AV187" i="1"/>
  <c r="AV188" i="1"/>
  <c r="AV189" i="1"/>
  <c r="AV190" i="1"/>
  <c r="AV182" i="1"/>
  <c r="AV191" i="1"/>
  <c r="AV181" i="1"/>
  <c r="AV193" i="1"/>
  <c r="AV194" i="1"/>
  <c r="AV197" i="1"/>
  <c r="AV195" i="1"/>
  <c r="AV196" i="1"/>
  <c r="AV199" i="1"/>
  <c r="AV198" i="1"/>
  <c r="AV200" i="1"/>
  <c r="AV204" i="1"/>
  <c r="AV205" i="1"/>
  <c r="AV201" i="1"/>
  <c r="AV202" i="1"/>
  <c r="AV203" i="1"/>
  <c r="AV206" i="1"/>
  <c r="AV207" i="1"/>
  <c r="AV210" i="1"/>
  <c r="AV208" i="1"/>
  <c r="AV209" i="1"/>
  <c r="AV211" i="1"/>
  <c r="AV212" i="1"/>
  <c r="AV216" i="1"/>
  <c r="AV217" i="1"/>
  <c r="AV213" i="1"/>
  <c r="AV214" i="1"/>
  <c r="AV215" i="1"/>
  <c r="AV218" i="1"/>
  <c r="AV219" i="1"/>
  <c r="AV220" i="1"/>
  <c r="AV221" i="1"/>
  <c r="AV222" i="1"/>
  <c r="AV224" i="1"/>
  <c r="AV223" i="1"/>
  <c r="AV225" i="1"/>
  <c r="AV226" i="1"/>
  <c r="AV227" i="1"/>
  <c r="AV228" i="1"/>
  <c r="AV229" i="1"/>
  <c r="AV230" i="1"/>
  <c r="AV231" i="1"/>
  <c r="AV232" i="1"/>
  <c r="AV233" i="1"/>
  <c r="AV234" i="1"/>
  <c r="AV235" i="1"/>
  <c r="AV237" i="1"/>
  <c r="AV236" i="1"/>
  <c r="AV239" i="1"/>
  <c r="AV240" i="1"/>
  <c r="AV238" i="1"/>
  <c r="AV241" i="1"/>
  <c r="AV242" i="1"/>
  <c r="AV243" i="1"/>
  <c r="AV244" i="1"/>
  <c r="AV248" i="1"/>
  <c r="AV247" i="1"/>
  <c r="AV249" i="1"/>
  <c r="AV245" i="1"/>
  <c r="AV250" i="1"/>
  <c r="AV251" i="1"/>
  <c r="AV252" i="1"/>
  <c r="AV253" i="1"/>
  <c r="AV256" i="1"/>
  <c r="AV254" i="1"/>
  <c r="AV255" i="1"/>
  <c r="AV257" i="1"/>
  <c r="AV258" i="1"/>
  <c r="AV246" i="1"/>
  <c r="AV260" i="1"/>
  <c r="AV259" i="1"/>
  <c r="AV261" i="1"/>
  <c r="AV265" i="1"/>
  <c r="AV262" i="1"/>
  <c r="AV263" i="1"/>
  <c r="AV264" i="1"/>
  <c r="AV266" i="1"/>
  <c r="AV267" i="1"/>
  <c r="AV268" i="1"/>
  <c r="AV269" i="1"/>
  <c r="AV270" i="1"/>
  <c r="AV272" i="1"/>
  <c r="AV273" i="1"/>
  <c r="AV271" i="1"/>
  <c r="AV274" i="1"/>
  <c r="AV277" i="1"/>
  <c r="AV275" i="1"/>
  <c r="AV278" i="1"/>
  <c r="AV279" i="1"/>
  <c r="AV276" i="1"/>
  <c r="AV280" i="1"/>
  <c r="AV281" i="1"/>
  <c r="AV283" i="1"/>
  <c r="AV282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4" i="1"/>
  <c r="AV305" i="1"/>
  <c r="AV307" i="1"/>
  <c r="AV303" i="1"/>
  <c r="AV306" i="1"/>
  <c r="AV308" i="1"/>
  <c r="AV309" i="1"/>
  <c r="AV311" i="1"/>
  <c r="AV312" i="1"/>
  <c r="AV310" i="1"/>
  <c r="AV314" i="1"/>
  <c r="AV315" i="1"/>
  <c r="AV316" i="1"/>
  <c r="AV317" i="1"/>
  <c r="AV318" i="1"/>
  <c r="AV319" i="1"/>
  <c r="AV320" i="1"/>
  <c r="AV313" i="1"/>
  <c r="AV321" i="1"/>
  <c r="AV322" i="1"/>
  <c r="AV323" i="1"/>
  <c r="AV325" i="1"/>
  <c r="AV324" i="1"/>
  <c r="AV326" i="1"/>
  <c r="AV329" i="1"/>
  <c r="AV327" i="1"/>
  <c r="AV330" i="1"/>
  <c r="AV328" i="1"/>
  <c r="AV331" i="1"/>
  <c r="AV332" i="1"/>
  <c r="AV333" i="1"/>
  <c r="AV334" i="1"/>
  <c r="AV336" i="1"/>
  <c r="AV335" i="1"/>
  <c r="AV337" i="1"/>
  <c r="AV338" i="1"/>
  <c r="AV339" i="1"/>
  <c r="AV341" i="1"/>
  <c r="AV342" i="1"/>
  <c r="AV340" i="1"/>
  <c r="AV343" i="1"/>
  <c r="AV344" i="1"/>
  <c r="AV345" i="1"/>
  <c r="AV347" i="1"/>
  <c r="AV348" i="1"/>
  <c r="AV349" i="1"/>
  <c r="AV350" i="1"/>
  <c r="AV351" i="1"/>
  <c r="AV346" i="1"/>
  <c r="AV352" i="1"/>
  <c r="AV353" i="1"/>
  <c r="AV354" i="1"/>
  <c r="AV356" i="1"/>
  <c r="AV355" i="1"/>
  <c r="AV357" i="1"/>
  <c r="AV358" i="1"/>
  <c r="AV359" i="1"/>
  <c r="AV362" i="1"/>
  <c r="AV360" i="1"/>
  <c r="AV361" i="1"/>
  <c r="AV363" i="1"/>
  <c r="AV364" i="1"/>
  <c r="AV365" i="1"/>
  <c r="AV366" i="1"/>
  <c r="AV367" i="1"/>
  <c r="AV368" i="1"/>
  <c r="AV369" i="1"/>
  <c r="AV370" i="1"/>
  <c r="AV372" i="1"/>
  <c r="AV373" i="1"/>
  <c r="AV374" i="1"/>
  <c r="AV375" i="1"/>
  <c r="AV371" i="1"/>
  <c r="AV376" i="1"/>
  <c r="AV377" i="1"/>
  <c r="AV378" i="1"/>
  <c r="AV381" i="1"/>
  <c r="AV382" i="1"/>
  <c r="AV380" i="1"/>
  <c r="AV383" i="1"/>
  <c r="AV384" i="1"/>
  <c r="AV385" i="1"/>
  <c r="AV386" i="1"/>
  <c r="AV379" i="1"/>
  <c r="AV387" i="1"/>
  <c r="AV388" i="1"/>
  <c r="AV389" i="1"/>
  <c r="AV390" i="1"/>
  <c r="AV392" i="1"/>
  <c r="AV393" i="1"/>
  <c r="AV391" i="1"/>
  <c r="AV394" i="1"/>
  <c r="AV395" i="1"/>
  <c r="AV396" i="1"/>
  <c r="AV399" i="1"/>
  <c r="AV400" i="1"/>
  <c r="AV401" i="1"/>
  <c r="AV397" i="1"/>
  <c r="AV402" i="1"/>
  <c r="AV398" i="1"/>
  <c r="AV403" i="1"/>
  <c r="AV404" i="1"/>
  <c r="AV405" i="1"/>
  <c r="AV409" i="1"/>
  <c r="AV407" i="1"/>
  <c r="AV408" i="1"/>
  <c r="AV410" i="1"/>
  <c r="AV406" i="1"/>
  <c r="AV411" i="1"/>
  <c r="AV412" i="1"/>
  <c r="AV415" i="1"/>
  <c r="AV416" i="1"/>
  <c r="AV417" i="1"/>
  <c r="AV414" i="1"/>
  <c r="AV418" i="1"/>
  <c r="AV413" i="1"/>
  <c r="AV420" i="1"/>
  <c r="AV421" i="1"/>
  <c r="AV422" i="1"/>
  <c r="AV419" i="1"/>
  <c r="AV428" i="1"/>
  <c r="AV426" i="1"/>
  <c r="AV429" i="1"/>
  <c r="AV424" i="1"/>
  <c r="AV427" i="1"/>
  <c r="AV430" i="1"/>
  <c r="AV431" i="1"/>
  <c r="AV432" i="1"/>
  <c r="AV423" i="1"/>
  <c r="AV433" i="1"/>
  <c r="AV434" i="1"/>
  <c r="AV425" i="1"/>
  <c r="AV435" i="1"/>
  <c r="AV436" i="1"/>
  <c r="AV439" i="1"/>
  <c r="AV438" i="1"/>
  <c r="AV437" i="1"/>
  <c r="AV440" i="1"/>
  <c r="AV441" i="1"/>
  <c r="AV442" i="1"/>
  <c r="AV443" i="1"/>
  <c r="AV444" i="1"/>
  <c r="AV448" i="1"/>
  <c r="AV447" i="1"/>
  <c r="AV449" i="1"/>
  <c r="AV445" i="1"/>
  <c r="AV450" i="1"/>
  <c r="AV451" i="1"/>
  <c r="AV446" i="1"/>
  <c r="AV453" i="1"/>
  <c r="AV452" i="1"/>
  <c r="AV455" i="1"/>
  <c r="AV456" i="1"/>
  <c r="AV454" i="1"/>
  <c r="AV457" i="1"/>
  <c r="AV458" i="1"/>
  <c r="AV459" i="1"/>
  <c r="AV460" i="1"/>
  <c r="AV461" i="1"/>
  <c r="AV462" i="1"/>
  <c r="AV464" i="1"/>
  <c r="AV465" i="1"/>
  <c r="AV463" i="1"/>
  <c r="AV466" i="1"/>
  <c r="AV467" i="1"/>
  <c r="AV469" i="1"/>
  <c r="AV470" i="1"/>
  <c r="AV471" i="1"/>
  <c r="AV472" i="1"/>
  <c r="AV468" i="1"/>
  <c r="AV475" i="1"/>
  <c r="AV474" i="1"/>
  <c r="AV476" i="1"/>
  <c r="AV477" i="1"/>
  <c r="AV473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5" i="1"/>
  <c r="AV496" i="1"/>
  <c r="AV497" i="1"/>
  <c r="AV498" i="1"/>
  <c r="AV494" i="1"/>
  <c r="AV499" i="1"/>
  <c r="AV500" i="1"/>
  <c r="AV502" i="1"/>
  <c r="AV501" i="1"/>
  <c r="AV503" i="1"/>
  <c r="AV505" i="1"/>
  <c r="AV504" i="1"/>
  <c r="BA220" i="1" l="1"/>
  <c r="BA100" i="1"/>
  <c r="BA64" i="1"/>
  <c r="BA4" i="1"/>
  <c r="BA397" i="1"/>
  <c r="BA124" i="1"/>
  <c r="BA210" i="1"/>
  <c r="BA490" i="1"/>
  <c r="BA501" i="1"/>
  <c r="BA67" i="1"/>
  <c r="BA414" i="1"/>
  <c r="BA436" i="1"/>
  <c r="BA66" i="1"/>
  <c r="BA41" i="1"/>
  <c r="BA80" i="1"/>
  <c r="BA275" i="1"/>
  <c r="BA150" i="1"/>
  <c r="BA457" i="1"/>
  <c r="BA357" i="1"/>
  <c r="BA297" i="1"/>
  <c r="BA31" i="1"/>
  <c r="BA356" i="1"/>
  <c r="BA138" i="1"/>
  <c r="BA260" i="1"/>
  <c r="BA29" i="1"/>
  <c r="BA113" i="1"/>
  <c r="BA93" i="1"/>
  <c r="BA151" i="1"/>
  <c r="BA400" i="1"/>
  <c r="BA403" i="1"/>
  <c r="BA105" i="1"/>
  <c r="BA282" i="1"/>
  <c r="BA88" i="1"/>
  <c r="BA49" i="1"/>
  <c r="BA164" i="1"/>
  <c r="BA444" i="1"/>
  <c r="BA193" i="1"/>
  <c r="BA477" i="1"/>
  <c r="BA236" i="1"/>
  <c r="BA331" i="1"/>
  <c r="BA153" i="1"/>
  <c r="BA375" i="1"/>
  <c r="BA481" i="1"/>
  <c r="BA504" i="1"/>
  <c r="BA497" i="1"/>
  <c r="BA74" i="1"/>
  <c r="BA482" i="1"/>
  <c r="BA470" i="1"/>
  <c r="BA242" i="1"/>
  <c r="BA469" i="1"/>
  <c r="BA71" i="1"/>
  <c r="BA472" i="1"/>
  <c r="BA179" i="1"/>
  <c r="BA91" i="1"/>
  <c r="BA98" i="1"/>
  <c r="BA266" i="1"/>
  <c r="BA173" i="1"/>
  <c r="BA116" i="1"/>
  <c r="BA310" i="1"/>
  <c r="BA109" i="1"/>
  <c r="BA433" i="1"/>
  <c r="BA252" i="1"/>
  <c r="BA218" i="1"/>
  <c r="BA292" i="1"/>
  <c r="BA158" i="1"/>
  <c r="BA48" i="1"/>
  <c r="BA495" i="1"/>
  <c r="BA44" i="1"/>
  <c r="BA231" i="1"/>
  <c r="BA410" i="1"/>
  <c r="BA214" i="1"/>
  <c r="BA206" i="1"/>
  <c r="BA267" i="1"/>
  <c r="BA16" i="1"/>
  <c r="BA348" i="1"/>
  <c r="BA363" i="1"/>
  <c r="BA39" i="1"/>
  <c r="BA428" i="1"/>
  <c r="BA346" i="1"/>
  <c r="BA362" i="1"/>
  <c r="BA132" i="1"/>
  <c r="BA339" i="1"/>
  <c r="BA110" i="1"/>
  <c r="BA374" i="1"/>
  <c r="BA350" i="1"/>
  <c r="BA404" i="1"/>
  <c r="BA496" i="1"/>
  <c r="BA371" i="1"/>
  <c r="BA157" i="1"/>
  <c r="BA117" i="1"/>
  <c r="BA243" i="1"/>
  <c r="BA75" i="1"/>
  <c r="BA219" i="1"/>
  <c r="BA329" i="1"/>
  <c r="BA111" i="1"/>
  <c r="BA304" i="1"/>
  <c r="BA463" i="1"/>
  <c r="BA291" i="1"/>
  <c r="BA230" i="1"/>
  <c r="BA434" i="1"/>
  <c r="BA223" i="1"/>
  <c r="BA175" i="1"/>
  <c r="BA103" i="1"/>
  <c r="BA441" i="1"/>
  <c r="BA452" i="1"/>
  <c r="BA38" i="1"/>
  <c r="BA316" i="1"/>
  <c r="BA189" i="1"/>
  <c r="BA458" i="1"/>
  <c r="BA471" i="1"/>
  <c r="BA276" i="1"/>
  <c r="BA207" i="1"/>
  <c r="BA63" i="1"/>
  <c r="BA315" i="1"/>
  <c r="BA85" i="1"/>
  <c r="BA387" i="1"/>
  <c r="BA447" i="1"/>
  <c r="BA411" i="1"/>
  <c r="BA146" i="1"/>
  <c r="BA141" i="1"/>
  <c r="BA135" i="1"/>
  <c r="BA129" i="1"/>
  <c r="BA152" i="1"/>
  <c r="BA165" i="1"/>
  <c r="BA459" i="1"/>
  <c r="BA81" i="1"/>
  <c r="BA57" i="1"/>
  <c r="BA248" i="1"/>
  <c r="BA451" i="1"/>
  <c r="BA82" i="1"/>
  <c r="BA438" i="1"/>
  <c r="BA204" i="1"/>
  <c r="BA128" i="1"/>
  <c r="BA273" i="1"/>
  <c r="BA324" i="1"/>
  <c r="BA176" i="1"/>
  <c r="BA399" i="1"/>
  <c r="BA184" i="1"/>
  <c r="BA464" i="1"/>
  <c r="BA106" i="1"/>
  <c r="BA134" i="1"/>
  <c r="BA391" i="1"/>
  <c r="BA449" i="1"/>
  <c r="BA187" i="1"/>
  <c r="BA180" i="1"/>
  <c r="BA192" i="1"/>
  <c r="BA177" i="1"/>
  <c r="BA171" i="1"/>
  <c r="BA197" i="1"/>
  <c r="BA435" i="1"/>
  <c r="BA52" i="1"/>
  <c r="BA86" i="1"/>
  <c r="BA61" i="1"/>
  <c r="BA279" i="1"/>
  <c r="BA314" i="1"/>
  <c r="BA483" i="1"/>
  <c r="BA489" i="1"/>
  <c r="BA333" i="1"/>
  <c r="BA379" i="1"/>
  <c r="BA326" i="1"/>
  <c r="BA332" i="1"/>
  <c r="BA237" i="1"/>
  <c r="BA212" i="1"/>
  <c r="BA493" i="1"/>
  <c r="BA2" i="1"/>
  <c r="BA144" i="1"/>
  <c r="BA500" i="1"/>
  <c r="BA380" i="1"/>
  <c r="BA430" i="1"/>
  <c r="BA120" i="1"/>
  <c r="BA9" i="1"/>
  <c r="BA26" i="1"/>
  <c r="BA21" i="1"/>
  <c r="BA14" i="1"/>
  <c r="BA8" i="1"/>
  <c r="BA20" i="1"/>
  <c r="BA3" i="1"/>
  <c r="BA382" i="1"/>
  <c r="BA15" i="1"/>
  <c r="BA368" i="1"/>
  <c r="BA170" i="1"/>
  <c r="BA473" i="1"/>
  <c r="BA502" i="1"/>
  <c r="BA425" i="1"/>
  <c r="BA261" i="1"/>
  <c r="BA419" i="1"/>
  <c r="BA250" i="1"/>
  <c r="BA255" i="1"/>
  <c r="BA321" i="1"/>
  <c r="BA271" i="1"/>
  <c r="BA401" i="1"/>
  <c r="BA294" i="1"/>
  <c r="BA373" i="1"/>
  <c r="BA385" i="1"/>
  <c r="BA366" i="1"/>
  <c r="BA340" i="1"/>
  <c r="BA420" i="1"/>
  <c r="BA415" i="1"/>
  <c r="BA323" i="1"/>
  <c r="BA299" i="1"/>
  <c r="BA227" i="1"/>
  <c r="BA201" i="1"/>
  <c r="BA131" i="1"/>
  <c r="BA263" i="1"/>
  <c r="BA253" i="1"/>
  <c r="BA408" i="1"/>
  <c r="BA241" i="1"/>
  <c r="BA25" i="1"/>
  <c r="BA169" i="1"/>
  <c r="BA96" i="1"/>
  <c r="BA505" i="1"/>
  <c r="BA181" i="1"/>
  <c r="BA99" i="1"/>
  <c r="BA73" i="1"/>
  <c r="BA12" i="1"/>
  <c r="BA47" i="1"/>
  <c r="BA36" i="1"/>
  <c r="BA37" i="1"/>
  <c r="BA13" i="1"/>
  <c r="BA58" i="1"/>
  <c r="BA24" i="1"/>
  <c r="BA92" i="1"/>
  <c r="BA228" i="1"/>
  <c r="BA479" i="1"/>
  <c r="BA148" i="1"/>
  <c r="BA83" i="1"/>
  <c r="BA34" i="1"/>
  <c r="BA46" i="1"/>
  <c r="BA11" i="1"/>
  <c r="BA254" i="1"/>
  <c r="BA456" i="1"/>
  <c r="BA491" i="1"/>
  <c r="BA108" i="1"/>
  <c r="BA186" i="1"/>
  <c r="BA23" i="1"/>
  <c r="BA143" i="1"/>
  <c r="BA42" i="1"/>
  <c r="BA27" i="1"/>
  <c r="BA454" i="1"/>
  <c r="BA445" i="1"/>
  <c r="BA492" i="1"/>
  <c r="BA498" i="1"/>
  <c r="BA486" i="1"/>
  <c r="BA474" i="1"/>
  <c r="BA238" i="1"/>
  <c r="BA202" i="1"/>
  <c r="BA199" i="1"/>
  <c r="BA432" i="1"/>
  <c r="BA388" i="1"/>
  <c r="BA376" i="1"/>
  <c r="BA259" i="1"/>
  <c r="BA389" i="1"/>
  <c r="BA17" i="1"/>
  <c r="BA300" i="1"/>
  <c r="BA18" i="1"/>
  <c r="H505" i="1" l="1"/>
  <c r="BW505" i="1" s="1"/>
  <c r="BX505" i="1" s="1"/>
  <c r="H504" i="1"/>
  <c r="BW504" i="1" s="1"/>
  <c r="BX504" i="1" s="1"/>
  <c r="H501" i="1" l="1"/>
  <c r="BW501" i="1" s="1"/>
  <c r="BX501" i="1" s="1"/>
  <c r="H503" i="1"/>
  <c r="BW503" i="1" s="1"/>
  <c r="BX503" i="1" s="1"/>
  <c r="H502" i="1"/>
  <c r="BW502" i="1" s="1"/>
  <c r="BX502" i="1" s="1"/>
  <c r="H495" i="1" l="1"/>
  <c r="BW495" i="1" s="1"/>
  <c r="BX495" i="1" s="1"/>
  <c r="H496" i="1"/>
  <c r="BW496" i="1" s="1"/>
  <c r="BX496" i="1" s="1"/>
  <c r="H498" i="1"/>
  <c r="BW498" i="1" s="1"/>
  <c r="BX498" i="1" s="1"/>
  <c r="H499" i="1"/>
  <c r="BW499" i="1" s="1"/>
  <c r="BX499" i="1" s="1"/>
  <c r="H497" i="1"/>
  <c r="BW497" i="1" s="1"/>
  <c r="BX497" i="1" s="1"/>
  <c r="H494" i="1"/>
  <c r="BW494" i="1" s="1"/>
  <c r="BX494" i="1" s="1"/>
  <c r="H500" i="1"/>
  <c r="BW500" i="1" s="1"/>
  <c r="BX500" i="1" s="1"/>
  <c r="H493" i="1" l="1"/>
  <c r="BW493" i="1" s="1"/>
  <c r="BX493" i="1" s="1"/>
  <c r="H489" i="1" l="1"/>
  <c r="BW489" i="1" s="1"/>
  <c r="BX489" i="1" s="1"/>
  <c r="H492" i="1"/>
  <c r="BW492" i="1" s="1"/>
  <c r="BX492" i="1" s="1"/>
  <c r="H490" i="1"/>
  <c r="BW490" i="1" s="1"/>
  <c r="BX490" i="1" s="1"/>
  <c r="H491" i="1"/>
  <c r="BW491" i="1" s="1"/>
  <c r="BX491" i="1" s="1"/>
  <c r="H487" i="1" l="1"/>
  <c r="BW487" i="1" s="1"/>
  <c r="BX487" i="1" s="1"/>
  <c r="H486" i="1"/>
  <c r="BW486" i="1" s="1"/>
  <c r="BX486" i="1" s="1"/>
  <c r="H485" i="1"/>
  <c r="BW485" i="1" s="1"/>
  <c r="BX485" i="1" s="1"/>
  <c r="H488" i="1"/>
  <c r="BW488" i="1" s="1"/>
  <c r="BX488" i="1" s="1"/>
  <c r="H483" i="1" l="1"/>
  <c r="BW483" i="1" s="1"/>
  <c r="BX483" i="1" s="1"/>
  <c r="H484" i="1"/>
  <c r="BW484" i="1" s="1"/>
  <c r="BX484" i="1" s="1"/>
  <c r="H481" i="1" l="1"/>
  <c r="BW481" i="1" s="1"/>
  <c r="BX481" i="1" s="1"/>
  <c r="H482" i="1"/>
  <c r="BW482" i="1" s="1"/>
  <c r="BX482" i="1" s="1"/>
  <c r="H479" i="1" l="1"/>
  <c r="BW479" i="1" s="1"/>
  <c r="BX479" i="1" s="1"/>
  <c r="H475" i="1"/>
  <c r="BW475" i="1" s="1"/>
  <c r="BX475" i="1" s="1"/>
  <c r="H477" i="1"/>
  <c r="BW477" i="1" s="1"/>
  <c r="BX477" i="1" s="1"/>
  <c r="H480" i="1"/>
  <c r="BW480" i="1" s="1"/>
  <c r="BX480" i="1" s="1"/>
  <c r="H474" i="1"/>
  <c r="BW474" i="1" s="1"/>
  <c r="BX474" i="1" s="1"/>
  <c r="H478" i="1"/>
  <c r="BW478" i="1" s="1"/>
  <c r="BX478" i="1" s="1"/>
  <c r="H476" i="1"/>
  <c r="BW476" i="1" s="1"/>
  <c r="BX476" i="1" s="1"/>
  <c r="H473" i="1"/>
  <c r="BW473" i="1" s="1"/>
  <c r="BX473" i="1" s="1"/>
  <c r="H471" i="1" l="1"/>
  <c r="BW471" i="1" s="1"/>
  <c r="BX471" i="1" s="1"/>
  <c r="H469" i="1" l="1"/>
  <c r="BW469" i="1" s="1"/>
  <c r="BX469" i="1" s="1"/>
  <c r="H468" i="1"/>
  <c r="BW468" i="1" s="1"/>
  <c r="BX468" i="1" s="1"/>
  <c r="H470" i="1"/>
  <c r="BW470" i="1" s="1"/>
  <c r="BX470" i="1" s="1"/>
  <c r="H472" i="1"/>
  <c r="BW472" i="1" s="1"/>
  <c r="BX472" i="1" s="1"/>
  <c r="H466" i="1" l="1"/>
  <c r="BW466" i="1" s="1"/>
  <c r="BX466" i="1" s="1"/>
  <c r="H467" i="1"/>
  <c r="BW467" i="1" s="1"/>
  <c r="BX467" i="1" s="1"/>
  <c r="H463" i="1"/>
  <c r="BW463" i="1" s="1"/>
  <c r="BX463" i="1" s="1"/>
  <c r="H465" i="1"/>
  <c r="BW465" i="1" s="1"/>
  <c r="BX465" i="1" s="1"/>
  <c r="H464" i="1"/>
  <c r="BW464" i="1" s="1"/>
  <c r="BX464" i="1" s="1"/>
  <c r="H462" i="1" l="1"/>
  <c r="BW462" i="1" s="1"/>
  <c r="BX462" i="1" s="1"/>
  <c r="H461" i="1" l="1"/>
  <c r="BW461" i="1" s="1"/>
  <c r="BX461" i="1" s="1"/>
  <c r="H460" i="1"/>
  <c r="BW460" i="1" s="1"/>
  <c r="BX460" i="1" s="1"/>
  <c r="H458" i="1"/>
  <c r="BW458" i="1" s="1"/>
  <c r="BX458" i="1" s="1"/>
  <c r="H459" i="1"/>
  <c r="BW459" i="1" s="1"/>
  <c r="BX459" i="1" s="1"/>
  <c r="H457" i="1"/>
  <c r="BW457" i="1" s="1"/>
  <c r="BX457" i="1" s="1"/>
  <c r="H456" i="1" l="1"/>
  <c r="BW456" i="1" s="1"/>
  <c r="BX456" i="1" s="1"/>
  <c r="H455" i="1"/>
  <c r="BW455" i="1" s="1"/>
  <c r="BX455" i="1" s="1"/>
  <c r="H454" i="1"/>
  <c r="BW454" i="1" s="1"/>
  <c r="BX454" i="1" s="1"/>
  <c r="H453" i="1"/>
  <c r="BW453" i="1" s="1"/>
  <c r="BX453" i="1" s="1"/>
  <c r="H448" i="1" l="1"/>
  <c r="BW448" i="1" s="1"/>
  <c r="BX448" i="1" s="1"/>
  <c r="H445" i="1"/>
  <c r="BW445" i="1" s="1"/>
  <c r="BX445" i="1" s="1"/>
  <c r="H449" i="1"/>
  <c r="BW449" i="1" s="1"/>
  <c r="BX449" i="1" s="1"/>
  <c r="H450" i="1"/>
  <c r="BW450" i="1" s="1"/>
  <c r="BX450" i="1" s="1"/>
  <c r="H446" i="1"/>
  <c r="BW446" i="1" s="1"/>
  <c r="BX446" i="1" s="1"/>
  <c r="H447" i="1"/>
  <c r="BW447" i="1" s="1"/>
  <c r="BX447" i="1" s="1"/>
  <c r="H451" i="1" l="1"/>
  <c r="BW451" i="1" s="1"/>
  <c r="BX451" i="1" s="1"/>
  <c r="H441" i="1"/>
  <c r="BW441" i="1" s="1"/>
  <c r="BX441" i="1" s="1"/>
  <c r="H437" i="1"/>
  <c r="BW437" i="1" s="1"/>
  <c r="BX437" i="1" s="1"/>
  <c r="H442" i="1" l="1"/>
  <c r="BW442" i="1" s="1"/>
  <c r="BX442" i="1" s="1"/>
  <c r="H438" i="1"/>
  <c r="BW438" i="1" s="1"/>
  <c r="BX438" i="1" s="1"/>
  <c r="H440" i="1"/>
  <c r="BW440" i="1" s="1"/>
  <c r="BX440" i="1" s="1"/>
  <c r="H444" i="1"/>
  <c r="BW444" i="1" s="1"/>
  <c r="BX444" i="1" s="1"/>
  <c r="H439" i="1"/>
  <c r="BW439" i="1" s="1"/>
  <c r="BX439" i="1" s="1"/>
  <c r="H443" i="1"/>
  <c r="BW443" i="1" s="1"/>
  <c r="BX443" i="1" s="1"/>
  <c r="H436" i="1" l="1"/>
  <c r="BW436" i="1" s="1"/>
  <c r="BX436" i="1" s="1"/>
  <c r="H434" i="1" l="1"/>
  <c r="BW434" i="1" s="1"/>
  <c r="BX434" i="1" s="1"/>
  <c r="H428" i="1"/>
  <c r="BW428" i="1" s="1"/>
  <c r="BX428" i="1" s="1"/>
  <c r="H424" i="1"/>
  <c r="BW424" i="1" s="1"/>
  <c r="BX424" i="1" s="1"/>
  <c r="H432" i="1"/>
  <c r="BW432" i="1" s="1"/>
  <c r="BX432" i="1" s="1"/>
  <c r="H423" i="1"/>
  <c r="BW423" i="1" s="1"/>
  <c r="BX423" i="1" s="1"/>
  <c r="H433" i="1"/>
  <c r="BW433" i="1" s="1"/>
  <c r="BX433" i="1" s="1"/>
  <c r="H435" i="1"/>
  <c r="BW435" i="1" s="1"/>
  <c r="BX435" i="1" s="1"/>
  <c r="H425" i="1"/>
  <c r="BW425" i="1" s="1"/>
  <c r="BX425" i="1" s="1"/>
  <c r="H429" i="1"/>
  <c r="BW429" i="1" s="1"/>
  <c r="BX429" i="1" s="1"/>
  <c r="H431" i="1"/>
  <c r="BW431" i="1" s="1"/>
  <c r="BX431" i="1" s="1"/>
  <c r="H430" i="1"/>
  <c r="BW430" i="1" s="1"/>
  <c r="BX430" i="1" s="1"/>
  <c r="H426" i="1"/>
  <c r="BW426" i="1" s="1"/>
  <c r="BX426" i="1" s="1"/>
  <c r="H419" i="1" l="1"/>
  <c r="BW419" i="1" s="1"/>
  <c r="BX419" i="1" s="1"/>
  <c r="H422" i="1"/>
  <c r="BW422" i="1" s="1"/>
  <c r="BX422" i="1" s="1"/>
  <c r="H421" i="1"/>
  <c r="BW421" i="1" s="1"/>
  <c r="BX421" i="1" s="1"/>
  <c r="H420" i="1"/>
  <c r="BW420" i="1" s="1"/>
  <c r="BX420" i="1" s="1"/>
  <c r="H417" i="1" l="1"/>
  <c r="BW417" i="1" s="1"/>
  <c r="BX417" i="1" s="1"/>
  <c r="H418" i="1"/>
  <c r="BW418" i="1" s="1"/>
  <c r="BX418" i="1" s="1"/>
  <c r="H414" i="1"/>
  <c r="BW414" i="1" s="1"/>
  <c r="BX414" i="1" s="1"/>
  <c r="H413" i="1"/>
  <c r="BW413" i="1" s="1"/>
  <c r="BX413" i="1" s="1"/>
  <c r="H415" i="1"/>
  <c r="BW415" i="1" s="1"/>
  <c r="BX415" i="1" s="1"/>
  <c r="H416" i="1"/>
  <c r="BW416" i="1" s="1"/>
  <c r="BX416" i="1" s="1"/>
  <c r="H410" i="1" l="1"/>
  <c r="BW410" i="1" s="1"/>
  <c r="BX410" i="1" s="1"/>
  <c r="H406" i="1"/>
  <c r="BW406" i="1" s="1"/>
  <c r="BX406" i="1" s="1"/>
  <c r="H407" i="1"/>
  <c r="BW407" i="1" s="1"/>
  <c r="BX407" i="1" s="1"/>
  <c r="H408" i="1"/>
  <c r="BW408" i="1" s="1"/>
  <c r="BX408" i="1" s="1"/>
  <c r="H411" i="1" l="1"/>
  <c r="BW411" i="1" s="1"/>
  <c r="BX411" i="1" s="1"/>
  <c r="H412" i="1"/>
  <c r="H409" i="1"/>
  <c r="BW409" i="1" s="1"/>
  <c r="BX409" i="1" s="1"/>
  <c r="BW412" i="1" l="1"/>
  <c r="BX412" i="1" s="1"/>
  <c r="H401" i="1" l="1"/>
  <c r="BW401" i="1" s="1"/>
  <c r="BX401" i="1" s="1"/>
  <c r="H399" i="1"/>
  <c r="BW399" i="1" s="1"/>
  <c r="BX399" i="1" s="1"/>
  <c r="H397" i="1"/>
  <c r="BW397" i="1" s="1"/>
  <c r="BX397" i="1" s="1"/>
  <c r="H402" i="1"/>
  <c r="BW402" i="1" s="1"/>
  <c r="BX402" i="1" s="1"/>
  <c r="H403" i="1"/>
  <c r="BW403" i="1" s="1"/>
  <c r="BX403" i="1" s="1"/>
  <c r="H398" i="1"/>
  <c r="BW398" i="1" s="1"/>
  <c r="BX398" i="1" s="1"/>
  <c r="H405" i="1"/>
  <c r="BW405" i="1" s="1"/>
  <c r="BX405" i="1" s="1"/>
  <c r="H404" i="1"/>
  <c r="BW404" i="1" s="1"/>
  <c r="BX404" i="1" s="1"/>
  <c r="H400" i="1"/>
  <c r="BW400" i="1" s="1"/>
  <c r="BX400" i="1" s="1"/>
  <c r="H396" i="1" l="1"/>
  <c r="BW396" i="1" s="1"/>
  <c r="BX396" i="1" s="1"/>
  <c r="H394" i="1"/>
  <c r="BW394" i="1" s="1"/>
  <c r="BX394" i="1" s="1"/>
  <c r="H395" i="1" l="1"/>
  <c r="BW395" i="1" s="1"/>
  <c r="BX395" i="1" s="1"/>
  <c r="H393" i="1"/>
  <c r="BW393" i="1" s="1"/>
  <c r="BX393" i="1" s="1"/>
  <c r="H391" i="1"/>
  <c r="BW391" i="1" s="1"/>
  <c r="BX391" i="1" s="1"/>
  <c r="H392" i="1"/>
  <c r="BW392" i="1" s="1"/>
  <c r="BX392" i="1" s="1"/>
  <c r="H389" i="1" l="1"/>
  <c r="H386" i="1"/>
  <c r="BW386" i="1" s="1"/>
  <c r="BX386" i="1" s="1"/>
  <c r="H384" i="1"/>
  <c r="BW384" i="1" s="1"/>
  <c r="BX384" i="1" s="1"/>
  <c r="H385" i="1"/>
  <c r="BW385" i="1" s="1"/>
  <c r="BX385" i="1" s="1"/>
  <c r="H382" i="1"/>
  <c r="BW382" i="1" s="1"/>
  <c r="BX382" i="1" s="1"/>
  <c r="H381" i="1"/>
  <c r="BW381" i="1" s="1"/>
  <c r="BX381" i="1" s="1"/>
  <c r="H388" i="1"/>
  <c r="H379" i="1"/>
  <c r="BW379" i="1" s="1"/>
  <c r="BX379" i="1" s="1"/>
  <c r="H380" i="1"/>
  <c r="BW380" i="1" s="1"/>
  <c r="BX380" i="1" s="1"/>
  <c r="H387" i="1"/>
  <c r="BW387" i="1" s="1"/>
  <c r="BX387" i="1" s="1"/>
  <c r="H383" i="1"/>
  <c r="BW383" i="1" s="1"/>
  <c r="BX383" i="1" s="1"/>
  <c r="H390" i="1"/>
  <c r="BW390" i="1" s="1"/>
  <c r="BX390" i="1" s="1"/>
  <c r="H373" i="1"/>
  <c r="BW373" i="1" s="1"/>
  <c r="BX373" i="1" s="1"/>
  <c r="H372" i="1"/>
  <c r="BW372" i="1" s="1"/>
  <c r="BX372" i="1" s="1"/>
  <c r="H374" i="1"/>
  <c r="BW374" i="1" s="1"/>
  <c r="BX374" i="1" s="1"/>
  <c r="H377" i="1"/>
  <c r="BW377" i="1" s="1"/>
  <c r="BX377" i="1" s="1"/>
  <c r="H375" i="1"/>
  <c r="BW375" i="1" s="1"/>
  <c r="BX375" i="1" s="1"/>
  <c r="H378" i="1"/>
  <c r="BW378" i="1" s="1"/>
  <c r="BX378" i="1" s="1"/>
  <c r="H376" i="1"/>
  <c r="BW376" i="1" s="1"/>
  <c r="BX376" i="1" s="1"/>
  <c r="H371" i="1"/>
  <c r="BW371" i="1" s="1"/>
  <c r="BX371" i="1" s="1"/>
  <c r="BW389" i="1" l="1"/>
  <c r="BX389" i="1" s="1"/>
  <c r="BW388" i="1"/>
  <c r="BX388" i="1" s="1"/>
  <c r="H366" i="1" l="1"/>
  <c r="BW366" i="1" s="1"/>
  <c r="BX366" i="1" s="1"/>
  <c r="H367" i="1"/>
  <c r="BW367" i="1" s="1"/>
  <c r="BX367" i="1" s="1"/>
  <c r="H364" i="1"/>
  <c r="BW364" i="1" s="1"/>
  <c r="BX364" i="1" s="1"/>
  <c r="H363" i="1"/>
  <c r="BW363" i="1" s="1"/>
  <c r="BX363" i="1" s="1"/>
  <c r="H368" i="1"/>
  <c r="BW368" i="1" s="1"/>
  <c r="BX368" i="1" s="1"/>
  <c r="H369" i="1"/>
  <c r="BW369" i="1" s="1"/>
  <c r="BX369" i="1" s="1"/>
  <c r="H365" i="1"/>
  <c r="BW365" i="1" s="1"/>
  <c r="BX365" i="1" s="1"/>
  <c r="H370" i="1"/>
  <c r="BW370" i="1" l="1"/>
  <c r="BX370" i="1" s="1"/>
  <c r="H358" i="1" l="1"/>
  <c r="BW358" i="1" s="1"/>
  <c r="BX358" i="1" s="1"/>
  <c r="H359" i="1"/>
  <c r="BW359" i="1" s="1"/>
  <c r="BX359" i="1" s="1"/>
  <c r="H356" i="1"/>
  <c r="BW356" i="1" s="1"/>
  <c r="BX356" i="1" s="1"/>
  <c r="H355" i="1"/>
  <c r="BW355" i="1" s="1"/>
  <c r="BX355" i="1" s="1"/>
  <c r="H361" i="1"/>
  <c r="BW361" i="1" s="1"/>
  <c r="BX361" i="1" s="1"/>
  <c r="H360" i="1"/>
  <c r="BW360" i="1" s="1"/>
  <c r="BX360" i="1" s="1"/>
  <c r="H357" i="1"/>
  <c r="BW357" i="1" s="1"/>
  <c r="BX357" i="1" s="1"/>
  <c r="H362" i="1"/>
  <c r="BW362" i="1" s="1"/>
  <c r="BX362" i="1" s="1"/>
  <c r="H347" i="1" l="1"/>
  <c r="BW347" i="1" s="1"/>
  <c r="BX347" i="1" s="1"/>
  <c r="H352" i="1"/>
  <c r="BW352" i="1" s="1"/>
  <c r="BX352" i="1" s="1"/>
  <c r="H354" i="1"/>
  <c r="BW354" i="1" s="1"/>
  <c r="BX354" i="1" s="1"/>
  <c r="H346" i="1"/>
  <c r="BW346" i="1" s="1"/>
  <c r="BX346" i="1" s="1"/>
  <c r="H350" i="1"/>
  <c r="BW350" i="1" s="1"/>
  <c r="BX350" i="1" s="1"/>
  <c r="H353" i="1"/>
  <c r="BW353" i="1" s="1"/>
  <c r="BX353" i="1" s="1"/>
  <c r="H351" i="1"/>
  <c r="BW351" i="1" s="1"/>
  <c r="BX351" i="1" s="1"/>
  <c r="H349" i="1"/>
  <c r="BW349" i="1" s="1"/>
  <c r="BX349" i="1" s="1"/>
  <c r="H345" i="1"/>
  <c r="BW345" i="1" s="1"/>
  <c r="BX345" i="1" s="1"/>
  <c r="H348" i="1"/>
  <c r="BW348" i="1" s="1"/>
  <c r="BX348" i="1" s="1"/>
  <c r="H2" i="1" l="1"/>
  <c r="H3" i="1"/>
  <c r="BW3" i="1" s="1"/>
  <c r="BX3" i="1" s="1"/>
  <c r="H4" i="1"/>
  <c r="BW4" i="1" s="1"/>
  <c r="BX4" i="1" s="1"/>
  <c r="H5" i="1"/>
  <c r="BW5" i="1" s="1"/>
  <c r="BX5" i="1" s="1"/>
  <c r="H6" i="1"/>
  <c r="BW6" i="1" s="1"/>
  <c r="BX6" i="1" s="1"/>
  <c r="H9" i="1"/>
  <c r="BW9" i="1" s="1"/>
  <c r="BX9" i="1" s="1"/>
  <c r="H8" i="1"/>
  <c r="BW8" i="1" s="1"/>
  <c r="BX8" i="1" s="1"/>
  <c r="H7" i="1"/>
  <c r="BW7" i="1" s="1"/>
  <c r="BX7" i="1" s="1"/>
  <c r="H10" i="1"/>
  <c r="BW10" i="1" s="1"/>
  <c r="BX10" i="1" s="1"/>
  <c r="H11" i="1"/>
  <c r="BW11" i="1" s="1"/>
  <c r="BX11" i="1" s="1"/>
  <c r="H12" i="1"/>
  <c r="BW12" i="1" s="1"/>
  <c r="BX12" i="1" s="1"/>
  <c r="H13" i="1"/>
  <c r="H14" i="1"/>
  <c r="BW14" i="1" s="1"/>
  <c r="BX14" i="1" s="1"/>
  <c r="H15" i="1"/>
  <c r="BW15" i="1" s="1"/>
  <c r="BX15" i="1" s="1"/>
  <c r="H16" i="1"/>
  <c r="H19" i="1"/>
  <c r="BW19" i="1" s="1"/>
  <c r="BX19" i="1" s="1"/>
  <c r="H17" i="1"/>
  <c r="BW17" i="1" s="1"/>
  <c r="BX17" i="1" s="1"/>
  <c r="H18" i="1"/>
  <c r="BW18" i="1" s="1"/>
  <c r="BX18" i="1" s="1"/>
  <c r="H20" i="1"/>
  <c r="H21" i="1"/>
  <c r="BW21" i="1" s="1"/>
  <c r="BX21" i="1" s="1"/>
  <c r="H22" i="1"/>
  <c r="BW22" i="1" s="1"/>
  <c r="BX22" i="1" s="1"/>
  <c r="H24" i="1"/>
  <c r="BW24" i="1" s="1"/>
  <c r="BX24" i="1" s="1"/>
  <c r="H23" i="1"/>
  <c r="BW23" i="1" s="1"/>
  <c r="BX23" i="1" s="1"/>
  <c r="H25" i="1"/>
  <c r="BW25" i="1" s="1"/>
  <c r="BX25" i="1" s="1"/>
  <c r="H27" i="1"/>
  <c r="BW27" i="1" s="1"/>
  <c r="BX27" i="1" s="1"/>
  <c r="H29" i="1"/>
  <c r="BW29" i="1" s="1"/>
  <c r="BX29" i="1" s="1"/>
  <c r="H26" i="1"/>
  <c r="BW26" i="1" s="1"/>
  <c r="BX26" i="1" s="1"/>
  <c r="H28" i="1"/>
  <c r="BW28" i="1" s="1"/>
  <c r="BX28" i="1" s="1"/>
  <c r="H33" i="1"/>
  <c r="BW33" i="1" s="1"/>
  <c r="BX33" i="1" s="1"/>
  <c r="H31" i="1"/>
  <c r="BW31" i="1" s="1"/>
  <c r="BX31" i="1" s="1"/>
  <c r="H30" i="1"/>
  <c r="BW30" i="1" s="1"/>
  <c r="BX30" i="1" s="1"/>
  <c r="H32" i="1"/>
  <c r="BW32" i="1" s="1"/>
  <c r="BX32" i="1" s="1"/>
  <c r="H35" i="1"/>
  <c r="BW35" i="1" s="1"/>
  <c r="BX35" i="1" s="1"/>
  <c r="H34" i="1"/>
  <c r="BW34" i="1" s="1"/>
  <c r="BX34" i="1" s="1"/>
  <c r="H36" i="1"/>
  <c r="BW36" i="1" s="1"/>
  <c r="BX36" i="1" s="1"/>
  <c r="H37" i="1"/>
  <c r="BW37" i="1" s="1"/>
  <c r="BX37" i="1" s="1"/>
  <c r="H38" i="1"/>
  <c r="BW38" i="1" s="1"/>
  <c r="BX38" i="1" s="1"/>
  <c r="H39" i="1"/>
  <c r="BW39" i="1" s="1"/>
  <c r="BX39" i="1" s="1"/>
  <c r="H41" i="1"/>
  <c r="H42" i="1"/>
  <c r="BW42" i="1" s="1"/>
  <c r="BX42" i="1" s="1"/>
  <c r="H40" i="1"/>
  <c r="BW40" i="1" s="1"/>
  <c r="BX40" i="1" s="1"/>
  <c r="H44" i="1"/>
  <c r="BW44" i="1" s="1"/>
  <c r="BX44" i="1" s="1"/>
  <c r="H43" i="1"/>
  <c r="BW43" i="1" s="1"/>
  <c r="BX43" i="1" s="1"/>
  <c r="H49" i="1"/>
  <c r="BW49" i="1" s="1"/>
  <c r="BX49" i="1" s="1"/>
  <c r="H46" i="1"/>
  <c r="BW46" i="1" s="1"/>
  <c r="BX46" i="1" s="1"/>
  <c r="H47" i="1"/>
  <c r="BW47" i="1" s="1"/>
  <c r="BX47" i="1" s="1"/>
  <c r="H45" i="1"/>
  <c r="BW45" i="1" s="1"/>
  <c r="BX45" i="1" s="1"/>
  <c r="H48" i="1"/>
  <c r="H50" i="1"/>
  <c r="BW50" i="1" s="1"/>
  <c r="BX50" i="1" s="1"/>
  <c r="H52" i="1"/>
  <c r="BW52" i="1" s="1"/>
  <c r="BX52" i="1" s="1"/>
  <c r="H51" i="1"/>
  <c r="BW51" i="1" s="1"/>
  <c r="BX51" i="1" s="1"/>
  <c r="H53" i="1"/>
  <c r="BW53" i="1" s="1"/>
  <c r="BX53" i="1" s="1"/>
  <c r="H55" i="1"/>
  <c r="H54" i="1"/>
  <c r="BW54" i="1" s="1"/>
  <c r="BX54" i="1" s="1"/>
  <c r="H56" i="1"/>
  <c r="BW56" i="1" s="1"/>
  <c r="BX56" i="1" s="1"/>
  <c r="H59" i="1"/>
  <c r="BW59" i="1" s="1"/>
  <c r="BX59" i="1" s="1"/>
  <c r="H57" i="1"/>
  <c r="BW57" i="1" s="1"/>
  <c r="BX57" i="1" s="1"/>
  <c r="H60" i="1"/>
  <c r="BW60" i="1" s="1"/>
  <c r="BX60" i="1" s="1"/>
  <c r="H58" i="1"/>
  <c r="BW58" i="1" s="1"/>
  <c r="BX58" i="1" s="1"/>
  <c r="H61" i="1"/>
  <c r="BW61" i="1" s="1"/>
  <c r="BX61" i="1" s="1"/>
  <c r="H62" i="1"/>
  <c r="BW62" i="1" s="1"/>
  <c r="BX62" i="1" s="1"/>
  <c r="H63" i="1"/>
  <c r="BW63" i="1" s="1"/>
  <c r="BX63" i="1" s="1"/>
  <c r="H64" i="1"/>
  <c r="BW64" i="1" s="1"/>
  <c r="BX64" i="1" s="1"/>
  <c r="H65" i="1"/>
  <c r="BW65" i="1" s="1"/>
  <c r="BX65" i="1" s="1"/>
  <c r="H66" i="1"/>
  <c r="BW66" i="1" s="1"/>
  <c r="BX66" i="1" s="1"/>
  <c r="H67" i="1"/>
  <c r="BW67" i="1" s="1"/>
  <c r="BX67" i="1" s="1"/>
  <c r="H73" i="1"/>
  <c r="BW73" i="1" s="1"/>
  <c r="BX73" i="1" s="1"/>
  <c r="H70" i="1"/>
  <c r="BW70" i="1" s="1"/>
  <c r="BX70" i="1" s="1"/>
  <c r="H72" i="1"/>
  <c r="BW72" i="1" s="1"/>
  <c r="BX72" i="1" s="1"/>
  <c r="H71" i="1"/>
  <c r="BW71" i="1" s="1"/>
  <c r="BX71" i="1" s="1"/>
  <c r="H69" i="1"/>
  <c r="BW69" i="1" s="1"/>
  <c r="BX69" i="1" s="1"/>
  <c r="H68" i="1"/>
  <c r="BW68" i="1" s="1"/>
  <c r="BX68" i="1" s="1"/>
  <c r="H74" i="1"/>
  <c r="BW74" i="1" s="1"/>
  <c r="BX74" i="1" s="1"/>
  <c r="H75" i="1"/>
  <c r="BW75" i="1" s="1"/>
  <c r="BX75" i="1" s="1"/>
  <c r="H81" i="1"/>
  <c r="BW81" i="1" s="1"/>
  <c r="BX81" i="1" s="1"/>
  <c r="H79" i="1"/>
  <c r="BW79" i="1" s="1"/>
  <c r="BX79" i="1" s="1"/>
  <c r="H83" i="1"/>
  <c r="H76" i="1"/>
  <c r="BW76" i="1" s="1"/>
  <c r="BX76" i="1" s="1"/>
  <c r="H78" i="1"/>
  <c r="BW78" i="1" s="1"/>
  <c r="BX78" i="1" s="1"/>
  <c r="H80" i="1"/>
  <c r="BW80" i="1" s="1"/>
  <c r="BX80" i="1" s="1"/>
  <c r="H82" i="1"/>
  <c r="BW82" i="1" s="1"/>
  <c r="BX82" i="1" s="1"/>
  <c r="H77" i="1"/>
  <c r="BW77" i="1" s="1"/>
  <c r="BX77" i="1" s="1"/>
  <c r="H84" i="1"/>
  <c r="BW84" i="1" s="1"/>
  <c r="BX84" i="1" s="1"/>
  <c r="H85" i="1"/>
  <c r="H86" i="1"/>
  <c r="BW86" i="1" s="1"/>
  <c r="BX86" i="1" s="1"/>
  <c r="H89" i="1"/>
  <c r="H87" i="1"/>
  <c r="BW87" i="1" s="1"/>
  <c r="BX87" i="1" s="1"/>
  <c r="H88" i="1"/>
  <c r="BW88" i="1" s="1"/>
  <c r="BX88" i="1" s="1"/>
  <c r="H90" i="1"/>
  <c r="BW90" i="1" s="1"/>
  <c r="BX90" i="1" s="1"/>
  <c r="H91" i="1"/>
  <c r="BW91" i="1" s="1"/>
  <c r="BX91" i="1" s="1"/>
  <c r="H92" i="1"/>
  <c r="BW92" i="1" s="1"/>
  <c r="BX92" i="1" s="1"/>
  <c r="H93" i="1"/>
  <c r="H94" i="1"/>
  <c r="BW94" i="1" s="1"/>
  <c r="BX94" i="1" s="1"/>
  <c r="H97" i="1"/>
  <c r="BW97" i="1" s="1"/>
  <c r="BX97" i="1" s="1"/>
  <c r="H98" i="1"/>
  <c r="BW98" i="1" s="1"/>
  <c r="BX98" i="1" s="1"/>
  <c r="H99" i="1"/>
  <c r="BW99" i="1" s="1"/>
  <c r="BX99" i="1" s="1"/>
  <c r="H96" i="1"/>
  <c r="BW96" i="1" s="1"/>
  <c r="BX96" i="1" s="1"/>
  <c r="H95" i="1"/>
  <c r="BW95" i="1" s="1"/>
  <c r="BX95" i="1" s="1"/>
  <c r="H100" i="1"/>
  <c r="BW100" i="1" s="1"/>
  <c r="BX100" i="1" s="1"/>
  <c r="H106" i="1"/>
  <c r="BW106" i="1" s="1"/>
  <c r="BX106" i="1" s="1"/>
  <c r="H102" i="1"/>
  <c r="BW102" i="1" s="1"/>
  <c r="BX102" i="1" s="1"/>
  <c r="H104" i="1"/>
  <c r="BW104" i="1" s="1"/>
  <c r="BX104" i="1" s="1"/>
  <c r="H105" i="1"/>
  <c r="BW105" i="1" s="1"/>
  <c r="BX105" i="1" s="1"/>
  <c r="H103" i="1"/>
  <c r="BW103" i="1" s="1"/>
  <c r="BX103" i="1" s="1"/>
  <c r="H101" i="1"/>
  <c r="BW101" i="1" s="1"/>
  <c r="BX101" i="1" s="1"/>
  <c r="H107" i="1"/>
  <c r="BW107" i="1" s="1"/>
  <c r="BX107" i="1" s="1"/>
  <c r="H108" i="1"/>
  <c r="BW108" i="1" s="1"/>
  <c r="BX108" i="1" s="1"/>
  <c r="H109" i="1"/>
  <c r="BW109" i="1" s="1"/>
  <c r="BX109" i="1" s="1"/>
  <c r="H110" i="1"/>
  <c r="BW110" i="1" s="1"/>
  <c r="BX110" i="1" s="1"/>
  <c r="H111" i="1"/>
  <c r="H115" i="1"/>
  <c r="BW115" i="1" s="1"/>
  <c r="BX115" i="1" s="1"/>
  <c r="H119" i="1"/>
  <c r="BW119" i="1" s="1"/>
  <c r="BX119" i="1" s="1"/>
  <c r="H113" i="1"/>
  <c r="BW113" i="1" s="1"/>
  <c r="BX113" i="1" s="1"/>
  <c r="H125" i="1"/>
  <c r="BW125" i="1" s="1"/>
  <c r="BX125" i="1" s="1"/>
  <c r="H124" i="1"/>
  <c r="BW124" i="1" s="1"/>
  <c r="BX124" i="1" s="1"/>
  <c r="H122" i="1"/>
  <c r="BW122" i="1" s="1"/>
  <c r="BX122" i="1" s="1"/>
  <c r="H114" i="1"/>
  <c r="BW114" i="1" s="1"/>
  <c r="BX114" i="1" s="1"/>
  <c r="H116" i="1"/>
  <c r="BW116" i="1" s="1"/>
  <c r="BX116" i="1" s="1"/>
  <c r="H112" i="1"/>
  <c r="BW112" i="1" s="1"/>
  <c r="BX112" i="1" s="1"/>
  <c r="H121" i="1"/>
  <c r="BW121" i="1" s="1"/>
  <c r="BX121" i="1" s="1"/>
  <c r="H118" i="1"/>
  <c r="BW118" i="1" s="1"/>
  <c r="BX118" i="1" s="1"/>
  <c r="H120" i="1"/>
  <c r="BW120" i="1" s="1"/>
  <c r="BX120" i="1" s="1"/>
  <c r="H123" i="1"/>
  <c r="BW123" i="1" s="1"/>
  <c r="BX123" i="1" s="1"/>
  <c r="H117" i="1"/>
  <c r="BW117" i="1" s="1"/>
  <c r="BX117" i="1" s="1"/>
  <c r="H126" i="1"/>
  <c r="BW126" i="1" s="1"/>
  <c r="BX126" i="1" s="1"/>
  <c r="H127" i="1"/>
  <c r="BW127" i="1" s="1"/>
  <c r="BX127" i="1" s="1"/>
  <c r="H128" i="1"/>
  <c r="BW128" i="1" s="1"/>
  <c r="BX128" i="1" s="1"/>
  <c r="H129" i="1"/>
  <c r="H131" i="1"/>
  <c r="H130" i="1"/>
  <c r="BW130" i="1" s="1"/>
  <c r="BX130" i="1" s="1"/>
  <c r="H133" i="1"/>
  <c r="BW133" i="1" s="1"/>
  <c r="BX133" i="1" s="1"/>
  <c r="H132" i="1"/>
  <c r="BW132" i="1" s="1"/>
  <c r="BX132" i="1" s="1"/>
  <c r="H134" i="1"/>
  <c r="H135" i="1"/>
  <c r="BW135" i="1" s="1"/>
  <c r="BX135" i="1" s="1"/>
  <c r="H137" i="1"/>
  <c r="BW137" i="1" s="1"/>
  <c r="BX137" i="1" s="1"/>
  <c r="H136" i="1"/>
  <c r="BW136" i="1" s="1"/>
  <c r="BX136" i="1" s="1"/>
  <c r="H138" i="1"/>
  <c r="BW138" i="1" s="1"/>
  <c r="BX138" i="1" s="1"/>
  <c r="H141" i="1"/>
  <c r="BW141" i="1" s="1"/>
  <c r="BX141" i="1" s="1"/>
  <c r="H139" i="1"/>
  <c r="BW139" i="1" s="1"/>
  <c r="BX139" i="1" s="1"/>
  <c r="H146" i="1"/>
  <c r="H142" i="1"/>
  <c r="BW142" i="1" s="1"/>
  <c r="BX142" i="1" s="1"/>
  <c r="H145" i="1"/>
  <c r="BW145" i="1" s="1"/>
  <c r="BX145" i="1" s="1"/>
  <c r="H148" i="1"/>
  <c r="BW148" i="1" s="1"/>
  <c r="BX148" i="1" s="1"/>
  <c r="H144" i="1"/>
  <c r="BW144" i="1" s="1"/>
  <c r="BX144" i="1" s="1"/>
  <c r="H143" i="1"/>
  <c r="BW143" i="1" s="1"/>
  <c r="BX143" i="1" s="1"/>
  <c r="H140" i="1"/>
  <c r="BW140" i="1" s="1"/>
  <c r="BX140" i="1" s="1"/>
  <c r="H147" i="1"/>
  <c r="BW147" i="1" s="1"/>
  <c r="BX147" i="1" s="1"/>
  <c r="H149" i="1"/>
  <c r="BW149" i="1" s="1"/>
  <c r="BX149" i="1" s="1"/>
  <c r="H150" i="1"/>
  <c r="BW150" i="1" s="1"/>
  <c r="BX150" i="1" s="1"/>
  <c r="H151" i="1"/>
  <c r="BW151" i="1" s="1"/>
  <c r="BX151" i="1" s="1"/>
  <c r="H159" i="1"/>
  <c r="H160" i="1"/>
  <c r="BW160" i="1" s="1"/>
  <c r="BX160" i="1" s="1"/>
  <c r="H156" i="1"/>
  <c r="BW156" i="1" s="1"/>
  <c r="BX156" i="1" s="1"/>
  <c r="H155" i="1"/>
  <c r="BW155" i="1" s="1"/>
  <c r="BX155" i="1" s="1"/>
  <c r="H162" i="1"/>
  <c r="BW162" i="1" s="1"/>
  <c r="BX162" i="1" s="1"/>
  <c r="H157" i="1"/>
  <c r="BW157" i="1" s="1"/>
  <c r="BX157" i="1" s="1"/>
  <c r="H153" i="1"/>
  <c r="BW153" i="1" s="1"/>
  <c r="BX153" i="1" s="1"/>
  <c r="H154" i="1"/>
  <c r="BW154" i="1" s="1"/>
  <c r="BX154" i="1" s="1"/>
  <c r="H161" i="1"/>
  <c r="BW161" i="1" s="1"/>
  <c r="BX161" i="1" s="1"/>
  <c r="H158" i="1"/>
  <c r="BW158" i="1" s="1"/>
  <c r="BX158" i="1" s="1"/>
  <c r="H152" i="1"/>
  <c r="BW152" i="1" s="1"/>
  <c r="BX152" i="1" s="1"/>
  <c r="H166" i="1"/>
  <c r="BW166" i="1" s="1"/>
  <c r="BX166" i="1" s="1"/>
  <c r="H165" i="1"/>
  <c r="BW165" i="1" s="1"/>
  <c r="BX165" i="1" s="1"/>
  <c r="H163" i="1"/>
  <c r="BW163" i="1" s="1"/>
  <c r="BX163" i="1" s="1"/>
  <c r="H167" i="1"/>
  <c r="BW167" i="1" s="1"/>
  <c r="BX167" i="1" s="1"/>
  <c r="H164" i="1"/>
  <c r="BW164" i="1" s="1"/>
  <c r="BX164" i="1" s="1"/>
  <c r="H172" i="1"/>
  <c r="BW172" i="1" s="1"/>
  <c r="BX172" i="1" s="1"/>
  <c r="H170" i="1"/>
  <c r="BW170" i="1" s="1"/>
  <c r="BX170" i="1" s="1"/>
  <c r="H169" i="1"/>
  <c r="BW169" i="1" s="1"/>
  <c r="BX169" i="1" s="1"/>
  <c r="H168" i="1"/>
  <c r="BW168" i="1" s="1"/>
  <c r="BX168" i="1" s="1"/>
  <c r="H171" i="1"/>
  <c r="BW171" i="1" s="1"/>
  <c r="BX171" i="1" s="1"/>
  <c r="H177" i="1"/>
  <c r="BW177" i="1" s="1"/>
  <c r="BX177" i="1" s="1"/>
  <c r="H173" i="1"/>
  <c r="BW173" i="1" s="1"/>
  <c r="BX173" i="1" s="1"/>
  <c r="H175" i="1"/>
  <c r="H174" i="1"/>
  <c r="BW174" i="1" s="1"/>
  <c r="BX174" i="1" s="1"/>
  <c r="H176" i="1"/>
  <c r="H178" i="1"/>
  <c r="BW178" i="1" s="1"/>
  <c r="BX178" i="1" s="1"/>
  <c r="H179" i="1"/>
  <c r="BW179" i="1" s="1"/>
  <c r="BX179" i="1" s="1"/>
  <c r="H180" i="1"/>
  <c r="BW180" i="1" s="1"/>
  <c r="BX180" i="1" s="1"/>
  <c r="H187" i="1"/>
  <c r="BW187" i="1" s="1"/>
  <c r="BX187" i="1" s="1"/>
  <c r="H186" i="1"/>
  <c r="BW186" i="1" s="1"/>
  <c r="BX186" i="1" s="1"/>
  <c r="H182" i="1"/>
  <c r="BW182" i="1" s="1"/>
  <c r="BX182" i="1" s="1"/>
  <c r="H181" i="1"/>
  <c r="H189" i="1"/>
  <c r="BW189" i="1" s="1"/>
  <c r="BX189" i="1" s="1"/>
  <c r="H185" i="1"/>
  <c r="BW185" i="1" s="1"/>
  <c r="BX185" i="1" s="1"/>
  <c r="H183" i="1"/>
  <c r="BW183" i="1" s="1"/>
  <c r="BX183" i="1" s="1"/>
  <c r="H190" i="1"/>
  <c r="BW190" i="1" s="1"/>
  <c r="BX190" i="1" s="1"/>
  <c r="H188" i="1"/>
  <c r="BW188" i="1" s="1"/>
  <c r="BX188" i="1" s="1"/>
  <c r="H192" i="1"/>
  <c r="BW192" i="1" s="1"/>
  <c r="BX192" i="1" s="1"/>
  <c r="H191" i="1"/>
  <c r="H184" i="1"/>
  <c r="BW184" i="1" s="1"/>
  <c r="BX184" i="1" s="1"/>
  <c r="H197" i="1"/>
  <c r="BW197" i="1" s="1"/>
  <c r="BX197" i="1" s="1"/>
  <c r="H195" i="1"/>
  <c r="BW195" i="1" s="1"/>
  <c r="BX195" i="1" s="1"/>
  <c r="H196" i="1"/>
  <c r="BW196" i="1" s="1"/>
  <c r="BX196" i="1" s="1"/>
  <c r="H194" i="1"/>
  <c r="BW194" i="1" s="1"/>
  <c r="BX194" i="1" s="1"/>
  <c r="H193" i="1"/>
  <c r="BW193" i="1" s="1"/>
  <c r="BX193" i="1" s="1"/>
  <c r="H201" i="1"/>
  <c r="BW201" i="1" s="1"/>
  <c r="BX201" i="1" s="1"/>
  <c r="H203" i="1"/>
  <c r="H202" i="1"/>
  <c r="BW202" i="1" s="1"/>
  <c r="BX202" i="1" s="1"/>
  <c r="H204" i="1"/>
  <c r="BW204" i="1" s="1"/>
  <c r="BX204" i="1" s="1"/>
  <c r="H205" i="1"/>
  <c r="BW205" i="1" s="1"/>
  <c r="BX205" i="1" s="1"/>
  <c r="H198" i="1"/>
  <c r="BW198" i="1" s="1"/>
  <c r="BX198" i="1" s="1"/>
  <c r="H200" i="1"/>
  <c r="BW200" i="1" s="1"/>
  <c r="BX200" i="1" s="1"/>
  <c r="H199" i="1"/>
  <c r="BW199" i="1" s="1"/>
  <c r="BX199" i="1" s="1"/>
  <c r="H208" i="1"/>
  <c r="BW208" i="1" s="1"/>
  <c r="BX208" i="1" s="1"/>
  <c r="H206" i="1"/>
  <c r="BW206" i="1" s="1"/>
  <c r="BX206" i="1" s="1"/>
  <c r="H209" i="1"/>
  <c r="BW209" i="1" s="1"/>
  <c r="BX209" i="1" s="1"/>
  <c r="H207" i="1"/>
  <c r="BW207" i="1" s="1"/>
  <c r="BX207" i="1" s="1"/>
  <c r="H210" i="1"/>
  <c r="BW210" i="1" s="1"/>
  <c r="BX210" i="1" s="1"/>
  <c r="H211" i="1"/>
  <c r="BW211" i="1" s="1"/>
  <c r="BX211" i="1" s="1"/>
  <c r="H217" i="1"/>
  <c r="BW217" i="1" s="1"/>
  <c r="BX217" i="1" s="1"/>
  <c r="H216" i="1"/>
  <c r="BW216" i="1" s="1"/>
  <c r="BX216" i="1" s="1"/>
  <c r="H215" i="1"/>
  <c r="BW215" i="1" s="1"/>
  <c r="BX215" i="1" s="1"/>
  <c r="H212" i="1"/>
  <c r="BW212" i="1" s="1"/>
  <c r="BX212" i="1" s="1"/>
  <c r="H213" i="1"/>
  <c r="BW213" i="1" s="1"/>
  <c r="BX213" i="1" s="1"/>
  <c r="H214" i="1"/>
  <c r="BW214" i="1" s="1"/>
  <c r="BX214" i="1" s="1"/>
  <c r="H222" i="1"/>
  <c r="H221" i="1"/>
  <c r="BW221" i="1" s="1"/>
  <c r="BX221" i="1" s="1"/>
  <c r="H218" i="1"/>
  <c r="BW218" i="1" s="1"/>
  <c r="BX218" i="1" s="1"/>
  <c r="H220" i="1"/>
  <c r="BW220" i="1" s="1"/>
  <c r="BX220" i="1" s="1"/>
  <c r="H219" i="1"/>
  <c r="BW219" i="1" s="1"/>
  <c r="BX219" i="1" s="1"/>
  <c r="H224" i="1"/>
  <c r="BW224" i="1" s="1"/>
  <c r="BX224" i="1" s="1"/>
  <c r="H223" i="1"/>
  <c r="BW223" i="1" s="1"/>
  <c r="BX223" i="1" s="1"/>
  <c r="H225" i="1"/>
  <c r="BW225" i="1" s="1"/>
  <c r="BX225" i="1" s="1"/>
  <c r="H229" i="1"/>
  <c r="BW229" i="1" s="1"/>
  <c r="BX229" i="1" s="1"/>
  <c r="H228" i="1"/>
  <c r="BW228" i="1" s="1"/>
  <c r="BX228" i="1" s="1"/>
  <c r="H227" i="1"/>
  <c r="BW227" i="1" s="1"/>
  <c r="BX227" i="1" s="1"/>
  <c r="H226" i="1"/>
  <c r="BW226" i="1" s="1"/>
  <c r="BX226" i="1" s="1"/>
  <c r="H230" i="1"/>
  <c r="BW230" i="1" s="1"/>
  <c r="BX230" i="1" s="1"/>
  <c r="H231" i="1"/>
  <c r="H232" i="1"/>
  <c r="BW232" i="1" s="1"/>
  <c r="BX232" i="1" s="1"/>
  <c r="H233" i="1"/>
  <c r="BW233" i="1" s="1"/>
  <c r="BX233" i="1" s="1"/>
  <c r="H234" i="1"/>
  <c r="BW234" i="1" s="1"/>
  <c r="BX234" i="1" s="1"/>
  <c r="H237" i="1"/>
  <c r="BW237" i="1" s="1"/>
  <c r="BX237" i="1" s="1"/>
  <c r="H235" i="1"/>
  <c r="BW235" i="1" s="1"/>
  <c r="BX235" i="1" s="1"/>
  <c r="H236" i="1"/>
  <c r="BW236" i="1" s="1"/>
  <c r="BX236" i="1" s="1"/>
  <c r="H239" i="1"/>
  <c r="BW239" i="1" s="1"/>
  <c r="BX239" i="1" s="1"/>
  <c r="H238" i="1"/>
  <c r="BW238" i="1" s="1"/>
  <c r="BX238" i="1" s="1"/>
  <c r="H240" i="1"/>
  <c r="BW240" i="1" s="1"/>
  <c r="BX240" i="1" s="1"/>
  <c r="H243" i="1"/>
  <c r="BW243" i="1" s="1"/>
  <c r="BX243" i="1" s="1"/>
  <c r="H241" i="1"/>
  <c r="BW241" i="1" s="1"/>
  <c r="BX241" i="1" s="1"/>
  <c r="H242" i="1"/>
  <c r="BW242" i="1" s="1"/>
  <c r="BX242" i="1" s="1"/>
  <c r="H244" i="1"/>
  <c r="BW244" i="1" s="1"/>
  <c r="BX244" i="1" s="1"/>
  <c r="H249" i="1"/>
  <c r="BW249" i="1" s="1"/>
  <c r="BX249" i="1" s="1"/>
  <c r="H253" i="1"/>
  <c r="BW253" i="1" s="1"/>
  <c r="BX253" i="1" s="1"/>
  <c r="H251" i="1"/>
  <c r="BW251" i="1" s="1"/>
  <c r="BX251" i="1" s="1"/>
  <c r="H246" i="1"/>
  <c r="H245" i="1"/>
  <c r="BW245" i="1" s="1"/>
  <c r="BX245" i="1" s="1"/>
  <c r="H258" i="1"/>
  <c r="BW258" i="1" s="1"/>
  <c r="BX258" i="1" s="1"/>
  <c r="H248" i="1"/>
  <c r="BW248" i="1" s="1"/>
  <c r="BX248" i="1" s="1"/>
  <c r="H255" i="1"/>
  <c r="BW255" i="1" s="1"/>
  <c r="BX255" i="1" s="1"/>
  <c r="H257" i="1"/>
  <c r="BW257" i="1" s="1"/>
  <c r="BX257" i="1" s="1"/>
  <c r="H250" i="1"/>
  <c r="BW250" i="1" s="1"/>
  <c r="BX250" i="1" s="1"/>
  <c r="H256" i="1"/>
  <c r="BW256" i="1" s="1"/>
  <c r="BX256" i="1" s="1"/>
  <c r="H254" i="1"/>
  <c r="BW254" i="1" s="1"/>
  <c r="BX254" i="1" s="1"/>
  <c r="H247" i="1"/>
  <c r="BW247" i="1" s="1"/>
  <c r="BX247" i="1" s="1"/>
  <c r="H252" i="1"/>
  <c r="BW252" i="1" s="1"/>
  <c r="BX252" i="1" s="1"/>
  <c r="H266" i="1"/>
  <c r="H259" i="1"/>
  <c r="BW259" i="1" s="1"/>
  <c r="BX259" i="1" s="1"/>
  <c r="H261" i="1"/>
  <c r="BW261" i="1" s="1"/>
  <c r="BX261" i="1" s="1"/>
  <c r="H262" i="1"/>
  <c r="BW262" i="1" s="1"/>
  <c r="BX262" i="1" s="1"/>
  <c r="H264" i="1"/>
  <c r="H265" i="1"/>
  <c r="BW265" i="1" s="1"/>
  <c r="BX265" i="1" s="1"/>
  <c r="H263" i="1"/>
  <c r="BW263" i="1" s="1"/>
  <c r="BX263" i="1" s="1"/>
  <c r="H260" i="1"/>
  <c r="BW260" i="1" s="1"/>
  <c r="BX260" i="1" s="1"/>
  <c r="H267" i="1"/>
  <c r="BW267" i="1" s="1"/>
  <c r="BX267" i="1" s="1"/>
  <c r="H268" i="1"/>
  <c r="BW268" i="1" s="1"/>
  <c r="BX268" i="1" s="1"/>
  <c r="H269" i="1"/>
  <c r="BW269" i="1" s="1"/>
  <c r="BX269" i="1" s="1"/>
  <c r="H270" i="1"/>
  <c r="BW270" i="1" s="1"/>
  <c r="BX270" i="1" s="1"/>
  <c r="H274" i="1"/>
  <c r="BW274" i="1" s="1"/>
  <c r="BX274" i="1" s="1"/>
  <c r="H273" i="1"/>
  <c r="BW273" i="1" s="1"/>
  <c r="BX273" i="1" s="1"/>
  <c r="H271" i="1"/>
  <c r="BW271" i="1" s="1"/>
  <c r="BX271" i="1" s="1"/>
  <c r="H272" i="1"/>
  <c r="BW272" i="1" s="1"/>
  <c r="BX272" i="1" s="1"/>
  <c r="H276" i="1"/>
  <c r="BW276" i="1" s="1"/>
  <c r="BX276" i="1" s="1"/>
  <c r="H277" i="1"/>
  <c r="BW277" i="1" s="1"/>
  <c r="BX277" i="1" s="1"/>
  <c r="H278" i="1"/>
  <c r="BW278" i="1" s="1"/>
  <c r="BX278" i="1" s="1"/>
  <c r="H280" i="1"/>
  <c r="BW280" i="1" s="1"/>
  <c r="BX280" i="1" s="1"/>
  <c r="H279" i="1"/>
  <c r="BW279" i="1" s="1"/>
  <c r="BX279" i="1" s="1"/>
  <c r="H275" i="1"/>
  <c r="BW275" i="1" s="1"/>
  <c r="BX275" i="1" s="1"/>
  <c r="H281" i="1"/>
  <c r="H284" i="1"/>
  <c r="H282" i="1"/>
  <c r="BW282" i="1" s="1"/>
  <c r="BX282" i="1" s="1"/>
  <c r="H285" i="1"/>
  <c r="BW285" i="1" s="1"/>
  <c r="BX285" i="1" s="1"/>
  <c r="H283" i="1"/>
  <c r="BW283" i="1" s="1"/>
  <c r="BX283" i="1" s="1"/>
  <c r="H288" i="1"/>
  <c r="H287" i="1"/>
  <c r="BW287" i="1" s="1"/>
  <c r="BX287" i="1" s="1"/>
  <c r="H286" i="1"/>
  <c r="BW286" i="1" s="1"/>
  <c r="BX286" i="1" s="1"/>
  <c r="H289" i="1"/>
  <c r="BW289" i="1" s="1"/>
  <c r="BX289" i="1" s="1"/>
  <c r="H290" i="1"/>
  <c r="BW290" i="1" s="1"/>
  <c r="BX290" i="1" s="1"/>
  <c r="H291" i="1"/>
  <c r="BW291" i="1" s="1"/>
  <c r="BX291" i="1" s="1"/>
  <c r="H293" i="1"/>
  <c r="BW293" i="1" s="1"/>
  <c r="BX293" i="1" s="1"/>
  <c r="H294" i="1"/>
  <c r="BW294" i="1" s="1"/>
  <c r="BX294" i="1" s="1"/>
  <c r="H292" i="1"/>
  <c r="BW292" i="1" s="1"/>
  <c r="BX292" i="1" s="1"/>
  <c r="H298" i="1"/>
  <c r="BW298" i="1" s="1"/>
  <c r="BX298" i="1" s="1"/>
  <c r="H296" i="1"/>
  <c r="H299" i="1"/>
  <c r="BW299" i="1" s="1"/>
  <c r="BX299" i="1" s="1"/>
  <c r="H297" i="1"/>
  <c r="BW297" i="1" s="1"/>
  <c r="BX297" i="1" s="1"/>
  <c r="H295" i="1"/>
  <c r="H300" i="1"/>
  <c r="BW300" i="1" s="1"/>
  <c r="BX300" i="1" s="1"/>
  <c r="H301" i="1"/>
  <c r="BW301" i="1" s="1"/>
  <c r="BX301" i="1" s="1"/>
  <c r="H302" i="1"/>
  <c r="BW302" i="1" s="1"/>
  <c r="BX302" i="1" s="1"/>
  <c r="H304" i="1"/>
  <c r="BW304" i="1" s="1"/>
  <c r="BX304" i="1" s="1"/>
  <c r="H305" i="1"/>
  <c r="BW305" i="1" s="1"/>
  <c r="BX305" i="1" s="1"/>
  <c r="H303" i="1"/>
  <c r="BW303" i="1" s="1"/>
  <c r="BX303" i="1" s="1"/>
  <c r="H307" i="1"/>
  <c r="BW307" i="1" s="1"/>
  <c r="BX307" i="1" s="1"/>
  <c r="H306" i="1"/>
  <c r="BW306" i="1" s="1"/>
  <c r="BX306" i="1" s="1"/>
  <c r="H311" i="1"/>
  <c r="H309" i="1"/>
  <c r="BW309" i="1" s="1"/>
  <c r="BX309" i="1" s="1"/>
  <c r="H308" i="1"/>
  <c r="BW308" i="1" s="1"/>
  <c r="BX308" i="1" s="1"/>
  <c r="H310" i="1"/>
  <c r="BW310" i="1" s="1"/>
  <c r="BX310" i="1" s="1"/>
  <c r="H312" i="1"/>
  <c r="H316" i="1"/>
  <c r="BW316" i="1" s="1"/>
  <c r="BX316" i="1" s="1"/>
  <c r="H314" i="1"/>
  <c r="BW314" i="1" s="1"/>
  <c r="BX314" i="1" s="1"/>
  <c r="H317" i="1"/>
  <c r="BW317" i="1" s="1"/>
  <c r="BX317" i="1" s="1"/>
  <c r="H315" i="1"/>
  <c r="BW315" i="1" s="1"/>
  <c r="BX315" i="1" s="1"/>
  <c r="H313" i="1"/>
  <c r="H318" i="1"/>
  <c r="BW318" i="1" s="1"/>
  <c r="BX318" i="1" s="1"/>
  <c r="H320" i="1"/>
  <c r="BW320" i="1" s="1"/>
  <c r="BX320" i="1" s="1"/>
  <c r="H322" i="1"/>
  <c r="BW322" i="1" s="1"/>
  <c r="BX322" i="1" s="1"/>
  <c r="H321" i="1"/>
  <c r="BW321" i="1" s="1"/>
  <c r="BX321" i="1" s="1"/>
  <c r="H319" i="1"/>
  <c r="BW319" i="1" s="1"/>
  <c r="BX319" i="1" s="1"/>
  <c r="H323" i="1"/>
  <c r="BW323" i="1" s="1"/>
  <c r="BX323" i="1" s="1"/>
  <c r="H326" i="1"/>
  <c r="H325" i="1"/>
  <c r="BW325" i="1" s="1"/>
  <c r="BX325" i="1" s="1"/>
  <c r="H324" i="1"/>
  <c r="BW324" i="1" s="1"/>
  <c r="BX324" i="1" s="1"/>
  <c r="H327" i="1"/>
  <c r="BW327" i="1" s="1"/>
  <c r="BX327" i="1" s="1"/>
  <c r="H329" i="1"/>
  <c r="BW329" i="1" s="1"/>
  <c r="BX329" i="1" s="1"/>
  <c r="H331" i="1"/>
  <c r="BW331" i="1" s="1"/>
  <c r="BX331" i="1" s="1"/>
  <c r="H333" i="1"/>
  <c r="BW333" i="1" s="1"/>
  <c r="BX333" i="1" s="1"/>
  <c r="H328" i="1"/>
  <c r="BW328" i="1" s="1"/>
  <c r="BX328" i="1" s="1"/>
  <c r="H330" i="1"/>
  <c r="BW330" i="1" s="1"/>
  <c r="BX330" i="1" s="1"/>
  <c r="H332" i="1"/>
  <c r="BW332" i="1" s="1"/>
  <c r="BX332" i="1" s="1"/>
  <c r="H334" i="1"/>
  <c r="BW334" i="1" s="1"/>
  <c r="BX334" i="1" s="1"/>
  <c r="H336" i="1"/>
  <c r="BW336" i="1" s="1"/>
  <c r="BX336" i="1" s="1"/>
  <c r="H335" i="1"/>
  <c r="BW335" i="1" s="1"/>
  <c r="BX335" i="1" s="1"/>
  <c r="H337" i="1"/>
  <c r="BW337" i="1" s="1"/>
  <c r="BX337" i="1" s="1"/>
  <c r="H338" i="1"/>
  <c r="BW338" i="1" s="1"/>
  <c r="BX338" i="1" s="1"/>
  <c r="H339" i="1"/>
  <c r="BW339" i="1" s="1"/>
  <c r="BX339" i="1" s="1"/>
  <c r="BW2" i="1" l="1"/>
  <c r="BX2" i="1" s="1"/>
  <c r="BW284" i="1"/>
  <c r="BX284" i="1" s="1"/>
  <c r="BW83" i="1"/>
  <c r="BX83" i="1" s="1"/>
  <c r="BW55" i="1"/>
  <c r="BX55" i="1" s="1"/>
  <c r="BW181" i="1"/>
  <c r="BX181" i="1" s="1"/>
  <c r="BW41" i="1"/>
  <c r="BX41" i="1" s="1"/>
  <c r="BW16" i="1"/>
  <c r="BX16" i="1" s="1"/>
  <c r="BW111" i="1"/>
  <c r="BX111" i="1" s="1"/>
  <c r="BW89" i="1"/>
  <c r="BX89" i="1" s="1"/>
  <c r="BW313" i="1"/>
  <c r="BX313" i="1" s="1"/>
  <c r="BW231" i="1"/>
  <c r="BX231" i="1" s="1"/>
  <c r="BW281" i="1"/>
  <c r="BX281" i="1" s="1"/>
  <c r="BW222" i="1"/>
  <c r="BX222" i="1" s="1"/>
  <c r="BW134" i="1"/>
  <c r="BX134" i="1" s="1"/>
  <c r="BW85" i="1"/>
  <c r="BX85" i="1" s="1"/>
  <c r="BW48" i="1"/>
  <c r="BX48" i="1" s="1"/>
  <c r="BW13" i="1"/>
  <c r="BX13" i="1" s="1"/>
  <c r="BW146" i="1"/>
  <c r="BX146" i="1" s="1"/>
  <c r="BW93" i="1"/>
  <c r="BX93" i="1" s="1"/>
  <c r="BW296" i="1"/>
  <c r="BX296" i="1" s="1"/>
  <c r="BW129" i="1"/>
  <c r="BX129" i="1" s="1"/>
  <c r="BW176" i="1"/>
  <c r="BX176" i="1" s="1"/>
  <c r="BW311" i="1"/>
  <c r="BX311" i="1" s="1"/>
  <c r="BW326" i="1"/>
  <c r="BX326" i="1" s="1"/>
  <c r="BW312" i="1"/>
  <c r="BX312" i="1" s="1"/>
  <c r="BW295" i="1"/>
  <c r="BX295" i="1" s="1"/>
  <c r="BW264" i="1"/>
  <c r="BX264" i="1" s="1"/>
  <c r="BW191" i="1"/>
  <c r="BX191" i="1" s="1"/>
  <c r="BW288" i="1"/>
  <c r="BX288" i="1" s="1"/>
  <c r="BW131" i="1"/>
  <c r="BX131" i="1" s="1"/>
  <c r="BW159" i="1"/>
  <c r="BX159" i="1" s="1"/>
  <c r="BW20" i="1"/>
  <c r="BX20" i="1" s="1"/>
  <c r="BW246" i="1"/>
  <c r="BX246" i="1" s="1"/>
  <c r="BW266" i="1"/>
  <c r="BX266" i="1" s="1"/>
  <c r="BW203" i="1"/>
  <c r="BX203" i="1" s="1"/>
  <c r="BW175" i="1"/>
  <c r="BX17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 Myers-Petro</author>
  </authors>
  <commentList>
    <comment ref="CH1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Failure to register charge on record
</t>
        </r>
      </text>
    </comment>
    <comment ref="C15" authorId="0" shapeId="0" xr:uid="{00000000-0006-0000-0000-000002000000}">
      <text>
        <r>
          <rPr>
            <sz val="9"/>
            <color indexed="81"/>
            <rFont val="Tahoma"/>
            <family val="2"/>
          </rPr>
          <t xml:space="preserve">
Tanya: 612-387-3641</t>
        </r>
      </text>
    </comment>
    <comment ref="C17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 xml:space="preserve">Michelle: </t>
        </r>
        <r>
          <rPr>
            <sz val="9"/>
            <color indexed="81"/>
            <rFont val="Tahoma"/>
            <family val="2"/>
          </rPr>
          <t>612-874-9292</t>
        </r>
      </text>
    </comment>
    <comment ref="C18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 xml:space="preserve">Bre: </t>
        </r>
        <r>
          <rPr>
            <sz val="9"/>
            <color indexed="81"/>
            <rFont val="Tahoma"/>
            <family val="2"/>
          </rPr>
          <t>612-807-7429</t>
        </r>
      </text>
    </comment>
    <comment ref="C2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 xml:space="preserve">Robert: </t>
        </r>
        <r>
          <rPr>
            <sz val="9"/>
            <color indexed="81"/>
            <rFont val="Tahoma"/>
            <family val="2"/>
          </rPr>
          <t>612-455-0857</t>
        </r>
      </text>
    </comment>
    <comment ref="C2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Amy:</t>
        </r>
        <r>
          <rPr>
            <sz val="9"/>
            <color indexed="81"/>
            <rFont val="Tahoma"/>
            <family val="2"/>
          </rPr>
          <t xml:space="preserve"> 612-387-2649</t>
        </r>
      </text>
    </comment>
    <comment ref="C2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 xml:space="preserve">Eric: </t>
        </r>
        <r>
          <rPr>
            <sz val="9"/>
            <color indexed="81"/>
            <rFont val="Tahoma"/>
            <family val="2"/>
          </rPr>
          <t>612-386-1812</t>
        </r>
      </text>
    </comment>
    <comment ref="C23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 xml:space="preserve">Eddie: </t>
        </r>
        <r>
          <rPr>
            <sz val="9"/>
            <color indexed="81"/>
            <rFont val="Tahoma"/>
            <family val="2"/>
          </rPr>
          <t>612-723-5545</t>
        </r>
      </text>
    </comment>
    <comment ref="C25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 xml:space="preserve">Robert: </t>
        </r>
        <r>
          <rPr>
            <sz val="9"/>
            <color indexed="81"/>
            <rFont val="Tahoma"/>
            <family val="2"/>
          </rPr>
          <t>612-455-0857</t>
        </r>
      </text>
    </comment>
    <comment ref="C26" authorId="0" shapeId="0" xr:uid="{00000000-0006-0000-0000-00000A000000}">
      <text>
        <r>
          <rPr>
            <sz val="9"/>
            <color indexed="81"/>
            <rFont val="Tahoma"/>
            <family val="2"/>
          </rPr>
          <t>Jim: 612-490-9546</t>
        </r>
      </text>
    </comment>
    <comment ref="R26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extra "Mi" to count his missing DoB on the assessment</t>
        </r>
      </text>
    </comment>
    <comment ref="S2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extra "Mi" to represent the fact that his name was missing on the asssessment</t>
        </r>
      </text>
    </comment>
    <comment ref="C27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 xml:space="preserve">Essie: </t>
        </r>
        <r>
          <rPr>
            <sz val="9"/>
            <color indexed="81"/>
            <rFont val="Tahoma"/>
            <family val="2"/>
          </rPr>
          <t>612-430-1176</t>
        </r>
      </text>
    </comment>
    <comment ref="C28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 xml:space="preserve">Kate: </t>
        </r>
        <r>
          <rPr>
            <sz val="9"/>
            <color indexed="81"/>
            <rFont val="Tahoma"/>
            <family val="2"/>
          </rPr>
          <t>612-965-6054</t>
        </r>
      </text>
    </comment>
    <comment ref="C29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 xml:space="preserve">Amy: </t>
        </r>
        <r>
          <rPr>
            <sz val="9"/>
            <color indexed="81"/>
            <rFont val="Tahoma"/>
            <family val="2"/>
          </rPr>
          <t xml:space="preserve">612-387-2649
</t>
        </r>
      </text>
    </comment>
    <comment ref="C30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Jerry:</t>
        </r>
        <r>
          <rPr>
            <sz val="9"/>
            <color indexed="81"/>
            <rFont val="Tahoma"/>
            <family val="2"/>
          </rPr>
          <t xml:space="preserve"> 612-481-4776</t>
        </r>
      </text>
    </comment>
    <comment ref="C3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 xml:space="preserve">Tyler: </t>
        </r>
        <r>
          <rPr>
            <sz val="9"/>
            <color indexed="81"/>
            <rFont val="Tahoma"/>
            <family val="2"/>
          </rPr>
          <t>651-245-3242</t>
        </r>
      </text>
    </comment>
    <comment ref="C32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Bre:</t>
        </r>
        <r>
          <rPr>
            <sz val="9"/>
            <color indexed="81"/>
            <rFont val="Tahoma"/>
            <family val="2"/>
          </rPr>
          <t xml:space="preserve"> 612-807-7429
</t>
        </r>
      </text>
    </comment>
    <comment ref="C33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 xml:space="preserve">Bre: </t>
        </r>
        <r>
          <rPr>
            <sz val="9"/>
            <color indexed="81"/>
            <rFont val="Tahoma"/>
            <family val="2"/>
          </rPr>
          <t>612-807-7429</t>
        </r>
      </text>
    </comment>
    <comment ref="C34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Jerry: </t>
        </r>
        <r>
          <rPr>
            <sz val="9"/>
            <color indexed="81"/>
            <rFont val="Tahoma"/>
            <family val="2"/>
          </rPr>
          <t>612-481-4776</t>
        </r>
      </text>
    </comment>
    <comment ref="C35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Sarah:</t>
        </r>
        <r>
          <rPr>
            <sz val="9"/>
            <color indexed="81"/>
            <rFont val="Tahoma"/>
            <family val="2"/>
          </rPr>
          <t xml:space="preserve"> 612-281-0216</t>
        </r>
      </text>
    </comment>
    <comment ref="C36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 xml:space="preserve">Sarah: </t>
        </r>
        <r>
          <rPr>
            <sz val="9"/>
            <color indexed="81"/>
            <rFont val="Tahoma"/>
            <family val="2"/>
          </rPr>
          <t>612-281-0216</t>
        </r>
      </text>
    </comment>
    <comment ref="C37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 xml:space="preserve">Jerry: </t>
        </r>
        <r>
          <rPr>
            <sz val="9"/>
            <color indexed="81"/>
            <rFont val="Tahoma"/>
            <family val="2"/>
          </rPr>
          <t>612-481-4776</t>
        </r>
      </text>
    </comment>
    <comment ref="C38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 xml:space="preserve">Kate: </t>
        </r>
        <r>
          <rPr>
            <sz val="9"/>
            <color indexed="81"/>
            <rFont val="Tahoma"/>
            <family val="2"/>
          </rPr>
          <t>612-965-6054</t>
        </r>
      </text>
    </comment>
    <comment ref="C39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Luke: </t>
        </r>
        <r>
          <rPr>
            <sz val="9"/>
            <color indexed="81"/>
            <rFont val="Tahoma"/>
            <family val="2"/>
          </rPr>
          <t>612-418-0907</t>
        </r>
      </text>
    </comment>
    <comment ref="C40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 xml:space="preserve">Marcia Powless: </t>
        </r>
        <r>
          <rPr>
            <sz val="9"/>
            <color indexed="81"/>
            <rFont val="Tahoma"/>
            <family val="2"/>
          </rPr>
          <t>612-236-5916</t>
        </r>
      </text>
    </comment>
    <comment ref="C41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 xml:space="preserve">Tyler: </t>
        </r>
        <r>
          <rPr>
            <sz val="9"/>
            <color indexed="81"/>
            <rFont val="Tahoma"/>
            <family val="2"/>
          </rPr>
          <t>651-245-3242</t>
        </r>
      </text>
    </comment>
    <comment ref="C43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Susannah</t>
        </r>
        <r>
          <rPr>
            <sz val="9"/>
            <color indexed="81"/>
            <rFont val="Tahoma"/>
            <family val="2"/>
          </rPr>
          <t>: 612-990-4502</t>
        </r>
      </text>
    </comment>
    <comment ref="C44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 xml:space="preserve">Tyler: </t>
        </r>
        <r>
          <rPr>
            <sz val="9"/>
            <color indexed="81"/>
            <rFont val="Tahoma"/>
            <family val="2"/>
          </rPr>
          <t xml:space="preserve">651-245-3242
</t>
        </r>
      </text>
    </comment>
    <comment ref="AE57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texted her (her phone is text only) on 2/8/17</t>
        </r>
      </text>
    </comment>
    <comment ref="AE58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Kevin's VM box was full. Emailed Robert. 2/23/17
Robert reports that he is MIA, he copied a Hennepin County SW on the email and she is going to let us know if she has had any contact with Kevin. 2/23/17</t>
        </r>
      </text>
    </comment>
    <comment ref="AE61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emailed Essie on 2/10/17
Yvonne is considering Tx, I emailed Essie again on 2/27/17</t>
        </r>
      </text>
    </comment>
    <comment ref="CF6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 xml:space="preserve">Essie pulled referral. Yvonne is not ready for sober housing
</t>
        </r>
      </text>
    </comment>
    <comment ref="F62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Completed 10/14/16</t>
        </r>
      </text>
    </comment>
    <comment ref="F63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Completed 1/24/17</t>
        </r>
      </text>
    </comment>
    <comment ref="AE64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Ben Myers-Petro:</t>
        </r>
        <r>
          <rPr>
            <sz val="8"/>
            <color indexed="81"/>
            <rFont val="Tahoma"/>
            <family val="2"/>
          </rPr>
          <t xml:space="preserve">
called Alayne, her phone was not accepting calls, emailed Breanna and Eddie 3/2/17
Eddie connected with her on 3/15/17</t>
        </r>
      </text>
    </comment>
    <comment ref="AE65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called Brandon but "subscriber is not in service." Emailed Eric as well 3/6/17
Called the number that Eric gave me and he disconnected the call. He immediately texted me "?????" I responded with who I was and why I was calling and he never responded back. 3/7/17
He left me a VM and I called him back on 4/14/17 letting him know that I had contacted CE to see if they will let us reopen his case.</t>
        </r>
      </text>
    </comment>
    <comment ref="K66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or 12</t>
        </r>
      </text>
    </comment>
    <comment ref="AE66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Ben Myers-Petro:</t>
        </r>
        <r>
          <rPr>
            <sz val="8"/>
            <color indexed="81"/>
            <rFont val="Tahoma"/>
            <family val="2"/>
          </rPr>
          <t xml:space="preserve">
emailed La'Quadra 3/2/17
emailed La'Quadra back on 3/6/17 left VM with Joseph as well</t>
        </r>
      </text>
    </comment>
    <comment ref="CF66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Failed UA</t>
        </r>
      </text>
    </comment>
    <comment ref="Z67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F68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Completed 11/1/16</t>
        </r>
      </text>
    </comment>
    <comment ref="AE68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emailed Essie 3/14/17</t>
        </r>
      </text>
    </comment>
    <comment ref="CF68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looking for family housing</t>
        </r>
      </text>
    </comment>
    <comment ref="F69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Completed 2/23/17</t>
        </r>
      </text>
    </comment>
    <comment ref="AE69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emailed with Brit on 3/15/17
Spoke to Cue and texted him the information, he is going to confirm a time for next Wednesday via text. 3/17/17</t>
        </r>
      </text>
    </comment>
    <comment ref="CH69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Wants 1BR</t>
        </r>
      </text>
    </comment>
    <comment ref="F70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Completed 4/22/16</t>
        </r>
      </text>
    </comment>
    <comment ref="AE70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left Garrick a VM on 3/14/17
Spoke with Garrick on 3/17/17, he wil call me on Monday to schedule an interview</t>
        </r>
      </text>
    </comment>
    <comment ref="F71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Completed 12/2/16</t>
        </r>
      </text>
    </comment>
    <comment ref="AE71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left Mike a VM and emailed Chris on 3/14/17
left Mike a VM and emailed Chris again on 3/17/17
Mike left me a VM and I left him one on 4/13/17. I gave him Tim's cell phone # as well and told him that Tim would likely be trying to contact him</t>
        </r>
      </text>
    </comment>
    <comment ref="F72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Completed 1/13/17</t>
        </r>
      </text>
    </comment>
    <comment ref="F73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Completed 2/24/17</t>
        </r>
      </text>
    </comment>
    <comment ref="F74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"Reactivated"</t>
        </r>
      </text>
    </comment>
    <comment ref="F75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Completed 2/28/17</t>
        </r>
      </text>
    </comment>
    <comment ref="AE75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scheduled to come to Dillon to interview on 3/20/17 but declined because she wanted housing with her fiance. She called me this morning to say that she changed her mind and wanted to reschedule. I left her a VM as well 3/21/17
Jovonna missed her interview on 3/29/17 and left a VM. I called her back and couldn't leave a message of my own.
I texted her on 3/30 and she said she was still interested. I offered to schedule a time with her via text on 3/31/17</t>
        </r>
      </text>
    </comment>
    <comment ref="F76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Completed 12/22/16</t>
        </r>
      </text>
    </comment>
    <comment ref="F77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Completed 2/2/17</t>
        </r>
      </text>
    </comment>
    <comment ref="F78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Completed 12/6/16</t>
        </r>
      </text>
    </comment>
    <comment ref="F79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Completed 10/6/16, revised 2/23/17</t>
        </r>
      </text>
    </comment>
    <comment ref="AE79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Marina dooes not list a phone number, I emailed Tim on 3/21/17
Tim responded on 3/27/17, and I replied on 3/28/17</t>
        </r>
      </text>
    </comment>
    <comment ref="F80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Completed 1/24/17</t>
        </r>
      </text>
    </comment>
    <comment ref="AE80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emailed Ruth on 3/28/17</t>
        </r>
      </text>
    </comment>
    <comment ref="F81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Completed 6/6/16</t>
        </r>
      </text>
    </comment>
    <comment ref="AE81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emailed Ben on 3/21/17. there is no number for Raymond.</t>
        </r>
      </text>
    </comment>
    <comment ref="F82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Completed 2/2/17</t>
        </r>
      </text>
    </comment>
    <comment ref="F83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Completed 11/8/16</t>
        </r>
      </text>
    </comment>
    <comment ref="AE83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left Sophia a VM on 3/28/17
Emailed Sarah on 3/30/17</t>
        </r>
      </text>
    </comment>
    <comment ref="F84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Completed 10/17/16</t>
        </r>
      </text>
    </comment>
    <comment ref="AE84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Ben Myers-Petro:</t>
        </r>
        <r>
          <rPr>
            <sz val="9"/>
            <color indexed="81"/>
            <rFont val="Tahoma"/>
            <family val="2"/>
          </rPr>
          <t xml:space="preserve">
Sarah emailed me on 3/24/17 and I replied on 3/28/17. I asked her what level SO Benny is.</t>
        </r>
      </text>
    </comment>
    <comment ref="F85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Completed 2/17/17</t>
        </r>
      </text>
    </comment>
    <comment ref="F86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Completed 11/10/16</t>
        </r>
      </text>
    </comment>
    <comment ref="F87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Completed 3/9/17</t>
        </r>
      </text>
    </comment>
    <comment ref="F88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Completed 1/12/17</t>
        </r>
      </text>
    </comment>
    <comment ref="F89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Originally referred on 8/9/17</t>
        </r>
      </text>
    </comment>
    <comment ref="F90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Completed 11/17/16</t>
        </r>
      </text>
    </comment>
    <comment ref="F91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Completed 11/14/16</t>
        </r>
      </text>
    </comment>
    <comment ref="F92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Completed 3/9/17</t>
        </r>
      </text>
    </comment>
    <comment ref="Z92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F93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6/23/17</t>
        </r>
      </text>
    </comment>
    <comment ref="F94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Originally referred 11/18/16</t>
        </r>
      </text>
    </comment>
    <comment ref="Z95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F97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Completed 9/9/16</t>
        </r>
      </text>
    </comment>
    <comment ref="F98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8/8/16</t>
        </r>
      </text>
    </comment>
    <comment ref="F101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Completed 3/4/17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2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Completed 4/10/17</t>
        </r>
      </text>
    </comment>
    <comment ref="F103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Completed 4/11/17</t>
        </r>
      </text>
    </comment>
    <comment ref="P103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working on GA</t>
        </r>
      </text>
    </comment>
    <comment ref="F104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Completed 2/24/17</t>
        </r>
      </text>
    </comment>
    <comment ref="F105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Completed 4/10/17</t>
        </r>
      </text>
    </comment>
    <comment ref="CF105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Level 3 SO</t>
        </r>
      </text>
    </comment>
    <comment ref="F106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Completed 4/7/17</t>
        </r>
      </text>
    </comment>
    <comment ref="F107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Completed 12/28/16</t>
        </r>
      </text>
    </comment>
    <comment ref="F108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Completed 2/10/17</t>
        </r>
      </text>
    </comment>
    <comment ref="F110" authorId="0" shapeId="0" xr:uid="{00000000-0006-0000-0000-00005F000000}">
      <text>
        <r>
          <rPr>
            <sz val="8"/>
            <color indexed="81"/>
            <rFont val="Tahoma"/>
            <family val="2"/>
          </rPr>
          <t xml:space="preserve">Completed 2/16/17
</t>
        </r>
      </text>
    </comment>
    <comment ref="Z110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F111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Completed 4/27/17</t>
        </r>
      </text>
    </comment>
    <comment ref="F112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Completed 3/8/17</t>
        </r>
      </text>
    </comment>
    <comment ref="F113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Completed 4/24/17</t>
        </r>
      </text>
    </comment>
    <comment ref="P113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Maybe applying for GA</t>
        </r>
      </text>
    </comment>
    <comment ref="F114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Completed 4/5/17</t>
        </r>
      </text>
    </comment>
    <comment ref="F115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Completed 4/26/17</t>
        </r>
      </text>
    </comment>
    <comment ref="F116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Completed 3/8/17</t>
        </r>
      </text>
    </comment>
    <comment ref="F117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Completed 1/19/17</t>
        </r>
      </text>
    </comment>
    <comment ref="Z117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F118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Completed 3/2/17</t>
        </r>
      </text>
    </comment>
    <comment ref="F120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Completed 2/6/17</t>
        </r>
      </text>
    </comment>
    <comment ref="F121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Completed 3/6/17</t>
        </r>
      </text>
    </comment>
    <comment ref="CF121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Wants significant other to live with him</t>
        </r>
      </text>
    </comment>
    <comment ref="F122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Completed 4/17/17</t>
        </r>
      </text>
    </comment>
    <comment ref="F123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Completed 1/27/17</t>
        </r>
      </text>
    </comment>
    <comment ref="F124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Completed 4/13/17</t>
        </r>
      </text>
    </comment>
    <comment ref="P124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20% Service Connection - $264/month</t>
        </r>
      </text>
    </comment>
    <comment ref="F125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Completed 4/20/17</t>
        </r>
      </text>
    </comment>
    <comment ref="F126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Completed 3/7/17</t>
        </r>
      </text>
    </comment>
    <comment ref="F127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Completed 11/21/16</t>
        </r>
      </text>
    </comment>
    <comment ref="F128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Completed 4/18/17</t>
        </r>
      </text>
    </comment>
    <comment ref="F129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Completed 4/6/17</t>
        </r>
      </text>
    </comment>
    <comment ref="F130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Completed 3/20/17</t>
        </r>
      </text>
    </comment>
    <comment ref="F131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Completed 4/26/17</t>
        </r>
      </text>
    </comment>
    <comment ref="F132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Completed 5/9/17</t>
        </r>
      </text>
    </comment>
    <comment ref="F133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Completed 12/15/16</t>
        </r>
      </text>
    </comment>
    <comment ref="F134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Completed 5/22/17</t>
        </r>
      </text>
    </comment>
    <comment ref="Z134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 xml:space="preserve">Doesn't want sober housing
</t>
        </r>
      </text>
    </comment>
    <comment ref="F135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Completed 4/24/17</t>
        </r>
      </text>
    </comment>
    <comment ref="F136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Completed 6/5/17</t>
        </r>
      </text>
    </comment>
    <comment ref="Z136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F137" authorId="0" shapeId="0" xr:uid="{00000000-0006-0000-0000-000080000000}">
      <text>
        <r>
          <rPr>
            <sz val="9"/>
            <color indexed="81"/>
            <rFont val="Tahoma"/>
            <family val="2"/>
          </rPr>
          <t xml:space="preserve">Completed 4/26/17
</t>
        </r>
      </text>
    </comment>
    <comment ref="CF144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Level 3 Sex Offense</t>
        </r>
      </text>
    </comment>
    <comment ref="Z147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CF148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Income too high</t>
        </r>
      </text>
    </comment>
    <comment ref="A152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1080908</t>
        </r>
      </text>
    </comment>
    <comment ref="A153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1029189</t>
        </r>
      </text>
    </comment>
    <comment ref="Z153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A154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1018872</t>
        </r>
      </text>
    </comment>
    <comment ref="A155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1013014</t>
        </r>
      </text>
    </comment>
    <comment ref="Z155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A156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1012284</t>
        </r>
      </text>
    </comment>
    <comment ref="A157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1034968</t>
        </r>
      </text>
    </comment>
    <comment ref="A158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1021916</t>
        </r>
      </text>
    </comment>
    <comment ref="Z158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A159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1002766</t>
        </r>
      </text>
    </comment>
    <comment ref="A160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1016318</t>
        </r>
      </text>
    </comment>
    <comment ref="A161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1039834</t>
        </r>
      </text>
    </comment>
    <comment ref="A162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1011670</t>
        </r>
      </text>
    </comment>
    <comment ref="A164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1002715</t>
        </r>
      </text>
    </comment>
    <comment ref="CF169" authorId="0" shapeId="0" xr:uid="{00000000-0006-0000-0000-000093000000}">
      <text>
        <r>
          <rPr>
            <b/>
            <sz val="8"/>
            <color indexed="81"/>
            <rFont val="Tahoma"/>
            <family val="2"/>
          </rPr>
          <t>income too high</t>
        </r>
      </text>
    </comment>
    <comment ref="A170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1036210</t>
        </r>
      </text>
    </comment>
    <comment ref="Z171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A172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1002835</t>
        </r>
      </text>
    </comment>
    <comment ref="CH173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wants non GRH housing, but oesn't qualify for our HUD programs</t>
        </r>
      </text>
    </comment>
    <comment ref="Z178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 xml:space="preserve">Doesn't want sober housing
</t>
        </r>
      </text>
    </comment>
    <comment ref="Z180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 xml:space="preserve">doesn't want sober housing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90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Doesn't want sober housing</t>
        </r>
      </text>
    </comment>
    <comment ref="Z196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 xml:space="preserve">Doesn't want sober housing
</t>
        </r>
      </text>
    </comment>
    <comment ref="CF206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Income over limits</t>
        </r>
      </text>
    </comment>
    <comment ref="CF217" authorId="0" shapeId="0" xr:uid="{00000000-0006-0000-0000-00009D000000}">
      <text>
        <r>
          <rPr>
            <b/>
            <sz val="8"/>
            <color indexed="81"/>
            <rFont val="Tahoma"/>
            <family val="2"/>
          </rPr>
          <t>Not disabled</t>
        </r>
      </text>
    </comment>
    <comment ref="CF219" authorId="0" shapeId="0" xr:uid="{00000000-0006-0000-0000-00009E000000}">
      <text>
        <r>
          <rPr>
            <b/>
            <sz val="8"/>
            <color indexed="81"/>
            <rFont val="Tahoma"/>
            <family val="2"/>
          </rPr>
          <t>Over income</t>
        </r>
      </text>
    </comment>
    <comment ref="Z222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Ill defined housing hx</t>
        </r>
      </text>
    </comment>
    <comment ref="A225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1039834</t>
        </r>
      </text>
    </comment>
    <comment ref="Z236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Paperwork very incomplete</t>
        </r>
      </text>
    </comment>
    <comment ref="Z241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Assessment incredibly incomplete</t>
        </r>
      </text>
    </comment>
    <comment ref="CH241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Moved into the Alliance in June</t>
        </r>
      </text>
    </comment>
    <comment ref="CF242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Income exceeds limit</t>
        </r>
      </text>
    </comment>
    <comment ref="Z243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Assessment incredibly incomplete</t>
        </r>
      </text>
    </comment>
    <comment ref="Z246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Criminal background left blank, but was also denied from Simpon Housing because of her crim background.</t>
        </r>
      </text>
    </comment>
    <comment ref="CH251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Failed to Complete Section 8 Process</t>
        </r>
      </text>
    </comment>
    <comment ref="CH266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Violent felony within last year</t>
        </r>
      </text>
    </comment>
    <comment ref="CH396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Open Warrant. Also denied by Aeon for owing them money, additionally he is a previous Emanuel tenant and is ineligible for RSE properties</t>
        </r>
      </text>
    </comment>
    <comment ref="CH412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Recent violent felony conviction</t>
        </r>
      </text>
    </comment>
    <comment ref="CH511" authorId="0" shapeId="0" xr:uid="{B72C57E6-FB32-4945-89C9-A040BF5E25C4}">
      <text>
        <r>
          <rPr>
            <b/>
            <sz val="9"/>
            <color indexed="81"/>
            <rFont val="Tahoma"/>
            <charset val="1"/>
          </rPr>
          <t>Must notify community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 Myers-Petro</author>
  </authors>
  <commentList>
    <comment ref="C36" authorId="0" shapeId="0" xr:uid="{6660C5F4-C19B-43E7-BE64-11A762A9F27A}">
      <text>
        <r>
          <rPr>
            <b/>
            <sz val="9"/>
            <color indexed="81"/>
            <rFont val="Tahoma"/>
            <family val="2"/>
          </rPr>
          <t>Needs verified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tc={722DCEA4-0DCE-4891-A36C-385169744EF5}</author>
    <author>tc={30BB9967-FA31-4D3F-8AC7-4E42006BC090}</author>
  </authors>
  <commentList>
    <comment ref="R1" authorId="0" shapeId="0" xr:uid="{80AF0E32-3FB2-4F79-9A32-C0605574C7B9}">
      <text>
        <r>
          <rPr>
            <b/>
            <sz val="9"/>
            <color indexed="81"/>
            <rFont val="Tahoma"/>
            <family val="2"/>
          </rPr>
          <t>This is the number of days of during the vacancy that the client was not in process. A negative number means that the client was in process that number of days prior to the unit becoming vacant.</t>
        </r>
      </text>
    </comment>
    <comment ref="AE178" authorId="0" shapeId="0" xr:uid="{5F035BE1-15E7-4D89-9101-0ED66C58FFBD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D185" authorId="0" shapeId="0" xr:uid="{1B64CCA5-51FA-453E-A5F4-F7AEAC7FED5C}">
      <text>
        <r>
          <rPr>
            <b/>
            <sz val="9"/>
            <color indexed="81"/>
            <rFont val="Tahoma"/>
            <family val="2"/>
          </rPr>
          <t>Guest Policy</t>
        </r>
      </text>
    </comment>
    <comment ref="Z208" authorId="0" shapeId="0" xr:uid="{B86397CF-8269-4E76-B59F-AF333BE038CB}">
      <text>
        <r>
          <rPr>
            <b/>
            <sz val="9"/>
            <color indexed="81"/>
            <rFont val="Tahoma"/>
            <family val="2"/>
          </rPr>
          <t>Threatening Behavior
`</t>
        </r>
      </text>
    </comment>
    <comment ref="AA234" authorId="0" shapeId="0" xr:uid="{F79C337B-79CA-474E-B156-7622F3FE12DD}">
      <text>
        <r>
          <rPr>
            <b/>
            <sz val="9"/>
            <color indexed="81"/>
            <rFont val="Tahoma"/>
            <family val="2"/>
          </rPr>
          <t xml:space="preserve">Probation Violations
</t>
        </r>
      </text>
    </comment>
    <comment ref="AD257" authorId="0" shapeId="0" xr:uid="{0084FB2C-E447-4AA6-9DFD-EEA3EC409977}">
      <text>
        <r>
          <rPr>
            <b/>
            <sz val="9"/>
            <color indexed="81"/>
            <rFont val="Tahoma"/>
            <family val="2"/>
          </rPr>
          <t>Guest Policy</t>
        </r>
      </text>
    </comment>
    <comment ref="AD285" authorId="0" shapeId="0" xr:uid="{10BBAD14-B649-4B77-BA08-42436B147E06}">
      <text>
        <r>
          <rPr>
            <b/>
            <sz val="9"/>
            <color indexed="81"/>
            <rFont val="Tahoma"/>
            <family val="2"/>
          </rPr>
          <t>Building Disruptions</t>
        </r>
      </text>
    </comment>
    <comment ref="AD334" authorId="0" shapeId="0" xr:uid="{F6431A55-80C9-4679-AEF9-81C7A07DFA31}">
      <text>
        <r>
          <rPr>
            <b/>
            <sz val="8"/>
            <color indexed="81"/>
            <rFont val="Tahoma"/>
            <family val="2"/>
          </rPr>
          <t>Guest Policy</t>
        </r>
      </text>
    </comment>
    <comment ref="AD349" authorId="0" shapeId="0" xr:uid="{F9160E32-13BD-41FD-80C3-A0EB367918A8}">
      <text>
        <r>
          <rPr>
            <b/>
            <sz val="9"/>
            <color indexed="81"/>
            <rFont val="Tahoma"/>
            <family val="2"/>
          </rPr>
          <t>Security</t>
        </r>
      </text>
    </comment>
    <comment ref="AD357" authorId="0" shapeId="0" xr:uid="{BC583544-0ADA-4261-85AE-212A9BB82FC4}">
      <text>
        <r>
          <rPr>
            <b/>
            <sz val="9"/>
            <color indexed="81"/>
            <rFont val="Tahoma"/>
            <family val="2"/>
          </rPr>
          <t>Guest Policy</t>
        </r>
      </text>
    </comment>
    <comment ref="AD384" authorId="0" shapeId="0" xr:uid="{B2A5BA52-B60E-4FAF-A524-4E79FAEA9C4B}">
      <text>
        <r>
          <rPr>
            <b/>
            <sz val="9"/>
            <color indexed="81"/>
            <rFont val="Tahoma"/>
            <family val="2"/>
          </rPr>
          <t xml:space="preserve">Multiple Violations
</t>
        </r>
      </text>
    </comment>
    <comment ref="AE418" authorId="0" shapeId="0" xr:uid="{5A33860B-9DDD-4792-92B5-2133C4606501}">
      <text>
        <r>
          <rPr>
            <b/>
            <sz val="9"/>
            <color indexed="81"/>
            <rFont val="Tahoma"/>
            <family val="2"/>
          </rPr>
          <t>Over income</t>
        </r>
      </text>
    </comment>
    <comment ref="AD434" authorId="0" shapeId="0" xr:uid="{A6ECBA1A-89CD-452C-A59D-F484EBD90C4E}">
      <text>
        <r>
          <rPr>
            <b/>
            <sz val="9"/>
            <color indexed="81"/>
            <rFont val="Tahoma"/>
            <family val="2"/>
          </rPr>
          <t>Guest Policy</t>
        </r>
      </text>
    </comment>
    <comment ref="AD443" authorId="0" shapeId="0" xr:uid="{A0740152-8B7A-4AE4-8192-4BECB23E287B}">
      <text>
        <r>
          <rPr>
            <b/>
            <sz val="9"/>
            <color indexed="81"/>
            <rFont val="Tahoma"/>
            <family val="2"/>
          </rPr>
          <t>PHA denial: Fraud</t>
        </r>
      </text>
    </comment>
    <comment ref="AD445" authorId="0" shapeId="0" xr:uid="{C735FDD6-B9BD-43A5-A432-E15FF15EA740}">
      <text>
        <r>
          <rPr>
            <b/>
            <sz val="9"/>
            <color indexed="81"/>
            <rFont val="Tahoma"/>
            <family val="2"/>
          </rPr>
          <t>Guest Policy</t>
        </r>
      </text>
    </comment>
    <comment ref="AD453" authorId="0" shapeId="0" xr:uid="{EE9487A5-49DA-4221-867E-F2BBBCBAC9E5}">
      <text>
        <r>
          <rPr>
            <b/>
            <sz val="9"/>
            <color indexed="81"/>
            <rFont val="Tahoma"/>
            <family val="2"/>
          </rPr>
          <t>Guest Policy</t>
        </r>
      </text>
    </comment>
    <comment ref="G526" authorId="0" shapeId="0" xr:uid="{B3D43F78-DFC9-4963-B1C3-ED5A515E9F36}">
      <text>
        <r>
          <rPr>
            <b/>
            <sz val="9"/>
            <color indexed="81"/>
            <rFont val="Tahoma"/>
            <family val="2"/>
          </rPr>
          <t>60 days of building full</t>
        </r>
      </text>
    </comment>
    <comment ref="Z529" authorId="0" shapeId="0" xr:uid="{A4957A05-4890-4DDD-851C-511D013B7F3D}">
      <text>
        <r>
          <rPr>
            <b/>
            <sz val="9"/>
            <color indexed="81"/>
            <rFont val="Tahoma"/>
            <family val="2"/>
          </rPr>
          <t xml:space="preserve">Weapon
</t>
        </r>
      </text>
    </comment>
    <comment ref="AA553" authorId="0" shapeId="0" xr:uid="{C2C08956-B801-4E07-8A44-7615037AC482}">
      <text>
        <r>
          <rPr>
            <b/>
            <sz val="9"/>
            <color indexed="81"/>
            <rFont val="Tahoma"/>
            <family val="2"/>
          </rPr>
          <t>Threats with weapon</t>
        </r>
      </text>
    </comment>
    <comment ref="S727" authorId="1" shapeId="0" xr:uid="{722DCEA4-0DCE-4891-A36C-385169744EF5}">
      <text>
        <t>[Threaded comment]
Your version of Excel allows you to read this threaded comment; however, any edits to it will get removed if the file is opened in a newer version of Excel. Learn more: https://go.microsoft.com/fwlink/?linkid=870924
Comment:
    No MO date available</t>
      </text>
    </comment>
    <comment ref="S765" authorId="2" shapeId="0" xr:uid="{30BB9967-FA31-4D3F-8AC7-4E42006BC09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MO date Available</t>
      </text>
    </comment>
    <comment ref="G770" authorId="0" shapeId="0" xr:uid="{78B34A43-F434-4270-BAA7-04B3C714A99D}">
      <text>
        <r>
          <rPr>
            <b/>
            <sz val="9"/>
            <color indexed="81"/>
            <rFont val="Tahoma"/>
            <family val="2"/>
          </rPr>
          <t>60 days of building full</t>
        </r>
      </text>
    </comment>
    <comment ref="Z798" authorId="0" shapeId="0" xr:uid="{918F43FA-3BCF-41CE-9D88-E8F6508E4DD9}">
      <text>
        <r>
          <rPr>
            <b/>
            <sz val="9"/>
            <color indexed="81"/>
            <rFont val="Tahoma"/>
            <family val="2"/>
          </rPr>
          <t>Weapon</t>
        </r>
      </text>
    </comment>
    <comment ref="G802" authorId="0" shapeId="0" xr:uid="{37DCEF0E-BDCA-4328-94C5-7DD7AD02B48A}">
      <text>
        <r>
          <rPr>
            <b/>
            <sz val="9"/>
            <color indexed="81"/>
            <rFont val="Tahoma"/>
            <family val="2"/>
          </rPr>
          <t>46 days of building full</t>
        </r>
      </text>
    </comment>
    <comment ref="AD975" authorId="0" shapeId="0" xr:uid="{4353F5D1-0E82-4A21-9A0B-0B848D214A94}">
      <text>
        <r>
          <rPr>
            <b/>
            <sz val="9"/>
            <color indexed="81"/>
            <rFont val="Tahoma"/>
            <family val="2"/>
          </rPr>
          <t>Secruity</t>
        </r>
      </text>
    </comment>
    <comment ref="AE976" authorId="0" shapeId="0" xr:uid="{9BB94F7C-185F-47ED-A81F-EF90664A8343}">
      <text>
        <r>
          <rPr>
            <b/>
            <sz val="9"/>
            <color indexed="81"/>
            <rFont val="Tahoma"/>
            <family val="2"/>
          </rPr>
          <t>Over income</t>
        </r>
      </text>
    </comment>
    <comment ref="G1005" authorId="0" shapeId="0" xr:uid="{A48DB8C2-14F0-44D5-BCFD-DE7BC54E2466}">
      <text>
        <r>
          <rPr>
            <b/>
            <sz val="9"/>
            <color indexed="81"/>
            <rFont val="Tahoma"/>
            <family val="2"/>
          </rPr>
          <t>20 days of full building</t>
        </r>
      </text>
    </comment>
    <comment ref="AD1008" authorId="0" shapeId="0" xr:uid="{4F2FA3AB-4862-4B24-BADE-504557572AAE}">
      <text>
        <r>
          <rPr>
            <b/>
            <sz val="9"/>
            <color indexed="81"/>
            <rFont val="Tahoma"/>
            <family val="2"/>
          </rPr>
          <t>Compliance</t>
        </r>
      </text>
    </comment>
    <comment ref="AE1022" authorId="0" shapeId="0" xr:uid="{EB04E3E0-531D-4944-9F05-CE8ECF9DBFBD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E1097" authorId="0" shapeId="0" xr:uid="{D38DCEE2-A842-42E7-BE9B-146859AFB4DD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E1098" authorId="0" shapeId="0" xr:uid="{7FFB38E1-8548-4255-A2F4-BD6AB832AE5D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E1135" authorId="0" shapeId="0" xr:uid="{F0B57FD1-ADF2-430D-99F6-8C9171987507}">
      <text>
        <r>
          <rPr>
            <b/>
            <sz val="9"/>
            <color indexed="81"/>
            <rFont val="Tahoma"/>
            <family val="2"/>
          </rPr>
          <t>Over Income</t>
        </r>
      </text>
    </comment>
    <comment ref="AE1210" authorId="0" shapeId="0" xr:uid="{6081CEE0-DAE6-4A2D-9F5A-D1CA405F29D9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D1245" authorId="0" shapeId="0" xr:uid="{81721D22-8F4E-40FD-9B01-CC38B006F3FF}">
      <text>
        <r>
          <rPr>
            <b/>
            <sz val="9"/>
            <color indexed="81"/>
            <rFont val="Tahoma"/>
            <family val="2"/>
          </rPr>
          <t>Behavior</t>
        </r>
      </text>
    </comment>
    <comment ref="AE1268" authorId="0" shapeId="0" xr:uid="{9AD6AB99-55E4-488F-BCF6-FE8B74CFC556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D1323" authorId="0" shapeId="0" xr:uid="{415BCC2B-934D-4E39-95AD-EF9C29E13D30}">
      <text>
        <r>
          <rPr>
            <b/>
            <sz val="9"/>
            <color indexed="81"/>
            <rFont val="Tahoma"/>
            <family val="2"/>
          </rPr>
          <t>Multiple Violations</t>
        </r>
      </text>
    </comment>
    <comment ref="AE1332" authorId="0" shapeId="0" xr:uid="{4EEF59D0-4006-494C-AB6D-A44D8BCB6CD3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E1403" authorId="0" shapeId="0" xr:uid="{8F6BAEA4-1CBE-4F68-AC8D-2074B6A5B389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D1423" authorId="0" shapeId="0" xr:uid="{F813D9CF-99BA-48F2-B7D7-FED6DC33E061}">
      <text>
        <r>
          <rPr>
            <b/>
            <sz val="9"/>
            <color indexed="81"/>
            <rFont val="Tahoma"/>
            <family val="2"/>
          </rPr>
          <t>Productivity</t>
        </r>
      </text>
    </comment>
    <comment ref="Z1430" authorId="0" shapeId="0" xr:uid="{067FA6F7-03E6-4DA0-B0FB-F52C61C5139D}">
      <text>
        <r>
          <rPr>
            <b/>
            <sz val="8"/>
            <color indexed="81"/>
            <rFont val="Tahoma"/>
            <family val="2"/>
          </rPr>
          <t>Threats with a weapon</t>
        </r>
      </text>
    </comment>
    <comment ref="AD1459" authorId="0" shapeId="0" xr:uid="{9C97A4AA-0578-402D-9E6C-1D3EF00E489B}">
      <text>
        <r>
          <rPr>
            <b/>
            <sz val="9"/>
            <color indexed="81"/>
            <rFont val="Tahoma"/>
            <family val="2"/>
          </rPr>
          <t xml:space="preserve">Behavior
</t>
        </r>
      </text>
    </comment>
    <comment ref="AD1526" authorId="0" shapeId="0" xr:uid="{49B76CCE-5D3F-47A1-BBF4-BA7794F68AB2}">
      <text>
        <r>
          <rPr>
            <b/>
            <sz val="9"/>
            <color indexed="81"/>
            <rFont val="Tahoma"/>
            <family val="2"/>
          </rPr>
          <t xml:space="preserve">Behavior
</t>
        </r>
      </text>
    </comment>
    <comment ref="AE1533" authorId="0" shapeId="0" xr:uid="{2AB1EC86-E5AD-402B-A17E-5E07274BBEA6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E1538" authorId="0" shapeId="0" xr:uid="{E6AB0375-D9C5-4CB6-AD9D-83B2C4A009CC}">
      <text>
        <r>
          <rPr>
            <b/>
            <sz val="9"/>
            <color indexed="81"/>
            <rFont val="Tahoma"/>
            <family val="2"/>
          </rPr>
          <t>Over income</t>
        </r>
      </text>
    </comment>
    <comment ref="AE1543" authorId="0" shapeId="0" xr:uid="{88963CD9-88D7-467D-AAC7-A467FF7AE9AA}">
      <text>
        <r>
          <rPr>
            <b/>
            <sz val="9"/>
            <color indexed="81"/>
            <rFont val="Tahoma"/>
            <family val="2"/>
          </rPr>
          <t>Subsidy</t>
        </r>
      </text>
    </comment>
    <comment ref="AE1545" authorId="0" shapeId="0" xr:uid="{9D3E368B-EBFC-4F45-BAC2-E1EA3133D723}">
      <text>
        <r>
          <rPr>
            <b/>
            <sz val="9"/>
            <color indexed="81"/>
            <rFont val="Tahoma"/>
            <family val="2"/>
          </rPr>
          <t>Subsidy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N43" authorId="0" shapeId="0" xr:uid="{6B0F565B-04C0-4BA8-A370-366C4338191C}">
      <text>
        <r>
          <rPr>
            <b/>
            <sz val="8"/>
            <color indexed="81"/>
            <rFont val="Tahoma"/>
            <family val="2"/>
          </rPr>
          <t>Arson</t>
        </r>
      </text>
    </comment>
    <comment ref="N64" authorId="0" shapeId="0" xr:uid="{FFDECF55-FF5F-4B7C-AF0B-8B1CFF620E22}">
      <text>
        <r>
          <rPr>
            <b/>
            <sz val="8"/>
            <color indexed="81"/>
            <rFont val="Tahoma"/>
            <family val="2"/>
          </rPr>
          <t>Recent violent Felony</t>
        </r>
      </text>
    </comment>
    <comment ref="N250" authorId="0" shapeId="0" xr:uid="{360CB675-AE79-4AFB-A699-2750CC195F2A}">
      <text>
        <r>
          <rPr>
            <b/>
            <sz val="9"/>
            <color indexed="81"/>
            <rFont val="Tahoma"/>
            <family val="2"/>
          </rPr>
          <t>Multiple failure to register charges</t>
        </r>
      </text>
    </comment>
    <comment ref="N374" authorId="0" shapeId="0" xr:uid="{2581FFD6-1687-4786-AEB6-AAD4F5A89995}">
      <text>
        <r>
          <rPr>
            <b/>
            <sz val="9"/>
            <color indexed="81"/>
            <rFont val="Tahoma"/>
            <family val="2"/>
          </rPr>
          <t>SO</t>
        </r>
      </text>
    </comment>
    <comment ref="N503" authorId="0" shapeId="0" xr:uid="{CB07FC8C-402B-4618-8306-4861EBA328F2}">
      <text>
        <r>
          <rPr>
            <b/>
            <sz val="9"/>
            <color indexed="81"/>
            <rFont val="Tahoma"/>
            <family val="2"/>
          </rPr>
          <t>SO</t>
        </r>
      </text>
    </comment>
    <comment ref="N512" authorId="0" shapeId="0" xr:uid="{6103805C-41EB-4A9E-9BE3-D5D0F2958C17}">
      <text>
        <r>
          <rPr>
            <b/>
            <sz val="9"/>
            <color indexed="81"/>
            <rFont val="Tahoma"/>
            <family val="2"/>
          </rPr>
          <t>SO</t>
        </r>
      </text>
    </comment>
  </commentList>
</comments>
</file>

<file path=xl/sharedStrings.xml><?xml version="1.0" encoding="utf-8"?>
<sst xmlns="http://schemas.openxmlformats.org/spreadsheetml/2006/main" count="37379" uniqueCount="4182">
  <si>
    <t>Birthdate</t>
  </si>
  <si>
    <t>Age</t>
  </si>
  <si>
    <t>Disability</t>
  </si>
  <si>
    <t>Program</t>
  </si>
  <si>
    <t>Status</t>
  </si>
  <si>
    <t>Keenan Phillips</t>
  </si>
  <si>
    <t>Harbor Light</t>
  </si>
  <si>
    <t>Cami Case</t>
  </si>
  <si>
    <t>No</t>
  </si>
  <si>
    <t>GA</t>
  </si>
  <si>
    <t>HUD Homeless</t>
  </si>
  <si>
    <t>Yes</t>
  </si>
  <si>
    <t>Removed</t>
  </si>
  <si>
    <t>Sobriety</t>
  </si>
  <si>
    <t>Shawn Jorgenson</t>
  </si>
  <si>
    <t>Emanuel</t>
  </si>
  <si>
    <t>Moved in</t>
  </si>
  <si>
    <t>Prior to Client Contact</t>
  </si>
  <si>
    <t>Edward Landvik</t>
  </si>
  <si>
    <t>People Incorporated</t>
  </si>
  <si>
    <t>Tyler Bouwens</t>
  </si>
  <si>
    <t>SSI</t>
  </si>
  <si>
    <t>Chronic Homeless</t>
  </si>
  <si>
    <t>At first Client Contact</t>
  </si>
  <si>
    <t>Dennis Webster</t>
  </si>
  <si>
    <t>Not Homeless</t>
  </si>
  <si>
    <t>Central</t>
  </si>
  <si>
    <t>After multiple phone conversations</t>
  </si>
  <si>
    <t>Steven Davis</t>
  </si>
  <si>
    <t>At first F2F meeting</t>
  </si>
  <si>
    <t>Bobby Rogers</t>
  </si>
  <si>
    <t>Supportive Living Solutions</t>
  </si>
  <si>
    <t>Courtnie Keltner</t>
  </si>
  <si>
    <t>After multiple F2F meetings</t>
  </si>
  <si>
    <t>Jeffrey Brown</t>
  </si>
  <si>
    <t>After meeting with Property Management</t>
  </si>
  <si>
    <t>Kevin Gomez</t>
  </si>
  <si>
    <t>Dillon</t>
  </si>
  <si>
    <t>DeVonn McKenzie</t>
  </si>
  <si>
    <t>Simpson Housing</t>
  </si>
  <si>
    <t>Robert Hoffman</t>
  </si>
  <si>
    <t>Ineligible</t>
  </si>
  <si>
    <t>Keith Paul</t>
  </si>
  <si>
    <t>St. Stephens</t>
  </si>
  <si>
    <t>Amy Friedman</t>
  </si>
  <si>
    <t>Long Term Homeless</t>
  </si>
  <si>
    <t>Criminal History</t>
  </si>
  <si>
    <t>Mercedes Walker</t>
  </si>
  <si>
    <t>Sarah Haberman</t>
  </si>
  <si>
    <t>None</t>
  </si>
  <si>
    <t>Unable to contact</t>
  </si>
  <si>
    <t>Ruben Samayoa</t>
  </si>
  <si>
    <t>Radames Ortiz</t>
  </si>
  <si>
    <t>Deceased</t>
  </si>
  <si>
    <t>Rachelle Hutchins</t>
  </si>
  <si>
    <t>Hope Street</t>
  </si>
  <si>
    <t>Christi Neaton</t>
  </si>
  <si>
    <t>Tanya Lenox</t>
  </si>
  <si>
    <t>Doesn't Matter</t>
  </si>
  <si>
    <t>Talesha Flowers</t>
  </si>
  <si>
    <t>SSHS Outreach</t>
  </si>
  <si>
    <t>Brit Culp</t>
  </si>
  <si>
    <t>S+C</t>
  </si>
  <si>
    <t>Demetrius McCray</t>
  </si>
  <si>
    <t>Michelle Perrin</t>
  </si>
  <si>
    <t>Gregory Earth</t>
  </si>
  <si>
    <t>Bre Schell</t>
  </si>
  <si>
    <t>Revis Wells</t>
  </si>
  <si>
    <t>Tyrone Johnson</t>
  </si>
  <si>
    <t>Sporadic Employment</t>
  </si>
  <si>
    <t>Mark Davis</t>
  </si>
  <si>
    <t>Eric McDougle</t>
  </si>
  <si>
    <t>Jarred Garrity</t>
  </si>
  <si>
    <t>Eddie Wiebye</t>
  </si>
  <si>
    <t>Rachel O'Garmon</t>
  </si>
  <si>
    <t>Breanna Jaijairam</t>
  </si>
  <si>
    <t>Joel Soto</t>
  </si>
  <si>
    <t>Employment</t>
  </si>
  <si>
    <t>Undocumented Immigrant</t>
  </si>
  <si>
    <t>Ahmed Hirmoge</t>
  </si>
  <si>
    <t>ResCare</t>
  </si>
  <si>
    <t>Jim Smallen</t>
  </si>
  <si>
    <t>Brian Pfaff</t>
  </si>
  <si>
    <t>Essie McKiernan</t>
  </si>
  <si>
    <t>Jeff Johnson</t>
  </si>
  <si>
    <t>Kate Coleman</t>
  </si>
  <si>
    <t>RSDI</t>
  </si>
  <si>
    <t>Melody Doyle</t>
  </si>
  <si>
    <t>Pension</t>
  </si>
  <si>
    <t>Faith Monson</t>
  </si>
  <si>
    <t>Joanna Verhezrt</t>
  </si>
  <si>
    <t>Gerald Fleischaker</t>
  </si>
  <si>
    <t>Tribal</t>
  </si>
  <si>
    <t>Phil Vanordy</t>
  </si>
  <si>
    <t>Found Housing Elsewhere</t>
  </si>
  <si>
    <t>Shawn Eggleston</t>
  </si>
  <si>
    <t>Ashley Pride</t>
  </si>
  <si>
    <t>Daniel Cottier</t>
  </si>
  <si>
    <t>Cleopatria Jones</t>
  </si>
  <si>
    <t>Katie Bunker</t>
  </si>
  <si>
    <t>Sheryl Santiago</t>
  </si>
  <si>
    <t>Rose Reed-Maxfield</t>
  </si>
  <si>
    <t>Candice Austin</t>
  </si>
  <si>
    <t>Luke Tervola</t>
  </si>
  <si>
    <t>Doesn't want sober housing</t>
  </si>
  <si>
    <t>Lester Cloud</t>
  </si>
  <si>
    <t>Brandon Sanford</t>
  </si>
  <si>
    <t>SSDI</t>
  </si>
  <si>
    <t>Marian Wright</t>
  </si>
  <si>
    <t>Nathaniel George</t>
  </si>
  <si>
    <t>Kelvin Curry</t>
  </si>
  <si>
    <t>Hennepin County</t>
  </si>
  <si>
    <t>Susannah King</t>
  </si>
  <si>
    <t>Michael Majsterski</t>
  </si>
  <si>
    <t>Angela Dahlin</t>
  </si>
  <si>
    <t>Carol Rasmussen</t>
  </si>
  <si>
    <t>Judy Thompson</t>
  </si>
  <si>
    <t>Matthew Thompson</t>
  </si>
  <si>
    <t>Thomas Mariette</t>
  </si>
  <si>
    <t>Our Saviours</t>
  </si>
  <si>
    <t>Elizabeth Casper</t>
  </si>
  <si>
    <t>Latifah Newman</t>
  </si>
  <si>
    <t>Dignity Center (SSHS)</t>
  </si>
  <si>
    <t>Kevin Pittis</t>
  </si>
  <si>
    <t>Miles Shaw</t>
  </si>
  <si>
    <t>Incarcerated</t>
  </si>
  <si>
    <t>Maurice Watson</t>
  </si>
  <si>
    <t>La'Quadra Neal</t>
  </si>
  <si>
    <t>Dale Sloan</t>
  </si>
  <si>
    <t>Higher Ground</t>
  </si>
  <si>
    <t>Ben Ellis</t>
  </si>
  <si>
    <t>Thomas Hanson</t>
  </si>
  <si>
    <t>Hassan Nurr</t>
  </si>
  <si>
    <t>Wants other housing</t>
  </si>
  <si>
    <t>Angeline Martin</t>
  </si>
  <si>
    <t>Chris Knutson</t>
  </si>
  <si>
    <t>Carol Flournoy</t>
  </si>
  <si>
    <t>Edwin Bullhead</t>
  </si>
  <si>
    <t>Mecanmeta Turney</t>
  </si>
  <si>
    <t>RSDI/SSI</t>
  </si>
  <si>
    <t>Kevin Smith</t>
  </si>
  <si>
    <t>Yvonne Lussier</t>
  </si>
  <si>
    <t>Ruth Thomas</t>
  </si>
  <si>
    <t>Alliance</t>
  </si>
  <si>
    <t>n/a</t>
  </si>
  <si>
    <t>Harlen Greyeagle</t>
  </si>
  <si>
    <t>Alayne Sorenson</t>
  </si>
  <si>
    <t>Eddie Weibye</t>
  </si>
  <si>
    <t>Brandon Helvig</t>
  </si>
  <si>
    <t>Joseph Nyaboe</t>
  </si>
  <si>
    <t>Rico Mullins</t>
  </si>
  <si>
    <t>Mike Huffman</t>
  </si>
  <si>
    <t>No to sober housing</t>
  </si>
  <si>
    <t>Crystal Oakgrove</t>
  </si>
  <si>
    <t>Wants Family Housing</t>
  </si>
  <si>
    <t>Cue Hodges</t>
  </si>
  <si>
    <t>Garrick Lee</t>
  </si>
  <si>
    <t>Levi Spencer</t>
  </si>
  <si>
    <t>Marcus Meeks</t>
  </si>
  <si>
    <t>Michael Hammond</t>
  </si>
  <si>
    <t>Jovonna Evans</t>
  </si>
  <si>
    <t>Lisa Zakrzewski</t>
  </si>
  <si>
    <t>Dallas Bringsthem</t>
  </si>
  <si>
    <t>Dluechi Morris</t>
  </si>
  <si>
    <t>Howard Davis</t>
  </si>
  <si>
    <t>Sheila Lemon</t>
  </si>
  <si>
    <t>Marina Roberson</t>
  </si>
  <si>
    <t>Tim Greene</t>
  </si>
  <si>
    <t>Paul Knutson</t>
  </si>
  <si>
    <t>Ruth Miller</t>
  </si>
  <si>
    <t>Raymond Hawn</t>
  </si>
  <si>
    <t>Shalynda Raino</t>
  </si>
  <si>
    <t>HUD</t>
  </si>
  <si>
    <t>Sophia Amacende-Aguilar</t>
  </si>
  <si>
    <t>Benny Southworth</t>
  </si>
  <si>
    <t>Sarah Jane Keaveny</t>
  </si>
  <si>
    <t>Jimmie Jackson</t>
  </si>
  <si>
    <t>Temp work</t>
  </si>
  <si>
    <t>Patricia LeTange</t>
  </si>
  <si>
    <t>Joel Mead</t>
  </si>
  <si>
    <t>Wilbur Williams</t>
  </si>
  <si>
    <t>Charles Laymon</t>
  </si>
  <si>
    <t>Mariellen King</t>
  </si>
  <si>
    <t>Mark Burmesiter</t>
  </si>
  <si>
    <t>Valencia Swint</t>
  </si>
  <si>
    <t>Anthony Feather</t>
  </si>
  <si>
    <t>Cassie Warholm-Wohlenhaus</t>
  </si>
  <si>
    <t>Jeffrey Theisen</t>
  </si>
  <si>
    <t>Krista Gibson</t>
  </si>
  <si>
    <t>Terry Rean</t>
  </si>
  <si>
    <t>Tonya Harris</t>
  </si>
  <si>
    <t>Ajoko Gaye</t>
  </si>
  <si>
    <t>Counts Senovich</t>
  </si>
  <si>
    <t>CE rescinded the Referral</t>
  </si>
  <si>
    <t>David Jones</t>
  </si>
  <si>
    <t>Level 3 Sex Offender</t>
  </si>
  <si>
    <t>Eric Brown</t>
  </si>
  <si>
    <t>Farid Suleiman</t>
  </si>
  <si>
    <t>Ruben Vela</t>
  </si>
  <si>
    <t>Stephen Schule</t>
  </si>
  <si>
    <t>Danielle Nall</t>
  </si>
  <si>
    <t>Onesmus Daniel</t>
  </si>
  <si>
    <t>Leroy Newsome</t>
  </si>
  <si>
    <t>Richard Brinda</t>
  </si>
  <si>
    <t>Sean McKee Page</t>
  </si>
  <si>
    <t>Candace Vaith</t>
  </si>
  <si>
    <t>Christine Williams</t>
  </si>
  <si>
    <t>Daniel Dills</t>
  </si>
  <si>
    <t>Tommi Stevens</t>
  </si>
  <si>
    <t>Gary Nelson</t>
  </si>
  <si>
    <t>John Lemieux</t>
  </si>
  <si>
    <t>SCD</t>
  </si>
  <si>
    <t>Johnny McDougle</t>
  </si>
  <si>
    <t>Cherita Tenhoff</t>
  </si>
  <si>
    <t>Johnny Miller</t>
  </si>
  <si>
    <t>Dave Katzenmeyer</t>
  </si>
  <si>
    <t>Lakota Powers</t>
  </si>
  <si>
    <t>Laura Ross</t>
  </si>
  <si>
    <t>Manuel Ramat</t>
  </si>
  <si>
    <t>Michael Everett</t>
  </si>
  <si>
    <t>Raffe Eugene King</t>
  </si>
  <si>
    <t>Richard Armstrong</t>
  </si>
  <si>
    <t>Scott Marquardt</t>
  </si>
  <si>
    <t>Sean Pederson</t>
  </si>
  <si>
    <t>yes</t>
  </si>
  <si>
    <t>Charles Scott</t>
  </si>
  <si>
    <t>Taylor Scheller</t>
  </si>
  <si>
    <t>Tyrone Muchko</t>
  </si>
  <si>
    <t>Jamie Glenn</t>
  </si>
  <si>
    <t>Jason Tarnowski</t>
  </si>
  <si>
    <t>James Melton</t>
  </si>
  <si>
    <t>Seng Thor</t>
  </si>
  <si>
    <t>Christofer Noble</t>
  </si>
  <si>
    <t>YouthLink</t>
  </si>
  <si>
    <t>Sarah Breyette</t>
  </si>
  <si>
    <t>Ronald Gakin</t>
  </si>
  <si>
    <t>Marcellus Robinson</t>
  </si>
  <si>
    <t>Kay Strand</t>
  </si>
  <si>
    <t>Cliff Deboid</t>
  </si>
  <si>
    <t>Safe Bay</t>
  </si>
  <si>
    <t>David Peterson</t>
  </si>
  <si>
    <t>Eric Johnson</t>
  </si>
  <si>
    <t>Housing History</t>
  </si>
  <si>
    <t>Eugene Minor</t>
  </si>
  <si>
    <t>Jade Erickson</t>
  </si>
  <si>
    <t>Nannette Davis</t>
  </si>
  <si>
    <t>Tim Myers</t>
  </si>
  <si>
    <t>Income exceeds limits</t>
  </si>
  <si>
    <t>Richard Knudson</t>
  </si>
  <si>
    <t>Richard Mouneu</t>
  </si>
  <si>
    <t>Scott Taylor</t>
  </si>
  <si>
    <t>Tremayne Shanklih</t>
  </si>
  <si>
    <t>William Hutchinson</t>
  </si>
  <si>
    <t>unknown</t>
  </si>
  <si>
    <t>Fontell Fuller</t>
  </si>
  <si>
    <t>Adana Boney-Jett</t>
  </si>
  <si>
    <t>Richard Clark</t>
  </si>
  <si>
    <t>Edward Fogarty</t>
  </si>
  <si>
    <t>Allison Dorn</t>
  </si>
  <si>
    <t>Clifton Pickens</t>
  </si>
  <si>
    <t>Darron Turner</t>
  </si>
  <si>
    <t>Dawn June</t>
  </si>
  <si>
    <t>DeRoin Kent</t>
  </si>
  <si>
    <t>Eric Bullock</t>
  </si>
  <si>
    <t>Jennifer Wright</t>
  </si>
  <si>
    <t>Mark Lewis</t>
  </si>
  <si>
    <t>Moses Gomes</t>
  </si>
  <si>
    <t>Roger Chapman</t>
  </si>
  <si>
    <t>Tera Evans</t>
  </si>
  <si>
    <t>Aaron Schlaeger</t>
  </si>
  <si>
    <t>Justin Angrimson</t>
  </si>
  <si>
    <t>Naima Ali</t>
  </si>
  <si>
    <t>Pierre St. Pierre</t>
  </si>
  <si>
    <t>Brock Blanton</t>
  </si>
  <si>
    <t>Joel Barron</t>
  </si>
  <si>
    <t>??</t>
  </si>
  <si>
    <t>Incomplete</t>
  </si>
  <si>
    <t>John Mason</t>
  </si>
  <si>
    <t>Marcus Hatch</t>
  </si>
  <si>
    <t>Rodney Franklin</t>
  </si>
  <si>
    <t>Earl Wembly</t>
  </si>
  <si>
    <t>Haidi Jerlstrom</t>
  </si>
  <si>
    <t>Jacob Cooper</t>
  </si>
  <si>
    <t>Roy Campbell</t>
  </si>
  <si>
    <t>Matrix</t>
  </si>
  <si>
    <t>Brian Bozeman</t>
  </si>
  <si>
    <t>Royale Devine</t>
  </si>
  <si>
    <t>Virgil Feather</t>
  </si>
  <si>
    <t>Jonathan McLaurin</t>
  </si>
  <si>
    <t>Dorian Stuttley</t>
  </si>
  <si>
    <t>Kerry Meehan</t>
  </si>
  <si>
    <t>Oasis for Youth</t>
  </si>
  <si>
    <t>Jasmyn Green</t>
  </si>
  <si>
    <t>Beverly Lazaro</t>
  </si>
  <si>
    <t>Collin Crouch</t>
  </si>
  <si>
    <t>Marvin Wyatt</t>
  </si>
  <si>
    <t>Masheki Walker</t>
  </si>
  <si>
    <t>Michael Burlingame</t>
  </si>
  <si>
    <t>Bill Church</t>
  </si>
  <si>
    <t>Mick Imberi</t>
  </si>
  <si>
    <t>Minnie Walton</t>
  </si>
  <si>
    <t>Nathan McLaughlin</t>
  </si>
  <si>
    <t>Patrice Smith</t>
  </si>
  <si>
    <t>Robert Owens</t>
  </si>
  <si>
    <t>Sonya Dolan</t>
  </si>
  <si>
    <t>Tiffany Moy</t>
  </si>
  <si>
    <t>Corey Hendrix</t>
  </si>
  <si>
    <t>Francis Ejiya</t>
  </si>
  <si>
    <t>L'Anita Arnold</t>
  </si>
  <si>
    <t>Dorothy Day</t>
  </si>
  <si>
    <t>Kou Yang</t>
  </si>
  <si>
    <t>Sonya BeJoile</t>
  </si>
  <si>
    <t>Abdelaziz Yusuf</t>
  </si>
  <si>
    <t>James Johnson</t>
  </si>
  <si>
    <t>Mai Nguyen</t>
  </si>
  <si>
    <t>Michael Payne</t>
  </si>
  <si>
    <t>Michael Brooks</t>
  </si>
  <si>
    <t>Richard Cushman</t>
  </si>
  <si>
    <t>The Aliveness Project</t>
  </si>
  <si>
    <t>Mady Ekue-Hettah</t>
  </si>
  <si>
    <t>Timothy Lemke</t>
  </si>
  <si>
    <t>Caleb Lewis</t>
  </si>
  <si>
    <t>Gelli Overton</t>
  </si>
  <si>
    <t>Income</t>
  </si>
  <si>
    <t>Loretta Adams</t>
  </si>
  <si>
    <t>My-Isha Franson</t>
  </si>
  <si>
    <t>Ricardo Magdaleno</t>
  </si>
  <si>
    <t>Wesley Cunningham</t>
  </si>
  <si>
    <t>Denairo Dickerson</t>
  </si>
  <si>
    <t>Shanice Mason</t>
  </si>
  <si>
    <t>Diana Kutzler</t>
  </si>
  <si>
    <t>Laura Culpepper</t>
  </si>
  <si>
    <t>Justin Pitchford</t>
  </si>
  <si>
    <t>Robert Gaustad</t>
  </si>
  <si>
    <t>Victoria Williams</t>
  </si>
  <si>
    <t>Avenues</t>
  </si>
  <si>
    <t>Sheila Shelton</t>
  </si>
  <si>
    <t>Wade Chase</t>
  </si>
  <si>
    <t>Move Forward</t>
  </si>
  <si>
    <t>Carly Kammerer</t>
  </si>
  <si>
    <t>William Ritchie</t>
  </si>
  <si>
    <t>Calvin Wright</t>
  </si>
  <si>
    <t>TAP</t>
  </si>
  <si>
    <t>Breana Guernsey</t>
  </si>
  <si>
    <t>Eddie White</t>
  </si>
  <si>
    <t>Gregory Taylor</t>
  </si>
  <si>
    <t>Henry Campbell</t>
  </si>
  <si>
    <t>Roy Brown</t>
  </si>
  <si>
    <t>no</t>
  </si>
  <si>
    <t>Dawn Oakgrove</t>
  </si>
  <si>
    <t>Tammy Johnson</t>
  </si>
  <si>
    <t>Derrick Riddle</t>
  </si>
  <si>
    <t>Ensermu Moti</t>
  </si>
  <si>
    <t>David Ingalsbe</t>
  </si>
  <si>
    <t>Eugene Sandberg</t>
  </si>
  <si>
    <t>none</t>
  </si>
  <si>
    <t>LaVonne Fultz</t>
  </si>
  <si>
    <t>Melandie Stevenson</t>
  </si>
  <si>
    <t>Robert Miller</t>
  </si>
  <si>
    <t>Alan Henderson</t>
  </si>
  <si>
    <t>Corey Jones</t>
  </si>
  <si>
    <t>Renee Saiko</t>
  </si>
  <si>
    <t>Calvin Tiller</t>
  </si>
  <si>
    <t>Kamal Hirsi</t>
  </si>
  <si>
    <t>Michael Perez</t>
  </si>
  <si>
    <t>Multiple sources</t>
  </si>
  <si>
    <t>Gerald Grandsberry</t>
  </si>
  <si>
    <t>Jimmy Smith</t>
  </si>
  <si>
    <t>Tewodros (Teddy) Michael</t>
  </si>
  <si>
    <t>Nicole Thomson</t>
  </si>
  <si>
    <t>Annie Hudson</t>
  </si>
  <si>
    <t>Michael Wilson Jr.</t>
  </si>
  <si>
    <t>Ryan Blanton</t>
  </si>
  <si>
    <t>William Jackson</t>
  </si>
  <si>
    <t>Anngena English</t>
  </si>
  <si>
    <t>Cory Parker</t>
  </si>
  <si>
    <t>Diea Zarroug</t>
  </si>
  <si>
    <t>Donald Norman</t>
  </si>
  <si>
    <t>Earl Ollie</t>
  </si>
  <si>
    <t>Gerald Smith</t>
  </si>
  <si>
    <t>Compliance</t>
  </si>
  <si>
    <t>Isaac Patterson</t>
  </si>
  <si>
    <t>Jamaar Saulsberry</t>
  </si>
  <si>
    <t>Myron Denny</t>
  </si>
  <si>
    <t>AICDC</t>
  </si>
  <si>
    <t>Travis Earth-Werner</t>
  </si>
  <si>
    <t>Robert Ohern</t>
  </si>
  <si>
    <t>Russell Nading</t>
  </si>
  <si>
    <t>Teresa Jackson</t>
  </si>
  <si>
    <t>Crim Background</t>
  </si>
  <si>
    <t>Antonio Gaddy</t>
  </si>
  <si>
    <t>Dustin Hilgren</t>
  </si>
  <si>
    <t>Dustin Sellman</t>
  </si>
  <si>
    <t>Shae Sanford</t>
  </si>
  <si>
    <t>Terrence May</t>
  </si>
  <si>
    <t>Zachary Gontard</t>
  </si>
  <si>
    <t>Damien Fullilove</t>
  </si>
  <si>
    <t>James Shaninghouse</t>
  </si>
  <si>
    <t>Mattie Grassrope</t>
  </si>
  <si>
    <t>Claudine Williams</t>
  </si>
  <si>
    <t>Cordell Townsell</t>
  </si>
  <si>
    <t>Lamonte Mayo</t>
  </si>
  <si>
    <t>Tyrone Douglas</t>
  </si>
  <si>
    <t>Annalee Mays</t>
  </si>
  <si>
    <t>Jody Clason</t>
  </si>
  <si>
    <t>Julian Manley</t>
  </si>
  <si>
    <t>Omer Aden Ahmed Nur</t>
  </si>
  <si>
    <t>Maxine LittleBoy</t>
  </si>
  <si>
    <t>Homeless Status</t>
  </si>
  <si>
    <t>Alton Wade Left Hand</t>
  </si>
  <si>
    <t>Zee Warholm</t>
  </si>
  <si>
    <t>At First Client Contact</t>
  </si>
  <si>
    <t>Cassie Wohlenhaus</t>
  </si>
  <si>
    <t>Unable to Contact</t>
  </si>
  <si>
    <t>LaRay Jarmones</t>
  </si>
  <si>
    <t>sheila Lemon</t>
  </si>
  <si>
    <t>Client on Ban List</t>
  </si>
  <si>
    <t>Theresa Campbell</t>
  </si>
  <si>
    <t>Elizabeth Thompson</t>
  </si>
  <si>
    <t>Melva Kelly</t>
  </si>
  <si>
    <t>Sheila Lee</t>
  </si>
  <si>
    <t>Arthur White</t>
  </si>
  <si>
    <t>Wants family housing</t>
  </si>
  <si>
    <t>Daniel Rosera</t>
  </si>
  <si>
    <t>Tadeo Escoto</t>
  </si>
  <si>
    <t>Mai Vue</t>
  </si>
  <si>
    <t>Xeko Gaylor</t>
  </si>
  <si>
    <t>Dan Stewart</t>
  </si>
  <si>
    <t>Yvonne Chomilo</t>
  </si>
  <si>
    <t>Asia Torbert</t>
  </si>
  <si>
    <t>Dawn Fineday</t>
  </si>
  <si>
    <t>After Meeting with Property Management</t>
  </si>
  <si>
    <t>John Henagan</t>
  </si>
  <si>
    <t>Lakesha Miller</t>
  </si>
  <si>
    <t>Michele Stokes</t>
  </si>
  <si>
    <t>Katherine Smith</t>
  </si>
  <si>
    <t>Myra Reed</t>
  </si>
  <si>
    <t>Kayla Van Batavia</t>
  </si>
  <si>
    <t>Jennifer Biddlecom</t>
  </si>
  <si>
    <t>Ilana Budenosky</t>
  </si>
  <si>
    <t>Jeron House</t>
  </si>
  <si>
    <t>People Incoporated</t>
  </si>
  <si>
    <t>Ryan Singleton</t>
  </si>
  <si>
    <t>Eddie Myers</t>
  </si>
  <si>
    <t>Angelique Williams</t>
  </si>
  <si>
    <t>Katricia Dotch</t>
  </si>
  <si>
    <t>Todd Giernet</t>
  </si>
  <si>
    <t>William Barrett</t>
  </si>
  <si>
    <t>Unknown</t>
  </si>
  <si>
    <t>Assessment incomplete</t>
  </si>
  <si>
    <t>Alicia Falk</t>
  </si>
  <si>
    <t>Criminal History missing</t>
  </si>
  <si>
    <t>Aubrey Williams</t>
  </si>
  <si>
    <t>Ira Toles</t>
  </si>
  <si>
    <t>Kenneth Williams</t>
  </si>
  <si>
    <t>Maxim Chance</t>
  </si>
  <si>
    <t>Michael Peterson</t>
  </si>
  <si>
    <t>Mokom Ndifor</t>
  </si>
  <si>
    <t>Robert Brown</t>
  </si>
  <si>
    <t>Teresa Wilson</t>
  </si>
  <si>
    <t>Vincent Lewis</t>
  </si>
  <si>
    <t>Julian Bowie</t>
  </si>
  <si>
    <t>Camie Case</t>
  </si>
  <si>
    <t>D'Arby Abrams</t>
  </si>
  <si>
    <t>Joseph Melton</t>
  </si>
  <si>
    <t>Sarah Bechthold</t>
  </si>
  <si>
    <t>Antonio Smith-Altman</t>
  </si>
  <si>
    <t>Jermone (Philly) Evans</t>
  </si>
  <si>
    <t>McKenzie Colas</t>
  </si>
  <si>
    <t>Luciano Sanchez</t>
  </si>
  <si>
    <t>Topacia Kegan</t>
  </si>
  <si>
    <t>Shanika Ridley</t>
  </si>
  <si>
    <t>Shelley Skinaway</t>
  </si>
  <si>
    <t>William Matthews</t>
  </si>
  <si>
    <t>Adam Ostlund</t>
  </si>
  <si>
    <t>Edward Krumpotich</t>
  </si>
  <si>
    <t>Samuel Wagner</t>
  </si>
  <si>
    <t>MSA</t>
  </si>
  <si>
    <t>Fabian Wakanabo</t>
  </si>
  <si>
    <t>Neomonie White</t>
  </si>
  <si>
    <t>American Indian Community Development Center</t>
  </si>
  <si>
    <t>Olivier Kimpembe</t>
  </si>
  <si>
    <t>Not Disabled</t>
  </si>
  <si>
    <t>Brandon McDonald</t>
  </si>
  <si>
    <t>Marcus Schaffer</t>
  </si>
  <si>
    <t>Nicole Blanchard</t>
  </si>
  <si>
    <t>Traci Gilbert</t>
  </si>
  <si>
    <t>Undra Harrell</t>
  </si>
  <si>
    <t>Corum Siegl-Wald</t>
  </si>
  <si>
    <t>Alandes Augustin</t>
  </si>
  <si>
    <t>Chad Dugan</t>
  </si>
  <si>
    <t>Stephanie Corrente</t>
  </si>
  <si>
    <t>Charita Donahue</t>
  </si>
  <si>
    <t>Isaac Scott</t>
  </si>
  <si>
    <t>Isse Sharmarke</t>
  </si>
  <si>
    <t>Lyndon Gilbert</t>
  </si>
  <si>
    <t>Timothy McDaniel</t>
  </si>
  <si>
    <t>Vanita Williams</t>
  </si>
  <si>
    <t>Douglas Milek</t>
  </si>
  <si>
    <t>Frederick Mack</t>
  </si>
  <si>
    <t>Matthew Johnson</t>
  </si>
  <si>
    <t>Philip Little Thunder</t>
  </si>
  <si>
    <t>Philip Nichele</t>
  </si>
  <si>
    <t>Robert Roxas</t>
  </si>
  <si>
    <t>Steven Bergland</t>
  </si>
  <si>
    <t>Winona Harrison</t>
  </si>
  <si>
    <t>Deanna Meeshenow</t>
  </si>
  <si>
    <t>Desta Adane</t>
  </si>
  <si>
    <t>John Carlbom</t>
  </si>
  <si>
    <t>David Katzenmeyer</t>
  </si>
  <si>
    <t>Mohamed Mohamed</t>
  </si>
  <si>
    <t>Olexis Hall</t>
  </si>
  <si>
    <t>Susan Davis-Stuckey</t>
  </si>
  <si>
    <t>Wardell Collins</t>
  </si>
  <si>
    <t>Whitney Stevens</t>
  </si>
  <si>
    <t>Bruce Williams</t>
  </si>
  <si>
    <t>Doria Evans</t>
  </si>
  <si>
    <t>Marcellus Terry</t>
  </si>
  <si>
    <t>Martin Miller</t>
  </si>
  <si>
    <t>Richard Hudson</t>
  </si>
  <si>
    <t>Samuel Evanovich</t>
  </si>
  <si>
    <t>Sheryl McArdle</t>
  </si>
  <si>
    <t>Stevan Wateland</t>
  </si>
  <si>
    <t>Bernadette Strowder</t>
  </si>
  <si>
    <t>income</t>
  </si>
  <si>
    <t>Cassie Hatchett</t>
  </si>
  <si>
    <t>Christopher DeGrood</t>
  </si>
  <si>
    <t>Garrett Berry</t>
  </si>
  <si>
    <t>George Williams</t>
  </si>
  <si>
    <t>James Powell</t>
  </si>
  <si>
    <t>Jimmitria White</t>
  </si>
  <si>
    <t>Rebecca Jack</t>
  </si>
  <si>
    <t>Takeysha kirk</t>
  </si>
  <si>
    <t>Timothy Krolick</t>
  </si>
  <si>
    <t>Yvette Foote</t>
  </si>
  <si>
    <t>Tina Armstrong</t>
  </si>
  <si>
    <t>Abdiaziz Mohamed</t>
  </si>
  <si>
    <t>David Omurwa</t>
  </si>
  <si>
    <t>Diane Geiger</t>
  </si>
  <si>
    <t>Eleanor Bisanz</t>
  </si>
  <si>
    <t>Mary Light</t>
  </si>
  <si>
    <t>Warren Nelson</t>
  </si>
  <si>
    <t>Catholic Charities</t>
  </si>
  <si>
    <t>Melea Blanchard</t>
  </si>
  <si>
    <t>Arthur Jones</t>
  </si>
  <si>
    <t>Danielle Schneider</t>
  </si>
  <si>
    <t>Joel Schwartz</t>
  </si>
  <si>
    <t>Juanita Rojas-Lewis</t>
  </si>
  <si>
    <t>Kristi Jackson</t>
  </si>
  <si>
    <t>Shequita Reed</t>
  </si>
  <si>
    <t>Troy Rulford</t>
  </si>
  <si>
    <t>Vickie Stevens</t>
  </si>
  <si>
    <t>Daren Gotzian</t>
  </si>
  <si>
    <t>James Kaufman</t>
  </si>
  <si>
    <t>Jordan Stream</t>
  </si>
  <si>
    <t>Mary Simmons</t>
  </si>
  <si>
    <t>Nina LaPrade</t>
  </si>
  <si>
    <t>Abdi Adam</t>
  </si>
  <si>
    <t>Annice Taft</t>
  </si>
  <si>
    <t>Demetrice Reeves</t>
  </si>
  <si>
    <t>Currently out of state</t>
  </si>
  <si>
    <t>Kari Peterson</t>
  </si>
  <si>
    <t>Suzanne Riemer</t>
  </si>
  <si>
    <t>Todd Kimlinger</t>
  </si>
  <si>
    <t>Donald Culpepper</t>
  </si>
  <si>
    <t>Adarryl Hunter</t>
  </si>
  <si>
    <t>Hassan Elfadali</t>
  </si>
  <si>
    <t>Jerry Pahl</t>
  </si>
  <si>
    <t>Casey Holmstrom</t>
  </si>
  <si>
    <t>Jon Wefel</t>
  </si>
  <si>
    <t>Antoine Scott</t>
  </si>
  <si>
    <t>Darryl Kennedy</t>
  </si>
  <si>
    <t>Durell Hines</t>
  </si>
  <si>
    <t>Jessica Johnson-Judd</t>
  </si>
  <si>
    <t>contact information</t>
  </si>
  <si>
    <t>Joseph Munro</t>
  </si>
  <si>
    <t>Mary Cotrell</t>
  </si>
  <si>
    <t>Mustafa Nelson</t>
  </si>
  <si>
    <t>Myra Watson</t>
  </si>
  <si>
    <t>Robert Hadley</t>
  </si>
  <si>
    <t>Shane Mathews</t>
  </si>
  <si>
    <t>Stacy Patterson</t>
  </si>
  <si>
    <t>Charles Stamper</t>
  </si>
  <si>
    <t>Darrell Bradley</t>
  </si>
  <si>
    <t>criminal History</t>
  </si>
  <si>
    <t>David Krizan</t>
  </si>
  <si>
    <t>Elvis Joiner</t>
  </si>
  <si>
    <t>Pheng Vang</t>
  </si>
  <si>
    <t>Chaun Eggleston</t>
  </si>
  <si>
    <t>Roderick Tabb</t>
  </si>
  <si>
    <t>Unemployment</t>
  </si>
  <si>
    <t>Terence Moss</t>
  </si>
  <si>
    <t>Wayne Johnson</t>
  </si>
  <si>
    <t>Alexei Gwinup</t>
  </si>
  <si>
    <t>Bile Ahmed</t>
  </si>
  <si>
    <t>David Hanson</t>
  </si>
  <si>
    <t>Alayna Morgan</t>
  </si>
  <si>
    <t>Jeanette Voltz</t>
  </si>
  <si>
    <t>Jody Antell</t>
  </si>
  <si>
    <t>Nieesheyia Lewis</t>
  </si>
  <si>
    <t>Christine London</t>
  </si>
  <si>
    <t>Nickolas May</t>
  </si>
  <si>
    <t>criminal history</t>
  </si>
  <si>
    <t>Nouanchan Sayyarath</t>
  </si>
  <si>
    <t>Alexander Grimsley</t>
  </si>
  <si>
    <t>Brinn Witt</t>
  </si>
  <si>
    <t>Kariece Wilson</t>
  </si>
  <si>
    <t>Erika Ohles</t>
  </si>
  <si>
    <t>Karina Murphy</t>
  </si>
  <si>
    <t>Jenny Fischer</t>
  </si>
  <si>
    <t>Michelle Waybenais</t>
  </si>
  <si>
    <t>Michael Stabbelfeldt</t>
  </si>
  <si>
    <t>Albert Rozier</t>
  </si>
  <si>
    <t>Allison Vansiclen</t>
  </si>
  <si>
    <t>Casandra Vandenbroeke</t>
  </si>
  <si>
    <t>Ibrahim Omar</t>
  </si>
  <si>
    <t>Robert Benson</t>
  </si>
  <si>
    <t>Lukas Kraskey</t>
  </si>
  <si>
    <t>John West</t>
  </si>
  <si>
    <t>Adrian Howell</t>
  </si>
  <si>
    <t>Mark Moore</t>
  </si>
  <si>
    <t>Michael Butler</t>
  </si>
  <si>
    <t>Frank Stepan</t>
  </si>
  <si>
    <t>Tatiyana Jones</t>
  </si>
  <si>
    <t>Christopher Eakman</t>
  </si>
  <si>
    <t>People Inc</t>
  </si>
  <si>
    <t>Vincent Barnett</t>
  </si>
  <si>
    <t>Jesse Simmerman</t>
  </si>
  <si>
    <t>Cassandra Hollister</t>
  </si>
  <si>
    <t>Thomas Lindquist</t>
  </si>
  <si>
    <t>Sounnavong Syvoravong</t>
  </si>
  <si>
    <t>MN Community Care</t>
  </si>
  <si>
    <t>Caroline Holler</t>
  </si>
  <si>
    <t>Michael Kriese</t>
  </si>
  <si>
    <t>Michael Owens</t>
  </si>
  <si>
    <t>Bridgette Luck</t>
  </si>
  <si>
    <t>Other</t>
  </si>
  <si>
    <t>Name</t>
  </si>
  <si>
    <t>AI</t>
  </si>
  <si>
    <t>Asian</t>
  </si>
  <si>
    <t>Black/AA</t>
  </si>
  <si>
    <t>NH/PI</t>
  </si>
  <si>
    <t>White</t>
  </si>
  <si>
    <t>H/L</t>
  </si>
  <si>
    <t>Male</t>
  </si>
  <si>
    <t>Female</t>
  </si>
  <si>
    <t>Trans</t>
  </si>
  <si>
    <t>Deandre Cotton</t>
  </si>
  <si>
    <t>Tori Johnson</t>
  </si>
  <si>
    <t>Joseph Taylor</t>
  </si>
  <si>
    <t>Sonya Manrriquez</t>
  </si>
  <si>
    <t>Cornerstone</t>
  </si>
  <si>
    <t>Lucy B.</t>
  </si>
  <si>
    <t>Michael Honeyford</t>
  </si>
  <si>
    <t>Lafare Johnson</t>
  </si>
  <si>
    <t>Shaleta Drew</t>
  </si>
  <si>
    <t>Horace Eggleston</t>
  </si>
  <si>
    <t>in process with PM</t>
  </si>
  <si>
    <t>Mohamed Gaid</t>
  </si>
  <si>
    <t>Timothy Holcomb</t>
  </si>
  <si>
    <t>Leroy Batts</t>
  </si>
  <si>
    <t>Fred Hall</t>
  </si>
  <si>
    <t>Rayco Traylor</t>
  </si>
  <si>
    <t>Karla Cortez-Olmedo</t>
  </si>
  <si>
    <t>Ariel Olson</t>
  </si>
  <si>
    <t>Alonzo Berry</t>
  </si>
  <si>
    <t>Criminal History missing/Not Disabled</t>
  </si>
  <si>
    <t>HMIS</t>
  </si>
  <si>
    <t>Extant</t>
  </si>
  <si>
    <t>Candace Eagle</t>
  </si>
  <si>
    <t>Ubaldo Mayen</t>
  </si>
  <si>
    <t>Nasro Abdou</t>
  </si>
  <si>
    <t>Michelle Mitchell</t>
  </si>
  <si>
    <t>Rachel Bean</t>
  </si>
  <si>
    <t>Donte Grice</t>
  </si>
  <si>
    <t>PV Bridge</t>
  </si>
  <si>
    <t>Veteran</t>
  </si>
  <si>
    <t>Felonies</t>
  </si>
  <si>
    <t>Mi</t>
  </si>
  <si>
    <t>Unkwn</t>
  </si>
  <si>
    <t>Joshua Woolsey</t>
  </si>
  <si>
    <t>Manny Loya</t>
  </si>
  <si>
    <t>Missing Pages</t>
  </si>
  <si>
    <t>Semone Harris</t>
  </si>
  <si>
    <t>Prentiss Wright</t>
  </si>
  <si>
    <t>Deaf Can</t>
  </si>
  <si>
    <t>Patrick Presley</t>
  </si>
  <si>
    <t>Sheri Anderson</t>
  </si>
  <si>
    <t>Donna Peake</t>
  </si>
  <si>
    <t>Fancee Rose Red Eyes</t>
  </si>
  <si>
    <t>Rickey Harris</t>
  </si>
  <si>
    <t>Purnima Gergen</t>
  </si>
  <si>
    <t>Marcus Goss</t>
  </si>
  <si>
    <t>Allan Jaworski</t>
  </si>
  <si>
    <t>Marceat Hibbler</t>
  </si>
  <si>
    <t>HS</t>
  </si>
  <si>
    <t>Gender</t>
  </si>
  <si>
    <t>Race</t>
  </si>
  <si>
    <t>Mix/Other</t>
  </si>
  <si>
    <t>Ethnicity</t>
  </si>
  <si>
    <t>Non-H/L</t>
  </si>
  <si>
    <t>Property</t>
  </si>
  <si>
    <t>Mary Wing</t>
  </si>
  <si>
    <t>Francesco Evenson</t>
  </si>
  <si>
    <t>Son Tran</t>
  </si>
  <si>
    <t>sheila Daniels</t>
  </si>
  <si>
    <t>Llewellyn Young</t>
  </si>
  <si>
    <t>Joyce Powell</t>
  </si>
  <si>
    <t>Ahmed Jama</t>
  </si>
  <si>
    <t>Ayub Elmi</t>
  </si>
  <si>
    <t>Ifrah Hassan</t>
  </si>
  <si>
    <t>Timothy Hallquist</t>
  </si>
  <si>
    <t>Lisa Crump</t>
  </si>
  <si>
    <t>Min.year</t>
  </si>
  <si>
    <t>Transferred to another provider</t>
  </si>
  <si>
    <t>Not sober</t>
  </si>
  <si>
    <t>On permanent ban list</t>
  </si>
  <si>
    <t>Declined Housing</t>
  </si>
  <si>
    <t>2BR</t>
  </si>
  <si>
    <t>Marlon Whiteing</t>
  </si>
  <si>
    <t>Radius Health</t>
  </si>
  <si>
    <t>Alexis Myers</t>
  </si>
  <si>
    <t>Philip Riley</t>
  </si>
  <si>
    <t>Thomas Robinson</t>
  </si>
  <si>
    <t>Fasel Ali</t>
  </si>
  <si>
    <t>Richard Olson</t>
  </si>
  <si>
    <t>Dano Waller</t>
  </si>
  <si>
    <t>Carla Murray</t>
  </si>
  <si>
    <t>Year</t>
  </si>
  <si>
    <t>Month</t>
  </si>
  <si>
    <t>Miss.bin2</t>
  </si>
  <si>
    <t>Reason.Application.is.Inaccurate</t>
  </si>
  <si>
    <t>Referral.Source</t>
  </si>
  <si>
    <t>Referring.Agent</t>
  </si>
  <si>
    <t>Date.Assessed</t>
  </si>
  <si>
    <t>Date.Received</t>
  </si>
  <si>
    <t>Previous.Denials</t>
  </si>
  <si>
    <t>Referred.Before</t>
  </si>
  <si>
    <t>VI.SPDAT.Score</t>
  </si>
  <si>
    <t>Crim.hist</t>
  </si>
  <si>
    <t>Sex.Offender</t>
  </si>
  <si>
    <t>Income.Source</t>
  </si>
  <si>
    <t>Mental.Illness</t>
  </si>
  <si>
    <t>Chemical.Dependency</t>
  </si>
  <si>
    <t>Physical.Disability</t>
  </si>
  <si>
    <t>Homeless.Status</t>
  </si>
  <si>
    <t>Previous.Evictions</t>
  </si>
  <si>
    <t>Wants.Sober.Housing.</t>
  </si>
  <si>
    <t>Phone.listed</t>
  </si>
  <si>
    <t>Alt.contact</t>
  </si>
  <si>
    <t>Requests.RSE</t>
  </si>
  <si>
    <t>Application.Accurate</t>
  </si>
  <si>
    <t>PM.Interview.Date</t>
  </si>
  <si>
    <t>Days.on.list</t>
  </si>
  <si>
    <t>Black.AA</t>
  </si>
  <si>
    <t>NH.PI</t>
  </si>
  <si>
    <t>Mixed.Other</t>
  </si>
  <si>
    <t>H.L</t>
  </si>
  <si>
    <t>Sober.bin</t>
  </si>
  <si>
    <t>CH.bin</t>
  </si>
  <si>
    <t>HUD.bin</t>
  </si>
  <si>
    <t>LTH.bin</t>
  </si>
  <si>
    <t>Back.to.CE</t>
  </si>
  <si>
    <t>From.Int.to.move.in</t>
  </si>
  <si>
    <t>Referral.to.INT</t>
  </si>
  <si>
    <t>Referral.to.Move.in</t>
  </si>
  <si>
    <t>1.year.or.More</t>
  </si>
  <si>
    <t>Length.of.Stay</t>
  </si>
  <si>
    <t>Move.out.Date</t>
  </si>
  <si>
    <t>AD.Form.Sent.HMIS.Updated</t>
  </si>
  <si>
    <t>At.what.point.in.the.process</t>
  </si>
  <si>
    <t>Reason.Ineligible</t>
  </si>
  <si>
    <t>Reason.for.Declining</t>
  </si>
  <si>
    <t>Reason.for.Returning</t>
  </si>
  <si>
    <t>Move.in.Date</t>
  </si>
  <si>
    <t>Miss.bin</t>
  </si>
  <si>
    <t>NH.bin</t>
  </si>
  <si>
    <t>Other.bin</t>
  </si>
  <si>
    <t>Tribal.bin</t>
  </si>
  <si>
    <t>SSDI.bin</t>
  </si>
  <si>
    <t>RSDI.bin</t>
  </si>
  <si>
    <t>none.bin</t>
  </si>
  <si>
    <t>Work.bin</t>
  </si>
  <si>
    <t>SSI.bin</t>
  </si>
  <si>
    <t>GA.bin</t>
  </si>
  <si>
    <t>SO.bin</t>
  </si>
  <si>
    <t>Crim.bin</t>
  </si>
  <si>
    <t>Felony.bin</t>
  </si>
  <si>
    <t>Vet.bin</t>
  </si>
  <si>
    <t>MI.bin</t>
  </si>
  <si>
    <t>CD.bin</t>
  </si>
  <si>
    <t>PD.bin</t>
  </si>
  <si>
    <t>Req.bin</t>
  </si>
  <si>
    <t>INT.bin</t>
  </si>
  <si>
    <t>Move.in.bin</t>
  </si>
  <si>
    <t>Prev.bin</t>
  </si>
  <si>
    <t>RB.bin</t>
  </si>
  <si>
    <t>Phone.bin</t>
  </si>
  <si>
    <t>Alt.bin</t>
  </si>
  <si>
    <t>EV.UD.bin</t>
  </si>
  <si>
    <t>PreHMIS.bin</t>
  </si>
  <si>
    <t>Removed.bin</t>
  </si>
  <si>
    <t>IP.bin</t>
  </si>
  <si>
    <t>NIP.bin</t>
  </si>
  <si>
    <t>Unit</t>
  </si>
  <si>
    <t>Funding.Stream</t>
  </si>
  <si>
    <t>Unit.Size</t>
  </si>
  <si>
    <t>Unit.Slotted</t>
  </si>
  <si>
    <t>Applicant.Name</t>
  </si>
  <si>
    <t>Vacant.Date</t>
  </si>
  <si>
    <t>Vacancy.Length</t>
  </si>
  <si>
    <t>Interview.Date</t>
  </si>
  <si>
    <t>CE</t>
  </si>
  <si>
    <t>3210-102</t>
  </si>
  <si>
    <t>UNSLOTTED</t>
  </si>
  <si>
    <t>LoBridgette Richardson</t>
  </si>
  <si>
    <t>Int. Transfer</t>
  </si>
  <si>
    <t>Gail Chavis</t>
  </si>
  <si>
    <t>3210-308</t>
  </si>
  <si>
    <t>3210-103</t>
  </si>
  <si>
    <t>Jessica Ryan</t>
  </si>
  <si>
    <t>Jackson St. Village</t>
  </si>
  <si>
    <t>Sha'Pre Calloway</t>
  </si>
  <si>
    <t>Family Transfer</t>
  </si>
  <si>
    <t>Eloise Fulks</t>
  </si>
  <si>
    <t>Supplement</t>
  </si>
  <si>
    <t>Flat</t>
  </si>
  <si>
    <t>PBA</t>
  </si>
  <si>
    <t>Phillip G.</t>
  </si>
  <si>
    <t>DOCCR</t>
  </si>
  <si>
    <t>Lindquist</t>
  </si>
  <si>
    <t>620-E</t>
  </si>
  <si>
    <t>Portland Village</t>
  </si>
  <si>
    <t>3BR</t>
  </si>
  <si>
    <t>Kesha Beverly</t>
  </si>
  <si>
    <t>VASH</t>
  </si>
  <si>
    <t>3210-203</t>
  </si>
  <si>
    <t>3210-305</t>
  </si>
  <si>
    <t>3210-304</t>
  </si>
  <si>
    <t>In Process with PM</t>
  </si>
  <si>
    <t>Moved in with Family</t>
  </si>
  <si>
    <t>Latese Hudson</t>
  </si>
  <si>
    <t>Moved In</t>
  </si>
  <si>
    <t>Kathleen Hill</t>
  </si>
  <si>
    <t>Turning Point</t>
  </si>
  <si>
    <t>Ellen Krumholz</t>
  </si>
  <si>
    <t>Park Ave</t>
  </si>
  <si>
    <t>Houston Rufus</t>
  </si>
  <si>
    <t>Brendon Smith</t>
  </si>
  <si>
    <t>Huss</t>
  </si>
  <si>
    <t>Maxine Littleboy</t>
  </si>
  <si>
    <t>Katherine Loving</t>
  </si>
  <si>
    <t>Jay Garard</t>
  </si>
  <si>
    <t>Tija Smith</t>
  </si>
  <si>
    <t>Aubrie Marshall</t>
  </si>
  <si>
    <t>Avivo</t>
  </si>
  <si>
    <t>Christin Schimming</t>
  </si>
  <si>
    <t>Bruce Lynn</t>
  </si>
  <si>
    <t>Blake Crawford</t>
  </si>
  <si>
    <t>Arlene Palacio</t>
  </si>
  <si>
    <t>James Hunter</t>
  </si>
  <si>
    <t>Sara Shulstad</t>
  </si>
  <si>
    <t>Wayside</t>
  </si>
  <si>
    <t>Blue Jewel</t>
  </si>
  <si>
    <t>Vanessa Stillday</t>
  </si>
  <si>
    <t>Madison Slocum</t>
  </si>
  <si>
    <t>Bryna Durant</t>
  </si>
  <si>
    <t>Patricia Johnson</t>
  </si>
  <si>
    <t>Alexas Minter</t>
  </si>
  <si>
    <t>Kaitlin Kolodziezak</t>
  </si>
  <si>
    <t>Not Sober</t>
  </si>
  <si>
    <t>Violet Burger</t>
  </si>
  <si>
    <t>Ken Boldt</t>
  </si>
  <si>
    <t>DOCCR/Turning Point</t>
  </si>
  <si>
    <t>David Coburn</t>
  </si>
  <si>
    <t>Levi Olson</t>
  </si>
  <si>
    <t>Tricia Norman</t>
  </si>
  <si>
    <t>Angela Lien</t>
  </si>
  <si>
    <t>China Hutchins</t>
  </si>
  <si>
    <t>Azaira Sandifer</t>
  </si>
  <si>
    <t>Lyndsey Vaughn</t>
  </si>
  <si>
    <t>Kathryn Christie</t>
  </si>
  <si>
    <t>Ka Vang</t>
  </si>
  <si>
    <t>Northstar Behavioral Health</t>
  </si>
  <si>
    <t>John Whittaker</t>
  </si>
  <si>
    <t>Maegen Fortin</t>
  </si>
  <si>
    <t>Marshall Pointer</t>
  </si>
  <si>
    <t>Jordyn Graham</t>
  </si>
  <si>
    <t>Income Exceeds Limits</t>
  </si>
  <si>
    <t>Simon White</t>
  </si>
  <si>
    <t>Sharmon Lenear</t>
  </si>
  <si>
    <t>Reanna Brown</t>
  </si>
  <si>
    <t>Criminal Background</t>
  </si>
  <si>
    <t>Rafiq Mortland</t>
  </si>
  <si>
    <t>Michelle Matthews</t>
  </si>
  <si>
    <t>John Fleming</t>
  </si>
  <si>
    <t>Moved into Alliance HUD</t>
  </si>
  <si>
    <t>James Younger</t>
  </si>
  <si>
    <t>Frank Stanhope</t>
  </si>
  <si>
    <t>Cindy Thompson</t>
  </si>
  <si>
    <t>Rose Callahan</t>
  </si>
  <si>
    <t>Judana Williams</t>
  </si>
  <si>
    <t>Nakisha Boyd</t>
  </si>
  <si>
    <t>Martha Selvog</t>
  </si>
  <si>
    <t>Kiana Stewart</t>
  </si>
  <si>
    <t>Jodie Clark</t>
  </si>
  <si>
    <t>Brianna Littllewolf</t>
  </si>
  <si>
    <t>Mesheka Willis</t>
  </si>
  <si>
    <t>Michelle Theis</t>
  </si>
  <si>
    <t>Harrison Woodard</t>
  </si>
  <si>
    <t>Ami Rashad</t>
  </si>
  <si>
    <t>Jamie Thor</t>
  </si>
  <si>
    <t>Princess Burgos</t>
  </si>
  <si>
    <t>Left Treatment</t>
  </si>
  <si>
    <t>Eden House</t>
  </si>
  <si>
    <t>Nathan Eck</t>
  </si>
  <si>
    <t>Landon Hill</t>
  </si>
  <si>
    <t>Tavon Scott</t>
  </si>
  <si>
    <t>Eddie Boone</t>
  </si>
  <si>
    <t>Sonja Hobley</t>
  </si>
  <si>
    <t>Shayna Lee</t>
  </si>
  <si>
    <t>Roderick Novell</t>
  </si>
  <si>
    <t>Julia Ann Hairy Bird</t>
  </si>
  <si>
    <t>Dawn Messerli</t>
  </si>
  <si>
    <t>Tracy Crist</t>
  </si>
  <si>
    <t>Amber Kahrs</t>
  </si>
  <si>
    <t>Thomas White</t>
  </si>
  <si>
    <t>Roxann Gibson</t>
  </si>
  <si>
    <t>620-B</t>
  </si>
  <si>
    <t>Vanessa Hester</t>
  </si>
  <si>
    <t>620-F</t>
  </si>
  <si>
    <t>Eugene Olson</t>
  </si>
  <si>
    <t>1825-F</t>
  </si>
  <si>
    <t>Patricia McCoy</t>
  </si>
  <si>
    <t>1825-H</t>
  </si>
  <si>
    <t>Sharon Pickford</t>
  </si>
  <si>
    <t>1825-G</t>
  </si>
  <si>
    <t>Michellin Reese</t>
  </si>
  <si>
    <t>1825-I</t>
  </si>
  <si>
    <t>Jeanine Barett</t>
  </si>
  <si>
    <t>1825-D</t>
  </si>
  <si>
    <t>Celia Scott</t>
  </si>
  <si>
    <t>1825-B</t>
  </si>
  <si>
    <t>Tiffany Chandler</t>
  </si>
  <si>
    <t>1825-C</t>
  </si>
  <si>
    <t>Sonya Williams</t>
  </si>
  <si>
    <t>4BR</t>
  </si>
  <si>
    <t>620-H</t>
  </si>
  <si>
    <t>Rochelle Rogers</t>
  </si>
  <si>
    <t>1815-I</t>
  </si>
  <si>
    <t>Lovetta Arrington</t>
  </si>
  <si>
    <t>1815-H</t>
  </si>
  <si>
    <t>Barbara Smith</t>
  </si>
  <si>
    <t>1815-F</t>
  </si>
  <si>
    <t>Jacqueline Hunter</t>
  </si>
  <si>
    <t>1815-C</t>
  </si>
  <si>
    <t>Lisa Scroggins</t>
  </si>
  <si>
    <t>1815-A</t>
  </si>
  <si>
    <t>Quintes Comage</t>
  </si>
  <si>
    <t>1815-B</t>
  </si>
  <si>
    <t>Joyce West</t>
  </si>
  <si>
    <t>1815-G</t>
  </si>
  <si>
    <t>Sojna  Patterson</t>
  </si>
  <si>
    <t>620-G</t>
  </si>
  <si>
    <t>Jackie Gates</t>
  </si>
  <si>
    <t>1825-A</t>
  </si>
  <si>
    <t>Non-DLS</t>
  </si>
  <si>
    <t>Sandra Olson</t>
  </si>
  <si>
    <t>Alonzo Mckizzie</t>
  </si>
  <si>
    <t>Termination</t>
  </si>
  <si>
    <t>Charles Olson</t>
  </si>
  <si>
    <t>Mutual Term</t>
  </si>
  <si>
    <t>Greg Hogan</t>
  </si>
  <si>
    <t>Steve Lord</t>
  </si>
  <si>
    <t>Earl Williams</t>
  </si>
  <si>
    <t>Michele Johnson</t>
  </si>
  <si>
    <t>620-C</t>
  </si>
  <si>
    <t>Jermara Turner</t>
  </si>
  <si>
    <t>620-D</t>
  </si>
  <si>
    <t>Chantal Burnett</t>
  </si>
  <si>
    <t>Proper Notice</t>
  </si>
  <si>
    <t>Dena Sazama</t>
  </si>
  <si>
    <t>Lan Anh Sschoeller</t>
  </si>
  <si>
    <t>620-A</t>
  </si>
  <si>
    <t>David Harrell</t>
  </si>
  <si>
    <t>Latasha Moore</t>
  </si>
  <si>
    <t>1815-D</t>
  </si>
  <si>
    <t>Danielle Haskins</t>
  </si>
  <si>
    <t>Makeyia Suggs</t>
  </si>
  <si>
    <t>Desiree Westbrook</t>
  </si>
  <si>
    <t>Patricia Porter</t>
  </si>
  <si>
    <t>Leonard Taylor</t>
  </si>
  <si>
    <t>Stanley Larkins</t>
  </si>
  <si>
    <t>Seventh Landing</t>
  </si>
  <si>
    <t>Van Pelt</t>
  </si>
  <si>
    <t>Marnie McDermott</t>
  </si>
  <si>
    <t>Tremaine Allen</t>
  </si>
  <si>
    <t>Josh Jacobs</t>
  </si>
  <si>
    <t>Rebecca Zins</t>
  </si>
  <si>
    <t>April Langford</t>
  </si>
  <si>
    <t>Matthew Frost</t>
  </si>
  <si>
    <t>Mike O'Connor</t>
  </si>
  <si>
    <t>Tim McCarthy</t>
  </si>
  <si>
    <t>Abandoned</t>
  </si>
  <si>
    <t>Melissa Kranz</t>
  </si>
  <si>
    <t>Gus Medenwaldt</t>
  </si>
  <si>
    <t>Arden Henderson</t>
  </si>
  <si>
    <t>Evicted</t>
  </si>
  <si>
    <t>Lakaiki Williams</t>
  </si>
  <si>
    <t>Musa Muhammed</t>
  </si>
  <si>
    <t>Floyd Johnson</t>
  </si>
  <si>
    <t>Jenny Kneath/Ray Ghant</t>
  </si>
  <si>
    <t>Tracy Renee Roloff</t>
  </si>
  <si>
    <t>Andrea McKenzie</t>
  </si>
  <si>
    <t>Derrick Whitley</t>
  </si>
  <si>
    <t>John Fenton</t>
  </si>
  <si>
    <t>Jauton Jones</t>
  </si>
  <si>
    <t>Ronald Cross</t>
  </si>
  <si>
    <t>Christine Alston</t>
  </si>
  <si>
    <t>Vanessa Rayford</t>
  </si>
  <si>
    <t>Judy Webb</t>
  </si>
  <si>
    <t>Jack Phillips</t>
  </si>
  <si>
    <t>Kimberly Graef</t>
  </si>
  <si>
    <t>James Franklin</t>
  </si>
  <si>
    <t>Ellen Moore</t>
  </si>
  <si>
    <t>Serena Merriman</t>
  </si>
  <si>
    <t>Keith Rayford</t>
  </si>
  <si>
    <t>Gavin O'Duffy</t>
  </si>
  <si>
    <t>Karen Rock</t>
  </si>
  <si>
    <t>Mildred Bailey</t>
  </si>
  <si>
    <t>Brian Yates</t>
  </si>
  <si>
    <t>Omar Al Shams</t>
  </si>
  <si>
    <t>Internal</t>
  </si>
  <si>
    <t>Transfer</t>
  </si>
  <si>
    <t>Makeyia Suggs/Maurice</t>
  </si>
  <si>
    <t>Phillip Taylor</t>
  </si>
  <si>
    <t>Joyce West/Ikedra</t>
  </si>
  <si>
    <t>Stacie Cottier</t>
  </si>
  <si>
    <t>Pamela Genty</t>
  </si>
  <si>
    <t>Jessica Monroe</t>
  </si>
  <si>
    <t>Dale Kern</t>
  </si>
  <si>
    <t>Melissa Wermager</t>
  </si>
  <si>
    <t>Daniel Tapio</t>
  </si>
  <si>
    <t>Latonya Mcintosh</t>
  </si>
  <si>
    <t>May Kendle</t>
  </si>
  <si>
    <t>Candace Mchiaelson</t>
  </si>
  <si>
    <t>Will Stone</t>
  </si>
  <si>
    <t>Shanita Pettigrew</t>
  </si>
  <si>
    <t>Joyce Presley</t>
  </si>
  <si>
    <t>Curtis Lawrence</t>
  </si>
  <si>
    <t>Angela Cuellar</t>
  </si>
  <si>
    <t>Aaron Giddings</t>
  </si>
  <si>
    <t>Anthony Hargrove</t>
  </si>
  <si>
    <t>Health Issues</t>
  </si>
  <si>
    <t>Crystal Royster</t>
  </si>
  <si>
    <t>Doreen Thurston</t>
  </si>
  <si>
    <t>Tracy McClellan</t>
  </si>
  <si>
    <t>Angela Wall</t>
  </si>
  <si>
    <t>Tonia Johnson</t>
  </si>
  <si>
    <t>Dora Wilson</t>
  </si>
  <si>
    <t>Jacqueline Reese</t>
  </si>
  <si>
    <t>Caroline Love</t>
  </si>
  <si>
    <t>Candace Alsides</t>
  </si>
  <si>
    <t>Ashley Gerdes</t>
  </si>
  <si>
    <t>Tracy Jerry</t>
  </si>
  <si>
    <t>Joanne Robertson</t>
  </si>
  <si>
    <t>Joyce Martin</t>
  </si>
  <si>
    <t>Brian Johnson</t>
  </si>
  <si>
    <t>Ikedra West</t>
  </si>
  <si>
    <t>Lionel Taylor</t>
  </si>
  <si>
    <t>Crystal Perault</t>
  </si>
  <si>
    <t>Alexis Poinsette</t>
  </si>
  <si>
    <t>Tracie Nolan</t>
  </si>
  <si>
    <t>Billie Sue Somnis</t>
  </si>
  <si>
    <t>Michael George</t>
  </si>
  <si>
    <t>Jonathan Joyner</t>
  </si>
  <si>
    <t>Getonn Harbin</t>
  </si>
  <si>
    <t>Rebecca Chermak</t>
  </si>
  <si>
    <t>Branilyn Douglas</t>
  </si>
  <si>
    <t>Jerome Sturdivant</t>
  </si>
  <si>
    <t>Stacy Hardy</t>
  </si>
  <si>
    <t>Lester J.</t>
  </si>
  <si>
    <t>Meghan Strand</t>
  </si>
  <si>
    <t>Benita Rutherford</t>
  </si>
  <si>
    <t>Jason Jackson/Sharon Martin</t>
  </si>
  <si>
    <t>Thomas Jefferson/Heather Thomas</t>
  </si>
  <si>
    <t>Kathleen Loyd</t>
  </si>
  <si>
    <t>Valerie Van Mieghem</t>
  </si>
  <si>
    <t>Oliver Johnson</t>
  </si>
  <si>
    <t>John Sauber</t>
  </si>
  <si>
    <t>Theresa Lee</t>
  </si>
  <si>
    <t>Salvador Burney</t>
  </si>
  <si>
    <t>Channie Jackson</t>
  </si>
  <si>
    <t>Aaron Castilleja</t>
  </si>
  <si>
    <t>Kevin Fick</t>
  </si>
  <si>
    <t>Catherine Haubenhofer</t>
  </si>
  <si>
    <t>Brook Kennedy</t>
  </si>
  <si>
    <t>Taneisha Goudy</t>
  </si>
  <si>
    <t>Greg Larson</t>
  </si>
  <si>
    <t>Sharice Burns</t>
  </si>
  <si>
    <t>Tony Brown</t>
  </si>
  <si>
    <t>Tamika Walton</t>
  </si>
  <si>
    <t>Lynette Nolan</t>
  </si>
  <si>
    <t>Robert Lemuiex</t>
  </si>
  <si>
    <t>Angelique Shores</t>
  </si>
  <si>
    <t>Joseph Hill</t>
  </si>
  <si>
    <t>Bernard Schug</t>
  </si>
  <si>
    <t>Alexander Miyo</t>
  </si>
  <si>
    <t>Linda Thompson</t>
  </si>
  <si>
    <t>Jordan Lordan</t>
  </si>
  <si>
    <t>Ulysses Snell</t>
  </si>
  <si>
    <t>Ira Moore</t>
  </si>
  <si>
    <t>Shiree Nesbitt</t>
  </si>
  <si>
    <t>Carlos Rivera</t>
  </si>
  <si>
    <t>Gerald Beverly</t>
  </si>
  <si>
    <t>Kathreen Bennett</t>
  </si>
  <si>
    <t>Tyrone Jones</t>
  </si>
  <si>
    <t>Valentina McKenzie</t>
  </si>
  <si>
    <t>Sasha Nicely</t>
  </si>
  <si>
    <t>Mark Lefevbre</t>
  </si>
  <si>
    <t>Gary Clements</t>
  </si>
  <si>
    <t>Gary Martin</t>
  </si>
  <si>
    <t>Joe Laramore</t>
  </si>
  <si>
    <t>Transferred</t>
  </si>
  <si>
    <t>Lashara McPherson</t>
  </si>
  <si>
    <t>Michelle Sorg</t>
  </si>
  <si>
    <t>Don Severns</t>
  </si>
  <si>
    <t>Jacklyn Moose</t>
  </si>
  <si>
    <t>Elizabeth Edwards</t>
  </si>
  <si>
    <t>Marcus Yates</t>
  </si>
  <si>
    <t>Laura Wakanabo</t>
  </si>
  <si>
    <t>Jessica Miller</t>
  </si>
  <si>
    <t>Anthony Thies</t>
  </si>
  <si>
    <t>Melissa Hoyt</t>
  </si>
  <si>
    <t>Sammie Brown</t>
  </si>
  <si>
    <t>Michael Sutton</t>
  </si>
  <si>
    <t>Annisa Echols</t>
  </si>
  <si>
    <t>Richard Smith</t>
  </si>
  <si>
    <t>Deanna Green</t>
  </si>
  <si>
    <t>Shirley Severns</t>
  </si>
  <si>
    <t>Carlos Spicer</t>
  </si>
  <si>
    <t>Tyondra Newton</t>
  </si>
  <si>
    <t>Csonya Jackman</t>
  </si>
  <si>
    <t>Arnold Frick</t>
  </si>
  <si>
    <t>Crystal Friday</t>
  </si>
  <si>
    <t>Raelynn King</t>
  </si>
  <si>
    <t>Jeffrey Molina</t>
  </si>
  <si>
    <t>Mary Spaulding</t>
  </si>
  <si>
    <t>Rahim Shaka</t>
  </si>
  <si>
    <t>Michelle Crow Ghost</t>
  </si>
  <si>
    <t>Families</t>
  </si>
  <si>
    <t>Belle Haven</t>
  </si>
  <si>
    <t>K. Andrew</t>
  </si>
  <si>
    <t>Sidney Davis</t>
  </si>
  <si>
    <t>Merle Murphy</t>
  </si>
  <si>
    <t>Sara Matheny</t>
  </si>
  <si>
    <t>Kris Megenuph</t>
  </si>
  <si>
    <t>Lindsay Ryan</t>
  </si>
  <si>
    <t>Sarah Pahl</t>
  </si>
  <si>
    <t>Joseph Sorrells</t>
  </si>
  <si>
    <t>Michael Hall</t>
  </si>
  <si>
    <t>Kevin Kasl</t>
  </si>
  <si>
    <t>Dede McBride</t>
  </si>
  <si>
    <t>Linda Desonpere</t>
  </si>
  <si>
    <t>Sarah Peterson</t>
  </si>
  <si>
    <t>Regina Evans</t>
  </si>
  <si>
    <t>Victoria Thomas</t>
  </si>
  <si>
    <t>Latasha Davis</t>
  </si>
  <si>
    <t>Jake Anhalt</t>
  </si>
  <si>
    <t>Cleora Brown</t>
  </si>
  <si>
    <t>Nick Washpun</t>
  </si>
  <si>
    <t>Glenda Stewart</t>
  </si>
  <si>
    <t>Jake Seller</t>
  </si>
  <si>
    <t>Samantha Hill</t>
  </si>
  <si>
    <t>Zsarelle Stewart</t>
  </si>
  <si>
    <t>Felicia Friday</t>
  </si>
  <si>
    <t>Victoria Agboola</t>
  </si>
  <si>
    <t>Nick Kashman</t>
  </si>
  <si>
    <t>Robin French</t>
  </si>
  <si>
    <t>Erica/Ira Dickerson</t>
  </si>
  <si>
    <t>Shayla Martin</t>
  </si>
  <si>
    <t>Jerry Sims</t>
  </si>
  <si>
    <t>Courtney Lubrant</t>
  </si>
  <si>
    <t>Jennie Kneath/Ray Ghant</t>
  </si>
  <si>
    <t>Sandra Lloyd</t>
  </si>
  <si>
    <t>Michael Johnson</t>
  </si>
  <si>
    <t>Redee DePalma/Michael Kelly</t>
  </si>
  <si>
    <t>John Bates</t>
  </si>
  <si>
    <t>Melissa Patterson</t>
  </si>
  <si>
    <t>Amandalynn Ungarsky</t>
  </si>
  <si>
    <t>Courtney Franklin</t>
  </si>
  <si>
    <t>Irina Johnson</t>
  </si>
  <si>
    <t>Antavia Moore</t>
  </si>
  <si>
    <t>Gregory Goodwin</t>
  </si>
  <si>
    <t>Eugene Joiner</t>
  </si>
  <si>
    <t>Mary Warmey</t>
  </si>
  <si>
    <t>Delores Harrison</t>
  </si>
  <si>
    <t>Michael Green</t>
  </si>
  <si>
    <t>Kayla Ray</t>
  </si>
  <si>
    <t>Robert Laughlin</t>
  </si>
  <si>
    <t>Candice Vance</t>
  </si>
  <si>
    <t>Jodi Katchmark</t>
  </si>
  <si>
    <t>Renaldo Shell</t>
  </si>
  <si>
    <t>Les Parson</t>
  </si>
  <si>
    <t>Sarah Dodson</t>
  </si>
  <si>
    <t>Kevin Alexander</t>
  </si>
  <si>
    <t>Scott McClimek</t>
  </si>
  <si>
    <t>M. Zins/B. Larson</t>
  </si>
  <si>
    <t>Sanovia Harris</t>
  </si>
  <si>
    <t>Shaniqua Short</t>
  </si>
  <si>
    <t>Lann Severin</t>
  </si>
  <si>
    <t>Andre Patterson</t>
  </si>
  <si>
    <t>Patricia Buchanon</t>
  </si>
  <si>
    <t>Alicia Keller</t>
  </si>
  <si>
    <t>Solomon Fulton</t>
  </si>
  <si>
    <t>J. Pearson</t>
  </si>
  <si>
    <t>Rufus Brown</t>
  </si>
  <si>
    <t>Derrick Lenoir</t>
  </si>
  <si>
    <t>J. Werden</t>
  </si>
  <si>
    <t>S. Strandin</t>
  </si>
  <si>
    <t>R. Trottier</t>
  </si>
  <si>
    <t>Elizabeth Gunderson</t>
  </si>
  <si>
    <t>Earlene Rayford</t>
  </si>
  <si>
    <t>Margaret Crosby</t>
  </si>
  <si>
    <t>Louis Godfrey</t>
  </si>
  <si>
    <t>Kathleen Fasthorse</t>
  </si>
  <si>
    <t>Clay McCargo</t>
  </si>
  <si>
    <t>Jeannie Fesler</t>
  </si>
  <si>
    <t>Shantell Wilson</t>
  </si>
  <si>
    <t>Albert W.</t>
  </si>
  <si>
    <t>Ann Roehl</t>
  </si>
  <si>
    <t>Youlanda Hamilton</t>
  </si>
  <si>
    <t>Columbus Person</t>
  </si>
  <si>
    <t>Anthony Fillmore</t>
  </si>
  <si>
    <t>Jasmine Bonds</t>
  </si>
  <si>
    <t>Hannah Felix</t>
  </si>
  <si>
    <t>Maryam Rice-El</t>
  </si>
  <si>
    <t>Tiffany Fredrick</t>
  </si>
  <si>
    <t>Stacey Grigsby</t>
  </si>
  <si>
    <t>Christopher Larson</t>
  </si>
  <si>
    <t>Lauren Richards</t>
  </si>
  <si>
    <t>Lisa Robinson</t>
  </si>
  <si>
    <t>Tiana Clemons/Corey Spraggins</t>
  </si>
  <si>
    <t>Kelly Kottke</t>
  </si>
  <si>
    <t>Lisa Luna</t>
  </si>
  <si>
    <t>Linda Crawford-Thompson</t>
  </si>
  <si>
    <t>C. Vassar</t>
  </si>
  <si>
    <t>J. Calander</t>
  </si>
  <si>
    <t>Elizabeth Mulay</t>
  </si>
  <si>
    <t>Tesila Scott</t>
  </si>
  <si>
    <t>M. Anderson</t>
  </si>
  <si>
    <t>A. Halligan</t>
  </si>
  <si>
    <t>Britney Reese</t>
  </si>
  <si>
    <t>A. Lucker</t>
  </si>
  <si>
    <t>Angela McCoy</t>
  </si>
  <si>
    <t>Anderson/Villa</t>
  </si>
  <si>
    <t>Erston McCloud</t>
  </si>
  <si>
    <t>Raashedia Killebrew</t>
  </si>
  <si>
    <t>Brad Cole</t>
  </si>
  <si>
    <t>Cynthia Zierke</t>
  </si>
  <si>
    <t>Uniquica Russell</t>
  </si>
  <si>
    <t>Natalie M.</t>
  </si>
  <si>
    <t>Chad Strong</t>
  </si>
  <si>
    <t>Louis Jackson</t>
  </si>
  <si>
    <t>Betty Jean King</t>
  </si>
  <si>
    <t>Mentoria Gaston</t>
  </si>
  <si>
    <t>Tim Harrison</t>
  </si>
  <si>
    <t>Degra Childers</t>
  </si>
  <si>
    <t>Arlandra Morgan</t>
  </si>
  <si>
    <t>Wendy Moreno</t>
  </si>
  <si>
    <t>Terry Nelson</t>
  </si>
  <si>
    <t>Priscilla Jones</t>
  </si>
  <si>
    <t>J. Hobbs</t>
  </si>
  <si>
    <t>Foyt/Ferrier</t>
  </si>
  <si>
    <t>Steven Wells</t>
  </si>
  <si>
    <t>Dallas Kelley</t>
  </si>
  <si>
    <t>Stevan Clark</t>
  </si>
  <si>
    <t>Benjamin Hunter</t>
  </si>
  <si>
    <t>Eric Skrypek</t>
  </si>
  <si>
    <t>Chelsea Polk</t>
  </si>
  <si>
    <t>Crystal Williams</t>
  </si>
  <si>
    <t>William Heinen</t>
  </si>
  <si>
    <t>Josh Bugg</t>
  </si>
  <si>
    <t>Teresa Chermak</t>
  </si>
  <si>
    <t>Wayne Levercom</t>
  </si>
  <si>
    <t>C. Bohen</t>
  </si>
  <si>
    <t>Kelsey Vinge</t>
  </si>
  <si>
    <t>LaTonya Ziegler</t>
  </si>
  <si>
    <t>Angela Cueller</t>
  </si>
  <si>
    <t>Pedro Bustamante</t>
  </si>
  <si>
    <t>R. Vaughn</t>
  </si>
  <si>
    <t>James Huntoon</t>
  </si>
  <si>
    <t>Anita Easly</t>
  </si>
  <si>
    <t>Camille Case</t>
  </si>
  <si>
    <t>R. Lee</t>
  </si>
  <si>
    <t>Jason Oswald</t>
  </si>
  <si>
    <t>Katie Rogstad</t>
  </si>
  <si>
    <t>Lawrence Johnson</t>
  </si>
  <si>
    <t>Roshelle Odum</t>
  </si>
  <si>
    <t>Richard Nunn</t>
  </si>
  <si>
    <t>Cheryl Bettin</t>
  </si>
  <si>
    <t>Ambrose Achua</t>
  </si>
  <si>
    <t>Ira Jackson</t>
  </si>
  <si>
    <t>Carlesha McDaniel</t>
  </si>
  <si>
    <t>Erica Lee</t>
  </si>
  <si>
    <t>Kelly Murphy</t>
  </si>
  <si>
    <t>Carol Kullhem</t>
  </si>
  <si>
    <t>Derek Evans</t>
  </si>
  <si>
    <t>Ada Esssell</t>
  </si>
  <si>
    <t>Jennie Kneath</t>
  </si>
  <si>
    <t>Trina Lewis</t>
  </si>
  <si>
    <t>Stephanie Smith</t>
  </si>
  <si>
    <t>D. Hampton</t>
  </si>
  <si>
    <t>Lenard Kelly</t>
  </si>
  <si>
    <t>Gabriella Raspa</t>
  </si>
  <si>
    <t>Sara Aase</t>
  </si>
  <si>
    <t>R. Falk</t>
  </si>
  <si>
    <t>Diamond Towns</t>
  </si>
  <si>
    <t>Crystal Moeller</t>
  </si>
  <si>
    <t>Robin Williams</t>
  </si>
  <si>
    <t>Debra Woods</t>
  </si>
  <si>
    <t>A. Boos</t>
  </si>
  <si>
    <t>Kyle Day</t>
  </si>
  <si>
    <t>Raina Pipeboyd</t>
  </si>
  <si>
    <t>Toshira Garroway</t>
  </si>
  <si>
    <t>Belile/Larson</t>
  </si>
  <si>
    <t>Knekenge Robertson</t>
  </si>
  <si>
    <t>Adam O'Connor</t>
  </si>
  <si>
    <t>Katie Van Ravenhorst</t>
  </si>
  <si>
    <t>Tamika Daniel</t>
  </si>
  <si>
    <t>Tyra Jerrett</t>
  </si>
  <si>
    <t>Mellanie Thompson</t>
  </si>
  <si>
    <t>Bryce LaFontaine</t>
  </si>
  <si>
    <t>Darlene Mixon</t>
  </si>
  <si>
    <t>Inez Miles</t>
  </si>
  <si>
    <t>Demetria Parker</t>
  </si>
  <si>
    <t>Steven Anderson</t>
  </si>
  <si>
    <t>Alex Lanier</t>
  </si>
  <si>
    <t>Martina Bullock</t>
  </si>
  <si>
    <t>Timeka Lowe</t>
  </si>
  <si>
    <t>Amanda Berge</t>
  </si>
  <si>
    <t>Mark Ziegler</t>
  </si>
  <si>
    <t>Katrina Martin</t>
  </si>
  <si>
    <t>Derrick Porter</t>
  </si>
  <si>
    <t>Latriste Graham</t>
  </si>
  <si>
    <t>Grace Forsberg</t>
  </si>
  <si>
    <t>D. Neuman</t>
  </si>
  <si>
    <t>David &amp; Alberta Jonodro</t>
  </si>
  <si>
    <t>Latonya Blount</t>
  </si>
  <si>
    <t>LaShawn Kreighbaum</t>
  </si>
  <si>
    <t>Nadina Anderson</t>
  </si>
  <si>
    <t>Javon Whittler</t>
  </si>
  <si>
    <t>Tiana Word</t>
  </si>
  <si>
    <t>Neidra Lucious</t>
  </si>
  <si>
    <t>Stuart P.</t>
  </si>
  <si>
    <t>Ricki H.</t>
  </si>
  <si>
    <t>Antwain S.</t>
  </si>
  <si>
    <t>Marlon Thomas</t>
  </si>
  <si>
    <t>Lorenzo Bradley</t>
  </si>
  <si>
    <t>Patrick Jones</t>
  </si>
  <si>
    <t>Doshan B.</t>
  </si>
  <si>
    <t>Nakerrick M.</t>
  </si>
  <si>
    <t>Dushawn Holmes</t>
  </si>
  <si>
    <t>Kim K.</t>
  </si>
  <si>
    <t>Craig S.</t>
  </si>
  <si>
    <t>Donna A.</t>
  </si>
  <si>
    <t>Lori Hanson</t>
  </si>
  <si>
    <t>Felicia Vaughn</t>
  </si>
  <si>
    <t>Sa'Aundre Burns</t>
  </si>
  <si>
    <t>Kemonie R.</t>
  </si>
  <si>
    <t>Farrington Starns</t>
  </si>
  <si>
    <t>Aceilya Love</t>
  </si>
  <si>
    <t>Teneisha Goudy</t>
  </si>
  <si>
    <t>Duana Robinson</t>
  </si>
  <si>
    <t>Tina Hakala</t>
  </si>
  <si>
    <t>Lucilla Cameron</t>
  </si>
  <si>
    <t>Yolanda J.</t>
  </si>
  <si>
    <t>Reneyata Parent</t>
  </si>
  <si>
    <t>Kashe Wallace</t>
  </si>
  <si>
    <t>Mitchell D.</t>
  </si>
  <si>
    <t>Adam Anderson</t>
  </si>
  <si>
    <t>Dale Tilleskjor</t>
  </si>
  <si>
    <t>James Hill</t>
  </si>
  <si>
    <t>Olga Ovsyankinova</t>
  </si>
  <si>
    <t>Eddie B.</t>
  </si>
  <si>
    <t>Joseph C.</t>
  </si>
  <si>
    <t>Cortez W.</t>
  </si>
  <si>
    <t>David L.</t>
  </si>
  <si>
    <t>Jerome U.</t>
  </si>
  <si>
    <t>Crystal Sonifer</t>
  </si>
  <si>
    <t>Natalie Strieff</t>
  </si>
  <si>
    <t>Kelly Westerveld</t>
  </si>
  <si>
    <t>Bert Ross</t>
  </si>
  <si>
    <t>Ronald/Barbara Moldenhauer</t>
  </si>
  <si>
    <t>Charles Cummings</t>
  </si>
  <si>
    <t>Robert S.</t>
  </si>
  <si>
    <t>Derrick Green</t>
  </si>
  <si>
    <t>Antonio Peil</t>
  </si>
  <si>
    <t>Lydia (Chris) Nass</t>
  </si>
  <si>
    <t>Tiara Williams</t>
  </si>
  <si>
    <t>Leotis Falls</t>
  </si>
  <si>
    <t>Starsha Swift</t>
  </si>
  <si>
    <t>Jerome Day</t>
  </si>
  <si>
    <t>Wendy Cushing</t>
  </si>
  <si>
    <t>Jasmine Tipton</t>
  </si>
  <si>
    <t>Vincent B.</t>
  </si>
  <si>
    <t>A. West</t>
  </si>
  <si>
    <t>Andre S. Jr</t>
  </si>
  <si>
    <t>Patrick Newson</t>
  </si>
  <si>
    <t>Misty Olliffe</t>
  </si>
  <si>
    <t>Laurine Harper</t>
  </si>
  <si>
    <t>Calvin B.</t>
  </si>
  <si>
    <t>Frederick G.</t>
  </si>
  <si>
    <t>Don Guthrie</t>
  </si>
  <si>
    <t>Howard Young</t>
  </si>
  <si>
    <t>PSH</t>
  </si>
  <si>
    <t>Transfer List</t>
  </si>
  <si>
    <t>Kinyatta Henry</t>
  </si>
  <si>
    <t>Anita Williams</t>
  </si>
  <si>
    <t>Jennifer Carter</t>
  </si>
  <si>
    <t>Brenda Colvin</t>
  </si>
  <si>
    <t>Thomas Whitney</t>
  </si>
  <si>
    <t>Ednika Dabney</t>
  </si>
  <si>
    <t>S. Laske</t>
  </si>
  <si>
    <t>Vaquida Wagner</t>
  </si>
  <si>
    <t>Nicole Burrell</t>
  </si>
  <si>
    <t>Barbara Toovey</t>
  </si>
  <si>
    <t>Teddy Jackson</t>
  </si>
  <si>
    <t>Gina Mraz</t>
  </si>
  <si>
    <t>Buntey S.</t>
  </si>
  <si>
    <t>Sharon (Liz) Treacy</t>
  </si>
  <si>
    <t>Joann Brady</t>
  </si>
  <si>
    <t>Cynthia Taylor</t>
  </si>
  <si>
    <t>George Fuller III</t>
  </si>
  <si>
    <t>Wesley Rogers</t>
  </si>
  <si>
    <t>Kristen Bobence</t>
  </si>
  <si>
    <t>Michael Green/ Aria Ayers</t>
  </si>
  <si>
    <t>Caretaker- Anthony</t>
  </si>
  <si>
    <t>Brittney Jackson</t>
  </si>
  <si>
    <t>Timothy Gill</t>
  </si>
  <si>
    <t>Kenneth Thompson</t>
  </si>
  <si>
    <t>Ceico Rulford</t>
  </si>
  <si>
    <t>Fabian Wakanabo/Roxane Feather</t>
  </si>
  <si>
    <t>Michelle Bell</t>
  </si>
  <si>
    <t>Tracy Hurst</t>
  </si>
  <si>
    <t>Jasmine Eberle</t>
  </si>
  <si>
    <t>Shawna Chandonnet</t>
  </si>
  <si>
    <t>Rachel Clinton</t>
  </si>
  <si>
    <t>Denise Lockette</t>
  </si>
  <si>
    <t>Tracy Cowan</t>
  </si>
  <si>
    <t>George Morris</t>
  </si>
  <si>
    <t>Barbara Peaker</t>
  </si>
  <si>
    <t>LaTisha Harris</t>
  </si>
  <si>
    <t>Tamara Roberts</t>
  </si>
  <si>
    <t>Matthew Erdman</t>
  </si>
  <si>
    <t>Stiletto Luciano</t>
  </si>
  <si>
    <t>Yvonne Gregory</t>
  </si>
  <si>
    <t>Katie Rogstadt</t>
  </si>
  <si>
    <t>C. McGraw</t>
  </si>
  <si>
    <t>Sharron Cotton</t>
  </si>
  <si>
    <t>Wesley D.</t>
  </si>
  <si>
    <t>Joseph H.</t>
  </si>
  <si>
    <t>Pam Schweitzer</t>
  </si>
  <si>
    <t>Joel Kragness</t>
  </si>
  <si>
    <t>Donna Hunter</t>
  </si>
  <si>
    <t>Twila Bruce</t>
  </si>
  <si>
    <t>Nathaniel Banks</t>
  </si>
  <si>
    <t>Brian K.</t>
  </si>
  <si>
    <t>Taneka Hardin</t>
  </si>
  <si>
    <t>James Fort</t>
  </si>
  <si>
    <t>Long Yang</t>
  </si>
  <si>
    <t>Kadedra W.</t>
  </si>
  <si>
    <t>Aaron Vetter</t>
  </si>
  <si>
    <t>Johnathan Myles</t>
  </si>
  <si>
    <t>Marcus Woods</t>
  </si>
  <si>
    <t>Veronica Harris</t>
  </si>
  <si>
    <t>Jeronica Freeman</t>
  </si>
  <si>
    <t>Jeanette Evans</t>
  </si>
  <si>
    <t>Ernest Baugh</t>
  </si>
  <si>
    <t>B. Snyder</t>
  </si>
  <si>
    <t>Tara Lowe</t>
  </si>
  <si>
    <t>Kirk Jones Jr.</t>
  </si>
  <si>
    <t>Howard Hogberg</t>
  </si>
  <si>
    <t>J. Cavalier</t>
  </si>
  <si>
    <t>Jeffrey Jackson</t>
  </si>
  <si>
    <t>Andre Lewis</t>
  </si>
  <si>
    <t>Frederick Young</t>
  </si>
  <si>
    <t>Ronald Crisp</t>
  </si>
  <si>
    <t>Katease Scott</t>
  </si>
  <si>
    <t>Jewel Richardson</t>
  </si>
  <si>
    <t>Kurt Jolicouer</t>
  </si>
  <si>
    <t>Michael Turner</t>
  </si>
  <si>
    <t>Katrina Pratt-Barnes</t>
  </si>
  <si>
    <t>Rothel Pleasant</t>
  </si>
  <si>
    <t>Diane Presely</t>
  </si>
  <si>
    <t>W. Leith</t>
  </si>
  <si>
    <t>Tyrone Norman</t>
  </si>
  <si>
    <t>Mariam Ali</t>
  </si>
  <si>
    <t>Trineca Gurley</t>
  </si>
  <si>
    <t>Olondro Galloway</t>
  </si>
  <si>
    <t>Danny Wiley</t>
  </si>
  <si>
    <t>Jennifer Simons</t>
  </si>
  <si>
    <t>Walter Walls</t>
  </si>
  <si>
    <t>Kendrail Malone</t>
  </si>
  <si>
    <t>Jillian Bauermeister</t>
  </si>
  <si>
    <t>Kalid Yusef</t>
  </si>
  <si>
    <t>R. Staples</t>
  </si>
  <si>
    <t>ShameQua Maynard</t>
  </si>
  <si>
    <t>Gill Bagget</t>
  </si>
  <si>
    <t>Sherri Lahr</t>
  </si>
  <si>
    <t>Cierra Boswell</t>
  </si>
  <si>
    <t>Alonzo Riley</t>
  </si>
  <si>
    <t>Travette Campbell</t>
  </si>
  <si>
    <t>Mikal Holm</t>
  </si>
  <si>
    <t>Cleopathra Nelson</t>
  </si>
  <si>
    <t>Rhonda Warner</t>
  </si>
  <si>
    <t>Robert Abel</t>
  </si>
  <si>
    <t>James Anderson</t>
  </si>
  <si>
    <t>Krista Shusek</t>
  </si>
  <si>
    <t>Leta Sailor/Dallas Boswell</t>
  </si>
  <si>
    <t>Lyudmila Zakhareno</t>
  </si>
  <si>
    <t>Jessica Smieja</t>
  </si>
  <si>
    <t>Herman Gordan</t>
  </si>
  <si>
    <t>Brianna Androf</t>
  </si>
  <si>
    <t>Belinda Llienfeld</t>
  </si>
  <si>
    <t>Lawanda Eggleston</t>
  </si>
  <si>
    <t>Monica Monahan</t>
  </si>
  <si>
    <t>Kemonty Wade</t>
  </si>
  <si>
    <t>Elijah Anderson</t>
  </si>
  <si>
    <t>James Carney</t>
  </si>
  <si>
    <t>Bency Burnett</t>
  </si>
  <si>
    <t>William Schaeffer</t>
  </si>
  <si>
    <t>Kerry Wright</t>
  </si>
  <si>
    <t>James Vinson</t>
  </si>
  <si>
    <t>Mercedes Hysten</t>
  </si>
  <si>
    <t>Melissa Kroenig</t>
  </si>
  <si>
    <t>Keana Farrell</t>
  </si>
  <si>
    <t>Keith Keys</t>
  </si>
  <si>
    <t>Rico Howard</t>
  </si>
  <si>
    <t>Fomba Konjan</t>
  </si>
  <si>
    <t>Quiana Tyson</t>
  </si>
  <si>
    <t>Demetrius Pendleton</t>
  </si>
  <si>
    <t>Tracy S.</t>
  </si>
  <si>
    <t>Vernay Baker</t>
  </si>
  <si>
    <t>Taran Feather</t>
  </si>
  <si>
    <t>D. Wojcik</t>
  </si>
  <si>
    <t>Margaret Kelly</t>
  </si>
  <si>
    <t>LaTasha Abrams</t>
  </si>
  <si>
    <t>Owen Agnelli</t>
  </si>
  <si>
    <t>Dallas-Caretaker</t>
  </si>
  <si>
    <t>Michael Fisher</t>
  </si>
  <si>
    <t>Stacie Gustin</t>
  </si>
  <si>
    <t>Nathan Peterson</t>
  </si>
  <si>
    <t>Hamdi Hassan</t>
  </si>
  <si>
    <t>Roc Shirley</t>
  </si>
  <si>
    <t>Joseph Straus</t>
  </si>
  <si>
    <t>Ronnie/Diane Reynolds</t>
  </si>
  <si>
    <t>Catrina walton (Hunter)</t>
  </si>
  <si>
    <t>Daniel Pierce</t>
  </si>
  <si>
    <t>Herb Snow</t>
  </si>
  <si>
    <t>D. Schwender</t>
  </si>
  <si>
    <t>Keanna Lee</t>
  </si>
  <si>
    <t>Stanley Brooks</t>
  </si>
  <si>
    <t>Donald Myers</t>
  </si>
  <si>
    <t>Brandy Mann</t>
  </si>
  <si>
    <t>Ferdinand Foster</t>
  </si>
  <si>
    <t>William Berg</t>
  </si>
  <si>
    <t>Stephen Bellow</t>
  </si>
  <si>
    <t>Shawn Coates</t>
  </si>
  <si>
    <t>Eileen Peterson</t>
  </si>
  <si>
    <t>Mark Harris</t>
  </si>
  <si>
    <t>Laverne Jones</t>
  </si>
  <si>
    <t>Cornelious Gipson</t>
  </si>
  <si>
    <t>Divine Parker</t>
  </si>
  <si>
    <t>Jered Peterson-Talamantes</t>
  </si>
  <si>
    <t>Partridge/Martinez</t>
  </si>
  <si>
    <t>Caprice Hawthorne</t>
  </si>
  <si>
    <t>Catherine Smith</t>
  </si>
  <si>
    <t>Chriss Hunter</t>
  </si>
  <si>
    <t>Sherman Hollins</t>
  </si>
  <si>
    <t>Alyssa Busch</t>
  </si>
  <si>
    <t>Jordan Hudalla</t>
  </si>
  <si>
    <t xml:space="preserve">620-C        </t>
  </si>
  <si>
    <t>Mahmood/Hussein</t>
  </si>
  <si>
    <t>Sharon Hinrichs</t>
  </si>
  <si>
    <t>Jacob Ulrich</t>
  </si>
  <si>
    <t>Inez Green</t>
  </si>
  <si>
    <t>Teonna Marshall</t>
  </si>
  <si>
    <t>David Rose</t>
  </si>
  <si>
    <t>Amanda Schoener</t>
  </si>
  <si>
    <t>Tessie Standing Soldier</t>
  </si>
  <si>
    <t>Eddie Williams</t>
  </si>
  <si>
    <t>Brenna Moody</t>
  </si>
  <si>
    <t>Donta Franks</t>
  </si>
  <si>
    <t>Shawn Burreua</t>
  </si>
  <si>
    <t>Zina Johnson</t>
  </si>
  <si>
    <t>Catelyn Boatman</t>
  </si>
  <si>
    <t>David-Caretaker</t>
  </si>
  <si>
    <t>Katrecia Gaines</t>
  </si>
  <si>
    <t>Clarence Moore</t>
  </si>
  <si>
    <t>Randy Kolodjski</t>
  </si>
  <si>
    <t>Marquita Teagues</t>
  </si>
  <si>
    <t>Catrina Walton (Hunter)</t>
  </si>
  <si>
    <t>Lynette Jones</t>
  </si>
  <si>
    <t>Illyes Ibrahim</t>
  </si>
  <si>
    <t>Dymen Anerum</t>
  </si>
  <si>
    <t>Valerie Hannah</t>
  </si>
  <si>
    <t>Perry Stennis</t>
  </si>
  <si>
    <t>Paul Reed</t>
  </si>
  <si>
    <t>Margo Hernton</t>
  </si>
  <si>
    <t>Cassandra Chancelor</t>
  </si>
  <si>
    <t>Betty Davis</t>
  </si>
  <si>
    <t>Glynn-Da Myers</t>
  </si>
  <si>
    <t>N. Carignan</t>
  </si>
  <si>
    <t>Phillip Johnson</t>
  </si>
  <si>
    <t>Shawniqua Bankhead</t>
  </si>
  <si>
    <t>Adrian Keys</t>
  </si>
  <si>
    <t>Amber Sparks</t>
  </si>
  <si>
    <t>Curtis Cannon</t>
  </si>
  <si>
    <t>Yer-Caretaker</t>
  </si>
  <si>
    <t>Linda Jones</t>
  </si>
  <si>
    <t>Tina Klatt Freemont</t>
  </si>
  <si>
    <t>Jewlene Bellamy</t>
  </si>
  <si>
    <t>Tedman Peterka</t>
  </si>
  <si>
    <t>Amber Ray</t>
  </si>
  <si>
    <t>S. Chapman</t>
  </si>
  <si>
    <t>Jeffrey Clifton</t>
  </si>
  <si>
    <t>Hilda McNeal</t>
  </si>
  <si>
    <t>Karl Nosario</t>
  </si>
  <si>
    <t>Brian Bullis</t>
  </si>
  <si>
    <t>Philip Cyr</t>
  </si>
  <si>
    <t>Frankie Prince</t>
  </si>
  <si>
    <t>Ashley Cotton</t>
  </si>
  <si>
    <t>Youth Shelter</t>
  </si>
  <si>
    <t>Bulletin</t>
  </si>
  <si>
    <t>Sam Grey</t>
  </si>
  <si>
    <t>Blank</t>
  </si>
  <si>
    <t>Keshia Haynes</t>
  </si>
  <si>
    <t>Treatment</t>
  </si>
  <si>
    <t>Casey Walters</t>
  </si>
  <si>
    <t>Monica Gray</t>
  </si>
  <si>
    <t>Abraham Collins</t>
  </si>
  <si>
    <t>Martell Massey</t>
  </si>
  <si>
    <t>Joseph Bedeau</t>
  </si>
  <si>
    <t>James Thomas</t>
  </si>
  <si>
    <t>George Meredith</t>
  </si>
  <si>
    <t>Mary Hooper</t>
  </si>
  <si>
    <t>Keisha Markie</t>
  </si>
  <si>
    <t>Dylan Stellick</t>
  </si>
  <si>
    <t>Allie Turray</t>
  </si>
  <si>
    <t>Tracy Williams</t>
  </si>
  <si>
    <t>LeeShandra Whitmore</t>
  </si>
  <si>
    <t>Ed-Caretaker</t>
  </si>
  <si>
    <t>Dana Passley</t>
  </si>
  <si>
    <t>Franklin Fineday</t>
  </si>
  <si>
    <t>Michael Belile</t>
  </si>
  <si>
    <t>P. DeForest</t>
  </si>
  <si>
    <t>K. Graham</t>
  </si>
  <si>
    <t>K. Kost</t>
  </si>
  <si>
    <t>Cleotis Marek</t>
  </si>
  <si>
    <t>Emmanuel Ware</t>
  </si>
  <si>
    <t>Lester Steward</t>
  </si>
  <si>
    <t>Doniel Bea</t>
  </si>
  <si>
    <t>Brian/Beatrice Moore</t>
  </si>
  <si>
    <t>Teresa Layeux</t>
  </si>
  <si>
    <t>Quintin Jackson</t>
  </si>
  <si>
    <t>D. Hakes</t>
  </si>
  <si>
    <t>Lynal Wilson</t>
  </si>
  <si>
    <t>Verna Cleveland</t>
  </si>
  <si>
    <t>LaVaughnda Bell</t>
  </si>
  <si>
    <t>Barbara Conley</t>
  </si>
  <si>
    <t>Joseph Loyd</t>
  </si>
  <si>
    <t>Raeshell Law</t>
  </si>
  <si>
    <t>Adrianna Rollins</t>
  </si>
  <si>
    <t>Gregory Skender</t>
  </si>
  <si>
    <t>Salyards/Cobb</t>
  </si>
  <si>
    <t>Stephanie Belmore</t>
  </si>
  <si>
    <t>La Tasha Martin</t>
  </si>
  <si>
    <t>Nicholas Ashley</t>
  </si>
  <si>
    <t>Charlene Goodman</t>
  </si>
  <si>
    <t>YAP</t>
  </si>
  <si>
    <t>LaDarius Washington</t>
  </si>
  <si>
    <t>Dameshia Loyd</t>
  </si>
  <si>
    <t>Susan Ryan</t>
  </si>
  <si>
    <t>Joby Jackson</t>
  </si>
  <si>
    <t>Zachary Hadac</t>
  </si>
  <si>
    <t>Linda Tillman</t>
  </si>
  <si>
    <t>ShaMona Mullins</t>
  </si>
  <si>
    <t>Rochelle Whitefeather</t>
  </si>
  <si>
    <t>Quiana Hall</t>
  </si>
  <si>
    <t>Michael Adell</t>
  </si>
  <si>
    <t>Cyntura Mantilla</t>
  </si>
  <si>
    <t>Arnold McKesson</t>
  </si>
  <si>
    <t>Eduardo/Crystal Cruz</t>
  </si>
  <si>
    <t>Diana Wreisner</t>
  </si>
  <si>
    <t>Appolonia Johnson</t>
  </si>
  <si>
    <t>Elizabeth Solle</t>
  </si>
  <si>
    <t>Caitlin Fossen</t>
  </si>
  <si>
    <t>Danielle Petschauer</t>
  </si>
  <si>
    <t>Syrene Mackey</t>
  </si>
  <si>
    <t>Gordan Grafft</t>
  </si>
  <si>
    <t>Joshua Chanksey</t>
  </si>
  <si>
    <t>Damani Robinson</t>
  </si>
  <si>
    <t>Tomika Aanderson</t>
  </si>
  <si>
    <t>T. Smith</t>
  </si>
  <si>
    <t>Kevin Lindholm</t>
  </si>
  <si>
    <t>Delano Henton-Hannon</t>
  </si>
  <si>
    <t>SafeZone</t>
  </si>
  <si>
    <t>Antonio Davis</t>
  </si>
  <si>
    <t>Deverick Peterson</t>
  </si>
  <si>
    <t>Jamien Stuckey</t>
  </si>
  <si>
    <t>Tyler Rozell</t>
  </si>
  <si>
    <t>Latasha Allen</t>
  </si>
  <si>
    <t>Rukiya Ahmed</t>
  </si>
  <si>
    <t>Donnell Guy</t>
  </si>
  <si>
    <t>Twynel Nelson</t>
  </si>
  <si>
    <t>Eric Jones</t>
  </si>
  <si>
    <t>Sherry Johnston</t>
  </si>
  <si>
    <t>Stephanie Lawson</t>
  </si>
  <si>
    <t>Thomas Williams</t>
  </si>
  <si>
    <t>K. Duellman</t>
  </si>
  <si>
    <t>Shaniqua Ellis</t>
  </si>
  <si>
    <t>Michael Pickens</t>
  </si>
  <si>
    <t>W. Thompson</t>
  </si>
  <si>
    <t>LaShawn Perkins-Hankton</t>
  </si>
  <si>
    <t>Phoenix</t>
  </si>
  <si>
    <t>Josh Olsen-LaCroix</t>
  </si>
  <si>
    <t>Specialized Tx Services</t>
  </si>
  <si>
    <t>Samantha Mertz</t>
  </si>
  <si>
    <t>Nicole Martin</t>
  </si>
  <si>
    <t>Sarabeth Grulke</t>
  </si>
  <si>
    <t>Darius Claytor</t>
  </si>
  <si>
    <t>Miranda Pippins</t>
  </si>
  <si>
    <t>Joan Drift</t>
  </si>
  <si>
    <t>Shelter</t>
  </si>
  <si>
    <t>David Bluitt</t>
  </si>
  <si>
    <t>Randi Williams</t>
  </si>
  <si>
    <t>Hailey Peterson</t>
  </si>
  <si>
    <t>Karen Filipek</t>
  </si>
  <si>
    <t>Charles Jackman</t>
  </si>
  <si>
    <t>Teresa Johns</t>
  </si>
  <si>
    <t>Mustafa Ali</t>
  </si>
  <si>
    <t>Tamara Montgomary</t>
  </si>
  <si>
    <t>T. Weinhold</t>
  </si>
  <si>
    <t>Gearhart/Rounsville H</t>
  </si>
  <si>
    <t>John Gray</t>
  </si>
  <si>
    <t>Daniel Lebre</t>
  </si>
  <si>
    <t>Natasha Coultier</t>
  </si>
  <si>
    <t>Jacquelyn Roosevelt</t>
  </si>
  <si>
    <t>Helen Jones</t>
  </si>
  <si>
    <t>Jessica Wilson</t>
  </si>
  <si>
    <t>Taylor Rosen</t>
  </si>
  <si>
    <t>Dominic Babineau</t>
  </si>
  <si>
    <t>Judy Peters</t>
  </si>
  <si>
    <t>La Quita Reliford</t>
  </si>
  <si>
    <t>Melinda Johnson</t>
  </si>
  <si>
    <t>Kevin Davis</t>
  </si>
  <si>
    <t>Booth Brown</t>
  </si>
  <si>
    <t>Micah Johnson</t>
  </si>
  <si>
    <t>Kristine King</t>
  </si>
  <si>
    <t>Gayla Farr II</t>
  </si>
  <si>
    <t>Yolanda Brown</t>
  </si>
  <si>
    <t>Duwayne Gunderson</t>
  </si>
  <si>
    <t>Samuel Moore</t>
  </si>
  <si>
    <t>Earnest Morris</t>
  </si>
  <si>
    <t>B. Kelly</t>
  </si>
  <si>
    <t>Terrence Lacefield</t>
  </si>
  <si>
    <t>Hazel Haskins</t>
  </si>
  <si>
    <t>Lorita Carlston</t>
  </si>
  <si>
    <t>S. Powell</t>
  </si>
  <si>
    <t>R. Swanson</t>
  </si>
  <si>
    <t>Jade Pelton</t>
  </si>
  <si>
    <t>Stacy Dudley</t>
  </si>
  <si>
    <t>Corean Riggins</t>
  </si>
  <si>
    <t>B. Hannes</t>
  </si>
  <si>
    <t>Nathaniel Carlson</t>
  </si>
  <si>
    <t>S. Chandonnet</t>
  </si>
  <si>
    <t>Theodore Gilder</t>
  </si>
  <si>
    <t>James Froemming/Kristin Smith</t>
  </si>
  <si>
    <t>Nissa Tollifson</t>
  </si>
  <si>
    <t>Mark Smith</t>
  </si>
  <si>
    <t>Tracey Keyes</t>
  </si>
  <si>
    <t>Steven Berry</t>
  </si>
  <si>
    <t>Sandra Maxey</t>
  </si>
  <si>
    <t>LeSean Anderson</t>
  </si>
  <si>
    <t>Larry Furland</t>
  </si>
  <si>
    <t>Kristin Busick</t>
  </si>
  <si>
    <t>Kim Davis</t>
  </si>
  <si>
    <t>Kathy Turner</t>
  </si>
  <si>
    <t>Julie McClung</t>
  </si>
  <si>
    <t>Hannah Myhre</t>
  </si>
  <si>
    <t>Brenda Winder</t>
  </si>
  <si>
    <t>Betsy Smith</t>
  </si>
  <si>
    <t>Amber Speakman</t>
  </si>
  <si>
    <t>Dorothy Edwards</t>
  </si>
  <si>
    <t>Quincy Taylor</t>
  </si>
  <si>
    <t>Mildred Gardner</t>
  </si>
  <si>
    <t>Thomas Becicka</t>
  </si>
  <si>
    <t>Tami Brown</t>
  </si>
  <si>
    <t>Reed Carmon</t>
  </si>
  <si>
    <t>Quentin Hudson</t>
  </si>
  <si>
    <t>Prentice Smith</t>
  </si>
  <si>
    <t>Michael Whitelaw</t>
  </si>
  <si>
    <t>Kimberly Sandcrane</t>
  </si>
  <si>
    <t>Gloria Smith</t>
  </si>
  <si>
    <t>Doug Whiteside</t>
  </si>
  <si>
    <t>Derrick Robberson</t>
  </si>
  <si>
    <t>Anton Hjertas</t>
  </si>
  <si>
    <t>Janeen Johnson</t>
  </si>
  <si>
    <t>John Levy</t>
  </si>
  <si>
    <t>Thomas Ulrich</t>
  </si>
  <si>
    <t>Nicholas Sletton</t>
  </si>
  <si>
    <t>Michael Milller</t>
  </si>
  <si>
    <t>Jason Rodgers</t>
  </si>
  <si>
    <t>George Washington</t>
  </si>
  <si>
    <t>Edward Craig</t>
  </si>
  <si>
    <t>Dirk Jones</t>
  </si>
  <si>
    <t>Dion Garrett</t>
  </si>
  <si>
    <t>Cornell Watson</t>
  </si>
  <si>
    <t>Clarence Pointer</t>
  </si>
  <si>
    <t>Anthony Jackson</t>
  </si>
  <si>
    <t>Glenn Florence</t>
  </si>
  <si>
    <t>VA</t>
  </si>
  <si>
    <t>Julie Brown</t>
  </si>
  <si>
    <t>Zachary Gruber</t>
  </si>
  <si>
    <t>Temecal Tambe</t>
  </si>
  <si>
    <t>Natalie Harris</t>
  </si>
  <si>
    <t>Michael Jackson</t>
  </si>
  <si>
    <t>Mario Vasquez</t>
  </si>
  <si>
    <t>Keith Thompson</t>
  </si>
  <si>
    <t>Joseph Schmidt</t>
  </si>
  <si>
    <t>Joanne Perez</t>
  </si>
  <si>
    <t>James Allen</t>
  </si>
  <si>
    <t>Irving Lackey</t>
  </si>
  <si>
    <t>Dennis Parker</t>
  </si>
  <si>
    <t>Cindy Langseth</t>
  </si>
  <si>
    <t>Austin Poons</t>
  </si>
  <si>
    <t>Alverna Eastman</t>
  </si>
  <si>
    <t>Lonnie Andrist</t>
  </si>
  <si>
    <t>Michael Preston</t>
  </si>
  <si>
    <t>Brenda Lacey</t>
  </si>
  <si>
    <t>Robert Dykhuzien</t>
  </si>
  <si>
    <t>Kevin Hirsch</t>
  </si>
  <si>
    <t>Fernando King</t>
  </si>
  <si>
    <t>Deb Jellison</t>
  </si>
  <si>
    <t>Grant Kelly</t>
  </si>
  <si>
    <t>Johnny Capman</t>
  </si>
  <si>
    <t>Dennis Eaton</t>
  </si>
  <si>
    <t>Cheryl Moore</t>
  </si>
  <si>
    <t>Lakisha Collier</t>
  </si>
  <si>
    <t>James Maxwell</t>
  </si>
  <si>
    <t>Cathryn Mattson</t>
  </si>
  <si>
    <t>Medina Hodele</t>
  </si>
  <si>
    <t>Shealtile Sam</t>
  </si>
  <si>
    <t>Michael Verbrick</t>
  </si>
  <si>
    <t>Carlyle Bowker</t>
  </si>
  <si>
    <t>Surrela Watson</t>
  </si>
  <si>
    <t>Ricky Taylor</t>
  </si>
  <si>
    <t>Kelli Head</t>
  </si>
  <si>
    <t>Ida DeBerry</t>
  </si>
  <si>
    <t>Herman Fischer</t>
  </si>
  <si>
    <t>Cory Miller</t>
  </si>
  <si>
    <t>Callie Craig</t>
  </si>
  <si>
    <t>Angela Thomas</t>
  </si>
  <si>
    <t>Alvin Bell</t>
  </si>
  <si>
    <t>Baron Sinkfield</t>
  </si>
  <si>
    <t>Willie Ray</t>
  </si>
  <si>
    <t>Susan Kunz</t>
  </si>
  <si>
    <t>Moss Johnson</t>
  </si>
  <si>
    <t>Michael Parkman</t>
  </si>
  <si>
    <t>Karl Allen</t>
  </si>
  <si>
    <t>David Twite</t>
  </si>
  <si>
    <t>Celestine Blakely</t>
  </si>
  <si>
    <t>Brannon Johnson</t>
  </si>
  <si>
    <t>Michael Burke</t>
  </si>
  <si>
    <t>Karen Vest</t>
  </si>
  <si>
    <t>Henry Mitchell</t>
  </si>
  <si>
    <t>DeWayne Jones</t>
  </si>
  <si>
    <t>K. Slater</t>
  </si>
  <si>
    <t>Roy Streeter</t>
  </si>
  <si>
    <t>Sherman McCollum</t>
  </si>
  <si>
    <t>Dwight Hayes</t>
  </si>
  <si>
    <t>Brian Young</t>
  </si>
  <si>
    <t>Patrick Rewerts</t>
  </si>
  <si>
    <t>Youthlink</t>
  </si>
  <si>
    <t>Kassidy Lewis</t>
  </si>
  <si>
    <t>Cristin Johnson</t>
  </si>
  <si>
    <t>Jason Jenkins</t>
  </si>
  <si>
    <t>Kayla Richards</t>
  </si>
  <si>
    <t>Jerry Wilkins</t>
  </si>
  <si>
    <t>Anthony Iverson</t>
  </si>
  <si>
    <t>Nina Vongpheth</t>
  </si>
  <si>
    <t>Sherrell Staple</t>
  </si>
  <si>
    <t>Patrick Wilson</t>
  </si>
  <si>
    <t>Ronald Taylor</t>
  </si>
  <si>
    <t>Mohamud Abdi</t>
  </si>
  <si>
    <t>Jeana Farnquist</t>
  </si>
  <si>
    <t>Annette Tyler</t>
  </si>
  <si>
    <t>Jeanette Jones</t>
  </si>
  <si>
    <t>Rasheed Olayiwola</t>
  </si>
  <si>
    <t>Matthew Ansaripour</t>
  </si>
  <si>
    <t>Joseph Fern</t>
  </si>
  <si>
    <t>Young Gilespie</t>
  </si>
  <si>
    <t>Willie Sims</t>
  </si>
  <si>
    <t>Willam Pierce</t>
  </si>
  <si>
    <t>Johnnie Tolliver</t>
  </si>
  <si>
    <t>Nicole Pearlstein</t>
  </si>
  <si>
    <t>Betty Cantun</t>
  </si>
  <si>
    <t>Face 2 Face</t>
  </si>
  <si>
    <t>Ashley Stevison</t>
  </si>
  <si>
    <t>Joseph Thompson</t>
  </si>
  <si>
    <t>Lashawn Perkins-Hankton</t>
  </si>
  <si>
    <t>Lumasekela Felix</t>
  </si>
  <si>
    <t>Tamara Vandermoon</t>
  </si>
  <si>
    <t>RRC/Avivo</t>
  </si>
  <si>
    <t>Timothy Schumann</t>
  </si>
  <si>
    <t>Megan Bauer</t>
  </si>
  <si>
    <t>Brittany Wadley</t>
  </si>
  <si>
    <t>Jon Nafstad</t>
  </si>
  <si>
    <t>Chelsea Spellerberg</t>
  </si>
  <si>
    <t>Eric Omdahl</t>
  </si>
  <si>
    <t>Jamie Zelk</t>
  </si>
  <si>
    <t>DLS</t>
  </si>
  <si>
    <t>Marshall Bullis</t>
  </si>
  <si>
    <t>Nancy Davis</t>
  </si>
  <si>
    <t>Deb Parker</t>
  </si>
  <si>
    <t>Robert Annis</t>
  </si>
  <si>
    <t>Segwick Lanier</t>
  </si>
  <si>
    <t>Linda Mitchell</t>
  </si>
  <si>
    <t>Hodan Abdi</t>
  </si>
  <si>
    <t>Tommy Jackson</t>
  </si>
  <si>
    <t>Keara Edwards-Riley</t>
  </si>
  <si>
    <t>Earvin Davis</t>
  </si>
  <si>
    <t>Kristin Rhoden</t>
  </si>
  <si>
    <t>John Brown</t>
  </si>
  <si>
    <t>Kevin Boards</t>
  </si>
  <si>
    <t>P. Swanson</t>
  </si>
  <si>
    <t>Sharon Wilcoxson</t>
  </si>
  <si>
    <t>Morgan Bierman</t>
  </si>
  <si>
    <t>Annalise Sanderson</t>
  </si>
  <si>
    <t>Henry Jones</t>
  </si>
  <si>
    <t>Waitlist</t>
  </si>
  <si>
    <t>Orige Sneed</t>
  </si>
  <si>
    <t>Fred McGee</t>
  </si>
  <si>
    <t>Brittany Alvarez</t>
  </si>
  <si>
    <t>Evergreen Residence</t>
  </si>
  <si>
    <t>Latonia Ross</t>
  </si>
  <si>
    <t>MN Internship Center</t>
  </si>
  <si>
    <t>LaKendra Gober</t>
  </si>
  <si>
    <t>David Doucette</t>
  </si>
  <si>
    <t>DV Shelter</t>
  </si>
  <si>
    <t>Home Free</t>
  </si>
  <si>
    <t>Delores Stennis</t>
  </si>
  <si>
    <t>TH</t>
  </si>
  <si>
    <t>Mission Lodge</t>
  </si>
  <si>
    <t>William Schieflbein</t>
  </si>
  <si>
    <t>Lotrelle Ballard</t>
  </si>
  <si>
    <t>Lee Ann Shirley</t>
  </si>
  <si>
    <t>Mark Aaberg</t>
  </si>
  <si>
    <t>Beacon</t>
  </si>
  <si>
    <t>Henry Jimerson</t>
  </si>
  <si>
    <t>Dana Gaines</t>
  </si>
  <si>
    <t>Connie Karg</t>
  </si>
  <si>
    <t>Andrew Minor</t>
  </si>
  <si>
    <t>Mai Vang Vue</t>
  </si>
  <si>
    <t>Eric Longenecker</t>
  </si>
  <si>
    <t>Sean Weathers</t>
  </si>
  <si>
    <t>Gilbert Garcia</t>
  </si>
  <si>
    <t>Eugene Armfield</t>
  </si>
  <si>
    <t>Tami Jahnke</t>
  </si>
  <si>
    <t>Michael Baker</t>
  </si>
  <si>
    <t>Rachel Kirkpatrick</t>
  </si>
  <si>
    <t>The Link</t>
  </si>
  <si>
    <t>Marvel (Zoe) Spears</t>
  </si>
  <si>
    <t>KeAnna Lee</t>
  </si>
  <si>
    <t>Dylan Diedrich</t>
  </si>
  <si>
    <t>LeAnn Exum</t>
  </si>
  <si>
    <t>Breaking Free</t>
  </si>
  <si>
    <t>Lovia Antwi</t>
  </si>
  <si>
    <t>Missi Osterman</t>
  </si>
  <si>
    <t>Lauren Hollembeak</t>
  </si>
  <si>
    <t>Alexander Nelson</t>
  </si>
  <si>
    <t>Paul Cauldwell</t>
  </si>
  <si>
    <t>Kim Grissom</t>
  </si>
  <si>
    <t>Self Referral</t>
  </si>
  <si>
    <t>Ida Mae Ward</t>
  </si>
  <si>
    <t>Michael Kimmons</t>
  </si>
  <si>
    <t>Desiree Owens</t>
  </si>
  <si>
    <t>Essam Sater</t>
  </si>
  <si>
    <t>Tammy Givens</t>
  </si>
  <si>
    <t>Lutheran Social Services</t>
  </si>
  <si>
    <t>Robin Buckner</t>
  </si>
  <si>
    <t>Aaron Gaalema</t>
  </si>
  <si>
    <t>Dale Dorsan</t>
  </si>
  <si>
    <t>Michael Foster</t>
  </si>
  <si>
    <t>James Moore</t>
  </si>
  <si>
    <t>Curtis Smith</t>
  </si>
  <si>
    <t>Vincent Tillotson</t>
  </si>
  <si>
    <t>Kaitlin Ducker</t>
  </si>
  <si>
    <t>Andrew Dunker</t>
  </si>
  <si>
    <t>Taylor Swanson</t>
  </si>
  <si>
    <t>Kristin/Lamar Rhoden</t>
  </si>
  <si>
    <t>Micah House</t>
  </si>
  <si>
    <t>Robbie Matlock</t>
  </si>
  <si>
    <t>Machaela McKinney</t>
  </si>
  <si>
    <t>Ivan Blair</t>
  </si>
  <si>
    <t>Vincent Himes</t>
  </si>
  <si>
    <t>Devin Simon</t>
  </si>
  <si>
    <t>Demarcus Lindsey</t>
  </si>
  <si>
    <t>Charlotte Oriahke</t>
  </si>
  <si>
    <t>Sergey Gritsenko</t>
  </si>
  <si>
    <t>Lloyd McKenzie</t>
  </si>
  <si>
    <t>Barbara Murray</t>
  </si>
  <si>
    <t>Allan Kangas</t>
  </si>
  <si>
    <t>William Littlewolf</t>
  </si>
  <si>
    <t>Cynthia Henely</t>
  </si>
  <si>
    <t>Jaquilla Tripplet</t>
  </si>
  <si>
    <t>Carmelo Camacho</t>
  </si>
  <si>
    <t>Lloyd Sandstrom</t>
  </si>
  <si>
    <t>William Peria</t>
  </si>
  <si>
    <t>Josh Chanksy</t>
  </si>
  <si>
    <t>Michelle Petit</t>
  </si>
  <si>
    <t>Link</t>
  </si>
  <si>
    <t>Armani Dotson</t>
  </si>
  <si>
    <t>Jack Ervan</t>
  </si>
  <si>
    <t>Tom Herman</t>
  </si>
  <si>
    <t>Kiedriana Cook-Bey</t>
  </si>
  <si>
    <t>Debebe Edea</t>
  </si>
  <si>
    <t>Tubman</t>
  </si>
  <si>
    <t>Felicia Jones</t>
  </si>
  <si>
    <t>Anthony Bolin</t>
  </si>
  <si>
    <t>Marlen Monroe</t>
  </si>
  <si>
    <t>James Adsit</t>
  </si>
  <si>
    <t>Anthony Williams</t>
  </si>
  <si>
    <t>Street Outreach</t>
  </si>
  <si>
    <t>Sharon Lyman</t>
  </si>
  <si>
    <t>Norman Davis</t>
  </si>
  <si>
    <t>Moises Rodriguez</t>
  </si>
  <si>
    <t>Gary Sims</t>
  </si>
  <si>
    <t>Susan Dahlberg</t>
  </si>
  <si>
    <t>East Lake Clinic</t>
  </si>
  <si>
    <t>Kimberly Miliner</t>
  </si>
  <si>
    <t>Roger Combs</t>
  </si>
  <si>
    <t>Jade Vance</t>
  </si>
  <si>
    <t>Paul Andrews</t>
  </si>
  <si>
    <t>Jeff Pert</t>
  </si>
  <si>
    <t>Daniel Moak</t>
  </si>
  <si>
    <t>Joel May</t>
  </si>
  <si>
    <t>Joseph Smith</t>
  </si>
  <si>
    <t>Ciera Fulford</t>
  </si>
  <si>
    <t>Wesley Jennings</t>
  </si>
  <si>
    <t>Albert Garland</t>
  </si>
  <si>
    <t>CAHS</t>
  </si>
  <si>
    <t>Alisia Piggee</t>
  </si>
  <si>
    <t>Celina Schierhold</t>
  </si>
  <si>
    <t>Emma Matrious</t>
  </si>
  <si>
    <t>Family Shelter</t>
  </si>
  <si>
    <t>People Serving People</t>
  </si>
  <si>
    <t>Lakeithra Taylor</t>
  </si>
  <si>
    <t>Tequila (Tia) Taylor</t>
  </si>
  <si>
    <t>Ernesto Cruz</t>
  </si>
  <si>
    <t>Desiree Singer</t>
  </si>
  <si>
    <t>Lawrence Lehman</t>
  </si>
  <si>
    <t>Debora Bibar</t>
  </si>
  <si>
    <t>Terry Cooper</t>
  </si>
  <si>
    <t>Curtis Turner</t>
  </si>
  <si>
    <t>Devina Wilder</t>
  </si>
  <si>
    <t>Shakira Carter</t>
  </si>
  <si>
    <t>Raymond Albright</t>
  </si>
  <si>
    <t>Melissa Uecker</t>
  </si>
  <si>
    <t>Jarrell Leggett</t>
  </si>
  <si>
    <t>Marissa Kachinske</t>
  </si>
  <si>
    <t>Christopher Wroten</t>
  </si>
  <si>
    <t>Geoffrey Douglas</t>
  </si>
  <si>
    <t>Timothy Lund</t>
  </si>
  <si>
    <t>Charlotte Dvorak</t>
  </si>
  <si>
    <t>Keyundra Blassingame</t>
  </si>
  <si>
    <t>Rodney McCowen</t>
  </si>
  <si>
    <t>MH Treatment</t>
  </si>
  <si>
    <t>Touchstone MH</t>
  </si>
  <si>
    <t>Erika Boardman</t>
  </si>
  <si>
    <t>Valencea Williams</t>
  </si>
  <si>
    <t>Danielle Sullivan</t>
  </si>
  <si>
    <t>Leslie McClimek</t>
  </si>
  <si>
    <t>Harvey Hall-Battles</t>
  </si>
  <si>
    <t>Bridge for Youth</t>
  </si>
  <si>
    <t>Malik Moore</t>
  </si>
  <si>
    <t>Zerena Krueger</t>
  </si>
  <si>
    <t>Guled Garbarye</t>
  </si>
  <si>
    <t>Curtis Lee</t>
  </si>
  <si>
    <t>Bret Franklin</t>
  </si>
  <si>
    <t>Gemini Spears</t>
  </si>
  <si>
    <t>Shree Moton</t>
  </si>
  <si>
    <t>RS EDEN</t>
  </si>
  <si>
    <t>Mathias Scott</t>
  </si>
  <si>
    <t>Shana Sobers</t>
  </si>
  <si>
    <t>Gregory Butler</t>
  </si>
  <si>
    <t>Medical Services</t>
  </si>
  <si>
    <t>Alliance Clinic</t>
  </si>
  <si>
    <t>Tyler Ditter</t>
  </si>
  <si>
    <t>Jewish Family &amp; Children Services</t>
  </si>
  <si>
    <t>Ednel Diedrich</t>
  </si>
  <si>
    <t>DeShane Anderson</t>
  </si>
  <si>
    <t>New Pathways</t>
  </si>
  <si>
    <t>Jerusha Turley</t>
  </si>
  <si>
    <t>Raquel Graves</t>
  </si>
  <si>
    <t>Kerry Bender</t>
  </si>
  <si>
    <t>Erika Camp</t>
  </si>
  <si>
    <t>La'Kendra Gober</t>
  </si>
  <si>
    <t>Scott Emfinger</t>
  </si>
  <si>
    <t>Michael White</t>
  </si>
  <si>
    <t>Renaldo Sept</t>
  </si>
  <si>
    <t>Danielle Owens</t>
  </si>
  <si>
    <t>David McMillan</t>
  </si>
  <si>
    <t>Austin Robinson</t>
  </si>
  <si>
    <t>Gina Shaw</t>
  </si>
  <si>
    <t>Paige Chamley</t>
  </si>
  <si>
    <t>Kenya Carter</t>
  </si>
  <si>
    <t>Vernice Vance</t>
  </si>
  <si>
    <t>Malcomb Hall</t>
  </si>
  <si>
    <t>Wilder</t>
  </si>
  <si>
    <t>Jesse Orellana</t>
  </si>
  <si>
    <t>Betty McMahon</t>
  </si>
  <si>
    <t>Stephen Jelinick</t>
  </si>
  <si>
    <t>Jessica Alve</t>
  </si>
  <si>
    <t>Elizabeth Vomhof</t>
  </si>
  <si>
    <t>Brittany Johnson</t>
  </si>
  <si>
    <t>Whittier Clinic</t>
  </si>
  <si>
    <t>Anita Byas</t>
  </si>
  <si>
    <t>Sara Whitaker</t>
  </si>
  <si>
    <t>Meridian</t>
  </si>
  <si>
    <t>Scott Swanholm</t>
  </si>
  <si>
    <t>UofM</t>
  </si>
  <si>
    <t>Phetsavanh Surintha</t>
  </si>
  <si>
    <t>Hart House</t>
  </si>
  <si>
    <t>Lakisha Thedford</t>
  </si>
  <si>
    <t>Christopher Dibble</t>
  </si>
  <si>
    <t>St. Cloud Salvation Army</t>
  </si>
  <si>
    <t>Brenna Larson</t>
  </si>
  <si>
    <t>Samantha Line</t>
  </si>
  <si>
    <t>Shron David</t>
  </si>
  <si>
    <t>Rage Osman</t>
  </si>
  <si>
    <t>April Philo</t>
  </si>
  <si>
    <t>Jillian Stringfellow</t>
  </si>
  <si>
    <t>HS of Recording Arts</t>
  </si>
  <si>
    <t>Carlisha Willis</t>
  </si>
  <si>
    <t>Warren Strange</t>
  </si>
  <si>
    <t>Miranda Fischer</t>
  </si>
  <si>
    <t>Tracy Comer</t>
  </si>
  <si>
    <t>Jermaine Jefferson</t>
  </si>
  <si>
    <t>Nena Godwin</t>
  </si>
  <si>
    <t>Christopher Stewart</t>
  </si>
  <si>
    <t>Rogdria Farr</t>
  </si>
  <si>
    <t>Michelle Johnson</t>
  </si>
  <si>
    <t>Darlene Murray</t>
  </si>
  <si>
    <t>Ricky Perron</t>
  </si>
  <si>
    <t>Tamra Collins</t>
  </si>
  <si>
    <t>Kevin Grosbusch</t>
  </si>
  <si>
    <t>Beverly Anderson</t>
  </si>
  <si>
    <t>Derek Grant</t>
  </si>
  <si>
    <t>Veryl Jordan</t>
  </si>
  <si>
    <t>DC</t>
  </si>
  <si>
    <t>Drug Court</t>
  </si>
  <si>
    <t>Melvin Martin</t>
  </si>
  <si>
    <t>Ricky Jackson</t>
  </si>
  <si>
    <t>Brandon Grimm</t>
  </si>
  <si>
    <t>Emerge</t>
  </si>
  <si>
    <t>Antonio Sandley</t>
  </si>
  <si>
    <t>Ramsey County</t>
  </si>
  <si>
    <t>Danielle Watkins</t>
  </si>
  <si>
    <t>Harold (Robert) Perdrian</t>
  </si>
  <si>
    <t>St. Paul Public Schools</t>
  </si>
  <si>
    <t>David Hostutler</t>
  </si>
  <si>
    <t>YWCA</t>
  </si>
  <si>
    <t>Deon Byas</t>
  </si>
  <si>
    <t>Kelvin Lee</t>
  </si>
  <si>
    <t>Amanda Walsh</t>
  </si>
  <si>
    <t>Elijah Mallett</t>
  </si>
  <si>
    <t>Journey Home</t>
  </si>
  <si>
    <t>Brook Parrish</t>
  </si>
  <si>
    <t>Lori Robinson</t>
  </si>
  <si>
    <t>Sharon Adams</t>
  </si>
  <si>
    <t>Booker Roberts</t>
  </si>
  <si>
    <t>Melissa Matthews</t>
  </si>
  <si>
    <t>James Jackson</t>
  </si>
  <si>
    <t>Darrell Welch</t>
  </si>
  <si>
    <t>Kevin Polski</t>
  </si>
  <si>
    <t>Eddie Sutton</t>
  </si>
  <si>
    <t>Kayloe Robinson</t>
  </si>
  <si>
    <t>Darryl Glass</t>
  </si>
  <si>
    <t>Eugene Thomas</t>
  </si>
  <si>
    <t>Tamika Kelly</t>
  </si>
  <si>
    <t>Garrett Dahl</t>
  </si>
  <si>
    <t>Bobby Powell</t>
  </si>
  <si>
    <t>Joseph Pendleton</t>
  </si>
  <si>
    <t>Kristofer Wieland</t>
  </si>
  <si>
    <t>Mikhail Bordian</t>
  </si>
  <si>
    <t>Faith Curtis</t>
  </si>
  <si>
    <t>Ayanna Muhamed</t>
  </si>
  <si>
    <t>Melvina Maldonado-Valledare</t>
  </si>
  <si>
    <t>Adam Wylie</t>
  </si>
  <si>
    <t>LaMarquis Boyd</t>
  </si>
  <si>
    <t>Mark Peoples</t>
  </si>
  <si>
    <t>Shay Rogers</t>
  </si>
  <si>
    <t>Karen Montgomery</t>
  </si>
  <si>
    <t>HCMC</t>
  </si>
  <si>
    <t>Harold Kendall</t>
  </si>
  <si>
    <t>Juel Fairbanks</t>
  </si>
  <si>
    <t>Adeyemi Dean</t>
  </si>
  <si>
    <t>Jasmine Burks</t>
  </si>
  <si>
    <t>Tina Smith</t>
  </si>
  <si>
    <t>Lydia Bellanger</t>
  </si>
  <si>
    <t>DesNeiges Pool</t>
  </si>
  <si>
    <t>People Inc.</t>
  </si>
  <si>
    <t>Sarah Barton</t>
  </si>
  <si>
    <t>Edward West</t>
  </si>
  <si>
    <t>Dannisha McCarver</t>
  </si>
  <si>
    <t>Jesse Skinaway</t>
  </si>
  <si>
    <t>Jibril Mohamed</t>
  </si>
  <si>
    <t>Angela Westhuis-Breen</t>
  </si>
  <si>
    <t>Tyler Lewis</t>
  </si>
  <si>
    <t>Northpoint Health</t>
  </si>
  <si>
    <t>Nina Wilson</t>
  </si>
  <si>
    <t>Magaly Rodriguez</t>
  </si>
  <si>
    <t>Joanna Pitchford</t>
  </si>
  <si>
    <t>Guild Inc.</t>
  </si>
  <si>
    <t>Jasper Perling-Hardin</t>
  </si>
  <si>
    <t>Calvin Russ</t>
  </si>
  <si>
    <t>Chelsea Hinck</t>
  </si>
  <si>
    <t>Lisa Hickle</t>
  </si>
  <si>
    <t>Emily Toledo</t>
  </si>
  <si>
    <t>Ryan Splett</t>
  </si>
  <si>
    <t>Ain Dah Yung Center</t>
  </si>
  <si>
    <t>Luke Auffert</t>
  </si>
  <si>
    <t>Rosalyn Feather</t>
  </si>
  <si>
    <t>Allen Jaworski</t>
  </si>
  <si>
    <t>Ida Ward</t>
  </si>
  <si>
    <t>Brooklyn Avenues</t>
  </si>
  <si>
    <t>Dawda Touray</t>
  </si>
  <si>
    <t>Pierre Larson</t>
  </si>
  <si>
    <t>Shawn Farnham</t>
  </si>
  <si>
    <t>April Jenkins</t>
  </si>
  <si>
    <t>Chaske Crawford</t>
  </si>
  <si>
    <t>Mathew Deneau</t>
  </si>
  <si>
    <t>Sherri Anderson</t>
  </si>
  <si>
    <t>Alexis Carter</t>
  </si>
  <si>
    <t>Fredrick Kelker</t>
  </si>
  <si>
    <t>Jessica Reinhardt</t>
  </si>
  <si>
    <t>Desire Singer</t>
  </si>
  <si>
    <t>Aaron Daugherty</t>
  </si>
  <si>
    <t>Nicole Evjen</t>
  </si>
  <si>
    <t>Angela Dahlen</t>
  </si>
  <si>
    <t>Dion Dower</t>
  </si>
  <si>
    <t>Sandra Dow</t>
  </si>
  <si>
    <t>Joseph Pearson</t>
  </si>
  <si>
    <t>Tina Cerniglia</t>
  </si>
  <si>
    <t>Thomas Marriete</t>
  </si>
  <si>
    <t>Rhoneisha Williams</t>
  </si>
  <si>
    <t>CEYS</t>
  </si>
  <si>
    <t>Destiny Kokesh</t>
  </si>
  <si>
    <t>Diane C/Anthony V</t>
  </si>
  <si>
    <t>Stacey Brantner</t>
  </si>
  <si>
    <t>Monika Gould</t>
  </si>
  <si>
    <t>Susan Meissner</t>
  </si>
  <si>
    <t>Rynette Gardner</t>
  </si>
  <si>
    <t>Joaquin Armell</t>
  </si>
  <si>
    <t>Jerome Davis Sr</t>
  </si>
  <si>
    <t>Danita Artis</t>
  </si>
  <si>
    <t>Tavionte Coops</t>
  </si>
  <si>
    <t>Kerri Breeden</t>
  </si>
  <si>
    <t>Niya Farmer</t>
  </si>
  <si>
    <t>Loranda Lake</t>
  </si>
  <si>
    <t>Rodgria Farr</t>
  </si>
  <si>
    <t>Adalynn Hubdell</t>
  </si>
  <si>
    <t>Michael Liljedahl</t>
  </si>
  <si>
    <t>Sara Anderson</t>
  </si>
  <si>
    <t>Mauresha Bivings</t>
  </si>
  <si>
    <t>Tamra Claydon</t>
  </si>
  <si>
    <t>Eric Schwartzwald</t>
  </si>
  <si>
    <t>Tonia Pena</t>
  </si>
  <si>
    <t>Jeffrey Theison</t>
  </si>
  <si>
    <t>Travis Clemens</t>
  </si>
  <si>
    <t>Elliott Nelson</t>
  </si>
  <si>
    <t>Joshua Williams</t>
  </si>
  <si>
    <t>Carol Flourney</t>
  </si>
  <si>
    <t>Family Pathways</t>
  </si>
  <si>
    <t>Sadie Williams</t>
  </si>
  <si>
    <t>Vanessa Pryor</t>
  </si>
  <si>
    <t>Rainnie Turner</t>
  </si>
  <si>
    <t>Evelyn Reed/Robert Hall</t>
  </si>
  <si>
    <t>Nora Kortuem</t>
  </si>
  <si>
    <t>Tracy Mackford</t>
  </si>
  <si>
    <t>Vodkeeda Cunningham</t>
  </si>
  <si>
    <t>Evonti Gant</t>
  </si>
  <si>
    <t>Andrea Smith</t>
  </si>
  <si>
    <t>Jacquilla Triplett</t>
  </si>
  <si>
    <t>Angelique Franson</t>
  </si>
  <si>
    <t>John Lemuiex</t>
  </si>
  <si>
    <t>Jesse Montanye</t>
  </si>
  <si>
    <t>Joshua Orris</t>
  </si>
  <si>
    <t>Jason Leger</t>
  </si>
  <si>
    <t>Ashley Sage</t>
  </si>
  <si>
    <t>LightHouse</t>
  </si>
  <si>
    <t>Jaclyn Chudzik</t>
  </si>
  <si>
    <t>Kaleta Day</t>
  </si>
  <si>
    <t>Davine Wade</t>
  </si>
  <si>
    <t>Michael Majerski</t>
  </si>
  <si>
    <t>Tim's Waiting List</t>
  </si>
  <si>
    <t>WaitList</t>
  </si>
  <si>
    <t>Everton Davis</t>
  </si>
  <si>
    <t>Sarah Carlson</t>
  </si>
  <si>
    <t>David Feria-Portelles</t>
  </si>
  <si>
    <t>Angel Armstrong</t>
  </si>
  <si>
    <t>Immonuel Grace</t>
  </si>
  <si>
    <t>Lexis Jones</t>
  </si>
  <si>
    <t>Earnest Johnson</t>
  </si>
  <si>
    <t>Walter Wilson Jr</t>
  </si>
  <si>
    <t>Octavia Mccomb</t>
  </si>
  <si>
    <t>Tifanny Moy</t>
  </si>
  <si>
    <t>Anteria James</t>
  </si>
  <si>
    <t>Lakes &amp; Pines</t>
  </si>
  <si>
    <t>Jasmine Elizondo</t>
  </si>
  <si>
    <t xml:space="preserve">620-E </t>
  </si>
  <si>
    <t>Ashley/Anthony Lynn</t>
  </si>
  <si>
    <t>Tewordos Michael</t>
  </si>
  <si>
    <t>Brinesha Colquitt</t>
  </si>
  <si>
    <t>Spplmnt/Surge</t>
  </si>
  <si>
    <t>Gilbert Jordan</t>
  </si>
  <si>
    <t>Nuway</t>
  </si>
  <si>
    <t>April Sartwell</t>
  </si>
  <si>
    <t>Gina Anderson</t>
  </si>
  <si>
    <t>NuWay</t>
  </si>
  <si>
    <t>Tisha Brown</t>
  </si>
  <si>
    <t>HS transfer</t>
  </si>
  <si>
    <t>Stephanie Huber</t>
  </si>
  <si>
    <t>Ralph Allen</t>
  </si>
  <si>
    <t>Kassandra Nelson</t>
  </si>
  <si>
    <t>Brandy Maher</t>
  </si>
  <si>
    <t>Ronald 'Renee' Heil</t>
  </si>
  <si>
    <t>Claefer Monroy-Griffith</t>
  </si>
  <si>
    <t>Andrew Suarez</t>
  </si>
  <si>
    <t>Dave Muterspaugh</t>
  </si>
  <si>
    <t>Robert Johnson</t>
  </si>
  <si>
    <t>Christopher Brustad</t>
  </si>
  <si>
    <t>Timothy Grafft</t>
  </si>
  <si>
    <t>Dashal Livingston</t>
  </si>
  <si>
    <t>Kevin Heger</t>
  </si>
  <si>
    <t>Demetrius Mitchell</t>
  </si>
  <si>
    <t>Gabriel Perez</t>
  </si>
  <si>
    <t>Brandon Paige</t>
  </si>
  <si>
    <t>Tamarice Parent</t>
  </si>
  <si>
    <t>April Woodall</t>
  </si>
  <si>
    <t>Wanda Nunn</t>
  </si>
  <si>
    <t>Felicia Simmons</t>
  </si>
  <si>
    <t>Tina Garber</t>
  </si>
  <si>
    <t>Morgan Buie</t>
  </si>
  <si>
    <t>Brenda Evitts</t>
  </si>
  <si>
    <t>Niyana Darnen</t>
  </si>
  <si>
    <t>Angela Roue</t>
  </si>
  <si>
    <t>David Smith</t>
  </si>
  <si>
    <t>Danny Warren</t>
  </si>
  <si>
    <t>Scott Arnold</t>
  </si>
  <si>
    <t>DeAnthony Acon</t>
  </si>
  <si>
    <t>Heidi Erickson</t>
  </si>
  <si>
    <t>Vernon Wilson</t>
  </si>
  <si>
    <t>Bruce Gardner</t>
  </si>
  <si>
    <t>Angela Hite</t>
  </si>
  <si>
    <t>Bernard Smith</t>
  </si>
  <si>
    <t>Jennifer Blaschka</t>
  </si>
  <si>
    <t>Prism</t>
  </si>
  <si>
    <t>Demetrius Brown</t>
  </si>
  <si>
    <t>Lateisha Dixon</t>
  </si>
  <si>
    <t>Monuel Dubase</t>
  </si>
  <si>
    <t>Jordan Wanat</t>
  </si>
  <si>
    <t>Jimitria White</t>
  </si>
  <si>
    <t>Victoria Moore</t>
  </si>
  <si>
    <t>Sharieka Jaques</t>
  </si>
  <si>
    <t>Latina Gayles</t>
  </si>
  <si>
    <t>Nshimiyamana Adahna</t>
  </si>
  <si>
    <t>Asjia McCaskel</t>
  </si>
  <si>
    <t>Matt Freeman</t>
  </si>
  <si>
    <t>Ray Perttu</t>
  </si>
  <si>
    <t>RCCS</t>
  </si>
  <si>
    <t>Jean Kelb</t>
  </si>
  <si>
    <t>Aaron Quinell</t>
  </si>
  <si>
    <t>Turk Fields</t>
  </si>
  <si>
    <t>Lisa Gagnier</t>
  </si>
  <si>
    <t>Jordan Scharf</t>
  </si>
  <si>
    <t>Jamesia Loggins</t>
  </si>
  <si>
    <t>Amanda Soule</t>
  </si>
  <si>
    <t>August Nouyiho</t>
  </si>
  <si>
    <t>Danielle Powe</t>
  </si>
  <si>
    <t>Chelsey Sorenson</t>
  </si>
  <si>
    <t>Shakeer Watley</t>
  </si>
  <si>
    <t>Anthony Weisman</t>
  </si>
  <si>
    <t>Ellie Kidder</t>
  </si>
  <si>
    <t>John Carman</t>
  </si>
  <si>
    <t>Kewanne Nolan</t>
  </si>
  <si>
    <t>Durrell Hines</t>
  </si>
  <si>
    <t>Rachel Hill</t>
  </si>
  <si>
    <t>Ashley Ballentine</t>
  </si>
  <si>
    <t>Tevon Scott</t>
  </si>
  <si>
    <t>Laticya Rozales</t>
  </si>
  <si>
    <t>Gerald Harris</t>
  </si>
  <si>
    <t>Matthew Duffy</t>
  </si>
  <si>
    <t>Robert Kurtzbein</t>
  </si>
  <si>
    <t>Donnaya Meeks</t>
  </si>
  <si>
    <t>Todd Kromlinger</t>
  </si>
  <si>
    <t>Travis Taylor</t>
  </si>
  <si>
    <t>Raymond Green</t>
  </si>
  <si>
    <t>Northstar Behavioural</t>
  </si>
  <si>
    <t>Pearl Durand</t>
  </si>
  <si>
    <t>Kathryn Kristie</t>
  </si>
  <si>
    <t>Azaria Sanifer</t>
  </si>
  <si>
    <t>Kenyatta Foster</t>
  </si>
  <si>
    <t>Darla Howard</t>
  </si>
  <si>
    <t>YMCA</t>
  </si>
  <si>
    <t>Jessica Magana</t>
  </si>
  <si>
    <t>Jeannette Voltz</t>
  </si>
  <si>
    <t>Earl Darling</t>
  </si>
  <si>
    <t>Seventh</t>
  </si>
  <si>
    <t>Maria LaRose</t>
  </si>
  <si>
    <t>Kimberly Nolder</t>
  </si>
  <si>
    <t>Scot Aufenthie</t>
  </si>
  <si>
    <t>Calacia Hoskins</t>
  </si>
  <si>
    <t>Luke Erling</t>
  </si>
  <si>
    <t>Jamil Bailey</t>
  </si>
  <si>
    <t>Jamie Bryant</t>
  </si>
  <si>
    <t>Domattie Dhanraj</t>
  </si>
  <si>
    <t>Darcy Lahon</t>
  </si>
  <si>
    <t>Aja Stewart</t>
  </si>
  <si>
    <t>LaToya Moore</t>
  </si>
  <si>
    <t>Daniel Foster</t>
  </si>
  <si>
    <t>Jazzmynee Smith</t>
  </si>
  <si>
    <t>Christian Haas</t>
  </si>
  <si>
    <t>Anthony Chosa</t>
  </si>
  <si>
    <t>Dae'Zeahunna Spencer</t>
  </si>
  <si>
    <t>On.Perm.Ban</t>
  </si>
  <si>
    <t>Received.Voucher</t>
  </si>
  <si>
    <t>Policy.Violation</t>
  </si>
  <si>
    <t>Property.Damage</t>
  </si>
  <si>
    <t>Dealing</t>
  </si>
  <si>
    <t>Criminal.Activity</t>
  </si>
  <si>
    <t>Violence</t>
  </si>
  <si>
    <t>Rent</t>
  </si>
  <si>
    <t>Nature.of.Move.out</t>
  </si>
  <si>
    <t>M.O.Date</t>
  </si>
  <si>
    <t>1.Year.or.More</t>
  </si>
  <si>
    <t>Days.Vacancy.Unslotted</t>
  </si>
  <si>
    <t>Interview.to.Move.in</t>
  </si>
  <si>
    <t>Provider.Type</t>
  </si>
  <si>
    <t>Referred.From</t>
  </si>
  <si>
    <t>Transfer.From</t>
  </si>
  <si>
    <t>Source</t>
  </si>
  <si>
    <t>Days</t>
  </si>
  <si>
    <t>Filled</t>
  </si>
  <si>
    <t>Vacant</t>
  </si>
  <si>
    <t>Division</t>
  </si>
  <si>
    <t>Unit.Size.Type</t>
  </si>
  <si>
    <t>Building</t>
  </si>
  <si>
    <t>Joel Sibert</t>
  </si>
  <si>
    <t>On Permanent Ban List</t>
  </si>
  <si>
    <t>Marissa Larson</t>
  </si>
  <si>
    <t>UA positive for THC</t>
  </si>
  <si>
    <t>Steven Forth</t>
  </si>
  <si>
    <t>No Show</t>
  </si>
  <si>
    <t>Jonathan Moore</t>
  </si>
  <si>
    <t>Larissa Bried</t>
  </si>
  <si>
    <t xml:space="preserve">Katie Gould </t>
  </si>
  <si>
    <t>Marvel Spears</t>
  </si>
  <si>
    <t>Patrice Evans</t>
  </si>
  <si>
    <t>South Metro HS</t>
  </si>
  <si>
    <t>Daniel Skowron</t>
  </si>
  <si>
    <t>Anoka County</t>
  </si>
  <si>
    <t>Tercell Walker</t>
  </si>
  <si>
    <t>Melody Perkins</t>
  </si>
  <si>
    <t>Failure to provide accurate and complete information</t>
  </si>
  <si>
    <t>Carrie Fuller</t>
  </si>
  <si>
    <t xml:space="preserve">Terrance Wilson </t>
  </si>
  <si>
    <t>UA positive for EtG</t>
  </si>
  <si>
    <t>Darnell Brinson</t>
  </si>
  <si>
    <t>Darrien Fields</t>
  </si>
  <si>
    <t>Kyrstin Miller</t>
  </si>
  <si>
    <t>Serge Nforkemba</t>
  </si>
  <si>
    <t>William Boone</t>
  </si>
  <si>
    <t>Lutherin Social Services</t>
  </si>
  <si>
    <t>Relapsed</t>
  </si>
  <si>
    <t>Elizabeth Ruddy</t>
  </si>
  <si>
    <t>Dejon Wattley</t>
  </si>
  <si>
    <t>Mitchel Rhodes</t>
  </si>
  <si>
    <t>Jermain Baker</t>
  </si>
  <si>
    <t>Mahogany Kelley</t>
  </si>
  <si>
    <t>Went AWOL before move in</t>
  </si>
  <si>
    <t>Valencia Sous</t>
  </si>
  <si>
    <t>Sam Borowick</t>
  </si>
  <si>
    <t>Alexis Dillard</t>
  </si>
  <si>
    <t>people inc.</t>
  </si>
  <si>
    <t>Leshun Frost</t>
  </si>
  <si>
    <t>Quinton Johnson</t>
  </si>
  <si>
    <t>Willie Bankston</t>
  </si>
  <si>
    <t>Jason Jones</t>
  </si>
  <si>
    <t>Ronald Snider</t>
  </si>
  <si>
    <t>Katherine Collins</t>
  </si>
  <si>
    <t>U of M</t>
  </si>
  <si>
    <t>Raymond Brown</t>
  </si>
  <si>
    <t>Mary Sweeney</t>
  </si>
  <si>
    <t>Emma Norton</t>
  </si>
  <si>
    <t>Laura Gray</t>
  </si>
  <si>
    <t>Justin Johnson</t>
  </si>
  <si>
    <t>Kelly Shafer</t>
  </si>
  <si>
    <t>UA positive for K2</t>
  </si>
  <si>
    <t>Jerold Wilson</t>
  </si>
  <si>
    <t>Missed MPHA briefings</t>
  </si>
  <si>
    <t>Chelsea Jordahl</t>
  </si>
  <si>
    <t>Park Avenue</t>
  </si>
  <si>
    <t>Darnell Brison</t>
  </si>
  <si>
    <t>Keith Parrish</t>
  </si>
  <si>
    <t>Anthony Kloiber</t>
  </si>
  <si>
    <t>Ernest Pierson</t>
  </si>
  <si>
    <t>Wade Burl</t>
  </si>
  <si>
    <t>Erik Adolphson</t>
  </si>
  <si>
    <t>Shirley Smith</t>
  </si>
  <si>
    <t>Admitted to Use</t>
  </si>
  <si>
    <t>Paul Trudell</t>
  </si>
  <si>
    <t>Failed to return eligibility documentation</t>
  </si>
  <si>
    <t>Margaret Bass</t>
  </si>
  <si>
    <t>Cortez Box</t>
  </si>
  <si>
    <t>David Booth</t>
  </si>
  <si>
    <t>Lisa Sweeny</t>
  </si>
  <si>
    <t>Alfredo Perez-Goplen</t>
  </si>
  <si>
    <t>Bobby Rodriguez</t>
  </si>
  <si>
    <t>Yul Passmore</t>
  </si>
  <si>
    <t>Transition Housing Program</t>
  </si>
  <si>
    <t>Mary Cross</t>
  </si>
  <si>
    <t>Charles Kellerman</t>
  </si>
  <si>
    <t>Karina Gonzales</t>
  </si>
  <si>
    <t>MNIWRC</t>
  </si>
  <si>
    <t>Articia Moore</t>
  </si>
  <si>
    <t>John Grossman</t>
  </si>
  <si>
    <t>Tanika Russell</t>
  </si>
  <si>
    <t>Trisha Prinsen</t>
  </si>
  <si>
    <t>Labrena Yobbe</t>
  </si>
  <si>
    <t>Lamondre Yobbe</t>
  </si>
  <si>
    <t>Gary Simms</t>
  </si>
  <si>
    <t>Larry Jones</t>
  </si>
  <si>
    <t>Thomas Tribble</t>
  </si>
  <si>
    <t>Morgan Schroeder</t>
  </si>
  <si>
    <t>Alexandra Henderson</t>
  </si>
  <si>
    <t>Shaunteze Palmer</t>
  </si>
  <si>
    <t>Taslimah Adbur-Razzacq</t>
  </si>
  <si>
    <t>Bruno Trileigi</t>
  </si>
  <si>
    <t>Retreat of Wayzata</t>
  </si>
  <si>
    <t>Mental Health Resources</t>
  </si>
  <si>
    <t>Gabre Davis</t>
  </si>
  <si>
    <t>James Meyers</t>
  </si>
  <si>
    <t>Eliyah Knazze</t>
  </si>
  <si>
    <t>Robbinsdale Rehab Center</t>
  </si>
  <si>
    <t>Derek Dahl</t>
  </si>
  <si>
    <t>Patrick Zadlo</t>
  </si>
  <si>
    <t>Frank Williams</t>
  </si>
  <si>
    <t>Susan Dalhberg</t>
  </si>
  <si>
    <t>Stephanie Faber</t>
  </si>
  <si>
    <t>Peter Kalu</t>
  </si>
  <si>
    <t>Rekita Harden</t>
  </si>
  <si>
    <t>Twin Cities Rise</t>
  </si>
  <si>
    <t>Andrew Hamelin</t>
  </si>
  <si>
    <t>James Bauch</t>
  </si>
  <si>
    <t>Immanuel Gray</t>
  </si>
  <si>
    <t>Chris Harris</t>
  </si>
  <si>
    <t>Lisa Peterson</t>
  </si>
  <si>
    <t>Ronald Mingo</t>
  </si>
  <si>
    <t>Eliyah Sproulls</t>
  </si>
  <si>
    <t>Geraldine Vaughn</t>
  </si>
  <si>
    <t>Dennis Simpson</t>
  </si>
  <si>
    <t>Christopher Marsh</t>
  </si>
  <si>
    <t>Robert Hicks</t>
  </si>
  <si>
    <t>Willie Simmons</t>
  </si>
  <si>
    <t>Ronnie Kennedy</t>
  </si>
  <si>
    <t>Patrick McKeever</t>
  </si>
  <si>
    <t>Ty'Ann Hoskins</t>
  </si>
  <si>
    <t>Danielle Stand</t>
  </si>
  <si>
    <t>Angel Stuckey</t>
  </si>
  <si>
    <t>Tamika Suttles</t>
  </si>
  <si>
    <t>Tiffany West</t>
  </si>
  <si>
    <t>Ceasar Romero</t>
  </si>
  <si>
    <t>Robert Collins</t>
  </si>
  <si>
    <t>Jonathan Lott</t>
  </si>
  <si>
    <t>Denied by PHA</t>
  </si>
  <si>
    <t>Giselle Schumann</t>
  </si>
  <si>
    <t>Major Lester</t>
  </si>
  <si>
    <t>Michael Richardson</t>
  </si>
  <si>
    <t>Huss Center for Recovery</t>
  </si>
  <si>
    <t>Philip Rogers</t>
  </si>
  <si>
    <t>Rick Larson</t>
  </si>
  <si>
    <t>Jessica Arndt</t>
  </si>
  <si>
    <t>Kim Lalor</t>
  </si>
  <si>
    <t>Brian Scott</t>
  </si>
  <si>
    <t>Dennis Smith</t>
  </si>
  <si>
    <t>Tom Harty</t>
  </si>
  <si>
    <t>Alfreda Roberts</t>
  </si>
  <si>
    <t>Bridgette Scott</t>
  </si>
  <si>
    <t>Scott Anderson</t>
  </si>
  <si>
    <t>Ahmah Jones</t>
  </si>
  <si>
    <t>Tarryten Jones</t>
  </si>
  <si>
    <t>Fateemah Jihad</t>
  </si>
  <si>
    <t>Veronica Castro</t>
  </si>
  <si>
    <t>Dwayne Taylor</t>
  </si>
  <si>
    <t>Cimraan Roobleh</t>
  </si>
  <si>
    <t>Positive UA at Interview</t>
  </si>
  <si>
    <t>Melissa Weider</t>
  </si>
  <si>
    <t>Montgomery Chapman</t>
  </si>
  <si>
    <t>Ericka Sandifer-Jaglo</t>
  </si>
  <si>
    <t>Eddie Harper</t>
  </si>
  <si>
    <t>Valerie Roy</t>
  </si>
  <si>
    <t>Lee Allen</t>
  </si>
  <si>
    <t>Suzanne Brown</t>
  </si>
  <si>
    <t>Kyra Topps</t>
  </si>
  <si>
    <t>Dale Bosma</t>
  </si>
  <si>
    <t>Michael Sims</t>
  </si>
  <si>
    <t>Dawn Spears</t>
  </si>
  <si>
    <t>Derrick Simmons</t>
  </si>
  <si>
    <t>Marquita Sims</t>
  </si>
  <si>
    <t>Stephanie Scienksi</t>
  </si>
  <si>
    <t>Danielle Dumant</t>
  </si>
  <si>
    <t>Samantha McGee</t>
  </si>
  <si>
    <t>Nneka Tribble</t>
  </si>
  <si>
    <t>Willie McClinton</t>
  </si>
  <si>
    <t>Anthony Rodriguez</t>
  </si>
  <si>
    <t>Earl Mosley</t>
  </si>
  <si>
    <t>Nick Kitcher</t>
  </si>
  <si>
    <t>Montique Bickham</t>
  </si>
  <si>
    <t>Willie Finn</t>
  </si>
  <si>
    <t>Terrence Williams</t>
  </si>
  <si>
    <t>Leslie Bennett</t>
  </si>
  <si>
    <t>Jerry Cooper</t>
  </si>
  <si>
    <t>Tracy Hallman</t>
  </si>
  <si>
    <t>Florida Thompson</t>
  </si>
  <si>
    <t>Darrell Gibson</t>
  </si>
  <si>
    <t>Danielle Schwender</t>
  </si>
  <si>
    <t>Jeff Bier</t>
  </si>
  <si>
    <t>Teens Alone</t>
  </si>
  <si>
    <t>Gary Woods</t>
  </si>
  <si>
    <t>Patrick Bell</t>
  </si>
  <si>
    <t>Carl Alstad</t>
  </si>
  <si>
    <t>Couldn't provide prescriptions</t>
  </si>
  <si>
    <t>Nicole Simonette</t>
  </si>
  <si>
    <t>No unit available</t>
  </si>
  <si>
    <t>Tiara Allen Hidges</t>
  </si>
  <si>
    <t>Edward Sneed</t>
  </si>
  <si>
    <t>Ernie Hammond</t>
  </si>
  <si>
    <t>RP pulled pre-app</t>
  </si>
  <si>
    <t>Lanny Gray</t>
  </si>
  <si>
    <t>Risa Mohamud</t>
  </si>
  <si>
    <t>Kody Peterson</t>
  </si>
  <si>
    <t>Booth Brown House</t>
  </si>
  <si>
    <t>Terry Johnson</t>
  </si>
  <si>
    <t>Dean Gleoge</t>
  </si>
  <si>
    <t>Justin Cunnignham</t>
  </si>
  <si>
    <t>Alexander Irving</t>
  </si>
  <si>
    <t>Area Learning Center</t>
  </si>
  <si>
    <t>Refused to provide UA</t>
  </si>
  <si>
    <t>Scott Bennyhoff</t>
  </si>
  <si>
    <t>Michael Robinson</t>
  </si>
  <si>
    <t>Latrese London</t>
  </si>
  <si>
    <t>Calvin Leonard</t>
  </si>
  <si>
    <t>SLS Arrigoni</t>
  </si>
  <si>
    <t>Nathan Ulseth</t>
  </si>
  <si>
    <t>Move in UA positive for Amp</t>
  </si>
  <si>
    <t>Bill Bright</t>
  </si>
  <si>
    <t>Monty Millsap</t>
  </si>
  <si>
    <t>Kristi Posivio</t>
  </si>
  <si>
    <t>Elbert Stelivan</t>
  </si>
  <si>
    <t>Dale Ekert</t>
  </si>
  <si>
    <t>Keyundra Hargrove</t>
  </si>
  <si>
    <t>Erica Holmes</t>
  </si>
  <si>
    <t>Family size too small</t>
  </si>
  <si>
    <t>Jamie Drum</t>
  </si>
  <si>
    <t>Community Options</t>
  </si>
  <si>
    <t>Cecilia Guenther</t>
  </si>
  <si>
    <t>Ben Curran</t>
  </si>
  <si>
    <t>Meridian Programs</t>
  </si>
  <si>
    <t>Joe Michael Brown</t>
  </si>
  <si>
    <t>Michael Goodnow</t>
  </si>
  <si>
    <t>Antanette Hallman</t>
  </si>
  <si>
    <t>Chenhan Chang</t>
  </si>
  <si>
    <t>Willie Crowder</t>
  </si>
  <si>
    <t>Moved into the Alliance</t>
  </si>
  <si>
    <t>Rebecca Manley</t>
  </si>
  <si>
    <t>Russell Thomas</t>
  </si>
  <si>
    <t>Frank Killsright</t>
  </si>
  <si>
    <t>Jonathan Suske</t>
  </si>
  <si>
    <t>MN AIDS Project</t>
  </si>
  <si>
    <t>Patrick Morton</t>
  </si>
  <si>
    <t>Sylvester Tart</t>
  </si>
  <si>
    <t>Steven Martin</t>
  </si>
  <si>
    <t>Wiley Mosely</t>
  </si>
  <si>
    <t>Timothy Murphy</t>
  </si>
  <si>
    <t>Rochelle Bistadeau</t>
  </si>
  <si>
    <t>Left VA</t>
  </si>
  <si>
    <t>Yvonne McDonald</t>
  </si>
  <si>
    <t>Matt Harris</t>
  </si>
  <si>
    <t>Nicole Patterson</t>
  </si>
  <si>
    <t>Danielle Glenn</t>
  </si>
  <si>
    <t>Cory Harris</t>
  </si>
  <si>
    <t>Dennis Roy</t>
  </si>
  <si>
    <t>SO</t>
  </si>
  <si>
    <t>Rachel Bishop</t>
  </si>
  <si>
    <t>Marshawn McClinton</t>
  </si>
  <si>
    <t>UA positive for Cocaine</t>
  </si>
  <si>
    <t>Nicole Thompson Love</t>
  </si>
  <si>
    <t>Patrick Anderson</t>
  </si>
  <si>
    <t>Kitchen of Opportunities</t>
  </si>
  <si>
    <t>James Forrey</t>
  </si>
  <si>
    <t>Admitted to use</t>
  </si>
  <si>
    <t>LaQuontis Miller</t>
  </si>
  <si>
    <t>Anthony Murphy</t>
  </si>
  <si>
    <t>Valerie O'Geese</t>
  </si>
  <si>
    <t>Milton Fox</t>
  </si>
  <si>
    <t>Edwin Jackson</t>
  </si>
  <si>
    <t>Tyler Michaels</t>
  </si>
  <si>
    <t>Stepping Stone</t>
  </si>
  <si>
    <t>Carl Morrow</t>
  </si>
  <si>
    <t>Dean Gloege</t>
  </si>
  <si>
    <t>Willie Brown</t>
  </si>
  <si>
    <t>Gregory Drain</t>
  </si>
  <si>
    <t>Eric Shwartzwald</t>
  </si>
  <si>
    <t>Britney Brown</t>
  </si>
  <si>
    <t>Oasis For Youth</t>
  </si>
  <si>
    <t>Christina Keane</t>
  </si>
  <si>
    <t>Pamela Rantala</t>
  </si>
  <si>
    <t>Reanne Cain</t>
  </si>
  <si>
    <t>Lisa Braveheart</t>
  </si>
  <si>
    <t>Amanda Sabatke</t>
  </si>
  <si>
    <t>Rudolph Monibah</t>
  </si>
  <si>
    <t>Nicole Fisher</t>
  </si>
  <si>
    <t>Rebecca Miller</t>
  </si>
  <si>
    <t>Anita Easley</t>
  </si>
  <si>
    <t>Russina Cree</t>
  </si>
  <si>
    <t>Bernadette Blackwell</t>
  </si>
  <si>
    <t>Mark Hatcher</t>
  </si>
  <si>
    <t>Steven Hudson</t>
  </si>
  <si>
    <t>Andrell Robertson</t>
  </si>
  <si>
    <t>Christopher Lloyd</t>
  </si>
  <si>
    <t>Dwayne Harris</t>
  </si>
  <si>
    <t>Lorenzo Bryson</t>
  </si>
  <si>
    <t>Patricia Waters</t>
  </si>
  <si>
    <t>Steven Savage</t>
  </si>
  <si>
    <t>Cheryl Seals</t>
  </si>
  <si>
    <t>Sheryll Smith</t>
  </si>
  <si>
    <t>Michael Proietti</t>
  </si>
  <si>
    <t>Tzaria Hassam</t>
  </si>
  <si>
    <t>Darrell Johnson</t>
  </si>
  <si>
    <t>Alexandra Mapes (Ally)</t>
  </si>
  <si>
    <t>Ronnie Williams</t>
  </si>
  <si>
    <t>House of Charity</t>
  </si>
  <si>
    <t>UA positive for Amp</t>
  </si>
  <si>
    <t>Marissa Bardine</t>
  </si>
  <si>
    <t>Shelley Miller</t>
  </si>
  <si>
    <t>Jennifer Lynn</t>
  </si>
  <si>
    <t>Priscilla Schultz</t>
  </si>
  <si>
    <t>Lynette Lee</t>
  </si>
  <si>
    <t>Celina Silvia</t>
  </si>
  <si>
    <t>Diane Van Grinsven</t>
  </si>
  <si>
    <t>Anthony Love</t>
  </si>
  <si>
    <t>Tamara Farrell</t>
  </si>
  <si>
    <t>UA positive for Opiates</t>
  </si>
  <si>
    <t>Paul Carroll</t>
  </si>
  <si>
    <t>Conswella Smith</t>
  </si>
  <si>
    <t>Ileana Gonzalez</t>
  </si>
  <si>
    <t>Kristi Karels</t>
  </si>
  <si>
    <t>UA positive for Etg</t>
  </si>
  <si>
    <t>David Tillman</t>
  </si>
  <si>
    <t>Cynthia Kiewatt</t>
  </si>
  <si>
    <t>Noel Hall</t>
  </si>
  <si>
    <t>Shavanna Rucker</t>
  </si>
  <si>
    <t>Jamarr Ray</t>
  </si>
  <si>
    <t>Bianca Jones</t>
  </si>
  <si>
    <t>Bonnie Currie</t>
  </si>
  <si>
    <t>Karen Strayhome</t>
  </si>
  <si>
    <t>Lisa Brown</t>
  </si>
  <si>
    <t>Matthew Payne</t>
  </si>
  <si>
    <t>Intergrity Living</t>
  </si>
  <si>
    <t>Heather Wakefield</t>
  </si>
  <si>
    <t>Eric Warren-Spears</t>
  </si>
  <si>
    <t>Richard Naylor</t>
  </si>
  <si>
    <t>Mickel Moore</t>
  </si>
  <si>
    <t>James Nielson</t>
  </si>
  <si>
    <t>Keyanna Hunt</t>
  </si>
  <si>
    <t>Luegene Jones</t>
  </si>
  <si>
    <t>Andy Legrid</t>
  </si>
  <si>
    <t>Anna Hill</t>
  </si>
  <si>
    <t>Laporsha Johnson</t>
  </si>
  <si>
    <t>Not Chronic</t>
  </si>
  <si>
    <t>Lawrence Lloyd</t>
  </si>
  <si>
    <t>Antonio McKinney</t>
  </si>
  <si>
    <t>Jessica Johnson</t>
  </si>
  <si>
    <t>Dwayne Cage</t>
  </si>
  <si>
    <t>Samuel Brady</t>
  </si>
  <si>
    <t>IRTS Facility</t>
  </si>
  <si>
    <t>Bill Kelly House</t>
  </si>
  <si>
    <t>Nancy Johnson</t>
  </si>
  <si>
    <t>Odonnis Percy</t>
  </si>
  <si>
    <t>Kamontae Williams</t>
  </si>
  <si>
    <t>Michael Watson</t>
  </si>
  <si>
    <t>Insufficient income</t>
  </si>
  <si>
    <t>Harold Perdrian</t>
  </si>
  <si>
    <t>Ben Barghini</t>
  </si>
  <si>
    <t>Income over limit</t>
  </si>
  <si>
    <t>Scott Annis</t>
  </si>
  <si>
    <t>VASH withdrew applicant</t>
  </si>
  <si>
    <t>Jerome Davis</t>
  </si>
  <si>
    <t>Mahad Ali</t>
  </si>
  <si>
    <t>Ronald Katchmark</t>
  </si>
  <si>
    <t>Rodger Martin</t>
  </si>
  <si>
    <t>Dean Jurek</t>
  </si>
  <si>
    <t>Todd Tils</t>
  </si>
  <si>
    <t>Robert Westlund</t>
  </si>
  <si>
    <t>Bobby Johnson</t>
  </si>
  <si>
    <t>David Perkins</t>
  </si>
  <si>
    <t>Regan Blaisdell</t>
  </si>
  <si>
    <t>Pease Academy</t>
  </si>
  <si>
    <t>Roderick Downing</t>
  </si>
  <si>
    <t>Matt Gephart</t>
  </si>
  <si>
    <t>Karen Johnson</t>
  </si>
  <si>
    <t>Ericka Phillips</t>
  </si>
  <si>
    <t>Carter Thompson</t>
  </si>
  <si>
    <t>Gary Schmidt</t>
  </si>
  <si>
    <t>Jessica Howeth</t>
  </si>
  <si>
    <t>Sherry Kanatzer</t>
  </si>
  <si>
    <t>Grover Harris</t>
  </si>
  <si>
    <t>Christian Spearman</t>
  </si>
  <si>
    <t>Duane Hisgun</t>
  </si>
  <si>
    <t>Senoise Currie</t>
  </si>
  <si>
    <t>Fairview</t>
  </si>
  <si>
    <t>Fahat Nyandibo</t>
  </si>
  <si>
    <t>Dijon Phipps-McKee</t>
  </si>
  <si>
    <t>Ernesto Gamez</t>
  </si>
  <si>
    <t>Jacqueline Bankhead</t>
  </si>
  <si>
    <t>Ashley Kania</t>
  </si>
  <si>
    <t>Reiden Harrise</t>
  </si>
  <si>
    <t>Larry Townsend</t>
  </si>
  <si>
    <t>Antoinette Green</t>
  </si>
  <si>
    <t>Dirk Larsen</t>
  </si>
  <si>
    <t>Bryant Turner</t>
  </si>
  <si>
    <t>Sondra Hegstrom</t>
  </si>
  <si>
    <t>Cameron Keys</t>
  </si>
  <si>
    <t>Courtney Banks</t>
  </si>
  <si>
    <t>Kortni Korkala</t>
  </si>
  <si>
    <t>Walter Edwards</t>
  </si>
  <si>
    <t>Michael Moorer</t>
  </si>
  <si>
    <t>Pamela Wilson</t>
  </si>
  <si>
    <t>Zakiyyah Payne</t>
  </si>
  <si>
    <t xml:space="preserve">Cabrini </t>
  </si>
  <si>
    <t>Lloyd Patterson</t>
  </si>
  <si>
    <t>Amicus</t>
  </si>
  <si>
    <t>Justin Mudrick</t>
  </si>
  <si>
    <t>Vashawn Edwards</t>
  </si>
  <si>
    <t>Nicholas Wrolstad</t>
  </si>
  <si>
    <t>Fred Sieben</t>
  </si>
  <si>
    <t>Reeality Howard</t>
  </si>
  <si>
    <t>Fabian Jones</t>
  </si>
  <si>
    <t>Michael Northern</t>
  </si>
  <si>
    <t>Alvin Dennis</t>
  </si>
  <si>
    <t>Ayderus Ahmed</t>
  </si>
  <si>
    <t>Benjamin Love</t>
  </si>
  <si>
    <t>Benjamin Emunds</t>
  </si>
  <si>
    <t>Devantae Hardin</t>
  </si>
  <si>
    <t>Tishamon Spencer</t>
  </si>
  <si>
    <t>Jacqueline Hoving</t>
  </si>
  <si>
    <t>Sojourner</t>
  </si>
  <si>
    <t>Anthony Braxton</t>
  </si>
  <si>
    <t>Union Gospel Mission</t>
  </si>
  <si>
    <t>Bedasso Alemo</t>
  </si>
  <si>
    <t>Ronnie Moffitt</t>
  </si>
  <si>
    <t>Willie Bunton</t>
  </si>
  <si>
    <t>Tauheedah Jackson</t>
  </si>
  <si>
    <t>Jimmy Davis</t>
  </si>
  <si>
    <t>Jamie Decorah</t>
  </si>
  <si>
    <t>Erika Hawkins</t>
  </si>
  <si>
    <t>Preferred Central</t>
  </si>
  <si>
    <t>Rosie Brown</t>
  </si>
  <si>
    <t>Ogista Kelley</t>
  </si>
  <si>
    <t>DC withrew Pre-app</t>
  </si>
  <si>
    <t>Jeffrey Johnson</t>
  </si>
  <si>
    <t>Kevin Sexton</t>
  </si>
  <si>
    <t>Kiyour Byrd</t>
  </si>
  <si>
    <t>Shanay Dancy</t>
  </si>
  <si>
    <t>Monique Leith</t>
  </si>
  <si>
    <t>Antoinette Williams</t>
  </si>
  <si>
    <t>Earica Shaw</t>
  </si>
  <si>
    <t>Candace Austin</t>
  </si>
  <si>
    <t>Emma Jendrejeski</t>
  </si>
  <si>
    <t>Maria Brown</t>
  </si>
  <si>
    <t>Jason Flemming</t>
  </si>
  <si>
    <t>Did not have custody of children</t>
  </si>
  <si>
    <t>Marian White</t>
  </si>
  <si>
    <t>Martha Karkinan</t>
  </si>
  <si>
    <t>Therese Robinson</t>
  </si>
  <si>
    <t>Josephine Howard</t>
  </si>
  <si>
    <t>Warren Jackson</t>
  </si>
  <si>
    <t>Felesha Gaines</t>
  </si>
  <si>
    <t>Melissa Dellairo</t>
  </si>
  <si>
    <t>Previous violence against RSE staff</t>
  </si>
  <si>
    <t>Elizabeth Redbull</t>
  </si>
  <si>
    <t>Kari Janlin</t>
  </si>
  <si>
    <t>Ash Farah</t>
  </si>
  <si>
    <t>On LQ Ban list</t>
  </si>
  <si>
    <t>Quala Dodd-Ashby</t>
  </si>
  <si>
    <t>Crystal OakGrove</t>
  </si>
  <si>
    <t>Jeremiah Jones</t>
  </si>
  <si>
    <t>Barbara Bahn</t>
  </si>
  <si>
    <t>Brianna Ulrich-Powell</t>
  </si>
  <si>
    <t>UA positive for both THC and EtG</t>
  </si>
  <si>
    <t>Sametta Ugunti</t>
  </si>
  <si>
    <t>Tiffany Bawazir</t>
  </si>
  <si>
    <t>Money owed to past landlords</t>
  </si>
  <si>
    <t>Lois Williams</t>
  </si>
  <si>
    <t>John Hayt</t>
  </si>
  <si>
    <t>Stanley Motton</t>
  </si>
  <si>
    <t>Samuel Karpeh</t>
  </si>
  <si>
    <t>Adam (Aliyah) Wylie</t>
  </si>
  <si>
    <t>Marie Roberts</t>
  </si>
  <si>
    <t>Sheldon Bell</t>
  </si>
  <si>
    <t>Trinity Dixon</t>
  </si>
  <si>
    <t>Tiffany Spann</t>
  </si>
  <si>
    <t>Zakariya Abdile</t>
  </si>
  <si>
    <t>Youth Outreach</t>
  </si>
  <si>
    <t>Streetworks</t>
  </si>
  <si>
    <t>Kyle Moore</t>
  </si>
  <si>
    <t>Jacquelyn Amos</t>
  </si>
  <si>
    <t>Sofia Fallon</t>
  </si>
  <si>
    <t>Eric Call</t>
  </si>
  <si>
    <t>Brandy Mahar</t>
  </si>
  <si>
    <t>Dennis Dozier</t>
  </si>
  <si>
    <t>Justin Rewertz</t>
  </si>
  <si>
    <t>Siata Richards</t>
  </si>
  <si>
    <t>John Manikowski</t>
  </si>
  <si>
    <t>Arnett Williams</t>
  </si>
  <si>
    <t>Jay Wagner</t>
  </si>
  <si>
    <t>Don Swingler</t>
  </si>
  <si>
    <t>Daniel Corvin</t>
  </si>
  <si>
    <t>Mark Bayne</t>
  </si>
  <si>
    <t>Failed to complete Section 8 process</t>
  </si>
  <si>
    <t>Gerald Grimm</t>
  </si>
  <si>
    <t>Lamona Dunigan</t>
  </si>
  <si>
    <t>Zackary Gontard</t>
  </si>
  <si>
    <t>Asma Ibrahim</t>
  </si>
  <si>
    <t>Darius Ray</t>
  </si>
  <si>
    <t>Syanna Carpenter</t>
  </si>
  <si>
    <t>Ain Dah Yung</t>
  </si>
  <si>
    <t>Dashanique Hall</t>
  </si>
  <si>
    <t>Aeon Denial</t>
  </si>
  <si>
    <t>Autumn Laroque-White</t>
  </si>
  <si>
    <t>Loleta Baldwin</t>
  </si>
  <si>
    <t>Noncompliance</t>
  </si>
  <si>
    <t>Destiny Hall</t>
  </si>
  <si>
    <t>Austyn Sphabmisay</t>
  </si>
  <si>
    <t>Safety Concerns</t>
  </si>
  <si>
    <t>Qumari Kamose</t>
  </si>
  <si>
    <t>Pete Craig</t>
  </si>
  <si>
    <t>Marcelus Ifonlaja</t>
  </si>
  <si>
    <t>Kathleen Manke</t>
  </si>
  <si>
    <t>Landon (Jules) Bashir</t>
  </si>
  <si>
    <t>Rondell Walker</t>
  </si>
  <si>
    <t>Gregory Eubanks</t>
  </si>
  <si>
    <t>Jessica Green</t>
  </si>
  <si>
    <t>Dionna Conquergood</t>
  </si>
  <si>
    <t>FT Student</t>
  </si>
  <si>
    <t>Otheria Johnson</t>
  </si>
  <si>
    <t>Ashley Herzog</t>
  </si>
  <si>
    <t>Samantha Mraz</t>
  </si>
  <si>
    <t>Jessica Tucker</t>
  </si>
  <si>
    <t>Nicole Vickery</t>
  </si>
  <si>
    <t>Radiance Kueng</t>
  </si>
  <si>
    <t>Court ordered to group home</t>
  </si>
  <si>
    <t>Sean Bell</t>
  </si>
  <si>
    <t>Stabily Housed</t>
  </si>
  <si>
    <t>Juan Carlos Duarte</t>
  </si>
  <si>
    <t>Alliance Apts</t>
  </si>
  <si>
    <t>Preferred Alliance</t>
  </si>
  <si>
    <t>Erica Rudy</t>
  </si>
  <si>
    <t>Samantha Swanson</t>
  </si>
  <si>
    <t>Felicia Nelson</t>
  </si>
  <si>
    <t>Henry Tyus</t>
  </si>
  <si>
    <t>Corey Copeskey</t>
  </si>
  <si>
    <t>Milton Manning</t>
  </si>
  <si>
    <t>no longer at EH</t>
  </si>
  <si>
    <t>Samuel Colanna</t>
  </si>
  <si>
    <t>Kevin Kottom</t>
  </si>
  <si>
    <t>Moved into Dillon</t>
  </si>
  <si>
    <t>Angela Browneagle</t>
  </si>
  <si>
    <t>Vanessa Talberg</t>
  </si>
  <si>
    <t>Went to Treatment</t>
  </si>
  <si>
    <t>Justyce Mrsich</t>
  </si>
  <si>
    <t>Charlie Edwards</t>
  </si>
  <si>
    <t>Shephen Schultz</t>
  </si>
  <si>
    <t>Marina Rock</t>
  </si>
  <si>
    <t>Details</t>
  </si>
  <si>
    <t>Reason.Removed</t>
  </si>
  <si>
    <t>Denial.Date</t>
  </si>
  <si>
    <t>INT.schd.bin</t>
  </si>
  <si>
    <t>Single</t>
  </si>
  <si>
    <t>Metro Hope</t>
  </si>
  <si>
    <t>Black</t>
  </si>
  <si>
    <t>Rodney Bundy</t>
  </si>
  <si>
    <t>Singles</t>
  </si>
  <si>
    <t>David Campbell</t>
  </si>
  <si>
    <t>Dragon Wood-Hillman</t>
  </si>
  <si>
    <t>Youth</t>
  </si>
  <si>
    <t>Ref.Year</t>
  </si>
  <si>
    <t>Ref.Month</t>
  </si>
  <si>
    <t>Nicole Holm</t>
  </si>
  <si>
    <t>Brandee Moe</t>
  </si>
  <si>
    <t>Sheila Stately</t>
  </si>
  <si>
    <t>Elizabeth Deffenbaugh</t>
  </si>
  <si>
    <t>Self</t>
  </si>
  <si>
    <t>Alicia Rodman</t>
  </si>
  <si>
    <t>Jessica Preves-Taranovsky</t>
  </si>
  <si>
    <t>Pamela Johnson</t>
  </si>
  <si>
    <t>Family Size too small</t>
  </si>
  <si>
    <t>Katrina English</t>
  </si>
  <si>
    <t>Studio</t>
  </si>
  <si>
    <t>Aeon Denial: Criminal Background</t>
  </si>
  <si>
    <t>Christopher Fultz</t>
  </si>
  <si>
    <t>Merhaba Mebruhtu</t>
  </si>
  <si>
    <t>Jayda Phillips</t>
  </si>
  <si>
    <t>Kevin Medina</t>
  </si>
  <si>
    <t>Charles Simmons</t>
  </si>
  <si>
    <t>Br'hea Williams</t>
  </si>
  <si>
    <t>Angel Walker</t>
  </si>
  <si>
    <t>Disability Solely CD</t>
  </si>
  <si>
    <t>Aliyah (Adam) Wylie</t>
  </si>
  <si>
    <t>Cleothus Robinson</t>
  </si>
  <si>
    <t>Craig Carlino</t>
  </si>
  <si>
    <t>Brian Williams</t>
  </si>
  <si>
    <t>PO withdrew application</t>
  </si>
  <si>
    <t>Egypt Brown</t>
  </si>
  <si>
    <t>Stacy Barnes</t>
  </si>
  <si>
    <t>Margarita Williams</t>
  </si>
  <si>
    <t>Aryl Daughty</t>
  </si>
  <si>
    <t>Shanica Gransberry</t>
  </si>
  <si>
    <t>MHR</t>
  </si>
  <si>
    <t>Avivo/RRC</t>
  </si>
  <si>
    <t>Emma Jendreski</t>
  </si>
  <si>
    <t>Chelsey Chandler</t>
  </si>
  <si>
    <t>Adam Salo</t>
  </si>
  <si>
    <t>Michael Cook</t>
  </si>
  <si>
    <t>Sean Haskin</t>
  </si>
  <si>
    <t>Joshua Couet</t>
  </si>
  <si>
    <t>Ndeia Guerrido</t>
  </si>
  <si>
    <t>Alyssa DuBois</t>
  </si>
  <si>
    <t>Kenathan Shafer</t>
  </si>
  <si>
    <t>Trevian Cobbins</t>
  </si>
  <si>
    <t>Currently out of Town</t>
  </si>
  <si>
    <t>Sex Offense</t>
  </si>
  <si>
    <t>Stephanie Schmitz</t>
  </si>
  <si>
    <t>Morgan Nelson</t>
  </si>
  <si>
    <t>Erica Eason</t>
  </si>
  <si>
    <t>Kalia Blair</t>
  </si>
  <si>
    <t>Michael Hunter</t>
  </si>
  <si>
    <t>Christopher Williams</t>
  </si>
  <si>
    <t>Marval Raine</t>
  </si>
  <si>
    <t>Shatante Boyd</t>
  </si>
  <si>
    <t>Contance Campbell</t>
  </si>
  <si>
    <t>Lois Long</t>
  </si>
  <si>
    <t>Mille Lacs County</t>
  </si>
  <si>
    <t>County</t>
  </si>
  <si>
    <t>Family Size too Large</t>
  </si>
  <si>
    <t>Family Size Too Small</t>
  </si>
  <si>
    <t>Old Pre-application</t>
  </si>
  <si>
    <t>Brandy Keezer</t>
  </si>
  <si>
    <t>Sarah Quade</t>
  </si>
  <si>
    <t>Naomi Thompson</t>
  </si>
  <si>
    <t>Suzanne Cain</t>
  </si>
  <si>
    <t>Krystal Mahoney</t>
  </si>
  <si>
    <t>Christina Rozanski-Kraft</t>
  </si>
  <si>
    <t>Melissa Young</t>
  </si>
  <si>
    <t>Mary's Place</t>
  </si>
  <si>
    <t>RRC</t>
  </si>
  <si>
    <t>CentraCare</t>
  </si>
  <si>
    <t>Family Size Too Large</t>
  </si>
  <si>
    <t>Andrew Vang</t>
  </si>
  <si>
    <t>Ieisha Pringle</t>
  </si>
  <si>
    <t>Sarah Hogle</t>
  </si>
  <si>
    <t>Jamie Mattheui</t>
  </si>
  <si>
    <t>April Lewis</t>
  </si>
  <si>
    <t>Michael Barney</t>
  </si>
  <si>
    <t>Maureen Stack</t>
  </si>
  <si>
    <t>People Serviing People</t>
  </si>
  <si>
    <t>Indian Neighborhood Club</t>
  </si>
  <si>
    <t>Sherburne County</t>
  </si>
  <si>
    <t>Cannot Contact</t>
  </si>
  <si>
    <t>not homeless</t>
  </si>
  <si>
    <t>family size too large</t>
  </si>
  <si>
    <t>No children</t>
  </si>
  <si>
    <t>family size too small</t>
  </si>
  <si>
    <t>Carnisha Ross</t>
  </si>
  <si>
    <t>Christina Youso</t>
  </si>
  <si>
    <t>Kristal Moroney</t>
  </si>
  <si>
    <t>Elisha McMorris</t>
  </si>
  <si>
    <t>Shani Merchant</t>
  </si>
  <si>
    <t>Brandi Keezer</t>
  </si>
  <si>
    <t>Ivanita Nocera</t>
  </si>
  <si>
    <t>Nicole McDonough</t>
  </si>
  <si>
    <t>Arlene Roberts</t>
  </si>
  <si>
    <t>Glinda Stewart</t>
  </si>
  <si>
    <t>Arianna Kost</t>
  </si>
  <si>
    <t>Centra Care</t>
  </si>
  <si>
    <t>Family Size too Small</t>
  </si>
  <si>
    <t>Doesn't meet Famile size</t>
  </si>
  <si>
    <t>No Longer Interested</t>
  </si>
  <si>
    <t>Jasmine Gause</t>
  </si>
  <si>
    <t>Merricks</t>
  </si>
  <si>
    <t>pre-app incomplete</t>
  </si>
  <si>
    <t>Charles Lee</t>
  </si>
  <si>
    <t>Cassey Villeburn</t>
  </si>
  <si>
    <t>Cassandra Vandenbrock</t>
  </si>
  <si>
    <t>Stephanie Robinson</t>
  </si>
  <si>
    <t>Jorge Montanez</t>
  </si>
  <si>
    <t>Marcus Rudolph</t>
  </si>
  <si>
    <t>Anders Berglund</t>
  </si>
  <si>
    <t>Nicholas Hansen</t>
  </si>
  <si>
    <t>Franklin Barto</t>
  </si>
  <si>
    <t>Lynda Williams</t>
  </si>
  <si>
    <t>Damien Cabrera</t>
  </si>
  <si>
    <t>Stephen Bloom</t>
  </si>
  <si>
    <t>Foster Portis III</t>
  </si>
  <si>
    <t>Dan Coleman</t>
  </si>
  <si>
    <t>Angelo Finley</t>
  </si>
  <si>
    <t>Robert Tolliver</t>
  </si>
  <si>
    <t>Latesha Thomas</t>
  </si>
  <si>
    <t>Jozetta Byrd</t>
  </si>
  <si>
    <t>Candice Kelly</t>
  </si>
  <si>
    <t>Robert Weigelt</t>
  </si>
  <si>
    <t>Samantha Peal</t>
  </si>
  <si>
    <t>Brittney Edger</t>
  </si>
  <si>
    <t>Wolfgang Shoebridge</t>
  </si>
  <si>
    <t>Carmalitha Morre</t>
  </si>
  <si>
    <t>Shaimane Price</t>
  </si>
  <si>
    <t>Elizabeth Vadnais</t>
  </si>
  <si>
    <t>Cynthia Harris</t>
  </si>
  <si>
    <t>Melony Doyle</t>
  </si>
  <si>
    <t>John Cox</t>
  </si>
  <si>
    <t>Suzanne Mims</t>
  </si>
  <si>
    <t>Jessica Bright</t>
  </si>
  <si>
    <t>Eric Williams</t>
  </si>
  <si>
    <t>Cabrini</t>
  </si>
  <si>
    <t>Merrick</t>
  </si>
  <si>
    <t xml:space="preserve">Mitchell Hamline </t>
  </si>
  <si>
    <t>Metro Pysch Support</t>
  </si>
  <si>
    <t>Pre-App Incomplete</t>
  </si>
  <si>
    <t>Looking For Family Housing</t>
  </si>
  <si>
    <t>left Park</t>
  </si>
  <si>
    <t>Old Pre-Application</t>
  </si>
  <si>
    <t>Arson</t>
  </si>
  <si>
    <t>No longer Sober</t>
  </si>
  <si>
    <t>Full time Student</t>
  </si>
  <si>
    <t>Evicted from Sec-8 property</t>
  </si>
  <si>
    <t>Left Program</t>
  </si>
  <si>
    <t>Brady Ludescher</t>
  </si>
  <si>
    <t>David Mallet</t>
  </si>
  <si>
    <t>Link Thomas</t>
  </si>
  <si>
    <t>Mirela Dinca</t>
  </si>
  <si>
    <t>Alexander Baldwin</t>
  </si>
  <si>
    <t>Matt Derieua</t>
  </si>
  <si>
    <t>Gwen Boyd</t>
  </si>
  <si>
    <t>Tyrone Kellum II</t>
  </si>
  <si>
    <t>Charles Layman</t>
  </si>
  <si>
    <t>Nasrhudiyn Hakiym</t>
  </si>
  <si>
    <t>Sherliann Soto</t>
  </si>
  <si>
    <t>Jacqueline Linton</t>
  </si>
  <si>
    <t>Ayderius Ahmed</t>
  </si>
  <si>
    <t>Jessica Sobatta</t>
  </si>
  <si>
    <t>Sherita Anderson</t>
  </si>
  <si>
    <t>Demetria Lige</t>
  </si>
  <si>
    <t>Julissa Sanchez</t>
  </si>
  <si>
    <t>Michael Randolph</t>
  </si>
  <si>
    <t>Quantez Devine</t>
  </si>
  <si>
    <t>Jon Smelders</t>
  </si>
  <si>
    <t>Monti White</t>
  </si>
  <si>
    <t>Steven Bell</t>
  </si>
  <si>
    <t>Pamela Pierce</t>
  </si>
  <si>
    <t>Carolyn Jackson</t>
  </si>
  <si>
    <t>Monique Landry</t>
  </si>
  <si>
    <t>Jack Strawder</t>
  </si>
  <si>
    <t>Robert Wiegelt</t>
  </si>
  <si>
    <t>Charles Szmiot</t>
  </si>
  <si>
    <t>Carrie Bloodsaw</t>
  </si>
  <si>
    <t>Gregory Smith</t>
  </si>
  <si>
    <t>Tangela Robinson</t>
  </si>
  <si>
    <t>Naima Jamaa</t>
  </si>
  <si>
    <t>Richard Wilson</t>
  </si>
  <si>
    <t>Allen Gakin</t>
  </si>
  <si>
    <t>Robert Burfield</t>
  </si>
  <si>
    <t>Nick Harif</t>
  </si>
  <si>
    <t>Ronald West</t>
  </si>
  <si>
    <t>Cynthia Lane</t>
  </si>
  <si>
    <t>Antoine Whitehead</t>
  </si>
  <si>
    <t>Rosemary McDonald</t>
  </si>
  <si>
    <t>Chris Uchello</t>
  </si>
  <si>
    <t>Clay Frost</t>
  </si>
  <si>
    <t>Megan Hartnett</t>
  </si>
  <si>
    <t>Valarie McKenzie</t>
  </si>
  <si>
    <t>Marcie Grier</t>
  </si>
  <si>
    <t>Robert Haberman</t>
  </si>
  <si>
    <t>Lori Blevins</t>
  </si>
  <si>
    <t>Cynthinea Lane</t>
  </si>
  <si>
    <t>Damien Jackson</t>
  </si>
  <si>
    <t>Kortni Konzala</t>
  </si>
  <si>
    <t>John Sneve</t>
  </si>
  <si>
    <t>Preston Norris</t>
  </si>
  <si>
    <t>Anthony Leonsaco</t>
  </si>
  <si>
    <t>Sammie Towns</t>
  </si>
  <si>
    <t>Shannon Raasch</t>
  </si>
  <si>
    <t>Felix Lobely</t>
  </si>
  <si>
    <t>Zack Vandevelde</t>
  </si>
  <si>
    <t>Rasheem Shaw</t>
  </si>
  <si>
    <t>Carbrini Partnership</t>
  </si>
  <si>
    <t>Touchstone</t>
  </si>
  <si>
    <t>Park avenue</t>
  </si>
  <si>
    <t>Urban Ventures</t>
  </si>
  <si>
    <t>Associated Clinic of Psychology</t>
  </si>
  <si>
    <t>Pre-Application Incomplete</t>
  </si>
  <si>
    <t>Looking for Family Housing</t>
  </si>
  <si>
    <t>Evicted from MPHA property</t>
  </si>
  <si>
    <t>Recent Section 8 Eviction</t>
  </si>
  <si>
    <t>Clarence Novell</t>
  </si>
  <si>
    <t>Tony Campbell</t>
  </si>
  <si>
    <t>Alexander Murphy</t>
  </si>
  <si>
    <t>Michael Dowdell</t>
  </si>
  <si>
    <t>Anthony Young</t>
  </si>
  <si>
    <t>Abdimajid Esse</t>
  </si>
  <si>
    <t>Kristine Caston</t>
  </si>
  <si>
    <t>Ronald Henry</t>
  </si>
  <si>
    <t>Johnny Sanders</t>
  </si>
  <si>
    <t>Jeffery Sandberg</t>
  </si>
  <si>
    <t>Antoine Carter</t>
  </si>
  <si>
    <t>Omot Othow</t>
  </si>
  <si>
    <t>Joe Oglesby</t>
  </si>
  <si>
    <t>Charlotte White</t>
  </si>
  <si>
    <t>Davin Hrubienski</t>
  </si>
  <si>
    <t>Monty Millsapp</t>
  </si>
  <si>
    <t>Harry Cusbine</t>
  </si>
  <si>
    <t>Anthony Foster</t>
  </si>
  <si>
    <t>Mike Pacheco</t>
  </si>
  <si>
    <t>Victoria Bluelegs</t>
  </si>
  <si>
    <t>Linda Smith</t>
  </si>
  <si>
    <t>James Lewis</t>
  </si>
  <si>
    <t>Clarissa Harper</t>
  </si>
  <si>
    <t>Craig Willis</t>
  </si>
  <si>
    <t>Cory Grantham</t>
  </si>
  <si>
    <t>Canei Bryant</t>
  </si>
  <si>
    <t>Josh Jenson</t>
  </si>
  <si>
    <t>Matthew Doday</t>
  </si>
  <si>
    <t>Colleen Cloud</t>
  </si>
  <si>
    <t>Marc Arens</t>
  </si>
  <si>
    <t>Our Saviors</t>
  </si>
  <si>
    <t>Metro Behavioral Health</t>
  </si>
  <si>
    <t>Cabrini Partnership</t>
  </si>
  <si>
    <t>Women of Nations</t>
  </si>
  <si>
    <t>Charlotte Fuzzey</t>
  </si>
  <si>
    <t>Courtney Cain</t>
  </si>
  <si>
    <t>Lori Schaumburg</t>
  </si>
  <si>
    <t>Tamara Wilson</t>
  </si>
  <si>
    <t>Lawanda Oliver</t>
  </si>
  <si>
    <t>MN Aids Project</t>
  </si>
  <si>
    <t>Masakela Riley</t>
  </si>
  <si>
    <t>Hawo Warsame</t>
  </si>
  <si>
    <t>Tauheedah Karim</t>
  </si>
  <si>
    <t>Michellin Regse</t>
  </si>
  <si>
    <t>Desirae Terrazas</t>
  </si>
  <si>
    <t>Antonio Barron</t>
  </si>
  <si>
    <t>Phoenix Residence</t>
  </si>
  <si>
    <t>Left program</t>
  </si>
  <si>
    <t>DeAnne Tolifson</t>
  </si>
  <si>
    <t>Abigail Martin</t>
  </si>
  <si>
    <t>Christopher Ward</t>
  </si>
  <si>
    <t>Suzanne Goodman</t>
  </si>
  <si>
    <t>Katherine Olson</t>
  </si>
  <si>
    <t>Janet Hall</t>
  </si>
  <si>
    <t>Eric Aaberg</t>
  </si>
  <si>
    <t>Alicia Tapia</t>
  </si>
  <si>
    <t>William Kubitschek</t>
  </si>
  <si>
    <t>Efftimia Mylonas</t>
  </si>
  <si>
    <t>Jonathan Watson</t>
  </si>
  <si>
    <t>David Belgon</t>
  </si>
  <si>
    <t>Lawrence Kennedy</t>
  </si>
  <si>
    <t>Melvina Maldinado</t>
  </si>
  <si>
    <t>Cameron Davis</t>
  </si>
  <si>
    <t>Nadean Rans</t>
  </si>
  <si>
    <t>Johnny Janco</t>
  </si>
  <si>
    <t>Carissa Peterson</t>
  </si>
  <si>
    <t>Patrick Epstein</t>
  </si>
  <si>
    <t>Martina Schultz</t>
  </si>
  <si>
    <t>Unreadable</t>
  </si>
  <si>
    <t>Kevin Jackson</t>
  </si>
  <si>
    <t>Gegory Glover</t>
  </si>
  <si>
    <t>Shelly Pink</t>
  </si>
  <si>
    <t>Angelar Martin</t>
  </si>
  <si>
    <t>Jeffrey Cruz</t>
  </si>
  <si>
    <t>Amanda Culver</t>
  </si>
  <si>
    <t>Gary Peterson</t>
  </si>
  <si>
    <t>Tammie Head</t>
  </si>
  <si>
    <t>Amanda Jean Dahl</t>
  </si>
  <si>
    <t>James Terrell</t>
  </si>
  <si>
    <t>Miguel Leigh</t>
  </si>
  <si>
    <t>Navory Ramos</t>
  </si>
  <si>
    <t>Bette Gleason</t>
  </si>
  <si>
    <t>Calvin Ray</t>
  </si>
  <si>
    <t>Javoris Anderson</t>
  </si>
  <si>
    <t>Duane Suttar</t>
  </si>
  <si>
    <t>Nicole Olievera</t>
  </si>
  <si>
    <t>Leelease McGrath</t>
  </si>
  <si>
    <t>Heleena Shaub</t>
  </si>
  <si>
    <t>Nicole Favorite</t>
  </si>
  <si>
    <t>Branden Pollard</t>
  </si>
  <si>
    <t>Mija Hatchett</t>
  </si>
  <si>
    <t>Anna Franklin</t>
  </si>
  <si>
    <t>Sabrina Lee</t>
  </si>
  <si>
    <t>Barbara Jackson</t>
  </si>
  <si>
    <t>James Neilson</t>
  </si>
  <si>
    <t>Nona Walls</t>
  </si>
  <si>
    <t>Pamela Wright</t>
  </si>
  <si>
    <t>Julia Decoteau</t>
  </si>
  <si>
    <t>Teresa Pembrence</t>
  </si>
  <si>
    <t>Jessica Garlock</t>
  </si>
  <si>
    <t>Destiny Collins</t>
  </si>
  <si>
    <t>Phoenix Service Corp</t>
  </si>
  <si>
    <t>Teen Challenge</t>
  </si>
  <si>
    <t>Outdated Pre-application</t>
  </si>
  <si>
    <t>Not eligible at this time</t>
  </si>
  <si>
    <t>In Process at Dillon</t>
  </si>
  <si>
    <t>Discharged from Program</t>
  </si>
  <si>
    <t>No Longer in program</t>
  </si>
  <si>
    <t>unreadable</t>
  </si>
  <si>
    <t>pre-application incomplete</t>
  </si>
  <si>
    <t>Not Disabled/homeless</t>
  </si>
  <si>
    <t>Been evicted from Sec 8 Site</t>
  </si>
  <si>
    <t>Turned away from Seventh</t>
  </si>
  <si>
    <t>Daryl Glass</t>
  </si>
  <si>
    <t>Deafcan</t>
  </si>
  <si>
    <t>DeShon Powell</t>
  </si>
  <si>
    <t>Kenney Broden</t>
  </si>
  <si>
    <t>Hati House</t>
  </si>
  <si>
    <t>Alyssa Jacoboski</t>
  </si>
  <si>
    <t>Leon Mooney</t>
  </si>
  <si>
    <t>Chris Baker</t>
  </si>
  <si>
    <t>Shameka Ariyo</t>
  </si>
  <si>
    <t xml:space="preserve">James Austin </t>
  </si>
  <si>
    <t>James Casey</t>
  </si>
  <si>
    <t>Robert Prince</t>
  </si>
  <si>
    <t>Caitlin Frederici</t>
  </si>
  <si>
    <t>Frederick Bishop</t>
  </si>
  <si>
    <t>Patrick Turner</t>
  </si>
  <si>
    <t>Juan Acosta</t>
  </si>
  <si>
    <t>Ruth King</t>
  </si>
  <si>
    <t>Josh Painter</t>
  </si>
  <si>
    <t>Jerome Pate</t>
  </si>
  <si>
    <t>Nicolette Ferguson</t>
  </si>
  <si>
    <t>Michelle Olson</t>
  </si>
  <si>
    <t>Khairi Abdullah</t>
  </si>
  <si>
    <t>Sharon Dye</t>
  </si>
  <si>
    <t>Derrick Barney</t>
  </si>
  <si>
    <t>Olaf Tweten</t>
  </si>
  <si>
    <t>Corey Johnson</t>
  </si>
  <si>
    <t>Zachary McGee</t>
  </si>
  <si>
    <t>Allen Murray</t>
  </si>
  <si>
    <t>Lisa Parker</t>
  </si>
  <si>
    <t>Jarid Jovanovich</t>
  </si>
  <si>
    <t>Bryant Griffin</t>
  </si>
  <si>
    <t>Chris Gillum</t>
  </si>
  <si>
    <t>Tonya Washington</t>
  </si>
  <si>
    <t>Ronald Jorman</t>
  </si>
  <si>
    <t>Transformation House</t>
  </si>
  <si>
    <t>Harbor Lights</t>
  </si>
  <si>
    <t>Alternative Homes</t>
  </si>
  <si>
    <t>Full time student, Not Disabled, Not Homeless</t>
  </si>
  <si>
    <t>Denira Williams</t>
  </si>
  <si>
    <t>Arrow Brasson</t>
  </si>
  <si>
    <t>Jaquia Preston</t>
  </si>
  <si>
    <t>Emily Wilmshurst</t>
  </si>
  <si>
    <t>Starlet Johnson</t>
  </si>
  <si>
    <t>Joseph Washington</t>
  </si>
  <si>
    <t>Robin Varner</t>
  </si>
  <si>
    <t>Karen Motton</t>
  </si>
  <si>
    <t>Anne Mihm</t>
  </si>
  <si>
    <t>Terri Demarrias</t>
  </si>
  <si>
    <t>Matt Drobac</t>
  </si>
  <si>
    <t>David Mallett</t>
  </si>
  <si>
    <t>Patrick Bluntson</t>
  </si>
  <si>
    <t>Walter Spooner</t>
  </si>
  <si>
    <t>Bobbie Martin</t>
  </si>
  <si>
    <t>Eddie Beverly</t>
  </si>
  <si>
    <t>Reidun Harris</t>
  </si>
  <si>
    <t>Jim Cox</t>
  </si>
  <si>
    <t>Brandy Selmon</t>
  </si>
  <si>
    <t>La'Tesha Thomas</t>
  </si>
  <si>
    <t>Laqwesha Carter</t>
  </si>
  <si>
    <t>Paul Steicher</t>
  </si>
  <si>
    <t>Martin Musatov</t>
  </si>
  <si>
    <t>Deedra Hargrove</t>
  </si>
  <si>
    <t>Ronald Dozie</t>
  </si>
  <si>
    <t>Jennifer Boatright</t>
  </si>
  <si>
    <t>Sharon Kennedy</t>
  </si>
  <si>
    <t>Kathryn Redmond</t>
  </si>
  <si>
    <t>Laura Donley</t>
  </si>
  <si>
    <t>David Greene</t>
  </si>
  <si>
    <t>Faith Eden</t>
  </si>
  <si>
    <t>Jimmie Simmons</t>
  </si>
  <si>
    <t>Curtis Shaw</t>
  </si>
  <si>
    <t>Andrew Maker</t>
  </si>
  <si>
    <t>Hope Anderson</t>
  </si>
  <si>
    <t>Kayla Lambena</t>
  </si>
  <si>
    <t>Peter Rogosheske</t>
  </si>
  <si>
    <t>Blake Lieberg</t>
  </si>
  <si>
    <t>Chris Stoll</t>
  </si>
  <si>
    <t>Wende Harwell</t>
  </si>
  <si>
    <t>Marshall Coleman</t>
  </si>
  <si>
    <t>RCCS Dayone</t>
  </si>
  <si>
    <t>Metro Psych Support</t>
  </si>
  <si>
    <t>Phoenix Service Corp.</t>
  </si>
  <si>
    <t>Medica</t>
  </si>
  <si>
    <t>Regions Hospital</t>
  </si>
  <si>
    <t>Conviction of Arson</t>
  </si>
  <si>
    <t>Not LTH</t>
  </si>
  <si>
    <t>Pre-App incomplete</t>
  </si>
  <si>
    <t>No income Assistance</t>
  </si>
  <si>
    <t>Failure to Register</t>
  </si>
  <si>
    <t>Ua pos</t>
  </si>
  <si>
    <t xml:space="preserve"> Not Disabled</t>
  </si>
  <si>
    <t>Crystal Fineday</t>
  </si>
  <si>
    <t>Pamela Peirce</t>
  </si>
  <si>
    <t>Leat Yancey</t>
  </si>
  <si>
    <t>Shaun Essen</t>
  </si>
  <si>
    <t>LaTesha Thomas</t>
  </si>
  <si>
    <t>Shauanna Maldocker</t>
  </si>
  <si>
    <t>Shaimone Price</t>
  </si>
  <si>
    <t>Rochelle Mata</t>
  </si>
  <si>
    <t>Goodwill Easter Seals</t>
  </si>
  <si>
    <t>Vail Place</t>
  </si>
  <si>
    <t>Merrick Community</t>
  </si>
  <si>
    <t>In Process at Seventh</t>
  </si>
  <si>
    <t>No Income Assistance</t>
  </si>
  <si>
    <t>Pre-application Incomplete</t>
  </si>
  <si>
    <t>Not homeless</t>
  </si>
  <si>
    <t>Marsha Haywood</t>
  </si>
  <si>
    <t>Quintin Spencer</t>
  </si>
  <si>
    <t>Lydia Ballenger</t>
  </si>
  <si>
    <t>Dennis Rogers</t>
  </si>
  <si>
    <t>Patricia Jarmon</t>
  </si>
  <si>
    <t>Zack VandaVelde</t>
  </si>
  <si>
    <t>Jay Fleming</t>
  </si>
  <si>
    <t>Alexandra Evans</t>
  </si>
  <si>
    <t>Davontae Hardin</t>
  </si>
  <si>
    <t>Autumn Morinville</t>
  </si>
  <si>
    <t>Anthony Brasell</t>
  </si>
  <si>
    <t>Quanteze Devine</t>
  </si>
  <si>
    <t>Heather Lovejoy</t>
  </si>
  <si>
    <t>Ralph Coleman</t>
  </si>
  <si>
    <t>Shawnee B</t>
  </si>
  <si>
    <t>Rashad Edunjobi</t>
  </si>
  <si>
    <t>Naima Jaama</t>
  </si>
  <si>
    <t>Feliz Lobely</t>
  </si>
  <si>
    <t>Kristin Jeter</t>
  </si>
  <si>
    <t>James Bergl</t>
  </si>
  <si>
    <t>Northland Counseling</t>
  </si>
  <si>
    <t>The Heights</t>
  </si>
  <si>
    <t>Kateri Residence</t>
  </si>
  <si>
    <t>Interviewing at Central</t>
  </si>
  <si>
    <t>In Process at Central</t>
  </si>
  <si>
    <t>Pre-Application incomplete</t>
  </si>
  <si>
    <t>No Income assistance</t>
  </si>
  <si>
    <t>Large income</t>
  </si>
  <si>
    <t>Full Time Student</t>
  </si>
  <si>
    <t>Denied from Central</t>
  </si>
  <si>
    <t>Doesn't receive IA</t>
  </si>
  <si>
    <t>Phone disconnected</t>
  </si>
  <si>
    <t>Kyle Cameron</t>
  </si>
  <si>
    <t>Steve Bates</t>
  </si>
  <si>
    <t>Sex Offender</t>
  </si>
  <si>
    <t>Can't be found</t>
  </si>
  <si>
    <t>Juan Garmery</t>
  </si>
  <si>
    <t>Donald Robertson</t>
  </si>
  <si>
    <t>Gwendaly Green</t>
  </si>
  <si>
    <t>Marquis Williams</t>
  </si>
  <si>
    <t>Samuel Duncan</t>
  </si>
  <si>
    <t>Alvin Perkins</t>
  </si>
  <si>
    <t>Kelii Bibar</t>
  </si>
  <si>
    <t>Raven Deer</t>
  </si>
  <si>
    <t>Carla Jefferson</t>
  </si>
  <si>
    <t>Jesse Williams</t>
  </si>
  <si>
    <t>Laurence Kennedy</t>
  </si>
  <si>
    <t>Chad Roberts</t>
  </si>
  <si>
    <t>Piyato Gilama</t>
  </si>
  <si>
    <t>Parent</t>
  </si>
  <si>
    <t>Univeral Health Services</t>
  </si>
  <si>
    <t>Open Criminal Case</t>
  </si>
  <si>
    <t>Damien couldn't contact</t>
  </si>
  <si>
    <t>Pre-app Incomplete</t>
  </si>
  <si>
    <t>Does not receive income assist</t>
  </si>
  <si>
    <t>Rochelle Coney</t>
  </si>
  <si>
    <t>Lawrence Austin</t>
  </si>
  <si>
    <t>Karen Melgard</t>
  </si>
  <si>
    <t>Lajuan Roberts</t>
  </si>
  <si>
    <t>Victor Cotton</t>
  </si>
  <si>
    <t>Ranae Wright</t>
  </si>
  <si>
    <t>Ryan Block</t>
  </si>
  <si>
    <t>Geoff Dahlke</t>
  </si>
  <si>
    <t>John Patterson</t>
  </si>
  <si>
    <t>Darnell Jackson</t>
  </si>
  <si>
    <t>Marshawn (Jazz) McClinton</t>
  </si>
  <si>
    <t>Dale White</t>
  </si>
  <si>
    <t>Tyrone Love</t>
  </si>
  <si>
    <t>Robert Peterson</t>
  </si>
  <si>
    <t>Terri Greenburg</t>
  </si>
  <si>
    <t>Cueles Wallack</t>
  </si>
  <si>
    <t>Jennifer Phillips</t>
  </si>
  <si>
    <t>Chavele Johnson</t>
  </si>
  <si>
    <t>Christine Nelson</t>
  </si>
  <si>
    <t>Theoplus Richmond</t>
  </si>
  <si>
    <t>Larry Harris</t>
  </si>
  <si>
    <t>Christopher Gillam</t>
  </si>
  <si>
    <t>Ryan Carl</t>
  </si>
  <si>
    <t>Samuel Clay</t>
  </si>
  <si>
    <t>Andre Jarrett</t>
  </si>
  <si>
    <t>Redeemer</t>
  </si>
  <si>
    <t>Ann Braulik</t>
  </si>
  <si>
    <t>Phoenix Services</t>
  </si>
  <si>
    <t>self</t>
  </si>
  <si>
    <t>No Income</t>
  </si>
  <si>
    <t>lef VM with Lajuan</t>
  </si>
  <si>
    <t>Pre-app incomplete</t>
  </si>
  <si>
    <t>Doesn't receive EA</t>
  </si>
  <si>
    <t>not Sober</t>
  </si>
  <si>
    <t>left VM with Terri/shari</t>
  </si>
  <si>
    <t>No Longer with the program</t>
  </si>
  <si>
    <t>Libam Famela</t>
  </si>
  <si>
    <t>Nachaea Arrington</t>
  </si>
  <si>
    <t>left VM with Geraldine</t>
  </si>
  <si>
    <t>not Disabled</t>
  </si>
  <si>
    <t>Orlando Williams</t>
  </si>
  <si>
    <t>Anthony Brown</t>
  </si>
  <si>
    <t>Deantrez Johnson</t>
  </si>
  <si>
    <t>Nicole Simmonette</t>
  </si>
  <si>
    <t>Maurice Lusk</t>
  </si>
  <si>
    <t>Latresha Dorsey</t>
  </si>
  <si>
    <t>Harry Cushill</t>
  </si>
  <si>
    <t>Reiden Harris</t>
  </si>
  <si>
    <t>Ron Emerson</t>
  </si>
  <si>
    <t>Dug Court</t>
  </si>
  <si>
    <t xml:space="preserve">Outdated Pre-application </t>
  </si>
  <si>
    <t>Pam Nordling</t>
  </si>
  <si>
    <t>Brittney Francis</t>
  </si>
  <si>
    <t>Rich Mickelson</t>
  </si>
  <si>
    <t>Matt Deream</t>
  </si>
  <si>
    <t>Gary Buckner</t>
  </si>
  <si>
    <t>Nick Greenwood</t>
  </si>
  <si>
    <t>Terri Peterson</t>
  </si>
  <si>
    <t>Angelita Guzman</t>
  </si>
  <si>
    <t>Tricia Severson</t>
  </si>
  <si>
    <t>Tamara White</t>
  </si>
  <si>
    <t>Jewish Family &amp; Children's Services</t>
  </si>
  <si>
    <t>no income assistance</t>
  </si>
  <si>
    <t>Derrick Curtis</t>
  </si>
  <si>
    <t>Fred Kelker</t>
  </si>
  <si>
    <t>Angela Kyle</t>
  </si>
  <si>
    <t>Michael Thompson</t>
  </si>
  <si>
    <t>Jean Adams</t>
  </si>
  <si>
    <t>Preston Van Valkenburgh</t>
  </si>
  <si>
    <t>Insufficient Income</t>
  </si>
  <si>
    <t>Interviewing for PBA unit</t>
  </si>
  <si>
    <t>PO rescinded her pre-app</t>
  </si>
  <si>
    <t>Melvin Dickerson</t>
  </si>
  <si>
    <t>Hopi Derheim</t>
  </si>
  <si>
    <t>Cheryl Bokon</t>
  </si>
  <si>
    <t>Nichole Hubers</t>
  </si>
  <si>
    <t>Christine Monagen</t>
  </si>
  <si>
    <t>Reginald Chapman</t>
  </si>
  <si>
    <t>Steve Hassinger</t>
  </si>
  <si>
    <t>Rachel Poler</t>
  </si>
  <si>
    <t>Mahmoud AlBargouthi</t>
  </si>
  <si>
    <t>Justin Olson</t>
  </si>
  <si>
    <t>Percival Banton</t>
  </si>
  <si>
    <t>Jeff Postudencer</t>
  </si>
  <si>
    <t>Billy Ray Conner</t>
  </si>
  <si>
    <t>Steven Bates</t>
  </si>
  <si>
    <t>Malcolm Hall</t>
  </si>
  <si>
    <t>Abdirisaq Abdulle</t>
  </si>
  <si>
    <t>Tony Turk</t>
  </si>
  <si>
    <t>Shane Carroll</t>
  </si>
  <si>
    <t>Bruce Davis</t>
  </si>
  <si>
    <t>Timsha Mason</t>
  </si>
  <si>
    <t>Christina Mulaney</t>
  </si>
  <si>
    <t>Danielle Sheridan</t>
  </si>
  <si>
    <t>Oasis Program</t>
  </si>
  <si>
    <t>Redeemer Services</t>
  </si>
  <si>
    <t>St. Paul Residence</t>
  </si>
  <si>
    <t>false/misleading pre-app</t>
  </si>
  <si>
    <t>Interviewing at LQ</t>
  </si>
  <si>
    <t>Applied to 7th</t>
  </si>
  <si>
    <t xml:space="preserve">No Call/No Show </t>
  </si>
  <si>
    <t>Open Case in WA</t>
  </si>
  <si>
    <t>In Process at LQ</t>
  </si>
  <si>
    <t>Deosn't recieve Assistance</t>
  </si>
  <si>
    <t>Moved into LQ</t>
  </si>
  <si>
    <t>Jorge Martinez</t>
  </si>
  <si>
    <t>Quintin Martinez</t>
  </si>
  <si>
    <t>Jimmy Spears</t>
  </si>
  <si>
    <t>Shereen Smith</t>
  </si>
  <si>
    <t>Sophie Vioth</t>
  </si>
  <si>
    <t>Marianna Spakosky</t>
  </si>
  <si>
    <t>Bruce Fisherman</t>
  </si>
  <si>
    <t>Courtney Prokofieff</t>
  </si>
  <si>
    <t xml:space="preserve">Eden House </t>
  </si>
  <si>
    <t>Pheonix Services</t>
  </si>
  <si>
    <t>Have No Roomate</t>
  </si>
  <si>
    <t>Daniel Washington</t>
  </si>
  <si>
    <t>Not Eligible</t>
  </si>
  <si>
    <t>Too much income</t>
  </si>
  <si>
    <t>Doesn't receive FA</t>
  </si>
  <si>
    <t>Kenneth Thomas</t>
  </si>
  <si>
    <t>Hubert Swarn</t>
  </si>
  <si>
    <t>Central Ave Apartments</t>
  </si>
  <si>
    <t>Mental Healther Resources</t>
  </si>
  <si>
    <t>Doesn't meet income requirements</t>
  </si>
  <si>
    <t>Wayne Smith</t>
  </si>
  <si>
    <t>AWOL</t>
  </si>
  <si>
    <t>Kenneth Harris</t>
  </si>
  <si>
    <t>Dylan Domino</t>
  </si>
  <si>
    <t>Shannon Westberg</t>
  </si>
  <si>
    <t>Scott Opherm</t>
  </si>
  <si>
    <t>Destiny Brisbois</t>
  </si>
  <si>
    <t>Darren Conway</t>
  </si>
  <si>
    <t>James Louis</t>
  </si>
  <si>
    <t>Hapi Durham</t>
  </si>
  <si>
    <t>Desiree Carlton</t>
  </si>
  <si>
    <t>Kelsey Burton</t>
  </si>
  <si>
    <t>Gerard Dols</t>
  </si>
  <si>
    <t>Kevin Schmidt</t>
  </si>
  <si>
    <t>Kratocia McCombs</t>
  </si>
  <si>
    <t>Gerard Harris</t>
  </si>
  <si>
    <t>James Hund</t>
  </si>
  <si>
    <t>Brian Hutfless-Brottem</t>
  </si>
  <si>
    <t>Sean Coleman</t>
  </si>
  <si>
    <t>Patrick Brown</t>
  </si>
  <si>
    <t>Nu-Way</t>
  </si>
  <si>
    <t>Turned away from Central</t>
  </si>
  <si>
    <t>Andrew Hoglund</t>
  </si>
  <si>
    <t>Larnell Branch</t>
  </si>
  <si>
    <t>Charles Lovell Jr.</t>
  </si>
  <si>
    <t>Needs nursing facility</t>
  </si>
  <si>
    <t>Ira Stafford</t>
  </si>
  <si>
    <t>David Jackson</t>
  </si>
  <si>
    <t>Terrance Scott</t>
  </si>
  <si>
    <t>Terrance Rosebud</t>
  </si>
  <si>
    <t>Nicolas Wood</t>
  </si>
  <si>
    <t>Daniel Hanson</t>
  </si>
  <si>
    <t>Charles Mitchell</t>
  </si>
  <si>
    <t>Income ineligible</t>
  </si>
  <si>
    <t>income ineligible</t>
  </si>
  <si>
    <t>No longer at Park Ave</t>
  </si>
  <si>
    <t>No longer eligible</t>
  </si>
  <si>
    <t>Discharged from program</t>
  </si>
  <si>
    <t>John Jennings</t>
  </si>
  <si>
    <t>John Pharo</t>
  </si>
  <si>
    <t>Terrell White</t>
  </si>
  <si>
    <t>Richard Weeth</t>
  </si>
  <si>
    <t>Dianna Flynn</t>
  </si>
  <si>
    <t>Gary Richardson</t>
  </si>
  <si>
    <t>Tracey Miller</t>
  </si>
  <si>
    <t>Cathy Finn</t>
  </si>
  <si>
    <t>Thomas Freitag</t>
  </si>
  <si>
    <t>Alesha Brizius</t>
  </si>
  <si>
    <t>Veronica Ogona</t>
  </si>
  <si>
    <t>Kimberly Nguyen</t>
  </si>
  <si>
    <t>Yolanda Bowers</t>
  </si>
  <si>
    <t>Dustin Dahn</t>
  </si>
  <si>
    <t>Jessica Landberg</t>
  </si>
  <si>
    <t>Mark Johnson</t>
  </si>
  <si>
    <t>Monica Giles</t>
  </si>
  <si>
    <t>Brian Turner</t>
  </si>
  <si>
    <t>Abdul Ali</t>
  </si>
  <si>
    <t>April Sollberg</t>
  </si>
  <si>
    <t>Dominique Jackson</t>
  </si>
  <si>
    <t>Brent Hobson</t>
  </si>
  <si>
    <t>Ephesiams Baily</t>
  </si>
  <si>
    <t>Alisha Hoag</t>
  </si>
  <si>
    <t>Ronnie El</t>
  </si>
  <si>
    <t>Amanda Kary</t>
  </si>
  <si>
    <t>Lorraine Combs</t>
  </si>
  <si>
    <t>Jo Branitty</t>
  </si>
  <si>
    <t>Heather Krumrie</t>
  </si>
  <si>
    <t>Lynette Williams</t>
  </si>
  <si>
    <t>James Cole</t>
  </si>
  <si>
    <t>Corey Bradley</t>
  </si>
  <si>
    <t>Lee Craven</t>
  </si>
  <si>
    <t>Floyd Thurston</t>
  </si>
  <si>
    <t>Sammy Scurlock</t>
  </si>
  <si>
    <t>Antoine Jones</t>
  </si>
  <si>
    <t>Terrance Lacefield</t>
  </si>
  <si>
    <t>Everett Spicer</t>
  </si>
  <si>
    <t>Shannon McNary</t>
  </si>
  <si>
    <t>Shea Coleman</t>
  </si>
  <si>
    <t>Robert Meeks</t>
  </si>
  <si>
    <t>James Austin</t>
  </si>
  <si>
    <t>Michael Crutcher</t>
  </si>
  <si>
    <t>Brian Robinson</t>
  </si>
  <si>
    <t>Christina Worth</t>
  </si>
  <si>
    <t>Joseph Morrow</t>
  </si>
  <si>
    <t>Fred Bishop</t>
  </si>
  <si>
    <t>Darry Barnes</t>
  </si>
  <si>
    <t>Burton Collins</t>
  </si>
  <si>
    <t>Rona Rainey</t>
  </si>
  <si>
    <t>Maxine Allen</t>
  </si>
  <si>
    <t>Angela Mack</t>
  </si>
  <si>
    <t>Christine Stephens</t>
  </si>
  <si>
    <t>Charles Murphy</t>
  </si>
  <si>
    <t>Corey Oldenburg</t>
  </si>
  <si>
    <t xml:space="preserve">RRC </t>
  </si>
  <si>
    <t>Hope Harbor</t>
  </si>
  <si>
    <t>MNIC</t>
  </si>
  <si>
    <t>American Housing</t>
  </si>
  <si>
    <t>Grandma's House</t>
  </si>
  <si>
    <t>No longer interested</t>
  </si>
  <si>
    <t>Homeless?</t>
  </si>
  <si>
    <t>Incomplete Pre-App</t>
  </si>
  <si>
    <t>Tamera Neville</t>
  </si>
  <si>
    <t>Alicia Webb</t>
  </si>
  <si>
    <t>Jacqueline Horwett</t>
  </si>
  <si>
    <t>Lavinia Whitefeather</t>
  </si>
  <si>
    <t>Stephanie Kokales</t>
  </si>
  <si>
    <t>Lonnie Bowers</t>
  </si>
  <si>
    <t>Dominique Hall</t>
  </si>
  <si>
    <t>Lavina Whitefeather</t>
  </si>
  <si>
    <t>Felicia Range</t>
  </si>
  <si>
    <t>Candice Bell</t>
  </si>
  <si>
    <t>Aquilya Giles</t>
  </si>
  <si>
    <t>Tatiana Eilers</t>
  </si>
  <si>
    <t>Shaleia Tike</t>
  </si>
  <si>
    <t>Frecia Paserelli-Gomez</t>
  </si>
  <si>
    <t>Rashayla Brown</t>
  </si>
  <si>
    <t>Latasha Adoga</t>
  </si>
  <si>
    <t>Tranetta Woods</t>
  </si>
  <si>
    <t>Kelly Brocker</t>
  </si>
  <si>
    <t>Tiffany Keller</t>
  </si>
  <si>
    <t>Crystal Brown</t>
  </si>
  <si>
    <t>Candis Moore</t>
  </si>
  <si>
    <t>Mercendes Stenvenson</t>
  </si>
  <si>
    <t>Crystal Davis</t>
  </si>
  <si>
    <t>Kavetresh Oliver</t>
  </si>
  <si>
    <t>Jacqueline Ham</t>
  </si>
  <si>
    <t>Salvation Army</t>
  </si>
  <si>
    <t>Progress Valley</t>
  </si>
  <si>
    <t>Fraser Inc</t>
  </si>
  <si>
    <t>St Stephens</t>
  </si>
  <si>
    <t>Cynthia Pantoja</t>
  </si>
  <si>
    <t>Mary Perkins</t>
  </si>
  <si>
    <t>Terry McEwin</t>
  </si>
  <si>
    <t>Cassila Lane</t>
  </si>
  <si>
    <t>Joseph N-Jaboe</t>
  </si>
  <si>
    <t>Michael Ervan</t>
  </si>
  <si>
    <t>Hannah Hagen</t>
  </si>
  <si>
    <t>Christine Monegan</t>
  </si>
  <si>
    <t>Anthony Johnson</t>
  </si>
  <si>
    <t>Jacquia Preston</t>
  </si>
  <si>
    <t>Marvin Harris</t>
  </si>
  <si>
    <t>Antonio Ayala-Vargas</t>
  </si>
  <si>
    <t>Daniel Olson</t>
  </si>
  <si>
    <t>Jason Jungmann</t>
  </si>
  <si>
    <t>Rudi Tammanen</t>
  </si>
  <si>
    <t>Lawanda Olivez</t>
  </si>
  <si>
    <t>Martina Schults</t>
  </si>
  <si>
    <t>Cassie Villeburn</t>
  </si>
  <si>
    <t>TyJuan Cunningham</t>
  </si>
  <si>
    <t>Stephen Gifford</t>
  </si>
  <si>
    <t>Jimmy Jackson</t>
  </si>
  <si>
    <t>Foster Portis</t>
  </si>
  <si>
    <t>Danny Clark</t>
  </si>
  <si>
    <t>Guild Incorporated</t>
  </si>
  <si>
    <t>Phoenix Corp</t>
  </si>
  <si>
    <t>Denied by services</t>
  </si>
  <si>
    <t>Homeless? Sec 8 eligible?</t>
  </si>
  <si>
    <t>Mariah flaherty</t>
  </si>
  <si>
    <t>LaShunna Mitchell</t>
  </si>
  <si>
    <t>Kenneth Schirmers</t>
  </si>
  <si>
    <t>Denied by Services</t>
  </si>
  <si>
    <t>Destiny Rose</t>
  </si>
  <si>
    <t>Dominque Walker</t>
  </si>
  <si>
    <t>Jason Jongmann</t>
  </si>
  <si>
    <t>Quincy Courts</t>
  </si>
  <si>
    <t>Valecia Dudley</t>
  </si>
  <si>
    <t>Jessica Sobbatta</t>
  </si>
  <si>
    <t>Shawnee Bullock</t>
  </si>
  <si>
    <t>Megan Harnett</t>
  </si>
  <si>
    <t>Mark Ward</t>
  </si>
  <si>
    <t>Willie Burton</t>
  </si>
  <si>
    <t>Gregory King</t>
  </si>
  <si>
    <t>Bree Eichenberger</t>
  </si>
  <si>
    <t xml:space="preserve">Merrick </t>
  </si>
  <si>
    <t>Chakra Community</t>
  </si>
  <si>
    <t>Tishamon Daniels</t>
  </si>
  <si>
    <t>Jennifer Brown</t>
  </si>
  <si>
    <t>Fariba Mohamed</t>
  </si>
  <si>
    <t>Elliott King</t>
  </si>
  <si>
    <t>Norma Czajkowski</t>
  </si>
  <si>
    <t>Laura Quinn</t>
  </si>
  <si>
    <t>Melissa Grendzinski</t>
  </si>
  <si>
    <t>Matgeana Armstrong</t>
  </si>
  <si>
    <t>Addifah Surgule</t>
  </si>
  <si>
    <t>Jerome Copeland</t>
  </si>
  <si>
    <t>Cynthia Van Wert</t>
  </si>
  <si>
    <t>Victoria Minor</t>
  </si>
  <si>
    <t>Alexandra House</t>
  </si>
  <si>
    <t>Northpoint Healther and Wellness center</t>
  </si>
  <si>
    <t>Erica Jackson</t>
  </si>
  <si>
    <t>Jessica Marie</t>
  </si>
  <si>
    <t>Joshua Painter</t>
  </si>
  <si>
    <t>Josaphine Lyman</t>
  </si>
  <si>
    <t>Shanika Henderson</t>
  </si>
  <si>
    <t>Cornisha Rose</t>
  </si>
  <si>
    <t>Anthony Oehrig</t>
  </si>
  <si>
    <t>Nykia Sutton</t>
  </si>
  <si>
    <t>Jayda Jordan</t>
  </si>
  <si>
    <t>Kayla Davis</t>
  </si>
  <si>
    <t>Regina Todd</t>
  </si>
  <si>
    <t>Antanette Hollman</t>
  </si>
  <si>
    <t>Jesse S</t>
  </si>
  <si>
    <t>Angela Callaway</t>
  </si>
  <si>
    <t>Ava Billups</t>
  </si>
  <si>
    <t>Hannah Sogard</t>
  </si>
  <si>
    <t>Kelly Bergh</t>
  </si>
  <si>
    <t>Dunio Dhimbil</t>
  </si>
  <si>
    <t>Dorothyia Okerlund</t>
  </si>
  <si>
    <t>Robyn Holmes</t>
  </si>
  <si>
    <t>Durcell Smith</t>
  </si>
  <si>
    <t>Kristie rich</t>
  </si>
  <si>
    <t>Lauren</t>
  </si>
  <si>
    <t>Samantha Rohrich</t>
  </si>
  <si>
    <t>Rachel O'Gorman</t>
  </si>
  <si>
    <t>Patrice Hines</t>
  </si>
  <si>
    <t>Aaron Clarke</t>
  </si>
  <si>
    <t>Latesha Lofton</t>
  </si>
  <si>
    <t>Rachel Oman</t>
  </si>
  <si>
    <t>Luis Biros</t>
  </si>
  <si>
    <t>Aaron Schliecher</t>
  </si>
  <si>
    <t>Vinland Center</t>
  </si>
  <si>
    <t>Dakota county</t>
  </si>
  <si>
    <t>Oasis</t>
  </si>
  <si>
    <t>Not Sober, Homeless</t>
  </si>
  <si>
    <t>Moved in to Seventh</t>
  </si>
  <si>
    <t>Family</t>
  </si>
  <si>
    <t>Not Disabled, Homeless</t>
  </si>
  <si>
    <t>Not sober, disabled, homeless</t>
  </si>
  <si>
    <t>Denied By Services</t>
  </si>
  <si>
    <t>Russell Camp</t>
  </si>
  <si>
    <t>Tyriek Andrews</t>
  </si>
  <si>
    <t>Jessilyn Grams</t>
  </si>
  <si>
    <t>Garret St. Claire</t>
  </si>
  <si>
    <t>Molly Kennedy</t>
  </si>
  <si>
    <t>Norman Miller</t>
  </si>
  <si>
    <t>Yuliya Fesenko</t>
  </si>
  <si>
    <t>Theresa Rebub</t>
  </si>
  <si>
    <t>Samantha Ross-Blume</t>
  </si>
  <si>
    <t>Sage Ross</t>
  </si>
  <si>
    <t>Fiona Green</t>
  </si>
  <si>
    <t>Laura Donaldson</t>
  </si>
  <si>
    <t>Edward Edwards</t>
  </si>
  <si>
    <t>Teajanique Washington</t>
  </si>
  <si>
    <t>Bridge For Youth</t>
  </si>
  <si>
    <t>MN AIDs Project</t>
  </si>
  <si>
    <t>Jewish Fam &amp; Children Svc.</t>
  </si>
  <si>
    <t>UA positive</t>
  </si>
  <si>
    <t>Went AWOL</t>
  </si>
  <si>
    <t>Donita Johnson</t>
  </si>
  <si>
    <t>JoAnn Strother</t>
  </si>
  <si>
    <t>Jennifer Barnaby</t>
  </si>
  <si>
    <t>Kayla Belford</t>
  </si>
  <si>
    <t>Cordell Jones</t>
  </si>
  <si>
    <t>Jacqueline Horwath</t>
  </si>
  <si>
    <t>Lindsay Vivolo</t>
  </si>
  <si>
    <t>Rochelle Blackwell</t>
  </si>
  <si>
    <t>Desirae Tarrazas</t>
  </si>
  <si>
    <t>Christy Lofthos</t>
  </si>
  <si>
    <t>Jennifer Peterson</t>
  </si>
  <si>
    <t>Sarah Whitaker</t>
  </si>
  <si>
    <t>Carol Moore</t>
  </si>
  <si>
    <t>Jonathan Duckworth</t>
  </si>
  <si>
    <t>Danielle Thompson</t>
  </si>
  <si>
    <t>Nakita Jordan</t>
  </si>
  <si>
    <t>Number disconnected</t>
  </si>
  <si>
    <t>Gloria Chapman</t>
  </si>
  <si>
    <t>Artiesha Green</t>
  </si>
  <si>
    <t>Nicole Oliviera</t>
  </si>
  <si>
    <t>Joann Strother</t>
  </si>
  <si>
    <t>Isaiah Dixon</t>
  </si>
  <si>
    <t>Dawn Adair</t>
  </si>
  <si>
    <t>Latoya Hemphill</t>
  </si>
  <si>
    <t>Sherila Anderson</t>
  </si>
  <si>
    <t>Mariah Tibbitts</t>
  </si>
  <si>
    <t>Heather Young</t>
  </si>
  <si>
    <t>Mark Hershberger</t>
  </si>
  <si>
    <t>Keleta Day</t>
  </si>
  <si>
    <t>Anthony Gray</t>
  </si>
  <si>
    <t>Tanya Mitton</t>
  </si>
  <si>
    <t>Lavester White</t>
  </si>
  <si>
    <t>Jarrell Longs</t>
  </si>
  <si>
    <t>Allen King</t>
  </si>
  <si>
    <t>Audie Lewis</t>
  </si>
  <si>
    <t>Wendall Andowen</t>
  </si>
  <si>
    <t>Sally Belt</t>
  </si>
  <si>
    <t>Wallace Schneider</t>
  </si>
  <si>
    <t xml:space="preserve">Tammie </t>
  </si>
  <si>
    <t>HIRED</t>
  </si>
  <si>
    <t>Bruce Wiggins</t>
  </si>
  <si>
    <t>Dawn Stately</t>
  </si>
  <si>
    <t>Tyrone Kelmatt</t>
  </si>
  <si>
    <t>Deon Welch</t>
  </si>
  <si>
    <t>John Sueve</t>
  </si>
  <si>
    <t>Terry York</t>
  </si>
  <si>
    <t>Darryl Gunther</t>
  </si>
  <si>
    <t>Lawrence Loyd</t>
  </si>
  <si>
    <t>Amy Heitman</t>
  </si>
  <si>
    <t>vc</t>
  </si>
  <si>
    <t>Emmanuel Aramela</t>
  </si>
  <si>
    <t>Katherin Olson</t>
  </si>
  <si>
    <t>Jerome Soloman</t>
  </si>
  <si>
    <t>Marcus Reynolds</t>
  </si>
  <si>
    <t>Ikeis Rideaux</t>
  </si>
  <si>
    <t xml:space="preserve">HCMC </t>
  </si>
  <si>
    <t>Alexandria Wagner</t>
  </si>
  <si>
    <t>Brianna Harnen</t>
  </si>
  <si>
    <t>DeAntrez Johnson</t>
  </si>
  <si>
    <t>Desmond Clark</t>
  </si>
  <si>
    <t>Monique Harper</t>
  </si>
  <si>
    <t>Kathleen Egbert</t>
  </si>
  <si>
    <t>John Schneider</t>
  </si>
  <si>
    <t>Christopher Payne</t>
  </si>
  <si>
    <t>Latrae Anderson</t>
  </si>
  <si>
    <t>Lisa Herber-Jackson</t>
  </si>
  <si>
    <t>Josh Carter</t>
  </si>
  <si>
    <t>Tiffany Gomez</t>
  </si>
  <si>
    <t>Leanne Acciari</t>
  </si>
  <si>
    <t>Rosa Furman</t>
  </si>
  <si>
    <t>Lionell Edwards</t>
  </si>
  <si>
    <t>Rickey Bell</t>
  </si>
  <si>
    <t>Abdihakim Jama</t>
  </si>
  <si>
    <t>Rafael Diaz</t>
  </si>
  <si>
    <t>Darryl Washington</t>
  </si>
  <si>
    <t>Belinda Pederson</t>
  </si>
  <si>
    <t>Peter Holliday</t>
  </si>
  <si>
    <t>Lynette Johnson</t>
  </si>
  <si>
    <t>Caitlin Blose</t>
  </si>
  <si>
    <t>Lucius Davis</t>
  </si>
  <si>
    <t>Norman Gay Harris</t>
  </si>
  <si>
    <t>Mary Ingram</t>
  </si>
  <si>
    <t>Alexandra Murphy</t>
  </si>
  <si>
    <t>Linda Robinson</t>
  </si>
  <si>
    <t>Johnson Browneagle</t>
  </si>
  <si>
    <t>Matthew Nelson</t>
  </si>
  <si>
    <t>Tonya Johnson</t>
  </si>
  <si>
    <t>Amanda Crawford</t>
  </si>
  <si>
    <t>Tony Johnson</t>
  </si>
  <si>
    <t>Michele Reimann</t>
  </si>
  <si>
    <t>Maegan Goers</t>
  </si>
  <si>
    <t>Elizabeth Wieser</t>
  </si>
  <si>
    <t>Cornelius Henderson</t>
  </si>
  <si>
    <t>Virgil Kirkwood</t>
  </si>
  <si>
    <t>Ashenafi Asefa</t>
  </si>
  <si>
    <t>Racheia Robinson</t>
  </si>
  <si>
    <t>Jordan Wheeler</t>
  </si>
  <si>
    <t>Brittany Thompson</t>
  </si>
  <si>
    <t>Donte Myers</t>
  </si>
  <si>
    <t>Stephen Calmese</t>
  </si>
  <si>
    <t>Kelly Dunham</t>
  </si>
  <si>
    <t>Blaine HS</t>
  </si>
  <si>
    <t>Merdian - Tapestry</t>
  </si>
  <si>
    <t>MNIWC</t>
  </si>
  <si>
    <t>Simpson</t>
  </si>
  <si>
    <t>Hope4Youth</t>
  </si>
  <si>
    <t>VOA</t>
  </si>
  <si>
    <t>Clare Housing</t>
  </si>
  <si>
    <t>Arrigoni</t>
  </si>
  <si>
    <t>Touchstone Mental Health</t>
  </si>
  <si>
    <t>Not currently homeless/full time student</t>
  </si>
  <si>
    <t>No longer interested per Danielle</t>
  </si>
  <si>
    <t>Discharged - Behavioral</t>
  </si>
  <si>
    <t>In process for 7th Landing</t>
  </si>
  <si>
    <t>Looking for family housing</t>
  </si>
  <si>
    <t>Not disabled</t>
  </si>
  <si>
    <t>Not homeless, not chronic</t>
  </si>
  <si>
    <t>Not Homeless - 27yo</t>
  </si>
  <si>
    <t>Not Homeless - 35yo</t>
  </si>
  <si>
    <t>Not Disabled - 49yo</t>
  </si>
  <si>
    <t>No longer sober</t>
  </si>
  <si>
    <t>Not Homeless - 32yo</t>
  </si>
  <si>
    <t>Not Homeless - 49yo</t>
  </si>
  <si>
    <t>de</t>
  </si>
  <si>
    <t>Tannasia Seals</t>
  </si>
  <si>
    <t>Tina McCray</t>
  </si>
  <si>
    <t>Claudia Ford</t>
  </si>
  <si>
    <t>Karina Chosa</t>
  </si>
  <si>
    <t>Mohamed Munye</t>
  </si>
  <si>
    <t>Danielle Hunter</t>
  </si>
  <si>
    <t>Angelica McCoy</t>
  </si>
  <si>
    <t>Women's Advocates</t>
  </si>
  <si>
    <t>PPL</t>
  </si>
  <si>
    <t>Patricia Young</t>
  </si>
  <si>
    <t>Shanquita Pruitt</t>
  </si>
  <si>
    <t>Janay Pasillas</t>
  </si>
  <si>
    <t>Pertrice Carter</t>
  </si>
  <si>
    <t>Zuleyma Varela</t>
  </si>
  <si>
    <t>Shauna Wilson</t>
  </si>
  <si>
    <t>Tara Ellis</t>
  </si>
  <si>
    <t>Valerie Dahl</t>
  </si>
  <si>
    <t>Danielle Beauchamp</t>
  </si>
  <si>
    <t>Sasha Dzubay-Percy</t>
  </si>
  <si>
    <t>Nicole Rantaia</t>
  </si>
  <si>
    <t>Starleave Zika</t>
  </si>
  <si>
    <t>Kali Goettsche</t>
  </si>
  <si>
    <t>Cherone Vesta</t>
  </si>
  <si>
    <t>Shawanda Ivey</t>
  </si>
  <si>
    <t>Mary Payne</t>
  </si>
  <si>
    <t>Tifanie Briggs</t>
  </si>
  <si>
    <t>Tonya Marker</t>
  </si>
  <si>
    <t>Darla Neaudeau</t>
  </si>
  <si>
    <t>Meranda Warborg</t>
  </si>
  <si>
    <t>Amanda Puetz</t>
  </si>
  <si>
    <t>Jennifer Hill</t>
  </si>
  <si>
    <t>Amanda Sherwood</t>
  </si>
  <si>
    <t>Ashley Von Rohr</t>
  </si>
  <si>
    <t>Patricia Cooley</t>
  </si>
  <si>
    <t>Elizabeth Bible</t>
  </si>
  <si>
    <t>Huss Center</t>
  </si>
  <si>
    <t>Jennifer Kojetin</t>
  </si>
  <si>
    <t>Valerie White</t>
  </si>
  <si>
    <t>Bandy Keezer</t>
  </si>
  <si>
    <t>Ashley Cross</t>
  </si>
  <si>
    <t>Nadine Cloud</t>
  </si>
  <si>
    <t>Michael Dawson</t>
  </si>
  <si>
    <t>Not Sober, disabled, homeless</t>
  </si>
  <si>
    <t>Sharece Alexander</t>
  </si>
  <si>
    <t>Mar-Quita Sims</t>
  </si>
  <si>
    <t>Jamie Manthei</t>
  </si>
  <si>
    <t>Malik Flowers</t>
  </si>
  <si>
    <t>Amy Holmes Tapper</t>
  </si>
  <si>
    <t>Phone not Accepting Calls</t>
  </si>
  <si>
    <t>Amy Tapper</t>
  </si>
  <si>
    <t>Brianna Ulrich Powells</t>
  </si>
  <si>
    <t>Kasey Anderson</t>
  </si>
  <si>
    <t>Cathy McTigue</t>
  </si>
  <si>
    <t>Ashley Brown</t>
  </si>
  <si>
    <t>LaQuisha Whyte</t>
  </si>
  <si>
    <t>Timeasha Dyson</t>
  </si>
  <si>
    <t>Patricia Foote</t>
  </si>
  <si>
    <t>Sheena Dionne</t>
  </si>
  <si>
    <t>Charlene Rollins</t>
  </si>
  <si>
    <t>Christine Olvera</t>
  </si>
  <si>
    <t>Mother's First</t>
  </si>
  <si>
    <t>Wellcome Manor</t>
  </si>
  <si>
    <t>The Destiny Center</t>
  </si>
  <si>
    <t>Partnerships for Family Success</t>
  </si>
  <si>
    <t xml:space="preserve">Tubman </t>
  </si>
  <si>
    <t>Ramsey county</t>
  </si>
  <si>
    <t>Abdi Ahmed</t>
  </si>
  <si>
    <t xml:space="preserve">Victoria Williams </t>
  </si>
  <si>
    <t>Juanita Skipper</t>
  </si>
  <si>
    <t>Isabel Hernadez</t>
  </si>
  <si>
    <t>Alexis Rogers</t>
  </si>
  <si>
    <t>Jean Parker</t>
  </si>
  <si>
    <t>Wanisha Ash</t>
  </si>
  <si>
    <t>Ena Walker</t>
  </si>
  <si>
    <t>Tiara Windfield</t>
  </si>
  <si>
    <t>Melody Johnson</t>
  </si>
  <si>
    <t>Andrea Payton</t>
  </si>
  <si>
    <t>Delores Yellow</t>
  </si>
  <si>
    <t>Latesha Scott</t>
  </si>
  <si>
    <t>Sommer Paciorek</t>
  </si>
  <si>
    <t>Rachel Olson</t>
  </si>
  <si>
    <t>Tina Manifold</t>
  </si>
  <si>
    <t>Darcy Halwerda</t>
  </si>
  <si>
    <t>Eva Elj</t>
  </si>
  <si>
    <t>Kimberly Collier</t>
  </si>
  <si>
    <t>Aries Stewart</t>
  </si>
  <si>
    <t xml:space="preserve">Mary's Place </t>
  </si>
  <si>
    <t>Self Referral???</t>
  </si>
  <si>
    <t>Sharing House</t>
  </si>
  <si>
    <t>Family size too large for a 3BR</t>
  </si>
  <si>
    <t>Family only qualifies for a 2BR</t>
  </si>
  <si>
    <t>no longer interested</t>
  </si>
  <si>
    <t>Family size too large</t>
  </si>
  <si>
    <t>Elisa Logan</t>
  </si>
  <si>
    <t>Dionna Brown</t>
  </si>
  <si>
    <t>Franklin Bart Sr.</t>
  </si>
  <si>
    <t>Nicole Nordman</t>
  </si>
  <si>
    <t>Rudy Tamminen</t>
  </si>
  <si>
    <t>Eveline Emo</t>
  </si>
  <si>
    <t>Information not current</t>
  </si>
  <si>
    <t>Denise Paulson</t>
  </si>
  <si>
    <t>Dominique Walker</t>
  </si>
  <si>
    <t>Behea Williams</t>
  </si>
  <si>
    <t>Jacari Cobb</t>
  </si>
  <si>
    <t>Victoria Miner</t>
  </si>
  <si>
    <t>Jazman Landy</t>
  </si>
  <si>
    <t>Ralph coleman</t>
  </si>
  <si>
    <t>Nahkal Holmquist</t>
  </si>
  <si>
    <t>Xiong Pao Vang</t>
  </si>
  <si>
    <t>Keystone</t>
  </si>
  <si>
    <t>Connections 2 Indpedence</t>
  </si>
  <si>
    <t>not sober</t>
  </si>
  <si>
    <t>Missing Page 2</t>
  </si>
  <si>
    <t>Patrick Cochrane</t>
  </si>
  <si>
    <t>Shawn Essen</t>
  </si>
  <si>
    <t>Bobby Earl-Johnson</t>
  </si>
  <si>
    <t>Lasha ( Luh-Shay) White</t>
  </si>
  <si>
    <t>Patricia Grimes</t>
  </si>
  <si>
    <t>Kevin Berry</t>
  </si>
  <si>
    <t>Lisa Aranda</t>
  </si>
  <si>
    <t>Clark Taylor Jr.</t>
  </si>
  <si>
    <t>Rebecca Crawford</t>
  </si>
  <si>
    <t xml:space="preserve">The Link </t>
  </si>
  <si>
    <t>Ujaama Place</t>
  </si>
  <si>
    <t>Interviewing at Emanuel</t>
  </si>
  <si>
    <t>Diamond Dishmon</t>
  </si>
  <si>
    <t>Harry Evans</t>
  </si>
  <si>
    <t>Hally Dudley</t>
  </si>
  <si>
    <t>Reltha Trotter</t>
  </si>
  <si>
    <t>Donovan St. Clair</t>
  </si>
  <si>
    <t>Lynnsey Koskie</t>
  </si>
  <si>
    <t>Keyonte McComb</t>
  </si>
  <si>
    <t>Jamie Ali</t>
  </si>
  <si>
    <t>Jeffrey Hodgeman</t>
  </si>
  <si>
    <t>Looking for family Housing</t>
  </si>
  <si>
    <t>Solely CD for Disability</t>
  </si>
  <si>
    <t>Kesa Rosario-Haley</t>
  </si>
  <si>
    <t>Krista Stushek</t>
  </si>
  <si>
    <t>Antonette Hallman</t>
  </si>
  <si>
    <t>Carneisha Rose</t>
  </si>
  <si>
    <t>Jesse Rettig</t>
  </si>
  <si>
    <t>Social Worker</t>
  </si>
  <si>
    <t>Moved in to Lindquist</t>
  </si>
  <si>
    <t>Lives at Lindquist</t>
  </si>
  <si>
    <t>Alexandra Mapes</t>
  </si>
  <si>
    <t>Tyrese Jefferson</t>
  </si>
  <si>
    <t>Bonita Goose</t>
  </si>
  <si>
    <t>Indigo Young</t>
  </si>
  <si>
    <t>Randi Adams</t>
  </si>
  <si>
    <t>Felicia Bushey</t>
  </si>
  <si>
    <t>Madina Hussein</t>
  </si>
  <si>
    <t>Lauren Hlavac</t>
  </si>
  <si>
    <t>Danielle Collins</t>
  </si>
  <si>
    <t>Kevin Carter</t>
  </si>
  <si>
    <t>Albert Howard</t>
  </si>
  <si>
    <t>Wayne Spencer</t>
  </si>
  <si>
    <t>Chad Wickland</t>
  </si>
  <si>
    <t>Women Of Nations</t>
  </si>
  <si>
    <t>Looking for Family housing</t>
  </si>
  <si>
    <t>Turned away from Dillon</t>
  </si>
  <si>
    <t>Tracy Kirkland</t>
  </si>
  <si>
    <t>George Lee</t>
  </si>
  <si>
    <t>Joanna Sindt</t>
  </si>
  <si>
    <t>Denzell Minor</t>
  </si>
  <si>
    <t>Glen Young</t>
  </si>
  <si>
    <t>Lucille Nelson</t>
  </si>
  <si>
    <t>Patrick Braveheart</t>
  </si>
  <si>
    <t xml:space="preserve">Steven Davis </t>
  </si>
  <si>
    <t>Out of Date Pre-application</t>
  </si>
  <si>
    <t>No longer at Program</t>
  </si>
  <si>
    <t>interviewing at Central</t>
  </si>
  <si>
    <t>In process at LQ</t>
  </si>
  <si>
    <t>Jason Moore</t>
  </si>
  <si>
    <t>Eliya Knazze</t>
  </si>
  <si>
    <t>Joseph McDole</t>
  </si>
  <si>
    <t>Ashley Funston</t>
  </si>
  <si>
    <t>Veronica Powell</t>
  </si>
  <si>
    <t>Tamala Finn</t>
  </si>
  <si>
    <t>Reginald Price</t>
  </si>
  <si>
    <t>Teresa Felepe</t>
  </si>
  <si>
    <t>Achi Ezeka</t>
  </si>
  <si>
    <t>Allison Gullifer</t>
  </si>
  <si>
    <t>HSRA</t>
  </si>
  <si>
    <t>No longer at program</t>
  </si>
  <si>
    <t>No longer homeless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</si>
</sst>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rgb="FF333333"/>
      <name val="Verdana"/>
      <family val="2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11"/>
      <color rgb="FF006100"/>
      <name val="Calibri"/>
      <family val="2"/>
      <scheme val="minor"/>
    </font>
    <font>
      <sz val="11"/>
      <color theme="1"/>
      <name val="Calibri"/>
      <scheme val="minor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2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13" fillId="2" borderId="6" applyNumberFormat="0" applyAlignment="0" applyProtection="0"/>
    <xf numFmtId="0" fontId="21" fillId="3" borderId="0" applyNumberFormat="0" applyBorder="0" applyAlignment="0" applyProtection="0"/>
  </cellStyleXfs>
  <cellXfs count="174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0" fontId="2" fillId="0" borderId="2" xfId="0" applyFont="1" applyBorder="1" applyAlignment="1">
      <alignment wrapText="1"/>
    </xf>
    <xf numFmtId="14" fontId="0" fillId="0" borderId="0" xfId="0" applyNumberFormat="1"/>
    <xf numFmtId="0" fontId="3" fillId="0" borderId="1" xfId="0" applyFont="1" applyBorder="1" applyAlignment="1">
      <alignment wrapText="1"/>
    </xf>
    <xf numFmtId="1" fontId="0" fillId="0" borderId="0" xfId="0" applyNumberFormat="1" applyAlignment="1">
      <alignment horizontal="center"/>
    </xf>
    <xf numFmtId="1" fontId="2" fillId="0" borderId="2" xfId="0" applyNumberFormat="1" applyFont="1" applyBorder="1" applyAlignment="1">
      <alignment horizontal="left" wrapText="1"/>
    </xf>
    <xf numFmtId="0" fontId="4" fillId="0" borderId="0" xfId="1"/>
    <xf numFmtId="14" fontId="4" fillId="0" borderId="0" xfId="1" applyNumberFormat="1"/>
    <xf numFmtId="0" fontId="2" fillId="0" borderId="1" xfId="0" applyFont="1" applyBorder="1" applyAlignment="1">
      <alignment wrapText="1"/>
    </xf>
    <xf numFmtId="0" fontId="0" fillId="0" borderId="0" xfId="0" applyAlignment="1">
      <alignment horizontal="center"/>
    </xf>
    <xf numFmtId="14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  <xf numFmtId="1" fontId="11" fillId="0" borderId="0" xfId="0" applyNumberFormat="1" applyFont="1"/>
    <xf numFmtId="0" fontId="2" fillId="0" borderId="0" xfId="0" applyFont="1"/>
    <xf numFmtId="0" fontId="11" fillId="0" borderId="0" xfId="2" applyFont="1" applyFill="1" applyBorder="1"/>
    <xf numFmtId="0" fontId="0" fillId="0" borderId="5" xfId="0" applyBorder="1"/>
    <xf numFmtId="0" fontId="9" fillId="0" borderId="0" xfId="0" applyFont="1"/>
    <xf numFmtId="14" fontId="9" fillId="0" borderId="0" xfId="0" applyNumberFormat="1" applyFont="1" applyAlignment="1">
      <alignment horizontal="right"/>
    </xf>
    <xf numFmtId="14" fontId="0" fillId="0" borderId="5" xfId="0" applyNumberFormat="1" applyBorder="1" applyAlignment="1">
      <alignment horizontal="right"/>
    </xf>
    <xf numFmtId="0" fontId="4" fillId="0" borderId="0" xfId="1" applyAlignment="1">
      <alignment horizontal="center"/>
    </xf>
    <xf numFmtId="0" fontId="2" fillId="0" borderId="1" xfId="0" applyFont="1" applyBorder="1" applyAlignment="1">
      <alignment horizontal="left" wrapText="1"/>
    </xf>
    <xf numFmtId="14" fontId="11" fillId="0" borderId="0" xfId="1" applyNumberFormat="1" applyFont="1" applyAlignment="1">
      <alignment horizontal="center"/>
    </xf>
    <xf numFmtId="14" fontId="1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0" fontId="2" fillId="0" borderId="2" xfId="0" applyFont="1" applyBorder="1" applyAlignment="1">
      <alignment horizontal="left" wrapText="1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11" fillId="0" borderId="0" xfId="1" applyFont="1"/>
    <xf numFmtId="1" fontId="2" fillId="0" borderId="1" xfId="0" applyNumberFormat="1" applyFont="1" applyBorder="1" applyAlignment="1">
      <alignment horizontal="left" wrapText="1"/>
    </xf>
    <xf numFmtId="0" fontId="0" fillId="0" borderId="0" xfId="0" applyFont="1"/>
    <xf numFmtId="0" fontId="11" fillId="0" borderId="0" xfId="1" applyFont="1" applyBorder="1"/>
    <xf numFmtId="0" fontId="0" fillId="0" borderId="0" xfId="0" applyBorder="1"/>
    <xf numFmtId="14" fontId="0" fillId="0" borderId="0" xfId="0" applyNumberFormat="1" applyBorder="1" applyAlignment="1">
      <alignment horizontal="right"/>
    </xf>
    <xf numFmtId="0" fontId="11" fillId="0" borderId="0" xfId="1" applyFont="1" applyFill="1"/>
    <xf numFmtId="0" fontId="0" fillId="0" borderId="0" xfId="0" applyFill="1"/>
    <xf numFmtId="0" fontId="0" fillId="0" borderId="0" xfId="0" applyFont="1" applyFill="1"/>
    <xf numFmtId="14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left"/>
    </xf>
    <xf numFmtId="0" fontId="0" fillId="0" borderId="0" xfId="0" applyFill="1" applyAlignment="1">
      <alignment horizontal="center"/>
    </xf>
    <xf numFmtId="14" fontId="0" fillId="0" borderId="0" xfId="0" applyNumberFormat="1" applyFill="1"/>
    <xf numFmtId="0" fontId="11" fillId="0" borderId="0" xfId="0" applyFont="1" applyBorder="1"/>
    <xf numFmtId="0" fontId="11" fillId="0" borderId="5" xfId="1" applyFont="1" applyBorder="1"/>
    <xf numFmtId="0" fontId="15" fillId="0" borderId="0" xfId="1" applyFont="1" applyFill="1"/>
    <xf numFmtId="0" fontId="15" fillId="0" borderId="0" xfId="0" applyFont="1" applyFill="1" applyAlignment="1">
      <alignment horizontal="center"/>
    </xf>
    <xf numFmtId="14" fontId="9" fillId="0" borderId="0" xfId="0" applyNumberFormat="1" applyFont="1"/>
    <xf numFmtId="0" fontId="9" fillId="0" borderId="0" xfId="0" applyFont="1" applyAlignment="1">
      <alignment horizontal="center"/>
    </xf>
    <xf numFmtId="0" fontId="9" fillId="0" borderId="0" xfId="0" applyFont="1" applyFill="1"/>
    <xf numFmtId="0" fontId="11" fillId="0" borderId="0" xfId="0" applyFont="1" applyFill="1" applyAlignment="1">
      <alignment horizontal="center"/>
    </xf>
    <xf numFmtId="14" fontId="9" fillId="0" borderId="0" xfId="0" applyNumberFormat="1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Fill="1"/>
    <xf numFmtId="14" fontId="0" fillId="0" borderId="0" xfId="0" applyNumberFormat="1" applyFont="1" applyFill="1"/>
    <xf numFmtId="0" fontId="16" fillId="0" borderId="0" xfId="1" applyFont="1" applyFill="1"/>
    <xf numFmtId="0" fontId="17" fillId="0" borderId="0" xfId="0" applyFont="1" applyFill="1"/>
    <xf numFmtId="0" fontId="17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14" fontId="1" fillId="0" borderId="0" xfId="0" applyNumberFormat="1" applyFont="1" applyFill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17" fillId="0" borderId="0" xfId="0" applyNumberFormat="1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4" fontId="0" fillId="0" borderId="0" xfId="0" applyNumberFormat="1" applyBorder="1"/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wrapText="1"/>
    </xf>
    <xf numFmtId="14" fontId="17" fillId="0" borderId="0" xfId="0" applyNumberFormat="1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9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2" fillId="0" borderId="2" xfId="0" applyFont="1" applyBorder="1" applyAlignment="1">
      <alignment wrapText="1"/>
    </xf>
    <xf numFmtId="0" fontId="19" fillId="0" borderId="1" xfId="0" applyFont="1" applyFill="1" applyBorder="1" applyAlignment="1">
      <alignment wrapText="1"/>
    </xf>
    <xf numFmtId="0" fontId="0" fillId="0" borderId="0" xfId="0" applyAlignment="1">
      <alignment wrapText="1"/>
    </xf>
    <xf numFmtId="14" fontId="17" fillId="0" borderId="0" xfId="0" applyNumberFormat="1" applyFont="1" applyFill="1" applyAlignment="1">
      <alignment horizontal="right"/>
    </xf>
    <xf numFmtId="0" fontId="2" fillId="0" borderId="1" xfId="0" applyFont="1" applyBorder="1" applyAlignment="1">
      <alignment horizontal="right" wrapText="1"/>
    </xf>
    <xf numFmtId="0" fontId="9" fillId="0" borderId="0" xfId="0" applyFont="1" applyAlignment="1">
      <alignment horizontal="right"/>
    </xf>
    <xf numFmtId="14" fontId="9" fillId="0" borderId="0" xfId="0" applyNumberFormat="1" applyFont="1" applyFill="1" applyAlignment="1">
      <alignment horizontal="right"/>
    </xf>
    <xf numFmtId="0" fontId="9" fillId="0" borderId="0" xfId="0" applyFont="1" applyFill="1" applyAlignment="1">
      <alignment horizontal="right"/>
    </xf>
    <xf numFmtId="14" fontId="1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4" borderId="0" xfId="0" applyFill="1"/>
    <xf numFmtId="0" fontId="0" fillId="0" borderId="0" xfId="0" applyAlignment="1">
      <alignment horizontal="left" wrapText="1"/>
    </xf>
    <xf numFmtId="1" fontId="0" fillId="0" borderId="0" xfId="0" applyNumberFormat="1" applyAlignment="1">
      <alignment horizontal="center" wrapText="1"/>
    </xf>
    <xf numFmtId="14" fontId="0" fillId="0" borderId="0" xfId="0" applyNumberFormat="1" applyAlignment="1">
      <alignment horizontal="center" wrapText="1"/>
    </xf>
    <xf numFmtId="1" fontId="0" fillId="0" borderId="0" xfId="0" applyNumberFormat="1" applyAlignment="1">
      <alignment wrapText="1"/>
    </xf>
    <xf numFmtId="14" fontId="0" fillId="0" borderId="0" xfId="0" applyNumberFormat="1" applyAlignment="1">
      <alignment horizontal="center"/>
    </xf>
    <xf numFmtId="0" fontId="11" fillId="0" borderId="0" xfId="1" applyFont="1" applyAlignment="1">
      <alignment horizontal="center"/>
    </xf>
    <xf numFmtId="0" fontId="0" fillId="0" borderId="0" xfId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22" fillId="0" borderId="0" xfId="0" applyFont="1" applyAlignment="1">
      <alignment horizontal="center"/>
    </xf>
    <xf numFmtId="14" fontId="23" fillId="0" borderId="0" xfId="0" applyNumberFormat="1" applyFont="1" applyAlignment="1">
      <alignment horizontal="center"/>
    </xf>
    <xf numFmtId="0" fontId="22" fillId="0" borderId="0" xfId="0" applyFont="1"/>
    <xf numFmtId="0" fontId="23" fillId="0" borderId="0" xfId="1" applyFont="1"/>
    <xf numFmtId="14" fontId="22" fillId="0" borderId="0" xfId="0" applyNumberFormat="1" applyFont="1"/>
    <xf numFmtId="1" fontId="11" fillId="0" borderId="0" xfId="3" applyNumberFormat="1" applyFont="1" applyFill="1" applyAlignment="1">
      <alignment horizontal="center"/>
    </xf>
    <xf numFmtId="14" fontId="0" fillId="0" borderId="5" xfId="0" applyNumberFormat="1" applyBorder="1"/>
    <xf numFmtId="0" fontId="0" fillId="0" borderId="5" xfId="0" applyBorder="1" applyAlignment="1">
      <alignment horizontal="right"/>
    </xf>
    <xf numFmtId="0" fontId="0" fillId="0" borderId="4" xfId="0" applyBorder="1"/>
    <xf numFmtId="14" fontId="0" fillId="0" borderId="4" xfId="0" applyNumberFormat="1" applyBorder="1"/>
    <xf numFmtId="0" fontId="0" fillId="0" borderId="3" xfId="0" applyBorder="1"/>
    <xf numFmtId="0" fontId="0" fillId="0" borderId="4" xfId="0" applyBorder="1" applyAlignment="1">
      <alignment horizontal="right"/>
    </xf>
    <xf numFmtId="14" fontId="0" fillId="0" borderId="3" xfId="0" applyNumberForma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wrapText="1"/>
    </xf>
    <xf numFmtId="1" fontId="21" fillId="0" borderId="0" xfId="3" applyNumberFormat="1" applyFill="1" applyAlignment="1">
      <alignment horizontal="center"/>
    </xf>
    <xf numFmtId="0" fontId="0" fillId="5" borderId="0" xfId="0" applyFill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11" fillId="0" borderId="0" xfId="0" applyFont="1" applyAlignment="1">
      <alignment horizontal="right"/>
    </xf>
    <xf numFmtId="0" fontId="0" fillId="0" borderId="5" xfId="0" applyBorder="1" applyAlignment="1">
      <alignment horizontal="left"/>
    </xf>
    <xf numFmtId="14" fontId="0" fillId="0" borderId="0" xfId="0" applyNumberFormat="1" applyAlignment="1">
      <alignment wrapText="1"/>
    </xf>
    <xf numFmtId="14" fontId="0" fillId="5" borderId="0" xfId="0" applyNumberFormat="1" applyFill="1"/>
    <xf numFmtId="0" fontId="0" fillId="5" borderId="0" xfId="0" applyFill="1" applyAlignment="1">
      <alignment horizontal="right"/>
    </xf>
    <xf numFmtId="14" fontId="0" fillId="5" borderId="0" xfId="0" applyNumberFormat="1" applyFill="1" applyAlignment="1">
      <alignment wrapText="1"/>
    </xf>
    <xf numFmtId="0" fontId="0" fillId="5" borderId="0" xfId="0" applyFill="1" applyAlignment="1">
      <alignment wrapText="1"/>
    </xf>
    <xf numFmtId="0" fontId="11" fillId="5" borderId="0" xfId="0" applyFont="1" applyFill="1" applyAlignment="1">
      <alignment horizontal="right"/>
    </xf>
    <xf numFmtId="0" fontId="2" fillId="0" borderId="0" xfId="0" applyFont="1" applyAlignment="1">
      <alignment wrapText="1"/>
    </xf>
    <xf numFmtId="14" fontId="2" fillId="0" borderId="0" xfId="0" applyNumberFormat="1" applyFont="1"/>
    <xf numFmtId="0" fontId="2" fillId="0" borderId="0" xfId="0" applyFont="1" applyAlignment="1">
      <alignment horizontal="left" wrapText="1"/>
    </xf>
    <xf numFmtId="0" fontId="11" fillId="0" borderId="0" xfId="0" applyFont="1" applyAlignment="1">
      <alignment wrapText="1"/>
    </xf>
    <xf numFmtId="0" fontId="11" fillId="0" borderId="0" xfId="3" applyFont="1" applyFill="1"/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vertical="center"/>
    </xf>
    <xf numFmtId="14" fontId="11" fillId="0" borderId="0" xfId="0" applyNumberFormat="1" applyFont="1"/>
    <xf numFmtId="14" fontId="11" fillId="0" borderId="0" xfId="0" applyNumberFormat="1" applyFont="1" applyAlignment="1">
      <alignment wrapText="1"/>
    </xf>
    <xf numFmtId="0" fontId="14" fillId="6" borderId="0" xfId="0" applyFont="1" applyFill="1"/>
    <xf numFmtId="0" fontId="14" fillId="6" borderId="0" xfId="0" applyFont="1" applyFill="1" applyAlignment="1">
      <alignment wrapText="1"/>
    </xf>
    <xf numFmtId="0" fontId="14" fillId="6" borderId="0" xfId="0" applyFont="1" applyFill="1" applyAlignment="1">
      <alignment horizontal="center" wrapText="1"/>
    </xf>
    <xf numFmtId="0" fontId="11" fillId="0" borderId="0" xfId="0" applyFont="1" applyFill="1" applyBorder="1"/>
    <xf numFmtId="14" fontId="11" fillId="0" borderId="0" xfId="0" applyNumberFormat="1" applyFont="1" applyFill="1" applyBorder="1"/>
    <xf numFmtId="14" fontId="11" fillId="0" borderId="0" xfId="0" applyNumberFormat="1" applyFont="1" applyBorder="1"/>
    <xf numFmtId="0" fontId="11" fillId="0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Border="1"/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wrapText="1"/>
    </xf>
    <xf numFmtId="0" fontId="23" fillId="0" borderId="0" xfId="1" applyFont="1" applyFill="1"/>
    <xf numFmtId="0" fontId="22" fillId="0" borderId="0" xfId="0" applyFont="1" applyFill="1"/>
    <xf numFmtId="0" fontId="22" fillId="0" borderId="0" xfId="0" applyFont="1" applyFill="1" applyAlignment="1">
      <alignment horizontal="center"/>
    </xf>
    <xf numFmtId="0" fontId="22" fillId="0" borderId="0" xfId="0" applyNumberFormat="1" applyFont="1" applyFill="1" applyAlignment="1">
      <alignment horizontal="center"/>
    </xf>
    <xf numFmtId="0" fontId="22" fillId="0" borderId="0" xfId="0" applyFont="1" applyFill="1" applyAlignment="1">
      <alignment horizontal="right"/>
    </xf>
    <xf numFmtId="0" fontId="23" fillId="0" borderId="0" xfId="0" applyFont="1" applyFill="1" applyAlignment="1">
      <alignment horizontal="center"/>
    </xf>
    <xf numFmtId="14" fontId="22" fillId="0" borderId="0" xfId="0" applyNumberFormat="1" applyFont="1" applyFill="1"/>
    <xf numFmtId="14" fontId="11" fillId="0" borderId="0" xfId="0" applyNumberFormat="1" applyFont="1" applyFill="1" applyBorder="1" applyAlignment="1">
      <alignment wrapText="1"/>
    </xf>
    <xf numFmtId="14" fontId="11" fillId="0" borderId="0" xfId="0" applyNumberFormat="1" applyFont="1" applyBorder="1" applyAlignment="1">
      <alignment wrapText="1"/>
    </xf>
    <xf numFmtId="14" fontId="11" fillId="0" borderId="0" xfId="0" applyNumberFormat="1" applyFont="1" applyFill="1" applyBorder="1" applyAlignment="1">
      <alignment vertical="center"/>
    </xf>
    <xf numFmtId="0" fontId="14" fillId="7" borderId="0" xfId="0" applyFont="1" applyFill="1" applyBorder="1"/>
    <xf numFmtId="0" fontId="14" fillId="7" borderId="0" xfId="0" applyFont="1" applyFill="1" applyBorder="1" applyAlignment="1">
      <alignment wrapText="1"/>
    </xf>
    <xf numFmtId="0" fontId="14" fillId="7" borderId="0" xfId="0" applyFont="1" applyFill="1" applyBorder="1" applyAlignment="1">
      <alignment horizontal="center" wrapText="1"/>
    </xf>
    <xf numFmtId="0" fontId="11" fillId="0" borderId="0" xfId="3" applyFont="1" applyFill="1" applyBorder="1"/>
    <xf numFmtId="0" fontId="11" fillId="0" borderId="0" xfId="0" applyFont="1" applyBorder="1" applyAlignment="1">
      <alignment horizontal="center"/>
    </xf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wrapText="1"/>
    </xf>
  </cellXfs>
  <cellStyles count="4">
    <cellStyle name="Calculation" xfId="2" builtinId="22"/>
    <cellStyle name="Good" xfId="3" builtinId="26"/>
    <cellStyle name="Hyperlink" xfId="1" builtinId="8"/>
    <cellStyle name="Normal" xfId="0" builtinId="0"/>
  </cellStyles>
  <dxfs count="911"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none"/>
      </font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 tint="-0.499984740745262"/>
        </patternFill>
      </fill>
      <alignment horizontal="general" vertical="bottom" textRotation="0" wrapText="1" indent="0" justifyLastLine="0" shrinkToFit="0" readingOrder="0"/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ont>
        <color theme="8"/>
      </font>
      <fill>
        <patternFill>
          <bgColor theme="5" tint="0.59996337778862885"/>
        </patternFill>
      </fill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none"/>
      </font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ont>
        <color theme="8"/>
      </font>
      <fill>
        <patternFill>
          <bgColor theme="5" tint="0.59996337778862885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ont>
        <color theme="8"/>
      </font>
      <fill>
        <patternFill>
          <bgColor theme="5" tint="0.59996337778862885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ont>
        <color theme="8"/>
      </font>
      <fill>
        <patternFill>
          <bgColor theme="5" tint="0.59996337778862885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ont>
        <color theme="8"/>
      </font>
      <fill>
        <patternFill>
          <bgColor theme="5" tint="0.59996337778862885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ont>
        <color theme="8"/>
      </font>
      <fill>
        <patternFill>
          <bgColor theme="5" tint="0.59996337778862885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ont>
        <color theme="8"/>
      </font>
      <fill>
        <patternFill>
          <bgColor theme="5" tint="0.5999633777886288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rgb="FF000000"/>
        </top>
      </border>
    </dxf>
    <dxf>
      <fill>
        <patternFill patternType="none">
          <fgColor rgb="FF000000"/>
          <bgColor rgb="FFFFFFFF"/>
        </patternFill>
      </fill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ont>
        <b/>
        <i val="0"/>
        <color theme="2" tint="-0.89996032593768116"/>
      </font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5"/>
        </patternFill>
      </fill>
    </dxf>
    <dxf>
      <fill>
        <patternFill>
          <bgColor theme="6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Basic Table" pivot="0" count="1" xr9:uid="{00000000-0011-0000-FFFF-FFFF00000000}">
      <tableStyleElement type="wholeTable" dxfId="9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20640A-E301-487D-AFD6-2FB9296D05F0}" name="openings" displayName="openings" ref="A1:J31" totalsRowShown="0" headerRowDxfId="907">
  <sortState xmlns:xlrd2="http://schemas.microsoft.com/office/spreadsheetml/2017/richdata2" ref="A2:J31">
    <sortCondition ref="G1:G31"/>
  </sortState>
  <tableColumns count="10">
    <tableColumn id="1" xr3:uid="{62A30459-456F-4EC2-AC2A-91D332481DFF}" name="Unit" dataDxfId="906"/>
    <tableColumn id="2" xr3:uid="{57BBEF2E-3D4D-4219-8F80-53073F3B5CF5}" name="Property"/>
    <tableColumn id="9" xr3:uid="{6A6A3AB8-BFA6-48EB-AE9B-ABE17B181787}" name="Funding.Stream" dataDxfId="905"/>
    <tableColumn id="10" xr3:uid="{6B962D5D-2106-44FF-A498-EE56633F73E3}" name="Unit.Size" dataDxfId="904"/>
    <tableColumn id="3" xr3:uid="{3F40C874-BA32-4397-A98E-E055D5234105}" name="Unit.Slotted" dataDxfId="903">
      <calculatedColumnFormula>IF(openings[[#This Row],[Applicant.Name]] = "UNSLOTTED","no","Yes")</calculatedColumnFormula>
    </tableColumn>
    <tableColumn id="4" xr3:uid="{3A653110-27A5-47D7-A748-D1A4515B702A}" name="Applicant.Name"/>
    <tableColumn id="5" xr3:uid="{6EE84527-D58E-4751-A0C9-DF65B1347CE5}" name="Vacant.Date" dataDxfId="902"/>
    <tableColumn id="6" xr3:uid="{BDBA82EB-32D5-403E-AD4D-D1AE62726FDA}" name="Vacancy.Length" dataDxfId="901">
      <calculatedColumnFormula>TODAY()-G2</calculatedColumnFormula>
    </tableColumn>
    <tableColumn id="7" xr3:uid="{9D37C82F-49F8-478B-9D18-9B242726F761}" name="Interview.Date" dataDxfId="900"/>
    <tableColumn id="11" xr3:uid="{DA457FCE-3D1A-46C8-955B-E843EE125C48}" name="Referral.Source" dataDxfId="899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ferrals" displayName="Referrals" ref="A1:CS528" totalsRowShown="0" headerRowDxfId="890" dataDxfId="888" headerRowBorderDxfId="889" tableBorderDxfId="887">
  <autoFilter ref="A1:CS528" xr:uid="{00000000-0009-0000-0100-000001000000}"/>
  <tableColumns count="97">
    <tableColumn id="2" xr3:uid="{00000000-0010-0000-0000-000002000000}" name="Name" dataDxfId="886" dataCellStyle="Hyperlink"/>
    <tableColumn id="3" xr3:uid="{00000000-0010-0000-0000-000003000000}" name="Referral.Source" dataDxfId="885"/>
    <tableColumn id="4" xr3:uid="{00000000-0010-0000-0000-000004000000}" name="Referring.Agent" dataDxfId="884"/>
    <tableColumn id="33" xr3:uid="{00000000-0010-0000-0000-000021000000}" name="HMIS" dataDxfId="883"/>
    <tableColumn id="68" xr3:uid="{00000000-0010-0000-0000-000044000000}" name="Date.Assessed" dataDxfId="882"/>
    <tableColumn id="5" xr3:uid="{00000000-0010-0000-0000-000005000000}" name="Date.Received" dataDxfId="881"/>
    <tableColumn id="20" xr3:uid="{00000000-0010-0000-0000-000014000000}" name="Birthdate" dataDxfId="880"/>
    <tableColumn id="22" xr3:uid="{00000000-0010-0000-0000-000016000000}" name="Age" dataDxfId="879">
      <calculatedColumnFormula>INT(YEARFRAC(G2,F2))</calculatedColumnFormula>
    </tableColumn>
    <tableColumn id="60" xr3:uid="{00000000-0010-0000-0000-00003C000000}" name="Previous.Denials" dataDxfId="878"/>
    <tableColumn id="61" xr3:uid="{00000000-0010-0000-0000-00003D000000}" name="Referred.Before" dataDxfId="877"/>
    <tableColumn id="21" xr3:uid="{00000000-0010-0000-0000-000015000000}" name="VI.SPDAT.Score" dataDxfId="876"/>
    <tableColumn id="63" xr3:uid="{00000000-0010-0000-0000-00003F000000}" name="Veteran" dataDxfId="875"/>
    <tableColumn id="66" xr3:uid="{00000000-0010-0000-0000-000042000000}" name="Crim.hist" dataDxfId="874"/>
    <tableColumn id="16" xr3:uid="{00000000-0010-0000-0000-000010000000}" name="Felonies" dataDxfId="873"/>
    <tableColumn id="17" xr3:uid="{00000000-0010-0000-0000-000011000000}" name="Sex.Offender" dataDxfId="872"/>
    <tableColumn id="7" xr3:uid="{00000000-0010-0000-0000-000007000000}" name="Income.Source" dataDxfId="871"/>
    <tableColumn id="40" xr3:uid="{00000000-0010-0000-0000-000028000000}" name="Mental.Illness" dataDxfId="870"/>
    <tableColumn id="37" xr3:uid="{00000000-0010-0000-0000-000025000000}" name="Chemical.Dependency" dataDxfId="869"/>
    <tableColumn id="39" xr3:uid="{00000000-0010-0000-0000-000027000000}" name="Physical.Disability" dataDxfId="868"/>
    <tableColumn id="8" xr3:uid="{00000000-0010-0000-0000-000008000000}" name="Homeless.Status" dataDxfId="867"/>
    <tableColumn id="69" xr3:uid="{00000000-0010-0000-0000-000045000000}" name="Previous.Evictions" dataDxfId="866"/>
    <tableColumn id="24" xr3:uid="{00000000-0010-0000-0000-000018000000}" name="Wants.Sober.Housing." dataDxfId="865"/>
    <tableColumn id="64" xr3:uid="{00000000-0010-0000-0000-000040000000}" name="Phone.listed" dataDxfId="864"/>
    <tableColumn id="65" xr3:uid="{00000000-0010-0000-0000-000041000000}" name="Alt.contact" dataDxfId="863"/>
    <tableColumn id="84" xr3:uid="{00000000-0010-0000-0000-000054000000}" name="Requests.RSE" dataDxfId="862"/>
    <tableColumn id="26" xr3:uid="{00000000-0010-0000-0000-00001A000000}" name="Application.Accurate" dataDxfId="861"/>
    <tableColumn id="1" xr3:uid="{00000000-0010-0000-0000-000001000000}" name="Reason.Application.is.Inaccurate" dataDxfId="860"/>
    <tableColumn id="13" xr3:uid="{00000000-0010-0000-0000-00000D000000}" name="Property" dataDxfId="859"/>
    <tableColumn id="9" xr3:uid="{00000000-0010-0000-0000-000009000000}" name="Program" dataDxfId="858"/>
    <tableColumn id="14" xr3:uid="{00000000-0010-0000-0000-00000E000000}" name="PM.Interview.Date" dataDxfId="857"/>
    <tableColumn id="15" xr3:uid="{00000000-0010-0000-0000-00000F000000}" name="Status" dataDxfId="856"/>
    <tableColumn id="67" xr3:uid="{00000000-0010-0000-0000-000043000000}" name="Days.on.list" dataDxfId="855">
      <calculatedColumnFormula>Referrals[[#This Row],[Date.Received]]-Referrals[[#This Row],[Date.Assessed]]</calculatedColumnFormula>
    </tableColumn>
    <tableColumn id="87" xr3:uid="{00000000-0010-0000-0000-000057000000}" name="Gender" dataDxfId="854"/>
    <tableColumn id="88" xr3:uid="{00000000-0010-0000-0000-000058000000}" name="Race" dataDxfId="853"/>
    <tableColumn id="89" xr3:uid="{00000000-0010-0000-0000-000059000000}" name="Ethnicity" dataDxfId="852"/>
    <tableColumn id="91" xr3:uid="{69B9A186-F571-468D-B20C-F2288A35C0D0}" name="Year" dataDxfId="851">
      <calculatedColumnFormula>YEAR(F2)</calculatedColumnFormula>
    </tableColumn>
    <tableColumn id="92" xr3:uid="{7193077A-39D9-4CF6-A1B9-25E3C562249A}" name="Month" dataDxfId="850">
      <calculatedColumnFormula>MONTH(F2)</calculatedColumnFormula>
    </tableColumn>
    <tableColumn id="73" xr3:uid="{00000000-0010-0000-0000-000049000000}" name="Male" dataDxfId="849">
      <calculatedColumnFormula>IF(AG2&lt;&gt;"Male",0,1)</calculatedColumnFormula>
    </tableColumn>
    <tableColumn id="74" xr3:uid="{00000000-0010-0000-0000-00004A000000}" name="Female" dataDxfId="848">
      <calculatedColumnFormula>IF(AG2&lt;&gt;"Female",0,1)</calculatedColumnFormula>
    </tableColumn>
    <tableColumn id="77" xr3:uid="{00000000-0010-0000-0000-00004D000000}" name="Trans" dataDxfId="847">
      <calculatedColumnFormula>IF(AG2&lt;&gt;"Trans",0,1)</calculatedColumnFormula>
    </tableColumn>
    <tableColumn id="78" xr3:uid="{00000000-0010-0000-0000-00004E000000}" name="AI" dataDxfId="846">
      <calculatedColumnFormula>IF(AH2&lt;&gt;"AI",0,1)</calculatedColumnFormula>
    </tableColumn>
    <tableColumn id="79" xr3:uid="{00000000-0010-0000-0000-00004F000000}" name="Asian" dataDxfId="845">
      <calculatedColumnFormula>IF(AH2&lt;&gt;"Asian",0,1)</calculatedColumnFormula>
    </tableColumn>
    <tableColumn id="80" xr3:uid="{00000000-0010-0000-0000-000050000000}" name="Black.AA" dataDxfId="844">
      <calculatedColumnFormula>IF(AH2&lt;&gt;"Black/AA",0,1)</calculatedColumnFormula>
    </tableColumn>
    <tableColumn id="76" xr3:uid="{00000000-0010-0000-0000-00004C000000}" name="NH.PI" dataDxfId="843">
      <calculatedColumnFormula>IF(AH2&lt;&gt;"NH/PI",0,1)</calculatedColumnFormula>
    </tableColumn>
    <tableColumn id="75" xr3:uid="{00000000-0010-0000-0000-00004B000000}" name="White" dataDxfId="842">
      <calculatedColumnFormula>IF(AH2&lt;&gt;"White",0,1)</calculatedColumnFormula>
    </tableColumn>
    <tableColumn id="83" xr3:uid="{00000000-0010-0000-0000-000053000000}" name="Mixed.Other" dataDxfId="841">
      <calculatedColumnFormula>IF(AH2&lt;&gt;"Mix/Other",0,1)</calculatedColumnFormula>
    </tableColumn>
    <tableColumn id="81" xr3:uid="{00000000-0010-0000-0000-000051000000}" name="H.L" dataDxfId="840">
      <calculatedColumnFormula>IF(AI2&lt;&gt;"H/L",0,1)</calculatedColumnFormula>
    </tableColumn>
    <tableColumn id="41" xr3:uid="{00000000-0010-0000-0000-000029000000}" name="Sober.bin" dataDxfId="839">
      <calculatedColumnFormula>IF(V2&lt;&gt;"Yes",0,1)</calculatedColumnFormula>
    </tableColumn>
    <tableColumn id="55" xr3:uid="{00000000-0010-0000-0000-000037000000}" name="CH.bin" dataDxfId="838">
      <calculatedColumnFormula>IF(T2&lt;&gt;"Chronic Homeless",0,1)</calculatedColumnFormula>
    </tableColumn>
    <tableColumn id="57" xr3:uid="{00000000-0010-0000-0000-000039000000}" name="HUD.bin" dataDxfId="837">
      <calculatedColumnFormula>IF(T2&lt;&gt;"HUD homeless",0,1)</calculatedColumnFormula>
    </tableColumn>
    <tableColumn id="56" xr3:uid="{00000000-0010-0000-0000-000038000000}" name="LTH.bin" dataDxfId="836">
      <calculatedColumnFormula>IF(T2&lt;&gt;"Long term homeless",0,1)</calculatedColumnFormula>
    </tableColumn>
    <tableColumn id="58" xr3:uid="{00000000-0010-0000-0000-00003A000000}" name="NH.bin" dataDxfId="835">
      <calculatedColumnFormula>IF(T2&lt;&gt;"not homeless",0,1)</calculatedColumnFormula>
    </tableColumn>
    <tableColumn id="52" xr3:uid="{00000000-0010-0000-0000-000034000000}" name="Other.bin" dataDxfId="834">
      <calculatedColumnFormula>IF(SUM(Referrals[[#This Row],[Tribal.bin]:[GA.bin]]) = 0,0,1)</calculatedColumnFormula>
    </tableColumn>
    <tableColumn id="51" xr3:uid="{00000000-0010-0000-0000-000033000000}" name="Tribal.bin" dataDxfId="833">
      <calculatedColumnFormula>IF(P2&lt;&gt;"Tribal",0,1)</calculatedColumnFormula>
    </tableColumn>
    <tableColumn id="54" xr3:uid="{00000000-0010-0000-0000-000036000000}" name="SSDI.bin" dataDxfId="832">
      <calculatedColumnFormula>IF(P2&lt;&gt;"SSDI",0,1)</calculatedColumnFormula>
    </tableColumn>
    <tableColumn id="53" xr3:uid="{00000000-0010-0000-0000-000035000000}" name="RSDI.bin" dataDxfId="831">
      <calculatedColumnFormula>IF(P2&lt;&gt;"RSDI",0,1)</calculatedColumnFormula>
    </tableColumn>
    <tableColumn id="47" xr3:uid="{00000000-0010-0000-0000-00002F000000}" name="none.bin" dataDxfId="830">
      <calculatedColumnFormula>IF(P2&lt;&gt;"none",0,1)</calculatedColumnFormula>
    </tableColumn>
    <tableColumn id="49" xr3:uid="{00000000-0010-0000-0000-000031000000}" name="Work.bin" dataDxfId="829">
      <calculatedColumnFormula>IF(P2&lt;&gt;"employment",0,1)</calculatedColumnFormula>
    </tableColumn>
    <tableColumn id="50" xr3:uid="{00000000-0010-0000-0000-000032000000}" name="SSI.bin" dataDxfId="828">
      <calculatedColumnFormula>IF(P2&lt;&gt;"SSI",0,1)</calculatedColumnFormula>
    </tableColumn>
    <tableColumn id="48" xr3:uid="{00000000-0010-0000-0000-000030000000}" name="GA.bin" dataDxfId="827">
      <calculatedColumnFormula>IF(P2&lt;&gt;"GA",0,1)</calculatedColumnFormula>
    </tableColumn>
    <tableColumn id="43" xr3:uid="{00000000-0010-0000-0000-00002B000000}" name="SO.bin" dataDxfId="826">
      <calculatedColumnFormula>IF(O2&lt;&gt;"no",1,0)</calculatedColumnFormula>
    </tableColumn>
    <tableColumn id="34" xr3:uid="{00000000-0010-0000-0000-000022000000}" name="Crim.bin" dataDxfId="825">
      <calculatedColumnFormula>IF(M2&lt;&gt;"no",1,0)</calculatedColumnFormula>
    </tableColumn>
    <tableColumn id="36" xr3:uid="{00000000-0010-0000-0000-000024000000}" name="Felony.bin" dataDxfId="824">
      <calculatedColumnFormula>IF(N2&lt;&gt;"no",1,0)</calculatedColumnFormula>
    </tableColumn>
    <tableColumn id="38" xr3:uid="{00000000-0010-0000-0000-000026000000}" name="Vet.bin" dataDxfId="823">
      <calculatedColumnFormula>IF(L2&lt;&gt;"no",1,0)</calculatedColumnFormula>
    </tableColumn>
    <tableColumn id="46" xr3:uid="{00000000-0010-0000-0000-00002E000000}" name="MI.bin" dataDxfId="822">
      <calculatedColumnFormula>IF(Q2&lt;&gt;"",1,0)</calculatedColumnFormula>
    </tableColumn>
    <tableColumn id="45" xr3:uid="{00000000-0010-0000-0000-00002D000000}" name="CD.bin" dataDxfId="821">
      <calculatedColumnFormula>IF(R2&lt;&gt;"",1,0)</calculatedColumnFormula>
    </tableColumn>
    <tableColumn id="44" xr3:uid="{00000000-0010-0000-0000-00002C000000}" name="PD.bin" dataDxfId="820">
      <calculatedColumnFormula>IF(S2&lt;&gt;"",1,0)</calculatedColumnFormula>
    </tableColumn>
    <tableColumn id="82" xr3:uid="{00000000-0010-0000-0000-000052000000}" name="Req.bin" dataDxfId="819">
      <calculatedColumnFormula>IF(Y2&lt;&gt;"yes",0,1)</calculatedColumnFormula>
    </tableColumn>
    <tableColumn id="59" xr3:uid="{00000000-0010-0000-0000-00003B000000}" name="Prev.bin" dataDxfId="818">
      <calculatedColumnFormula>IF(I2&lt;&gt;"Yes",0,1)</calculatedColumnFormula>
    </tableColumn>
    <tableColumn id="62" xr3:uid="{00000000-0010-0000-0000-00003E000000}" name="RB.bin" dataDxfId="817">
      <calculatedColumnFormula>IF(J2&lt;&gt;"Yes",0,1)</calculatedColumnFormula>
    </tableColumn>
    <tableColumn id="71" xr3:uid="{00000000-0010-0000-0000-000047000000}" name="Phone.bin" dataDxfId="816">
      <calculatedColumnFormula>IF(W2&lt;&gt;"no",1,0)</calculatedColumnFormula>
    </tableColumn>
    <tableColumn id="72" xr3:uid="{00000000-0010-0000-0000-000048000000}" name="Alt.bin" dataDxfId="815">
      <calculatedColumnFormula>IF(X2&lt;&gt;"no",1,0)</calculatedColumnFormula>
    </tableColumn>
    <tableColumn id="86" xr3:uid="{00000000-0010-0000-0000-000056000000}" name="EV.UD.bin" dataDxfId="814">
      <calculatedColumnFormula>IF(U2&lt;&gt;"Yes",0,1)</calculatedColumnFormula>
    </tableColumn>
    <tableColumn id="85" xr3:uid="{00000000-0010-0000-0000-000055000000}" name="PreHMIS.bin" dataDxfId="813">
      <calculatedColumnFormula>IF(I2&lt;&gt;"unkwn",0,1)</calculatedColumnFormula>
    </tableColumn>
    <tableColumn id="70" xr3:uid="{00000000-0010-0000-0000-000046000000}" name="Miss.bin" dataDxfId="812">
      <calculatedColumnFormula>COUNTIF(Referrals[[#This Row],[Name]:[Alt.contact]],"Mi")</calculatedColumnFormula>
    </tableColumn>
    <tableColumn id="93" xr3:uid="{FBC02D29-C96E-4386-A00A-3684727F07F3}" name="Miss.bin2" dataDxfId="811">
      <calculatedColumnFormula>IF(BW2 &gt;0,1,0)</calculatedColumnFormula>
    </tableColumn>
    <tableColumn id="98" xr3:uid="{563CC61E-AF58-42CE-B614-A677376D9FAD}" name="INT.bin" dataDxfId="810">
      <calculatedColumnFormula>IF(AD2&lt;&gt;"",1,0)</calculatedColumnFormula>
    </tableColumn>
    <tableColumn id="99" xr3:uid="{AE82AD1A-CED3-4A72-9A88-F5160EC793B4}" name="INT.schd.bin" dataDxfId="809">
      <calculatedColumnFormula>IF(AE2&lt;&gt;"interview scheduled",0,1)</calculatedColumnFormula>
    </tableColumn>
    <tableColumn id="101" xr3:uid="{0E6F4D11-57D5-4AAA-BCFD-E96608848FBE}" name="Move.in.bin" dataDxfId="808">
      <calculatedColumnFormula>IF(AE2&lt;&gt;"Moved in",0,1)</calculatedColumnFormula>
    </tableColumn>
    <tableColumn id="102" xr3:uid="{6A514828-54C3-4C8D-9B8C-F7A1EA97585C}" name="Removed.bin" dataDxfId="807">
      <calculatedColumnFormula>IF(AE2&lt;&gt;"Removed",0,1)</calculatedColumnFormula>
    </tableColumn>
    <tableColumn id="103" xr3:uid="{2D8C23AB-6A36-4980-9797-97AF44F98485}" name="IP.bin" dataDxfId="806">
      <calculatedColumnFormula>IF(AE2&lt;&gt;"in process with PM",0,1)</calculatedColumnFormula>
    </tableColumn>
    <tableColumn id="100" xr3:uid="{74452F75-9F92-4654-8175-BA52FF449766}" name="NIP.bin" dataDxfId="805">
      <calculatedColumnFormula>IF(AE2&lt;&gt;"",0,1)</calculatedColumnFormula>
    </tableColumn>
    <tableColumn id="27" xr3:uid="{00000000-0010-0000-0000-00001B000000}" name="Move.in.Date" dataDxfId="804"/>
    <tableColumn id="18" xr3:uid="{00000000-0010-0000-0000-000012000000}" name="Reason.for.Returning" dataDxfId="803"/>
    <tableColumn id="23" xr3:uid="{00000000-0010-0000-0000-000017000000}" name="Reason.for.Declining" dataDxfId="802"/>
    <tableColumn id="11" xr3:uid="{00000000-0010-0000-0000-00000B000000}" name="Reason.Ineligible" dataDxfId="801"/>
    <tableColumn id="29" xr3:uid="{00000000-0010-0000-0000-00001D000000}" name="At.what.point.in.the.process" dataDxfId="800"/>
    <tableColumn id="6" xr3:uid="{00000000-0010-0000-0000-000006000000}" name="AD.Form.Sent.HMIS.Updated" dataDxfId="799"/>
    <tableColumn id="32" xr3:uid="{00000000-0010-0000-0000-000020000000}" name="Extant" dataDxfId="798">
      <calculatedColumnFormula>_xlfn.IFS(AE2="Removed"," ",AE2 = "in process with PM"," ",AE2 = "interview scheduled"," ", AE2 = FALSE, " ", CL2 &gt; 1/1/2010,"no",AE2 = "Moved in","Yes")</calculatedColumnFormula>
    </tableColumn>
    <tableColumn id="28" xr3:uid="{00000000-0010-0000-0000-00001C000000}" name="Move.out.Date" dataDxfId="797"/>
    <tableColumn id="25" xr3:uid="{00000000-0010-0000-0000-000019000000}" name="Length.of.Stay" dataDxfId="796">
      <calculatedColumnFormula>_xlfn.IFS(AE2="Removed"," ",AE2 = "in process with PM"," ",AE2 = "interview scheduled"," ", AE2 = FALSE, " ",CK2 = "no",CL2 - CE2,CK2 = "Yes",TODAY() - CE2)</calculatedColumnFormula>
    </tableColumn>
    <tableColumn id="90" xr3:uid="{00000000-0010-0000-0000-00005A000000}" name="Min.year" dataDxfId="795"/>
    <tableColumn id="31" xr3:uid="{00000000-0010-0000-0000-00001F000000}" name="1.year.or.More" dataDxfId="794">
      <calculatedColumnFormula>_xlfn.IFS(AE2="Removed"," ",AE2 = "in process with PM"," ",AE2 = "interview scheduled"," ", AE2 = FALSE, " ",CM2 &gt; 364,"Yes",CM2 &lt; 365,"no")</calculatedColumnFormula>
    </tableColumn>
    <tableColumn id="19" xr3:uid="{00000000-0010-0000-0000-000013000000}" name="Referral.to.Move.in" dataDxfId="793">
      <calculatedColumnFormula>_xlfn.IFS(AE2="Removed"," ",AE2 = "in process with PM"," ",AE2 = "interview scheduled"," ",AE2 = FALSE, " ", AE2 = "moved in",CE2 - F2)</calculatedColumnFormula>
    </tableColumn>
    <tableColumn id="30" xr3:uid="{00000000-0010-0000-0000-00001E000000}" name="Referral.to.INT" dataDxfId="792">
      <calculatedColumnFormula>_xlfn.IFS(AD2=FALSE," ",AD2 &gt; 1/1/2010,AD2 - F2,,,,,AE2 = "in process with PM",AD2 - F2)</calculatedColumnFormula>
    </tableColumn>
    <tableColumn id="12" xr3:uid="{00000000-0010-0000-0000-00000C000000}" name="From.Int.to.move.in" dataDxfId="791">
      <calculatedColumnFormula>_xlfn.IFS(AE2="Removed"," ",AE2 = "in process with PM"," ",AE2 = "interview scheduled"," ",AE2 = FALSE, " ", AE2 = "moved in",CE2 - AD2)</calculatedColumnFormula>
    </tableColumn>
    <tableColumn id="10" xr3:uid="{00000000-0010-0000-0000-00000A000000}" name="Back.to.CE" dataDxfId="790">
      <calculatedColumnFormula>_xlfn.IFS(AE2="moved in"," ",AE2 = "in process with PM"," ",AE2 = "interview scheduled"," ",AE2 = FALSE, " ", AE2 = "removed",CJ2 - F2)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7FE108-5D42-41B6-9573-76F9CB177493}" name="Referrals3" displayName="Referrals3" ref="A1:BP75" totalsRowShown="0" headerRowDxfId="783" dataDxfId="781" headerRowBorderDxfId="782" tableBorderDxfId="780">
  <autoFilter ref="A1:BP75" xr:uid="{00000000-0009-0000-0100-000001000000}"/>
  <sortState xmlns:xlrd2="http://schemas.microsoft.com/office/spreadsheetml/2017/richdata2" ref="A2:BP75">
    <sortCondition ref="Q1:Q75"/>
  </sortState>
  <tableColumns count="68">
    <tableColumn id="2" xr3:uid="{E953FFD3-6B2A-4708-94A6-87E4CC2422DA}" name="Name" dataDxfId="779" dataCellStyle="Hyperlink"/>
    <tableColumn id="3" xr3:uid="{F6974707-6E35-4B54-BFD7-04A02F398C6E}" name="Referral.Source" dataDxfId="778"/>
    <tableColumn id="33" xr3:uid="{1EBB6724-C89A-4D5A-B889-B88E5BF0B113}" name="HMIS" dataDxfId="777"/>
    <tableColumn id="20" xr3:uid="{FE5F29DD-FE03-4F63-AF30-A4CC13E1E21E}" name="Birthdate" dataDxfId="776"/>
    <tableColumn id="22" xr3:uid="{C073941C-3630-4877-BE8D-C2DC67AB0BDA}" name="Age" dataDxfId="775">
      <calculatedColumnFormula>INT(YEARFRAC(D2,Q2))</calculatedColumnFormula>
    </tableColumn>
    <tableColumn id="21" xr3:uid="{C4615C0E-A57A-4FB9-9560-C3E1AD556A4A}" name="VI.SPDAT.Score" dataDxfId="774"/>
    <tableColumn id="63" xr3:uid="{F1EBEBCE-FA51-47E4-AA68-78492B4EBDF1}" name="Veteran" dataDxfId="773"/>
    <tableColumn id="66" xr3:uid="{02BB63F5-8A2E-4C56-ABEF-F1C6E40717C4}" name="Crim.hist" dataDxfId="772"/>
    <tableColumn id="17" xr3:uid="{2200D152-391C-4116-8B3C-28BD13E1B551}" name="Sex.Offender" dataDxfId="771"/>
    <tableColumn id="7" xr3:uid="{26C313C8-FB63-47F5-ABA0-9B43ED9C42EF}" name="Income.Source" dataDxfId="770"/>
    <tableColumn id="40" xr3:uid="{7FC2F43F-02B7-42E8-A8D6-4AFC636724C3}" name="Mental.Illness" dataDxfId="769"/>
    <tableColumn id="37" xr3:uid="{FA753814-EE7E-4C4E-8AC5-7B56423A3357}" name="Chemical.Dependency" dataDxfId="768"/>
    <tableColumn id="39" xr3:uid="{003CE943-37C8-4B87-9A5B-E9D99E65190D}" name="Physical.Disability" dataDxfId="767"/>
    <tableColumn id="8" xr3:uid="{90C01DB6-A372-4304-AB4C-B8D42712FC39}" name="Homeless.Status" dataDxfId="766"/>
    <tableColumn id="13" xr3:uid="{AD630F6B-EA77-48F2-8621-FCACB9212ECE}" name="Property" dataDxfId="765"/>
    <tableColumn id="9" xr3:uid="{D5A54156-4C86-4007-B1B3-973CDA3A9B72}" name="Program" dataDxfId="764"/>
    <tableColumn id="14" xr3:uid="{96D780C2-9BD3-4FC8-82D7-C35D80EF6FEC}" name="PM.Interview.Date" dataDxfId="763"/>
    <tableColumn id="15" xr3:uid="{C7815D92-6695-4205-ABB5-068B31469566}" name="Status" dataDxfId="762"/>
    <tableColumn id="87" xr3:uid="{63FD7A77-C946-4FE9-9BA5-BDF55F197534}" name="Gender" dataDxfId="761"/>
    <tableColumn id="88" xr3:uid="{A3CFD183-D3C9-48F8-B98C-AAE3794647B1}" name="Race" dataDxfId="760"/>
    <tableColumn id="89" xr3:uid="{BDC08055-24A4-40CC-8633-3BD5FEADF07B}" name="Ethnicity" dataDxfId="759"/>
    <tableColumn id="91" xr3:uid="{F84715C1-96A3-476E-9720-17790B734B5D}" name="Year" dataDxfId="758">
      <calculatedColumnFormula>YEAR(Q2)</calculatedColumnFormula>
    </tableColumn>
    <tableColumn id="92" xr3:uid="{D723B011-624F-4534-8B97-A1DA65DBC3F8}" name="Month" dataDxfId="757">
      <calculatedColumnFormula>MONTH(Q2)</calculatedColumnFormula>
    </tableColumn>
    <tableColumn id="73" xr3:uid="{EB1B7646-9C17-4120-99BF-4835722BC3DC}" name="Male" dataDxfId="756">
      <calculatedColumnFormula>IF(S2 = "Male",1,0)</calculatedColumnFormula>
    </tableColumn>
    <tableColumn id="74" xr3:uid="{EC3C1652-ADE8-462F-B8E7-FDE2D7A9B167}" name="Female" dataDxfId="755">
      <calculatedColumnFormula>IF(S2 = "Female",1,0)</calculatedColumnFormula>
    </tableColumn>
    <tableColumn id="77" xr3:uid="{1A1FD902-508C-438E-9BE6-2B583EB656A5}" name="Trans" dataDxfId="754">
      <calculatedColumnFormula>IF(S2 = "Trans",1,0)</calculatedColumnFormula>
    </tableColumn>
    <tableColumn id="78" xr3:uid="{8289E7CB-33E3-4C5A-A775-4C3E2B215433}" name="AI" dataDxfId="753">
      <calculatedColumnFormula>IF(T2 = "AI",1,0)</calculatedColumnFormula>
    </tableColumn>
    <tableColumn id="79" xr3:uid="{26FA19C9-732E-4A4C-80FC-2B76CAB24B8B}" name="Asian" dataDxfId="752">
      <calculatedColumnFormula>IF(T2="Asian",1,0)</calculatedColumnFormula>
    </tableColumn>
    <tableColumn id="80" xr3:uid="{8E978642-40E6-489A-ABCB-8794A4491943}" name="Black.AA" dataDxfId="751">
      <calculatedColumnFormula>IF(T2 = "Black/AA",1,0)</calculatedColumnFormula>
    </tableColumn>
    <tableColumn id="76" xr3:uid="{802407F6-04B7-4561-AAD2-B2D093EFE345}" name="NH.PI" dataDxfId="750">
      <calculatedColumnFormula>IF(T2 = "NH/PI",1,0)</calculatedColumnFormula>
    </tableColumn>
    <tableColumn id="75" xr3:uid="{714D2DCB-A393-478D-9993-9D87D1A470AF}" name="White" dataDxfId="749">
      <calculatedColumnFormula>IF(T2 = "White",1,0)</calculatedColumnFormula>
    </tableColumn>
    <tableColumn id="83" xr3:uid="{3FC335AF-A67D-4E45-8445-D39DDBC22FE4}" name="Mixed.Other" dataDxfId="748">
      <calculatedColumnFormula>IF(T2 = "Mix/Other",1,0)</calculatedColumnFormula>
    </tableColumn>
    <tableColumn id="81" xr3:uid="{73C08334-74B0-4E07-95F1-8224D851D12D}" name="H.L" dataDxfId="747">
      <calculatedColumnFormula>IF(U2 ="H/L",1,0)</calculatedColumnFormula>
    </tableColumn>
    <tableColumn id="55" xr3:uid="{44B15BBC-D7C1-40E3-A109-A94692D064C1}" name="CH.bin" dataDxfId="746">
      <calculatedColumnFormula>IF(N2 = "Chronic Homeless",1,0)</calculatedColumnFormula>
    </tableColumn>
    <tableColumn id="57" xr3:uid="{9BE3F07B-8011-42D7-AFB3-2E072460BD74}" name="HUD.bin" dataDxfId="745">
      <calculatedColumnFormula>IF(N2 = "HUD homeless",1,0)</calculatedColumnFormula>
    </tableColumn>
    <tableColumn id="56" xr3:uid="{44461484-A14C-4608-8DCD-050865C221C5}" name="LTH.bin" dataDxfId="744">
      <calculatedColumnFormula>IF(N2 = "Long term homeless",1,0)</calculatedColumnFormula>
    </tableColumn>
    <tableColumn id="58" xr3:uid="{9D4AFBB7-F1C4-4A82-81A1-6786CBDA6386}" name="NH.bin" dataDxfId="743">
      <calculatedColumnFormula>IF(N2 = "not homeless",1,0)</calculatedColumnFormula>
    </tableColumn>
    <tableColumn id="52" xr3:uid="{944B065B-4C06-4342-A7AA-1DF8F29FF508}" name="Other.bin" dataDxfId="742">
      <calculatedColumnFormula>IF(SUM(Referrals3[[#This Row],[Tribal.bin]:[GA.bin]]) = 0,1,0)</calculatedColumnFormula>
    </tableColumn>
    <tableColumn id="51" xr3:uid="{A6020352-9994-4E9F-B52D-ADF18777F031}" name="Tribal.bin" dataDxfId="741">
      <calculatedColumnFormula>IF(J2 = "Tribal",1,0)</calculatedColumnFormula>
    </tableColumn>
    <tableColumn id="54" xr3:uid="{39EDDB3A-122B-4466-AD9D-3C4F62BD7D0D}" name="SSDI.bin" dataDxfId="740">
      <calculatedColumnFormula>IF(J2 = "SSDI",1,0)</calculatedColumnFormula>
    </tableColumn>
    <tableColumn id="53" xr3:uid="{699C482C-D596-45FD-9EB6-4A30600BE1E9}" name="RSDI.bin" dataDxfId="739">
      <calculatedColumnFormula>IF(J2="RSDI",1,0)</calculatedColumnFormula>
    </tableColumn>
    <tableColumn id="47" xr3:uid="{2EE25A31-DAEF-441D-8D09-9F8FA4557A1A}" name="none.bin" dataDxfId="738">
      <calculatedColumnFormula>IF(J2 = "none",1,0)</calculatedColumnFormula>
    </tableColumn>
    <tableColumn id="49" xr3:uid="{958C7B56-F43B-4A37-8F85-32BC59895079}" name="Work.bin" dataDxfId="737">
      <calculatedColumnFormula>IF(J2="employment",1,0)</calculatedColumnFormula>
    </tableColumn>
    <tableColumn id="50" xr3:uid="{89F6314B-5C0E-4EC6-8502-90ED4BBD5341}" name="SSI.bin" dataDxfId="736">
      <calculatedColumnFormula>IF(J2="SSI",1,0)</calculatedColumnFormula>
    </tableColumn>
    <tableColumn id="48" xr3:uid="{174EB7F5-2CBC-4392-B3D2-A3DA5951F369}" name="GA.bin" dataDxfId="735">
      <calculatedColumnFormula>IF(J2="GA",1,0)</calculatedColumnFormula>
    </tableColumn>
    <tableColumn id="43" xr3:uid="{FF6524AE-A839-4540-AAF2-D6D0B14D16DC}" name="SO.bin" dataDxfId="734">
      <calculatedColumnFormula>IF(I2="Yes",1,0)</calculatedColumnFormula>
    </tableColumn>
    <tableColumn id="34" xr3:uid="{BEC4F6FA-235A-4A54-BC2B-60FA3138D5F1}" name="Crim.bin" dataDxfId="733">
      <calculatedColumnFormula>IF(H2 = "Yes",1,0)</calculatedColumnFormula>
    </tableColumn>
    <tableColumn id="38" xr3:uid="{F7FB43FF-58A7-4246-9698-3139FD64E761}" name="Vet.bin" dataDxfId="732">
      <calculatedColumnFormula>IF(G2="Yes",1,0)</calculatedColumnFormula>
    </tableColumn>
    <tableColumn id="46" xr3:uid="{16BD50E2-E391-4B94-8089-E2DEFC2E2F05}" name="MI.bin" dataDxfId="731">
      <calculatedColumnFormula>IF(K2="Yes",1,0)</calculatedColumnFormula>
    </tableColumn>
    <tableColumn id="45" xr3:uid="{57311F74-B8EE-4C27-905F-75F120A20E52}" name="CD.bin" dataDxfId="730">
      <calculatedColumnFormula>IF(L2="Yes",1,0)</calculatedColumnFormula>
    </tableColumn>
    <tableColumn id="44" xr3:uid="{7379FCD0-06D5-4D52-8E46-76A4B07E2BA5}" name="PD.bin" dataDxfId="729">
      <calculatedColumnFormula>IF(M2&lt;&gt;"",1,0)</calculatedColumnFormula>
    </tableColumn>
    <tableColumn id="42" xr3:uid="{F4BD0E8C-F283-4944-AF00-35B868FE9744}" name="INT.bin" dataDxfId="728">
      <calculatedColumnFormula>IF(Q2&lt;&gt;"",1,0)</calculatedColumnFormula>
    </tableColumn>
    <tableColumn id="35" xr3:uid="{49294E6D-1033-4CC2-BB0E-714C14BC970A}" name="Move.in.bin" dataDxfId="727">
      <calculatedColumnFormula>IF(R2 = "Moved in",1,0)</calculatedColumnFormula>
    </tableColumn>
    <tableColumn id="59" xr3:uid="{790ED815-F25B-430A-A11C-0396E4FFF384}" name="Prev.bin" dataDxfId="726">
      <calculatedColumnFormula>IF(Q2&lt;&gt;"Moved in",0,1)</calculatedColumnFormula>
    </tableColumn>
    <tableColumn id="62" xr3:uid="{CC7D60C5-F9B1-4801-B364-D9DD635E07A6}" name="RB.bin" dataDxfId="725">
      <calculatedColumnFormula>IF(Q2&lt;&gt;"Removed",0,1)</calculatedColumnFormula>
    </tableColumn>
    <tableColumn id="70" xr3:uid="{36D3F1A2-C181-44C3-BB66-AD44CA6301FD}" name="Miss.bin" dataDxfId="724">
      <calculatedColumnFormula>COUNTIF(Referrals3[[#This Row],[Name]:[Homeless.Status]],"Mi")</calculatedColumnFormula>
    </tableColumn>
    <tableColumn id="93" xr3:uid="{21674F07-643E-4835-BA7B-222AEF7EEDA3}" name="Miss.bin2" dataDxfId="723">
      <calculatedColumnFormula>IF(BD2 &gt;0,1,0)</calculatedColumnFormula>
    </tableColumn>
    <tableColumn id="27" xr3:uid="{474142D4-C289-4B3A-8FE2-CB83D7AC73A9}" name="Move.in.Date" dataDxfId="722"/>
    <tableColumn id="18" xr3:uid="{6F6A7B97-602D-474E-821E-8FEBA252B5C4}" name="Reason.for.Returning" dataDxfId="721"/>
    <tableColumn id="23" xr3:uid="{52F07DF1-F7F0-4FFD-9E99-EEDC228E0D56}" name="Reason.for.Declining" dataDxfId="720"/>
    <tableColumn id="11" xr3:uid="{F5B944D5-2D61-4EDD-B3A2-31383FEF9A13}" name="Reason.Ineligible" dataDxfId="719"/>
    <tableColumn id="29" xr3:uid="{5471AC60-2C7E-425A-9C30-0FC6F9B8D86E}" name="At.what.point.in.the.process" dataDxfId="718"/>
    <tableColumn id="32" xr3:uid="{234DD59A-A4C2-4652-BDF7-12FEE43C8F17}" name="Extant" dataDxfId="717">
      <calculatedColumnFormula>_xlfn.IFS(R2="Removed"," ",R2 = "in process with PM"," ",R2 = "interview scheduled"," ", BL2 &gt; 1/1/2010,"no",R2 = "Moved in","Yes")</calculatedColumnFormula>
    </tableColumn>
    <tableColumn id="28" xr3:uid="{8DE63B52-14C5-4E14-B18F-359DDC7EB65B}" name="Move.out.Date" dataDxfId="716"/>
    <tableColumn id="25" xr3:uid="{48451CDA-5CA6-41E3-998C-470EF9CA6FD7}" name="Length.of.Stay" dataDxfId="715">
      <calculatedColumnFormula>_xlfn.IFS(R2 = "removed"," ",R2 = "in process with PM"," ",R2 = "interview scheduled"," ",BK2 = "no",BL2 - BF2,BK2 = "yes",TODAY() - BF2)</calculatedColumnFormula>
    </tableColumn>
    <tableColumn id="90" xr3:uid="{5A14E1E2-7818-45B2-A8D7-8507B65665B0}" name="Min.year" dataDxfId="714">
      <calculatedColumnFormula>_xlfn.IFS(R2 = "removed"," ",R2 = "in process with PM"," ",R2 = "interview scheduled"," ",(TODAY() - BF2) &gt; 364,"Yes",(TODAY() - BF2) &lt; 365,"no")</calculatedColumnFormula>
    </tableColumn>
    <tableColumn id="31" xr3:uid="{8138C52D-09FB-4630-B5DC-CBD458FD3774}" name="1.year.or.More" dataDxfId="713">
      <calculatedColumnFormula>_xlfn.IFS(R2 = "removed"," ",R2 = "in process with PM"," ",R2 = "interview scheduled"," ",BM2 &gt; 364,"Yes",BM2 &lt; 365,"no")</calculatedColumnFormula>
    </tableColumn>
    <tableColumn id="12" xr3:uid="{07340262-3F31-4479-8EF3-83C40889F74C}" name="From.Int.to.move.in" dataDxfId="712">
      <calculatedColumnFormula>_xlfn.IFS(R2 = "removed"," ",R2 = "in process with PM"," ",R2 = "interview scheduled"," ",R2 = "Moved in",BF2 - Q2)</calculatedColumnFormula>
    </tableColumn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79D044-34EE-42B2-9978-EA6B771417FA}" name="interviews27" displayName="interviews27" ref="A1:P1313" totalsRowShown="0" headerRowDxfId="228" dataDxfId="227">
  <autoFilter ref="A1:P1313" xr:uid="{6813FB20-A8BF-4937-BC5D-E29EFC8E1FBF}"/>
  <sortState xmlns:xlrd2="http://schemas.microsoft.com/office/spreadsheetml/2017/richdata2" ref="A2:P1313">
    <sortCondition descending="1" ref="I1:I1313"/>
  </sortState>
  <tableColumns count="16">
    <tableColumn id="1" xr3:uid="{0159CF6B-6341-437A-8F86-EAF59BBFB934}" name="Name" dataDxfId="226"/>
    <tableColumn id="15" xr3:uid="{A3257B93-C81F-44E0-8FF4-9605FF4FE017}" name="Property" dataDxfId="225"/>
    <tableColumn id="4" xr3:uid="{9D711DF8-42F0-4140-BC10-6F9B1EB4AA8D}" name="Unit.Size.Type" dataDxfId="224"/>
    <tableColumn id="2" xr3:uid="{8C317604-BF5D-4634-96F7-B1A9AA63FA3F}" name="Division" dataDxfId="223"/>
    <tableColumn id="5" xr3:uid="{F8FAED38-75F0-48D7-A125-41AE10D1484D}" name="Source" dataDxfId="222"/>
    <tableColumn id="7" xr3:uid="{138B3F4B-7EAB-4BAA-BA71-5804F8BC3387}" name="Referred.From" dataDxfId="221"/>
    <tableColumn id="6" xr3:uid="{255750E2-B043-4020-9F62-76BBFEFB91CC}" name="Transfer.From" dataDxfId="220"/>
    <tableColumn id="12" xr3:uid="{62C3122A-522A-4A18-833E-1EFC814387B4}" name="Provider.Type" dataDxfId="219"/>
    <tableColumn id="8" xr3:uid="{B1E53229-E70B-41B8-8DD0-599668107CED}" name="Date.Received" dataDxfId="218"/>
    <tableColumn id="9" xr3:uid="{F1FA31E2-82D9-4D9C-95E5-F33B903C0AA6}" name="Status" dataDxfId="217"/>
    <tableColumn id="3" xr3:uid="{6835C1E6-E36E-408D-92D5-0C62DDFFED0B}" name="Denial.Date" dataDxfId="216"/>
    <tableColumn id="11" xr3:uid="{17886F6A-1ABC-44DA-8324-928A8183278C}" name="Days" dataDxfId="215">
      <calculatedColumnFormula>K2-I2</calculatedColumnFormula>
    </tableColumn>
    <tableColumn id="17" xr3:uid="{F3FC477B-9C2D-471D-9DA8-11A5833696DD}" name="Reason.Removed" dataDxfId="214"/>
    <tableColumn id="18" xr3:uid="{B6CBA76F-42FF-4D0B-BFBA-E9E320870F36}" name="Details" dataDxfId="213"/>
    <tableColumn id="13" xr3:uid="{B851E9C5-8BEE-4031-9B27-3461D07353F6}" name="Ref.Year" dataDxfId="212">
      <calculatedColumnFormula>YEAR(I2)</calculatedColumnFormula>
    </tableColumn>
    <tableColumn id="14" xr3:uid="{DAD4192F-ABC9-4705-B524-B466E007CE4A}" name="Ref.Month" dataDxfId="211">
      <calculatedColumnFormula>MONTH(I2)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0F95A0-39F3-43A8-9F40-81F2D2CBB1C2}" name="All_2" displayName="All_2" ref="A1:AS1574" totalsRowShown="0" headerRowDxfId="81">
  <autoFilter ref="A1:AS1574" xr:uid="{A61089B3-5C22-41B8-8159-A1B3C5054E08}"/>
  <tableColumns count="45">
    <tableColumn id="10" xr3:uid="{2FD78130-2A68-4844-AABB-E7BCE21CAA51}" name="Name" dataDxfId="80"/>
    <tableColumn id="1" xr3:uid="{8BA36771-5BCE-4955-8558-30E8505CC0A8}" name="Property"/>
    <tableColumn id="25" xr3:uid="{02CBCCFB-F8E1-474C-93C8-0797C7A6A907}" name="Unit" dataDxfId="79"/>
    <tableColumn id="43" xr3:uid="{56BB65B9-A0EF-4E0F-9AD6-DB736CE8D7BE}" name="Building" dataDxfId="78"/>
    <tableColumn id="21" xr3:uid="{FA950D8E-4E71-46EA-A0D1-8FD0817B1FE3}" name="Unit.Size.Type" dataDxfId="77"/>
    <tableColumn id="23" xr3:uid="{EEC8017B-8ACF-4E41-BF36-BA997C422D48}" name="Division" dataDxfId="76">
      <calculatedColumnFormula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calculatedColumnFormula>
    </tableColumn>
    <tableColumn id="2" xr3:uid="{0C05EDD6-8ED0-46B8-ABA3-C1388DDC39F0}" name="Vacant" dataDxfId="75"/>
    <tableColumn id="3" xr3:uid="{D46CC82C-D95F-49D3-BC83-4F56CD0102DA}" name="Filled" dataDxfId="74"/>
    <tableColumn id="4" xr3:uid="{3E9E1744-959A-42DE-9C13-C148A76D39CD}" name="Days" dataDxfId="73"/>
    <tableColumn id="5" xr3:uid="{C70A98BD-D77E-4FC1-8E23-83C1F67C39E4}" name="Source"/>
    <tableColumn id="6" xr3:uid="{6B9E9654-B19D-424D-83A3-B7B1C47BA94D}" name="Transfer.From"/>
    <tableColumn id="7" xr3:uid="{622DC05C-9DB9-4C9C-99F9-0C61189209B0}" name="Referred.From"/>
    <tableColumn id="24" xr3:uid="{488077EE-48CA-4EFB-906B-A968079FC461}" name="Provider.Type"/>
    <tableColumn id="8" xr3:uid="{E203D7EE-308B-4051-9F2A-DE9EC9910B85}" name="Date.Received" dataDxfId="72"/>
    <tableColumn id="9" xr3:uid="{C7A11CC0-3FFF-4C4F-89FC-CCACFF1A227C}" name="Interview.Date" dataDxfId="71"/>
    <tableColumn id="11" xr3:uid="{AAFD3B6B-8AB8-4216-8532-0EE97784B94E}" name="Interview.to.Move.in" dataDxfId="70"/>
    <tableColumn id="31" xr3:uid="{7ED7C978-33E1-4FB9-AF3B-C6ECAF461E8B}" name="Referral.to.Move.in" dataDxfId="69">
      <calculatedColumnFormula>All_2[[#This Row],[Filled]]-All_2[[#This Row],[Date.Received]]</calculatedColumnFormula>
    </tableColumn>
    <tableColumn id="12" xr3:uid="{B127788D-DB39-4E36-90E6-E02B068F9487}" name="Days.Vacancy.Unslotted" dataDxfId="68"/>
    <tableColumn id="13" xr3:uid="{A15AF852-5936-41D1-8F69-72ED31C3C7A9}" name="Extant" dataDxfId="67">
      <calculatedColumnFormula>IF(All_2[[#This Row],[M.O.Date]]&lt;&gt;"","no","Yes")</calculatedColumnFormula>
    </tableColumn>
    <tableColumn id="14" xr3:uid="{F7C9F724-2FF5-4058-B812-B1F7A6CCE418}" name="1.Year.or.More" dataDxfId="66">
      <calculatedColumnFormula>IF(All_2[[#This Row],[Length.of.Stay]]&gt;364,"Yes","no")</calculatedColumnFormula>
    </tableColumn>
    <tableColumn id="15" xr3:uid="{E4781CBE-07B5-4931-A9DA-FEFD50834BB4}" name="M.O.Date" dataDxfId="65"/>
    <tableColumn id="16" xr3:uid="{BC95896F-083E-4E30-83E6-0691C1E20E81}" name="Length.of.Stay" dataDxfId="64">
      <calculatedColumnFormula>_xlfn.IFS(All_2[[#This Row],[M.O.Date]] = FALSE,TODAY()-All_2[[#This Row],[Filled]],All_2[[#This Row],[Extant]] = "no",All_2[[#This Row],[M.O.Date]] - All_2[[#This Row],[Filled]])</calculatedColumnFormula>
    </tableColumn>
    <tableColumn id="17" xr3:uid="{C90AA584-72E2-4F74-A7B2-48996C873B3C}" name="Nature.of.Move.out"/>
    <tableColumn id="18" xr3:uid="{005E64E7-9A0C-477C-B4BD-52607061F9AA}" name="Rent" dataDxfId="63"/>
    <tableColumn id="19" xr3:uid="{30DD9D08-B0E5-4C76-8F30-DF3F572A6691}" name="Sobriety" dataDxfId="62"/>
    <tableColumn id="20" xr3:uid="{944720C5-A8FD-4C9B-950C-2032522BCA9A}" name="Violence" dataDxfId="61"/>
    <tableColumn id="26" xr3:uid="{37D60586-DF6D-4C59-A3A7-8699A876906D}" name="Criminal.Activity" dataDxfId="60"/>
    <tableColumn id="27" xr3:uid="{7498C495-04F6-4DFB-BC3E-F492F6042CBF}" name="Dealing" dataDxfId="59"/>
    <tableColumn id="28" xr3:uid="{7EB6CD5D-0196-4D5E-BBEF-5FD87555995B}" name="Property.Damage" dataDxfId="58"/>
    <tableColumn id="29" xr3:uid="{48E5AD65-903F-425D-B9B0-14F7C286836E}" name="Policy.Violation" dataDxfId="57"/>
    <tableColumn id="30" xr3:uid="{530B31BD-700F-4188-A82F-C969A2D97939}" name="Ineligible" dataDxfId="56"/>
    <tableColumn id="32" xr3:uid="{10E5B34A-DF34-4239-A529-CACB65543081}" name="Received.Voucher" dataDxfId="55"/>
    <tableColumn id="22" xr3:uid="{9AA90C84-3033-4794-BC73-674524F327C9}" name="On.Perm.Ban" dataDxfId="54"/>
    <tableColumn id="42" xr3:uid="{0CA0194B-322A-4178-8AB5-E1ED20423321}" name="Male" dataDxfId="53"/>
    <tableColumn id="33" xr3:uid="{FE1FE86A-26D2-4BA6-A318-F96A17201270}" name="Female" dataDxfId="52"/>
    <tableColumn id="34" xr3:uid="{C0184F56-0225-473C-9240-1A0369E65741}" name="Trans" dataDxfId="51"/>
    <tableColumn id="35" xr3:uid="{CA109B66-B04F-4BAD-AFA6-27DC773AAA2C}" name="AI" dataDxfId="50"/>
    <tableColumn id="36" xr3:uid="{394B527F-7855-4F18-84F8-80D7FED38F22}" name="Asian" dataDxfId="49"/>
    <tableColumn id="37" xr3:uid="{6010FA94-59D1-4A69-8ECA-9DB029BADBA1}" name="Black.AA" dataDxfId="48"/>
    <tableColumn id="38" xr3:uid="{75D1B55D-60B2-4EA3-AE10-38E91E0C3002}" name="NH.PI" dataDxfId="47"/>
    <tableColumn id="39" xr3:uid="{6FBFBDBA-7858-45DC-A3A8-2A133E2EC292}" name="White" dataDxfId="46"/>
    <tableColumn id="40" xr3:uid="{2FC495B7-AA24-4A27-B51C-4AEC1BB73BBB}" name="Mixed.Other" dataDxfId="45"/>
    <tableColumn id="41" xr3:uid="{898AAE36-59A7-466D-BC7C-3351BB8CCB7A}" name="H.L" dataDxfId="44"/>
    <tableColumn id="44" xr3:uid="{4C67DB3C-070A-460B-9A33-3871886ED3B7}" name="Year" dataDxfId="43">
      <calculatedColumnFormula>YEAR(H2)</calculatedColumnFormula>
    </tableColumn>
    <tableColumn id="45" xr3:uid="{49CD4FC3-DA4A-4DD4-874F-30BD2B623F27}" name="Month" dataDxfId="42">
      <calculatedColumnFormula>MONTH(H2)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AEFC0FE-A493-4A07-BB97-E893703F7586}" name="interviews2" displayName="interviews2" ref="A1:P545" totalsRowShown="0" headerRowDxfId="17" dataDxfId="16">
  <autoFilter ref="A1:P545" xr:uid="{6813FB20-A8BF-4937-BC5D-E29EFC8E1FBF}"/>
  <tableColumns count="16">
    <tableColumn id="1" xr3:uid="{412BD80B-A803-4C86-B3FC-8BE873CA244E}" name="Name" dataDxfId="15"/>
    <tableColumn id="15" xr3:uid="{6230BB3C-5C10-4EF8-ACAD-AFFFD90985CC}" name="Property" dataDxfId="14"/>
    <tableColumn id="4" xr3:uid="{C3735DB8-2DBD-4BEC-9FE4-961456A4B58B}" name="Unit.Size.Type" dataDxfId="13"/>
    <tableColumn id="2" xr3:uid="{5767A4FE-88E5-468B-9ED0-0D0772D2C3A6}" name="Division" dataDxfId="12">
      <calculatedColumnFormula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calculatedColumnFormula>
    </tableColumn>
    <tableColumn id="5" xr3:uid="{8D5D6EC6-27CA-4783-B395-2380EE9348C4}" name="Source" dataDxfId="11"/>
    <tableColumn id="7" xr3:uid="{657402A0-A6DE-464A-B3C5-03587912853F}" name="Referred.From" dataDxfId="10"/>
    <tableColumn id="6" xr3:uid="{93AD8123-B3B4-4664-A1D5-CE229F6374D1}" name="Transfer.From" dataDxfId="9"/>
    <tableColumn id="12" xr3:uid="{24CD757E-EA93-4DB1-A9F2-59AACB3DA2D1}" name="Provider.Type" dataDxfId="8"/>
    <tableColumn id="8" xr3:uid="{94443226-44FB-4E3A-8BB2-B844C9844225}" name="Date.Received" dataDxfId="7"/>
    <tableColumn id="9" xr3:uid="{B7DC39D5-FBD7-4E25-A343-BC9E60E05D00}" name="Interview.Date" dataDxfId="6"/>
    <tableColumn id="3" xr3:uid="{D1ED2F16-42C2-4B9F-BA4E-158D268072E0}" name="Denial.Date" dataDxfId="5"/>
    <tableColumn id="11" xr3:uid="{BC239138-5A11-426B-A10B-EA549DCA0A08}" name="Days" dataDxfId="4">
      <calculatedColumnFormula>K2-J2</calculatedColumnFormula>
    </tableColumn>
    <tableColumn id="17" xr3:uid="{26CC2524-3959-4331-AC60-0DCB5CE951A6}" name="Reason.Removed" dataDxfId="3"/>
    <tableColumn id="18" xr3:uid="{A5A534A9-EF44-4828-A8DE-4289E4401BAD}" name="Details" dataDxfId="2"/>
    <tableColumn id="13" xr3:uid="{ED6C44BC-9030-4833-B29D-5E00B13C556E}" name="Year" dataDxfId="1">
      <calculatedColumnFormula>YEAR(J2)</calculatedColumnFormula>
    </tableColumn>
    <tableColumn id="14" xr3:uid="{B55D8B3D-D274-4429-B380-F1FA570AECF4}" name="Month" dataDxfId="0">
      <calculatedColumnFormula>MONTH(J2)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727" dT="2020-01-21T17:45:15.83" personId="{00000000-0000-0000-0000-000000000000}" id="{722DCEA4-0DCE-4891-A36C-385169744EF5}">
    <text>No MO date available</text>
  </threadedComment>
  <threadedComment ref="S765" dT="2020-01-21T17:45:24.80" personId="{00000000-0000-0000-0000-000000000000}" id="{30BB9967-FA31-4D3F-8AC7-4E42006BC090}">
    <text>No MO date Available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rseden.sharepoint.com/sites/RSEIntakeTeam/Shared%20Documents/~Singles%20Housing%20Referrals/2017/CEs%20Referrals/Yvonne%20Lussier/Yvonne%20AD%20Form.docx" TargetMode="External"/><Relationship Id="rId18" Type="http://schemas.openxmlformats.org/officeDocument/2006/relationships/hyperlink" Target="https://rseden.sharepoint.com/sites/RSEIntakeTeam/Shared%20Documents/~Singles%20Housing%20Referrals/2017/CEs%20Referrals/Levi%20Spencer/Levi%20AD%20Form.docx" TargetMode="External"/><Relationship Id="rId26" Type="http://schemas.openxmlformats.org/officeDocument/2006/relationships/hyperlink" Target="https://rseden.sharepoint.com/sites/RSEIntakeTeam/Shared%20Documents/~Singles%20Housing%20Referrals/2017/CEs%20Referrals/Sean%20McKee-Page/Sean%20AD%20Form.docx" TargetMode="External"/><Relationship Id="rId39" Type="http://schemas.openxmlformats.org/officeDocument/2006/relationships/hyperlink" Target="https://rseden.sharepoint.com/sites/RSEIntakeTeam/Shared%20Documents/~Singles%20Housing%20Referrals/2017/CEs%20Referrals/Gary%20Nelson/Gary%20AD%20Form.docx" TargetMode="External"/><Relationship Id="rId21" Type="http://schemas.openxmlformats.org/officeDocument/2006/relationships/hyperlink" Target="https://rseden.sharepoint.com/sites/RSEIntakeTeam/Shared%20Documents/~Singles%20Housing%20Referrals/2017/CEs%20Referrals/Mariellen%20King/Mariellen%20AD%20Form.docx" TargetMode="External"/><Relationship Id="rId34" Type="http://schemas.openxmlformats.org/officeDocument/2006/relationships/hyperlink" Target="https://rseden.sharepoint.com/sites/RSEIntakeTeam/Shared%20Documents/~Singles%20Housing%20Referrals/2017/CEs%20Referrals/Johnny%20McDougle/Johnny%20AD%20Form.docx" TargetMode="External"/><Relationship Id="rId42" Type="http://schemas.openxmlformats.org/officeDocument/2006/relationships/hyperlink" Target="https://rseden.sharepoint.com/sites/RSEIntakeTeam/Shared%20Documents/~Singles%20Housing%20Referrals/2017/CEs%20Referrals/Farid%20Suleiman/Farid%20AD%20Form.docx" TargetMode="External"/><Relationship Id="rId47" Type="http://schemas.openxmlformats.org/officeDocument/2006/relationships/hyperlink" Target="https://rseden.sharepoint.com/sites/RSEIntakeTeam/Shared%20Documents/~Singles%20Housing%20Referrals/2017/CEs%20Referrals/Eric%20Brown/Eric%20AD%20Form.docx" TargetMode="External"/><Relationship Id="rId50" Type="http://schemas.openxmlformats.org/officeDocument/2006/relationships/hyperlink" Target="https://rseden.sharepoint.com/sites/RSEIntakeTeam/Shared%20Documents/~Singles%20Housing%20Referrals/2017/CEs%20Referrals/Marcus%20Gross/Marcus%20AD%20Form.docx" TargetMode="External"/><Relationship Id="rId55" Type="http://schemas.openxmlformats.org/officeDocument/2006/relationships/hyperlink" Target="https://rseden.sharepoint.com/sites/RSEIntakeTeam/Shared%20Documents/~Singles%20Housing%20Referrals/2017/CEs%20Referrals/Candace%20Vaith/Candace%20AD%20Form.docx" TargetMode="External"/><Relationship Id="rId63" Type="http://schemas.openxmlformats.org/officeDocument/2006/relationships/hyperlink" Target="https://rseden.sharepoint.com/sites/RSEIntakeTeam/Shared%20Documents/~Singles%20Housing%20Referrals/2017/CEs%20Referrals/Laura%20Ross/Laura%20AD%20Form.docx" TargetMode="External"/><Relationship Id="rId68" Type="http://schemas.openxmlformats.org/officeDocument/2006/relationships/hyperlink" Target="https://rseden.sharepoint.com/sites/RSEIntakeTeam/Shared%20Documents/~Singles%20Housing%20Referrals/2017/CEs%20Referrals/Wilbur%20Williams/Wilbur%20AD%20Form.docx" TargetMode="External"/><Relationship Id="rId76" Type="http://schemas.openxmlformats.org/officeDocument/2006/relationships/hyperlink" Target="https://rseden.sharepoint.com/sites/RSEIntakeTeam/Shared%20Documents/~Singles%20Housing%20Referrals/2017/CEs%20Referrals/Ronald%20Gakin/Ronald%20AD%20Form.docx" TargetMode="External"/><Relationship Id="rId84" Type="http://schemas.openxmlformats.org/officeDocument/2006/relationships/hyperlink" Target="https://rseden.sharepoint.com/sites/RSEIntakeTeam/Shared%20Documents/~Singles%20Housing%20Referrals/2017/CEs%20Referrals/Jennifer%20Wright/Jennifer%20AD%20Form.docx" TargetMode="External"/><Relationship Id="rId89" Type="http://schemas.openxmlformats.org/officeDocument/2006/relationships/hyperlink" Target="https://rseden.sharepoint.com/sites/RSEIntakeTeam/Shared%20Documents/~Singles%20Housing%20Referrals/2017/CEs%20Referrals/Nannette%20Davis/Nannette%20AD%20Form.docx" TargetMode="External"/><Relationship Id="rId7" Type="http://schemas.openxmlformats.org/officeDocument/2006/relationships/hyperlink" Target="https://rseden.sharepoint.com/sites/RSEIntakeTeam/Shared%20Documents/~Singles%20Housing%20Referrals/2017/CEs%20Referrals/Crystal%20Oakgrove" TargetMode="External"/><Relationship Id="rId71" Type="http://schemas.openxmlformats.org/officeDocument/2006/relationships/hyperlink" Target="https://rseden.sharepoint.com/sites/RSEIntakeTeam/Shared%20Documents/~Singles%20Housing%20Referrals/2017/CEs%20Referrals/Christine%20Williams/Christine%20AD%20Form.docx" TargetMode="External"/><Relationship Id="rId92" Type="http://schemas.openxmlformats.org/officeDocument/2006/relationships/printerSettings" Target="../printerSettings/printerSettings1.bin"/><Relationship Id="rId2" Type="http://schemas.openxmlformats.org/officeDocument/2006/relationships/hyperlink" Target="https://rseden.sharepoint.com/sites/RSEIntakeTeam/Shared%20Documents/~Singles%20Housing%20Referrals/2017/CEs%20Referrals/Paul%20Knutson/Paul%20AD%20Form.docx" TargetMode="External"/><Relationship Id="rId16" Type="http://schemas.openxmlformats.org/officeDocument/2006/relationships/hyperlink" Target="https://rseden.sharepoint.com/sites/RSEIntakeTeam/Shared%20Documents/~Singles%20Housing%20Referrals/2017/CEs%20Referrals/Edwin%20Bullhead/Edwin%20AD%20Form.docx" TargetMode="External"/><Relationship Id="rId29" Type="http://schemas.openxmlformats.org/officeDocument/2006/relationships/hyperlink" Target="https://rseden.sharepoint.com/sites/RSEIntakeTeam/Shared%20Documents/~Singles%20Housing%20Referrals/2017/CEs%20Referrals/Ajoko%20Gaye/Ajoko%20AD%20Form.docx" TargetMode="External"/><Relationship Id="rId11" Type="http://schemas.openxmlformats.org/officeDocument/2006/relationships/hyperlink" Target="https://rseden.sharepoint.com/sites/RSEIntakeTeam/Shared%20Documents/~Singles%20Housing%20Referrals/2017/CEs%20Referrals/Joseph%20Nyaboe/Joseph%20AD%20Form.docx" TargetMode="External"/><Relationship Id="rId24" Type="http://schemas.openxmlformats.org/officeDocument/2006/relationships/hyperlink" Target="https://rseden.sharepoint.com/sites/RSEIntakeTeam/Shared%20Documents/~Singles%20Housing%20Referrals/2017/CEs%20Referrals/Angeline%20Martin/Angeline%20AD%20Form%202.docx" TargetMode="External"/><Relationship Id="rId32" Type="http://schemas.openxmlformats.org/officeDocument/2006/relationships/hyperlink" Target="https://rseden.sharepoint.com/sites/RSEIntakeTeam/Shared%20Documents/~Singles%20Housing%20Referrals/2017/CEs%20Referrals/Jimmie%20Jackson/Jimmie%20AD%20Form.docx" TargetMode="External"/><Relationship Id="rId37" Type="http://schemas.openxmlformats.org/officeDocument/2006/relationships/hyperlink" Target="https://rseden.sharepoint.com/sites/RSEIntakeTeam/Shared%20Documents/~Singles%20Housing%20Referrals/2017/CEs%20Referrals/Anthony%20Feather/Anthony%20AD%20Form.docx" TargetMode="External"/><Relationship Id="rId40" Type="http://schemas.openxmlformats.org/officeDocument/2006/relationships/hyperlink" Target="https://rseden.sharepoint.com/sites/RSEIntakeTeam/Shared%20Documents/~Singles%20Housing%20Referrals/2017/CEs%20Referrals/Miles%20Shaw/Miles%20AD%20Form.docx" TargetMode="External"/><Relationship Id="rId45" Type="http://schemas.openxmlformats.org/officeDocument/2006/relationships/hyperlink" Target="https://rseden.sharepoint.com/sites/RSEIntakeTeam/Shared%20Documents/~Singles%20Housing%20Referrals/2017/CEs%20Referrals/Jason%20Tarnowski/Jason%20AD%20Form.docx" TargetMode="External"/><Relationship Id="rId53" Type="http://schemas.openxmlformats.org/officeDocument/2006/relationships/hyperlink" Target="https://rseden.sharepoint.com/sites/RSEIntakeTeam/Shared%20Documents/~Singles%20Housing%20Referrals/2017/CEs%20Referrals/William%20Hutchinson/William%20AD%20Form.docx" TargetMode="External"/><Relationship Id="rId58" Type="http://schemas.openxmlformats.org/officeDocument/2006/relationships/hyperlink" Target="https://rseden.sharepoint.com/sites/RSEIntakeTeam/Shared%20Documents/~Singles%20Housing%20Referrals/2017/CEs%20Referrals/Alayne%20Sorenson/Alayne%20AD%20Form%202.docx" TargetMode="External"/><Relationship Id="rId66" Type="http://schemas.openxmlformats.org/officeDocument/2006/relationships/hyperlink" Target="https://rseden.sharepoint.com/sites/RSEIntakeTeam/Shared%20Documents/~Singles%20Housing%20Referrals/2017/CEs%20Referrals/Tayler%20Scheller/Taylor%20AD%20Form.docx" TargetMode="External"/><Relationship Id="rId74" Type="http://schemas.openxmlformats.org/officeDocument/2006/relationships/hyperlink" Target="https://rseden.sharepoint.com/sites/RSEIntakeTeam/Shared%20Documents/~Singles%20Housing%20Referrals/2017/CEs%20Referrals/Moses%20Gomes/Moses%20AD%20Form.docx" TargetMode="External"/><Relationship Id="rId79" Type="http://schemas.openxmlformats.org/officeDocument/2006/relationships/hyperlink" Target="https://rseden.sharepoint.com/sites/RSEIntakeTeam/Shared%20Documents/~Singles%20Housing%20Referrals/2017/CEs%20Referrals/Richard%20Clark/Richard%20AD%20Form.docx" TargetMode="External"/><Relationship Id="rId87" Type="http://schemas.openxmlformats.org/officeDocument/2006/relationships/hyperlink" Target="https://rseden.sharepoint.com/sites/RSEIntakeTeam/Shared%20Documents/~Singles%20Housing%20Referrals/2017/CEs%20Referrals/Sean%20Pedersonn/Sean%20AD%20Form.docx" TargetMode="External"/><Relationship Id="rId5" Type="http://schemas.openxmlformats.org/officeDocument/2006/relationships/hyperlink" Target="https://rseden.sharepoint.com/sites/RSEIntakeTeam/Shared%20Documents/~Singles%20Housing%20Referrals/2017/CEs%20Referrals/Raymond%20Hawn/Raymond%20AD%20Form.docx" TargetMode="External"/><Relationship Id="rId61" Type="http://schemas.openxmlformats.org/officeDocument/2006/relationships/hyperlink" Target="https://rseden.sharepoint.com/sites/RSEIntakeTeam/Shared%20Documents/~Singles%20Housing%20Referrals/2017/CEs%20Referrals/Joel%20Mead/Joel%20AD%20Form%202.docx" TargetMode="External"/><Relationship Id="rId82" Type="http://schemas.openxmlformats.org/officeDocument/2006/relationships/hyperlink" Target="https://rseden.sharepoint.com/sites/RSEIntakeTeam/Shared%20Documents/~Singles%20Housing%20Referrals/2017/CEs%20Referrals/Royale%20Devine/Royale%20AD%20Form.docx" TargetMode="External"/><Relationship Id="rId90" Type="http://schemas.openxmlformats.org/officeDocument/2006/relationships/hyperlink" Target="https://rseden.sharepoint.com/sites/RSEIntakeTeam/Shared%20Documents/~Singles%20Housing%20Referrals/2017/CEs%20Referrals/Tremayne%20Shanklih/Tremayne%20AD%20Form.docx" TargetMode="External"/><Relationship Id="rId95" Type="http://schemas.openxmlformats.org/officeDocument/2006/relationships/comments" Target="../comments1.xml"/><Relationship Id="rId19" Type="http://schemas.openxmlformats.org/officeDocument/2006/relationships/hyperlink" Target="https://rseden.sharepoint.com/sites/RSEIntakeTeam/Shared%20Documents/~Singles%20Housing%20Referrals/2017/CEs%20Referrals/Tonya%20Harris/Tonya%20AD%20Form.docx" TargetMode="External"/><Relationship Id="rId14" Type="http://schemas.openxmlformats.org/officeDocument/2006/relationships/hyperlink" Target="https://rseden.sharepoint.com/sites/RSEIntakeTeam/Shared%20Documents/~Singles%20Housing%20Referrals/2017/CEs%20Referrals/Kevin%20Smith/Kevin%20AD%20Form%20(2).docx" TargetMode="External"/><Relationship Id="rId22" Type="http://schemas.openxmlformats.org/officeDocument/2006/relationships/hyperlink" Target="https://rseden.sharepoint.com/sites/RSEIntakeTeam/Shared%20Documents/~Singles%20Housing%20Referrals/2017/CEs%20Referrals/David%20Jones/David%20AD%20Form.docx" TargetMode="External"/><Relationship Id="rId27" Type="http://schemas.openxmlformats.org/officeDocument/2006/relationships/hyperlink" Target="https://rseden.sharepoint.com/sites/RSEIntakeTeam/Shared%20Documents/~Singles%20Housing%20Referrals/2017/CEs%20Referrals/Manuel%20Ramat/Manuel%20AD%20Form.docx" TargetMode="External"/><Relationship Id="rId30" Type="http://schemas.openxmlformats.org/officeDocument/2006/relationships/hyperlink" Target="https://rseden.sharepoint.com/sites/RSEIntakeTeam/Shared%20Documents/~Singles%20Housing%20Referrals/2017/CEs%20Referrals/Raffe%20Eugene%20King/Raffe%20AD%20Form.docx" TargetMode="External"/><Relationship Id="rId35" Type="http://schemas.openxmlformats.org/officeDocument/2006/relationships/hyperlink" Target="https://rseden.sharepoint.com/sites/RSEIntakeTeam/Shared%20Documents/~Singles%20Housing%20Referrals/2017/CEs%20Referrals/Lakota%20Powers/Lakota%20AD%20Form.docx" TargetMode="External"/><Relationship Id="rId43" Type="http://schemas.openxmlformats.org/officeDocument/2006/relationships/hyperlink" Target="https://rseden.sharepoint.com/sites/RSEIntakeTeam/Shared%20Documents/~Singles%20Housing%20Referrals/2017/CEs%20Referrals/Danielle%20Nall/Danielle%20AD%20Form.docx" TargetMode="External"/><Relationship Id="rId48" Type="http://schemas.openxmlformats.org/officeDocument/2006/relationships/hyperlink" Target="https://rseden.sharepoint.com/sites/RSEIntakeTeam/Shared%20Documents/~Singles%20Housing%20Referrals/2017/CEs%20Referrals/Scott%20Taylor/Scott%20AD%20Form.docx" TargetMode="External"/><Relationship Id="rId56" Type="http://schemas.openxmlformats.org/officeDocument/2006/relationships/hyperlink" Target="https://rseden.sharepoint.com/sites/RSEIntakeTeam/Shared%20Documents/~Singles%20Housing%20Referrals/2017/CEs%20Referrals/Michael%20Everett/Michael%20AD%20Form%202.docx" TargetMode="External"/><Relationship Id="rId64" Type="http://schemas.openxmlformats.org/officeDocument/2006/relationships/hyperlink" Target="https://rseden.sharepoint.com/sites/RSEIntakeTeam/Shared%20Documents/~Singles%20Housing%20Referrals/2017/CEs%20Referrals/Shalynda%20Raino/Shalynda%20AD%20Form.docx" TargetMode="External"/><Relationship Id="rId69" Type="http://schemas.openxmlformats.org/officeDocument/2006/relationships/hyperlink" Target="https://rseden.sharepoint.com/sites/RSEIntakeTeam/Shared%20Documents/~Singles%20Housing%20Referrals/2017/CEs%20Referrals/Johnny%20Miller/Johnny%20AD%20Form.docx" TargetMode="External"/><Relationship Id="rId77" Type="http://schemas.openxmlformats.org/officeDocument/2006/relationships/hyperlink" Target="https://rseden.sharepoint.com/sites/RSEIntakeTeam/Shared%20Documents/~Singles%20Housing%20Referrals/2017/CEs%20Referrals/Allison%20Dorn/Allison%20AD%20Form.docx" TargetMode="External"/><Relationship Id="rId8" Type="http://schemas.openxmlformats.org/officeDocument/2006/relationships/hyperlink" Target="https://rseden.sharepoint.com/sites/RSEIntakeTeam/Shared%20Documents/~Singles%20Housing%20Referrals/2017/CEs%20Referrals/Cue%20Hodges/Cue%20AD%20Form.docx" TargetMode="External"/><Relationship Id="rId51" Type="http://schemas.openxmlformats.org/officeDocument/2006/relationships/hyperlink" Target="https://rseden.sharepoint.com/sites/RSEIntakeTeam/Shared%20Documents/~Singles%20Housing%20Referrals/2017/CEs%20Referrals/Richard%20Mouneu/Richard%20AD%20Form.docx" TargetMode="External"/><Relationship Id="rId72" Type="http://schemas.openxmlformats.org/officeDocument/2006/relationships/hyperlink" Target="https://rseden.sharepoint.com/sites/RSEIntakeTeam/Shared%20Documents/~Singles%20Housing%20Referrals/2017/CEs%20Referrals/Tyrone%20Muchko/Tyrone%20AD%20Form.docx" TargetMode="External"/><Relationship Id="rId80" Type="http://schemas.openxmlformats.org/officeDocument/2006/relationships/hyperlink" Target="https://rseden.sharepoint.com/sites/RSEIntakeTeam/Shared%20Documents/~Singles%20Housing%20Referrals/2017/CEs%20Referrals/Roger%20Chapman/Roger%20AD%20Form.docx" TargetMode="External"/><Relationship Id="rId85" Type="http://schemas.openxmlformats.org/officeDocument/2006/relationships/hyperlink" Target="https://rseden.sharepoint.com/sites/RSEIntakeTeam/Shared%20Documents/~Singles%20Housing%20Referrals/2017/CEs%20Referrals/Virgil%20Feather/Virgil%20AD%20Form.docx" TargetMode="External"/><Relationship Id="rId93" Type="http://schemas.openxmlformats.org/officeDocument/2006/relationships/vmlDrawing" Target="../drawings/vmlDrawing1.vml"/><Relationship Id="rId3" Type="http://schemas.openxmlformats.org/officeDocument/2006/relationships/hyperlink" Target="https://rseden.sharepoint.com/sites/RSEIntakeTeam/Shared%20Documents/~Singles%20Housing%20Referrals/2017/CEs%20Referrals/Benny%20Southworth/Benny%20AD%20Form.docx" TargetMode="External"/><Relationship Id="rId12" Type="http://schemas.openxmlformats.org/officeDocument/2006/relationships/hyperlink" Target="https://rseden.sharepoint.com/sites/RSEIntakeTeam/Shared%20Documents/~Singles%20Housing%20Referrals/2017/CEs%20Referrals/Brandon%20Helvig/Brandon%20AD%20Form%202.docx" TargetMode="External"/><Relationship Id="rId17" Type="http://schemas.openxmlformats.org/officeDocument/2006/relationships/hyperlink" Target="https://rseden.sharepoint.com/sites/RSEIntakeTeam/Shared%20Documents/~Singles%20Housing%20Referrals/2017/CEs%20Referrals/Marcus%20Meeks/Marcus%20AD%20Form.docx" TargetMode="External"/><Relationship Id="rId25" Type="http://schemas.openxmlformats.org/officeDocument/2006/relationships/hyperlink" Target="https://rseden.sharepoint.com/sites/RSEIntakeTeam/Shared%20Documents/~Singles%20Housing%20Referrals/2017/CEs%20Referrals/Jeffrey%20Theisen/Jeffrey%20AD%20Form.docx" TargetMode="External"/><Relationship Id="rId33" Type="http://schemas.openxmlformats.org/officeDocument/2006/relationships/hyperlink" Target="https://rseden.sharepoint.com/sites/RSEIntakeTeam/Shared%20Documents/~Singles%20Housing%20Referrals/2017/CEs%20Referrals/Onesmus%20Daniel/Onesmus%20AD%20Form.docx" TargetMode="External"/><Relationship Id="rId38" Type="http://schemas.openxmlformats.org/officeDocument/2006/relationships/hyperlink" Target="https://rseden.sharepoint.com/sites/RSEIntakeTeam/Shared%20Documents/~Singles%20Housing%20Referrals/2017/CEs%20Referrals/Seng%20Thor/Seng%20AD%20Form.docx" TargetMode="External"/><Relationship Id="rId46" Type="http://schemas.openxmlformats.org/officeDocument/2006/relationships/hyperlink" Target="https://rseden.sharepoint.com/sites/RSEIntakeTeam/Shared%20Documents/~Singles%20Housing%20Referrals/2017/CEs%20Referrals/Joshua%20Woosley/Joshua%20AD%20Form.docx" TargetMode="External"/><Relationship Id="rId59" Type="http://schemas.openxmlformats.org/officeDocument/2006/relationships/hyperlink" Target="https://rseden.sharepoint.com/sites/RSEIntakeTeam/Shared%20Documents/~Singles%20Housing%20Referrals/2017/CEs%20Referrals/Richard%20Brinda/Richard%20AD%20Form.docx" TargetMode="External"/><Relationship Id="rId67" Type="http://schemas.openxmlformats.org/officeDocument/2006/relationships/hyperlink" Target="https://rseden.sharepoint.com/sites/RSEIntakeTeam/Shared%20Documents/~Singles%20Housing%20Referrals/2017/CEs%20Referrals/Sophia%20Amacende-Aguilar/Sophia%20AD%20Form%202.docx" TargetMode="External"/><Relationship Id="rId20" Type="http://schemas.openxmlformats.org/officeDocument/2006/relationships/hyperlink" Target="https://rseden.sharepoint.com/sites/RSEIntakeTeam/Shared%20Documents/~Singles%20Housing%20Referrals/2017/CEs%20Referrals/Michael%20Hammond/Michael%20AD%20Form.docx" TargetMode="External"/><Relationship Id="rId41" Type="http://schemas.openxmlformats.org/officeDocument/2006/relationships/hyperlink" Target="https://rseden.sharepoint.com/sites/RSEIntakeTeam/Shared%20Documents/~Singles%20Housing%20Referrals/2017/CEs%20Referrals/Leroy%20Newsom/Leroy%20AD%20Form.docx" TargetMode="External"/><Relationship Id="rId54" Type="http://schemas.openxmlformats.org/officeDocument/2006/relationships/hyperlink" Target="https://rseden.sharepoint.com/sites/RSEIntakeTeam/Shared%20Documents/~Singles%20Housing%20Referrals/2017/CEs%20Referrals/Charles%20Scott/Charles%20AD%20Form.docx" TargetMode="External"/><Relationship Id="rId62" Type="http://schemas.openxmlformats.org/officeDocument/2006/relationships/hyperlink" Target="https://rseden.sharepoint.com/sites/RSEIntakeTeam/Shared%20Documents/~Singles%20Housing%20Referrals/2017/CEs%20Referrals/Stephen%20Schule/Stephen%20AD%20Form.docx" TargetMode="External"/><Relationship Id="rId70" Type="http://schemas.openxmlformats.org/officeDocument/2006/relationships/hyperlink" Target="https://rseden.sharepoint.com/sites/RSEIntakeTeam/Shared%20Documents/~Singles%20Housing%20Referrals/2017/CEs%20Referrals/John%20Lemieux/John%20AD%20Form.docx" TargetMode="External"/><Relationship Id="rId75" Type="http://schemas.openxmlformats.org/officeDocument/2006/relationships/hyperlink" Target="https://rseden.sharepoint.com/sites/RSEIntakeTeam/Shared%20Documents/~Singles%20Housing%20Referrals/2017/CEs%20Referrals/Brock%20Blanton/Brock%20AD%20Form.docx" TargetMode="External"/><Relationship Id="rId83" Type="http://schemas.openxmlformats.org/officeDocument/2006/relationships/hyperlink" Target="https://rseden.sharepoint.com/sites/RSEIntakeTeam/Shared%20Documents/~Singles%20Housing%20Referrals/2017/CEs%20Referrals/Eric%20Johnson/Eric%20AD%20Form.docx" TargetMode="External"/><Relationship Id="rId88" Type="http://schemas.openxmlformats.org/officeDocument/2006/relationships/hyperlink" Target="https://rseden.sharepoint.com/sites/RSEIntakeTeam/Shared%20Documents/~Singles%20Housing%20Referrals/2017/CEs%20Referrals/Edward%20Fogarty/Edward%20AD%20Form.docx" TargetMode="External"/><Relationship Id="rId91" Type="http://schemas.openxmlformats.org/officeDocument/2006/relationships/hyperlink" Target="https://rseden.sharepoint.com/sites/RSEIntakeTeam/Shared%20Documents/~Singles%20Housing%20Referrals/2017/CEs%20Referrals/Earl%20Wembley/EarlAD%20Form.docx" TargetMode="External"/><Relationship Id="rId1" Type="http://schemas.openxmlformats.org/officeDocument/2006/relationships/hyperlink" Target="https://rseden.sharepoint.com/sites/RSEIntakeTeam/Shared%20Documents/~Singles%20Housing%20Referrals/2017/CEs%20Referrals/Howard%20Davis/Howard%20AD%20Form.docx" TargetMode="External"/><Relationship Id="rId6" Type="http://schemas.openxmlformats.org/officeDocument/2006/relationships/hyperlink" Target="https://rseden.sharepoint.com/sites/RSEIntakeTeam/Shared%20Documents/~Singles%20Housing%20Referrals/2017/CEs%20Referrals/Jovanna%20Evans/Jovonna%20AD%20Form.docx" TargetMode="External"/><Relationship Id="rId15" Type="http://schemas.openxmlformats.org/officeDocument/2006/relationships/hyperlink" Target="https://rseden.sharepoint.com/sites/RSEIntakeTeam/Shared%20Documents/~Singles%20Housing%20Referrals/2017/CEs%20Referrals/Hassan%20Nurr/Hassan%20AD%20Form.docx" TargetMode="External"/><Relationship Id="rId23" Type="http://schemas.openxmlformats.org/officeDocument/2006/relationships/hyperlink" Target="https://rseden.sharepoint.com/sites/RSEIntakeTeam/Shared%20Documents/~Singles%20Housing%20Referrals/2017/CEs%20Referrals/Mark%20Burmesiter/Mark%20AD%20Form.docx" TargetMode="External"/><Relationship Id="rId28" Type="http://schemas.openxmlformats.org/officeDocument/2006/relationships/hyperlink" Target="https://rseden.sharepoint.com/sites/RSEIntakeTeam/Shared%20Documents/~Singles%20Housing%20Referrals/2017/CEs%20Referrals/Richard%20Armstrong/Richard%20AD%20Form.docx" TargetMode="External"/><Relationship Id="rId36" Type="http://schemas.openxmlformats.org/officeDocument/2006/relationships/hyperlink" Target="https://rseden.sharepoint.com/sites/RSEIntakeTeam/Shared%20Documents/~Singles%20Housing%20Referrals/2017/CEs%20Referrals/Charles%20Laymon/CharlesAD%20Form.docx" TargetMode="External"/><Relationship Id="rId49" Type="http://schemas.openxmlformats.org/officeDocument/2006/relationships/hyperlink" Target="https://rseden.sharepoint.com/sites/RSEIntakeTeam/Shared%20Documents/~Singles%20Housing%20Referrals/2017/CEs%20Referrals/Richard%20Knudson/Richard%20AD%20Form.docx" TargetMode="External"/><Relationship Id="rId57" Type="http://schemas.openxmlformats.org/officeDocument/2006/relationships/hyperlink" Target="https://rseden.sharepoint.com/sites/RSEIntakeTeam/Shared%20Documents/~Singles%20Housing%20Referrals/2017/CEs%20Referrals/Scott%20Marquardt/Scott%20AD%20Form.docx" TargetMode="External"/><Relationship Id="rId10" Type="http://schemas.openxmlformats.org/officeDocument/2006/relationships/hyperlink" Target="https://rseden.sharepoint.com/sites/RSEIntakeTeam/Shared%20Documents/~Singles%20Housing%20Referrals/2017/CEs%20Referrals/Rico%20Mullins/Rico%20AD%20Form.docx" TargetMode="External"/><Relationship Id="rId31" Type="http://schemas.openxmlformats.org/officeDocument/2006/relationships/hyperlink" Target="https://rseden.sharepoint.com/sites/RSEIntakeTeam/Shared%20Documents/~Singles%20Housing%20Referrals/2017/CEs%20Referrals/Carol%20Flournoy/Carol%20AD%20Form.docx" TargetMode="External"/><Relationship Id="rId44" Type="http://schemas.openxmlformats.org/officeDocument/2006/relationships/hyperlink" Target="https://rseden.sharepoint.com/sites/RSEIntakeTeam/Shared%20Documents/~Singles%20Housing%20Referrals/2017/CEs%20Referrals/Tyrone%20Johnson/Tyrone%20AD%20Form.docx" TargetMode="External"/><Relationship Id="rId52" Type="http://schemas.openxmlformats.org/officeDocument/2006/relationships/hyperlink" Target="https://rseden.sharepoint.com/sites/RSEIntakeTeam/Shared%20Documents/~Singles%20Housing%20Referrals/2017/CEs%20Referrals/David%20Peterson/David%20AD%20Form.docx" TargetMode="External"/><Relationship Id="rId60" Type="http://schemas.openxmlformats.org/officeDocument/2006/relationships/hyperlink" Target="https://rseden.sharepoint.com/sites/RSEIntakeTeam/Shared%20Documents/~Singles%20Housing%20Referrals/2017/CEs%20Referrals/Marcent%20Hibbler/Marceat%20AD%20Form.docx" TargetMode="External"/><Relationship Id="rId65" Type="http://schemas.openxmlformats.org/officeDocument/2006/relationships/hyperlink" Target="https://rseden.sharepoint.com/sites/RSEIntakeTeam/Shared%20Documents/~Singles%20Housing%20Referrals/2017/CEs%20Referrals/Marina%20Roberson/Marina%20AD%20Form%202.docx" TargetMode="External"/><Relationship Id="rId73" Type="http://schemas.openxmlformats.org/officeDocument/2006/relationships/hyperlink" Target="https://rseden.sharepoint.com/sites/RSEIntakeTeam/Shared%20Documents/~Singles%20Housing%20Referrals/2017/CEs%20Referrals/Pierre%20St.%20Pierre/Pierre%20AD%20Form.docx" TargetMode="External"/><Relationship Id="rId78" Type="http://schemas.openxmlformats.org/officeDocument/2006/relationships/hyperlink" Target="https://rseden.sharepoint.com/sites/RSEIntakeTeam/Shared%20Documents/~Singles%20Housing%20Referrals/2017/CEs%20Referrals/John%20Mason/John%20AD%20Form.docx" TargetMode="External"/><Relationship Id="rId81" Type="http://schemas.openxmlformats.org/officeDocument/2006/relationships/hyperlink" Target="https://rseden.sharepoint.com/sites/RSEIntakeTeam/Shared%20Documents/~Singles%20Housing%20Referrals/2017/CEs%20Referrals/Tera%20Evans/Tera%20AD%20Form.docx" TargetMode="External"/><Relationship Id="rId86" Type="http://schemas.openxmlformats.org/officeDocument/2006/relationships/hyperlink" Target="https://rseden.sharepoint.com/sites/RSEIntakeTeam/Shared%20Documents/~Singles%20Housing%20Referrals/2017/CEs%20Referrals/Rodney%20Franklin/Rodney%20AD%20Form.docx" TargetMode="External"/><Relationship Id="rId94" Type="http://schemas.openxmlformats.org/officeDocument/2006/relationships/table" Target="../tables/table2.xml"/><Relationship Id="rId4" Type="http://schemas.openxmlformats.org/officeDocument/2006/relationships/hyperlink" Target="https://rseden.sharepoint.com/sites/RSEIntakeTeam/Shared%20Documents/~Singles%20Housing%20Referrals/2017/CEs%20Referrals/Valencia%20Swint/Valencia%20AD%20Form.docx" TargetMode="External"/><Relationship Id="rId9" Type="http://schemas.openxmlformats.org/officeDocument/2006/relationships/hyperlink" Target="https://rseden.sharepoint.com/sites/RSEIntakeTeam/Shared%20Documents/~Singles%20Housing%20Referrals/2017/CEs%20Referrals/Garrick%20Lee/Garrick%20AD%20Form.docx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4CDEA-627C-4D95-B2A3-5C54F0D87676}">
  <sheetPr>
    <tabColor theme="8"/>
  </sheetPr>
  <dimension ref="A1:L32"/>
  <sheetViews>
    <sheetView workbookViewId="0">
      <selection activeCell="D21" sqref="D21"/>
    </sheetView>
  </sheetViews>
  <sheetFormatPr defaultRowHeight="15"/>
  <cols>
    <col min="1" max="1" width="11" style="80" customWidth="1"/>
    <col min="2" max="2" width="24.7109375" customWidth="1"/>
    <col min="3" max="4" width="9.28515625" style="80" customWidth="1"/>
    <col min="5" max="5" width="8.5703125" style="80" customWidth="1"/>
    <col min="6" max="6" width="24.7109375" customWidth="1"/>
    <col min="7" max="7" width="15.7109375" style="80" customWidth="1"/>
    <col min="8" max="8" width="14.7109375" style="6" customWidth="1"/>
    <col min="9" max="9" width="14.7109375" style="103" customWidth="1"/>
    <col min="10" max="10" width="18.7109375" style="6" customWidth="1"/>
  </cols>
  <sheetData>
    <row r="1" spans="1:12" s="89" customFormat="1" ht="30">
      <c r="A1" s="99" t="s">
        <v>804</v>
      </c>
      <c r="B1" s="89" t="s">
        <v>701</v>
      </c>
      <c r="C1" s="99" t="s">
        <v>805</v>
      </c>
      <c r="D1" s="99" t="s">
        <v>806</v>
      </c>
      <c r="E1" s="99" t="s">
        <v>807</v>
      </c>
      <c r="F1" s="89" t="s">
        <v>808</v>
      </c>
      <c r="G1" s="99" t="s">
        <v>809</v>
      </c>
      <c r="H1" s="100" t="s">
        <v>810</v>
      </c>
      <c r="I1" s="101" t="s">
        <v>811</v>
      </c>
      <c r="J1" s="102" t="s">
        <v>732</v>
      </c>
    </row>
    <row r="2" spans="1:12">
      <c r="A2" s="80">
        <v>114</v>
      </c>
      <c r="B2" t="s">
        <v>26</v>
      </c>
      <c r="C2" s="80" t="s">
        <v>172</v>
      </c>
      <c r="D2" s="80" t="s">
        <v>3001</v>
      </c>
      <c r="E2" s="80" t="str">
        <f>IF(openings[[#This Row],[Applicant.Name]] = "UNSLOTTED","no","Yes")</f>
        <v>Yes</v>
      </c>
      <c r="F2" t="s">
        <v>683</v>
      </c>
      <c r="G2" s="103">
        <v>43682</v>
      </c>
      <c r="H2" s="6">
        <f t="shared" ref="H2:H31" ca="1" si="0">TODAY()-G2</f>
        <v>179</v>
      </c>
      <c r="I2" s="103">
        <v>43795</v>
      </c>
      <c r="J2" s="6" t="s">
        <v>812</v>
      </c>
    </row>
    <row r="3" spans="1:12">
      <c r="A3" s="80" t="s">
        <v>813</v>
      </c>
      <c r="B3" t="s">
        <v>37</v>
      </c>
      <c r="C3" s="80" t="s">
        <v>695</v>
      </c>
      <c r="D3" s="80" t="s">
        <v>3001</v>
      </c>
      <c r="E3" s="80" t="str">
        <f>IF(openings[[#This Row],[Applicant.Name]] = "UNSLOTTED","no","Yes")</f>
        <v>no</v>
      </c>
      <c r="F3" t="s">
        <v>814</v>
      </c>
      <c r="G3" s="103">
        <v>43708</v>
      </c>
      <c r="H3" s="6">
        <f t="shared" ca="1" si="0"/>
        <v>153</v>
      </c>
      <c r="K3" s="89"/>
      <c r="L3" s="89"/>
    </row>
    <row r="4" spans="1:12">
      <c r="A4" s="17">
        <v>210</v>
      </c>
      <c r="B4" t="s">
        <v>26</v>
      </c>
      <c r="C4" s="80" t="s">
        <v>172</v>
      </c>
      <c r="D4" s="80" t="s">
        <v>3001</v>
      </c>
      <c r="E4" s="80" t="str">
        <f>IF(openings[[#This Row],[Applicant.Name]] = "UNSLOTTED","no","Yes")</f>
        <v>Yes</v>
      </c>
      <c r="F4" t="s">
        <v>815</v>
      </c>
      <c r="G4" s="103">
        <v>43738</v>
      </c>
      <c r="H4" s="100">
        <f t="shared" ca="1" si="0"/>
        <v>123</v>
      </c>
      <c r="I4" s="101"/>
      <c r="J4" s="100" t="s">
        <v>816</v>
      </c>
    </row>
    <row r="5" spans="1:12">
      <c r="A5" s="80">
        <v>218</v>
      </c>
      <c r="B5" s="33" t="s">
        <v>26</v>
      </c>
      <c r="C5" s="104" t="s">
        <v>172</v>
      </c>
      <c r="D5" s="80" t="s">
        <v>3001</v>
      </c>
      <c r="E5" s="80" t="str">
        <f>IF(openings[[#This Row],[Applicant.Name]] = "UNSLOTTED","no","Yes")</f>
        <v>Yes</v>
      </c>
      <c r="F5" t="s">
        <v>709</v>
      </c>
      <c r="G5" s="103">
        <v>43738</v>
      </c>
      <c r="H5" s="6">
        <f t="shared" ca="1" si="0"/>
        <v>123</v>
      </c>
      <c r="I5" s="103">
        <v>43810</v>
      </c>
      <c r="J5" s="6" t="s">
        <v>812</v>
      </c>
    </row>
    <row r="6" spans="1:12">
      <c r="A6" s="80">
        <v>320</v>
      </c>
      <c r="B6" s="33" t="s">
        <v>26</v>
      </c>
      <c r="C6" s="104" t="s">
        <v>172</v>
      </c>
      <c r="D6" s="80" t="s">
        <v>3001</v>
      </c>
      <c r="E6" s="80" t="str">
        <f>IF(openings[[#This Row],[Applicant.Name]] = "UNSLOTTED","no","Yes")</f>
        <v>Yes</v>
      </c>
      <c r="F6" t="s">
        <v>817</v>
      </c>
      <c r="G6" s="103">
        <v>43738</v>
      </c>
      <c r="H6" s="6">
        <f t="shared" ca="1" si="0"/>
        <v>123</v>
      </c>
      <c r="J6" s="6" t="s">
        <v>816</v>
      </c>
    </row>
    <row r="7" spans="1:12">
      <c r="A7" s="80" t="s">
        <v>818</v>
      </c>
      <c r="B7" t="s">
        <v>37</v>
      </c>
      <c r="C7" s="80" t="s">
        <v>695</v>
      </c>
      <c r="D7" s="80" t="s">
        <v>3001</v>
      </c>
      <c r="E7" s="80" t="str">
        <f>IF(openings[[#This Row],[Applicant.Name]] = "UNSLOTTED","no","Yes")</f>
        <v>no</v>
      </c>
      <c r="F7" t="s">
        <v>814</v>
      </c>
      <c r="G7" s="103">
        <v>43739</v>
      </c>
      <c r="H7" s="6">
        <f t="shared" ca="1" si="0"/>
        <v>122</v>
      </c>
    </row>
    <row r="8" spans="1:12">
      <c r="A8" s="80" t="s">
        <v>819</v>
      </c>
      <c r="B8" t="s">
        <v>37</v>
      </c>
      <c r="C8" s="80" t="s">
        <v>695</v>
      </c>
      <c r="D8" s="80" t="s">
        <v>3001</v>
      </c>
      <c r="E8" s="80" t="str">
        <f>IF(openings[[#This Row],[Applicant.Name]] = "UNSLOTTED","no","Yes")</f>
        <v>no</v>
      </c>
      <c r="F8" t="s">
        <v>814</v>
      </c>
      <c r="G8" s="103">
        <v>43756</v>
      </c>
      <c r="H8" s="6">
        <f t="shared" ca="1" si="0"/>
        <v>105</v>
      </c>
    </row>
    <row r="9" spans="1:12">
      <c r="A9" s="80">
        <v>115</v>
      </c>
      <c r="B9" s="33" t="s">
        <v>26</v>
      </c>
      <c r="C9" s="104" t="s">
        <v>172</v>
      </c>
      <c r="D9" s="80" t="s">
        <v>3001</v>
      </c>
      <c r="E9" s="80" t="str">
        <f>IF(openings[[#This Row],[Applicant.Name]] = "UNSLOTTED","no","Yes")</f>
        <v>Yes</v>
      </c>
      <c r="F9" t="s">
        <v>577</v>
      </c>
      <c r="G9" s="103">
        <v>43761</v>
      </c>
      <c r="H9" s="6">
        <f t="shared" ca="1" si="0"/>
        <v>100</v>
      </c>
      <c r="J9" s="6" t="s">
        <v>816</v>
      </c>
    </row>
    <row r="10" spans="1:12">
      <c r="A10" s="80">
        <v>213</v>
      </c>
      <c r="B10" s="33" t="s">
        <v>26</v>
      </c>
      <c r="C10" s="104" t="s">
        <v>172</v>
      </c>
      <c r="D10" s="80" t="s">
        <v>3001</v>
      </c>
      <c r="E10" s="80" t="str">
        <f>IF(openings[[#This Row],[Applicant.Name]] = "UNSLOTTED","no","Yes")</f>
        <v>Yes</v>
      </c>
      <c r="F10" t="s">
        <v>708</v>
      </c>
      <c r="G10" s="103">
        <v>43769</v>
      </c>
      <c r="H10" s="6">
        <f t="shared" ca="1" si="0"/>
        <v>92</v>
      </c>
      <c r="I10" s="103">
        <v>43805</v>
      </c>
      <c r="J10" s="6" t="s">
        <v>812</v>
      </c>
    </row>
    <row r="11" spans="1:12">
      <c r="A11" s="80">
        <v>513</v>
      </c>
      <c r="B11" t="s">
        <v>15</v>
      </c>
      <c r="C11" s="80" t="s">
        <v>695</v>
      </c>
      <c r="D11" s="80" t="s">
        <v>3001</v>
      </c>
      <c r="E11" s="80" t="str">
        <f>IF(openings[[#This Row],[Applicant.Name]] = "UNSLOTTED","no","Yes")</f>
        <v>Yes</v>
      </c>
      <c r="F11" t="s">
        <v>820</v>
      </c>
      <c r="G11" s="103">
        <v>43769</v>
      </c>
      <c r="H11" s="6">
        <f t="shared" ca="1" si="0"/>
        <v>92</v>
      </c>
      <c r="J11" s="6" t="s">
        <v>816</v>
      </c>
      <c r="K11" s="89"/>
      <c r="L11" s="89"/>
    </row>
    <row r="12" spans="1:12">
      <c r="A12" s="80">
        <v>202</v>
      </c>
      <c r="B12" t="s">
        <v>15</v>
      </c>
      <c r="C12" s="80" t="s">
        <v>695</v>
      </c>
      <c r="D12" s="80" t="s">
        <v>3001</v>
      </c>
      <c r="E12" s="80" t="str">
        <f>IF(openings[[#This Row],[Applicant.Name]] = "UNSLOTTED","no","Yes")</f>
        <v>no</v>
      </c>
      <c r="F12" t="s">
        <v>814</v>
      </c>
      <c r="G12" s="103">
        <v>43769</v>
      </c>
      <c r="H12" s="6">
        <f t="shared" ca="1" si="0"/>
        <v>92</v>
      </c>
    </row>
    <row r="13" spans="1:12">
      <c r="A13" s="80">
        <v>1501</v>
      </c>
      <c r="B13" s="33" t="s">
        <v>821</v>
      </c>
      <c r="C13" s="104" t="s">
        <v>172</v>
      </c>
      <c r="D13" s="105" t="s">
        <v>718</v>
      </c>
      <c r="E13" s="80" t="str">
        <f>IF(openings[[#This Row],[Applicant.Name]] = "UNSLOTTED","no","Yes")</f>
        <v>Yes</v>
      </c>
      <c r="F13" t="s">
        <v>822</v>
      </c>
      <c r="G13" s="103">
        <v>43769</v>
      </c>
      <c r="H13" s="6">
        <f t="shared" ca="1" si="0"/>
        <v>92</v>
      </c>
      <c r="I13" s="103">
        <v>43808</v>
      </c>
      <c r="J13" s="6" t="s">
        <v>823</v>
      </c>
    </row>
    <row r="14" spans="1:12">
      <c r="A14" s="80">
        <v>305</v>
      </c>
      <c r="B14" s="33" t="s">
        <v>26</v>
      </c>
      <c r="C14" s="104" t="s">
        <v>172</v>
      </c>
      <c r="D14" s="80" t="s">
        <v>3001</v>
      </c>
      <c r="E14" s="80" t="str">
        <f>IF(openings[[#This Row],[Applicant.Name]] = "UNSLOTTED","no","Yes")</f>
        <v>Yes</v>
      </c>
      <c r="F14" t="s">
        <v>824</v>
      </c>
      <c r="G14" s="103">
        <v>43799</v>
      </c>
      <c r="H14" s="6">
        <f t="shared" ca="1" si="0"/>
        <v>62</v>
      </c>
      <c r="I14" s="103">
        <v>43847</v>
      </c>
      <c r="J14" s="6" t="s">
        <v>825</v>
      </c>
    </row>
    <row r="15" spans="1:12">
      <c r="A15" s="80">
        <v>209</v>
      </c>
      <c r="B15" s="33" t="s">
        <v>26</v>
      </c>
      <c r="C15" s="104" t="s">
        <v>172</v>
      </c>
      <c r="D15" s="80" t="s">
        <v>3001</v>
      </c>
      <c r="E15" s="80" t="str">
        <f>IF(openings[[#This Row],[Applicant.Name]] = "UNSLOTTED","no","Yes")</f>
        <v>Yes</v>
      </c>
      <c r="F15" t="s">
        <v>711</v>
      </c>
      <c r="G15" s="103">
        <v>43799</v>
      </c>
      <c r="H15" s="6">
        <f t="shared" ca="1" si="0"/>
        <v>62</v>
      </c>
      <c r="I15" s="103">
        <v>43805</v>
      </c>
      <c r="J15" s="6" t="s">
        <v>812</v>
      </c>
    </row>
    <row r="16" spans="1:12">
      <c r="A16" s="80">
        <v>111</v>
      </c>
      <c r="B16" s="33" t="s">
        <v>26</v>
      </c>
      <c r="C16" s="104" t="s">
        <v>172</v>
      </c>
      <c r="D16" s="80" t="s">
        <v>3001</v>
      </c>
      <c r="E16" s="80" t="str">
        <f>IF(openings[[#This Row],[Applicant.Name]] = "UNSLOTTED","no","Yes")</f>
        <v>Yes</v>
      </c>
      <c r="F16" t="s">
        <v>222</v>
      </c>
      <c r="G16" s="103">
        <v>43799</v>
      </c>
      <c r="H16" s="6">
        <f t="shared" ca="1" si="0"/>
        <v>62</v>
      </c>
      <c r="I16" s="103">
        <v>43857</v>
      </c>
      <c r="J16" s="6" t="s">
        <v>812</v>
      </c>
    </row>
    <row r="17" spans="1:10">
      <c r="A17" s="80">
        <v>320</v>
      </c>
      <c r="B17" t="s">
        <v>15</v>
      </c>
      <c r="C17" s="80" t="s">
        <v>826</v>
      </c>
      <c r="D17" s="80" t="s">
        <v>3001</v>
      </c>
      <c r="E17" s="80" t="str">
        <f>IF(openings[[#This Row],[Applicant.Name]] = "UNSLOTTED","no","Yes")</f>
        <v>no</v>
      </c>
      <c r="F17" t="s">
        <v>814</v>
      </c>
      <c r="G17" s="103">
        <v>43799</v>
      </c>
      <c r="H17" s="6">
        <f t="shared" ca="1" si="0"/>
        <v>62</v>
      </c>
    </row>
    <row r="18" spans="1:10">
      <c r="A18" s="80">
        <v>328</v>
      </c>
      <c r="B18" t="s">
        <v>15</v>
      </c>
      <c r="C18" s="80" t="s">
        <v>827</v>
      </c>
      <c r="D18" s="80" t="s">
        <v>3001</v>
      </c>
      <c r="E18" s="80" t="str">
        <f>IF(openings[[#This Row],[Applicant.Name]] = "UNSLOTTED","no","Yes")</f>
        <v>Yes</v>
      </c>
      <c r="F18" t="s">
        <v>828</v>
      </c>
      <c r="G18" s="103">
        <v>43799</v>
      </c>
      <c r="H18" s="6">
        <f t="shared" ca="1" si="0"/>
        <v>62</v>
      </c>
      <c r="I18" s="103">
        <v>43840</v>
      </c>
      <c r="J18" s="6" t="s">
        <v>829</v>
      </c>
    </row>
    <row r="19" spans="1:10">
      <c r="A19" s="80">
        <v>528</v>
      </c>
      <c r="B19" t="s">
        <v>15</v>
      </c>
      <c r="C19" s="80" t="s">
        <v>827</v>
      </c>
      <c r="D19" s="80" t="s">
        <v>3001</v>
      </c>
      <c r="E19" s="80" t="str">
        <f>IF(openings[[#This Row],[Applicant.Name]] = "UNSLOTTED","no","Yes")</f>
        <v>Yes</v>
      </c>
      <c r="F19" t="s">
        <v>206</v>
      </c>
      <c r="G19" s="103">
        <v>43799</v>
      </c>
      <c r="H19" s="6">
        <f t="shared" ca="1" si="0"/>
        <v>62</v>
      </c>
      <c r="I19" s="103">
        <v>43840</v>
      </c>
      <c r="J19" s="6" t="s">
        <v>829</v>
      </c>
    </row>
    <row r="20" spans="1:10">
      <c r="A20" s="80">
        <v>412</v>
      </c>
      <c r="B20" t="s">
        <v>830</v>
      </c>
      <c r="C20" s="80" t="s">
        <v>172</v>
      </c>
      <c r="D20" s="80" t="s">
        <v>3001</v>
      </c>
      <c r="E20" s="80" t="str">
        <f>IF(openings[[#This Row],[Applicant.Name]] = "UNSLOTTED","no","Yes")</f>
        <v>no</v>
      </c>
      <c r="F20" t="s">
        <v>814</v>
      </c>
      <c r="G20" s="103">
        <v>43799</v>
      </c>
      <c r="H20" s="6">
        <f t="shared" ca="1" si="0"/>
        <v>62</v>
      </c>
    </row>
    <row r="21" spans="1:10">
      <c r="A21" s="80" t="s">
        <v>831</v>
      </c>
      <c r="B21" t="s">
        <v>832</v>
      </c>
      <c r="C21" s="80" t="s">
        <v>172</v>
      </c>
      <c r="D21" s="80" t="s">
        <v>833</v>
      </c>
      <c r="E21" s="80" t="str">
        <f>IF(openings[[#This Row],[Applicant.Name]] = "UNSLOTTED","no","Yes")</f>
        <v>Yes</v>
      </c>
      <c r="F21" t="s">
        <v>834</v>
      </c>
      <c r="G21" s="103">
        <v>43800</v>
      </c>
      <c r="H21" s="6">
        <f t="shared" ca="1" si="0"/>
        <v>61</v>
      </c>
      <c r="I21" s="103">
        <v>43809</v>
      </c>
      <c r="J21" s="6" t="s">
        <v>812</v>
      </c>
    </row>
    <row r="22" spans="1:10">
      <c r="A22" s="80">
        <v>529</v>
      </c>
      <c r="B22" t="s">
        <v>15</v>
      </c>
      <c r="C22" s="80" t="s">
        <v>835</v>
      </c>
      <c r="D22" s="80" t="s">
        <v>3001</v>
      </c>
      <c r="E22" s="80" t="str">
        <f>IF(openings[[#This Row],[Applicant.Name]] = "UNSLOTTED","no","Yes")</f>
        <v>no</v>
      </c>
      <c r="F22" t="s">
        <v>814</v>
      </c>
      <c r="G22" s="103">
        <v>43813</v>
      </c>
      <c r="H22" s="6">
        <f t="shared" ca="1" si="0"/>
        <v>48</v>
      </c>
    </row>
    <row r="23" spans="1:10">
      <c r="A23" s="80">
        <v>407</v>
      </c>
      <c r="B23" t="s">
        <v>830</v>
      </c>
      <c r="C23" s="80" t="s">
        <v>172</v>
      </c>
      <c r="D23" s="80" t="s">
        <v>3001</v>
      </c>
      <c r="E23" s="80" t="str">
        <f>IF(openings[[#This Row],[Applicant.Name]] = "UNSLOTTED","no","Yes")</f>
        <v>no</v>
      </c>
      <c r="F23" t="s">
        <v>814</v>
      </c>
      <c r="G23" s="103">
        <v>43816</v>
      </c>
      <c r="H23" s="6">
        <f t="shared" ca="1" si="0"/>
        <v>45</v>
      </c>
    </row>
    <row r="24" spans="1:10">
      <c r="A24" s="80">
        <v>417</v>
      </c>
      <c r="B24" t="s">
        <v>830</v>
      </c>
      <c r="C24" s="80" t="s">
        <v>172</v>
      </c>
      <c r="D24" s="80" t="s">
        <v>3001</v>
      </c>
      <c r="E24" s="80" t="str">
        <f>IF(openings[[#This Row],[Applicant.Name]] = "UNSLOTTED","no","Yes")</f>
        <v>no</v>
      </c>
      <c r="F24" t="s">
        <v>814</v>
      </c>
      <c r="G24" s="103">
        <v>43816</v>
      </c>
      <c r="H24" s="6">
        <f t="shared" ca="1" si="0"/>
        <v>45</v>
      </c>
    </row>
    <row r="25" spans="1:10">
      <c r="A25" s="17">
        <v>206</v>
      </c>
      <c r="B25" s="33" t="s">
        <v>26</v>
      </c>
      <c r="C25" s="104" t="s">
        <v>172</v>
      </c>
      <c r="D25" s="80" t="s">
        <v>3001</v>
      </c>
      <c r="E25" s="80" t="str">
        <f>IF(openings[[#This Row],[Applicant.Name]] = "UNSLOTTED","no","Yes")</f>
        <v>no</v>
      </c>
      <c r="F25" t="s">
        <v>814</v>
      </c>
      <c r="G25" s="103">
        <v>43830</v>
      </c>
      <c r="H25" s="100">
        <f t="shared" ca="1" si="0"/>
        <v>31</v>
      </c>
      <c r="I25" s="101"/>
      <c r="J25" s="100"/>
    </row>
    <row r="26" spans="1:10">
      <c r="A26" s="80">
        <v>407</v>
      </c>
      <c r="B26" t="s">
        <v>15</v>
      </c>
      <c r="C26" s="80" t="s">
        <v>826</v>
      </c>
      <c r="D26" s="80" t="s">
        <v>3001</v>
      </c>
      <c r="E26" s="80" t="str">
        <f>IF(openings[[#This Row],[Applicant.Name]] = "UNSLOTTED","no","Yes")</f>
        <v>no</v>
      </c>
      <c r="F26" t="s">
        <v>814</v>
      </c>
      <c r="G26" s="103">
        <v>43830</v>
      </c>
      <c r="H26" s="6">
        <f t="shared" ca="1" si="0"/>
        <v>31</v>
      </c>
    </row>
    <row r="27" spans="1:10">
      <c r="A27" s="80" t="s">
        <v>836</v>
      </c>
      <c r="B27" t="s">
        <v>37</v>
      </c>
      <c r="C27" s="80" t="s">
        <v>695</v>
      </c>
      <c r="D27" s="80" t="s">
        <v>3001</v>
      </c>
      <c r="E27" s="80" t="str">
        <f>IF(openings[[#This Row],[Applicant.Name]] = "UNSLOTTED","no","Yes")</f>
        <v>no</v>
      </c>
      <c r="F27" t="s">
        <v>814</v>
      </c>
      <c r="G27" s="103">
        <v>43839</v>
      </c>
      <c r="H27" s="6">
        <f t="shared" ca="1" si="0"/>
        <v>22</v>
      </c>
    </row>
    <row r="28" spans="1:10">
      <c r="A28" s="80">
        <v>219</v>
      </c>
      <c r="B28" s="33" t="s">
        <v>26</v>
      </c>
      <c r="C28" s="104" t="s">
        <v>172</v>
      </c>
      <c r="D28" s="80" t="s">
        <v>3001</v>
      </c>
      <c r="E28" s="80" t="str">
        <f>IF(openings[[#This Row],[Applicant.Name]] = "UNSLOTTED","no","Yes")</f>
        <v>no</v>
      </c>
      <c r="F28" t="s">
        <v>814</v>
      </c>
      <c r="G28" s="103">
        <v>43861</v>
      </c>
      <c r="H28" s="6">
        <f t="shared" ca="1" si="0"/>
        <v>0</v>
      </c>
    </row>
    <row r="29" spans="1:10">
      <c r="A29" s="80" t="s">
        <v>837</v>
      </c>
      <c r="B29" t="s">
        <v>37</v>
      </c>
      <c r="C29" s="80" t="s">
        <v>695</v>
      </c>
      <c r="D29" s="80" t="s">
        <v>3001</v>
      </c>
      <c r="E29" s="80" t="str">
        <f>IF(openings[[#This Row],[Applicant.Name]] = "UNSLOTTED","no","Yes")</f>
        <v>no</v>
      </c>
      <c r="F29" t="s">
        <v>814</v>
      </c>
      <c r="G29" s="103">
        <v>43861</v>
      </c>
      <c r="H29" s="6">
        <f t="shared" ca="1" si="0"/>
        <v>0</v>
      </c>
    </row>
    <row r="30" spans="1:10">
      <c r="A30" s="80" t="s">
        <v>838</v>
      </c>
      <c r="B30" t="s">
        <v>37</v>
      </c>
      <c r="C30" s="80" t="s">
        <v>695</v>
      </c>
      <c r="D30" s="80" t="s">
        <v>3001</v>
      </c>
      <c r="E30" s="80" t="str">
        <f>IF(openings[[#This Row],[Applicant.Name]] = "UNSLOTTED","no","Yes")</f>
        <v>no</v>
      </c>
      <c r="F30" t="s">
        <v>814</v>
      </c>
      <c r="G30" s="103">
        <v>43861</v>
      </c>
      <c r="H30" s="6">
        <f t="shared" ca="1" si="0"/>
        <v>0</v>
      </c>
    </row>
    <row r="31" spans="1:10">
      <c r="A31" s="80">
        <v>403</v>
      </c>
      <c r="B31" t="s">
        <v>830</v>
      </c>
      <c r="C31" s="80" t="s">
        <v>172</v>
      </c>
      <c r="D31" s="80" t="s">
        <v>3001</v>
      </c>
      <c r="E31" s="80" t="str">
        <f>IF(openings[[#This Row],[Applicant.Name]] = "UNSLOTTED","no","Yes")</f>
        <v>no</v>
      </c>
      <c r="F31" t="s">
        <v>814</v>
      </c>
      <c r="G31" s="103">
        <v>43890</v>
      </c>
      <c r="H31" s="6">
        <f t="shared" ca="1" si="0"/>
        <v>-29</v>
      </c>
    </row>
    <row r="32" spans="1:10">
      <c r="G32" s="103"/>
    </row>
  </sheetData>
  <conditionalFormatting sqref="A1:XFD1048576">
    <cfRule type="cellIs" dxfId="909" priority="1" operator="lessThan">
      <formula>0</formula>
    </cfRule>
    <cfRule type="containsText" dxfId="908" priority="2" operator="containsText" text="UNSLOTTED">
      <formula>NOT(ISERROR(SEARCH("UNSLOTTED",A1)))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6"/>
  </sheetPr>
  <dimension ref="A1:CS528"/>
  <sheetViews>
    <sheetView zoomScaleNormal="100" workbookViewId="0">
      <pane xSplit="1" ySplit="1" topLeftCell="B514" activePane="bottomRight" state="frozen"/>
      <selection pane="topRight" activeCell="B1" sqref="B1"/>
      <selection pane="bottomLeft" activeCell="A4" sqref="A4"/>
      <selection pane="bottomRight" activeCell="F528" sqref="F528"/>
    </sheetView>
  </sheetViews>
  <sheetFormatPr defaultRowHeight="15" outlineLevelCol="1"/>
  <cols>
    <col min="1" max="1" width="26.7109375" style="14" customWidth="1"/>
    <col min="2" max="2" width="22.7109375" customWidth="1"/>
    <col min="3" max="3" width="20.7109375" customWidth="1"/>
    <col min="4" max="4" width="10.7109375" customWidth="1"/>
    <col min="5" max="5" width="14.5703125" customWidth="1"/>
    <col min="6" max="6" width="13.85546875" style="1" customWidth="1"/>
    <col min="7" max="7" width="12.7109375" style="1" customWidth="1"/>
    <col min="8" max="8" width="5.7109375" style="1" customWidth="1"/>
    <col min="9" max="10" width="10.140625" style="1" customWidth="1"/>
    <col min="11" max="14" width="9.7109375" style="6" customWidth="1"/>
    <col min="15" max="15" width="9.5703125" style="16" customWidth="1"/>
    <col min="16" max="16" width="16.85546875" customWidth="1"/>
    <col min="17" max="17" width="7.85546875" customWidth="1"/>
    <col min="18" max="18" width="11.5703125" customWidth="1"/>
    <col min="19" max="19" width="9.5703125" customWidth="1"/>
    <col min="20" max="20" width="21" customWidth="1"/>
    <col min="21" max="21" width="9.5703125" style="72" customWidth="1"/>
    <col min="22" max="22" width="13.28515625" customWidth="1"/>
    <col min="23" max="23" width="7.42578125" customWidth="1"/>
    <col min="24" max="24" width="8.42578125" style="72" customWidth="1"/>
    <col min="25" max="25" width="9.140625" style="80" customWidth="1"/>
    <col min="26" max="26" width="11.5703125" style="80" customWidth="1"/>
    <col min="27" max="27" width="18.42578125" customWidth="1"/>
    <col min="28" max="28" width="15.140625" customWidth="1"/>
    <col min="29" max="29" width="8" customWidth="1"/>
    <col min="30" max="30" width="13.42578125" customWidth="1"/>
    <col min="31" max="31" width="22.7109375" customWidth="1"/>
    <col min="32" max="32" width="8.7109375" style="78" hidden="1" customWidth="1" outlineLevel="1"/>
    <col min="33" max="33" width="8.7109375" style="80" hidden="1" customWidth="1" outlineLevel="1"/>
    <col min="34" max="35" width="10.140625" style="80" hidden="1" customWidth="1" outlineLevel="1"/>
    <col min="36" max="37" width="9.140625" hidden="1" customWidth="1" outlineLevel="1"/>
    <col min="38" max="45" width="8.7109375" style="80" hidden="1" customWidth="1" outlineLevel="1"/>
    <col min="46" max="46" width="8.28515625" style="80" hidden="1" customWidth="1" outlineLevel="1"/>
    <col min="47" max="47" width="8.7109375" style="80" hidden="1" customWidth="1" outlineLevel="1"/>
    <col min="48" max="48" width="7.42578125" hidden="1" customWidth="1" outlineLevel="1"/>
    <col min="49" max="61" width="10" style="72" hidden="1" customWidth="1" outlineLevel="1"/>
    <col min="62" max="62" width="10" style="78" hidden="1" customWidth="1" outlineLevel="1"/>
    <col min="63" max="63" width="8.28515625" style="78" hidden="1" customWidth="1" outlineLevel="1"/>
    <col min="64" max="64" width="10" style="78" hidden="1" customWidth="1" outlineLevel="1"/>
    <col min="65" max="67" width="10" style="72" hidden="1" customWidth="1" outlineLevel="1"/>
    <col min="68" max="68" width="10" style="80" hidden="1" customWidth="1" outlineLevel="1"/>
    <col min="69" max="69" width="10" style="67" hidden="1" customWidth="1" outlineLevel="1"/>
    <col min="70" max="70" width="10" style="72" hidden="1" customWidth="1" outlineLevel="1"/>
    <col min="71" max="72" width="10" style="78" hidden="1" customWidth="1" outlineLevel="1"/>
    <col min="73" max="74" width="10" style="80" hidden="1" customWidth="1" outlineLevel="1"/>
    <col min="75" max="75" width="10" style="78" hidden="1" customWidth="1" outlineLevel="1"/>
    <col min="76" max="82" width="10" style="80" hidden="1" customWidth="1" outlineLevel="1"/>
    <col min="83" max="83" width="13.85546875" style="1" customWidth="1" collapsed="1"/>
    <col min="84" max="84" width="80.7109375" customWidth="1"/>
    <col min="85" max="86" width="36.7109375" customWidth="1"/>
    <col min="87" max="87" width="37.7109375" customWidth="1"/>
    <col min="88" max="88" width="13" customWidth="1"/>
    <col min="89" max="89" width="8.42578125" customWidth="1"/>
    <col min="90" max="90" width="10.7109375" customWidth="1"/>
    <col min="91" max="91" width="10.42578125" customWidth="1"/>
    <col min="92" max="92" width="10.7109375" customWidth="1"/>
    <col min="93" max="93" width="9.5703125" style="6" customWidth="1"/>
    <col min="94" max="94" width="8.42578125" style="11" customWidth="1"/>
    <col min="95" max="95" width="9" style="11" customWidth="1"/>
    <col min="96" max="96" width="9.28515625" style="11" customWidth="1"/>
    <col min="97" max="97" width="10.7109375" style="11" customWidth="1"/>
  </cols>
  <sheetData>
    <row r="1" spans="1:97" s="89" customFormat="1" ht="30" customHeight="1">
      <c r="A1" s="87" t="s">
        <v>637</v>
      </c>
      <c r="B1" s="3" t="s">
        <v>732</v>
      </c>
      <c r="C1" s="3" t="s">
        <v>733</v>
      </c>
      <c r="D1" s="3" t="s">
        <v>667</v>
      </c>
      <c r="E1" s="3" t="s">
        <v>734</v>
      </c>
      <c r="F1" s="30" t="s">
        <v>735</v>
      </c>
      <c r="G1" s="30" t="s">
        <v>0</v>
      </c>
      <c r="H1" s="30" t="s">
        <v>1</v>
      </c>
      <c r="I1" s="30" t="s">
        <v>736</v>
      </c>
      <c r="J1" s="30" t="s">
        <v>737</v>
      </c>
      <c r="K1" s="7" t="s">
        <v>738</v>
      </c>
      <c r="L1" s="7" t="s">
        <v>676</v>
      </c>
      <c r="M1" s="7" t="s">
        <v>739</v>
      </c>
      <c r="N1" s="7" t="s">
        <v>677</v>
      </c>
      <c r="O1" s="30" t="s">
        <v>740</v>
      </c>
      <c r="P1" s="3" t="s">
        <v>741</v>
      </c>
      <c r="Q1" s="3" t="s">
        <v>742</v>
      </c>
      <c r="R1" s="3" t="s">
        <v>743</v>
      </c>
      <c r="S1" s="3" t="s">
        <v>744</v>
      </c>
      <c r="T1" s="3" t="s">
        <v>745</v>
      </c>
      <c r="U1" s="30" t="s">
        <v>746</v>
      </c>
      <c r="V1" s="3" t="s">
        <v>747</v>
      </c>
      <c r="W1" s="73" t="s">
        <v>748</v>
      </c>
      <c r="X1" s="30" t="s">
        <v>749</v>
      </c>
      <c r="Y1" s="30" t="s">
        <v>750</v>
      </c>
      <c r="Z1" s="73" t="s">
        <v>751</v>
      </c>
      <c r="AA1" s="10" t="s">
        <v>731</v>
      </c>
      <c r="AB1" s="5" t="s">
        <v>701</v>
      </c>
      <c r="AC1" s="5" t="s">
        <v>3</v>
      </c>
      <c r="AD1" s="10" t="s">
        <v>752</v>
      </c>
      <c r="AE1" s="10" t="s">
        <v>4</v>
      </c>
      <c r="AF1" s="81" t="s">
        <v>753</v>
      </c>
      <c r="AG1" s="81" t="s">
        <v>696</v>
      </c>
      <c r="AH1" s="81" t="s">
        <v>697</v>
      </c>
      <c r="AI1" s="81" t="s">
        <v>699</v>
      </c>
      <c r="AJ1" s="88" t="s">
        <v>728</v>
      </c>
      <c r="AK1" s="88" t="s">
        <v>729</v>
      </c>
      <c r="AL1" s="81" t="s">
        <v>644</v>
      </c>
      <c r="AM1" s="81" t="s">
        <v>645</v>
      </c>
      <c r="AN1" s="81" t="s">
        <v>646</v>
      </c>
      <c r="AO1" s="81" t="s">
        <v>638</v>
      </c>
      <c r="AP1" s="81" t="s">
        <v>639</v>
      </c>
      <c r="AQ1" s="81" t="s">
        <v>754</v>
      </c>
      <c r="AR1" s="81" t="s">
        <v>755</v>
      </c>
      <c r="AS1" s="81" t="s">
        <v>642</v>
      </c>
      <c r="AT1" s="81" t="s">
        <v>756</v>
      </c>
      <c r="AU1" s="81" t="s">
        <v>757</v>
      </c>
      <c r="AV1" s="81" t="s">
        <v>758</v>
      </c>
      <c r="AW1" s="81" t="s">
        <v>759</v>
      </c>
      <c r="AX1" s="81" t="s">
        <v>760</v>
      </c>
      <c r="AY1" s="81" t="s">
        <v>761</v>
      </c>
      <c r="AZ1" s="81" t="s">
        <v>776</v>
      </c>
      <c r="BA1" s="81" t="s">
        <v>777</v>
      </c>
      <c r="BB1" s="81" t="s">
        <v>778</v>
      </c>
      <c r="BC1" s="81" t="s">
        <v>779</v>
      </c>
      <c r="BD1" s="81" t="s">
        <v>780</v>
      </c>
      <c r="BE1" s="81" t="s">
        <v>781</v>
      </c>
      <c r="BF1" s="81" t="s">
        <v>782</v>
      </c>
      <c r="BG1" s="81" t="s">
        <v>783</v>
      </c>
      <c r="BH1" s="81" t="s">
        <v>784</v>
      </c>
      <c r="BI1" s="81" t="s">
        <v>785</v>
      </c>
      <c r="BJ1" s="81" t="s">
        <v>786</v>
      </c>
      <c r="BK1" s="81" t="s">
        <v>787</v>
      </c>
      <c r="BL1" s="81" t="s">
        <v>788</v>
      </c>
      <c r="BM1" s="81" t="s">
        <v>789</v>
      </c>
      <c r="BN1" s="81" t="s">
        <v>790</v>
      </c>
      <c r="BO1" s="81" t="s">
        <v>791</v>
      </c>
      <c r="BP1" s="81" t="s">
        <v>792</v>
      </c>
      <c r="BQ1" s="26" t="s">
        <v>795</v>
      </c>
      <c r="BR1" s="26" t="s">
        <v>796</v>
      </c>
      <c r="BS1" s="26" t="s">
        <v>797</v>
      </c>
      <c r="BT1" s="26" t="s">
        <v>798</v>
      </c>
      <c r="BU1" s="26" t="s">
        <v>799</v>
      </c>
      <c r="BV1" s="81" t="s">
        <v>800</v>
      </c>
      <c r="BW1" s="26" t="s">
        <v>775</v>
      </c>
      <c r="BX1" s="26" t="s">
        <v>730</v>
      </c>
      <c r="BY1" s="26" t="s">
        <v>793</v>
      </c>
      <c r="BZ1" s="26" t="s">
        <v>3000</v>
      </c>
      <c r="CA1" s="26" t="s">
        <v>794</v>
      </c>
      <c r="CB1" s="26" t="s">
        <v>801</v>
      </c>
      <c r="CC1" s="26" t="s">
        <v>802</v>
      </c>
      <c r="CD1" s="26" t="s">
        <v>803</v>
      </c>
      <c r="CE1" s="91" t="s">
        <v>774</v>
      </c>
      <c r="CF1" s="10" t="s">
        <v>773</v>
      </c>
      <c r="CG1" s="10" t="s">
        <v>772</v>
      </c>
      <c r="CH1" s="10" t="s">
        <v>771</v>
      </c>
      <c r="CI1" s="10" t="s">
        <v>770</v>
      </c>
      <c r="CJ1" s="10" t="s">
        <v>769</v>
      </c>
      <c r="CK1" s="26" t="s">
        <v>668</v>
      </c>
      <c r="CL1" s="26" t="s">
        <v>768</v>
      </c>
      <c r="CM1" s="34" t="s">
        <v>767</v>
      </c>
      <c r="CN1" s="34" t="s">
        <v>713</v>
      </c>
      <c r="CO1" s="26" t="s">
        <v>766</v>
      </c>
      <c r="CP1" s="26" t="s">
        <v>765</v>
      </c>
      <c r="CQ1" s="26" t="s">
        <v>764</v>
      </c>
      <c r="CR1" s="26" t="s">
        <v>763</v>
      </c>
      <c r="CS1" s="26" t="s">
        <v>762</v>
      </c>
    </row>
    <row r="2" spans="1:97" ht="15" customHeight="1">
      <c r="A2" s="33" t="s">
        <v>5</v>
      </c>
      <c r="B2" t="s">
        <v>6</v>
      </c>
      <c r="C2" t="s">
        <v>7</v>
      </c>
      <c r="D2">
        <v>1077353</v>
      </c>
      <c r="E2" s="4">
        <v>42534</v>
      </c>
      <c r="F2" s="2">
        <v>42538</v>
      </c>
      <c r="G2" s="2">
        <v>32301</v>
      </c>
      <c r="H2" s="58">
        <f t="shared" ref="H2:H65" si="0">INT(YEARFRAC(G2,F2))</f>
        <v>28</v>
      </c>
      <c r="I2" s="72" t="s">
        <v>679</v>
      </c>
      <c r="J2" s="43" t="s">
        <v>8</v>
      </c>
      <c r="K2" s="6">
        <v>11</v>
      </c>
      <c r="L2" s="6" t="s">
        <v>8</v>
      </c>
      <c r="M2" s="6" t="s">
        <v>11</v>
      </c>
      <c r="N2" s="6" t="s">
        <v>8</v>
      </c>
      <c r="O2" s="57" t="s">
        <v>8</v>
      </c>
      <c r="P2" t="s">
        <v>9</v>
      </c>
      <c r="Q2" t="s">
        <v>11</v>
      </c>
      <c r="R2" t="s">
        <v>11</v>
      </c>
      <c r="T2" t="s">
        <v>10</v>
      </c>
      <c r="U2" s="72" t="s">
        <v>8</v>
      </c>
      <c r="V2" t="s">
        <v>11</v>
      </c>
      <c r="W2" s="72" t="s">
        <v>11</v>
      </c>
      <c r="X2" s="72" t="s">
        <v>11</v>
      </c>
      <c r="Y2" s="80" t="s">
        <v>8</v>
      </c>
      <c r="Z2" s="53"/>
      <c r="AE2" t="s">
        <v>12</v>
      </c>
      <c r="AF2" s="6">
        <f>Referrals[[#This Row],[Date.Received]]-Referrals[[#This Row],[Date.Assessed]]</f>
        <v>4</v>
      </c>
      <c r="AG2" s="6" t="s">
        <v>644</v>
      </c>
      <c r="AH2" s="6" t="s">
        <v>640</v>
      </c>
      <c r="AI2" s="6" t="s">
        <v>700</v>
      </c>
      <c r="AJ2" s="63">
        <f t="shared" ref="AJ2:AJ65" si="1">YEAR(F2)</f>
        <v>2016</v>
      </c>
      <c r="AK2" s="63">
        <f t="shared" ref="AK2:AK65" si="2">MONTH(F2)</f>
        <v>6</v>
      </c>
      <c r="AL2" s="80">
        <f t="shared" ref="AL2:AL65" si="3">IF(AG2&lt;&gt;"Male",0,1)</f>
        <v>1</v>
      </c>
      <c r="AM2" s="80">
        <f t="shared" ref="AM2:AM65" si="4">IF(AG2&lt;&gt;"Female",0,1)</f>
        <v>0</v>
      </c>
      <c r="AN2" s="80">
        <f t="shared" ref="AN2:AN65" si="5">IF(AG2&lt;&gt;"Trans",0,1)</f>
        <v>0</v>
      </c>
      <c r="AO2" s="44">
        <f t="shared" ref="AO2:AO65" si="6">IF(AH2&lt;&gt;"AI",0,1)</f>
        <v>0</v>
      </c>
      <c r="AP2" s="80">
        <f t="shared" ref="AP2:AP65" si="7">IF(AH2&lt;&gt;"Asian",0,1)</f>
        <v>0</v>
      </c>
      <c r="AQ2" s="80">
        <f t="shared" ref="AQ2:AQ65" si="8">IF(AH2&lt;&gt;"Black/AA",0,1)</f>
        <v>1</v>
      </c>
      <c r="AR2" s="80">
        <f t="shared" ref="AR2:AR65" si="9">IF(AH2&lt;&gt;"NH/PI",0,1)</f>
        <v>0</v>
      </c>
      <c r="AS2" s="44">
        <f t="shared" ref="AS2:AS65" si="10">IF(AH2&lt;&gt;"White",0,1)</f>
        <v>0</v>
      </c>
      <c r="AT2" s="80">
        <f t="shared" ref="AT2:AT65" si="11">IF(AH2&lt;&gt;"Mix/Other",0,1)</f>
        <v>0</v>
      </c>
      <c r="AU2" s="80">
        <f t="shared" ref="AU2:AU65" si="12">IF(AI2&lt;&gt;"H/L",0,1)</f>
        <v>0</v>
      </c>
      <c r="AV2" s="72">
        <f t="shared" ref="AV2:AV65" si="13">IF(V2&lt;&gt;"Yes",0,1)</f>
        <v>1</v>
      </c>
      <c r="AW2" s="72">
        <f t="shared" ref="AW2:AW65" si="14">IF(T2&lt;&gt;"Chronic Homeless",0,1)</f>
        <v>0</v>
      </c>
      <c r="AX2" s="72">
        <f t="shared" ref="AX2:AX65" si="15">IF(T2&lt;&gt;"HUD homeless",0,1)</f>
        <v>1</v>
      </c>
      <c r="AY2" s="72">
        <f t="shared" ref="AY2:AY65" si="16">IF(T2&lt;&gt;"Long term homeless",0,1)</f>
        <v>0</v>
      </c>
      <c r="AZ2" s="72">
        <f t="shared" ref="AZ2:AZ65" si="17">IF(T2&lt;&gt;"not homeless",0,1)</f>
        <v>0</v>
      </c>
      <c r="BA2" s="72">
        <f>IF(SUM(Referrals[[#This Row],[Tribal.bin]:[GA.bin]]) = 0,0,1)</f>
        <v>1</v>
      </c>
      <c r="BB2" s="72">
        <f t="shared" ref="BB2:BB65" si="18">IF(P2&lt;&gt;"Tribal",0,1)</f>
        <v>0</v>
      </c>
      <c r="BC2" s="72">
        <f t="shared" ref="BC2:BC65" si="19">IF(P2&lt;&gt;"SSDI",0,1)</f>
        <v>0</v>
      </c>
      <c r="BD2" s="72">
        <f t="shared" ref="BD2:BD65" si="20">IF(P2&lt;&gt;"RSDI",0,1)</f>
        <v>0</v>
      </c>
      <c r="BE2" s="72">
        <f t="shared" ref="BE2:BE65" si="21">IF(P2&lt;&gt;"none",0,1)</f>
        <v>0</v>
      </c>
      <c r="BF2" s="72">
        <f t="shared" ref="BF2:BF65" si="22">IF(P2&lt;&gt;"employment",0,1)</f>
        <v>0</v>
      </c>
      <c r="BG2" s="72">
        <f t="shared" ref="BG2:BG65" si="23">IF(P2&lt;&gt;"SSI",0,1)</f>
        <v>0</v>
      </c>
      <c r="BH2" s="72">
        <f t="shared" ref="BH2:BH65" si="24">IF(P2&lt;&gt;"GA",0,1)</f>
        <v>1</v>
      </c>
      <c r="BI2" s="72">
        <f t="shared" ref="BI2:BI65" si="25">IF(O2&lt;&gt;"no",1,0)</f>
        <v>0</v>
      </c>
      <c r="BJ2" s="78">
        <f t="shared" ref="BJ2:BJ65" si="26">IF(M2&lt;&gt;"no",1,0)</f>
        <v>1</v>
      </c>
      <c r="BK2" s="78">
        <f t="shared" ref="BK2:BK65" si="27">IF(N2&lt;&gt;"no",1,0)</f>
        <v>0</v>
      </c>
      <c r="BL2" s="78">
        <f t="shared" ref="BL2:BL65" si="28">IF(L2&lt;&gt;"no",1,0)</f>
        <v>0</v>
      </c>
      <c r="BM2" s="72">
        <f t="shared" ref="BM2:BM65" si="29">IF(Q2&lt;&gt;"",1,0)</f>
        <v>1</v>
      </c>
      <c r="BN2" s="72">
        <f t="shared" ref="BN2:BN65" si="30">IF(R2&lt;&gt;"",1,0)</f>
        <v>1</v>
      </c>
      <c r="BO2" s="72">
        <f t="shared" ref="BO2:BO65" si="31">IF(S2&lt;&gt;"",1,0)</f>
        <v>0</v>
      </c>
      <c r="BP2" s="80">
        <f t="shared" ref="BP2:BP65" si="32">IF(Y2&lt;&gt;"yes",0,1)</f>
        <v>0</v>
      </c>
      <c r="BQ2" s="72">
        <f t="shared" ref="BQ2:BQ65" si="33">IF(I2&lt;&gt;"Yes",0,1)</f>
        <v>0</v>
      </c>
      <c r="BR2" s="72">
        <f t="shared" ref="BR2:BR65" si="34">IF(J2&lt;&gt;"Yes",0,1)</f>
        <v>0</v>
      </c>
      <c r="BS2" s="78">
        <f t="shared" ref="BS2:BS65" si="35">IF(W2&lt;&gt;"no",1,0)</f>
        <v>1</v>
      </c>
      <c r="BT2" s="78">
        <f t="shared" ref="BT2:BT65" si="36">IF(X2&lt;&gt;"no",1,0)</f>
        <v>1</v>
      </c>
      <c r="BU2" s="80">
        <f t="shared" ref="BU2:BU65" si="37">IF(U2&lt;&gt;"Yes",0,1)</f>
        <v>0</v>
      </c>
      <c r="BV2" s="80">
        <f t="shared" ref="BV2:BV65" si="38">IF(I2&lt;&gt;"unkwn",0,1)</f>
        <v>1</v>
      </c>
      <c r="BW2" s="78">
        <f>COUNTIF(Referrals[[#This Row],[Name]:[Alt.contact]],"Mi")</f>
        <v>0</v>
      </c>
      <c r="BX2" s="80">
        <f t="shared" ref="BX2:BX65" si="39">IF(BW2 &gt;0,1,0)</f>
        <v>0</v>
      </c>
      <c r="BY2" s="72">
        <f t="shared" ref="BY2:BY65" si="40">IF(AD2&lt;&gt;"",1,0)</f>
        <v>0</v>
      </c>
      <c r="BZ2" s="80">
        <f t="shared" ref="BZ2:BZ65" si="41">IF(AE2&lt;&gt;"interview scheduled",0,1)</f>
        <v>0</v>
      </c>
      <c r="CA2" s="67">
        <f t="shared" ref="CA2:CA65" si="42">IF(AE2&lt;&gt;"Moved in",0,1)</f>
        <v>0</v>
      </c>
      <c r="CB2" s="80">
        <f t="shared" ref="CB2:CB65" si="43">IF(AE2&lt;&gt;"Removed",0,1)</f>
        <v>1</v>
      </c>
      <c r="CC2" s="80">
        <f t="shared" ref="CC2:CC65" si="44">IF(AE2&lt;&gt;"in process with PM",0,1)</f>
        <v>0</v>
      </c>
      <c r="CD2" s="80">
        <f t="shared" ref="CD2:CD65" si="45">IF(AE2&lt;&gt;"",0,1)</f>
        <v>0</v>
      </c>
      <c r="CE2" s="52"/>
      <c r="CF2" t="s">
        <v>41</v>
      </c>
      <c r="CG2" s="22"/>
      <c r="CH2" s="35" t="s">
        <v>715</v>
      </c>
      <c r="CI2" s="22"/>
      <c r="CJ2" s="4">
        <v>42551</v>
      </c>
      <c r="CK2" s="58" t="str">
        <f t="shared" ref="CK2:CK65" si="46">_xlfn.IFS(AE2="Removed"," ",AE2 = "in process with PM"," ",AE2 = "interview scheduled"," ", AE2 = FALSE, " ", CL2 &gt; 1/1/2010,"no",AE2 = "Moved in","Yes")</f>
        <v xml:space="preserve"> </v>
      </c>
      <c r="CL2" s="28"/>
      <c r="CM2" s="6" t="str">
        <f t="shared" ref="CM2:CM65" ca="1" si="47">_xlfn.IFS(AE2="Removed"," ",AE2 = "in process with PM"," ",AE2 = "interview scheduled"," ", AE2 = FALSE, " ",CK2 = "no",CL2 - CE2,CK2 = "Yes",TODAY() - CE2)</f>
        <v xml:space="preserve"> </v>
      </c>
      <c r="CN2" s="6" t="str">
        <f t="shared" ref="CN2:CN65" ca="1" si="48">_xlfn.IFS(AE2="Removed"," ",AE2 = "in process with PM"," ",AE2 = "interview scheduled"," ", AE2 = FALSE, " ",(TODAY() - CE2) &gt; 364,"Yes",(TODAY() - CE2) &lt; 365,"no")</f>
        <v xml:space="preserve"> </v>
      </c>
      <c r="CO2" s="58" t="str">
        <f t="shared" ref="CO2:CO65" ca="1" si="49">_xlfn.IFS(AE2="Removed"," ",AE2 = "in process with PM"," ",AE2 = "interview scheduled"," ", AE2 = FALSE, " ",CM2 &gt; 364,"Yes",CM2 &lt; 365,"no")</f>
        <v xml:space="preserve"> </v>
      </c>
      <c r="CP2" s="58" t="str">
        <f t="shared" ref="CP2:CP65" si="50">_xlfn.IFS(AE2="Removed"," ",AE2 = "in process with PM"," ",AE2 = "interview scheduled"," ",AE2 = FALSE, " ", AE2 = "moved in",CE2 - F2)</f>
        <v xml:space="preserve"> </v>
      </c>
      <c r="CQ2" s="58" t="str">
        <f t="shared" ref="CQ2:CQ65" si="51">_xlfn.IFS(AD2=FALSE," ",AD2 &gt; 1/1/2010,AD2 - F2,,,,,AE2 = "in process with PM",AD2 - F2)</f>
        <v xml:space="preserve"> </v>
      </c>
      <c r="CR2" s="58" t="str">
        <f t="shared" ref="CR2:CR65" si="52">_xlfn.IFS(AE2="Removed"," ",AE2 = "in process with PM"," ",AE2 = "interview scheduled"," ",AE2 = FALSE, " ", AE2 = "moved in",CE2 - AD2)</f>
        <v xml:space="preserve"> </v>
      </c>
      <c r="CS2" s="58">
        <f t="shared" ref="CS2:CS65" si="53">_xlfn.IFS(AE2="moved in"," ",AE2 = "in process with PM"," ",AE2 = "interview scheduled"," ",AE2 = FALSE, " ", AE2 = "removed",CJ2 - F2)</f>
        <v>13</v>
      </c>
    </row>
    <row r="3" spans="1:97">
      <c r="A3" s="33" t="s">
        <v>14</v>
      </c>
      <c r="B3" t="s">
        <v>6</v>
      </c>
      <c r="C3" t="s">
        <v>7</v>
      </c>
      <c r="E3" s="4">
        <v>42535</v>
      </c>
      <c r="F3" s="2">
        <v>42538</v>
      </c>
      <c r="G3" s="2">
        <v>29913</v>
      </c>
      <c r="H3" s="80">
        <f t="shared" si="0"/>
        <v>34</v>
      </c>
      <c r="I3" s="80" t="s">
        <v>679</v>
      </c>
      <c r="J3" s="43" t="s">
        <v>8</v>
      </c>
      <c r="K3" s="6">
        <v>12</v>
      </c>
      <c r="L3" s="6" t="s">
        <v>8</v>
      </c>
      <c r="M3" s="6" t="s">
        <v>11</v>
      </c>
      <c r="N3" s="6" t="s">
        <v>11</v>
      </c>
      <c r="O3" s="84" t="s">
        <v>8</v>
      </c>
      <c r="P3" t="s">
        <v>9</v>
      </c>
      <c r="Q3" t="s">
        <v>11</v>
      </c>
      <c r="R3" t="s">
        <v>11</v>
      </c>
      <c r="T3" t="s">
        <v>45</v>
      </c>
      <c r="U3" s="80" t="s">
        <v>8</v>
      </c>
      <c r="V3" t="s">
        <v>11</v>
      </c>
      <c r="W3" s="80" t="s">
        <v>11</v>
      </c>
      <c r="X3" s="80" t="s">
        <v>11</v>
      </c>
      <c r="Y3" s="80" t="s">
        <v>8</v>
      </c>
      <c r="Z3" s="53"/>
      <c r="AB3" t="s">
        <v>15</v>
      </c>
      <c r="AC3" t="s">
        <v>695</v>
      </c>
      <c r="AD3" s="4">
        <v>42549</v>
      </c>
      <c r="AE3" t="s">
        <v>16</v>
      </c>
      <c r="AF3" s="6">
        <f>Referrals[[#This Row],[Date.Received]]-Referrals[[#This Row],[Date.Assessed]]</f>
        <v>3</v>
      </c>
      <c r="AG3" s="6" t="s">
        <v>644</v>
      </c>
      <c r="AH3" s="6" t="s">
        <v>642</v>
      </c>
      <c r="AI3" s="6" t="s">
        <v>700</v>
      </c>
      <c r="AJ3" s="63">
        <f t="shared" si="1"/>
        <v>2016</v>
      </c>
      <c r="AK3" s="63">
        <f t="shared" si="2"/>
        <v>6</v>
      </c>
      <c r="AL3" s="80">
        <f t="shared" si="3"/>
        <v>1</v>
      </c>
      <c r="AM3" s="80">
        <f t="shared" si="4"/>
        <v>0</v>
      </c>
      <c r="AN3" s="80">
        <f t="shared" si="5"/>
        <v>0</v>
      </c>
      <c r="AO3" s="44">
        <f t="shared" si="6"/>
        <v>0</v>
      </c>
      <c r="AP3" s="80">
        <f t="shared" si="7"/>
        <v>0</v>
      </c>
      <c r="AQ3" s="44">
        <f t="shared" si="8"/>
        <v>0</v>
      </c>
      <c r="AR3" s="80">
        <f t="shared" si="9"/>
        <v>0</v>
      </c>
      <c r="AS3" s="6">
        <f t="shared" si="10"/>
        <v>1</v>
      </c>
      <c r="AT3" s="80">
        <f t="shared" si="11"/>
        <v>0</v>
      </c>
      <c r="AU3" s="80">
        <f t="shared" si="12"/>
        <v>0</v>
      </c>
      <c r="AV3" s="80">
        <f t="shared" si="13"/>
        <v>1</v>
      </c>
      <c r="AW3" s="80">
        <f t="shared" si="14"/>
        <v>0</v>
      </c>
      <c r="AX3" s="80">
        <f t="shared" si="15"/>
        <v>0</v>
      </c>
      <c r="AY3" s="80">
        <f t="shared" si="16"/>
        <v>1</v>
      </c>
      <c r="AZ3" s="80">
        <f t="shared" si="17"/>
        <v>0</v>
      </c>
      <c r="BA3" s="80">
        <f>IF(SUM(Referrals[[#This Row],[Tribal.bin]:[GA.bin]]) = 0,0,1)</f>
        <v>1</v>
      </c>
      <c r="BB3" s="80">
        <f t="shared" si="18"/>
        <v>0</v>
      </c>
      <c r="BC3" s="80">
        <f t="shared" si="19"/>
        <v>0</v>
      </c>
      <c r="BD3" s="80">
        <f t="shared" si="20"/>
        <v>0</v>
      </c>
      <c r="BE3" s="80">
        <f t="shared" si="21"/>
        <v>0</v>
      </c>
      <c r="BF3" s="80">
        <f t="shared" si="22"/>
        <v>0</v>
      </c>
      <c r="BG3" s="80">
        <f t="shared" si="23"/>
        <v>0</v>
      </c>
      <c r="BH3" s="80">
        <f t="shared" si="24"/>
        <v>1</v>
      </c>
      <c r="BI3" s="80">
        <f t="shared" si="25"/>
        <v>0</v>
      </c>
      <c r="BJ3" s="80">
        <f t="shared" si="26"/>
        <v>1</v>
      </c>
      <c r="BK3" s="80">
        <f t="shared" si="27"/>
        <v>1</v>
      </c>
      <c r="BL3" s="80">
        <f t="shared" si="28"/>
        <v>0</v>
      </c>
      <c r="BM3" s="80">
        <f t="shared" si="29"/>
        <v>1</v>
      </c>
      <c r="BN3" s="80">
        <f t="shared" si="30"/>
        <v>1</v>
      </c>
      <c r="BO3" s="80">
        <f t="shared" si="31"/>
        <v>0</v>
      </c>
      <c r="BP3" s="80">
        <f t="shared" si="32"/>
        <v>0</v>
      </c>
      <c r="BQ3" s="80">
        <f t="shared" si="33"/>
        <v>0</v>
      </c>
      <c r="BR3" s="80">
        <f t="shared" si="34"/>
        <v>0</v>
      </c>
      <c r="BS3" s="80">
        <f t="shared" si="35"/>
        <v>1</v>
      </c>
      <c r="BT3" s="80">
        <f t="shared" si="36"/>
        <v>1</v>
      </c>
      <c r="BU3" s="80">
        <f t="shared" si="37"/>
        <v>0</v>
      </c>
      <c r="BV3" s="80">
        <f t="shared" si="38"/>
        <v>1</v>
      </c>
      <c r="BW3" s="80">
        <f>COUNTIF(Referrals[[#This Row],[Name]:[Alt.contact]],"Mi")</f>
        <v>0</v>
      </c>
      <c r="BX3" s="80">
        <f t="shared" si="39"/>
        <v>0</v>
      </c>
      <c r="BY3" s="66">
        <f t="shared" si="40"/>
        <v>1</v>
      </c>
      <c r="BZ3" s="66">
        <f t="shared" si="41"/>
        <v>0</v>
      </c>
      <c r="CA3" s="80">
        <f t="shared" si="42"/>
        <v>1</v>
      </c>
      <c r="CB3" s="80">
        <f t="shared" si="43"/>
        <v>0</v>
      </c>
      <c r="CC3" s="80">
        <f t="shared" si="44"/>
        <v>0</v>
      </c>
      <c r="CD3" s="80">
        <f t="shared" si="45"/>
        <v>0</v>
      </c>
      <c r="CE3" s="52">
        <v>42566</v>
      </c>
      <c r="CG3" s="22"/>
      <c r="CH3" s="22"/>
      <c r="CI3" s="22"/>
      <c r="CJ3" s="4">
        <v>42549</v>
      </c>
      <c r="CK3" s="80" t="str">
        <f t="shared" si="46"/>
        <v>no</v>
      </c>
      <c r="CL3" s="28">
        <v>43220</v>
      </c>
      <c r="CM3" s="6">
        <f t="shared" ca="1" si="47"/>
        <v>654</v>
      </c>
      <c r="CN3" s="6" t="str">
        <f t="shared" ca="1" si="48"/>
        <v>Yes</v>
      </c>
      <c r="CO3" s="80" t="str">
        <f t="shared" ca="1" si="49"/>
        <v>Yes</v>
      </c>
      <c r="CP3" s="80">
        <f t="shared" si="50"/>
        <v>28</v>
      </c>
      <c r="CQ3" s="80">
        <f t="shared" si="51"/>
        <v>11</v>
      </c>
      <c r="CR3" s="80">
        <f t="shared" si="52"/>
        <v>17</v>
      </c>
      <c r="CS3" s="80" t="str">
        <f t="shared" si="53"/>
        <v xml:space="preserve"> </v>
      </c>
    </row>
    <row r="4" spans="1:97">
      <c r="A4" s="33" t="s">
        <v>18</v>
      </c>
      <c r="B4" t="s">
        <v>19</v>
      </c>
      <c r="C4" t="s">
        <v>20</v>
      </c>
      <c r="D4">
        <v>1003092</v>
      </c>
      <c r="E4" s="4">
        <v>42527</v>
      </c>
      <c r="F4" s="2">
        <v>42548</v>
      </c>
      <c r="G4" s="2">
        <v>25239</v>
      </c>
      <c r="H4" s="58">
        <f t="shared" si="0"/>
        <v>47</v>
      </c>
      <c r="I4" s="72" t="s">
        <v>679</v>
      </c>
      <c r="J4" s="43" t="s">
        <v>8</v>
      </c>
      <c r="K4" s="6">
        <v>12</v>
      </c>
      <c r="L4" s="6" t="s">
        <v>8</v>
      </c>
      <c r="M4" s="6" t="s">
        <v>11</v>
      </c>
      <c r="N4" s="6" t="s">
        <v>11</v>
      </c>
      <c r="O4" s="57" t="s">
        <v>8</v>
      </c>
      <c r="P4" t="s">
        <v>21</v>
      </c>
      <c r="Q4" t="s">
        <v>11</v>
      </c>
      <c r="S4" s="40" t="s">
        <v>11</v>
      </c>
      <c r="T4" t="s">
        <v>22</v>
      </c>
      <c r="U4" s="72" t="s">
        <v>11</v>
      </c>
      <c r="V4" t="s">
        <v>11</v>
      </c>
      <c r="W4" s="72" t="s">
        <v>11</v>
      </c>
      <c r="X4" s="72" t="s">
        <v>11</v>
      </c>
      <c r="Y4" s="80" t="s">
        <v>8</v>
      </c>
      <c r="Z4" s="53"/>
      <c r="AE4" t="s">
        <v>12</v>
      </c>
      <c r="AF4" s="6">
        <f>Referrals[[#This Row],[Date.Received]]-Referrals[[#This Row],[Date.Assessed]]</f>
        <v>21</v>
      </c>
      <c r="AG4" s="6" t="s">
        <v>644</v>
      </c>
      <c r="AH4" s="6" t="s">
        <v>698</v>
      </c>
      <c r="AI4" s="6" t="s">
        <v>700</v>
      </c>
      <c r="AJ4" s="63">
        <f t="shared" si="1"/>
        <v>2016</v>
      </c>
      <c r="AK4" s="63">
        <f t="shared" si="2"/>
        <v>6</v>
      </c>
      <c r="AL4" s="80">
        <f t="shared" si="3"/>
        <v>1</v>
      </c>
      <c r="AM4" s="80">
        <f t="shared" si="4"/>
        <v>0</v>
      </c>
      <c r="AN4" s="80">
        <f t="shared" si="5"/>
        <v>0</v>
      </c>
      <c r="AO4" s="44">
        <f t="shared" si="6"/>
        <v>0</v>
      </c>
      <c r="AP4" s="80">
        <f t="shared" si="7"/>
        <v>0</v>
      </c>
      <c r="AQ4" s="44">
        <f t="shared" si="8"/>
        <v>0</v>
      </c>
      <c r="AR4" s="80">
        <f t="shared" si="9"/>
        <v>0</v>
      </c>
      <c r="AS4" s="44">
        <f t="shared" si="10"/>
        <v>0</v>
      </c>
      <c r="AT4" s="80">
        <f t="shared" si="11"/>
        <v>1</v>
      </c>
      <c r="AU4" s="80">
        <f t="shared" si="12"/>
        <v>0</v>
      </c>
      <c r="AV4" s="72">
        <f t="shared" si="13"/>
        <v>1</v>
      </c>
      <c r="AW4" s="72">
        <f t="shared" si="14"/>
        <v>1</v>
      </c>
      <c r="AX4" s="72">
        <f t="shared" si="15"/>
        <v>0</v>
      </c>
      <c r="AY4" s="72">
        <f t="shared" si="16"/>
        <v>0</v>
      </c>
      <c r="AZ4" s="72">
        <f t="shared" si="17"/>
        <v>0</v>
      </c>
      <c r="BA4" s="72">
        <f>IF(SUM(Referrals[[#This Row],[Tribal.bin]:[GA.bin]]) = 0,0,1)</f>
        <v>1</v>
      </c>
      <c r="BB4" s="72">
        <f t="shared" si="18"/>
        <v>0</v>
      </c>
      <c r="BC4" s="72">
        <f t="shared" si="19"/>
        <v>0</v>
      </c>
      <c r="BD4" s="72">
        <f t="shared" si="20"/>
        <v>0</v>
      </c>
      <c r="BE4" s="72">
        <f t="shared" si="21"/>
        <v>0</v>
      </c>
      <c r="BF4" s="72">
        <f t="shared" si="22"/>
        <v>0</v>
      </c>
      <c r="BG4" s="72">
        <f t="shared" si="23"/>
        <v>1</v>
      </c>
      <c r="BH4" s="72">
        <f t="shared" si="24"/>
        <v>0</v>
      </c>
      <c r="BI4" s="72">
        <f t="shared" si="25"/>
        <v>0</v>
      </c>
      <c r="BJ4" s="78">
        <f t="shared" si="26"/>
        <v>1</v>
      </c>
      <c r="BK4" s="78">
        <f t="shared" si="27"/>
        <v>1</v>
      </c>
      <c r="BL4" s="78">
        <f t="shared" si="28"/>
        <v>0</v>
      </c>
      <c r="BM4" s="72">
        <f t="shared" si="29"/>
        <v>1</v>
      </c>
      <c r="BN4" s="72">
        <f t="shared" si="30"/>
        <v>0</v>
      </c>
      <c r="BO4" s="72">
        <f t="shared" si="31"/>
        <v>1</v>
      </c>
      <c r="BP4" s="80">
        <f t="shared" si="32"/>
        <v>0</v>
      </c>
      <c r="BQ4" s="72">
        <f t="shared" si="33"/>
        <v>0</v>
      </c>
      <c r="BR4" s="72">
        <f t="shared" si="34"/>
        <v>0</v>
      </c>
      <c r="BS4" s="78">
        <f t="shared" si="35"/>
        <v>1</v>
      </c>
      <c r="BT4" s="78">
        <f t="shared" si="36"/>
        <v>1</v>
      </c>
      <c r="BU4" s="80">
        <f t="shared" si="37"/>
        <v>1</v>
      </c>
      <c r="BV4" s="80">
        <f t="shared" si="38"/>
        <v>1</v>
      </c>
      <c r="BW4" s="78">
        <f>COUNTIF(Referrals[[#This Row],[Name]:[Alt.contact]],"Mi")</f>
        <v>0</v>
      </c>
      <c r="BX4" s="80">
        <f t="shared" si="39"/>
        <v>0</v>
      </c>
      <c r="BY4" s="72">
        <f t="shared" si="40"/>
        <v>0</v>
      </c>
      <c r="BZ4" s="80">
        <f t="shared" si="41"/>
        <v>0</v>
      </c>
      <c r="CA4" s="67">
        <f t="shared" si="42"/>
        <v>0</v>
      </c>
      <c r="CB4" s="80">
        <f t="shared" si="43"/>
        <v>1</v>
      </c>
      <c r="CC4" s="80">
        <f t="shared" si="44"/>
        <v>0</v>
      </c>
      <c r="CD4" s="80">
        <f t="shared" si="45"/>
        <v>0</v>
      </c>
      <c r="CE4" s="52"/>
      <c r="CF4" t="s">
        <v>717</v>
      </c>
      <c r="CG4" s="22"/>
      <c r="CH4" s="62"/>
      <c r="CI4" s="22"/>
      <c r="CJ4" s="4">
        <v>42563</v>
      </c>
      <c r="CK4" s="80" t="str">
        <f t="shared" si="46"/>
        <v xml:space="preserve"> </v>
      </c>
      <c r="CL4" s="28"/>
      <c r="CM4" s="6" t="str">
        <f t="shared" ca="1" si="47"/>
        <v xml:space="preserve"> </v>
      </c>
      <c r="CN4" s="6" t="str">
        <f t="shared" ca="1" si="48"/>
        <v xml:space="preserve"> </v>
      </c>
      <c r="CO4" s="80" t="str">
        <f t="shared" ca="1" si="49"/>
        <v xml:space="preserve"> </v>
      </c>
      <c r="CP4" s="80" t="str">
        <f t="shared" si="50"/>
        <v xml:space="preserve"> </v>
      </c>
      <c r="CQ4" s="80" t="str">
        <f t="shared" si="51"/>
        <v xml:space="preserve"> </v>
      </c>
      <c r="CR4" s="80" t="str">
        <f t="shared" si="52"/>
        <v xml:space="preserve"> </v>
      </c>
      <c r="CS4" s="80">
        <f t="shared" si="53"/>
        <v>15</v>
      </c>
    </row>
    <row r="5" spans="1:97" ht="15" customHeight="1">
      <c r="A5" s="33" t="s">
        <v>24</v>
      </c>
      <c r="B5" t="s">
        <v>685</v>
      </c>
      <c r="C5" t="s">
        <v>686</v>
      </c>
      <c r="D5">
        <v>1018081</v>
      </c>
      <c r="E5" s="4">
        <v>42533</v>
      </c>
      <c r="F5" s="2">
        <v>42549</v>
      </c>
      <c r="G5" s="2">
        <v>19387</v>
      </c>
      <c r="H5" s="80">
        <f t="shared" si="0"/>
        <v>63</v>
      </c>
      <c r="I5" s="80" t="s">
        <v>679</v>
      </c>
      <c r="J5" s="43" t="s">
        <v>8</v>
      </c>
      <c r="K5" s="6">
        <v>10</v>
      </c>
      <c r="L5" s="6" t="s">
        <v>8</v>
      </c>
      <c r="M5" s="6" t="s">
        <v>11</v>
      </c>
      <c r="N5" s="6" t="s">
        <v>8</v>
      </c>
      <c r="O5" s="84" t="s">
        <v>8</v>
      </c>
      <c r="P5" t="s">
        <v>21</v>
      </c>
      <c r="R5" t="s">
        <v>11</v>
      </c>
      <c r="S5" s="40" t="s">
        <v>11</v>
      </c>
      <c r="T5" t="s">
        <v>25</v>
      </c>
      <c r="U5" s="80" t="s">
        <v>8</v>
      </c>
      <c r="V5" t="s">
        <v>11</v>
      </c>
      <c r="W5" s="80" t="s">
        <v>8</v>
      </c>
      <c r="X5" s="80" t="s">
        <v>11</v>
      </c>
      <c r="Y5" s="80" t="s">
        <v>8</v>
      </c>
      <c r="Z5" s="53"/>
      <c r="AB5" t="s">
        <v>26</v>
      </c>
      <c r="AD5" s="4">
        <v>42648</v>
      </c>
      <c r="AE5" t="s">
        <v>16</v>
      </c>
      <c r="AF5" s="6">
        <f>Referrals[[#This Row],[Date.Received]]-Referrals[[#This Row],[Date.Assessed]]</f>
        <v>16</v>
      </c>
      <c r="AG5" s="6" t="s">
        <v>644</v>
      </c>
      <c r="AH5" s="6" t="s">
        <v>638</v>
      </c>
      <c r="AI5" s="6" t="s">
        <v>700</v>
      </c>
      <c r="AJ5" s="63">
        <f t="shared" si="1"/>
        <v>2016</v>
      </c>
      <c r="AK5" s="63">
        <f t="shared" si="2"/>
        <v>6</v>
      </c>
      <c r="AL5" s="80">
        <f t="shared" si="3"/>
        <v>1</v>
      </c>
      <c r="AM5" s="80">
        <f t="shared" si="4"/>
        <v>0</v>
      </c>
      <c r="AN5" s="80">
        <f t="shared" si="5"/>
        <v>0</v>
      </c>
      <c r="AO5" s="6">
        <f t="shared" si="6"/>
        <v>1</v>
      </c>
      <c r="AP5" s="80">
        <f t="shared" si="7"/>
        <v>0</v>
      </c>
      <c r="AQ5" s="44">
        <f t="shared" si="8"/>
        <v>0</v>
      </c>
      <c r="AR5" s="80">
        <f t="shared" si="9"/>
        <v>0</v>
      </c>
      <c r="AS5" s="44">
        <f t="shared" si="10"/>
        <v>0</v>
      </c>
      <c r="AT5" s="80">
        <f t="shared" si="11"/>
        <v>0</v>
      </c>
      <c r="AU5" s="80">
        <f t="shared" si="12"/>
        <v>0</v>
      </c>
      <c r="AV5" s="72">
        <f t="shared" si="13"/>
        <v>1</v>
      </c>
      <c r="AW5" s="72">
        <f t="shared" si="14"/>
        <v>0</v>
      </c>
      <c r="AX5" s="72">
        <f t="shared" si="15"/>
        <v>0</v>
      </c>
      <c r="AY5" s="72">
        <f t="shared" si="16"/>
        <v>0</v>
      </c>
      <c r="AZ5" s="72">
        <f t="shared" si="17"/>
        <v>1</v>
      </c>
      <c r="BA5" s="72">
        <f>IF(SUM(Referrals[[#This Row],[Tribal.bin]:[GA.bin]]) = 0,0,1)</f>
        <v>1</v>
      </c>
      <c r="BB5" s="72">
        <f t="shared" si="18"/>
        <v>0</v>
      </c>
      <c r="BC5" s="72">
        <f t="shared" si="19"/>
        <v>0</v>
      </c>
      <c r="BD5" s="72">
        <f t="shared" si="20"/>
        <v>0</v>
      </c>
      <c r="BE5" s="72">
        <f t="shared" si="21"/>
        <v>0</v>
      </c>
      <c r="BF5" s="72">
        <f t="shared" si="22"/>
        <v>0</v>
      </c>
      <c r="BG5" s="72">
        <f t="shared" si="23"/>
        <v>1</v>
      </c>
      <c r="BH5" s="72">
        <f t="shared" si="24"/>
        <v>0</v>
      </c>
      <c r="BI5" s="72">
        <f t="shared" si="25"/>
        <v>0</v>
      </c>
      <c r="BJ5" s="78">
        <f t="shared" si="26"/>
        <v>1</v>
      </c>
      <c r="BK5" s="78">
        <f t="shared" si="27"/>
        <v>0</v>
      </c>
      <c r="BL5" s="78">
        <f t="shared" si="28"/>
        <v>0</v>
      </c>
      <c r="BM5" s="72">
        <f t="shared" si="29"/>
        <v>0</v>
      </c>
      <c r="BN5" s="72">
        <f t="shared" si="30"/>
        <v>1</v>
      </c>
      <c r="BO5" s="72">
        <f t="shared" si="31"/>
        <v>1</v>
      </c>
      <c r="BP5" s="80">
        <f t="shared" si="32"/>
        <v>0</v>
      </c>
      <c r="BQ5" s="80">
        <f t="shared" si="33"/>
        <v>0</v>
      </c>
      <c r="BR5" s="80">
        <f t="shared" si="34"/>
        <v>0</v>
      </c>
      <c r="BS5" s="80">
        <f t="shared" si="35"/>
        <v>0</v>
      </c>
      <c r="BT5" s="80">
        <f t="shared" si="36"/>
        <v>1</v>
      </c>
      <c r="BU5" s="80">
        <f t="shared" si="37"/>
        <v>0</v>
      </c>
      <c r="BV5" s="80">
        <f t="shared" si="38"/>
        <v>1</v>
      </c>
      <c r="BW5" s="80">
        <f>COUNTIF(Referrals[[#This Row],[Name]:[Alt.contact]],"Mi")</f>
        <v>0</v>
      </c>
      <c r="BX5" s="80">
        <f t="shared" si="39"/>
        <v>0</v>
      </c>
      <c r="BY5" s="66">
        <f t="shared" si="40"/>
        <v>1</v>
      </c>
      <c r="BZ5" s="66">
        <f t="shared" si="41"/>
        <v>0</v>
      </c>
      <c r="CA5" s="80">
        <f t="shared" si="42"/>
        <v>1</v>
      </c>
      <c r="CB5" s="80">
        <f t="shared" si="43"/>
        <v>0</v>
      </c>
      <c r="CC5" s="80">
        <f t="shared" si="44"/>
        <v>0</v>
      </c>
      <c r="CD5" s="80">
        <f t="shared" si="45"/>
        <v>0</v>
      </c>
      <c r="CE5" s="52">
        <v>42767</v>
      </c>
      <c r="CG5" s="22"/>
      <c r="CH5" s="62"/>
      <c r="CI5" s="22"/>
      <c r="CK5" s="80" t="str">
        <f t="shared" si="46"/>
        <v>no</v>
      </c>
      <c r="CL5" s="28">
        <v>43159</v>
      </c>
      <c r="CM5" s="6">
        <f t="shared" ca="1" si="47"/>
        <v>392</v>
      </c>
      <c r="CN5" s="6" t="str">
        <f t="shared" ca="1" si="48"/>
        <v>Yes</v>
      </c>
      <c r="CO5" s="80" t="str">
        <f t="shared" ca="1" si="49"/>
        <v>Yes</v>
      </c>
      <c r="CP5" s="80">
        <f t="shared" si="50"/>
        <v>218</v>
      </c>
      <c r="CQ5" s="80">
        <f t="shared" si="51"/>
        <v>99</v>
      </c>
      <c r="CR5" s="80">
        <f t="shared" si="52"/>
        <v>119</v>
      </c>
      <c r="CS5" s="80" t="str">
        <f t="shared" si="53"/>
        <v xml:space="preserve"> </v>
      </c>
    </row>
    <row r="6" spans="1:97" ht="15" customHeight="1">
      <c r="A6" s="33" t="s">
        <v>28</v>
      </c>
      <c r="B6" t="s">
        <v>6</v>
      </c>
      <c r="C6" t="s">
        <v>7</v>
      </c>
      <c r="E6" s="4">
        <v>42529</v>
      </c>
      <c r="F6" s="2">
        <v>42551</v>
      </c>
      <c r="G6" s="2">
        <v>22043</v>
      </c>
      <c r="H6" s="58">
        <f t="shared" si="0"/>
        <v>56</v>
      </c>
      <c r="I6" s="72" t="s">
        <v>679</v>
      </c>
      <c r="J6" s="43" t="s">
        <v>8</v>
      </c>
      <c r="K6" s="6">
        <v>9</v>
      </c>
      <c r="L6" s="6" t="s">
        <v>8</v>
      </c>
      <c r="M6" s="6" t="s">
        <v>11</v>
      </c>
      <c r="N6" s="6" t="s">
        <v>11</v>
      </c>
      <c r="O6" s="57" t="s">
        <v>8</v>
      </c>
      <c r="P6" t="s">
        <v>9</v>
      </c>
      <c r="Q6" t="s">
        <v>11</v>
      </c>
      <c r="R6" t="s">
        <v>11</v>
      </c>
      <c r="S6" s="40" t="s">
        <v>11</v>
      </c>
      <c r="T6" t="s">
        <v>45</v>
      </c>
      <c r="U6" s="72" t="s">
        <v>8</v>
      </c>
      <c r="V6" t="s">
        <v>11</v>
      </c>
      <c r="W6" s="72" t="s">
        <v>11</v>
      </c>
      <c r="X6" s="72" t="s">
        <v>11</v>
      </c>
      <c r="Y6" s="80" t="s">
        <v>11</v>
      </c>
      <c r="Z6" s="53"/>
      <c r="AE6" t="s">
        <v>12</v>
      </c>
      <c r="AF6" s="6">
        <f>Referrals[[#This Row],[Date.Received]]-Referrals[[#This Row],[Date.Assessed]]</f>
        <v>22</v>
      </c>
      <c r="AG6" s="6" t="s">
        <v>644</v>
      </c>
      <c r="AH6" s="6" t="s">
        <v>640</v>
      </c>
      <c r="AI6" s="6" t="s">
        <v>700</v>
      </c>
      <c r="AJ6" s="63">
        <f t="shared" si="1"/>
        <v>2016</v>
      </c>
      <c r="AK6" s="63">
        <f t="shared" si="2"/>
        <v>6</v>
      </c>
      <c r="AL6" s="80">
        <f t="shared" si="3"/>
        <v>1</v>
      </c>
      <c r="AM6" s="80">
        <f t="shared" si="4"/>
        <v>0</v>
      </c>
      <c r="AN6" s="80">
        <f t="shared" si="5"/>
        <v>0</v>
      </c>
      <c r="AO6" s="44">
        <f t="shared" si="6"/>
        <v>0</v>
      </c>
      <c r="AP6" s="80">
        <f t="shared" si="7"/>
        <v>0</v>
      </c>
      <c r="AQ6" s="80">
        <f t="shared" si="8"/>
        <v>1</v>
      </c>
      <c r="AR6" s="80">
        <f t="shared" si="9"/>
        <v>0</v>
      </c>
      <c r="AS6" s="44">
        <f t="shared" si="10"/>
        <v>0</v>
      </c>
      <c r="AT6" s="80">
        <f t="shared" si="11"/>
        <v>0</v>
      </c>
      <c r="AU6" s="80">
        <f t="shared" si="12"/>
        <v>0</v>
      </c>
      <c r="AV6" s="72">
        <f t="shared" si="13"/>
        <v>1</v>
      </c>
      <c r="AW6" s="72">
        <f t="shared" si="14"/>
        <v>0</v>
      </c>
      <c r="AX6" s="72">
        <f t="shared" si="15"/>
        <v>0</v>
      </c>
      <c r="AY6" s="72">
        <f t="shared" si="16"/>
        <v>1</v>
      </c>
      <c r="AZ6" s="72">
        <f t="shared" si="17"/>
        <v>0</v>
      </c>
      <c r="BA6" s="72">
        <f>IF(SUM(Referrals[[#This Row],[Tribal.bin]:[GA.bin]]) = 0,0,1)</f>
        <v>1</v>
      </c>
      <c r="BB6" s="72">
        <f t="shared" si="18"/>
        <v>0</v>
      </c>
      <c r="BC6" s="72">
        <f t="shared" si="19"/>
        <v>0</v>
      </c>
      <c r="BD6" s="72">
        <f t="shared" si="20"/>
        <v>0</v>
      </c>
      <c r="BE6" s="72">
        <f t="shared" si="21"/>
        <v>0</v>
      </c>
      <c r="BF6" s="72">
        <f t="shared" si="22"/>
        <v>0</v>
      </c>
      <c r="BG6" s="72">
        <f t="shared" si="23"/>
        <v>0</v>
      </c>
      <c r="BH6" s="72">
        <f t="shared" si="24"/>
        <v>1</v>
      </c>
      <c r="BI6" s="72">
        <f t="shared" si="25"/>
        <v>0</v>
      </c>
      <c r="BJ6" s="78">
        <f t="shared" si="26"/>
        <v>1</v>
      </c>
      <c r="BK6" s="78">
        <f t="shared" si="27"/>
        <v>1</v>
      </c>
      <c r="BL6" s="78">
        <f t="shared" si="28"/>
        <v>0</v>
      </c>
      <c r="BM6" s="72">
        <f t="shared" si="29"/>
        <v>1</v>
      </c>
      <c r="BN6" s="72">
        <f t="shared" si="30"/>
        <v>1</v>
      </c>
      <c r="BO6" s="72">
        <f t="shared" si="31"/>
        <v>1</v>
      </c>
      <c r="BP6" s="80">
        <f t="shared" si="32"/>
        <v>1</v>
      </c>
      <c r="BQ6" s="72">
        <f t="shared" si="33"/>
        <v>0</v>
      </c>
      <c r="BR6" s="72">
        <f t="shared" si="34"/>
        <v>0</v>
      </c>
      <c r="BS6" s="78">
        <f t="shared" si="35"/>
        <v>1</v>
      </c>
      <c r="BT6" s="78">
        <f t="shared" si="36"/>
        <v>1</v>
      </c>
      <c r="BU6" s="80">
        <f t="shared" si="37"/>
        <v>0</v>
      </c>
      <c r="BV6" s="80">
        <f t="shared" si="38"/>
        <v>1</v>
      </c>
      <c r="BW6" s="78">
        <f>COUNTIF(Referrals[[#This Row],[Name]:[Alt.contact]],"Mi")</f>
        <v>0</v>
      </c>
      <c r="BX6" s="80">
        <f t="shared" si="39"/>
        <v>0</v>
      </c>
      <c r="BY6" s="72">
        <f t="shared" si="40"/>
        <v>0</v>
      </c>
      <c r="BZ6" s="80">
        <f t="shared" si="41"/>
        <v>0</v>
      </c>
      <c r="CA6" s="67">
        <f t="shared" si="42"/>
        <v>0</v>
      </c>
      <c r="CB6" s="80">
        <f t="shared" si="43"/>
        <v>1</v>
      </c>
      <c r="CC6" s="80">
        <f t="shared" si="44"/>
        <v>0</v>
      </c>
      <c r="CD6" s="80">
        <f t="shared" si="45"/>
        <v>0</v>
      </c>
      <c r="CE6" s="52"/>
      <c r="CF6" t="s">
        <v>41</v>
      </c>
      <c r="CG6" s="62"/>
      <c r="CH6" s="35" t="s">
        <v>715</v>
      </c>
      <c r="CI6" s="22"/>
      <c r="CJ6" s="4">
        <v>42564</v>
      </c>
      <c r="CK6" s="80" t="str">
        <f t="shared" si="46"/>
        <v xml:space="preserve"> </v>
      </c>
      <c r="CL6" s="28"/>
      <c r="CM6" s="6" t="str">
        <f t="shared" ca="1" si="47"/>
        <v xml:space="preserve"> </v>
      </c>
      <c r="CN6" s="6" t="str">
        <f t="shared" ca="1" si="48"/>
        <v xml:space="preserve"> </v>
      </c>
      <c r="CO6" s="80" t="str">
        <f t="shared" ca="1" si="49"/>
        <v xml:space="preserve"> </v>
      </c>
      <c r="CP6" s="80" t="str">
        <f t="shared" si="50"/>
        <v xml:space="preserve"> </v>
      </c>
      <c r="CQ6" s="80" t="str">
        <f t="shared" si="51"/>
        <v xml:space="preserve"> </v>
      </c>
      <c r="CR6" s="80" t="str">
        <f t="shared" si="52"/>
        <v xml:space="preserve"> </v>
      </c>
      <c r="CS6" s="80">
        <f t="shared" si="53"/>
        <v>13</v>
      </c>
    </row>
    <row r="7" spans="1:97" ht="15" customHeight="1">
      <c r="A7" s="33" t="s">
        <v>30</v>
      </c>
      <c r="B7" s="22" t="s">
        <v>31</v>
      </c>
      <c r="C7" s="22" t="s">
        <v>32</v>
      </c>
      <c r="D7" s="22"/>
      <c r="E7" s="52">
        <v>42557</v>
      </c>
      <c r="F7" s="23">
        <v>42562</v>
      </c>
      <c r="G7" s="2">
        <v>22815</v>
      </c>
      <c r="H7" s="58">
        <f t="shared" si="0"/>
        <v>54</v>
      </c>
      <c r="I7" s="72" t="s">
        <v>679</v>
      </c>
      <c r="J7" s="43" t="s">
        <v>8</v>
      </c>
      <c r="K7" s="6">
        <v>10</v>
      </c>
      <c r="L7" s="6" t="s">
        <v>8</v>
      </c>
      <c r="M7" s="6" t="s">
        <v>8</v>
      </c>
      <c r="N7" s="6" t="s">
        <v>8</v>
      </c>
      <c r="O7" s="57" t="s">
        <v>8</v>
      </c>
      <c r="P7" t="s">
        <v>9</v>
      </c>
      <c r="Q7" t="s">
        <v>11</v>
      </c>
      <c r="R7" t="s">
        <v>11</v>
      </c>
      <c r="S7" s="40" t="s">
        <v>11</v>
      </c>
      <c r="T7" t="s">
        <v>25</v>
      </c>
      <c r="U7" s="72" t="s">
        <v>8</v>
      </c>
      <c r="V7" t="s">
        <v>11</v>
      </c>
      <c r="W7" s="72" t="s">
        <v>11</v>
      </c>
      <c r="X7" s="72" t="s">
        <v>11</v>
      </c>
      <c r="Y7" s="80" t="s">
        <v>8</v>
      </c>
      <c r="Z7" s="53"/>
      <c r="AE7" t="s">
        <v>12</v>
      </c>
      <c r="AF7" s="6">
        <f>Referrals[[#This Row],[Date.Received]]-Referrals[[#This Row],[Date.Assessed]]</f>
        <v>5</v>
      </c>
      <c r="AG7" s="6" t="s">
        <v>644</v>
      </c>
      <c r="AH7" s="6" t="s">
        <v>640</v>
      </c>
      <c r="AI7" s="6" t="s">
        <v>700</v>
      </c>
      <c r="AJ7" s="63">
        <f t="shared" si="1"/>
        <v>2016</v>
      </c>
      <c r="AK7" s="63">
        <f t="shared" si="2"/>
        <v>7</v>
      </c>
      <c r="AL7" s="80">
        <f t="shared" si="3"/>
        <v>1</v>
      </c>
      <c r="AM7" s="80">
        <f t="shared" si="4"/>
        <v>0</v>
      </c>
      <c r="AN7" s="80">
        <f t="shared" si="5"/>
        <v>0</v>
      </c>
      <c r="AO7" s="44">
        <f t="shared" si="6"/>
        <v>0</v>
      </c>
      <c r="AP7" s="80">
        <f t="shared" si="7"/>
        <v>0</v>
      </c>
      <c r="AQ7" s="80">
        <f t="shared" si="8"/>
        <v>1</v>
      </c>
      <c r="AR7" s="80">
        <f t="shared" si="9"/>
        <v>0</v>
      </c>
      <c r="AS7" s="44">
        <f t="shared" si="10"/>
        <v>0</v>
      </c>
      <c r="AT7" s="80">
        <f t="shared" si="11"/>
        <v>0</v>
      </c>
      <c r="AU7" s="80">
        <f t="shared" si="12"/>
        <v>0</v>
      </c>
      <c r="AV7" s="72">
        <f t="shared" si="13"/>
        <v>1</v>
      </c>
      <c r="AW7" s="72">
        <f t="shared" si="14"/>
        <v>0</v>
      </c>
      <c r="AX7" s="72">
        <f t="shared" si="15"/>
        <v>0</v>
      </c>
      <c r="AY7" s="72">
        <f t="shared" si="16"/>
        <v>0</v>
      </c>
      <c r="AZ7" s="72">
        <f t="shared" si="17"/>
        <v>1</v>
      </c>
      <c r="BA7" s="72">
        <f>IF(SUM(Referrals[[#This Row],[Tribal.bin]:[GA.bin]]) = 0,0,1)</f>
        <v>1</v>
      </c>
      <c r="BB7" s="72">
        <f t="shared" si="18"/>
        <v>0</v>
      </c>
      <c r="BC7" s="72">
        <f t="shared" si="19"/>
        <v>0</v>
      </c>
      <c r="BD7" s="72">
        <f t="shared" si="20"/>
        <v>0</v>
      </c>
      <c r="BE7" s="72">
        <f t="shared" si="21"/>
        <v>0</v>
      </c>
      <c r="BF7" s="72">
        <f t="shared" si="22"/>
        <v>0</v>
      </c>
      <c r="BG7" s="72">
        <f t="shared" si="23"/>
        <v>0</v>
      </c>
      <c r="BH7" s="72">
        <f t="shared" si="24"/>
        <v>1</v>
      </c>
      <c r="BI7" s="72">
        <f t="shared" si="25"/>
        <v>0</v>
      </c>
      <c r="BJ7" s="78">
        <f t="shared" si="26"/>
        <v>0</v>
      </c>
      <c r="BK7" s="78">
        <f t="shared" si="27"/>
        <v>0</v>
      </c>
      <c r="BL7" s="78">
        <f t="shared" si="28"/>
        <v>0</v>
      </c>
      <c r="BM7" s="72">
        <f t="shared" si="29"/>
        <v>1</v>
      </c>
      <c r="BN7" s="72">
        <f t="shared" si="30"/>
        <v>1</v>
      </c>
      <c r="BO7" s="72">
        <f t="shared" si="31"/>
        <v>1</v>
      </c>
      <c r="BP7" s="80">
        <f t="shared" si="32"/>
        <v>0</v>
      </c>
      <c r="BQ7" s="72">
        <f t="shared" si="33"/>
        <v>0</v>
      </c>
      <c r="BR7" s="72">
        <f t="shared" si="34"/>
        <v>0</v>
      </c>
      <c r="BS7" s="78">
        <f t="shared" si="35"/>
        <v>1</v>
      </c>
      <c r="BT7" s="78">
        <f t="shared" si="36"/>
        <v>1</v>
      </c>
      <c r="BU7" s="80">
        <f t="shared" si="37"/>
        <v>0</v>
      </c>
      <c r="BV7" s="80">
        <f t="shared" si="38"/>
        <v>1</v>
      </c>
      <c r="BW7" s="78">
        <f>COUNTIF(Referrals[[#This Row],[Name]:[Alt.contact]],"Mi")</f>
        <v>0</v>
      </c>
      <c r="BX7" s="80">
        <f t="shared" si="39"/>
        <v>0</v>
      </c>
      <c r="BY7" s="72">
        <f t="shared" si="40"/>
        <v>0</v>
      </c>
      <c r="BZ7" s="80">
        <f t="shared" si="41"/>
        <v>0</v>
      </c>
      <c r="CA7" s="67">
        <f t="shared" si="42"/>
        <v>0</v>
      </c>
      <c r="CB7" s="80">
        <f t="shared" si="43"/>
        <v>1</v>
      </c>
      <c r="CC7" s="80">
        <f t="shared" si="44"/>
        <v>0</v>
      </c>
      <c r="CD7" s="80">
        <f t="shared" si="45"/>
        <v>0</v>
      </c>
      <c r="CE7" s="52"/>
      <c r="CF7" t="s">
        <v>41</v>
      </c>
      <c r="CG7" s="62"/>
      <c r="CH7" s="35" t="s">
        <v>716</v>
      </c>
      <c r="CI7" s="22"/>
      <c r="CJ7" s="4">
        <v>42563</v>
      </c>
      <c r="CK7" s="80" t="str">
        <f t="shared" si="46"/>
        <v xml:space="preserve"> </v>
      </c>
      <c r="CL7" s="28"/>
      <c r="CM7" s="6" t="str">
        <f t="shared" ca="1" si="47"/>
        <v xml:space="preserve"> </v>
      </c>
      <c r="CN7" s="6" t="str">
        <f t="shared" ca="1" si="48"/>
        <v xml:space="preserve"> </v>
      </c>
      <c r="CO7" s="80" t="str">
        <f t="shared" ca="1" si="49"/>
        <v xml:space="preserve"> </v>
      </c>
      <c r="CP7" s="80" t="str">
        <f t="shared" si="50"/>
        <v xml:space="preserve"> </v>
      </c>
      <c r="CQ7" s="80" t="str">
        <f t="shared" si="51"/>
        <v xml:space="preserve"> </v>
      </c>
      <c r="CR7" s="80" t="str">
        <f t="shared" si="52"/>
        <v xml:space="preserve"> </v>
      </c>
      <c r="CS7" s="80">
        <f t="shared" si="53"/>
        <v>1</v>
      </c>
    </row>
    <row r="8" spans="1:97" ht="15" customHeight="1">
      <c r="A8" s="33" t="s">
        <v>34</v>
      </c>
      <c r="B8" t="s">
        <v>6</v>
      </c>
      <c r="C8" t="s">
        <v>7</v>
      </c>
      <c r="E8" s="4">
        <v>42537</v>
      </c>
      <c r="F8" s="2">
        <v>42562</v>
      </c>
      <c r="G8" s="2">
        <v>23436</v>
      </c>
      <c r="H8" s="69">
        <f t="shared" si="0"/>
        <v>52</v>
      </c>
      <c r="I8" s="72" t="s">
        <v>679</v>
      </c>
      <c r="J8" s="43" t="s">
        <v>8</v>
      </c>
      <c r="K8" s="6">
        <v>11</v>
      </c>
      <c r="L8" s="6" t="s">
        <v>8</v>
      </c>
      <c r="M8" s="6" t="s">
        <v>11</v>
      </c>
      <c r="N8" s="6" t="s">
        <v>8</v>
      </c>
      <c r="O8" s="68" t="s">
        <v>8</v>
      </c>
      <c r="P8" t="s">
        <v>9</v>
      </c>
      <c r="Q8" t="s">
        <v>11</v>
      </c>
      <c r="R8" t="s">
        <v>11</v>
      </c>
      <c r="S8" s="40" t="s">
        <v>11</v>
      </c>
      <c r="T8" t="s">
        <v>45</v>
      </c>
      <c r="U8" s="72" t="s">
        <v>8</v>
      </c>
      <c r="V8" t="s">
        <v>11</v>
      </c>
      <c r="W8" s="72" t="s">
        <v>11</v>
      </c>
      <c r="X8" s="72" t="s">
        <v>11</v>
      </c>
      <c r="Y8" s="80" t="s">
        <v>8</v>
      </c>
      <c r="Z8" s="53"/>
      <c r="AE8" t="s">
        <v>12</v>
      </c>
      <c r="AF8" s="6">
        <f>Referrals[[#This Row],[Date.Received]]-Referrals[[#This Row],[Date.Assessed]]</f>
        <v>25</v>
      </c>
      <c r="AG8" s="6" t="s">
        <v>644</v>
      </c>
      <c r="AH8" s="6" t="s">
        <v>640</v>
      </c>
      <c r="AI8" s="6" t="s">
        <v>700</v>
      </c>
      <c r="AJ8" s="63">
        <f t="shared" si="1"/>
        <v>2016</v>
      </c>
      <c r="AK8" s="63">
        <f t="shared" si="2"/>
        <v>7</v>
      </c>
      <c r="AL8" s="80">
        <f t="shared" si="3"/>
        <v>1</v>
      </c>
      <c r="AM8" s="80">
        <f t="shared" si="4"/>
        <v>0</v>
      </c>
      <c r="AN8" s="80">
        <f t="shared" si="5"/>
        <v>0</v>
      </c>
      <c r="AO8" s="44">
        <f t="shared" si="6"/>
        <v>0</v>
      </c>
      <c r="AP8" s="80">
        <f t="shared" si="7"/>
        <v>0</v>
      </c>
      <c r="AQ8" s="80">
        <f t="shared" si="8"/>
        <v>1</v>
      </c>
      <c r="AR8" s="80">
        <f t="shared" si="9"/>
        <v>0</v>
      </c>
      <c r="AS8" s="44">
        <f t="shared" si="10"/>
        <v>0</v>
      </c>
      <c r="AT8" s="80">
        <f t="shared" si="11"/>
        <v>0</v>
      </c>
      <c r="AU8" s="80">
        <f t="shared" si="12"/>
        <v>0</v>
      </c>
      <c r="AV8" s="72">
        <f t="shared" si="13"/>
        <v>1</v>
      </c>
      <c r="AW8" s="72">
        <f t="shared" si="14"/>
        <v>0</v>
      </c>
      <c r="AX8" s="72">
        <f t="shared" si="15"/>
        <v>0</v>
      </c>
      <c r="AY8" s="72">
        <f t="shared" si="16"/>
        <v>1</v>
      </c>
      <c r="AZ8" s="72">
        <f t="shared" si="17"/>
        <v>0</v>
      </c>
      <c r="BA8" s="72">
        <f>IF(SUM(Referrals[[#This Row],[Tribal.bin]:[GA.bin]]) = 0,0,1)</f>
        <v>1</v>
      </c>
      <c r="BB8" s="72">
        <f t="shared" si="18"/>
        <v>0</v>
      </c>
      <c r="BC8" s="72">
        <f t="shared" si="19"/>
        <v>0</v>
      </c>
      <c r="BD8" s="72">
        <f t="shared" si="20"/>
        <v>0</v>
      </c>
      <c r="BE8" s="72">
        <f t="shared" si="21"/>
        <v>0</v>
      </c>
      <c r="BF8" s="72">
        <f t="shared" si="22"/>
        <v>0</v>
      </c>
      <c r="BG8" s="72">
        <f t="shared" si="23"/>
        <v>0</v>
      </c>
      <c r="BH8" s="72">
        <f t="shared" si="24"/>
        <v>1</v>
      </c>
      <c r="BI8" s="72">
        <f t="shared" si="25"/>
        <v>0</v>
      </c>
      <c r="BJ8" s="78">
        <f t="shared" si="26"/>
        <v>1</v>
      </c>
      <c r="BK8" s="78">
        <f t="shared" si="27"/>
        <v>0</v>
      </c>
      <c r="BL8" s="78">
        <f t="shared" si="28"/>
        <v>0</v>
      </c>
      <c r="BM8" s="72">
        <f t="shared" si="29"/>
        <v>1</v>
      </c>
      <c r="BN8" s="72">
        <f t="shared" si="30"/>
        <v>1</v>
      </c>
      <c r="BO8" s="72">
        <f t="shared" si="31"/>
        <v>1</v>
      </c>
      <c r="BP8" s="80">
        <f t="shared" si="32"/>
        <v>0</v>
      </c>
      <c r="BQ8" s="72">
        <f t="shared" si="33"/>
        <v>0</v>
      </c>
      <c r="BR8" s="72">
        <f t="shared" si="34"/>
        <v>0</v>
      </c>
      <c r="BS8" s="78">
        <f t="shared" si="35"/>
        <v>1</v>
      </c>
      <c r="BT8" s="78">
        <f t="shared" si="36"/>
        <v>1</v>
      </c>
      <c r="BU8" s="80">
        <f t="shared" si="37"/>
        <v>0</v>
      </c>
      <c r="BV8" s="80">
        <f t="shared" si="38"/>
        <v>1</v>
      </c>
      <c r="BW8" s="78">
        <f>COUNTIF(Referrals[[#This Row],[Name]:[Alt.contact]],"Mi")</f>
        <v>0</v>
      </c>
      <c r="BX8" s="80">
        <f t="shared" si="39"/>
        <v>0</v>
      </c>
      <c r="BY8" s="72">
        <f t="shared" si="40"/>
        <v>0</v>
      </c>
      <c r="BZ8" s="80">
        <f t="shared" si="41"/>
        <v>0</v>
      </c>
      <c r="CA8" s="69">
        <f t="shared" si="42"/>
        <v>0</v>
      </c>
      <c r="CB8" s="80">
        <f t="shared" si="43"/>
        <v>1</v>
      </c>
      <c r="CC8" s="80">
        <f t="shared" si="44"/>
        <v>0</v>
      </c>
      <c r="CD8" s="80">
        <f t="shared" si="45"/>
        <v>0</v>
      </c>
      <c r="CE8" s="52"/>
      <c r="CF8" t="s">
        <v>717</v>
      </c>
      <c r="CG8" s="62"/>
      <c r="CH8" s="22"/>
      <c r="CI8" s="22"/>
      <c r="CJ8" s="4">
        <v>42592</v>
      </c>
      <c r="CK8" s="80" t="str">
        <f t="shared" si="46"/>
        <v xml:space="preserve"> </v>
      </c>
      <c r="CL8" s="28"/>
      <c r="CM8" s="6" t="str">
        <f t="shared" ca="1" si="47"/>
        <v xml:space="preserve"> </v>
      </c>
      <c r="CN8" s="6" t="str">
        <f t="shared" ca="1" si="48"/>
        <v xml:space="preserve"> </v>
      </c>
      <c r="CO8" s="80" t="str">
        <f t="shared" ca="1" si="49"/>
        <v xml:space="preserve"> </v>
      </c>
      <c r="CP8" s="80" t="str">
        <f t="shared" si="50"/>
        <v xml:space="preserve"> </v>
      </c>
      <c r="CQ8" s="80" t="str">
        <f t="shared" si="51"/>
        <v xml:space="preserve"> </v>
      </c>
      <c r="CR8" s="80" t="str">
        <f t="shared" si="52"/>
        <v xml:space="preserve"> </v>
      </c>
      <c r="CS8" s="80">
        <f t="shared" si="53"/>
        <v>30</v>
      </c>
    </row>
    <row r="9" spans="1:97" ht="15" customHeight="1">
      <c r="A9" s="33" t="s">
        <v>36</v>
      </c>
      <c r="B9" t="s">
        <v>6</v>
      </c>
      <c r="C9" t="s">
        <v>7</v>
      </c>
      <c r="E9" s="4">
        <v>42551</v>
      </c>
      <c r="F9" s="2">
        <v>42562</v>
      </c>
      <c r="G9" s="2">
        <v>24210</v>
      </c>
      <c r="H9" s="80">
        <f t="shared" si="0"/>
        <v>50</v>
      </c>
      <c r="I9" s="80" t="s">
        <v>679</v>
      </c>
      <c r="J9" s="43" t="s">
        <v>8</v>
      </c>
      <c r="K9" s="6">
        <v>14</v>
      </c>
      <c r="L9" s="6" t="s">
        <v>8</v>
      </c>
      <c r="M9" s="6" t="s">
        <v>11</v>
      </c>
      <c r="N9" s="6" t="s">
        <v>11</v>
      </c>
      <c r="O9" s="84" t="s">
        <v>8</v>
      </c>
      <c r="P9" t="s">
        <v>9</v>
      </c>
      <c r="Q9" t="s">
        <v>11</v>
      </c>
      <c r="R9" t="s">
        <v>11</v>
      </c>
      <c r="S9" s="40" t="s">
        <v>11</v>
      </c>
      <c r="T9" t="s">
        <v>45</v>
      </c>
      <c r="U9" s="80" t="s">
        <v>8</v>
      </c>
      <c r="V9" t="s">
        <v>11</v>
      </c>
      <c r="W9" s="80" t="s">
        <v>11</v>
      </c>
      <c r="X9" s="80" t="s">
        <v>11</v>
      </c>
      <c r="Y9" s="80" t="s">
        <v>11</v>
      </c>
      <c r="Z9" s="53"/>
      <c r="AB9" t="s">
        <v>37</v>
      </c>
      <c r="AD9" s="4">
        <v>42569</v>
      </c>
      <c r="AE9" t="s">
        <v>16</v>
      </c>
      <c r="AF9" s="6">
        <f>Referrals[[#This Row],[Date.Received]]-Referrals[[#This Row],[Date.Assessed]]</f>
        <v>11</v>
      </c>
      <c r="AG9" s="6" t="s">
        <v>644</v>
      </c>
      <c r="AH9" s="6" t="s">
        <v>640</v>
      </c>
      <c r="AI9" s="6" t="s">
        <v>700</v>
      </c>
      <c r="AJ9" s="63">
        <f t="shared" si="1"/>
        <v>2016</v>
      </c>
      <c r="AK9" s="63">
        <f t="shared" si="2"/>
        <v>7</v>
      </c>
      <c r="AL9" s="80">
        <f t="shared" si="3"/>
        <v>1</v>
      </c>
      <c r="AM9" s="80">
        <f t="shared" si="4"/>
        <v>0</v>
      </c>
      <c r="AN9" s="80">
        <f t="shared" si="5"/>
        <v>0</v>
      </c>
      <c r="AO9" s="44">
        <f t="shared" si="6"/>
        <v>0</v>
      </c>
      <c r="AP9" s="80">
        <f t="shared" si="7"/>
        <v>0</v>
      </c>
      <c r="AQ9" s="80">
        <f t="shared" si="8"/>
        <v>1</v>
      </c>
      <c r="AR9" s="80">
        <f t="shared" si="9"/>
        <v>0</v>
      </c>
      <c r="AS9" s="44">
        <f t="shared" si="10"/>
        <v>0</v>
      </c>
      <c r="AT9" s="80">
        <f t="shared" si="11"/>
        <v>0</v>
      </c>
      <c r="AU9" s="80">
        <f t="shared" si="12"/>
        <v>0</v>
      </c>
      <c r="AV9" s="72">
        <f t="shared" si="13"/>
        <v>1</v>
      </c>
      <c r="AW9" s="72">
        <f t="shared" si="14"/>
        <v>0</v>
      </c>
      <c r="AX9" s="72">
        <f t="shared" si="15"/>
        <v>0</v>
      </c>
      <c r="AY9" s="72">
        <f t="shared" si="16"/>
        <v>1</v>
      </c>
      <c r="AZ9" s="72">
        <f t="shared" si="17"/>
        <v>0</v>
      </c>
      <c r="BA9" s="72">
        <f>IF(SUM(Referrals[[#This Row],[Tribal.bin]:[GA.bin]]) = 0,0,1)</f>
        <v>1</v>
      </c>
      <c r="BB9" s="72">
        <f t="shared" si="18"/>
        <v>0</v>
      </c>
      <c r="BC9" s="72">
        <f t="shared" si="19"/>
        <v>0</v>
      </c>
      <c r="BD9" s="72">
        <f t="shared" si="20"/>
        <v>0</v>
      </c>
      <c r="BE9" s="72">
        <f t="shared" si="21"/>
        <v>0</v>
      </c>
      <c r="BF9" s="72">
        <f t="shared" si="22"/>
        <v>0</v>
      </c>
      <c r="BG9" s="72">
        <f t="shared" si="23"/>
        <v>0</v>
      </c>
      <c r="BH9" s="72">
        <f t="shared" si="24"/>
        <v>1</v>
      </c>
      <c r="BI9" s="72">
        <f t="shared" si="25"/>
        <v>0</v>
      </c>
      <c r="BJ9" s="78">
        <f t="shared" si="26"/>
        <v>1</v>
      </c>
      <c r="BK9" s="78">
        <f t="shared" si="27"/>
        <v>1</v>
      </c>
      <c r="BL9" s="78">
        <f t="shared" si="28"/>
        <v>0</v>
      </c>
      <c r="BM9" s="72">
        <f t="shared" si="29"/>
        <v>1</v>
      </c>
      <c r="BN9" s="72">
        <f t="shared" si="30"/>
        <v>1</v>
      </c>
      <c r="BO9" s="72">
        <f t="shared" si="31"/>
        <v>1</v>
      </c>
      <c r="BP9" s="80">
        <f t="shared" si="32"/>
        <v>1</v>
      </c>
      <c r="BQ9" s="80">
        <f t="shared" si="33"/>
        <v>0</v>
      </c>
      <c r="BR9" s="80">
        <f t="shared" si="34"/>
        <v>0</v>
      </c>
      <c r="BS9" s="80">
        <f t="shared" si="35"/>
        <v>1</v>
      </c>
      <c r="BT9" s="80">
        <f t="shared" si="36"/>
        <v>1</v>
      </c>
      <c r="BU9" s="80">
        <f t="shared" si="37"/>
        <v>0</v>
      </c>
      <c r="BV9" s="80">
        <f t="shared" si="38"/>
        <v>1</v>
      </c>
      <c r="BW9" s="80">
        <f>COUNTIF(Referrals[[#This Row],[Name]:[Alt.contact]],"Mi")</f>
        <v>0</v>
      </c>
      <c r="BX9" s="80">
        <f t="shared" si="39"/>
        <v>0</v>
      </c>
      <c r="BY9" s="66">
        <f t="shared" si="40"/>
        <v>1</v>
      </c>
      <c r="BZ9" s="66">
        <f t="shared" si="41"/>
        <v>0</v>
      </c>
      <c r="CA9" s="80">
        <f t="shared" si="42"/>
        <v>1</v>
      </c>
      <c r="CB9" s="80">
        <f t="shared" si="43"/>
        <v>0</v>
      </c>
      <c r="CC9" s="80">
        <f t="shared" si="44"/>
        <v>0</v>
      </c>
      <c r="CD9" s="80">
        <f t="shared" si="45"/>
        <v>0</v>
      </c>
      <c r="CE9" s="52">
        <v>42593</v>
      </c>
      <c r="CG9" s="62"/>
      <c r="CH9" s="22"/>
      <c r="CI9" s="22"/>
      <c r="CJ9" s="4">
        <v>42593</v>
      </c>
      <c r="CK9" s="80" t="str">
        <f t="shared" si="46"/>
        <v>no</v>
      </c>
      <c r="CL9" s="28">
        <v>43298</v>
      </c>
      <c r="CM9" s="6">
        <f t="shared" ca="1" si="47"/>
        <v>705</v>
      </c>
      <c r="CN9" s="6" t="str">
        <f t="shared" ca="1" si="48"/>
        <v>Yes</v>
      </c>
      <c r="CO9" s="80" t="str">
        <f t="shared" ca="1" si="49"/>
        <v>Yes</v>
      </c>
      <c r="CP9" s="80">
        <f t="shared" si="50"/>
        <v>31</v>
      </c>
      <c r="CQ9" s="80">
        <f t="shared" si="51"/>
        <v>7</v>
      </c>
      <c r="CR9" s="80">
        <f t="shared" si="52"/>
        <v>24</v>
      </c>
      <c r="CS9" s="80" t="str">
        <f t="shared" si="53"/>
        <v xml:space="preserve"> </v>
      </c>
    </row>
    <row r="10" spans="1:97" ht="15" customHeight="1">
      <c r="A10" s="33" t="s">
        <v>38</v>
      </c>
      <c r="B10" s="22" t="s">
        <v>39</v>
      </c>
      <c r="C10" s="22" t="s">
        <v>40</v>
      </c>
      <c r="D10" s="22"/>
      <c r="E10" s="52">
        <v>42528</v>
      </c>
      <c r="F10" s="23">
        <v>42564</v>
      </c>
      <c r="G10" s="2">
        <v>26504</v>
      </c>
      <c r="H10" s="58">
        <f t="shared" si="0"/>
        <v>43</v>
      </c>
      <c r="I10" s="72" t="s">
        <v>679</v>
      </c>
      <c r="J10" s="43" t="s">
        <v>8</v>
      </c>
      <c r="K10" s="6">
        <v>7</v>
      </c>
      <c r="L10" s="6" t="s">
        <v>8</v>
      </c>
      <c r="M10" s="6" t="s">
        <v>11</v>
      </c>
      <c r="N10" s="6" t="s">
        <v>11</v>
      </c>
      <c r="O10" s="57" t="s">
        <v>8</v>
      </c>
      <c r="P10" t="s">
        <v>21</v>
      </c>
      <c r="Q10" t="s">
        <v>11</v>
      </c>
      <c r="R10" t="s">
        <v>11</v>
      </c>
      <c r="T10" t="s">
        <v>22</v>
      </c>
      <c r="U10" s="72" t="s">
        <v>678</v>
      </c>
      <c r="V10" t="s">
        <v>11</v>
      </c>
      <c r="W10" s="72" t="s">
        <v>8</v>
      </c>
      <c r="X10" s="72" t="s">
        <v>11</v>
      </c>
      <c r="Y10" s="80" t="s">
        <v>8</v>
      </c>
      <c r="Z10" s="53"/>
      <c r="AE10" t="s">
        <v>12</v>
      </c>
      <c r="AF10" s="6">
        <f>Referrals[[#This Row],[Date.Received]]-Referrals[[#This Row],[Date.Assessed]]</f>
        <v>36</v>
      </c>
      <c r="AG10" s="6" t="s">
        <v>644</v>
      </c>
      <c r="AH10" s="6" t="s">
        <v>640</v>
      </c>
      <c r="AI10" s="6" t="s">
        <v>700</v>
      </c>
      <c r="AJ10" s="63">
        <f t="shared" si="1"/>
        <v>2016</v>
      </c>
      <c r="AK10" s="63">
        <f t="shared" si="2"/>
        <v>7</v>
      </c>
      <c r="AL10" s="80">
        <f t="shared" si="3"/>
        <v>1</v>
      </c>
      <c r="AM10" s="80">
        <f t="shared" si="4"/>
        <v>0</v>
      </c>
      <c r="AN10" s="80">
        <f t="shared" si="5"/>
        <v>0</v>
      </c>
      <c r="AO10" s="44">
        <f t="shared" si="6"/>
        <v>0</v>
      </c>
      <c r="AP10" s="80">
        <f t="shared" si="7"/>
        <v>0</v>
      </c>
      <c r="AQ10" s="80">
        <f t="shared" si="8"/>
        <v>1</v>
      </c>
      <c r="AR10" s="80">
        <f t="shared" si="9"/>
        <v>0</v>
      </c>
      <c r="AS10" s="44">
        <f t="shared" si="10"/>
        <v>0</v>
      </c>
      <c r="AT10" s="80">
        <f t="shared" si="11"/>
        <v>0</v>
      </c>
      <c r="AU10" s="80">
        <f t="shared" si="12"/>
        <v>0</v>
      </c>
      <c r="AV10" s="72">
        <f t="shared" si="13"/>
        <v>1</v>
      </c>
      <c r="AW10" s="72">
        <f t="shared" si="14"/>
        <v>1</v>
      </c>
      <c r="AX10" s="72">
        <f t="shared" si="15"/>
        <v>0</v>
      </c>
      <c r="AY10" s="72">
        <f t="shared" si="16"/>
        <v>0</v>
      </c>
      <c r="AZ10" s="72">
        <f t="shared" si="17"/>
        <v>0</v>
      </c>
      <c r="BA10" s="72">
        <f>IF(SUM(Referrals[[#This Row],[Tribal.bin]:[GA.bin]]) = 0,0,1)</f>
        <v>1</v>
      </c>
      <c r="BB10" s="72">
        <f t="shared" si="18"/>
        <v>0</v>
      </c>
      <c r="BC10" s="72">
        <f t="shared" si="19"/>
        <v>0</v>
      </c>
      <c r="BD10" s="72">
        <f t="shared" si="20"/>
        <v>0</v>
      </c>
      <c r="BE10" s="72">
        <f t="shared" si="21"/>
        <v>0</v>
      </c>
      <c r="BF10" s="72">
        <f t="shared" si="22"/>
        <v>0</v>
      </c>
      <c r="BG10" s="72">
        <f t="shared" si="23"/>
        <v>1</v>
      </c>
      <c r="BH10" s="72">
        <f t="shared" si="24"/>
        <v>0</v>
      </c>
      <c r="BI10" s="72">
        <f t="shared" si="25"/>
        <v>0</v>
      </c>
      <c r="BJ10" s="78">
        <f t="shared" si="26"/>
        <v>1</v>
      </c>
      <c r="BK10" s="78">
        <f t="shared" si="27"/>
        <v>1</v>
      </c>
      <c r="BL10" s="78">
        <f t="shared" si="28"/>
        <v>0</v>
      </c>
      <c r="BM10" s="72">
        <f t="shared" si="29"/>
        <v>1</v>
      </c>
      <c r="BN10" s="72">
        <f t="shared" si="30"/>
        <v>1</v>
      </c>
      <c r="BO10" s="72">
        <f t="shared" si="31"/>
        <v>0</v>
      </c>
      <c r="BP10" s="80">
        <f t="shared" si="32"/>
        <v>0</v>
      </c>
      <c r="BQ10" s="72">
        <f t="shared" si="33"/>
        <v>0</v>
      </c>
      <c r="BR10" s="72">
        <f t="shared" si="34"/>
        <v>0</v>
      </c>
      <c r="BS10" s="78">
        <f t="shared" si="35"/>
        <v>0</v>
      </c>
      <c r="BT10" s="78">
        <f t="shared" si="36"/>
        <v>1</v>
      </c>
      <c r="BU10" s="80">
        <f t="shared" si="37"/>
        <v>0</v>
      </c>
      <c r="BV10" s="80">
        <f t="shared" si="38"/>
        <v>1</v>
      </c>
      <c r="BW10" s="78">
        <f>COUNTIF(Referrals[[#This Row],[Name]:[Alt.contact]],"Mi")</f>
        <v>1</v>
      </c>
      <c r="BX10" s="80">
        <f t="shared" si="39"/>
        <v>1</v>
      </c>
      <c r="BY10" s="72">
        <f t="shared" si="40"/>
        <v>0</v>
      </c>
      <c r="BZ10" s="80">
        <f t="shared" si="41"/>
        <v>0</v>
      </c>
      <c r="CA10" s="67">
        <f t="shared" si="42"/>
        <v>0</v>
      </c>
      <c r="CB10" s="80">
        <f t="shared" si="43"/>
        <v>1</v>
      </c>
      <c r="CC10" s="80">
        <f t="shared" si="44"/>
        <v>0</v>
      </c>
      <c r="CD10" s="80">
        <f t="shared" si="45"/>
        <v>0</v>
      </c>
      <c r="CE10" s="52"/>
      <c r="CF10" t="s">
        <v>41</v>
      </c>
      <c r="CG10" s="62"/>
      <c r="CH10" t="s">
        <v>25</v>
      </c>
      <c r="CI10" s="22" t="s">
        <v>27</v>
      </c>
      <c r="CJ10" s="4">
        <v>42571</v>
      </c>
      <c r="CK10" s="80" t="str">
        <f t="shared" si="46"/>
        <v xml:space="preserve"> </v>
      </c>
      <c r="CL10" s="28"/>
      <c r="CM10" s="6" t="str">
        <f t="shared" ca="1" si="47"/>
        <v xml:space="preserve"> </v>
      </c>
      <c r="CN10" s="6" t="str">
        <f t="shared" ca="1" si="48"/>
        <v xml:space="preserve"> </v>
      </c>
      <c r="CO10" s="80" t="str">
        <f t="shared" ca="1" si="49"/>
        <v xml:space="preserve"> </v>
      </c>
      <c r="CP10" s="80" t="str">
        <f t="shared" si="50"/>
        <v xml:space="preserve"> </v>
      </c>
      <c r="CQ10" s="80" t="str">
        <f t="shared" si="51"/>
        <v xml:space="preserve"> </v>
      </c>
      <c r="CR10" s="80" t="str">
        <f t="shared" si="52"/>
        <v xml:space="preserve"> </v>
      </c>
      <c r="CS10" s="80">
        <f t="shared" si="53"/>
        <v>7</v>
      </c>
    </row>
    <row r="11" spans="1:97" ht="15" customHeight="1">
      <c r="A11" s="33" t="s">
        <v>42</v>
      </c>
      <c r="B11" s="22" t="s">
        <v>43</v>
      </c>
      <c r="C11" s="22" t="s">
        <v>44</v>
      </c>
      <c r="D11" s="22"/>
      <c r="E11" s="52">
        <v>42548</v>
      </c>
      <c r="F11" s="23">
        <v>42564</v>
      </c>
      <c r="G11" s="2">
        <v>30799</v>
      </c>
      <c r="H11" s="58">
        <f t="shared" si="0"/>
        <v>32</v>
      </c>
      <c r="I11" s="72" t="s">
        <v>679</v>
      </c>
      <c r="J11" s="43" t="s">
        <v>8</v>
      </c>
      <c r="K11" s="6">
        <v>10</v>
      </c>
      <c r="L11" s="6" t="s">
        <v>8</v>
      </c>
      <c r="M11" s="6" t="s">
        <v>11</v>
      </c>
      <c r="N11" s="6" t="s">
        <v>11</v>
      </c>
      <c r="O11" s="57" t="s">
        <v>11</v>
      </c>
      <c r="P11" t="s">
        <v>9</v>
      </c>
      <c r="Q11" t="s">
        <v>11</v>
      </c>
      <c r="T11" t="s">
        <v>45</v>
      </c>
      <c r="U11" s="72" t="s">
        <v>8</v>
      </c>
      <c r="V11" t="s">
        <v>11</v>
      </c>
      <c r="W11" s="72" t="s">
        <v>11</v>
      </c>
      <c r="X11" s="72" t="s">
        <v>11</v>
      </c>
      <c r="Y11" s="80" t="s">
        <v>8</v>
      </c>
      <c r="Z11" s="53"/>
      <c r="AE11" t="s">
        <v>12</v>
      </c>
      <c r="AF11" s="6">
        <f>Referrals[[#This Row],[Date.Received]]-Referrals[[#This Row],[Date.Assessed]]</f>
        <v>16</v>
      </c>
      <c r="AG11" s="6" t="s">
        <v>644</v>
      </c>
      <c r="AH11" s="6" t="s">
        <v>642</v>
      </c>
      <c r="AI11" s="6" t="s">
        <v>700</v>
      </c>
      <c r="AJ11" s="63">
        <f t="shared" si="1"/>
        <v>2016</v>
      </c>
      <c r="AK11" s="63">
        <f t="shared" si="2"/>
        <v>7</v>
      </c>
      <c r="AL11" s="80">
        <f t="shared" si="3"/>
        <v>1</v>
      </c>
      <c r="AM11" s="80">
        <f t="shared" si="4"/>
        <v>0</v>
      </c>
      <c r="AN11" s="80">
        <f t="shared" si="5"/>
        <v>0</v>
      </c>
      <c r="AO11" s="44">
        <f t="shared" si="6"/>
        <v>0</v>
      </c>
      <c r="AP11" s="80">
        <f t="shared" si="7"/>
        <v>0</v>
      </c>
      <c r="AQ11" s="44">
        <f t="shared" si="8"/>
        <v>0</v>
      </c>
      <c r="AR11" s="80">
        <f t="shared" si="9"/>
        <v>0</v>
      </c>
      <c r="AS11" s="6">
        <f t="shared" si="10"/>
        <v>1</v>
      </c>
      <c r="AT11" s="80">
        <f t="shared" si="11"/>
        <v>0</v>
      </c>
      <c r="AU11" s="80">
        <f t="shared" si="12"/>
        <v>0</v>
      </c>
      <c r="AV11" s="72">
        <f t="shared" si="13"/>
        <v>1</v>
      </c>
      <c r="AW11" s="72">
        <f t="shared" si="14"/>
        <v>0</v>
      </c>
      <c r="AX11" s="72">
        <f t="shared" si="15"/>
        <v>0</v>
      </c>
      <c r="AY11" s="72">
        <f t="shared" si="16"/>
        <v>1</v>
      </c>
      <c r="AZ11" s="72">
        <f t="shared" si="17"/>
        <v>0</v>
      </c>
      <c r="BA11" s="72">
        <f>IF(SUM(Referrals[[#This Row],[Tribal.bin]:[GA.bin]]) = 0,0,1)</f>
        <v>1</v>
      </c>
      <c r="BB11" s="72">
        <f t="shared" si="18"/>
        <v>0</v>
      </c>
      <c r="BC11" s="72">
        <f t="shared" si="19"/>
        <v>0</v>
      </c>
      <c r="BD11" s="72">
        <f t="shared" si="20"/>
        <v>0</v>
      </c>
      <c r="BE11" s="72">
        <f t="shared" si="21"/>
        <v>0</v>
      </c>
      <c r="BF11" s="72">
        <f t="shared" si="22"/>
        <v>0</v>
      </c>
      <c r="BG11" s="72">
        <f t="shared" si="23"/>
        <v>0</v>
      </c>
      <c r="BH11" s="72">
        <f t="shared" si="24"/>
        <v>1</v>
      </c>
      <c r="BI11" s="72">
        <f t="shared" si="25"/>
        <v>1</v>
      </c>
      <c r="BJ11" s="78">
        <f t="shared" si="26"/>
        <v>1</v>
      </c>
      <c r="BK11" s="78">
        <f t="shared" si="27"/>
        <v>1</v>
      </c>
      <c r="BL11" s="78">
        <f t="shared" si="28"/>
        <v>0</v>
      </c>
      <c r="BM11" s="72">
        <f t="shared" si="29"/>
        <v>1</v>
      </c>
      <c r="BN11" s="72">
        <f t="shared" si="30"/>
        <v>0</v>
      </c>
      <c r="BO11" s="72">
        <f t="shared" si="31"/>
        <v>0</v>
      </c>
      <c r="BP11" s="80">
        <f t="shared" si="32"/>
        <v>0</v>
      </c>
      <c r="BQ11" s="72">
        <f t="shared" si="33"/>
        <v>0</v>
      </c>
      <c r="BR11" s="72">
        <f t="shared" si="34"/>
        <v>0</v>
      </c>
      <c r="BS11" s="78">
        <f t="shared" si="35"/>
        <v>1</v>
      </c>
      <c r="BT11" s="78">
        <f t="shared" si="36"/>
        <v>1</v>
      </c>
      <c r="BU11" s="80">
        <f t="shared" si="37"/>
        <v>0</v>
      </c>
      <c r="BV11" s="80">
        <f t="shared" si="38"/>
        <v>1</v>
      </c>
      <c r="BW11" s="78">
        <f>COUNTIF(Referrals[[#This Row],[Name]:[Alt.contact]],"Mi")</f>
        <v>0</v>
      </c>
      <c r="BX11" s="80">
        <f t="shared" si="39"/>
        <v>0</v>
      </c>
      <c r="BY11" s="72">
        <f t="shared" si="40"/>
        <v>0</v>
      </c>
      <c r="BZ11" s="80">
        <f t="shared" si="41"/>
        <v>0</v>
      </c>
      <c r="CA11" s="67">
        <f t="shared" si="42"/>
        <v>0</v>
      </c>
      <c r="CB11" s="80">
        <f t="shared" si="43"/>
        <v>1</v>
      </c>
      <c r="CC11" s="80">
        <f t="shared" si="44"/>
        <v>0</v>
      </c>
      <c r="CD11" s="80">
        <f t="shared" si="45"/>
        <v>0</v>
      </c>
      <c r="CE11" s="52"/>
      <c r="CF11" t="s">
        <v>41</v>
      </c>
      <c r="CG11" s="62"/>
      <c r="CH11" t="s">
        <v>46</v>
      </c>
      <c r="CI11" s="22" t="s">
        <v>17</v>
      </c>
      <c r="CJ11" s="4">
        <v>42569</v>
      </c>
      <c r="CK11" s="80" t="str">
        <f t="shared" si="46"/>
        <v xml:space="preserve"> </v>
      </c>
      <c r="CL11" s="28"/>
      <c r="CM11" s="6" t="str">
        <f t="shared" ca="1" si="47"/>
        <v xml:space="preserve"> </v>
      </c>
      <c r="CN11" s="6" t="str">
        <f t="shared" ca="1" si="48"/>
        <v xml:space="preserve"> </v>
      </c>
      <c r="CO11" s="80" t="str">
        <f t="shared" ca="1" si="49"/>
        <v xml:space="preserve"> </v>
      </c>
      <c r="CP11" s="80" t="str">
        <f t="shared" si="50"/>
        <v xml:space="preserve"> </v>
      </c>
      <c r="CQ11" s="80" t="str">
        <f t="shared" si="51"/>
        <v xml:space="preserve"> </v>
      </c>
      <c r="CR11" s="80" t="str">
        <f t="shared" si="52"/>
        <v xml:space="preserve"> </v>
      </c>
      <c r="CS11" s="80">
        <f t="shared" si="53"/>
        <v>5</v>
      </c>
    </row>
    <row r="12" spans="1:97" ht="15" customHeight="1">
      <c r="A12" s="33" t="s">
        <v>47</v>
      </c>
      <c r="B12" s="22" t="s">
        <v>6</v>
      </c>
      <c r="C12" s="22" t="s">
        <v>48</v>
      </c>
      <c r="D12" s="22"/>
      <c r="E12" s="52">
        <v>42562</v>
      </c>
      <c r="F12" s="23">
        <v>42572</v>
      </c>
      <c r="G12" s="2">
        <v>33300</v>
      </c>
      <c r="H12" s="58">
        <f t="shared" si="0"/>
        <v>25</v>
      </c>
      <c r="I12" s="72" t="s">
        <v>679</v>
      </c>
      <c r="J12" s="43" t="s">
        <v>8</v>
      </c>
      <c r="K12" s="6">
        <v>11</v>
      </c>
      <c r="L12" s="6" t="s">
        <v>8</v>
      </c>
      <c r="M12" s="6" t="s">
        <v>8</v>
      </c>
      <c r="N12" s="6" t="s">
        <v>8</v>
      </c>
      <c r="O12" s="57" t="s">
        <v>8</v>
      </c>
      <c r="P12" t="s">
        <v>49</v>
      </c>
      <c r="Q12" t="s">
        <v>11</v>
      </c>
      <c r="S12" s="40" t="s">
        <v>11</v>
      </c>
      <c r="T12" t="s">
        <v>10</v>
      </c>
      <c r="U12" s="72" t="s">
        <v>8</v>
      </c>
      <c r="V12" t="s">
        <v>11</v>
      </c>
      <c r="W12" s="72" t="s">
        <v>11</v>
      </c>
      <c r="X12" s="72" t="s">
        <v>11</v>
      </c>
      <c r="Y12" s="80" t="s">
        <v>11</v>
      </c>
      <c r="Z12" s="53"/>
      <c r="AE12" t="s">
        <v>12</v>
      </c>
      <c r="AF12" s="6">
        <f>Referrals[[#This Row],[Date.Received]]-Referrals[[#This Row],[Date.Assessed]]</f>
        <v>10</v>
      </c>
      <c r="AG12" s="44" t="s">
        <v>645</v>
      </c>
      <c r="AH12" s="6" t="s">
        <v>698</v>
      </c>
      <c r="AI12" s="6" t="s">
        <v>643</v>
      </c>
      <c r="AJ12" s="63">
        <f t="shared" si="1"/>
        <v>2016</v>
      </c>
      <c r="AK12" s="63">
        <f t="shared" si="2"/>
        <v>7</v>
      </c>
      <c r="AL12" s="44">
        <f t="shared" si="3"/>
        <v>0</v>
      </c>
      <c r="AM12" s="80">
        <f t="shared" si="4"/>
        <v>1</v>
      </c>
      <c r="AN12" s="80">
        <f t="shared" si="5"/>
        <v>0</v>
      </c>
      <c r="AO12" s="44">
        <f t="shared" si="6"/>
        <v>0</v>
      </c>
      <c r="AP12" s="80">
        <f t="shared" si="7"/>
        <v>0</v>
      </c>
      <c r="AQ12" s="44">
        <f t="shared" si="8"/>
        <v>0</v>
      </c>
      <c r="AR12" s="80">
        <f t="shared" si="9"/>
        <v>0</v>
      </c>
      <c r="AS12" s="44">
        <f t="shared" si="10"/>
        <v>0</v>
      </c>
      <c r="AT12" s="80">
        <f t="shared" si="11"/>
        <v>1</v>
      </c>
      <c r="AU12" s="80">
        <f t="shared" si="12"/>
        <v>1</v>
      </c>
      <c r="AV12" s="72">
        <f t="shared" si="13"/>
        <v>1</v>
      </c>
      <c r="AW12" s="72">
        <f t="shared" si="14"/>
        <v>0</v>
      </c>
      <c r="AX12" s="72">
        <f t="shared" si="15"/>
        <v>1</v>
      </c>
      <c r="AY12" s="72">
        <f t="shared" si="16"/>
        <v>0</v>
      </c>
      <c r="AZ12" s="72">
        <f t="shared" si="17"/>
        <v>0</v>
      </c>
      <c r="BA12" s="72">
        <f>IF(SUM(Referrals[[#This Row],[Tribal.bin]:[GA.bin]]) = 0,0,1)</f>
        <v>1</v>
      </c>
      <c r="BB12" s="72">
        <f t="shared" si="18"/>
        <v>0</v>
      </c>
      <c r="BC12" s="72">
        <f t="shared" si="19"/>
        <v>0</v>
      </c>
      <c r="BD12" s="72">
        <f t="shared" si="20"/>
        <v>0</v>
      </c>
      <c r="BE12" s="72">
        <f t="shared" si="21"/>
        <v>1</v>
      </c>
      <c r="BF12" s="72">
        <f t="shared" si="22"/>
        <v>0</v>
      </c>
      <c r="BG12" s="72">
        <f t="shared" si="23"/>
        <v>0</v>
      </c>
      <c r="BH12" s="72">
        <f t="shared" si="24"/>
        <v>0</v>
      </c>
      <c r="BI12" s="72">
        <f t="shared" si="25"/>
        <v>0</v>
      </c>
      <c r="BJ12" s="78">
        <f t="shared" si="26"/>
        <v>0</v>
      </c>
      <c r="BK12" s="78">
        <f t="shared" si="27"/>
        <v>0</v>
      </c>
      <c r="BL12" s="78">
        <f t="shared" si="28"/>
        <v>0</v>
      </c>
      <c r="BM12" s="72">
        <f t="shared" si="29"/>
        <v>1</v>
      </c>
      <c r="BN12" s="72">
        <f t="shared" si="30"/>
        <v>0</v>
      </c>
      <c r="BO12" s="72">
        <f t="shared" si="31"/>
        <v>1</v>
      </c>
      <c r="BP12" s="80">
        <f t="shared" si="32"/>
        <v>1</v>
      </c>
      <c r="BQ12" s="72">
        <f t="shared" si="33"/>
        <v>0</v>
      </c>
      <c r="BR12" s="72">
        <f t="shared" si="34"/>
        <v>0</v>
      </c>
      <c r="BS12" s="78">
        <f t="shared" si="35"/>
        <v>1</v>
      </c>
      <c r="BT12" s="78">
        <f t="shared" si="36"/>
        <v>1</v>
      </c>
      <c r="BU12" s="80">
        <f t="shared" si="37"/>
        <v>0</v>
      </c>
      <c r="BV12" s="80">
        <f t="shared" si="38"/>
        <v>1</v>
      </c>
      <c r="BW12" s="78">
        <f>COUNTIF(Referrals[[#This Row],[Name]:[Alt.contact]],"Mi")</f>
        <v>0</v>
      </c>
      <c r="BX12" s="80">
        <f t="shared" si="39"/>
        <v>0</v>
      </c>
      <c r="BY12" s="72">
        <f t="shared" si="40"/>
        <v>0</v>
      </c>
      <c r="BZ12" s="80">
        <f t="shared" si="41"/>
        <v>0</v>
      </c>
      <c r="CA12" s="67">
        <f t="shared" si="42"/>
        <v>0</v>
      </c>
      <c r="CB12" s="80">
        <f t="shared" si="43"/>
        <v>1</v>
      </c>
      <c r="CC12" s="80">
        <f t="shared" si="44"/>
        <v>0</v>
      </c>
      <c r="CD12" s="80">
        <f t="shared" si="45"/>
        <v>0</v>
      </c>
      <c r="CE12" s="52"/>
      <c r="CF12" s="40" t="s">
        <v>413</v>
      </c>
      <c r="CG12" s="62"/>
      <c r="CH12" s="22"/>
      <c r="CI12" s="22"/>
      <c r="CK12" s="80" t="str">
        <f t="shared" si="46"/>
        <v xml:space="preserve"> </v>
      </c>
      <c r="CL12" s="28"/>
      <c r="CM12" s="6" t="str">
        <f t="shared" ca="1" si="47"/>
        <v xml:space="preserve"> </v>
      </c>
      <c r="CN12" s="6" t="str">
        <f t="shared" ca="1" si="48"/>
        <v xml:space="preserve"> </v>
      </c>
      <c r="CO12" s="80" t="str">
        <f t="shared" ca="1" si="49"/>
        <v xml:space="preserve"> </v>
      </c>
      <c r="CP12" s="80" t="str">
        <f t="shared" si="50"/>
        <v xml:space="preserve"> </v>
      </c>
      <c r="CQ12" s="80" t="str">
        <f t="shared" si="51"/>
        <v xml:space="preserve"> </v>
      </c>
      <c r="CR12" s="80" t="str">
        <f t="shared" si="52"/>
        <v xml:space="preserve"> </v>
      </c>
      <c r="CS12" s="80"/>
    </row>
    <row r="13" spans="1:97" ht="15" customHeight="1">
      <c r="A13" s="33" t="s">
        <v>51</v>
      </c>
      <c r="B13" t="s">
        <v>39</v>
      </c>
      <c r="C13" t="s">
        <v>52</v>
      </c>
      <c r="E13" s="4">
        <v>42549</v>
      </c>
      <c r="F13" s="2">
        <v>42577</v>
      </c>
      <c r="G13" s="2">
        <v>23406</v>
      </c>
      <c r="H13" s="58">
        <f t="shared" si="0"/>
        <v>52</v>
      </c>
      <c r="I13" s="72" t="s">
        <v>679</v>
      </c>
      <c r="J13" s="43" t="s">
        <v>8</v>
      </c>
      <c r="K13" s="6">
        <v>12</v>
      </c>
      <c r="L13" s="6" t="s">
        <v>8</v>
      </c>
      <c r="M13" s="6" t="s">
        <v>11</v>
      </c>
      <c r="N13" s="6" t="s">
        <v>8</v>
      </c>
      <c r="O13" s="57" t="s">
        <v>8</v>
      </c>
      <c r="P13" t="s">
        <v>49</v>
      </c>
      <c r="Q13" t="s">
        <v>11</v>
      </c>
      <c r="R13" t="s">
        <v>11</v>
      </c>
      <c r="T13" t="s">
        <v>22</v>
      </c>
      <c r="U13" s="72" t="s">
        <v>8</v>
      </c>
      <c r="V13" t="s">
        <v>11</v>
      </c>
      <c r="W13" s="72" t="s">
        <v>8</v>
      </c>
      <c r="X13" s="72" t="s">
        <v>11</v>
      </c>
      <c r="Y13" s="80" t="s">
        <v>8</v>
      </c>
      <c r="Z13" s="53"/>
      <c r="AE13" t="s">
        <v>12</v>
      </c>
      <c r="AF13" s="6">
        <f>Referrals[[#This Row],[Date.Received]]-Referrals[[#This Row],[Date.Assessed]]</f>
        <v>28</v>
      </c>
      <c r="AG13" s="6" t="s">
        <v>644</v>
      </c>
      <c r="AH13" s="6" t="s">
        <v>642</v>
      </c>
      <c r="AI13" s="6" t="s">
        <v>643</v>
      </c>
      <c r="AJ13" s="63">
        <f t="shared" si="1"/>
        <v>2016</v>
      </c>
      <c r="AK13" s="63">
        <f t="shared" si="2"/>
        <v>7</v>
      </c>
      <c r="AL13" s="80">
        <f t="shared" si="3"/>
        <v>1</v>
      </c>
      <c r="AM13" s="80">
        <f t="shared" si="4"/>
        <v>0</v>
      </c>
      <c r="AN13" s="80">
        <f t="shared" si="5"/>
        <v>0</v>
      </c>
      <c r="AO13" s="44">
        <f t="shared" si="6"/>
        <v>0</v>
      </c>
      <c r="AP13" s="80">
        <f t="shared" si="7"/>
        <v>0</v>
      </c>
      <c r="AQ13" s="44">
        <f t="shared" si="8"/>
        <v>0</v>
      </c>
      <c r="AR13" s="80">
        <f t="shared" si="9"/>
        <v>0</v>
      </c>
      <c r="AS13" s="6">
        <f t="shared" si="10"/>
        <v>1</v>
      </c>
      <c r="AT13" s="80">
        <f t="shared" si="11"/>
        <v>0</v>
      </c>
      <c r="AU13" s="80">
        <f t="shared" si="12"/>
        <v>1</v>
      </c>
      <c r="AV13" s="72">
        <f t="shared" si="13"/>
        <v>1</v>
      </c>
      <c r="AW13" s="72">
        <f t="shared" si="14"/>
        <v>1</v>
      </c>
      <c r="AX13" s="72">
        <f t="shared" si="15"/>
        <v>0</v>
      </c>
      <c r="AY13" s="72">
        <f t="shared" si="16"/>
        <v>0</v>
      </c>
      <c r="AZ13" s="72">
        <f t="shared" si="17"/>
        <v>0</v>
      </c>
      <c r="BA13" s="72">
        <f>IF(SUM(Referrals[[#This Row],[Tribal.bin]:[GA.bin]]) = 0,0,1)</f>
        <v>1</v>
      </c>
      <c r="BB13" s="72">
        <f t="shared" si="18"/>
        <v>0</v>
      </c>
      <c r="BC13" s="72">
        <f t="shared" si="19"/>
        <v>0</v>
      </c>
      <c r="BD13" s="72">
        <f t="shared" si="20"/>
        <v>0</v>
      </c>
      <c r="BE13" s="72">
        <f t="shared" si="21"/>
        <v>1</v>
      </c>
      <c r="BF13" s="72">
        <f t="shared" si="22"/>
        <v>0</v>
      </c>
      <c r="BG13" s="72">
        <f t="shared" si="23"/>
        <v>0</v>
      </c>
      <c r="BH13" s="72">
        <f t="shared" si="24"/>
        <v>0</v>
      </c>
      <c r="BI13" s="72">
        <f t="shared" si="25"/>
        <v>0</v>
      </c>
      <c r="BJ13" s="78">
        <f t="shared" si="26"/>
        <v>1</v>
      </c>
      <c r="BK13" s="78">
        <f t="shared" si="27"/>
        <v>0</v>
      </c>
      <c r="BL13" s="78">
        <f t="shared" si="28"/>
        <v>0</v>
      </c>
      <c r="BM13" s="72">
        <f t="shared" si="29"/>
        <v>1</v>
      </c>
      <c r="BN13" s="72">
        <f t="shared" si="30"/>
        <v>1</v>
      </c>
      <c r="BO13" s="72">
        <f t="shared" si="31"/>
        <v>0</v>
      </c>
      <c r="BP13" s="80">
        <f t="shared" si="32"/>
        <v>0</v>
      </c>
      <c r="BQ13" s="72">
        <f t="shared" si="33"/>
        <v>0</v>
      </c>
      <c r="BR13" s="72">
        <f t="shared" si="34"/>
        <v>0</v>
      </c>
      <c r="BS13" s="78">
        <f t="shared" si="35"/>
        <v>0</v>
      </c>
      <c r="BT13" s="78">
        <f t="shared" si="36"/>
        <v>1</v>
      </c>
      <c r="BU13" s="80">
        <f t="shared" si="37"/>
        <v>0</v>
      </c>
      <c r="BV13" s="80">
        <f t="shared" si="38"/>
        <v>1</v>
      </c>
      <c r="BW13" s="78">
        <f>COUNTIF(Referrals[[#This Row],[Name]:[Alt.contact]],"Mi")</f>
        <v>0</v>
      </c>
      <c r="BX13" s="80">
        <f t="shared" si="39"/>
        <v>0</v>
      </c>
      <c r="BY13" s="72">
        <f t="shared" si="40"/>
        <v>0</v>
      </c>
      <c r="BZ13" s="80">
        <f t="shared" si="41"/>
        <v>0</v>
      </c>
      <c r="CA13" s="67">
        <f t="shared" si="42"/>
        <v>0</v>
      </c>
      <c r="CB13" s="80">
        <f t="shared" si="43"/>
        <v>1</v>
      </c>
      <c r="CC13" s="80">
        <f t="shared" si="44"/>
        <v>0</v>
      </c>
      <c r="CD13" s="80">
        <f t="shared" si="45"/>
        <v>0</v>
      </c>
      <c r="CE13" s="52"/>
      <c r="CF13" t="s">
        <v>53</v>
      </c>
      <c r="CG13" s="62"/>
      <c r="CH13" s="22"/>
      <c r="CI13" s="22"/>
      <c r="CJ13" s="4">
        <v>42619</v>
      </c>
      <c r="CK13" s="80" t="str">
        <f t="shared" si="46"/>
        <v xml:space="preserve"> </v>
      </c>
      <c r="CL13" s="28"/>
      <c r="CM13" s="6" t="str">
        <f t="shared" ca="1" si="47"/>
        <v xml:space="preserve"> </v>
      </c>
      <c r="CN13" s="6" t="str">
        <f t="shared" ca="1" si="48"/>
        <v xml:space="preserve"> </v>
      </c>
      <c r="CO13" s="80" t="str">
        <f t="shared" ca="1" si="49"/>
        <v xml:space="preserve"> </v>
      </c>
      <c r="CP13" s="80" t="str">
        <f t="shared" si="50"/>
        <v xml:space="preserve"> </v>
      </c>
      <c r="CQ13" s="80" t="str">
        <f t="shared" si="51"/>
        <v xml:space="preserve"> </v>
      </c>
      <c r="CR13" s="80" t="str">
        <f t="shared" si="52"/>
        <v xml:space="preserve"> </v>
      </c>
      <c r="CS13" s="80">
        <f t="shared" si="53"/>
        <v>42</v>
      </c>
    </row>
    <row r="14" spans="1:97" ht="15" customHeight="1">
      <c r="A14" s="33" t="s">
        <v>54</v>
      </c>
      <c r="B14" s="22" t="s">
        <v>55</v>
      </c>
      <c r="C14" s="22" t="s">
        <v>56</v>
      </c>
      <c r="D14" s="22"/>
      <c r="E14" s="52">
        <v>42549</v>
      </c>
      <c r="F14" s="23">
        <v>42583</v>
      </c>
      <c r="G14" s="2">
        <v>35683</v>
      </c>
      <c r="H14" s="58">
        <f t="shared" si="0"/>
        <v>18</v>
      </c>
      <c r="I14" s="72" t="s">
        <v>679</v>
      </c>
      <c r="J14" s="43" t="s">
        <v>8</v>
      </c>
      <c r="K14" s="6">
        <v>9</v>
      </c>
      <c r="L14" s="6" t="s">
        <v>8</v>
      </c>
      <c r="M14" s="6" t="s">
        <v>8</v>
      </c>
      <c r="N14" s="6" t="s">
        <v>8</v>
      </c>
      <c r="O14" s="57" t="s">
        <v>8</v>
      </c>
      <c r="P14" t="s">
        <v>49</v>
      </c>
      <c r="Q14" t="s">
        <v>11</v>
      </c>
      <c r="T14" t="s">
        <v>45</v>
      </c>
      <c r="U14" s="72" t="s">
        <v>8</v>
      </c>
      <c r="V14" t="s">
        <v>11</v>
      </c>
      <c r="W14" s="72" t="s">
        <v>11</v>
      </c>
      <c r="X14" s="72" t="s">
        <v>11</v>
      </c>
      <c r="Y14" s="80" t="s">
        <v>8</v>
      </c>
      <c r="Z14" s="53"/>
      <c r="AE14" t="s">
        <v>12</v>
      </c>
      <c r="AF14" s="6">
        <f>Referrals[[#This Row],[Date.Received]]-Referrals[[#This Row],[Date.Assessed]]</f>
        <v>34</v>
      </c>
      <c r="AG14" s="44" t="s">
        <v>645</v>
      </c>
      <c r="AH14" s="6" t="s">
        <v>642</v>
      </c>
      <c r="AI14" s="6" t="s">
        <v>700</v>
      </c>
      <c r="AJ14" s="63">
        <f t="shared" si="1"/>
        <v>2016</v>
      </c>
      <c r="AK14" s="63">
        <f t="shared" si="2"/>
        <v>8</v>
      </c>
      <c r="AL14" s="44">
        <f t="shared" si="3"/>
        <v>0</v>
      </c>
      <c r="AM14" s="80">
        <f t="shared" si="4"/>
        <v>1</v>
      </c>
      <c r="AN14" s="80">
        <f t="shared" si="5"/>
        <v>0</v>
      </c>
      <c r="AO14" s="44">
        <f t="shared" si="6"/>
        <v>0</v>
      </c>
      <c r="AP14" s="80">
        <f t="shared" si="7"/>
        <v>0</v>
      </c>
      <c r="AQ14" s="44">
        <f t="shared" si="8"/>
        <v>0</v>
      </c>
      <c r="AR14" s="80">
        <f t="shared" si="9"/>
        <v>0</v>
      </c>
      <c r="AS14" s="6">
        <f t="shared" si="10"/>
        <v>1</v>
      </c>
      <c r="AT14" s="80">
        <f t="shared" si="11"/>
        <v>0</v>
      </c>
      <c r="AU14" s="80">
        <f t="shared" si="12"/>
        <v>0</v>
      </c>
      <c r="AV14" s="72">
        <f t="shared" si="13"/>
        <v>1</v>
      </c>
      <c r="AW14" s="72">
        <f t="shared" si="14"/>
        <v>0</v>
      </c>
      <c r="AX14" s="72">
        <f t="shared" si="15"/>
        <v>0</v>
      </c>
      <c r="AY14" s="72">
        <f t="shared" si="16"/>
        <v>1</v>
      </c>
      <c r="AZ14" s="72">
        <f t="shared" si="17"/>
        <v>0</v>
      </c>
      <c r="BA14" s="72">
        <f>IF(SUM(Referrals[[#This Row],[Tribal.bin]:[GA.bin]]) = 0,0,1)</f>
        <v>1</v>
      </c>
      <c r="BB14" s="72">
        <f t="shared" si="18"/>
        <v>0</v>
      </c>
      <c r="BC14" s="72">
        <f t="shared" si="19"/>
        <v>0</v>
      </c>
      <c r="BD14" s="72">
        <f t="shared" si="20"/>
        <v>0</v>
      </c>
      <c r="BE14" s="72">
        <f t="shared" si="21"/>
        <v>1</v>
      </c>
      <c r="BF14" s="72">
        <f t="shared" si="22"/>
        <v>0</v>
      </c>
      <c r="BG14" s="72">
        <f t="shared" si="23"/>
        <v>0</v>
      </c>
      <c r="BH14" s="72">
        <f t="shared" si="24"/>
        <v>0</v>
      </c>
      <c r="BI14" s="72">
        <f t="shared" si="25"/>
        <v>0</v>
      </c>
      <c r="BJ14" s="78">
        <f t="shared" si="26"/>
        <v>0</v>
      </c>
      <c r="BK14" s="78">
        <f t="shared" si="27"/>
        <v>0</v>
      </c>
      <c r="BL14" s="78">
        <f t="shared" si="28"/>
        <v>0</v>
      </c>
      <c r="BM14" s="72">
        <f t="shared" si="29"/>
        <v>1</v>
      </c>
      <c r="BN14" s="72">
        <f t="shared" si="30"/>
        <v>0</v>
      </c>
      <c r="BO14" s="72">
        <f t="shared" si="31"/>
        <v>0</v>
      </c>
      <c r="BP14" s="80">
        <f t="shared" si="32"/>
        <v>0</v>
      </c>
      <c r="BQ14" s="72">
        <f t="shared" si="33"/>
        <v>0</v>
      </c>
      <c r="BR14" s="72">
        <f t="shared" si="34"/>
        <v>0</v>
      </c>
      <c r="BS14" s="78">
        <f t="shared" si="35"/>
        <v>1</v>
      </c>
      <c r="BT14" s="78">
        <f t="shared" si="36"/>
        <v>1</v>
      </c>
      <c r="BU14" s="80">
        <f t="shared" si="37"/>
        <v>0</v>
      </c>
      <c r="BV14" s="80">
        <f t="shared" si="38"/>
        <v>1</v>
      </c>
      <c r="BW14" s="78">
        <f>COUNTIF(Referrals[[#This Row],[Name]:[Alt.contact]],"Mi")</f>
        <v>0</v>
      </c>
      <c r="BX14" s="80">
        <f t="shared" si="39"/>
        <v>0</v>
      </c>
      <c r="BY14" s="72">
        <f t="shared" si="40"/>
        <v>0</v>
      </c>
      <c r="BZ14" s="80">
        <f t="shared" si="41"/>
        <v>0</v>
      </c>
      <c r="CA14" s="67">
        <f t="shared" si="42"/>
        <v>0</v>
      </c>
      <c r="CB14" s="80">
        <f t="shared" si="43"/>
        <v>1</v>
      </c>
      <c r="CC14" s="80">
        <f t="shared" si="44"/>
        <v>0</v>
      </c>
      <c r="CD14" s="80">
        <f t="shared" si="45"/>
        <v>0</v>
      </c>
      <c r="CE14" s="52"/>
      <c r="CF14" t="s">
        <v>41</v>
      </c>
      <c r="CG14" s="62"/>
      <c r="CH14" s="22"/>
      <c r="CI14" s="22"/>
      <c r="CJ14" s="4">
        <v>42628</v>
      </c>
      <c r="CK14" s="80" t="str">
        <f t="shared" si="46"/>
        <v xml:space="preserve"> </v>
      </c>
      <c r="CL14" s="28"/>
      <c r="CM14" s="6" t="str">
        <f t="shared" ca="1" si="47"/>
        <v xml:space="preserve"> </v>
      </c>
      <c r="CN14" s="6" t="str">
        <f t="shared" ca="1" si="48"/>
        <v xml:space="preserve"> </v>
      </c>
      <c r="CO14" s="80" t="str">
        <f t="shared" ca="1" si="49"/>
        <v xml:space="preserve"> </v>
      </c>
      <c r="CP14" s="80" t="str">
        <f t="shared" si="50"/>
        <v xml:space="preserve"> </v>
      </c>
      <c r="CQ14" s="80" t="str">
        <f t="shared" si="51"/>
        <v xml:space="preserve"> </v>
      </c>
      <c r="CR14" s="80" t="str">
        <f t="shared" si="52"/>
        <v xml:space="preserve"> </v>
      </c>
      <c r="CS14" s="80">
        <f t="shared" si="53"/>
        <v>45</v>
      </c>
    </row>
    <row r="15" spans="1:97" ht="15" customHeight="1">
      <c r="A15" s="14" t="s">
        <v>687</v>
      </c>
      <c r="B15" t="s">
        <v>43</v>
      </c>
      <c r="C15" t="s">
        <v>57</v>
      </c>
      <c r="E15" s="4">
        <v>42564</v>
      </c>
      <c r="F15" s="2">
        <v>42583</v>
      </c>
      <c r="G15" s="2">
        <v>24711</v>
      </c>
      <c r="H15" s="80">
        <f t="shared" si="0"/>
        <v>48</v>
      </c>
      <c r="I15" s="80" t="s">
        <v>679</v>
      </c>
      <c r="J15" s="43" t="s">
        <v>8</v>
      </c>
      <c r="K15" s="6">
        <v>9</v>
      </c>
      <c r="L15" s="6" t="s">
        <v>8</v>
      </c>
      <c r="M15" s="6" t="s">
        <v>8</v>
      </c>
      <c r="N15" s="6" t="s">
        <v>8</v>
      </c>
      <c r="O15" s="84" t="s">
        <v>8</v>
      </c>
      <c r="P15" t="s">
        <v>21</v>
      </c>
      <c r="R15" t="s">
        <v>11</v>
      </c>
      <c r="S15" s="40" t="s">
        <v>11</v>
      </c>
      <c r="T15" t="s">
        <v>10</v>
      </c>
      <c r="U15" s="80" t="s">
        <v>11</v>
      </c>
      <c r="V15" t="s">
        <v>58</v>
      </c>
      <c r="W15" s="80" t="s">
        <v>11</v>
      </c>
      <c r="X15" s="80" t="s">
        <v>11</v>
      </c>
      <c r="Y15" s="80" t="s">
        <v>8</v>
      </c>
      <c r="Z15" s="53"/>
      <c r="AB15" t="s">
        <v>26</v>
      </c>
      <c r="AD15" s="4">
        <v>42663</v>
      </c>
      <c r="AE15" t="s">
        <v>16</v>
      </c>
      <c r="AF15" s="6">
        <f>Referrals[[#This Row],[Date.Received]]-Referrals[[#This Row],[Date.Assessed]]</f>
        <v>19</v>
      </c>
      <c r="AG15" s="44" t="s">
        <v>645</v>
      </c>
      <c r="AH15" s="6" t="s">
        <v>638</v>
      </c>
      <c r="AI15" s="6" t="s">
        <v>700</v>
      </c>
      <c r="AJ15" s="63">
        <f t="shared" si="1"/>
        <v>2016</v>
      </c>
      <c r="AK15" s="63">
        <f t="shared" si="2"/>
        <v>8</v>
      </c>
      <c r="AL15" s="44">
        <f t="shared" si="3"/>
        <v>0</v>
      </c>
      <c r="AM15" s="80">
        <f t="shared" si="4"/>
        <v>1</v>
      </c>
      <c r="AN15" s="80">
        <f t="shared" si="5"/>
        <v>0</v>
      </c>
      <c r="AO15" s="6">
        <f t="shared" si="6"/>
        <v>1</v>
      </c>
      <c r="AP15" s="80">
        <f t="shared" si="7"/>
        <v>0</v>
      </c>
      <c r="AQ15" s="44">
        <f t="shared" si="8"/>
        <v>0</v>
      </c>
      <c r="AR15" s="80">
        <f t="shared" si="9"/>
        <v>0</v>
      </c>
      <c r="AS15" s="44">
        <f t="shared" si="10"/>
        <v>0</v>
      </c>
      <c r="AT15" s="80">
        <f t="shared" si="11"/>
        <v>0</v>
      </c>
      <c r="AU15" s="80">
        <f t="shared" si="12"/>
        <v>0</v>
      </c>
      <c r="AV15" s="72">
        <f t="shared" si="13"/>
        <v>0</v>
      </c>
      <c r="AW15" s="72">
        <f t="shared" si="14"/>
        <v>0</v>
      </c>
      <c r="AX15" s="72">
        <f t="shared" si="15"/>
        <v>1</v>
      </c>
      <c r="AY15" s="72">
        <f t="shared" si="16"/>
        <v>0</v>
      </c>
      <c r="AZ15" s="72">
        <f t="shared" si="17"/>
        <v>0</v>
      </c>
      <c r="BA15" s="72">
        <f>IF(SUM(Referrals[[#This Row],[Tribal.bin]:[GA.bin]]) = 0,0,1)</f>
        <v>1</v>
      </c>
      <c r="BB15" s="72">
        <f t="shared" si="18"/>
        <v>0</v>
      </c>
      <c r="BC15" s="72">
        <f t="shared" si="19"/>
        <v>0</v>
      </c>
      <c r="BD15" s="72">
        <f t="shared" si="20"/>
        <v>0</v>
      </c>
      <c r="BE15" s="72">
        <f t="shared" si="21"/>
        <v>0</v>
      </c>
      <c r="BF15" s="72">
        <f t="shared" si="22"/>
        <v>0</v>
      </c>
      <c r="BG15" s="72">
        <f t="shared" si="23"/>
        <v>1</v>
      </c>
      <c r="BH15" s="72">
        <f t="shared" si="24"/>
        <v>0</v>
      </c>
      <c r="BI15" s="72">
        <f t="shared" si="25"/>
        <v>0</v>
      </c>
      <c r="BJ15" s="78">
        <f t="shared" si="26"/>
        <v>0</v>
      </c>
      <c r="BK15" s="78">
        <f t="shared" si="27"/>
        <v>0</v>
      </c>
      <c r="BL15" s="78">
        <f t="shared" si="28"/>
        <v>0</v>
      </c>
      <c r="BM15" s="72">
        <f t="shared" si="29"/>
        <v>0</v>
      </c>
      <c r="BN15" s="72">
        <f t="shared" si="30"/>
        <v>1</v>
      </c>
      <c r="BO15" s="72">
        <f t="shared" si="31"/>
        <v>1</v>
      </c>
      <c r="BP15" s="80">
        <f t="shared" si="32"/>
        <v>0</v>
      </c>
      <c r="BQ15" s="80">
        <f t="shared" si="33"/>
        <v>0</v>
      </c>
      <c r="BR15" s="80">
        <f t="shared" si="34"/>
        <v>0</v>
      </c>
      <c r="BS15" s="80">
        <f t="shared" si="35"/>
        <v>1</v>
      </c>
      <c r="BT15" s="80">
        <f t="shared" si="36"/>
        <v>1</v>
      </c>
      <c r="BU15" s="80">
        <f t="shared" si="37"/>
        <v>1</v>
      </c>
      <c r="BV15" s="80">
        <f t="shared" si="38"/>
        <v>1</v>
      </c>
      <c r="BW15" s="80">
        <f>COUNTIF(Referrals[[#This Row],[Name]:[Alt.contact]],"Mi")</f>
        <v>0</v>
      </c>
      <c r="BX15" s="80">
        <f t="shared" si="39"/>
        <v>0</v>
      </c>
      <c r="BY15" s="66">
        <f t="shared" si="40"/>
        <v>1</v>
      </c>
      <c r="BZ15" s="66">
        <f t="shared" si="41"/>
        <v>0</v>
      </c>
      <c r="CA15" s="80">
        <f t="shared" si="42"/>
        <v>1</v>
      </c>
      <c r="CB15" s="80">
        <f t="shared" si="43"/>
        <v>0</v>
      </c>
      <c r="CC15" s="80">
        <f t="shared" si="44"/>
        <v>0</v>
      </c>
      <c r="CD15" s="80">
        <f t="shared" si="45"/>
        <v>0</v>
      </c>
      <c r="CE15" s="52">
        <v>42675</v>
      </c>
      <c r="CG15" s="62"/>
      <c r="CH15" s="22"/>
      <c r="CI15" s="22"/>
      <c r="CJ15" s="4">
        <v>42676</v>
      </c>
      <c r="CK15" s="80" t="str">
        <f t="shared" si="46"/>
        <v>no</v>
      </c>
      <c r="CL15" s="28">
        <v>43040</v>
      </c>
      <c r="CM15" s="6">
        <f t="shared" ca="1" si="47"/>
        <v>365</v>
      </c>
      <c r="CN15" s="6" t="str">
        <f t="shared" ca="1" si="48"/>
        <v>Yes</v>
      </c>
      <c r="CO15" s="80" t="str">
        <f t="shared" ca="1" si="49"/>
        <v>Yes</v>
      </c>
      <c r="CP15" s="80">
        <f t="shared" si="50"/>
        <v>92</v>
      </c>
      <c r="CQ15" s="80">
        <f t="shared" si="51"/>
        <v>80</v>
      </c>
      <c r="CR15" s="80">
        <f t="shared" si="52"/>
        <v>12</v>
      </c>
      <c r="CS15" s="80" t="str">
        <f t="shared" si="53"/>
        <v xml:space="preserve"> </v>
      </c>
    </row>
    <row r="16" spans="1:97" ht="15" customHeight="1">
      <c r="A16" s="33" t="s">
        <v>59</v>
      </c>
      <c r="B16" t="s">
        <v>6</v>
      </c>
      <c r="C16" t="s">
        <v>48</v>
      </c>
      <c r="E16" s="4">
        <v>42571</v>
      </c>
      <c r="F16" s="2">
        <v>42585</v>
      </c>
      <c r="G16" s="2">
        <v>29992</v>
      </c>
      <c r="H16" s="80">
        <f t="shared" si="0"/>
        <v>34</v>
      </c>
      <c r="I16" s="80" t="s">
        <v>679</v>
      </c>
      <c r="J16" s="43" t="s">
        <v>8</v>
      </c>
      <c r="K16" s="6">
        <v>9</v>
      </c>
      <c r="L16" s="6" t="s">
        <v>8</v>
      </c>
      <c r="M16" s="6" t="s">
        <v>8</v>
      </c>
      <c r="N16" s="6" t="s">
        <v>8</v>
      </c>
      <c r="O16" s="84" t="s">
        <v>8</v>
      </c>
      <c r="P16" t="s">
        <v>21</v>
      </c>
      <c r="Q16" t="s">
        <v>11</v>
      </c>
      <c r="T16" t="s">
        <v>22</v>
      </c>
      <c r="U16" s="80" t="s">
        <v>11</v>
      </c>
      <c r="V16" t="s">
        <v>11</v>
      </c>
      <c r="W16" s="80" t="s">
        <v>11</v>
      </c>
      <c r="X16" s="80" t="s">
        <v>11</v>
      </c>
      <c r="Y16" s="80" t="s">
        <v>11</v>
      </c>
      <c r="Z16" s="53"/>
      <c r="AB16" t="s">
        <v>26</v>
      </c>
      <c r="AD16" s="4">
        <v>42599</v>
      </c>
      <c r="AE16" t="s">
        <v>16</v>
      </c>
      <c r="AF16" s="6">
        <f>Referrals[[#This Row],[Date.Received]]-Referrals[[#This Row],[Date.Assessed]]</f>
        <v>14</v>
      </c>
      <c r="AG16" s="44" t="s">
        <v>645</v>
      </c>
      <c r="AH16" s="6" t="s">
        <v>698</v>
      </c>
      <c r="AI16" s="6" t="s">
        <v>700</v>
      </c>
      <c r="AJ16" s="63">
        <f t="shared" si="1"/>
        <v>2016</v>
      </c>
      <c r="AK16" s="63">
        <f t="shared" si="2"/>
        <v>8</v>
      </c>
      <c r="AL16" s="44">
        <f t="shared" si="3"/>
        <v>0</v>
      </c>
      <c r="AM16" s="80">
        <f t="shared" si="4"/>
        <v>1</v>
      </c>
      <c r="AN16" s="80">
        <f t="shared" si="5"/>
        <v>0</v>
      </c>
      <c r="AO16" s="44">
        <f t="shared" si="6"/>
        <v>0</v>
      </c>
      <c r="AP16" s="80">
        <f t="shared" si="7"/>
        <v>0</v>
      </c>
      <c r="AQ16" s="44">
        <f t="shared" si="8"/>
        <v>0</v>
      </c>
      <c r="AR16" s="80">
        <f t="shared" si="9"/>
        <v>0</v>
      </c>
      <c r="AS16" s="44">
        <f t="shared" si="10"/>
        <v>0</v>
      </c>
      <c r="AT16" s="80">
        <f t="shared" si="11"/>
        <v>1</v>
      </c>
      <c r="AU16" s="80">
        <f t="shared" si="12"/>
        <v>0</v>
      </c>
      <c r="AV16" s="72">
        <f t="shared" si="13"/>
        <v>1</v>
      </c>
      <c r="AW16" s="72">
        <f t="shared" si="14"/>
        <v>1</v>
      </c>
      <c r="AX16" s="72">
        <f t="shared" si="15"/>
        <v>0</v>
      </c>
      <c r="AY16" s="72">
        <f t="shared" si="16"/>
        <v>0</v>
      </c>
      <c r="AZ16" s="72">
        <f t="shared" si="17"/>
        <v>0</v>
      </c>
      <c r="BA16" s="72">
        <f>IF(SUM(Referrals[[#This Row],[Tribal.bin]:[GA.bin]]) = 0,0,1)</f>
        <v>1</v>
      </c>
      <c r="BB16" s="72">
        <f t="shared" si="18"/>
        <v>0</v>
      </c>
      <c r="BC16" s="72">
        <f t="shared" si="19"/>
        <v>0</v>
      </c>
      <c r="BD16" s="72">
        <f t="shared" si="20"/>
        <v>0</v>
      </c>
      <c r="BE16" s="72">
        <f t="shared" si="21"/>
        <v>0</v>
      </c>
      <c r="BF16" s="72">
        <f t="shared" si="22"/>
        <v>0</v>
      </c>
      <c r="BG16" s="72">
        <f t="shared" si="23"/>
        <v>1</v>
      </c>
      <c r="BH16" s="72">
        <f t="shared" si="24"/>
        <v>0</v>
      </c>
      <c r="BI16" s="72">
        <f t="shared" si="25"/>
        <v>0</v>
      </c>
      <c r="BJ16" s="78">
        <f t="shared" si="26"/>
        <v>0</v>
      </c>
      <c r="BK16" s="78">
        <f t="shared" si="27"/>
        <v>0</v>
      </c>
      <c r="BL16" s="78">
        <f t="shared" si="28"/>
        <v>0</v>
      </c>
      <c r="BM16" s="72">
        <f t="shared" si="29"/>
        <v>1</v>
      </c>
      <c r="BN16" s="72">
        <f t="shared" si="30"/>
        <v>0</v>
      </c>
      <c r="BO16" s="72">
        <f t="shared" si="31"/>
        <v>0</v>
      </c>
      <c r="BP16" s="80">
        <f t="shared" si="32"/>
        <v>1</v>
      </c>
      <c r="BQ16" s="80">
        <f t="shared" si="33"/>
        <v>0</v>
      </c>
      <c r="BR16" s="80">
        <f t="shared" si="34"/>
        <v>0</v>
      </c>
      <c r="BS16" s="80">
        <f t="shared" si="35"/>
        <v>1</v>
      </c>
      <c r="BT16" s="80">
        <f t="shared" si="36"/>
        <v>1</v>
      </c>
      <c r="BU16" s="80">
        <f t="shared" si="37"/>
        <v>1</v>
      </c>
      <c r="BV16" s="80">
        <f t="shared" si="38"/>
        <v>1</v>
      </c>
      <c r="BW16" s="80">
        <f>COUNTIF(Referrals[[#This Row],[Name]:[Alt.contact]],"Mi")</f>
        <v>0</v>
      </c>
      <c r="BX16" s="80">
        <f t="shared" si="39"/>
        <v>0</v>
      </c>
      <c r="BY16" s="66">
        <f t="shared" si="40"/>
        <v>1</v>
      </c>
      <c r="BZ16" s="66">
        <f t="shared" si="41"/>
        <v>0</v>
      </c>
      <c r="CA16" s="80">
        <f t="shared" si="42"/>
        <v>1</v>
      </c>
      <c r="CB16" s="80">
        <f t="shared" si="43"/>
        <v>0</v>
      </c>
      <c r="CC16" s="80">
        <f t="shared" si="44"/>
        <v>0</v>
      </c>
      <c r="CD16" s="80">
        <f t="shared" si="45"/>
        <v>0</v>
      </c>
      <c r="CE16" s="52">
        <v>42642</v>
      </c>
      <c r="CG16" s="62"/>
      <c r="CH16" s="22"/>
      <c r="CI16" s="22"/>
      <c r="CK16" s="80" t="str">
        <f t="shared" si="46"/>
        <v>no</v>
      </c>
      <c r="CL16" s="28">
        <v>42825</v>
      </c>
      <c r="CM16" s="6">
        <f t="shared" ca="1" si="47"/>
        <v>183</v>
      </c>
      <c r="CN16" s="6" t="str">
        <f t="shared" ca="1" si="48"/>
        <v>Yes</v>
      </c>
      <c r="CO16" s="80" t="str">
        <f t="shared" ca="1" si="49"/>
        <v>no</v>
      </c>
      <c r="CP16" s="80">
        <f t="shared" si="50"/>
        <v>57</v>
      </c>
      <c r="CQ16" s="80">
        <f t="shared" si="51"/>
        <v>14</v>
      </c>
      <c r="CR16" s="80">
        <f t="shared" si="52"/>
        <v>43</v>
      </c>
      <c r="CS16" s="80" t="str">
        <f t="shared" si="53"/>
        <v xml:space="preserve"> </v>
      </c>
    </row>
    <row r="17" spans="1:97" ht="15" customHeight="1">
      <c r="A17" s="14" t="s">
        <v>63</v>
      </c>
      <c r="B17" t="s">
        <v>43</v>
      </c>
      <c r="C17" t="s">
        <v>64</v>
      </c>
      <c r="E17" s="4">
        <v>42486</v>
      </c>
      <c r="F17" s="2">
        <v>42586</v>
      </c>
      <c r="G17" s="2">
        <v>23085</v>
      </c>
      <c r="H17" s="58">
        <f t="shared" si="0"/>
        <v>53</v>
      </c>
      <c r="I17" s="72" t="s">
        <v>679</v>
      </c>
      <c r="J17" s="43" t="s">
        <v>8</v>
      </c>
      <c r="K17" s="6">
        <v>9</v>
      </c>
      <c r="L17" s="6" t="s">
        <v>8</v>
      </c>
      <c r="M17" s="6" t="s">
        <v>8</v>
      </c>
      <c r="N17" s="6" t="s">
        <v>8</v>
      </c>
      <c r="O17" s="84" t="s">
        <v>8</v>
      </c>
      <c r="P17" t="s">
        <v>21</v>
      </c>
      <c r="Q17" t="s">
        <v>11</v>
      </c>
      <c r="R17" t="s">
        <v>11</v>
      </c>
      <c r="T17" t="s">
        <v>22</v>
      </c>
      <c r="U17" s="72" t="s">
        <v>8</v>
      </c>
      <c r="V17" t="s">
        <v>11</v>
      </c>
      <c r="W17" s="72" t="s">
        <v>11</v>
      </c>
      <c r="X17" s="72" t="s">
        <v>11</v>
      </c>
      <c r="Y17" s="80" t="s">
        <v>8</v>
      </c>
      <c r="Z17" s="53"/>
      <c r="AB17" t="s">
        <v>26</v>
      </c>
      <c r="AD17" s="4">
        <v>42621</v>
      </c>
      <c r="AE17" t="s">
        <v>12</v>
      </c>
      <c r="AF17" s="6">
        <f>Referrals[[#This Row],[Date.Received]]-Referrals[[#This Row],[Date.Assessed]]</f>
        <v>100</v>
      </c>
      <c r="AG17" s="6" t="s">
        <v>644</v>
      </c>
      <c r="AH17" s="6" t="s">
        <v>698</v>
      </c>
      <c r="AI17" s="6" t="s">
        <v>700</v>
      </c>
      <c r="AJ17" s="63">
        <f t="shared" si="1"/>
        <v>2016</v>
      </c>
      <c r="AK17" s="63">
        <f t="shared" si="2"/>
        <v>8</v>
      </c>
      <c r="AL17" s="80">
        <f t="shared" si="3"/>
        <v>1</v>
      </c>
      <c r="AM17" s="80">
        <f t="shared" si="4"/>
        <v>0</v>
      </c>
      <c r="AN17" s="80">
        <f t="shared" si="5"/>
        <v>0</v>
      </c>
      <c r="AO17" s="44">
        <f t="shared" si="6"/>
        <v>0</v>
      </c>
      <c r="AP17" s="80">
        <f t="shared" si="7"/>
        <v>0</v>
      </c>
      <c r="AQ17" s="44">
        <f t="shared" si="8"/>
        <v>0</v>
      </c>
      <c r="AR17" s="80">
        <f t="shared" si="9"/>
        <v>0</v>
      </c>
      <c r="AS17" s="44">
        <f t="shared" si="10"/>
        <v>0</v>
      </c>
      <c r="AT17" s="80">
        <f t="shared" si="11"/>
        <v>1</v>
      </c>
      <c r="AU17" s="80">
        <f t="shared" si="12"/>
        <v>0</v>
      </c>
      <c r="AV17" s="72">
        <f t="shared" si="13"/>
        <v>1</v>
      </c>
      <c r="AW17" s="72">
        <f t="shared" si="14"/>
        <v>1</v>
      </c>
      <c r="AX17" s="72">
        <f t="shared" si="15"/>
        <v>0</v>
      </c>
      <c r="AY17" s="72">
        <f t="shared" si="16"/>
        <v>0</v>
      </c>
      <c r="AZ17" s="72">
        <f t="shared" si="17"/>
        <v>0</v>
      </c>
      <c r="BA17" s="72">
        <f>IF(SUM(Referrals[[#This Row],[Tribal.bin]:[GA.bin]]) = 0,0,1)</f>
        <v>1</v>
      </c>
      <c r="BB17" s="72">
        <f t="shared" si="18"/>
        <v>0</v>
      </c>
      <c r="BC17" s="72">
        <f t="shared" si="19"/>
        <v>0</v>
      </c>
      <c r="BD17" s="72">
        <f t="shared" si="20"/>
        <v>0</v>
      </c>
      <c r="BE17" s="72">
        <f t="shared" si="21"/>
        <v>0</v>
      </c>
      <c r="BF17" s="72">
        <f t="shared" si="22"/>
        <v>0</v>
      </c>
      <c r="BG17" s="72">
        <f t="shared" si="23"/>
        <v>1</v>
      </c>
      <c r="BH17" s="72">
        <f t="shared" si="24"/>
        <v>0</v>
      </c>
      <c r="BI17" s="72">
        <f t="shared" si="25"/>
        <v>0</v>
      </c>
      <c r="BJ17" s="78">
        <f t="shared" si="26"/>
        <v>0</v>
      </c>
      <c r="BK17" s="78">
        <f t="shared" si="27"/>
        <v>0</v>
      </c>
      <c r="BL17" s="78">
        <f t="shared" si="28"/>
        <v>0</v>
      </c>
      <c r="BM17" s="72">
        <f t="shared" si="29"/>
        <v>1</v>
      </c>
      <c r="BN17" s="72">
        <f t="shared" si="30"/>
        <v>1</v>
      </c>
      <c r="BO17" s="72">
        <f t="shared" si="31"/>
        <v>0</v>
      </c>
      <c r="BP17" s="80">
        <f t="shared" si="32"/>
        <v>0</v>
      </c>
      <c r="BQ17" s="72">
        <f t="shared" si="33"/>
        <v>0</v>
      </c>
      <c r="BR17" s="72">
        <f t="shared" si="34"/>
        <v>0</v>
      </c>
      <c r="BS17" s="78">
        <f t="shared" si="35"/>
        <v>1</v>
      </c>
      <c r="BT17" s="78">
        <f t="shared" si="36"/>
        <v>1</v>
      </c>
      <c r="BU17" s="80">
        <f t="shared" si="37"/>
        <v>0</v>
      </c>
      <c r="BV17" s="80">
        <f t="shared" si="38"/>
        <v>1</v>
      </c>
      <c r="BW17" s="78">
        <f>COUNTIF(Referrals[[#This Row],[Name]:[Alt.contact]],"Mi")</f>
        <v>0</v>
      </c>
      <c r="BX17" s="80">
        <f t="shared" si="39"/>
        <v>0</v>
      </c>
      <c r="BY17" s="66">
        <f t="shared" si="40"/>
        <v>1</v>
      </c>
      <c r="BZ17" s="66">
        <f t="shared" si="41"/>
        <v>0</v>
      </c>
      <c r="CA17" s="67">
        <f t="shared" si="42"/>
        <v>0</v>
      </c>
      <c r="CB17" s="80">
        <f t="shared" si="43"/>
        <v>1</v>
      </c>
      <c r="CC17" s="80">
        <f t="shared" si="44"/>
        <v>0</v>
      </c>
      <c r="CD17" s="80">
        <f t="shared" si="45"/>
        <v>0</v>
      </c>
      <c r="CE17" s="52"/>
      <c r="CF17" t="s">
        <v>717</v>
      </c>
      <c r="CG17" s="62"/>
      <c r="CH17" s="22"/>
      <c r="CI17" s="22"/>
      <c r="CJ17" s="4">
        <v>42622</v>
      </c>
      <c r="CK17" s="80" t="str">
        <f t="shared" si="46"/>
        <v xml:space="preserve"> </v>
      </c>
      <c r="CL17" s="28"/>
      <c r="CM17" s="6" t="str">
        <f t="shared" ca="1" si="47"/>
        <v xml:space="preserve"> </v>
      </c>
      <c r="CN17" s="6" t="str">
        <f t="shared" ca="1" si="48"/>
        <v xml:space="preserve"> </v>
      </c>
      <c r="CO17" s="80" t="str">
        <f t="shared" ca="1" si="49"/>
        <v xml:space="preserve"> </v>
      </c>
      <c r="CP17" s="80" t="str">
        <f t="shared" si="50"/>
        <v xml:space="preserve"> </v>
      </c>
      <c r="CQ17" s="80">
        <f t="shared" si="51"/>
        <v>35</v>
      </c>
      <c r="CR17" s="80" t="str">
        <f t="shared" si="52"/>
        <v xml:space="preserve"> </v>
      </c>
      <c r="CS17" s="80">
        <f t="shared" si="53"/>
        <v>36</v>
      </c>
    </row>
    <row r="18" spans="1:97" ht="15" customHeight="1">
      <c r="A18" s="14" t="s">
        <v>65</v>
      </c>
      <c r="B18" t="s">
        <v>60</v>
      </c>
      <c r="C18" t="s">
        <v>66</v>
      </c>
      <c r="E18" s="4">
        <v>42529</v>
      </c>
      <c r="F18" s="2">
        <v>42586</v>
      </c>
      <c r="G18" s="2">
        <v>28192</v>
      </c>
      <c r="H18" s="58">
        <f t="shared" si="0"/>
        <v>39</v>
      </c>
      <c r="I18" s="72" t="s">
        <v>679</v>
      </c>
      <c r="J18" s="43" t="s">
        <v>8</v>
      </c>
      <c r="K18" s="6">
        <v>8</v>
      </c>
      <c r="L18" s="6" t="s">
        <v>8</v>
      </c>
      <c r="M18" s="6" t="s">
        <v>11</v>
      </c>
      <c r="N18" s="6" t="s">
        <v>11</v>
      </c>
      <c r="O18" s="57" t="s">
        <v>8</v>
      </c>
      <c r="P18" t="s">
        <v>49</v>
      </c>
      <c r="Q18" t="s">
        <v>11</v>
      </c>
      <c r="S18" s="40" t="s">
        <v>11</v>
      </c>
      <c r="T18" t="s">
        <v>22</v>
      </c>
      <c r="U18" s="72" t="s">
        <v>8</v>
      </c>
      <c r="V18" t="s">
        <v>8</v>
      </c>
      <c r="W18" s="72" t="s">
        <v>11</v>
      </c>
      <c r="X18" s="72" t="s">
        <v>11</v>
      </c>
      <c r="Y18" s="80" t="s">
        <v>8</v>
      </c>
      <c r="Z18" s="53"/>
      <c r="AB18" t="s">
        <v>15</v>
      </c>
      <c r="AC18" t="s">
        <v>695</v>
      </c>
      <c r="AD18" s="4">
        <v>42670</v>
      </c>
      <c r="AE18" t="s">
        <v>16</v>
      </c>
      <c r="AF18" s="6">
        <f>Referrals[[#This Row],[Date.Received]]-Referrals[[#This Row],[Date.Assessed]]</f>
        <v>57</v>
      </c>
      <c r="AG18" s="6" t="s">
        <v>644</v>
      </c>
      <c r="AH18" s="6" t="s">
        <v>638</v>
      </c>
      <c r="AI18" s="6" t="s">
        <v>700</v>
      </c>
      <c r="AJ18" s="63">
        <f t="shared" si="1"/>
        <v>2016</v>
      </c>
      <c r="AK18" s="63">
        <f t="shared" si="2"/>
        <v>8</v>
      </c>
      <c r="AL18" s="80">
        <f t="shared" si="3"/>
        <v>1</v>
      </c>
      <c r="AM18" s="80">
        <f t="shared" si="4"/>
        <v>0</v>
      </c>
      <c r="AN18" s="80">
        <f t="shared" si="5"/>
        <v>0</v>
      </c>
      <c r="AO18" s="6">
        <f t="shared" si="6"/>
        <v>1</v>
      </c>
      <c r="AP18" s="80">
        <f t="shared" si="7"/>
        <v>0</v>
      </c>
      <c r="AQ18" s="44">
        <f t="shared" si="8"/>
        <v>0</v>
      </c>
      <c r="AR18" s="80">
        <f t="shared" si="9"/>
        <v>0</v>
      </c>
      <c r="AS18" s="44">
        <f t="shared" si="10"/>
        <v>0</v>
      </c>
      <c r="AT18" s="80">
        <f t="shared" si="11"/>
        <v>0</v>
      </c>
      <c r="AU18" s="80">
        <f t="shared" si="12"/>
        <v>0</v>
      </c>
      <c r="AV18" s="72">
        <f t="shared" si="13"/>
        <v>0</v>
      </c>
      <c r="AW18" s="72">
        <f t="shared" si="14"/>
        <v>1</v>
      </c>
      <c r="AX18" s="72">
        <f t="shared" si="15"/>
        <v>0</v>
      </c>
      <c r="AY18" s="72">
        <f t="shared" si="16"/>
        <v>0</v>
      </c>
      <c r="AZ18" s="72">
        <f t="shared" si="17"/>
        <v>0</v>
      </c>
      <c r="BA18" s="72">
        <f>IF(SUM(Referrals[[#This Row],[Tribal.bin]:[GA.bin]]) = 0,0,1)</f>
        <v>1</v>
      </c>
      <c r="BB18" s="72">
        <f t="shared" si="18"/>
        <v>0</v>
      </c>
      <c r="BC18" s="72">
        <f t="shared" si="19"/>
        <v>0</v>
      </c>
      <c r="BD18" s="72">
        <f t="shared" si="20"/>
        <v>0</v>
      </c>
      <c r="BE18" s="72">
        <f t="shared" si="21"/>
        <v>1</v>
      </c>
      <c r="BF18" s="72">
        <f t="shared" si="22"/>
        <v>0</v>
      </c>
      <c r="BG18" s="72">
        <f t="shared" si="23"/>
        <v>0</v>
      </c>
      <c r="BH18" s="72">
        <f t="shared" si="24"/>
        <v>0</v>
      </c>
      <c r="BI18" s="72">
        <f t="shared" si="25"/>
        <v>0</v>
      </c>
      <c r="BJ18" s="78">
        <f t="shared" si="26"/>
        <v>1</v>
      </c>
      <c r="BK18" s="78">
        <f t="shared" si="27"/>
        <v>1</v>
      </c>
      <c r="BL18" s="78">
        <f t="shared" si="28"/>
        <v>0</v>
      </c>
      <c r="BM18" s="72">
        <f t="shared" si="29"/>
        <v>1</v>
      </c>
      <c r="BN18" s="72">
        <f t="shared" si="30"/>
        <v>0</v>
      </c>
      <c r="BO18" s="72">
        <f t="shared" si="31"/>
        <v>1</v>
      </c>
      <c r="BP18" s="80">
        <f t="shared" si="32"/>
        <v>0</v>
      </c>
      <c r="BQ18" s="72">
        <f t="shared" si="33"/>
        <v>0</v>
      </c>
      <c r="BR18" s="72">
        <f t="shared" si="34"/>
        <v>0</v>
      </c>
      <c r="BS18" s="78">
        <f t="shared" si="35"/>
        <v>1</v>
      </c>
      <c r="BT18" s="78">
        <f t="shared" si="36"/>
        <v>1</v>
      </c>
      <c r="BU18" s="80">
        <f t="shared" si="37"/>
        <v>0</v>
      </c>
      <c r="BV18" s="80">
        <f t="shared" si="38"/>
        <v>1</v>
      </c>
      <c r="BW18" s="78">
        <f>COUNTIF(Referrals[[#This Row],[Name]:[Alt.contact]],"Mi")</f>
        <v>0</v>
      </c>
      <c r="BX18" s="80">
        <f t="shared" si="39"/>
        <v>0</v>
      </c>
      <c r="BY18" s="66">
        <f t="shared" si="40"/>
        <v>1</v>
      </c>
      <c r="BZ18" s="66">
        <f t="shared" si="41"/>
        <v>0</v>
      </c>
      <c r="CA18" s="67">
        <f t="shared" si="42"/>
        <v>1</v>
      </c>
      <c r="CB18" s="80">
        <f t="shared" si="43"/>
        <v>0</v>
      </c>
      <c r="CC18" s="80">
        <f t="shared" si="44"/>
        <v>0</v>
      </c>
      <c r="CD18" s="80">
        <f t="shared" si="45"/>
        <v>0</v>
      </c>
      <c r="CE18" s="52">
        <v>42688</v>
      </c>
      <c r="CG18" s="62"/>
      <c r="CH18" s="22"/>
      <c r="CI18" s="22"/>
      <c r="CJ18" s="4">
        <v>42689</v>
      </c>
      <c r="CK18" s="80" t="str">
        <f t="shared" si="46"/>
        <v>Yes</v>
      </c>
      <c r="CL18" s="28"/>
      <c r="CM18" s="6">
        <f t="shared" ca="1" si="47"/>
        <v>1173</v>
      </c>
      <c r="CN18" s="6" t="str">
        <f t="shared" ca="1" si="48"/>
        <v>Yes</v>
      </c>
      <c r="CO18" s="80" t="str">
        <f t="shared" ca="1" si="49"/>
        <v>Yes</v>
      </c>
      <c r="CP18" s="80">
        <f t="shared" si="50"/>
        <v>102</v>
      </c>
      <c r="CQ18" s="80">
        <f t="shared" si="51"/>
        <v>84</v>
      </c>
      <c r="CR18" s="80">
        <f t="shared" si="52"/>
        <v>18</v>
      </c>
      <c r="CS18" s="80" t="str">
        <f t="shared" si="53"/>
        <v xml:space="preserve"> </v>
      </c>
    </row>
    <row r="19" spans="1:97" ht="15" customHeight="1">
      <c r="A19" s="33" t="s">
        <v>693</v>
      </c>
      <c r="B19" t="s">
        <v>60</v>
      </c>
      <c r="C19" t="s">
        <v>61</v>
      </c>
      <c r="E19" s="4">
        <v>42529</v>
      </c>
      <c r="F19" s="2">
        <v>42586</v>
      </c>
      <c r="G19" s="2">
        <v>21353</v>
      </c>
      <c r="H19" s="80">
        <f t="shared" si="0"/>
        <v>58</v>
      </c>
      <c r="I19" s="80" t="s">
        <v>679</v>
      </c>
      <c r="J19" s="43" t="s">
        <v>8</v>
      </c>
      <c r="K19" s="6">
        <v>8</v>
      </c>
      <c r="L19" s="6" t="s">
        <v>11</v>
      </c>
      <c r="M19" s="6" t="s">
        <v>11</v>
      </c>
      <c r="N19" s="6" t="s">
        <v>11</v>
      </c>
      <c r="O19" s="84" t="s">
        <v>11</v>
      </c>
      <c r="P19" t="s">
        <v>21</v>
      </c>
      <c r="Q19" t="s">
        <v>11</v>
      </c>
      <c r="S19" s="40" t="s">
        <v>11</v>
      </c>
      <c r="T19" t="s">
        <v>22</v>
      </c>
      <c r="U19" s="80" t="s">
        <v>8</v>
      </c>
      <c r="V19" t="s">
        <v>11</v>
      </c>
      <c r="W19" s="80" t="s">
        <v>11</v>
      </c>
      <c r="X19" s="80" t="s">
        <v>11</v>
      </c>
      <c r="Y19" s="80" t="s">
        <v>11</v>
      </c>
      <c r="Z19" s="53"/>
      <c r="AB19" t="s">
        <v>15</v>
      </c>
      <c r="AC19" t="s">
        <v>62</v>
      </c>
      <c r="AD19" s="4">
        <v>42598</v>
      </c>
      <c r="AE19" t="s">
        <v>16</v>
      </c>
      <c r="AF19" s="6">
        <f>Referrals[[#This Row],[Date.Received]]-Referrals[[#This Row],[Date.Assessed]]</f>
        <v>57</v>
      </c>
      <c r="AG19" s="6" t="s">
        <v>644</v>
      </c>
      <c r="AH19" s="6" t="s">
        <v>642</v>
      </c>
      <c r="AI19" s="6" t="s">
        <v>700</v>
      </c>
      <c r="AJ19" s="63">
        <f t="shared" si="1"/>
        <v>2016</v>
      </c>
      <c r="AK19" s="63">
        <f t="shared" si="2"/>
        <v>8</v>
      </c>
      <c r="AL19" s="80">
        <f t="shared" si="3"/>
        <v>1</v>
      </c>
      <c r="AM19" s="80">
        <f t="shared" si="4"/>
        <v>0</v>
      </c>
      <c r="AN19" s="80">
        <f t="shared" si="5"/>
        <v>0</v>
      </c>
      <c r="AO19" s="44">
        <f t="shared" si="6"/>
        <v>0</v>
      </c>
      <c r="AP19" s="80">
        <f t="shared" si="7"/>
        <v>0</v>
      </c>
      <c r="AQ19" s="44">
        <f t="shared" si="8"/>
        <v>0</v>
      </c>
      <c r="AR19" s="80">
        <f t="shared" si="9"/>
        <v>0</v>
      </c>
      <c r="AS19" s="6">
        <f t="shared" si="10"/>
        <v>1</v>
      </c>
      <c r="AT19" s="80">
        <f t="shared" si="11"/>
        <v>0</v>
      </c>
      <c r="AU19" s="80">
        <f t="shared" si="12"/>
        <v>0</v>
      </c>
      <c r="AV19" s="72">
        <f t="shared" si="13"/>
        <v>1</v>
      </c>
      <c r="AW19" s="72">
        <f t="shared" si="14"/>
        <v>1</v>
      </c>
      <c r="AX19" s="72">
        <f t="shared" si="15"/>
        <v>0</v>
      </c>
      <c r="AY19" s="72">
        <f t="shared" si="16"/>
        <v>0</v>
      </c>
      <c r="AZ19" s="72">
        <f t="shared" si="17"/>
        <v>0</v>
      </c>
      <c r="BA19" s="72">
        <f>IF(SUM(Referrals[[#This Row],[Tribal.bin]:[GA.bin]]) = 0,0,1)</f>
        <v>1</v>
      </c>
      <c r="BB19" s="72">
        <f t="shared" si="18"/>
        <v>0</v>
      </c>
      <c r="BC19" s="72">
        <f t="shared" si="19"/>
        <v>0</v>
      </c>
      <c r="BD19" s="72">
        <f t="shared" si="20"/>
        <v>0</v>
      </c>
      <c r="BE19" s="72">
        <f t="shared" si="21"/>
        <v>0</v>
      </c>
      <c r="BF19" s="72">
        <f t="shared" si="22"/>
        <v>0</v>
      </c>
      <c r="BG19" s="72">
        <f t="shared" si="23"/>
        <v>1</v>
      </c>
      <c r="BH19" s="72">
        <f t="shared" si="24"/>
        <v>0</v>
      </c>
      <c r="BI19" s="72">
        <f t="shared" si="25"/>
        <v>1</v>
      </c>
      <c r="BJ19" s="78">
        <f t="shared" si="26"/>
        <v>1</v>
      </c>
      <c r="BK19" s="78">
        <f t="shared" si="27"/>
        <v>1</v>
      </c>
      <c r="BL19" s="78">
        <f t="shared" si="28"/>
        <v>1</v>
      </c>
      <c r="BM19" s="72">
        <f t="shared" si="29"/>
        <v>1</v>
      </c>
      <c r="BN19" s="72">
        <f t="shared" si="30"/>
        <v>0</v>
      </c>
      <c r="BO19" s="72">
        <f t="shared" si="31"/>
        <v>1</v>
      </c>
      <c r="BP19" s="80">
        <f t="shared" si="32"/>
        <v>1</v>
      </c>
      <c r="BQ19" s="80">
        <f t="shared" si="33"/>
        <v>0</v>
      </c>
      <c r="BR19" s="80">
        <f t="shared" si="34"/>
        <v>0</v>
      </c>
      <c r="BS19" s="80">
        <f t="shared" si="35"/>
        <v>1</v>
      </c>
      <c r="BT19" s="80">
        <f t="shared" si="36"/>
        <v>1</v>
      </c>
      <c r="BU19" s="80">
        <f t="shared" si="37"/>
        <v>0</v>
      </c>
      <c r="BV19" s="80">
        <f t="shared" si="38"/>
        <v>1</v>
      </c>
      <c r="BW19" s="80">
        <f>COUNTIF(Referrals[[#This Row],[Name]:[Alt.contact]],"Mi")</f>
        <v>0</v>
      </c>
      <c r="BX19" s="80">
        <f t="shared" si="39"/>
        <v>0</v>
      </c>
      <c r="BY19" s="66">
        <f t="shared" si="40"/>
        <v>1</v>
      </c>
      <c r="BZ19" s="66">
        <f t="shared" si="41"/>
        <v>0</v>
      </c>
      <c r="CA19" s="80">
        <f t="shared" si="42"/>
        <v>1</v>
      </c>
      <c r="CB19" s="80">
        <f t="shared" si="43"/>
        <v>0</v>
      </c>
      <c r="CC19" s="80">
        <f t="shared" si="44"/>
        <v>0</v>
      </c>
      <c r="CD19" s="80">
        <f t="shared" si="45"/>
        <v>0</v>
      </c>
      <c r="CE19" s="52">
        <v>42628</v>
      </c>
      <c r="CG19" s="62"/>
      <c r="CH19" s="22"/>
      <c r="CI19" s="22"/>
      <c r="CK19" s="80" t="str">
        <f t="shared" si="46"/>
        <v>Yes</v>
      </c>
      <c r="CL19" s="28"/>
      <c r="CM19" s="6">
        <f t="shared" ca="1" si="47"/>
        <v>1233</v>
      </c>
      <c r="CN19" s="6" t="str">
        <f t="shared" ca="1" si="48"/>
        <v>Yes</v>
      </c>
      <c r="CO19" s="80" t="str">
        <f t="shared" ca="1" si="49"/>
        <v>Yes</v>
      </c>
      <c r="CP19" s="80">
        <f t="shared" si="50"/>
        <v>42</v>
      </c>
      <c r="CQ19" s="80">
        <f t="shared" si="51"/>
        <v>12</v>
      </c>
      <c r="CR19" s="80">
        <f t="shared" si="52"/>
        <v>30</v>
      </c>
      <c r="CS19" s="80" t="str">
        <f t="shared" si="53"/>
        <v xml:space="preserve"> </v>
      </c>
    </row>
    <row r="20" spans="1:97" ht="15" customHeight="1">
      <c r="A20" s="14" t="s">
        <v>68</v>
      </c>
      <c r="B20" t="s">
        <v>39</v>
      </c>
      <c r="C20" t="s">
        <v>40</v>
      </c>
      <c r="E20" s="4">
        <v>42570</v>
      </c>
      <c r="F20" s="2">
        <v>42590</v>
      </c>
      <c r="G20" s="2">
        <v>28284</v>
      </c>
      <c r="H20" s="80">
        <f t="shared" si="0"/>
        <v>39</v>
      </c>
      <c r="I20" s="80" t="s">
        <v>679</v>
      </c>
      <c r="J20" s="43" t="s">
        <v>8</v>
      </c>
      <c r="K20" s="6">
        <v>8</v>
      </c>
      <c r="L20" s="6" t="s">
        <v>8</v>
      </c>
      <c r="M20" s="6" t="s">
        <v>11</v>
      </c>
      <c r="N20" s="6" t="s">
        <v>11</v>
      </c>
      <c r="O20" s="84" t="s">
        <v>8</v>
      </c>
      <c r="P20" t="s">
        <v>69</v>
      </c>
      <c r="Q20" t="s">
        <v>11</v>
      </c>
      <c r="R20" t="s">
        <v>11</v>
      </c>
      <c r="T20" t="s">
        <v>22</v>
      </c>
      <c r="U20" s="80" t="s">
        <v>8</v>
      </c>
      <c r="V20" t="s">
        <v>58</v>
      </c>
      <c r="W20" s="80" t="s">
        <v>8</v>
      </c>
      <c r="X20" s="80" t="s">
        <v>11</v>
      </c>
      <c r="Y20" s="80" t="s">
        <v>8</v>
      </c>
      <c r="Z20" s="53"/>
      <c r="AB20" t="s">
        <v>26</v>
      </c>
      <c r="AE20" t="s">
        <v>12</v>
      </c>
      <c r="AF20" s="6">
        <f>Referrals[[#This Row],[Date.Received]]-Referrals[[#This Row],[Date.Assessed]]</f>
        <v>20</v>
      </c>
      <c r="AG20" s="6" t="s">
        <v>644</v>
      </c>
      <c r="AH20" s="6" t="s">
        <v>698</v>
      </c>
      <c r="AI20" s="6" t="s">
        <v>700</v>
      </c>
      <c r="AJ20" s="63">
        <f t="shared" si="1"/>
        <v>2016</v>
      </c>
      <c r="AK20" s="63">
        <f t="shared" si="2"/>
        <v>8</v>
      </c>
      <c r="AL20" s="80">
        <f t="shared" si="3"/>
        <v>1</v>
      </c>
      <c r="AM20" s="80">
        <f t="shared" si="4"/>
        <v>0</v>
      </c>
      <c r="AN20" s="80">
        <f t="shared" si="5"/>
        <v>0</v>
      </c>
      <c r="AO20" s="44">
        <f t="shared" si="6"/>
        <v>0</v>
      </c>
      <c r="AP20" s="80">
        <f t="shared" si="7"/>
        <v>0</v>
      </c>
      <c r="AQ20" s="44">
        <f t="shared" si="8"/>
        <v>0</v>
      </c>
      <c r="AR20" s="80">
        <f t="shared" si="9"/>
        <v>0</v>
      </c>
      <c r="AS20" s="44">
        <f t="shared" si="10"/>
        <v>0</v>
      </c>
      <c r="AT20" s="80">
        <f t="shared" si="11"/>
        <v>1</v>
      </c>
      <c r="AU20" s="80">
        <f t="shared" si="12"/>
        <v>0</v>
      </c>
      <c r="AV20" s="72">
        <f t="shared" si="13"/>
        <v>0</v>
      </c>
      <c r="AW20" s="72">
        <f t="shared" si="14"/>
        <v>1</v>
      </c>
      <c r="AX20" s="72">
        <f t="shared" si="15"/>
        <v>0</v>
      </c>
      <c r="AY20" s="72">
        <f t="shared" si="16"/>
        <v>0</v>
      </c>
      <c r="AZ20" s="72">
        <f t="shared" si="17"/>
        <v>0</v>
      </c>
      <c r="BA20" s="72">
        <f>IF(SUM(Referrals[[#This Row],[Tribal.bin]:[GA.bin]]) = 0,0,1)</f>
        <v>0</v>
      </c>
      <c r="BB20" s="72">
        <f t="shared" si="18"/>
        <v>0</v>
      </c>
      <c r="BC20" s="72">
        <f t="shared" si="19"/>
        <v>0</v>
      </c>
      <c r="BD20" s="72">
        <f t="shared" si="20"/>
        <v>0</v>
      </c>
      <c r="BE20" s="72">
        <f t="shared" si="21"/>
        <v>0</v>
      </c>
      <c r="BF20" s="72">
        <f t="shared" si="22"/>
        <v>0</v>
      </c>
      <c r="BG20" s="72">
        <f t="shared" si="23"/>
        <v>0</v>
      </c>
      <c r="BH20" s="72">
        <f t="shared" si="24"/>
        <v>0</v>
      </c>
      <c r="BI20" s="72">
        <f t="shared" si="25"/>
        <v>0</v>
      </c>
      <c r="BJ20" s="78">
        <f t="shared" si="26"/>
        <v>1</v>
      </c>
      <c r="BK20" s="78">
        <f t="shared" si="27"/>
        <v>1</v>
      </c>
      <c r="BL20" s="78">
        <f t="shared" si="28"/>
        <v>0</v>
      </c>
      <c r="BM20" s="72">
        <f t="shared" si="29"/>
        <v>1</v>
      </c>
      <c r="BN20" s="72">
        <f t="shared" si="30"/>
        <v>1</v>
      </c>
      <c r="BO20" s="72">
        <f t="shared" si="31"/>
        <v>0</v>
      </c>
      <c r="BP20" s="80">
        <f t="shared" si="32"/>
        <v>0</v>
      </c>
      <c r="BQ20" s="80">
        <f t="shared" si="33"/>
        <v>0</v>
      </c>
      <c r="BR20" s="80">
        <f t="shared" si="34"/>
        <v>0</v>
      </c>
      <c r="BS20" s="80">
        <f t="shared" si="35"/>
        <v>0</v>
      </c>
      <c r="BT20" s="80">
        <f t="shared" si="36"/>
        <v>1</v>
      </c>
      <c r="BU20" s="80">
        <f t="shared" si="37"/>
        <v>0</v>
      </c>
      <c r="BV20" s="80">
        <f t="shared" si="38"/>
        <v>1</v>
      </c>
      <c r="BW20" s="80">
        <f>COUNTIF(Referrals[[#This Row],[Name]:[Alt.contact]],"Mi")</f>
        <v>0</v>
      </c>
      <c r="BX20" s="80">
        <f t="shared" si="39"/>
        <v>0</v>
      </c>
      <c r="BY20" s="80">
        <f t="shared" si="40"/>
        <v>0</v>
      </c>
      <c r="BZ20" s="80">
        <f t="shared" si="41"/>
        <v>0</v>
      </c>
      <c r="CA20" s="80">
        <f t="shared" si="42"/>
        <v>0</v>
      </c>
      <c r="CB20" s="80">
        <f t="shared" si="43"/>
        <v>1</v>
      </c>
      <c r="CC20" s="80">
        <f t="shared" si="44"/>
        <v>0</v>
      </c>
      <c r="CD20" s="80">
        <f t="shared" si="45"/>
        <v>0</v>
      </c>
      <c r="CE20" s="52"/>
      <c r="CF20" s="40" t="s">
        <v>413</v>
      </c>
      <c r="CG20" s="62"/>
      <c r="CH20" s="22"/>
      <c r="CI20" s="22"/>
      <c r="CJ20" s="4">
        <v>42739</v>
      </c>
      <c r="CK20" s="80" t="str">
        <f t="shared" si="46"/>
        <v xml:space="preserve"> </v>
      </c>
      <c r="CL20" s="28"/>
      <c r="CM20" s="6" t="str">
        <f t="shared" ca="1" si="47"/>
        <v xml:space="preserve"> </v>
      </c>
      <c r="CN20" s="6" t="str">
        <f t="shared" ca="1" si="48"/>
        <v xml:space="preserve"> </v>
      </c>
      <c r="CO20" s="80" t="str">
        <f t="shared" ca="1" si="49"/>
        <v xml:space="preserve"> </v>
      </c>
      <c r="CP20" s="80" t="str">
        <f t="shared" si="50"/>
        <v xml:space="preserve"> </v>
      </c>
      <c r="CQ20" s="80" t="str">
        <f t="shared" si="51"/>
        <v xml:space="preserve"> </v>
      </c>
      <c r="CR20" s="80" t="str">
        <f t="shared" si="52"/>
        <v xml:space="preserve"> </v>
      </c>
      <c r="CS20" s="80">
        <f t="shared" si="53"/>
        <v>149</v>
      </c>
    </row>
    <row r="21" spans="1:97" ht="15" customHeight="1">
      <c r="A21" s="14" t="s">
        <v>67</v>
      </c>
      <c r="B21" t="s">
        <v>60</v>
      </c>
      <c r="C21" t="s">
        <v>44</v>
      </c>
      <c r="E21" s="4">
        <v>42550</v>
      </c>
      <c r="F21" s="2">
        <v>42590</v>
      </c>
      <c r="G21" s="2">
        <v>24631</v>
      </c>
      <c r="H21" s="69">
        <f t="shared" si="0"/>
        <v>49</v>
      </c>
      <c r="I21" s="72" t="s">
        <v>679</v>
      </c>
      <c r="J21" s="43" t="s">
        <v>8</v>
      </c>
      <c r="K21" s="6">
        <v>8</v>
      </c>
      <c r="L21" s="6" t="s">
        <v>8</v>
      </c>
      <c r="M21" s="6" t="s">
        <v>11</v>
      </c>
      <c r="N21" s="6" t="s">
        <v>11</v>
      </c>
      <c r="O21" s="68" t="s">
        <v>8</v>
      </c>
      <c r="P21" t="s">
        <v>9</v>
      </c>
      <c r="Q21" t="s">
        <v>11</v>
      </c>
      <c r="R21" t="s">
        <v>11</v>
      </c>
      <c r="T21" t="s">
        <v>22</v>
      </c>
      <c r="U21" s="72" t="s">
        <v>8</v>
      </c>
      <c r="V21" t="s">
        <v>11</v>
      </c>
      <c r="W21" s="72" t="s">
        <v>11</v>
      </c>
      <c r="X21" s="72" t="s">
        <v>11</v>
      </c>
      <c r="Y21" s="80" t="s">
        <v>8</v>
      </c>
      <c r="Z21" s="53"/>
      <c r="AB21" t="s">
        <v>26</v>
      </c>
      <c r="AD21" s="4">
        <v>42620</v>
      </c>
      <c r="AE21" t="s">
        <v>16</v>
      </c>
      <c r="AF21" s="6">
        <f>Referrals[[#This Row],[Date.Received]]-Referrals[[#This Row],[Date.Assessed]]</f>
        <v>40</v>
      </c>
      <c r="AG21" s="6" t="s">
        <v>644</v>
      </c>
      <c r="AH21" s="6" t="s">
        <v>640</v>
      </c>
      <c r="AI21" s="6" t="s">
        <v>700</v>
      </c>
      <c r="AJ21" s="63">
        <f t="shared" si="1"/>
        <v>2016</v>
      </c>
      <c r="AK21" s="63">
        <f t="shared" si="2"/>
        <v>8</v>
      </c>
      <c r="AL21" s="80">
        <f t="shared" si="3"/>
        <v>1</v>
      </c>
      <c r="AM21" s="80">
        <f t="shared" si="4"/>
        <v>0</v>
      </c>
      <c r="AN21" s="80">
        <f t="shared" si="5"/>
        <v>0</v>
      </c>
      <c r="AO21" s="44">
        <f t="shared" si="6"/>
        <v>0</v>
      </c>
      <c r="AP21" s="80">
        <f t="shared" si="7"/>
        <v>0</v>
      </c>
      <c r="AQ21" s="80">
        <f t="shared" si="8"/>
        <v>1</v>
      </c>
      <c r="AR21" s="80">
        <f t="shared" si="9"/>
        <v>0</v>
      </c>
      <c r="AS21" s="44">
        <f t="shared" si="10"/>
        <v>0</v>
      </c>
      <c r="AT21" s="80">
        <f t="shared" si="11"/>
        <v>0</v>
      </c>
      <c r="AU21" s="80">
        <f t="shared" si="12"/>
        <v>0</v>
      </c>
      <c r="AV21" s="72">
        <f t="shared" si="13"/>
        <v>1</v>
      </c>
      <c r="AW21" s="72">
        <f t="shared" si="14"/>
        <v>1</v>
      </c>
      <c r="AX21" s="72">
        <f t="shared" si="15"/>
        <v>0</v>
      </c>
      <c r="AY21" s="72">
        <f t="shared" si="16"/>
        <v>0</v>
      </c>
      <c r="AZ21" s="72">
        <f t="shared" si="17"/>
        <v>0</v>
      </c>
      <c r="BA21" s="72">
        <f>IF(SUM(Referrals[[#This Row],[Tribal.bin]:[GA.bin]]) = 0,0,1)</f>
        <v>1</v>
      </c>
      <c r="BB21" s="72">
        <f t="shared" si="18"/>
        <v>0</v>
      </c>
      <c r="BC21" s="72">
        <f t="shared" si="19"/>
        <v>0</v>
      </c>
      <c r="BD21" s="72">
        <f t="shared" si="20"/>
        <v>0</v>
      </c>
      <c r="BE21" s="72">
        <f t="shared" si="21"/>
        <v>0</v>
      </c>
      <c r="BF21" s="72">
        <f t="shared" si="22"/>
        <v>0</v>
      </c>
      <c r="BG21" s="72">
        <f t="shared" si="23"/>
        <v>0</v>
      </c>
      <c r="BH21" s="72">
        <f t="shared" si="24"/>
        <v>1</v>
      </c>
      <c r="BI21" s="72">
        <f t="shared" si="25"/>
        <v>0</v>
      </c>
      <c r="BJ21" s="78">
        <f t="shared" si="26"/>
        <v>1</v>
      </c>
      <c r="BK21" s="78">
        <f t="shared" si="27"/>
        <v>1</v>
      </c>
      <c r="BL21" s="78">
        <f t="shared" si="28"/>
        <v>0</v>
      </c>
      <c r="BM21" s="72">
        <f t="shared" si="29"/>
        <v>1</v>
      </c>
      <c r="BN21" s="72">
        <f t="shared" si="30"/>
        <v>1</v>
      </c>
      <c r="BO21" s="72">
        <f t="shared" si="31"/>
        <v>0</v>
      </c>
      <c r="BP21" s="80">
        <f t="shared" si="32"/>
        <v>0</v>
      </c>
      <c r="BQ21" s="72">
        <f t="shared" si="33"/>
        <v>0</v>
      </c>
      <c r="BR21" s="72">
        <f t="shared" si="34"/>
        <v>0</v>
      </c>
      <c r="BS21" s="78">
        <f t="shared" si="35"/>
        <v>1</v>
      </c>
      <c r="BT21" s="78">
        <f t="shared" si="36"/>
        <v>1</v>
      </c>
      <c r="BU21" s="80">
        <f t="shared" si="37"/>
        <v>0</v>
      </c>
      <c r="BV21" s="80">
        <f t="shared" si="38"/>
        <v>1</v>
      </c>
      <c r="BW21" s="78">
        <f>COUNTIF(Referrals[[#This Row],[Name]:[Alt.contact]],"Mi")</f>
        <v>0</v>
      </c>
      <c r="BX21" s="80">
        <f t="shared" si="39"/>
        <v>0</v>
      </c>
      <c r="BY21" s="66">
        <f t="shared" si="40"/>
        <v>1</v>
      </c>
      <c r="BZ21" s="66">
        <f t="shared" si="41"/>
        <v>0</v>
      </c>
      <c r="CA21" s="69">
        <f t="shared" si="42"/>
        <v>1</v>
      </c>
      <c r="CB21" s="80">
        <f t="shared" si="43"/>
        <v>0</v>
      </c>
      <c r="CC21" s="80">
        <f t="shared" si="44"/>
        <v>0</v>
      </c>
      <c r="CD21" s="80">
        <f t="shared" si="45"/>
        <v>0</v>
      </c>
      <c r="CE21" s="52">
        <v>42675</v>
      </c>
      <c r="CG21" s="62"/>
      <c r="CH21" s="22"/>
      <c r="CI21" s="22"/>
      <c r="CJ21" s="4">
        <v>42676</v>
      </c>
      <c r="CK21" s="80" t="str">
        <f t="shared" si="46"/>
        <v>no</v>
      </c>
      <c r="CL21" s="28">
        <v>43069</v>
      </c>
      <c r="CM21" s="6">
        <f t="shared" ca="1" si="47"/>
        <v>394</v>
      </c>
      <c r="CN21" s="6" t="str">
        <f t="shared" ca="1" si="48"/>
        <v>Yes</v>
      </c>
      <c r="CO21" s="80" t="str">
        <f t="shared" ca="1" si="49"/>
        <v>Yes</v>
      </c>
      <c r="CP21" s="80">
        <f t="shared" si="50"/>
        <v>85</v>
      </c>
      <c r="CQ21" s="80">
        <f t="shared" si="51"/>
        <v>30</v>
      </c>
      <c r="CR21" s="80">
        <f t="shared" si="52"/>
        <v>55</v>
      </c>
      <c r="CS21" s="80" t="str">
        <f t="shared" si="53"/>
        <v xml:space="preserve"> </v>
      </c>
    </row>
    <row r="22" spans="1:97" ht="15" customHeight="1">
      <c r="A22" s="14" t="s">
        <v>70</v>
      </c>
      <c r="B22" t="s">
        <v>6</v>
      </c>
      <c r="C22" t="s">
        <v>71</v>
      </c>
      <c r="E22" s="4">
        <v>42491</v>
      </c>
      <c r="F22" s="2">
        <v>42592</v>
      </c>
      <c r="G22" s="2">
        <v>22984</v>
      </c>
      <c r="H22" s="58">
        <f t="shared" si="0"/>
        <v>53</v>
      </c>
      <c r="I22" s="72" t="s">
        <v>679</v>
      </c>
      <c r="J22" s="43" t="s">
        <v>8</v>
      </c>
      <c r="K22" s="6">
        <v>8</v>
      </c>
      <c r="L22" s="6" t="s">
        <v>8</v>
      </c>
      <c r="M22" s="6" t="s">
        <v>11</v>
      </c>
      <c r="N22" s="6" t="s">
        <v>8</v>
      </c>
      <c r="O22" s="57" t="s">
        <v>8</v>
      </c>
      <c r="P22" t="s">
        <v>9</v>
      </c>
      <c r="Q22" t="s">
        <v>11</v>
      </c>
      <c r="R22" t="s">
        <v>11</v>
      </c>
      <c r="T22" t="s">
        <v>22</v>
      </c>
      <c r="U22" s="72" t="s">
        <v>8</v>
      </c>
      <c r="V22" t="s">
        <v>58</v>
      </c>
      <c r="W22" s="72" t="s">
        <v>11</v>
      </c>
      <c r="X22" s="72" t="s">
        <v>11</v>
      </c>
      <c r="Y22" s="80" t="s">
        <v>8</v>
      </c>
      <c r="Z22" s="53"/>
      <c r="AB22" t="s">
        <v>15</v>
      </c>
      <c r="AC22" t="s">
        <v>695</v>
      </c>
      <c r="AD22" s="4">
        <v>42633</v>
      </c>
      <c r="AE22" t="s">
        <v>12</v>
      </c>
      <c r="AF22" s="6">
        <f>Referrals[[#This Row],[Date.Received]]-Referrals[[#This Row],[Date.Assessed]]</f>
        <v>101</v>
      </c>
      <c r="AG22" s="6" t="s">
        <v>644</v>
      </c>
      <c r="AH22" s="6" t="s">
        <v>642</v>
      </c>
      <c r="AI22" s="6" t="s">
        <v>700</v>
      </c>
      <c r="AJ22" s="63">
        <f t="shared" si="1"/>
        <v>2016</v>
      </c>
      <c r="AK22" s="63">
        <f t="shared" si="2"/>
        <v>8</v>
      </c>
      <c r="AL22" s="80">
        <f t="shared" si="3"/>
        <v>1</v>
      </c>
      <c r="AM22" s="80">
        <f t="shared" si="4"/>
        <v>0</v>
      </c>
      <c r="AN22" s="80">
        <f t="shared" si="5"/>
        <v>0</v>
      </c>
      <c r="AO22" s="44">
        <f t="shared" si="6"/>
        <v>0</v>
      </c>
      <c r="AP22" s="80">
        <f t="shared" si="7"/>
        <v>0</v>
      </c>
      <c r="AQ22" s="44">
        <f t="shared" si="8"/>
        <v>0</v>
      </c>
      <c r="AR22" s="80">
        <f t="shared" si="9"/>
        <v>0</v>
      </c>
      <c r="AS22" s="6">
        <f t="shared" si="10"/>
        <v>1</v>
      </c>
      <c r="AT22" s="80">
        <f t="shared" si="11"/>
        <v>0</v>
      </c>
      <c r="AU22" s="80">
        <f t="shared" si="12"/>
        <v>0</v>
      </c>
      <c r="AV22" s="72">
        <f t="shared" si="13"/>
        <v>0</v>
      </c>
      <c r="AW22" s="72">
        <f t="shared" si="14"/>
        <v>1</v>
      </c>
      <c r="AX22" s="72">
        <f t="shared" si="15"/>
        <v>0</v>
      </c>
      <c r="AY22" s="72">
        <f t="shared" si="16"/>
        <v>0</v>
      </c>
      <c r="AZ22" s="72">
        <f t="shared" si="17"/>
        <v>0</v>
      </c>
      <c r="BA22" s="72">
        <f>IF(SUM(Referrals[[#This Row],[Tribal.bin]:[GA.bin]]) = 0,0,1)</f>
        <v>1</v>
      </c>
      <c r="BB22" s="72">
        <f t="shared" si="18"/>
        <v>0</v>
      </c>
      <c r="BC22" s="72">
        <f t="shared" si="19"/>
        <v>0</v>
      </c>
      <c r="BD22" s="72">
        <f t="shared" si="20"/>
        <v>0</v>
      </c>
      <c r="BE22" s="72">
        <f t="shared" si="21"/>
        <v>0</v>
      </c>
      <c r="BF22" s="72">
        <f t="shared" si="22"/>
        <v>0</v>
      </c>
      <c r="BG22" s="72">
        <f t="shared" si="23"/>
        <v>0</v>
      </c>
      <c r="BH22" s="72">
        <f t="shared" si="24"/>
        <v>1</v>
      </c>
      <c r="BI22" s="72">
        <f t="shared" si="25"/>
        <v>0</v>
      </c>
      <c r="BJ22" s="78">
        <f t="shared" si="26"/>
        <v>1</v>
      </c>
      <c r="BK22" s="78">
        <f t="shared" si="27"/>
        <v>0</v>
      </c>
      <c r="BL22" s="78">
        <f t="shared" si="28"/>
        <v>0</v>
      </c>
      <c r="BM22" s="72">
        <f t="shared" si="29"/>
        <v>1</v>
      </c>
      <c r="BN22" s="72">
        <f t="shared" si="30"/>
        <v>1</v>
      </c>
      <c r="BO22" s="72">
        <f t="shared" si="31"/>
        <v>0</v>
      </c>
      <c r="BP22" s="80">
        <f t="shared" si="32"/>
        <v>0</v>
      </c>
      <c r="BQ22" s="72">
        <f t="shared" si="33"/>
        <v>0</v>
      </c>
      <c r="BR22" s="72">
        <f t="shared" si="34"/>
        <v>0</v>
      </c>
      <c r="BS22" s="78">
        <f t="shared" si="35"/>
        <v>1</v>
      </c>
      <c r="BT22" s="78">
        <f t="shared" si="36"/>
        <v>1</v>
      </c>
      <c r="BU22" s="80">
        <f t="shared" si="37"/>
        <v>0</v>
      </c>
      <c r="BV22" s="80">
        <f t="shared" si="38"/>
        <v>1</v>
      </c>
      <c r="BW22" s="78">
        <f>COUNTIF(Referrals[[#This Row],[Name]:[Alt.contact]],"Mi")</f>
        <v>0</v>
      </c>
      <c r="BX22" s="80">
        <f t="shared" si="39"/>
        <v>0</v>
      </c>
      <c r="BY22" s="66">
        <f t="shared" si="40"/>
        <v>1</v>
      </c>
      <c r="BZ22" s="66">
        <f t="shared" si="41"/>
        <v>0</v>
      </c>
      <c r="CA22" s="67">
        <f t="shared" si="42"/>
        <v>0</v>
      </c>
      <c r="CB22" s="80">
        <f t="shared" si="43"/>
        <v>1</v>
      </c>
      <c r="CC22" s="80">
        <f t="shared" si="44"/>
        <v>0</v>
      </c>
      <c r="CD22" s="80">
        <f t="shared" si="45"/>
        <v>0</v>
      </c>
      <c r="CE22" s="52"/>
      <c r="CF22" t="s">
        <v>41</v>
      </c>
      <c r="CG22" s="62"/>
      <c r="CH22" s="35" t="s">
        <v>715</v>
      </c>
      <c r="CI22" s="22"/>
      <c r="CJ22" s="4">
        <v>42694</v>
      </c>
      <c r="CK22" s="80" t="str">
        <f t="shared" si="46"/>
        <v xml:space="preserve"> </v>
      </c>
      <c r="CL22" s="28"/>
      <c r="CM22" s="6" t="str">
        <f t="shared" ca="1" si="47"/>
        <v xml:space="preserve"> </v>
      </c>
      <c r="CN22" s="6" t="str">
        <f t="shared" ca="1" si="48"/>
        <v xml:space="preserve"> </v>
      </c>
      <c r="CO22" s="80" t="str">
        <f t="shared" ca="1" si="49"/>
        <v xml:space="preserve"> </v>
      </c>
      <c r="CP22" s="80" t="str">
        <f t="shared" si="50"/>
        <v xml:space="preserve"> </v>
      </c>
      <c r="CQ22" s="80">
        <f t="shared" si="51"/>
        <v>41</v>
      </c>
      <c r="CR22" s="80" t="str">
        <f t="shared" si="52"/>
        <v xml:space="preserve"> </v>
      </c>
      <c r="CS22" s="80">
        <f t="shared" si="53"/>
        <v>102</v>
      </c>
    </row>
    <row r="23" spans="1:97" ht="15" customHeight="1">
      <c r="A23" s="14" t="s">
        <v>72</v>
      </c>
      <c r="B23" t="s">
        <v>60</v>
      </c>
      <c r="C23" t="s">
        <v>73</v>
      </c>
      <c r="E23" s="4">
        <v>42567</v>
      </c>
      <c r="F23" s="2">
        <v>42593</v>
      </c>
      <c r="G23" s="2">
        <v>33154</v>
      </c>
      <c r="H23" s="80">
        <f t="shared" si="0"/>
        <v>25</v>
      </c>
      <c r="I23" s="80" t="s">
        <v>679</v>
      </c>
      <c r="J23" s="43" t="s">
        <v>8</v>
      </c>
      <c r="K23" s="6">
        <v>12</v>
      </c>
      <c r="L23" s="6" t="s">
        <v>8</v>
      </c>
      <c r="M23" s="6" t="s">
        <v>11</v>
      </c>
      <c r="N23" s="6" t="s">
        <v>11</v>
      </c>
      <c r="O23" s="84" t="s">
        <v>8</v>
      </c>
      <c r="P23" t="s">
        <v>49</v>
      </c>
      <c r="R23" t="s">
        <v>11</v>
      </c>
      <c r="T23" t="s">
        <v>10</v>
      </c>
      <c r="U23" s="80" t="s">
        <v>8</v>
      </c>
      <c r="V23" t="s">
        <v>11</v>
      </c>
      <c r="W23" s="80" t="s">
        <v>11</v>
      </c>
      <c r="X23" s="80" t="s">
        <v>11</v>
      </c>
      <c r="Y23" s="80" t="s">
        <v>8</v>
      </c>
      <c r="Z23" s="53"/>
      <c r="AB23" t="s">
        <v>26</v>
      </c>
      <c r="AD23" s="4">
        <v>42621</v>
      </c>
      <c r="AE23" t="s">
        <v>16</v>
      </c>
      <c r="AF23" s="6">
        <f>Referrals[[#This Row],[Date.Received]]-Referrals[[#This Row],[Date.Assessed]]</f>
        <v>26</v>
      </c>
      <c r="AG23" s="6" t="s">
        <v>644</v>
      </c>
      <c r="AH23" s="6" t="s">
        <v>642</v>
      </c>
      <c r="AI23" s="6" t="s">
        <v>700</v>
      </c>
      <c r="AJ23" s="63">
        <f t="shared" si="1"/>
        <v>2016</v>
      </c>
      <c r="AK23" s="63">
        <f t="shared" si="2"/>
        <v>8</v>
      </c>
      <c r="AL23" s="80">
        <f t="shared" si="3"/>
        <v>1</v>
      </c>
      <c r="AM23" s="80">
        <f t="shared" si="4"/>
        <v>0</v>
      </c>
      <c r="AN23" s="80">
        <f t="shared" si="5"/>
        <v>0</v>
      </c>
      <c r="AO23" s="44">
        <f t="shared" si="6"/>
        <v>0</v>
      </c>
      <c r="AP23" s="80">
        <f t="shared" si="7"/>
        <v>0</v>
      </c>
      <c r="AQ23" s="44">
        <f t="shared" si="8"/>
        <v>0</v>
      </c>
      <c r="AR23" s="80">
        <f t="shared" si="9"/>
        <v>0</v>
      </c>
      <c r="AS23" s="6">
        <f t="shared" si="10"/>
        <v>1</v>
      </c>
      <c r="AT23" s="80">
        <f t="shared" si="11"/>
        <v>0</v>
      </c>
      <c r="AU23" s="80">
        <f t="shared" si="12"/>
        <v>0</v>
      </c>
      <c r="AV23" s="72">
        <f t="shared" si="13"/>
        <v>1</v>
      </c>
      <c r="AW23" s="72">
        <f t="shared" si="14"/>
        <v>0</v>
      </c>
      <c r="AX23" s="72">
        <f t="shared" si="15"/>
        <v>1</v>
      </c>
      <c r="AY23" s="72">
        <f t="shared" si="16"/>
        <v>0</v>
      </c>
      <c r="AZ23" s="72">
        <f t="shared" si="17"/>
        <v>0</v>
      </c>
      <c r="BA23" s="72">
        <f>IF(SUM(Referrals[[#This Row],[Tribal.bin]:[GA.bin]]) = 0,0,1)</f>
        <v>1</v>
      </c>
      <c r="BB23" s="72">
        <f t="shared" si="18"/>
        <v>0</v>
      </c>
      <c r="BC23" s="72">
        <f t="shared" si="19"/>
        <v>0</v>
      </c>
      <c r="BD23" s="72">
        <f t="shared" si="20"/>
        <v>0</v>
      </c>
      <c r="BE23" s="72">
        <f t="shared" si="21"/>
        <v>1</v>
      </c>
      <c r="BF23" s="72">
        <f t="shared" si="22"/>
        <v>0</v>
      </c>
      <c r="BG23" s="72">
        <f t="shared" si="23"/>
        <v>0</v>
      </c>
      <c r="BH23" s="72">
        <f t="shared" si="24"/>
        <v>0</v>
      </c>
      <c r="BI23" s="72">
        <f t="shared" si="25"/>
        <v>0</v>
      </c>
      <c r="BJ23" s="78">
        <f t="shared" si="26"/>
        <v>1</v>
      </c>
      <c r="BK23" s="78">
        <f t="shared" si="27"/>
        <v>1</v>
      </c>
      <c r="BL23" s="78">
        <f t="shared" si="28"/>
        <v>0</v>
      </c>
      <c r="BM23" s="72">
        <f t="shared" si="29"/>
        <v>0</v>
      </c>
      <c r="BN23" s="72">
        <f t="shared" si="30"/>
        <v>1</v>
      </c>
      <c r="BO23" s="72">
        <f t="shared" si="31"/>
        <v>0</v>
      </c>
      <c r="BP23" s="80">
        <f t="shared" si="32"/>
        <v>0</v>
      </c>
      <c r="BQ23" s="80">
        <f t="shared" si="33"/>
        <v>0</v>
      </c>
      <c r="BR23" s="80">
        <f t="shared" si="34"/>
        <v>0</v>
      </c>
      <c r="BS23" s="80">
        <f t="shared" si="35"/>
        <v>1</v>
      </c>
      <c r="BT23" s="80">
        <f t="shared" si="36"/>
        <v>1</v>
      </c>
      <c r="BU23" s="80">
        <f t="shared" si="37"/>
        <v>0</v>
      </c>
      <c r="BV23" s="80">
        <f t="shared" si="38"/>
        <v>1</v>
      </c>
      <c r="BW23" s="80">
        <f>COUNTIF(Referrals[[#This Row],[Name]:[Alt.contact]],"Mi")</f>
        <v>0</v>
      </c>
      <c r="BX23" s="80">
        <f t="shared" si="39"/>
        <v>0</v>
      </c>
      <c r="BY23" s="66">
        <f t="shared" si="40"/>
        <v>1</v>
      </c>
      <c r="BZ23" s="66">
        <f t="shared" si="41"/>
        <v>0</v>
      </c>
      <c r="CA23" s="80">
        <f t="shared" si="42"/>
        <v>1</v>
      </c>
      <c r="CB23" s="80">
        <f t="shared" si="43"/>
        <v>0</v>
      </c>
      <c r="CC23" s="80">
        <f t="shared" si="44"/>
        <v>0</v>
      </c>
      <c r="CD23" s="80">
        <f t="shared" si="45"/>
        <v>0</v>
      </c>
      <c r="CE23" s="52">
        <v>42675</v>
      </c>
      <c r="CG23" s="62"/>
      <c r="CH23" s="22"/>
      <c r="CI23" s="22"/>
      <c r="CJ23" s="4">
        <v>42676</v>
      </c>
      <c r="CK23" s="80" t="str">
        <f t="shared" si="46"/>
        <v>no</v>
      </c>
      <c r="CL23" s="28">
        <v>42978</v>
      </c>
      <c r="CM23" s="6">
        <f t="shared" ca="1" si="47"/>
        <v>303</v>
      </c>
      <c r="CN23" s="6" t="str">
        <f t="shared" ca="1" si="48"/>
        <v>Yes</v>
      </c>
      <c r="CO23" s="80" t="str">
        <f t="shared" ca="1" si="49"/>
        <v>no</v>
      </c>
      <c r="CP23" s="80">
        <f t="shared" si="50"/>
        <v>82</v>
      </c>
      <c r="CQ23" s="80">
        <f t="shared" si="51"/>
        <v>28</v>
      </c>
      <c r="CR23" s="80">
        <f t="shared" si="52"/>
        <v>54</v>
      </c>
      <c r="CS23" s="80" t="str">
        <f t="shared" si="53"/>
        <v xml:space="preserve"> </v>
      </c>
    </row>
    <row r="24" spans="1:97" ht="15" customHeight="1">
      <c r="A24" s="33" t="s">
        <v>74</v>
      </c>
      <c r="B24" t="s">
        <v>43</v>
      </c>
      <c r="C24" t="s">
        <v>75</v>
      </c>
      <c r="E24" s="4">
        <v>42585</v>
      </c>
      <c r="F24" s="2">
        <v>42593</v>
      </c>
      <c r="G24" s="2">
        <v>28118</v>
      </c>
      <c r="H24" s="80">
        <f t="shared" si="0"/>
        <v>39</v>
      </c>
      <c r="I24" s="80" t="s">
        <v>679</v>
      </c>
      <c r="J24" s="43" t="s">
        <v>8</v>
      </c>
      <c r="K24" s="6">
        <v>12</v>
      </c>
      <c r="L24" s="6" t="s">
        <v>8</v>
      </c>
      <c r="M24" s="6" t="s">
        <v>11</v>
      </c>
      <c r="N24" s="6" t="s">
        <v>8</v>
      </c>
      <c r="O24" s="84" t="s">
        <v>8</v>
      </c>
      <c r="P24" t="s">
        <v>9</v>
      </c>
      <c r="Q24" t="s">
        <v>11</v>
      </c>
      <c r="R24" t="s">
        <v>11</v>
      </c>
      <c r="T24" t="s">
        <v>45</v>
      </c>
      <c r="U24" s="80" t="s">
        <v>8</v>
      </c>
      <c r="V24" t="s">
        <v>11</v>
      </c>
      <c r="W24" s="80" t="s">
        <v>11</v>
      </c>
      <c r="X24" s="80" t="s">
        <v>11</v>
      </c>
      <c r="Y24" s="80" t="s">
        <v>8</v>
      </c>
      <c r="Z24" s="53"/>
      <c r="AB24" t="s">
        <v>37</v>
      </c>
      <c r="AD24" s="4">
        <v>42600</v>
      </c>
      <c r="AE24" t="s">
        <v>16</v>
      </c>
      <c r="AF24" s="6">
        <f>Referrals[[#This Row],[Date.Received]]-Referrals[[#This Row],[Date.Assessed]]</f>
        <v>8</v>
      </c>
      <c r="AG24" s="44" t="s">
        <v>645</v>
      </c>
      <c r="AH24" s="6" t="s">
        <v>642</v>
      </c>
      <c r="AI24" s="6" t="s">
        <v>700</v>
      </c>
      <c r="AJ24" s="63">
        <f t="shared" si="1"/>
        <v>2016</v>
      </c>
      <c r="AK24" s="63">
        <f t="shared" si="2"/>
        <v>8</v>
      </c>
      <c r="AL24" s="44">
        <f t="shared" si="3"/>
        <v>0</v>
      </c>
      <c r="AM24" s="80">
        <f t="shared" si="4"/>
        <v>1</v>
      </c>
      <c r="AN24" s="80">
        <f t="shared" si="5"/>
        <v>0</v>
      </c>
      <c r="AO24" s="44">
        <f t="shared" si="6"/>
        <v>0</v>
      </c>
      <c r="AP24" s="80">
        <f t="shared" si="7"/>
        <v>0</v>
      </c>
      <c r="AQ24" s="44">
        <f t="shared" si="8"/>
        <v>0</v>
      </c>
      <c r="AR24" s="80">
        <f t="shared" si="9"/>
        <v>0</v>
      </c>
      <c r="AS24" s="6">
        <f t="shared" si="10"/>
        <v>1</v>
      </c>
      <c r="AT24" s="80">
        <f t="shared" si="11"/>
        <v>0</v>
      </c>
      <c r="AU24" s="80">
        <f t="shared" si="12"/>
        <v>0</v>
      </c>
      <c r="AV24" s="72">
        <f t="shared" si="13"/>
        <v>1</v>
      </c>
      <c r="AW24" s="72">
        <f t="shared" si="14"/>
        <v>0</v>
      </c>
      <c r="AX24" s="72">
        <f t="shared" si="15"/>
        <v>0</v>
      </c>
      <c r="AY24" s="72">
        <f t="shared" si="16"/>
        <v>1</v>
      </c>
      <c r="AZ24" s="72">
        <f t="shared" si="17"/>
        <v>0</v>
      </c>
      <c r="BA24" s="72">
        <f>IF(SUM(Referrals[[#This Row],[Tribal.bin]:[GA.bin]]) = 0,0,1)</f>
        <v>1</v>
      </c>
      <c r="BB24" s="72">
        <f t="shared" si="18"/>
        <v>0</v>
      </c>
      <c r="BC24" s="72">
        <f t="shared" si="19"/>
        <v>0</v>
      </c>
      <c r="BD24" s="72">
        <f t="shared" si="20"/>
        <v>0</v>
      </c>
      <c r="BE24" s="72">
        <f t="shared" si="21"/>
        <v>0</v>
      </c>
      <c r="BF24" s="72">
        <f t="shared" si="22"/>
        <v>0</v>
      </c>
      <c r="BG24" s="72">
        <f t="shared" si="23"/>
        <v>0</v>
      </c>
      <c r="BH24" s="72">
        <f t="shared" si="24"/>
        <v>1</v>
      </c>
      <c r="BI24" s="72">
        <f t="shared" si="25"/>
        <v>0</v>
      </c>
      <c r="BJ24" s="78">
        <f t="shared" si="26"/>
        <v>1</v>
      </c>
      <c r="BK24" s="78">
        <f t="shared" si="27"/>
        <v>0</v>
      </c>
      <c r="BL24" s="78">
        <f t="shared" si="28"/>
        <v>0</v>
      </c>
      <c r="BM24" s="72">
        <f t="shared" si="29"/>
        <v>1</v>
      </c>
      <c r="BN24" s="72">
        <f t="shared" si="30"/>
        <v>1</v>
      </c>
      <c r="BO24" s="72">
        <f t="shared" si="31"/>
        <v>0</v>
      </c>
      <c r="BP24" s="80">
        <f t="shared" si="32"/>
        <v>0</v>
      </c>
      <c r="BQ24" s="80">
        <f t="shared" si="33"/>
        <v>0</v>
      </c>
      <c r="BR24" s="80">
        <f t="shared" si="34"/>
        <v>0</v>
      </c>
      <c r="BS24" s="80">
        <f t="shared" si="35"/>
        <v>1</v>
      </c>
      <c r="BT24" s="80">
        <f t="shared" si="36"/>
        <v>1</v>
      </c>
      <c r="BU24" s="80">
        <f t="shared" si="37"/>
        <v>0</v>
      </c>
      <c r="BV24" s="80">
        <f t="shared" si="38"/>
        <v>1</v>
      </c>
      <c r="BW24" s="80">
        <f>COUNTIF(Referrals[[#This Row],[Name]:[Alt.contact]],"Mi")</f>
        <v>0</v>
      </c>
      <c r="BX24" s="80">
        <f t="shared" si="39"/>
        <v>0</v>
      </c>
      <c r="BY24" s="66">
        <f t="shared" si="40"/>
        <v>1</v>
      </c>
      <c r="BZ24" s="66">
        <f t="shared" si="41"/>
        <v>0</v>
      </c>
      <c r="CA24" s="80">
        <f t="shared" si="42"/>
        <v>1</v>
      </c>
      <c r="CB24" s="80">
        <f t="shared" si="43"/>
        <v>0</v>
      </c>
      <c r="CC24" s="80">
        <f t="shared" si="44"/>
        <v>0</v>
      </c>
      <c r="CD24" s="80">
        <f t="shared" si="45"/>
        <v>0</v>
      </c>
      <c r="CE24" s="52">
        <v>42614</v>
      </c>
      <c r="CG24" s="62"/>
      <c r="CH24" s="22"/>
      <c r="CI24" s="22"/>
      <c r="CJ24" s="4">
        <v>42619</v>
      </c>
      <c r="CK24" s="80" t="str">
        <f t="shared" si="46"/>
        <v>no</v>
      </c>
      <c r="CL24" s="28">
        <v>42683</v>
      </c>
      <c r="CM24" s="6">
        <f t="shared" ca="1" si="47"/>
        <v>69</v>
      </c>
      <c r="CN24" s="6" t="str">
        <f t="shared" ca="1" si="48"/>
        <v>Yes</v>
      </c>
      <c r="CO24" s="80" t="str">
        <f t="shared" ca="1" si="49"/>
        <v>no</v>
      </c>
      <c r="CP24" s="80">
        <f t="shared" si="50"/>
        <v>21</v>
      </c>
      <c r="CQ24" s="80">
        <f t="shared" si="51"/>
        <v>7</v>
      </c>
      <c r="CR24" s="80">
        <f t="shared" si="52"/>
        <v>14</v>
      </c>
      <c r="CS24" s="80" t="str">
        <f t="shared" si="53"/>
        <v xml:space="preserve"> </v>
      </c>
    </row>
    <row r="25" spans="1:97" ht="15" customHeight="1">
      <c r="A25" s="14" t="s">
        <v>76</v>
      </c>
      <c r="B25" t="s">
        <v>39</v>
      </c>
      <c r="C25" t="s">
        <v>40</v>
      </c>
      <c r="E25" s="4">
        <v>42588</v>
      </c>
      <c r="F25" s="2">
        <v>42599</v>
      </c>
      <c r="G25" s="2">
        <v>23409</v>
      </c>
      <c r="H25" s="58">
        <f t="shared" si="0"/>
        <v>52</v>
      </c>
      <c r="I25" s="72" t="s">
        <v>679</v>
      </c>
      <c r="J25" s="43" t="s">
        <v>8</v>
      </c>
      <c r="K25" s="6">
        <v>12</v>
      </c>
      <c r="L25" s="6" t="s">
        <v>8</v>
      </c>
      <c r="M25" s="6" t="s">
        <v>11</v>
      </c>
      <c r="N25" s="6" t="s">
        <v>678</v>
      </c>
      <c r="O25" s="57" t="s">
        <v>8</v>
      </c>
      <c r="P25" t="s">
        <v>77</v>
      </c>
      <c r="Q25" t="s">
        <v>11</v>
      </c>
      <c r="R25" t="s">
        <v>11</v>
      </c>
      <c r="S25" s="40" t="s">
        <v>11</v>
      </c>
      <c r="T25" t="s">
        <v>22</v>
      </c>
      <c r="U25" s="72" t="s">
        <v>8</v>
      </c>
      <c r="V25" t="s">
        <v>11</v>
      </c>
      <c r="W25" s="72" t="s">
        <v>11</v>
      </c>
      <c r="X25" s="72" t="s">
        <v>11</v>
      </c>
      <c r="Y25" s="80" t="s">
        <v>8</v>
      </c>
      <c r="Z25" s="53"/>
      <c r="AE25" t="s">
        <v>12</v>
      </c>
      <c r="AF25" s="6">
        <f>Referrals[[#This Row],[Date.Received]]-Referrals[[#This Row],[Date.Assessed]]</f>
        <v>11</v>
      </c>
      <c r="AG25" s="6" t="s">
        <v>644</v>
      </c>
      <c r="AH25" s="6" t="s">
        <v>698</v>
      </c>
      <c r="AI25" s="6" t="s">
        <v>643</v>
      </c>
      <c r="AJ25" s="63">
        <f t="shared" si="1"/>
        <v>2016</v>
      </c>
      <c r="AK25" s="63">
        <f t="shared" si="2"/>
        <v>8</v>
      </c>
      <c r="AL25" s="80">
        <f t="shared" si="3"/>
        <v>1</v>
      </c>
      <c r="AM25" s="80">
        <f t="shared" si="4"/>
        <v>0</v>
      </c>
      <c r="AN25" s="80">
        <f t="shared" si="5"/>
        <v>0</v>
      </c>
      <c r="AO25" s="44">
        <f t="shared" si="6"/>
        <v>0</v>
      </c>
      <c r="AP25" s="80">
        <f t="shared" si="7"/>
        <v>0</v>
      </c>
      <c r="AQ25" s="44">
        <f t="shared" si="8"/>
        <v>0</v>
      </c>
      <c r="AR25" s="80">
        <f t="shared" si="9"/>
        <v>0</v>
      </c>
      <c r="AS25" s="44">
        <f t="shared" si="10"/>
        <v>0</v>
      </c>
      <c r="AT25" s="80">
        <f t="shared" si="11"/>
        <v>1</v>
      </c>
      <c r="AU25" s="80">
        <f t="shared" si="12"/>
        <v>1</v>
      </c>
      <c r="AV25" s="72">
        <f t="shared" si="13"/>
        <v>1</v>
      </c>
      <c r="AW25" s="72">
        <f t="shared" si="14"/>
        <v>1</v>
      </c>
      <c r="AX25" s="72">
        <f t="shared" si="15"/>
        <v>0</v>
      </c>
      <c r="AY25" s="72">
        <f t="shared" si="16"/>
        <v>0</v>
      </c>
      <c r="AZ25" s="72">
        <f t="shared" si="17"/>
        <v>0</v>
      </c>
      <c r="BA25" s="72">
        <f>IF(SUM(Referrals[[#This Row],[Tribal.bin]:[GA.bin]]) = 0,0,1)</f>
        <v>1</v>
      </c>
      <c r="BB25" s="72">
        <f t="shared" si="18"/>
        <v>0</v>
      </c>
      <c r="BC25" s="72">
        <f t="shared" si="19"/>
        <v>0</v>
      </c>
      <c r="BD25" s="72">
        <f t="shared" si="20"/>
        <v>0</v>
      </c>
      <c r="BE25" s="72">
        <f t="shared" si="21"/>
        <v>0</v>
      </c>
      <c r="BF25" s="72">
        <f t="shared" si="22"/>
        <v>1</v>
      </c>
      <c r="BG25" s="72">
        <f t="shared" si="23"/>
        <v>0</v>
      </c>
      <c r="BH25" s="72">
        <f t="shared" si="24"/>
        <v>0</v>
      </c>
      <c r="BI25" s="72">
        <f t="shared" si="25"/>
        <v>0</v>
      </c>
      <c r="BJ25" s="78">
        <f t="shared" si="26"/>
        <v>1</v>
      </c>
      <c r="BK25" s="78">
        <f t="shared" si="27"/>
        <v>1</v>
      </c>
      <c r="BL25" s="78">
        <f t="shared" si="28"/>
        <v>0</v>
      </c>
      <c r="BM25" s="72">
        <f t="shared" si="29"/>
        <v>1</v>
      </c>
      <c r="BN25" s="72">
        <f t="shared" si="30"/>
        <v>1</v>
      </c>
      <c r="BO25" s="72">
        <f t="shared" si="31"/>
        <v>1</v>
      </c>
      <c r="BP25" s="80">
        <f t="shared" si="32"/>
        <v>0</v>
      </c>
      <c r="BQ25" s="72">
        <f t="shared" si="33"/>
        <v>0</v>
      </c>
      <c r="BR25" s="72">
        <f t="shared" si="34"/>
        <v>0</v>
      </c>
      <c r="BS25" s="78">
        <f t="shared" si="35"/>
        <v>1</v>
      </c>
      <c r="BT25" s="78">
        <f t="shared" si="36"/>
        <v>1</v>
      </c>
      <c r="BU25" s="80">
        <f t="shared" si="37"/>
        <v>0</v>
      </c>
      <c r="BV25" s="80">
        <f t="shared" si="38"/>
        <v>1</v>
      </c>
      <c r="BW25" s="78">
        <f>COUNTIF(Referrals[[#This Row],[Name]:[Alt.contact]],"Mi")</f>
        <v>1</v>
      </c>
      <c r="BX25" s="80">
        <f t="shared" si="39"/>
        <v>1</v>
      </c>
      <c r="BY25" s="72">
        <f t="shared" si="40"/>
        <v>0</v>
      </c>
      <c r="BZ25" s="80">
        <f t="shared" si="41"/>
        <v>0</v>
      </c>
      <c r="CA25" s="67">
        <f t="shared" si="42"/>
        <v>0</v>
      </c>
      <c r="CB25" s="80">
        <f t="shared" si="43"/>
        <v>1</v>
      </c>
      <c r="CC25" s="80">
        <f t="shared" si="44"/>
        <v>0</v>
      </c>
      <c r="CD25" s="80">
        <f t="shared" si="45"/>
        <v>0</v>
      </c>
      <c r="CE25" s="52"/>
      <c r="CF25" t="s">
        <v>41</v>
      </c>
      <c r="CG25" s="62"/>
      <c r="CH25" t="s">
        <v>78</v>
      </c>
      <c r="CI25" s="22"/>
      <c r="CJ25" s="4">
        <v>42622</v>
      </c>
      <c r="CK25" s="80" t="str">
        <f t="shared" si="46"/>
        <v xml:space="preserve"> </v>
      </c>
      <c r="CL25" s="28"/>
      <c r="CM25" s="6" t="str">
        <f t="shared" ca="1" si="47"/>
        <v xml:space="preserve"> </v>
      </c>
      <c r="CN25" s="6" t="str">
        <f t="shared" ca="1" si="48"/>
        <v xml:space="preserve"> </v>
      </c>
      <c r="CO25" s="80" t="str">
        <f t="shared" ca="1" si="49"/>
        <v xml:space="preserve"> </v>
      </c>
      <c r="CP25" s="80" t="str">
        <f t="shared" si="50"/>
        <v xml:space="preserve"> </v>
      </c>
      <c r="CQ25" s="80" t="str">
        <f t="shared" si="51"/>
        <v xml:space="preserve"> </v>
      </c>
      <c r="CR25" s="80" t="str">
        <f t="shared" si="52"/>
        <v xml:space="preserve"> </v>
      </c>
      <c r="CS25" s="80">
        <f t="shared" si="53"/>
        <v>23</v>
      </c>
    </row>
    <row r="26" spans="1:97" ht="15" customHeight="1">
      <c r="A26" s="14" t="s">
        <v>79</v>
      </c>
      <c r="B26" t="s">
        <v>80</v>
      </c>
      <c r="C26" t="s">
        <v>81</v>
      </c>
      <c r="E26" s="4">
        <v>42598</v>
      </c>
      <c r="F26" s="2">
        <v>42611</v>
      </c>
      <c r="G26" s="2">
        <v>32143</v>
      </c>
      <c r="H26" s="58">
        <f t="shared" si="0"/>
        <v>28</v>
      </c>
      <c r="I26" s="72" t="s">
        <v>679</v>
      </c>
      <c r="J26" s="43" t="s">
        <v>8</v>
      </c>
      <c r="K26" s="6">
        <v>13</v>
      </c>
      <c r="L26" s="6" t="s">
        <v>8</v>
      </c>
      <c r="M26" s="6" t="s">
        <v>11</v>
      </c>
      <c r="N26" s="6" t="s">
        <v>11</v>
      </c>
      <c r="O26" s="57" t="s">
        <v>8</v>
      </c>
      <c r="P26" t="s">
        <v>11</v>
      </c>
      <c r="Q26" t="s">
        <v>11</v>
      </c>
      <c r="R26" t="s">
        <v>678</v>
      </c>
      <c r="S26" t="s">
        <v>678</v>
      </c>
      <c r="T26" t="s">
        <v>22</v>
      </c>
      <c r="U26" s="72" t="s">
        <v>8</v>
      </c>
      <c r="V26" t="s">
        <v>11</v>
      </c>
      <c r="W26" s="72" t="s">
        <v>8</v>
      </c>
      <c r="X26" s="72" t="s">
        <v>11</v>
      </c>
      <c r="Y26" s="80" t="s">
        <v>8</v>
      </c>
      <c r="Z26" s="53"/>
      <c r="AE26" t="s">
        <v>12</v>
      </c>
      <c r="AF26" s="6">
        <f>Referrals[[#This Row],[Date.Received]]-Referrals[[#This Row],[Date.Assessed]]</f>
        <v>13</v>
      </c>
      <c r="AG26" s="6" t="s">
        <v>644</v>
      </c>
      <c r="AH26" s="6" t="s">
        <v>698</v>
      </c>
      <c r="AI26" s="6" t="s">
        <v>700</v>
      </c>
      <c r="AJ26" s="63">
        <f t="shared" si="1"/>
        <v>2016</v>
      </c>
      <c r="AK26" s="63">
        <f t="shared" si="2"/>
        <v>8</v>
      </c>
      <c r="AL26" s="80">
        <f t="shared" si="3"/>
        <v>1</v>
      </c>
      <c r="AM26" s="80">
        <f t="shared" si="4"/>
        <v>0</v>
      </c>
      <c r="AN26" s="80">
        <f t="shared" si="5"/>
        <v>0</v>
      </c>
      <c r="AO26" s="44">
        <f t="shared" si="6"/>
        <v>0</v>
      </c>
      <c r="AP26" s="80">
        <f t="shared" si="7"/>
        <v>0</v>
      </c>
      <c r="AQ26" s="44">
        <f t="shared" si="8"/>
        <v>0</v>
      </c>
      <c r="AR26" s="80">
        <f t="shared" si="9"/>
        <v>0</v>
      </c>
      <c r="AS26" s="44">
        <f t="shared" si="10"/>
        <v>0</v>
      </c>
      <c r="AT26" s="80">
        <f t="shared" si="11"/>
        <v>1</v>
      </c>
      <c r="AU26" s="80">
        <f t="shared" si="12"/>
        <v>0</v>
      </c>
      <c r="AV26" s="72">
        <f t="shared" si="13"/>
        <v>1</v>
      </c>
      <c r="AW26" s="72">
        <f t="shared" si="14"/>
        <v>1</v>
      </c>
      <c r="AX26" s="72">
        <f t="shared" si="15"/>
        <v>0</v>
      </c>
      <c r="AY26" s="72">
        <f t="shared" si="16"/>
        <v>0</v>
      </c>
      <c r="AZ26" s="72">
        <f t="shared" si="17"/>
        <v>0</v>
      </c>
      <c r="BA26" s="72">
        <f>IF(SUM(Referrals[[#This Row],[Tribal.bin]:[GA.bin]]) = 0,0,1)</f>
        <v>0</v>
      </c>
      <c r="BB26" s="72">
        <f t="shared" si="18"/>
        <v>0</v>
      </c>
      <c r="BC26" s="72">
        <f t="shared" si="19"/>
        <v>0</v>
      </c>
      <c r="BD26" s="72">
        <f t="shared" si="20"/>
        <v>0</v>
      </c>
      <c r="BE26" s="72">
        <f t="shared" si="21"/>
        <v>0</v>
      </c>
      <c r="BF26" s="72">
        <f t="shared" si="22"/>
        <v>0</v>
      </c>
      <c r="BG26" s="72">
        <f t="shared" si="23"/>
        <v>0</v>
      </c>
      <c r="BH26" s="72">
        <f t="shared" si="24"/>
        <v>0</v>
      </c>
      <c r="BI26" s="72">
        <f t="shared" si="25"/>
        <v>0</v>
      </c>
      <c r="BJ26" s="78">
        <f t="shared" si="26"/>
        <v>1</v>
      </c>
      <c r="BK26" s="78">
        <f t="shared" si="27"/>
        <v>1</v>
      </c>
      <c r="BL26" s="78">
        <f t="shared" si="28"/>
        <v>0</v>
      </c>
      <c r="BM26" s="72">
        <f t="shared" si="29"/>
        <v>1</v>
      </c>
      <c r="BN26" s="72">
        <f t="shared" si="30"/>
        <v>1</v>
      </c>
      <c r="BO26" s="72">
        <f t="shared" si="31"/>
        <v>1</v>
      </c>
      <c r="BP26" s="80">
        <f t="shared" si="32"/>
        <v>0</v>
      </c>
      <c r="BQ26" s="72">
        <f t="shared" si="33"/>
        <v>0</v>
      </c>
      <c r="BR26" s="72">
        <f t="shared" si="34"/>
        <v>0</v>
      </c>
      <c r="BS26" s="78">
        <f t="shared" si="35"/>
        <v>0</v>
      </c>
      <c r="BT26" s="78">
        <f t="shared" si="36"/>
        <v>1</v>
      </c>
      <c r="BU26" s="80">
        <f t="shared" si="37"/>
        <v>0</v>
      </c>
      <c r="BV26" s="80">
        <f t="shared" si="38"/>
        <v>1</v>
      </c>
      <c r="BW26" s="78">
        <f>COUNTIF(Referrals[[#This Row],[Name]:[Alt.contact]],"Mi")</f>
        <v>2</v>
      </c>
      <c r="BX26" s="80">
        <f t="shared" si="39"/>
        <v>1</v>
      </c>
      <c r="BY26" s="72">
        <f t="shared" si="40"/>
        <v>0</v>
      </c>
      <c r="BZ26" s="80">
        <f t="shared" si="41"/>
        <v>0</v>
      </c>
      <c r="CA26" s="67">
        <f t="shared" si="42"/>
        <v>0</v>
      </c>
      <c r="CB26" s="80">
        <f t="shared" si="43"/>
        <v>1</v>
      </c>
      <c r="CC26" s="80">
        <f t="shared" si="44"/>
        <v>0</v>
      </c>
      <c r="CD26" s="80">
        <f t="shared" si="45"/>
        <v>0</v>
      </c>
      <c r="CE26" s="52"/>
      <c r="CF26" s="40" t="s">
        <v>413</v>
      </c>
      <c r="CG26" s="62"/>
      <c r="CH26" s="22"/>
      <c r="CI26" s="22"/>
      <c r="CJ26" s="4">
        <v>42674</v>
      </c>
      <c r="CK26" s="80" t="str">
        <f t="shared" si="46"/>
        <v xml:space="preserve"> </v>
      </c>
      <c r="CL26" s="28"/>
      <c r="CM26" s="6" t="str">
        <f t="shared" ca="1" si="47"/>
        <v xml:space="preserve"> </v>
      </c>
      <c r="CN26" s="6" t="str">
        <f t="shared" ca="1" si="48"/>
        <v xml:space="preserve"> </v>
      </c>
      <c r="CO26" s="80" t="str">
        <f t="shared" ca="1" si="49"/>
        <v xml:space="preserve"> </v>
      </c>
      <c r="CP26" s="80" t="str">
        <f t="shared" si="50"/>
        <v xml:space="preserve"> </v>
      </c>
      <c r="CQ26" s="80" t="str">
        <f t="shared" si="51"/>
        <v xml:space="preserve"> </v>
      </c>
      <c r="CR26" s="80" t="str">
        <f t="shared" si="52"/>
        <v xml:space="preserve"> </v>
      </c>
      <c r="CS26" s="80">
        <f t="shared" si="53"/>
        <v>63</v>
      </c>
    </row>
    <row r="27" spans="1:97" ht="15" customHeight="1">
      <c r="A27" s="14" t="s">
        <v>82</v>
      </c>
      <c r="B27" t="s">
        <v>19</v>
      </c>
      <c r="C27" t="s">
        <v>83</v>
      </c>
      <c r="E27" s="4">
        <v>42578</v>
      </c>
      <c r="F27" s="2">
        <v>42611</v>
      </c>
      <c r="G27" s="2">
        <v>28860</v>
      </c>
      <c r="H27" s="58">
        <f t="shared" si="0"/>
        <v>37</v>
      </c>
      <c r="I27" s="72" t="s">
        <v>679</v>
      </c>
      <c r="J27" s="43" t="s">
        <v>8</v>
      </c>
      <c r="K27" s="6">
        <v>11</v>
      </c>
      <c r="L27" s="6" t="s">
        <v>8</v>
      </c>
      <c r="M27" s="6" t="s">
        <v>11</v>
      </c>
      <c r="N27" s="6" t="s">
        <v>11</v>
      </c>
      <c r="O27" s="57" t="s">
        <v>11</v>
      </c>
      <c r="P27" t="s">
        <v>49</v>
      </c>
      <c r="Q27" t="s">
        <v>11</v>
      </c>
      <c r="R27" t="s">
        <v>11</v>
      </c>
      <c r="T27" t="s">
        <v>10</v>
      </c>
      <c r="U27" s="72" t="s">
        <v>8</v>
      </c>
      <c r="V27" t="s">
        <v>58</v>
      </c>
      <c r="W27" s="72" t="s">
        <v>11</v>
      </c>
      <c r="X27" s="72" t="s">
        <v>11</v>
      </c>
      <c r="Y27" s="80" t="s">
        <v>8</v>
      </c>
      <c r="Z27" s="53"/>
      <c r="AE27" t="s">
        <v>12</v>
      </c>
      <c r="AF27" s="6">
        <f>Referrals[[#This Row],[Date.Received]]-Referrals[[#This Row],[Date.Assessed]]</f>
        <v>33</v>
      </c>
      <c r="AG27" s="6" t="s">
        <v>644</v>
      </c>
      <c r="AH27" s="6" t="s">
        <v>642</v>
      </c>
      <c r="AI27" s="6" t="s">
        <v>700</v>
      </c>
      <c r="AJ27" s="63">
        <f t="shared" si="1"/>
        <v>2016</v>
      </c>
      <c r="AK27" s="63">
        <f t="shared" si="2"/>
        <v>8</v>
      </c>
      <c r="AL27" s="80">
        <f t="shared" si="3"/>
        <v>1</v>
      </c>
      <c r="AM27" s="80">
        <f t="shared" si="4"/>
        <v>0</v>
      </c>
      <c r="AN27" s="80">
        <f t="shared" si="5"/>
        <v>0</v>
      </c>
      <c r="AO27" s="44">
        <f t="shared" si="6"/>
        <v>0</v>
      </c>
      <c r="AP27" s="80">
        <f t="shared" si="7"/>
        <v>0</v>
      </c>
      <c r="AQ27" s="44">
        <f t="shared" si="8"/>
        <v>0</v>
      </c>
      <c r="AR27" s="80">
        <f t="shared" si="9"/>
        <v>0</v>
      </c>
      <c r="AS27" s="6">
        <f t="shared" si="10"/>
        <v>1</v>
      </c>
      <c r="AT27" s="80">
        <f t="shared" si="11"/>
        <v>0</v>
      </c>
      <c r="AU27" s="80">
        <f t="shared" si="12"/>
        <v>0</v>
      </c>
      <c r="AV27" s="72">
        <f t="shared" si="13"/>
        <v>0</v>
      </c>
      <c r="AW27" s="72">
        <f t="shared" si="14"/>
        <v>0</v>
      </c>
      <c r="AX27" s="72">
        <f t="shared" si="15"/>
        <v>1</v>
      </c>
      <c r="AY27" s="72">
        <f t="shared" si="16"/>
        <v>0</v>
      </c>
      <c r="AZ27" s="72">
        <f t="shared" si="17"/>
        <v>0</v>
      </c>
      <c r="BA27" s="72">
        <f>IF(SUM(Referrals[[#This Row],[Tribal.bin]:[GA.bin]]) = 0,0,1)</f>
        <v>1</v>
      </c>
      <c r="BB27" s="72">
        <f t="shared" si="18"/>
        <v>0</v>
      </c>
      <c r="BC27" s="72">
        <f t="shared" si="19"/>
        <v>0</v>
      </c>
      <c r="BD27" s="72">
        <f t="shared" si="20"/>
        <v>0</v>
      </c>
      <c r="BE27" s="72">
        <f t="shared" si="21"/>
        <v>1</v>
      </c>
      <c r="BF27" s="72">
        <f t="shared" si="22"/>
        <v>0</v>
      </c>
      <c r="BG27" s="72">
        <f t="shared" si="23"/>
        <v>0</v>
      </c>
      <c r="BH27" s="72">
        <f t="shared" si="24"/>
        <v>0</v>
      </c>
      <c r="BI27" s="72">
        <f t="shared" si="25"/>
        <v>1</v>
      </c>
      <c r="BJ27" s="78">
        <f t="shared" si="26"/>
        <v>1</v>
      </c>
      <c r="BK27" s="78">
        <f t="shared" si="27"/>
        <v>1</v>
      </c>
      <c r="BL27" s="78">
        <f t="shared" si="28"/>
        <v>0</v>
      </c>
      <c r="BM27" s="72">
        <f t="shared" si="29"/>
        <v>1</v>
      </c>
      <c r="BN27" s="72">
        <f t="shared" si="30"/>
        <v>1</v>
      </c>
      <c r="BO27" s="72">
        <f t="shared" si="31"/>
        <v>0</v>
      </c>
      <c r="BP27" s="80">
        <f t="shared" si="32"/>
        <v>0</v>
      </c>
      <c r="BQ27" s="72">
        <f t="shared" si="33"/>
        <v>0</v>
      </c>
      <c r="BR27" s="72">
        <f t="shared" si="34"/>
        <v>0</v>
      </c>
      <c r="BS27" s="78">
        <f t="shared" si="35"/>
        <v>1</v>
      </c>
      <c r="BT27" s="78">
        <f t="shared" si="36"/>
        <v>1</v>
      </c>
      <c r="BU27" s="80">
        <f t="shared" si="37"/>
        <v>0</v>
      </c>
      <c r="BV27" s="80">
        <f t="shared" si="38"/>
        <v>1</v>
      </c>
      <c r="BW27" s="78">
        <f>COUNTIF(Referrals[[#This Row],[Name]:[Alt.contact]],"Mi")</f>
        <v>0</v>
      </c>
      <c r="BX27" s="80">
        <f t="shared" si="39"/>
        <v>0</v>
      </c>
      <c r="BY27" s="72">
        <f t="shared" si="40"/>
        <v>0</v>
      </c>
      <c r="BZ27" s="80">
        <f t="shared" si="41"/>
        <v>0</v>
      </c>
      <c r="CA27" s="67">
        <f t="shared" si="42"/>
        <v>0</v>
      </c>
      <c r="CB27" s="80">
        <f t="shared" si="43"/>
        <v>1</v>
      </c>
      <c r="CC27" s="80">
        <f t="shared" si="44"/>
        <v>0</v>
      </c>
      <c r="CD27" s="80">
        <f t="shared" si="45"/>
        <v>0</v>
      </c>
      <c r="CE27" s="52"/>
      <c r="CF27" s="40" t="s">
        <v>413</v>
      </c>
      <c r="CG27" s="62"/>
      <c r="CH27" s="22"/>
      <c r="CI27" s="22"/>
      <c r="CJ27" s="4">
        <v>42635</v>
      </c>
      <c r="CK27" s="80" t="str">
        <f t="shared" si="46"/>
        <v xml:space="preserve"> </v>
      </c>
      <c r="CL27" s="28"/>
      <c r="CM27" s="6" t="str">
        <f t="shared" ca="1" si="47"/>
        <v xml:space="preserve"> </v>
      </c>
      <c r="CN27" s="6" t="str">
        <f t="shared" ca="1" si="48"/>
        <v xml:space="preserve"> </v>
      </c>
      <c r="CO27" s="80" t="str">
        <f t="shared" ca="1" si="49"/>
        <v xml:space="preserve"> </v>
      </c>
      <c r="CP27" s="80" t="str">
        <f t="shared" si="50"/>
        <v xml:space="preserve"> </v>
      </c>
      <c r="CQ27" s="80" t="str">
        <f t="shared" si="51"/>
        <v xml:space="preserve"> </v>
      </c>
      <c r="CR27" s="80" t="str">
        <f t="shared" si="52"/>
        <v xml:space="preserve"> </v>
      </c>
      <c r="CS27" s="80">
        <f t="shared" si="53"/>
        <v>24</v>
      </c>
    </row>
    <row r="28" spans="1:97" ht="15" customHeight="1">
      <c r="A28" s="14" t="s">
        <v>84</v>
      </c>
      <c r="B28" t="s">
        <v>43</v>
      </c>
      <c r="C28" t="s">
        <v>85</v>
      </c>
      <c r="E28" s="4">
        <v>42604</v>
      </c>
      <c r="F28" s="2">
        <v>42611</v>
      </c>
      <c r="G28" s="2">
        <v>27705</v>
      </c>
      <c r="H28" s="58">
        <f t="shared" si="0"/>
        <v>40</v>
      </c>
      <c r="I28" s="72" t="s">
        <v>679</v>
      </c>
      <c r="J28" s="43" t="s">
        <v>8</v>
      </c>
      <c r="K28" s="6">
        <v>11</v>
      </c>
      <c r="L28" s="6" t="s">
        <v>8</v>
      </c>
      <c r="M28" s="6" t="s">
        <v>11</v>
      </c>
      <c r="N28" s="6" t="s">
        <v>11</v>
      </c>
      <c r="O28" s="84" t="s">
        <v>8</v>
      </c>
      <c r="P28" t="s">
        <v>86</v>
      </c>
      <c r="Q28" t="s">
        <v>11</v>
      </c>
      <c r="S28" s="40" t="s">
        <v>11</v>
      </c>
      <c r="T28" t="s">
        <v>22</v>
      </c>
      <c r="U28" s="72" t="s">
        <v>11</v>
      </c>
      <c r="V28" t="s">
        <v>58</v>
      </c>
      <c r="W28" s="72" t="s">
        <v>11</v>
      </c>
      <c r="X28" s="72" t="s">
        <v>11</v>
      </c>
      <c r="Y28" s="80" t="s">
        <v>8</v>
      </c>
      <c r="Z28" s="53"/>
      <c r="AB28" t="s">
        <v>26</v>
      </c>
      <c r="AE28" t="s">
        <v>12</v>
      </c>
      <c r="AF28" s="6">
        <f>Referrals[[#This Row],[Date.Received]]-Referrals[[#This Row],[Date.Assessed]]</f>
        <v>7</v>
      </c>
      <c r="AG28" s="6" t="s">
        <v>644</v>
      </c>
      <c r="AH28" s="6" t="s">
        <v>642</v>
      </c>
      <c r="AI28" s="6" t="s">
        <v>700</v>
      </c>
      <c r="AJ28" s="63">
        <f t="shared" si="1"/>
        <v>2016</v>
      </c>
      <c r="AK28" s="63">
        <f t="shared" si="2"/>
        <v>8</v>
      </c>
      <c r="AL28" s="80">
        <f t="shared" si="3"/>
        <v>1</v>
      </c>
      <c r="AM28" s="80">
        <f t="shared" si="4"/>
        <v>0</v>
      </c>
      <c r="AN28" s="80">
        <f t="shared" si="5"/>
        <v>0</v>
      </c>
      <c r="AO28" s="44">
        <f t="shared" si="6"/>
        <v>0</v>
      </c>
      <c r="AP28" s="80">
        <f t="shared" si="7"/>
        <v>0</v>
      </c>
      <c r="AQ28" s="44">
        <f t="shared" si="8"/>
        <v>0</v>
      </c>
      <c r="AR28" s="80">
        <f t="shared" si="9"/>
        <v>0</v>
      </c>
      <c r="AS28" s="6">
        <f t="shared" si="10"/>
        <v>1</v>
      </c>
      <c r="AT28" s="80">
        <f t="shared" si="11"/>
        <v>0</v>
      </c>
      <c r="AU28" s="80">
        <f t="shared" si="12"/>
        <v>0</v>
      </c>
      <c r="AV28" s="72">
        <f t="shared" si="13"/>
        <v>0</v>
      </c>
      <c r="AW28" s="72">
        <f t="shared" si="14"/>
        <v>1</v>
      </c>
      <c r="AX28" s="72">
        <f t="shared" si="15"/>
        <v>0</v>
      </c>
      <c r="AY28" s="72">
        <f t="shared" si="16"/>
        <v>0</v>
      </c>
      <c r="AZ28" s="72">
        <f t="shared" si="17"/>
        <v>0</v>
      </c>
      <c r="BA28" s="72">
        <f>IF(SUM(Referrals[[#This Row],[Tribal.bin]:[GA.bin]]) = 0,0,1)</f>
        <v>1</v>
      </c>
      <c r="BB28" s="72">
        <f t="shared" si="18"/>
        <v>0</v>
      </c>
      <c r="BC28" s="72">
        <f t="shared" si="19"/>
        <v>0</v>
      </c>
      <c r="BD28" s="72">
        <f t="shared" si="20"/>
        <v>1</v>
      </c>
      <c r="BE28" s="72">
        <f t="shared" si="21"/>
        <v>0</v>
      </c>
      <c r="BF28" s="72">
        <f t="shared" si="22"/>
        <v>0</v>
      </c>
      <c r="BG28" s="72">
        <f t="shared" si="23"/>
        <v>0</v>
      </c>
      <c r="BH28" s="72">
        <f t="shared" si="24"/>
        <v>0</v>
      </c>
      <c r="BI28" s="72">
        <f t="shared" si="25"/>
        <v>0</v>
      </c>
      <c r="BJ28" s="78">
        <f t="shared" si="26"/>
        <v>1</v>
      </c>
      <c r="BK28" s="78">
        <f t="shared" si="27"/>
        <v>1</v>
      </c>
      <c r="BL28" s="78">
        <f t="shared" si="28"/>
        <v>0</v>
      </c>
      <c r="BM28" s="72">
        <f t="shared" si="29"/>
        <v>1</v>
      </c>
      <c r="BN28" s="72">
        <f t="shared" si="30"/>
        <v>0</v>
      </c>
      <c r="BO28" s="72">
        <f t="shared" si="31"/>
        <v>1</v>
      </c>
      <c r="BP28" s="80">
        <f t="shared" si="32"/>
        <v>0</v>
      </c>
      <c r="BQ28" s="72">
        <f t="shared" si="33"/>
        <v>0</v>
      </c>
      <c r="BR28" s="72">
        <f t="shared" si="34"/>
        <v>0</v>
      </c>
      <c r="BS28" s="78">
        <f t="shared" si="35"/>
        <v>1</v>
      </c>
      <c r="BT28" s="78">
        <f t="shared" si="36"/>
        <v>1</v>
      </c>
      <c r="BU28" s="80">
        <f t="shared" si="37"/>
        <v>1</v>
      </c>
      <c r="BV28" s="80">
        <f t="shared" si="38"/>
        <v>1</v>
      </c>
      <c r="BW28" s="78">
        <f>COUNTIF(Referrals[[#This Row],[Name]:[Alt.contact]],"Mi")</f>
        <v>0</v>
      </c>
      <c r="BX28" s="80">
        <f t="shared" si="39"/>
        <v>0</v>
      </c>
      <c r="BY28" s="80">
        <f t="shared" si="40"/>
        <v>0</v>
      </c>
      <c r="BZ28" s="80">
        <f t="shared" si="41"/>
        <v>0</v>
      </c>
      <c r="CA28" s="67">
        <f t="shared" si="42"/>
        <v>0</v>
      </c>
      <c r="CB28" s="80">
        <f t="shared" si="43"/>
        <v>1</v>
      </c>
      <c r="CC28" s="80">
        <f t="shared" si="44"/>
        <v>0</v>
      </c>
      <c r="CD28" s="80">
        <f t="shared" si="45"/>
        <v>0</v>
      </c>
      <c r="CE28" s="52"/>
      <c r="CF28" s="40" t="s">
        <v>413</v>
      </c>
      <c r="CG28" s="62"/>
      <c r="CH28" s="22"/>
      <c r="CI28" s="22"/>
      <c r="CJ28" s="4">
        <v>42739</v>
      </c>
      <c r="CK28" s="80" t="str">
        <f t="shared" si="46"/>
        <v xml:space="preserve"> </v>
      </c>
      <c r="CL28" s="28"/>
      <c r="CM28" s="6" t="str">
        <f t="shared" ca="1" si="47"/>
        <v xml:space="preserve"> </v>
      </c>
      <c r="CN28" s="6" t="str">
        <f t="shared" ca="1" si="48"/>
        <v xml:space="preserve"> </v>
      </c>
      <c r="CO28" s="80" t="str">
        <f t="shared" ca="1" si="49"/>
        <v xml:space="preserve"> </v>
      </c>
      <c r="CP28" s="80" t="str">
        <f t="shared" si="50"/>
        <v xml:space="preserve"> </v>
      </c>
      <c r="CQ28" s="80" t="str">
        <f t="shared" si="51"/>
        <v xml:space="preserve"> </v>
      </c>
      <c r="CR28" s="80" t="str">
        <f t="shared" si="52"/>
        <v xml:space="preserve"> </v>
      </c>
      <c r="CS28" s="80">
        <f t="shared" si="53"/>
        <v>128</v>
      </c>
    </row>
    <row r="29" spans="1:97" ht="15" customHeight="1">
      <c r="A29" s="14" t="s">
        <v>87</v>
      </c>
      <c r="B29" t="s">
        <v>60</v>
      </c>
      <c r="C29" t="s">
        <v>44</v>
      </c>
      <c r="E29" s="4">
        <v>42597</v>
      </c>
      <c r="F29" s="2">
        <v>42611</v>
      </c>
      <c r="G29" s="2">
        <v>26836</v>
      </c>
      <c r="H29" s="58">
        <f t="shared" si="0"/>
        <v>43</v>
      </c>
      <c r="I29" s="72" t="s">
        <v>679</v>
      </c>
      <c r="J29" s="43" t="s">
        <v>8</v>
      </c>
      <c r="K29" s="6">
        <v>12</v>
      </c>
      <c r="L29" s="6" t="s">
        <v>8</v>
      </c>
      <c r="M29" s="6" t="s">
        <v>11</v>
      </c>
      <c r="N29" s="6" t="s">
        <v>8</v>
      </c>
      <c r="O29" s="57" t="s">
        <v>8</v>
      </c>
      <c r="P29" t="s">
        <v>88</v>
      </c>
      <c r="Q29" t="s">
        <v>11</v>
      </c>
      <c r="R29" t="s">
        <v>11</v>
      </c>
      <c r="T29" t="s">
        <v>22</v>
      </c>
      <c r="U29" s="72" t="s">
        <v>11</v>
      </c>
      <c r="V29" t="s">
        <v>58</v>
      </c>
      <c r="W29" s="72" t="s">
        <v>8</v>
      </c>
      <c r="X29" s="72" t="s">
        <v>11</v>
      </c>
      <c r="Y29" s="80" t="s">
        <v>8</v>
      </c>
      <c r="Z29" s="53"/>
      <c r="AB29" t="s">
        <v>37</v>
      </c>
      <c r="AD29" s="4">
        <v>42626</v>
      </c>
      <c r="AE29" t="s">
        <v>16</v>
      </c>
      <c r="AF29" s="6">
        <f>Referrals[[#This Row],[Date.Received]]-Referrals[[#This Row],[Date.Assessed]]</f>
        <v>14</v>
      </c>
      <c r="AG29" s="44" t="s">
        <v>645</v>
      </c>
      <c r="AH29" s="6" t="s">
        <v>638</v>
      </c>
      <c r="AI29" s="6" t="s">
        <v>700</v>
      </c>
      <c r="AJ29" s="63">
        <f t="shared" si="1"/>
        <v>2016</v>
      </c>
      <c r="AK29" s="63">
        <f t="shared" si="2"/>
        <v>8</v>
      </c>
      <c r="AL29" s="44">
        <f t="shared" si="3"/>
        <v>0</v>
      </c>
      <c r="AM29" s="80">
        <f t="shared" si="4"/>
        <v>1</v>
      </c>
      <c r="AN29" s="80">
        <f t="shared" si="5"/>
        <v>0</v>
      </c>
      <c r="AO29" s="6">
        <f t="shared" si="6"/>
        <v>1</v>
      </c>
      <c r="AP29" s="80">
        <f t="shared" si="7"/>
        <v>0</v>
      </c>
      <c r="AQ29" s="44">
        <f t="shared" si="8"/>
        <v>0</v>
      </c>
      <c r="AR29" s="80">
        <f t="shared" si="9"/>
        <v>0</v>
      </c>
      <c r="AS29" s="44">
        <f t="shared" si="10"/>
        <v>0</v>
      </c>
      <c r="AT29" s="80">
        <f t="shared" si="11"/>
        <v>0</v>
      </c>
      <c r="AU29" s="80">
        <f t="shared" si="12"/>
        <v>0</v>
      </c>
      <c r="AV29" s="72">
        <f t="shared" si="13"/>
        <v>0</v>
      </c>
      <c r="AW29" s="72">
        <f t="shared" si="14"/>
        <v>1</v>
      </c>
      <c r="AX29" s="72">
        <f t="shared" si="15"/>
        <v>0</v>
      </c>
      <c r="AY29" s="72">
        <f t="shared" si="16"/>
        <v>0</v>
      </c>
      <c r="AZ29" s="72">
        <f t="shared" si="17"/>
        <v>0</v>
      </c>
      <c r="BA29" s="72">
        <f>IF(SUM(Referrals[[#This Row],[Tribal.bin]:[GA.bin]]) = 0,0,1)</f>
        <v>0</v>
      </c>
      <c r="BB29" s="72">
        <f t="shared" si="18"/>
        <v>0</v>
      </c>
      <c r="BC29" s="72">
        <f t="shared" si="19"/>
        <v>0</v>
      </c>
      <c r="BD29" s="72">
        <f t="shared" si="20"/>
        <v>0</v>
      </c>
      <c r="BE29" s="72">
        <f t="shared" si="21"/>
        <v>0</v>
      </c>
      <c r="BF29" s="72">
        <f t="shared" si="22"/>
        <v>0</v>
      </c>
      <c r="BG29" s="72">
        <f t="shared" si="23"/>
        <v>0</v>
      </c>
      <c r="BH29" s="72">
        <f t="shared" si="24"/>
        <v>0</v>
      </c>
      <c r="BI29" s="72">
        <f t="shared" si="25"/>
        <v>0</v>
      </c>
      <c r="BJ29" s="78">
        <f t="shared" si="26"/>
        <v>1</v>
      </c>
      <c r="BK29" s="78">
        <f t="shared" si="27"/>
        <v>0</v>
      </c>
      <c r="BL29" s="78">
        <f t="shared" si="28"/>
        <v>0</v>
      </c>
      <c r="BM29" s="72">
        <f t="shared" si="29"/>
        <v>1</v>
      </c>
      <c r="BN29" s="72">
        <f t="shared" si="30"/>
        <v>1</v>
      </c>
      <c r="BO29" s="72">
        <f t="shared" si="31"/>
        <v>0</v>
      </c>
      <c r="BP29" s="80">
        <f t="shared" si="32"/>
        <v>0</v>
      </c>
      <c r="BQ29" s="72">
        <f t="shared" si="33"/>
        <v>0</v>
      </c>
      <c r="BR29" s="72">
        <f t="shared" si="34"/>
        <v>0</v>
      </c>
      <c r="BS29" s="78">
        <f t="shared" si="35"/>
        <v>0</v>
      </c>
      <c r="BT29" s="78">
        <f t="shared" si="36"/>
        <v>1</v>
      </c>
      <c r="BU29" s="80">
        <f t="shared" si="37"/>
        <v>1</v>
      </c>
      <c r="BV29" s="80">
        <f t="shared" si="38"/>
        <v>1</v>
      </c>
      <c r="BW29" s="78">
        <f>COUNTIF(Referrals[[#This Row],[Name]:[Alt.contact]],"Mi")</f>
        <v>0</v>
      </c>
      <c r="BX29" s="80">
        <f t="shared" si="39"/>
        <v>0</v>
      </c>
      <c r="BY29" s="66">
        <f t="shared" si="40"/>
        <v>1</v>
      </c>
      <c r="BZ29" s="66">
        <f t="shared" si="41"/>
        <v>0</v>
      </c>
      <c r="CA29" s="67">
        <f t="shared" si="42"/>
        <v>1</v>
      </c>
      <c r="CB29" s="80">
        <f t="shared" si="43"/>
        <v>0</v>
      </c>
      <c r="CC29" s="80">
        <f t="shared" si="44"/>
        <v>0</v>
      </c>
      <c r="CD29" s="80">
        <f t="shared" si="45"/>
        <v>0</v>
      </c>
      <c r="CE29" s="52">
        <v>42649</v>
      </c>
      <c r="CG29" s="62"/>
      <c r="CH29" s="22"/>
      <c r="CI29" s="22"/>
      <c r="CK29" s="80" t="str">
        <f t="shared" si="46"/>
        <v>no</v>
      </c>
      <c r="CL29" s="28">
        <v>42794</v>
      </c>
      <c r="CM29" s="6">
        <f t="shared" ca="1" si="47"/>
        <v>145</v>
      </c>
      <c r="CN29" s="6" t="str">
        <f t="shared" ca="1" si="48"/>
        <v>Yes</v>
      </c>
      <c r="CO29" s="80" t="str">
        <f t="shared" ca="1" si="49"/>
        <v>no</v>
      </c>
      <c r="CP29" s="80">
        <f t="shared" si="50"/>
        <v>38</v>
      </c>
      <c r="CQ29" s="80">
        <f t="shared" si="51"/>
        <v>15</v>
      </c>
      <c r="CR29" s="80">
        <f t="shared" si="52"/>
        <v>23</v>
      </c>
      <c r="CS29" s="80" t="str">
        <f t="shared" si="53"/>
        <v xml:space="preserve"> </v>
      </c>
    </row>
    <row r="30" spans="1:97" ht="15" customHeight="1">
      <c r="A30" s="14" t="s">
        <v>90</v>
      </c>
      <c r="B30" t="s">
        <v>43</v>
      </c>
      <c r="C30" t="s">
        <v>91</v>
      </c>
      <c r="E30" s="4">
        <v>42598</v>
      </c>
      <c r="F30" s="2">
        <v>42615</v>
      </c>
      <c r="G30" s="2">
        <v>30669</v>
      </c>
      <c r="H30" s="58">
        <f t="shared" si="0"/>
        <v>32</v>
      </c>
      <c r="I30" s="72" t="s">
        <v>679</v>
      </c>
      <c r="J30" s="43" t="s">
        <v>8</v>
      </c>
      <c r="K30" s="6">
        <v>10</v>
      </c>
      <c r="L30" s="6" t="s">
        <v>8</v>
      </c>
      <c r="M30" s="6" t="s">
        <v>11</v>
      </c>
      <c r="N30" s="6" t="s">
        <v>8</v>
      </c>
      <c r="O30" s="84" t="s">
        <v>8</v>
      </c>
      <c r="P30" t="s">
        <v>92</v>
      </c>
      <c r="Q30" t="s">
        <v>11</v>
      </c>
      <c r="T30" t="s">
        <v>22</v>
      </c>
      <c r="U30" s="76" t="s">
        <v>8</v>
      </c>
      <c r="V30" s="22" t="s">
        <v>11</v>
      </c>
      <c r="W30" s="76" t="s">
        <v>8</v>
      </c>
      <c r="X30" s="76" t="s">
        <v>11</v>
      </c>
      <c r="Y30" s="76" t="s">
        <v>8</v>
      </c>
      <c r="Z30" s="53"/>
      <c r="AB30" t="s">
        <v>15</v>
      </c>
      <c r="AC30" t="s">
        <v>695</v>
      </c>
      <c r="AD30" s="4">
        <v>42640</v>
      </c>
      <c r="AE30" t="s">
        <v>12</v>
      </c>
      <c r="AF30" s="6">
        <f>Referrals[[#This Row],[Date.Received]]-Referrals[[#This Row],[Date.Assessed]]</f>
        <v>17</v>
      </c>
      <c r="AG30" s="44" t="s">
        <v>645</v>
      </c>
      <c r="AH30" s="6" t="s">
        <v>638</v>
      </c>
      <c r="AI30" s="6" t="s">
        <v>700</v>
      </c>
      <c r="AJ30" s="63">
        <f t="shared" si="1"/>
        <v>2016</v>
      </c>
      <c r="AK30" s="63">
        <f t="shared" si="2"/>
        <v>9</v>
      </c>
      <c r="AL30" s="44">
        <f t="shared" si="3"/>
        <v>0</v>
      </c>
      <c r="AM30" s="80">
        <f t="shared" si="4"/>
        <v>1</v>
      </c>
      <c r="AN30" s="80">
        <f t="shared" si="5"/>
        <v>0</v>
      </c>
      <c r="AO30" s="6">
        <f t="shared" si="6"/>
        <v>1</v>
      </c>
      <c r="AP30" s="80">
        <f t="shared" si="7"/>
        <v>0</v>
      </c>
      <c r="AQ30" s="44">
        <f t="shared" si="8"/>
        <v>0</v>
      </c>
      <c r="AR30" s="80">
        <f t="shared" si="9"/>
        <v>0</v>
      </c>
      <c r="AS30" s="44">
        <f t="shared" si="10"/>
        <v>0</v>
      </c>
      <c r="AT30" s="80">
        <f t="shared" si="11"/>
        <v>0</v>
      </c>
      <c r="AU30" s="80">
        <f t="shared" si="12"/>
        <v>0</v>
      </c>
      <c r="AV30" s="72">
        <f t="shared" si="13"/>
        <v>1</v>
      </c>
      <c r="AW30" s="72">
        <f t="shared" si="14"/>
        <v>1</v>
      </c>
      <c r="AX30" s="72">
        <f t="shared" si="15"/>
        <v>0</v>
      </c>
      <c r="AY30" s="72">
        <f t="shared" si="16"/>
        <v>0</v>
      </c>
      <c r="AZ30" s="72">
        <f t="shared" si="17"/>
        <v>0</v>
      </c>
      <c r="BA30" s="72">
        <f>IF(SUM(Referrals[[#This Row],[Tribal.bin]:[GA.bin]]) = 0,0,1)</f>
        <v>1</v>
      </c>
      <c r="BB30" s="72">
        <f t="shared" si="18"/>
        <v>1</v>
      </c>
      <c r="BC30" s="72">
        <f t="shared" si="19"/>
        <v>0</v>
      </c>
      <c r="BD30" s="72">
        <f t="shared" si="20"/>
        <v>0</v>
      </c>
      <c r="BE30" s="72">
        <f t="shared" si="21"/>
        <v>0</v>
      </c>
      <c r="BF30" s="72">
        <f t="shared" si="22"/>
        <v>0</v>
      </c>
      <c r="BG30" s="72">
        <f t="shared" si="23"/>
        <v>0</v>
      </c>
      <c r="BH30" s="72">
        <f t="shared" si="24"/>
        <v>0</v>
      </c>
      <c r="BI30" s="72">
        <f t="shared" si="25"/>
        <v>0</v>
      </c>
      <c r="BJ30" s="78">
        <f t="shared" si="26"/>
        <v>1</v>
      </c>
      <c r="BK30" s="78">
        <f t="shared" si="27"/>
        <v>0</v>
      </c>
      <c r="BL30" s="78">
        <f t="shared" si="28"/>
        <v>0</v>
      </c>
      <c r="BM30" s="72">
        <f t="shared" si="29"/>
        <v>1</v>
      </c>
      <c r="BN30" s="72">
        <f t="shared" si="30"/>
        <v>0</v>
      </c>
      <c r="BO30" s="72">
        <f t="shared" si="31"/>
        <v>0</v>
      </c>
      <c r="BP30" s="80">
        <f t="shared" si="32"/>
        <v>0</v>
      </c>
      <c r="BQ30" s="72">
        <f t="shared" si="33"/>
        <v>0</v>
      </c>
      <c r="BR30" s="72">
        <f t="shared" si="34"/>
        <v>0</v>
      </c>
      <c r="BS30" s="78">
        <f t="shared" si="35"/>
        <v>0</v>
      </c>
      <c r="BT30" s="78">
        <f t="shared" si="36"/>
        <v>1</v>
      </c>
      <c r="BU30" s="80">
        <f t="shared" si="37"/>
        <v>0</v>
      </c>
      <c r="BV30" s="80">
        <f t="shared" si="38"/>
        <v>1</v>
      </c>
      <c r="BW30" s="78">
        <f>COUNTIF(Referrals[[#This Row],[Name]:[Alt.contact]],"Mi")</f>
        <v>0</v>
      </c>
      <c r="BX30" s="80">
        <f t="shared" si="39"/>
        <v>0</v>
      </c>
      <c r="BY30" s="66">
        <f t="shared" si="40"/>
        <v>1</v>
      </c>
      <c r="BZ30" s="66">
        <f t="shared" si="41"/>
        <v>0</v>
      </c>
      <c r="CA30" s="67">
        <f t="shared" si="42"/>
        <v>0</v>
      </c>
      <c r="CB30" s="80">
        <f t="shared" si="43"/>
        <v>1</v>
      </c>
      <c r="CC30" s="80">
        <f t="shared" si="44"/>
        <v>0</v>
      </c>
      <c r="CD30" s="80">
        <f t="shared" si="45"/>
        <v>0</v>
      </c>
      <c r="CE30" s="52"/>
      <c r="CF30" s="40" t="s">
        <v>413</v>
      </c>
      <c r="CG30" s="62"/>
      <c r="CH30" s="22"/>
      <c r="CI30" s="22"/>
      <c r="CJ30" s="4">
        <v>42674</v>
      </c>
      <c r="CK30" s="80" t="str">
        <f t="shared" si="46"/>
        <v xml:space="preserve"> </v>
      </c>
      <c r="CL30" s="28"/>
      <c r="CM30" s="6" t="str">
        <f t="shared" ca="1" si="47"/>
        <v xml:space="preserve"> </v>
      </c>
      <c r="CN30" s="6" t="str">
        <f t="shared" ca="1" si="48"/>
        <v xml:space="preserve"> </v>
      </c>
      <c r="CO30" s="80" t="str">
        <f t="shared" ca="1" si="49"/>
        <v xml:space="preserve"> </v>
      </c>
      <c r="CP30" s="80" t="str">
        <f t="shared" si="50"/>
        <v xml:space="preserve"> </v>
      </c>
      <c r="CQ30" s="80">
        <f t="shared" si="51"/>
        <v>25</v>
      </c>
      <c r="CR30" s="80" t="str">
        <f t="shared" si="52"/>
        <v xml:space="preserve"> </v>
      </c>
      <c r="CS30" s="80">
        <f t="shared" si="53"/>
        <v>59</v>
      </c>
    </row>
    <row r="31" spans="1:97" ht="15" customHeight="1">
      <c r="A31" s="14" t="s">
        <v>93</v>
      </c>
      <c r="B31" t="s">
        <v>19</v>
      </c>
      <c r="C31" t="s">
        <v>20</v>
      </c>
      <c r="E31" s="4">
        <v>42590</v>
      </c>
      <c r="F31" s="2">
        <v>42615</v>
      </c>
      <c r="G31" s="2">
        <v>26520</v>
      </c>
      <c r="H31" s="58">
        <f t="shared" si="0"/>
        <v>44</v>
      </c>
      <c r="I31" s="72" t="s">
        <v>679</v>
      </c>
      <c r="J31" s="43" t="s">
        <v>8</v>
      </c>
      <c r="K31" s="6">
        <v>10</v>
      </c>
      <c r="L31" s="6" t="s">
        <v>8</v>
      </c>
      <c r="M31" s="6" t="s">
        <v>11</v>
      </c>
      <c r="N31" s="6" t="s">
        <v>11</v>
      </c>
      <c r="O31" s="57" t="s">
        <v>11</v>
      </c>
      <c r="P31" t="s">
        <v>49</v>
      </c>
      <c r="Q31" t="s">
        <v>11</v>
      </c>
      <c r="T31" t="s">
        <v>22</v>
      </c>
      <c r="U31" s="80" t="s">
        <v>11</v>
      </c>
      <c r="V31" t="s">
        <v>11</v>
      </c>
      <c r="W31" s="80" t="s">
        <v>11</v>
      </c>
      <c r="X31" s="80" t="s">
        <v>11</v>
      </c>
      <c r="Y31" s="80" t="s">
        <v>8</v>
      </c>
      <c r="Z31" s="53"/>
      <c r="AB31" t="s">
        <v>15</v>
      </c>
      <c r="AC31" t="s">
        <v>695</v>
      </c>
      <c r="AE31" t="s">
        <v>12</v>
      </c>
      <c r="AF31" s="6">
        <f>Referrals[[#This Row],[Date.Received]]-Referrals[[#This Row],[Date.Assessed]]</f>
        <v>25</v>
      </c>
      <c r="AG31" s="6" t="s">
        <v>644</v>
      </c>
      <c r="AH31" s="6" t="s">
        <v>642</v>
      </c>
      <c r="AI31" s="6" t="s">
        <v>700</v>
      </c>
      <c r="AJ31" s="63">
        <f t="shared" si="1"/>
        <v>2016</v>
      </c>
      <c r="AK31" s="63">
        <f t="shared" si="2"/>
        <v>9</v>
      </c>
      <c r="AL31" s="80">
        <f t="shared" si="3"/>
        <v>1</v>
      </c>
      <c r="AM31" s="80">
        <f t="shared" si="4"/>
        <v>0</v>
      </c>
      <c r="AN31" s="80">
        <f t="shared" si="5"/>
        <v>0</v>
      </c>
      <c r="AO31" s="44">
        <f t="shared" si="6"/>
        <v>0</v>
      </c>
      <c r="AP31" s="80">
        <f t="shared" si="7"/>
        <v>0</v>
      </c>
      <c r="AQ31" s="44">
        <f t="shared" si="8"/>
        <v>0</v>
      </c>
      <c r="AR31" s="80">
        <f t="shared" si="9"/>
        <v>0</v>
      </c>
      <c r="AS31" s="6">
        <f t="shared" si="10"/>
        <v>1</v>
      </c>
      <c r="AT31" s="80">
        <f t="shared" si="11"/>
        <v>0</v>
      </c>
      <c r="AU31" s="80">
        <f t="shared" si="12"/>
        <v>0</v>
      </c>
      <c r="AV31" s="72">
        <f t="shared" si="13"/>
        <v>1</v>
      </c>
      <c r="AW31" s="72">
        <f t="shared" si="14"/>
        <v>1</v>
      </c>
      <c r="AX31" s="72">
        <f t="shared" si="15"/>
        <v>0</v>
      </c>
      <c r="AY31" s="72">
        <f t="shared" si="16"/>
        <v>0</v>
      </c>
      <c r="AZ31" s="72">
        <f t="shared" si="17"/>
        <v>0</v>
      </c>
      <c r="BA31" s="72">
        <f>IF(SUM(Referrals[[#This Row],[Tribal.bin]:[GA.bin]]) = 0,0,1)</f>
        <v>1</v>
      </c>
      <c r="BB31" s="72">
        <f t="shared" si="18"/>
        <v>0</v>
      </c>
      <c r="BC31" s="72">
        <f t="shared" si="19"/>
        <v>0</v>
      </c>
      <c r="BD31" s="72">
        <f t="shared" si="20"/>
        <v>0</v>
      </c>
      <c r="BE31" s="72">
        <f t="shared" si="21"/>
        <v>1</v>
      </c>
      <c r="BF31" s="72">
        <f t="shared" si="22"/>
        <v>0</v>
      </c>
      <c r="BG31" s="72">
        <f t="shared" si="23"/>
        <v>0</v>
      </c>
      <c r="BH31" s="72">
        <f t="shared" si="24"/>
        <v>0</v>
      </c>
      <c r="BI31" s="72">
        <f t="shared" si="25"/>
        <v>1</v>
      </c>
      <c r="BJ31" s="78">
        <f t="shared" si="26"/>
        <v>1</v>
      </c>
      <c r="BK31" s="78">
        <f t="shared" si="27"/>
        <v>1</v>
      </c>
      <c r="BL31" s="78">
        <f t="shared" si="28"/>
        <v>0</v>
      </c>
      <c r="BM31" s="72">
        <f t="shared" si="29"/>
        <v>1</v>
      </c>
      <c r="BN31" s="72">
        <f t="shared" si="30"/>
        <v>0</v>
      </c>
      <c r="BO31" s="72">
        <f t="shared" si="31"/>
        <v>0</v>
      </c>
      <c r="BP31" s="80">
        <f t="shared" si="32"/>
        <v>0</v>
      </c>
      <c r="BQ31" s="72">
        <f t="shared" si="33"/>
        <v>0</v>
      </c>
      <c r="BR31" s="72">
        <f t="shared" si="34"/>
        <v>0</v>
      </c>
      <c r="BS31" s="78">
        <f t="shared" si="35"/>
        <v>1</v>
      </c>
      <c r="BT31" s="78">
        <f t="shared" si="36"/>
        <v>1</v>
      </c>
      <c r="BU31" s="80">
        <f t="shared" si="37"/>
        <v>1</v>
      </c>
      <c r="BV31" s="80">
        <f t="shared" si="38"/>
        <v>1</v>
      </c>
      <c r="BW31" s="78">
        <f>COUNTIF(Referrals[[#This Row],[Name]:[Alt.contact]],"Mi")</f>
        <v>0</v>
      </c>
      <c r="BX31" s="80">
        <f t="shared" si="39"/>
        <v>0</v>
      </c>
      <c r="BY31" s="80">
        <f t="shared" si="40"/>
        <v>0</v>
      </c>
      <c r="BZ31" s="80">
        <f t="shared" si="41"/>
        <v>0</v>
      </c>
      <c r="CA31" s="67">
        <f t="shared" si="42"/>
        <v>0</v>
      </c>
      <c r="CB31" s="80">
        <f t="shared" si="43"/>
        <v>1</v>
      </c>
      <c r="CC31" s="80">
        <f t="shared" si="44"/>
        <v>0</v>
      </c>
      <c r="CD31" s="80">
        <f t="shared" si="45"/>
        <v>0</v>
      </c>
      <c r="CE31" s="52"/>
      <c r="CF31" t="s">
        <v>94</v>
      </c>
      <c r="CG31" s="62"/>
      <c r="CI31" s="22"/>
      <c r="CK31" s="80" t="str">
        <f t="shared" si="46"/>
        <v xml:space="preserve"> </v>
      </c>
      <c r="CL31" s="28"/>
      <c r="CM31" s="6" t="str">
        <f t="shared" ca="1" si="47"/>
        <v xml:space="preserve"> </v>
      </c>
      <c r="CN31" s="6" t="str">
        <f t="shared" ca="1" si="48"/>
        <v xml:space="preserve"> </v>
      </c>
      <c r="CO31" s="80" t="str">
        <f t="shared" ca="1" si="49"/>
        <v xml:space="preserve"> </v>
      </c>
      <c r="CP31" s="80" t="str">
        <f t="shared" si="50"/>
        <v xml:space="preserve"> </v>
      </c>
      <c r="CQ31" s="80" t="str">
        <f t="shared" si="51"/>
        <v xml:space="preserve"> </v>
      </c>
      <c r="CR31" s="80" t="str">
        <f t="shared" si="52"/>
        <v xml:space="preserve"> </v>
      </c>
      <c r="CS31" s="80"/>
    </row>
    <row r="32" spans="1:97" ht="15" customHeight="1">
      <c r="A32" s="14" t="s">
        <v>95</v>
      </c>
      <c r="B32" t="s">
        <v>43</v>
      </c>
      <c r="C32" t="s">
        <v>75</v>
      </c>
      <c r="E32" s="4">
        <v>42543</v>
      </c>
      <c r="F32" s="2">
        <v>42615</v>
      </c>
      <c r="G32" s="2">
        <v>23332</v>
      </c>
      <c r="H32" s="58">
        <f t="shared" si="0"/>
        <v>52</v>
      </c>
      <c r="I32" s="72" t="s">
        <v>679</v>
      </c>
      <c r="J32" s="43" t="s">
        <v>8</v>
      </c>
      <c r="K32" s="6">
        <v>10</v>
      </c>
      <c r="L32" s="6" t="s">
        <v>8</v>
      </c>
      <c r="M32" s="6" t="s">
        <v>11</v>
      </c>
      <c r="N32" s="6" t="s">
        <v>8</v>
      </c>
      <c r="O32" s="68" t="s">
        <v>8</v>
      </c>
      <c r="P32" t="s">
        <v>21</v>
      </c>
      <c r="S32" s="40" t="s">
        <v>11</v>
      </c>
      <c r="T32" t="s">
        <v>45</v>
      </c>
      <c r="U32" s="72" t="s">
        <v>8</v>
      </c>
      <c r="V32" t="s">
        <v>8</v>
      </c>
      <c r="W32" s="72" t="s">
        <v>11</v>
      </c>
      <c r="X32" s="72" t="s">
        <v>11</v>
      </c>
      <c r="Y32" s="80" t="s">
        <v>8</v>
      </c>
      <c r="Z32" s="53"/>
      <c r="AB32" t="s">
        <v>26</v>
      </c>
      <c r="AD32" s="4">
        <v>42649</v>
      </c>
      <c r="AE32" t="s">
        <v>12</v>
      </c>
      <c r="AF32" s="6">
        <f>Referrals[[#This Row],[Date.Received]]-Referrals[[#This Row],[Date.Assessed]]</f>
        <v>72</v>
      </c>
      <c r="AG32" s="6" t="s">
        <v>644</v>
      </c>
      <c r="AH32" s="6" t="s">
        <v>640</v>
      </c>
      <c r="AI32" s="6" t="s">
        <v>700</v>
      </c>
      <c r="AJ32" s="63">
        <f t="shared" si="1"/>
        <v>2016</v>
      </c>
      <c r="AK32" s="63">
        <f t="shared" si="2"/>
        <v>9</v>
      </c>
      <c r="AL32" s="80">
        <f t="shared" si="3"/>
        <v>1</v>
      </c>
      <c r="AM32" s="80">
        <f t="shared" si="4"/>
        <v>0</v>
      </c>
      <c r="AN32" s="80">
        <f t="shared" si="5"/>
        <v>0</v>
      </c>
      <c r="AO32" s="44">
        <f t="shared" si="6"/>
        <v>0</v>
      </c>
      <c r="AP32" s="80">
        <f t="shared" si="7"/>
        <v>0</v>
      </c>
      <c r="AQ32" s="80">
        <f t="shared" si="8"/>
        <v>1</v>
      </c>
      <c r="AR32" s="80">
        <f t="shared" si="9"/>
        <v>0</v>
      </c>
      <c r="AS32" s="44">
        <f t="shared" si="10"/>
        <v>0</v>
      </c>
      <c r="AT32" s="80">
        <f t="shared" si="11"/>
        <v>0</v>
      </c>
      <c r="AU32" s="80">
        <f t="shared" si="12"/>
        <v>0</v>
      </c>
      <c r="AV32" s="72">
        <f t="shared" si="13"/>
        <v>0</v>
      </c>
      <c r="AW32" s="72">
        <f t="shared" si="14"/>
        <v>0</v>
      </c>
      <c r="AX32" s="72">
        <f t="shared" si="15"/>
        <v>0</v>
      </c>
      <c r="AY32" s="72">
        <f t="shared" si="16"/>
        <v>1</v>
      </c>
      <c r="AZ32" s="72">
        <f t="shared" si="17"/>
        <v>0</v>
      </c>
      <c r="BA32" s="72">
        <f>IF(SUM(Referrals[[#This Row],[Tribal.bin]:[GA.bin]]) = 0,0,1)</f>
        <v>1</v>
      </c>
      <c r="BB32" s="72">
        <f t="shared" si="18"/>
        <v>0</v>
      </c>
      <c r="BC32" s="72">
        <f t="shared" si="19"/>
        <v>0</v>
      </c>
      <c r="BD32" s="72">
        <f t="shared" si="20"/>
        <v>0</v>
      </c>
      <c r="BE32" s="72">
        <f t="shared" si="21"/>
        <v>0</v>
      </c>
      <c r="BF32" s="72">
        <f t="shared" si="22"/>
        <v>0</v>
      </c>
      <c r="BG32" s="72">
        <f t="shared" si="23"/>
        <v>1</v>
      </c>
      <c r="BH32" s="72">
        <f t="shared" si="24"/>
        <v>0</v>
      </c>
      <c r="BI32" s="72">
        <f t="shared" si="25"/>
        <v>0</v>
      </c>
      <c r="BJ32" s="78">
        <f t="shared" si="26"/>
        <v>1</v>
      </c>
      <c r="BK32" s="78">
        <f t="shared" si="27"/>
        <v>0</v>
      </c>
      <c r="BL32" s="78">
        <f t="shared" si="28"/>
        <v>0</v>
      </c>
      <c r="BM32" s="72">
        <f t="shared" si="29"/>
        <v>0</v>
      </c>
      <c r="BN32" s="72">
        <f t="shared" si="30"/>
        <v>0</v>
      </c>
      <c r="BO32" s="72">
        <f t="shared" si="31"/>
        <v>1</v>
      </c>
      <c r="BP32" s="80">
        <f t="shared" si="32"/>
        <v>0</v>
      </c>
      <c r="BQ32" s="72">
        <f t="shared" si="33"/>
        <v>0</v>
      </c>
      <c r="BR32" s="72">
        <f t="shared" si="34"/>
        <v>0</v>
      </c>
      <c r="BS32" s="78">
        <f t="shared" si="35"/>
        <v>1</v>
      </c>
      <c r="BT32" s="78">
        <f t="shared" si="36"/>
        <v>1</v>
      </c>
      <c r="BU32" s="80">
        <f t="shared" si="37"/>
        <v>0</v>
      </c>
      <c r="BV32" s="80">
        <f t="shared" si="38"/>
        <v>1</v>
      </c>
      <c r="BW32" s="78">
        <f>COUNTIF(Referrals[[#This Row],[Name]:[Alt.contact]],"Mi")</f>
        <v>0</v>
      </c>
      <c r="BX32" s="80">
        <f t="shared" si="39"/>
        <v>0</v>
      </c>
      <c r="BY32" s="66">
        <f t="shared" si="40"/>
        <v>1</v>
      </c>
      <c r="BZ32" s="66">
        <f t="shared" si="41"/>
        <v>0</v>
      </c>
      <c r="CA32" s="67">
        <f t="shared" si="42"/>
        <v>0</v>
      </c>
      <c r="CB32" s="80">
        <f t="shared" si="43"/>
        <v>1</v>
      </c>
      <c r="CC32" s="80">
        <f t="shared" si="44"/>
        <v>0</v>
      </c>
      <c r="CD32" s="80">
        <f t="shared" si="45"/>
        <v>0</v>
      </c>
      <c r="CE32" s="52"/>
      <c r="CF32" t="s">
        <v>717</v>
      </c>
      <c r="CG32" s="62"/>
      <c r="CH32" s="22"/>
      <c r="CI32" s="22"/>
      <c r="CJ32" s="4">
        <v>42650</v>
      </c>
      <c r="CK32" s="80" t="str">
        <f t="shared" si="46"/>
        <v xml:space="preserve"> </v>
      </c>
      <c r="CL32" s="28"/>
      <c r="CM32" s="6" t="str">
        <f t="shared" ca="1" si="47"/>
        <v xml:space="preserve"> </v>
      </c>
      <c r="CN32" s="6" t="str">
        <f t="shared" ca="1" si="48"/>
        <v xml:space="preserve"> </v>
      </c>
      <c r="CO32" s="80" t="str">
        <f t="shared" ca="1" si="49"/>
        <v xml:space="preserve"> </v>
      </c>
      <c r="CP32" s="80" t="str">
        <f t="shared" si="50"/>
        <v xml:space="preserve"> </v>
      </c>
      <c r="CQ32" s="80">
        <f t="shared" si="51"/>
        <v>34</v>
      </c>
      <c r="CR32" s="80" t="str">
        <f t="shared" si="52"/>
        <v xml:space="preserve"> </v>
      </c>
      <c r="CS32" s="80">
        <f t="shared" si="53"/>
        <v>35</v>
      </c>
    </row>
    <row r="33" spans="1:97" ht="15" customHeight="1">
      <c r="A33" s="14" t="s">
        <v>89</v>
      </c>
      <c r="B33" t="s">
        <v>43</v>
      </c>
      <c r="C33" t="s">
        <v>75</v>
      </c>
      <c r="E33" s="4">
        <v>42605</v>
      </c>
      <c r="F33" s="2">
        <v>42615</v>
      </c>
      <c r="G33" s="2">
        <v>26720</v>
      </c>
      <c r="H33" s="58">
        <f t="shared" si="0"/>
        <v>43</v>
      </c>
      <c r="I33" s="72" t="s">
        <v>679</v>
      </c>
      <c r="J33" s="43" t="s">
        <v>8</v>
      </c>
      <c r="K33" s="6">
        <v>11</v>
      </c>
      <c r="L33" s="6" t="s">
        <v>8</v>
      </c>
      <c r="M33" s="6" t="s">
        <v>11</v>
      </c>
      <c r="N33" s="6" t="s">
        <v>8</v>
      </c>
      <c r="O33" s="57" t="s">
        <v>8</v>
      </c>
      <c r="P33" t="s">
        <v>9</v>
      </c>
      <c r="Q33" t="s">
        <v>11</v>
      </c>
      <c r="S33" s="40" t="s">
        <v>11</v>
      </c>
      <c r="T33" t="s">
        <v>22</v>
      </c>
      <c r="U33" s="72" t="s">
        <v>11</v>
      </c>
      <c r="V33" t="s">
        <v>11</v>
      </c>
      <c r="W33" s="72" t="s">
        <v>11</v>
      </c>
      <c r="X33" s="72" t="s">
        <v>11</v>
      </c>
      <c r="Y33" s="80" t="s">
        <v>8</v>
      </c>
      <c r="Z33" s="53"/>
      <c r="AB33" t="s">
        <v>15</v>
      </c>
      <c r="AC33" t="s">
        <v>695</v>
      </c>
      <c r="AD33" s="4">
        <v>42633</v>
      </c>
      <c r="AE33" t="s">
        <v>16</v>
      </c>
      <c r="AF33" s="6">
        <f>Referrals[[#This Row],[Date.Received]]-Referrals[[#This Row],[Date.Assessed]]</f>
        <v>10</v>
      </c>
      <c r="AG33" s="44" t="s">
        <v>645</v>
      </c>
      <c r="AH33" s="6" t="s">
        <v>698</v>
      </c>
      <c r="AI33" s="6" t="s">
        <v>700</v>
      </c>
      <c r="AJ33" s="63">
        <f t="shared" si="1"/>
        <v>2016</v>
      </c>
      <c r="AK33" s="63">
        <f t="shared" si="2"/>
        <v>9</v>
      </c>
      <c r="AL33" s="44">
        <f t="shared" si="3"/>
        <v>0</v>
      </c>
      <c r="AM33" s="80">
        <f t="shared" si="4"/>
        <v>1</v>
      </c>
      <c r="AN33" s="80">
        <f t="shared" si="5"/>
        <v>0</v>
      </c>
      <c r="AO33" s="44">
        <f t="shared" si="6"/>
        <v>0</v>
      </c>
      <c r="AP33" s="80">
        <f t="shared" si="7"/>
        <v>0</v>
      </c>
      <c r="AQ33" s="44">
        <f t="shared" si="8"/>
        <v>0</v>
      </c>
      <c r="AR33" s="80">
        <f t="shared" si="9"/>
        <v>0</v>
      </c>
      <c r="AS33" s="44">
        <f t="shared" si="10"/>
        <v>0</v>
      </c>
      <c r="AT33" s="80">
        <f t="shared" si="11"/>
        <v>1</v>
      </c>
      <c r="AU33" s="80">
        <f t="shared" si="12"/>
        <v>0</v>
      </c>
      <c r="AV33" s="72">
        <f t="shared" si="13"/>
        <v>1</v>
      </c>
      <c r="AW33" s="72">
        <f t="shared" si="14"/>
        <v>1</v>
      </c>
      <c r="AX33" s="72">
        <f t="shared" si="15"/>
        <v>0</v>
      </c>
      <c r="AY33" s="72">
        <f t="shared" si="16"/>
        <v>0</v>
      </c>
      <c r="AZ33" s="72">
        <f t="shared" si="17"/>
        <v>0</v>
      </c>
      <c r="BA33" s="72">
        <f>IF(SUM(Referrals[[#This Row],[Tribal.bin]:[GA.bin]]) = 0,0,1)</f>
        <v>1</v>
      </c>
      <c r="BB33" s="72">
        <f t="shared" si="18"/>
        <v>0</v>
      </c>
      <c r="BC33" s="72">
        <f t="shared" si="19"/>
        <v>0</v>
      </c>
      <c r="BD33" s="72">
        <f t="shared" si="20"/>
        <v>0</v>
      </c>
      <c r="BE33" s="72">
        <f t="shared" si="21"/>
        <v>0</v>
      </c>
      <c r="BF33" s="72">
        <f t="shared" si="22"/>
        <v>0</v>
      </c>
      <c r="BG33" s="72">
        <f t="shared" si="23"/>
        <v>0</v>
      </c>
      <c r="BH33" s="72">
        <f t="shared" si="24"/>
        <v>1</v>
      </c>
      <c r="BI33" s="72">
        <f t="shared" si="25"/>
        <v>0</v>
      </c>
      <c r="BJ33" s="78">
        <f t="shared" si="26"/>
        <v>1</v>
      </c>
      <c r="BK33" s="78">
        <f t="shared" si="27"/>
        <v>0</v>
      </c>
      <c r="BL33" s="78">
        <f t="shared" si="28"/>
        <v>0</v>
      </c>
      <c r="BM33" s="72">
        <f t="shared" si="29"/>
        <v>1</v>
      </c>
      <c r="BN33" s="72">
        <f t="shared" si="30"/>
        <v>0</v>
      </c>
      <c r="BO33" s="72">
        <f t="shared" si="31"/>
        <v>1</v>
      </c>
      <c r="BP33" s="80">
        <f t="shared" si="32"/>
        <v>0</v>
      </c>
      <c r="BQ33" s="72">
        <f t="shared" si="33"/>
        <v>0</v>
      </c>
      <c r="BR33" s="72">
        <f t="shared" si="34"/>
        <v>0</v>
      </c>
      <c r="BS33" s="78">
        <f t="shared" si="35"/>
        <v>1</v>
      </c>
      <c r="BT33" s="78">
        <f t="shared" si="36"/>
        <v>1</v>
      </c>
      <c r="BU33" s="80">
        <f t="shared" si="37"/>
        <v>1</v>
      </c>
      <c r="BV33" s="80">
        <f t="shared" si="38"/>
        <v>1</v>
      </c>
      <c r="BW33" s="78">
        <f>COUNTIF(Referrals[[#This Row],[Name]:[Alt.contact]],"Mi")</f>
        <v>0</v>
      </c>
      <c r="BX33" s="80">
        <f t="shared" si="39"/>
        <v>0</v>
      </c>
      <c r="BY33" s="66">
        <f t="shared" si="40"/>
        <v>1</v>
      </c>
      <c r="BZ33" s="66">
        <f t="shared" si="41"/>
        <v>0</v>
      </c>
      <c r="CA33" s="67">
        <f t="shared" si="42"/>
        <v>1</v>
      </c>
      <c r="CB33" s="80">
        <f t="shared" si="43"/>
        <v>0</v>
      </c>
      <c r="CC33" s="80">
        <f t="shared" si="44"/>
        <v>0</v>
      </c>
      <c r="CD33" s="80">
        <f t="shared" si="45"/>
        <v>0</v>
      </c>
      <c r="CE33" s="52">
        <v>42649</v>
      </c>
      <c r="CG33" s="62"/>
      <c r="CH33" s="22"/>
      <c r="CI33" s="22"/>
      <c r="CJ33" s="4">
        <v>42650</v>
      </c>
      <c r="CK33" s="80" t="str">
        <f t="shared" si="46"/>
        <v>Yes</v>
      </c>
      <c r="CL33" s="28"/>
      <c r="CM33" s="6">
        <f t="shared" ca="1" si="47"/>
        <v>1212</v>
      </c>
      <c r="CN33" s="6" t="str">
        <f t="shared" ca="1" si="48"/>
        <v>Yes</v>
      </c>
      <c r="CO33" s="80" t="str">
        <f t="shared" ca="1" si="49"/>
        <v>Yes</v>
      </c>
      <c r="CP33" s="80">
        <f t="shared" si="50"/>
        <v>34</v>
      </c>
      <c r="CQ33" s="80">
        <f t="shared" si="51"/>
        <v>18</v>
      </c>
      <c r="CR33" s="80">
        <f t="shared" si="52"/>
        <v>16</v>
      </c>
      <c r="CS33" s="80" t="str">
        <f t="shared" si="53"/>
        <v xml:space="preserve"> </v>
      </c>
    </row>
    <row r="34" spans="1:97" ht="15" customHeight="1">
      <c r="A34" s="14" t="s">
        <v>97</v>
      </c>
      <c r="B34" t="s">
        <v>43</v>
      </c>
      <c r="C34" t="s">
        <v>91</v>
      </c>
      <c r="E34" s="4">
        <v>42598</v>
      </c>
      <c r="F34" s="2">
        <v>42628</v>
      </c>
      <c r="G34" s="2">
        <v>29828</v>
      </c>
      <c r="H34" s="58">
        <f t="shared" si="0"/>
        <v>35</v>
      </c>
      <c r="I34" s="72" t="s">
        <v>679</v>
      </c>
      <c r="J34" s="43" t="s">
        <v>8</v>
      </c>
      <c r="K34" s="6">
        <v>6</v>
      </c>
      <c r="L34" s="6" t="s">
        <v>8</v>
      </c>
      <c r="M34" s="6" t="s">
        <v>11</v>
      </c>
      <c r="N34" s="6" t="s">
        <v>11</v>
      </c>
      <c r="O34" s="84" t="s">
        <v>8</v>
      </c>
      <c r="P34" t="s">
        <v>9</v>
      </c>
      <c r="Q34" t="s">
        <v>11</v>
      </c>
      <c r="S34" s="40" t="s">
        <v>11</v>
      </c>
      <c r="T34" t="s">
        <v>45</v>
      </c>
      <c r="U34" s="80" t="s">
        <v>8</v>
      </c>
      <c r="V34" t="s">
        <v>11</v>
      </c>
      <c r="W34" s="80" t="s">
        <v>8</v>
      </c>
      <c r="X34" s="80" t="s">
        <v>11</v>
      </c>
      <c r="Y34" s="80" t="s">
        <v>8</v>
      </c>
      <c r="Z34" s="53"/>
      <c r="AB34" t="s">
        <v>15</v>
      </c>
      <c r="AC34" t="s">
        <v>695</v>
      </c>
      <c r="AD34" s="4">
        <v>42640</v>
      </c>
      <c r="AE34" t="s">
        <v>12</v>
      </c>
      <c r="AF34" s="6">
        <f>Referrals[[#This Row],[Date.Received]]-Referrals[[#This Row],[Date.Assessed]]</f>
        <v>30</v>
      </c>
      <c r="AG34" s="6" t="s">
        <v>644</v>
      </c>
      <c r="AH34" s="6" t="s">
        <v>638</v>
      </c>
      <c r="AI34" s="6" t="s">
        <v>700</v>
      </c>
      <c r="AJ34" s="63">
        <f t="shared" si="1"/>
        <v>2016</v>
      </c>
      <c r="AK34" s="63">
        <f t="shared" si="2"/>
        <v>9</v>
      </c>
      <c r="AL34" s="80">
        <f t="shared" si="3"/>
        <v>1</v>
      </c>
      <c r="AM34" s="80">
        <f t="shared" si="4"/>
        <v>0</v>
      </c>
      <c r="AN34" s="80">
        <f t="shared" si="5"/>
        <v>0</v>
      </c>
      <c r="AO34" s="6">
        <f t="shared" si="6"/>
        <v>1</v>
      </c>
      <c r="AP34" s="80">
        <f t="shared" si="7"/>
        <v>0</v>
      </c>
      <c r="AQ34" s="44">
        <f t="shared" si="8"/>
        <v>0</v>
      </c>
      <c r="AR34" s="80">
        <f t="shared" si="9"/>
        <v>0</v>
      </c>
      <c r="AS34" s="44">
        <f t="shared" si="10"/>
        <v>0</v>
      </c>
      <c r="AT34" s="80">
        <f t="shared" si="11"/>
        <v>0</v>
      </c>
      <c r="AU34" s="80">
        <f t="shared" si="12"/>
        <v>0</v>
      </c>
      <c r="AV34" s="72">
        <f t="shared" si="13"/>
        <v>1</v>
      </c>
      <c r="AW34" s="72">
        <f t="shared" si="14"/>
        <v>0</v>
      </c>
      <c r="AX34" s="72">
        <f t="shared" si="15"/>
        <v>0</v>
      </c>
      <c r="AY34" s="72">
        <f t="shared" si="16"/>
        <v>1</v>
      </c>
      <c r="AZ34" s="72">
        <f t="shared" si="17"/>
        <v>0</v>
      </c>
      <c r="BA34" s="72">
        <f>IF(SUM(Referrals[[#This Row],[Tribal.bin]:[GA.bin]]) = 0,0,1)</f>
        <v>1</v>
      </c>
      <c r="BB34" s="72">
        <f t="shared" si="18"/>
        <v>0</v>
      </c>
      <c r="BC34" s="72">
        <f t="shared" si="19"/>
        <v>0</v>
      </c>
      <c r="BD34" s="72">
        <f t="shared" si="20"/>
        <v>0</v>
      </c>
      <c r="BE34" s="72">
        <f t="shared" si="21"/>
        <v>0</v>
      </c>
      <c r="BF34" s="72">
        <f t="shared" si="22"/>
        <v>0</v>
      </c>
      <c r="BG34" s="72">
        <f t="shared" si="23"/>
        <v>0</v>
      </c>
      <c r="BH34" s="72">
        <f t="shared" si="24"/>
        <v>1</v>
      </c>
      <c r="BI34" s="72">
        <f t="shared" si="25"/>
        <v>0</v>
      </c>
      <c r="BJ34" s="78">
        <f t="shared" si="26"/>
        <v>1</v>
      </c>
      <c r="BK34" s="78">
        <f t="shared" si="27"/>
        <v>1</v>
      </c>
      <c r="BL34" s="78">
        <f t="shared" si="28"/>
        <v>0</v>
      </c>
      <c r="BM34" s="72">
        <f t="shared" si="29"/>
        <v>1</v>
      </c>
      <c r="BN34" s="72">
        <f t="shared" si="30"/>
        <v>0</v>
      </c>
      <c r="BO34" s="72">
        <f t="shared" si="31"/>
        <v>1</v>
      </c>
      <c r="BP34" s="80">
        <f t="shared" si="32"/>
        <v>0</v>
      </c>
      <c r="BQ34" s="72">
        <f t="shared" si="33"/>
        <v>0</v>
      </c>
      <c r="BR34" s="72">
        <f t="shared" si="34"/>
        <v>0</v>
      </c>
      <c r="BS34" s="78">
        <f t="shared" si="35"/>
        <v>0</v>
      </c>
      <c r="BT34" s="78">
        <f t="shared" si="36"/>
        <v>1</v>
      </c>
      <c r="BU34" s="80">
        <f t="shared" si="37"/>
        <v>0</v>
      </c>
      <c r="BV34" s="80">
        <f t="shared" si="38"/>
        <v>1</v>
      </c>
      <c r="BW34" s="78">
        <f>COUNTIF(Referrals[[#This Row],[Name]:[Alt.contact]],"Mi")</f>
        <v>0</v>
      </c>
      <c r="BX34" s="80">
        <f t="shared" si="39"/>
        <v>0</v>
      </c>
      <c r="BY34" s="66">
        <f t="shared" si="40"/>
        <v>1</v>
      </c>
      <c r="BZ34" s="66">
        <f t="shared" si="41"/>
        <v>0</v>
      </c>
      <c r="CA34" s="67">
        <f t="shared" si="42"/>
        <v>0</v>
      </c>
      <c r="CB34" s="80">
        <f t="shared" si="43"/>
        <v>1</v>
      </c>
      <c r="CC34" s="80">
        <f t="shared" si="44"/>
        <v>0</v>
      </c>
      <c r="CD34" s="80">
        <f t="shared" si="45"/>
        <v>0</v>
      </c>
      <c r="CE34" s="52"/>
      <c r="CF34" s="40" t="s">
        <v>413</v>
      </c>
      <c r="CG34" s="62"/>
      <c r="CH34" s="22"/>
      <c r="CI34" s="22"/>
      <c r="CJ34" s="4">
        <v>42674</v>
      </c>
      <c r="CK34" s="80" t="str">
        <f t="shared" si="46"/>
        <v xml:space="preserve"> </v>
      </c>
      <c r="CL34" s="28"/>
      <c r="CM34" s="6" t="str">
        <f t="shared" ca="1" si="47"/>
        <v xml:space="preserve"> </v>
      </c>
      <c r="CN34" s="6" t="str">
        <f t="shared" ca="1" si="48"/>
        <v xml:space="preserve"> </v>
      </c>
      <c r="CO34" s="80" t="str">
        <f t="shared" ca="1" si="49"/>
        <v xml:space="preserve"> </v>
      </c>
      <c r="CP34" s="80" t="str">
        <f t="shared" si="50"/>
        <v xml:space="preserve"> </v>
      </c>
      <c r="CQ34" s="80">
        <f t="shared" si="51"/>
        <v>12</v>
      </c>
      <c r="CR34" s="80" t="str">
        <f t="shared" si="52"/>
        <v xml:space="preserve"> </v>
      </c>
      <c r="CS34" s="80">
        <f t="shared" si="53"/>
        <v>46</v>
      </c>
    </row>
    <row r="35" spans="1:97" ht="15" customHeight="1">
      <c r="A35" s="14" t="s">
        <v>96</v>
      </c>
      <c r="B35" t="s">
        <v>6</v>
      </c>
      <c r="C35" t="s">
        <v>48</v>
      </c>
      <c r="E35" s="4">
        <v>42620</v>
      </c>
      <c r="F35" s="2">
        <v>42628</v>
      </c>
      <c r="G35" s="2">
        <v>32201</v>
      </c>
      <c r="H35" s="69">
        <f t="shared" si="0"/>
        <v>28</v>
      </c>
      <c r="I35" s="72" t="s">
        <v>679</v>
      </c>
      <c r="J35" s="43" t="s">
        <v>8</v>
      </c>
      <c r="K35" s="6">
        <v>11</v>
      </c>
      <c r="L35" s="6" t="s">
        <v>8</v>
      </c>
      <c r="M35" s="6" t="s">
        <v>11</v>
      </c>
      <c r="N35" s="6" t="s">
        <v>11</v>
      </c>
      <c r="O35" s="68" t="s">
        <v>8</v>
      </c>
      <c r="P35" t="s">
        <v>9</v>
      </c>
      <c r="Q35" t="s">
        <v>11</v>
      </c>
      <c r="T35" t="s">
        <v>45</v>
      </c>
      <c r="U35" s="72" t="s">
        <v>8</v>
      </c>
      <c r="V35" t="s">
        <v>11</v>
      </c>
      <c r="W35" s="72" t="s">
        <v>8</v>
      </c>
      <c r="X35" s="72" t="s">
        <v>11</v>
      </c>
      <c r="Y35" s="80" t="s">
        <v>11</v>
      </c>
      <c r="Z35" s="53"/>
      <c r="AB35" t="s">
        <v>15</v>
      </c>
      <c r="AC35" t="s">
        <v>695</v>
      </c>
      <c r="AD35" s="4">
        <v>42640</v>
      </c>
      <c r="AE35" t="s">
        <v>16</v>
      </c>
      <c r="AF35" s="6">
        <f>Referrals[[#This Row],[Date.Received]]-Referrals[[#This Row],[Date.Assessed]]</f>
        <v>8</v>
      </c>
      <c r="AG35" s="44" t="s">
        <v>645</v>
      </c>
      <c r="AH35" s="6" t="s">
        <v>640</v>
      </c>
      <c r="AI35" s="6" t="s">
        <v>700</v>
      </c>
      <c r="AJ35" s="63">
        <f t="shared" si="1"/>
        <v>2016</v>
      </c>
      <c r="AK35" s="63">
        <f t="shared" si="2"/>
        <v>9</v>
      </c>
      <c r="AL35" s="44">
        <f t="shared" si="3"/>
        <v>0</v>
      </c>
      <c r="AM35" s="80">
        <f t="shared" si="4"/>
        <v>1</v>
      </c>
      <c r="AN35" s="80">
        <f t="shared" si="5"/>
        <v>0</v>
      </c>
      <c r="AO35" s="44">
        <f t="shared" si="6"/>
        <v>0</v>
      </c>
      <c r="AP35" s="80">
        <f t="shared" si="7"/>
        <v>0</v>
      </c>
      <c r="AQ35" s="80">
        <f t="shared" si="8"/>
        <v>1</v>
      </c>
      <c r="AR35" s="80">
        <f t="shared" si="9"/>
        <v>0</v>
      </c>
      <c r="AS35" s="44">
        <f t="shared" si="10"/>
        <v>0</v>
      </c>
      <c r="AT35" s="80">
        <f t="shared" si="11"/>
        <v>0</v>
      </c>
      <c r="AU35" s="80">
        <f t="shared" si="12"/>
        <v>0</v>
      </c>
      <c r="AV35" s="72">
        <f t="shared" si="13"/>
        <v>1</v>
      </c>
      <c r="AW35" s="72">
        <f t="shared" si="14"/>
        <v>0</v>
      </c>
      <c r="AX35" s="72">
        <f t="shared" si="15"/>
        <v>0</v>
      </c>
      <c r="AY35" s="72">
        <f t="shared" si="16"/>
        <v>1</v>
      </c>
      <c r="AZ35" s="72">
        <f t="shared" si="17"/>
        <v>0</v>
      </c>
      <c r="BA35" s="72">
        <f>IF(SUM(Referrals[[#This Row],[Tribal.bin]:[GA.bin]]) = 0,0,1)</f>
        <v>1</v>
      </c>
      <c r="BB35" s="72">
        <f t="shared" si="18"/>
        <v>0</v>
      </c>
      <c r="BC35" s="72">
        <f t="shared" si="19"/>
        <v>0</v>
      </c>
      <c r="BD35" s="72">
        <f t="shared" si="20"/>
        <v>0</v>
      </c>
      <c r="BE35" s="72">
        <f t="shared" si="21"/>
        <v>0</v>
      </c>
      <c r="BF35" s="72">
        <f t="shared" si="22"/>
        <v>0</v>
      </c>
      <c r="BG35" s="72">
        <f t="shared" si="23"/>
        <v>0</v>
      </c>
      <c r="BH35" s="72">
        <f t="shared" si="24"/>
        <v>1</v>
      </c>
      <c r="BI35" s="72">
        <f t="shared" si="25"/>
        <v>0</v>
      </c>
      <c r="BJ35" s="78">
        <f t="shared" si="26"/>
        <v>1</v>
      </c>
      <c r="BK35" s="78">
        <f t="shared" si="27"/>
        <v>1</v>
      </c>
      <c r="BL35" s="78">
        <f t="shared" si="28"/>
        <v>0</v>
      </c>
      <c r="BM35" s="72">
        <f t="shared" si="29"/>
        <v>1</v>
      </c>
      <c r="BN35" s="72">
        <f t="shared" si="30"/>
        <v>0</v>
      </c>
      <c r="BO35" s="72">
        <f t="shared" si="31"/>
        <v>0</v>
      </c>
      <c r="BP35" s="80">
        <f t="shared" si="32"/>
        <v>1</v>
      </c>
      <c r="BQ35" s="72">
        <f t="shared" si="33"/>
        <v>0</v>
      </c>
      <c r="BR35" s="72">
        <f t="shared" si="34"/>
        <v>0</v>
      </c>
      <c r="BS35" s="78">
        <f t="shared" si="35"/>
        <v>0</v>
      </c>
      <c r="BT35" s="78">
        <f t="shared" si="36"/>
        <v>1</v>
      </c>
      <c r="BU35" s="80">
        <f t="shared" si="37"/>
        <v>0</v>
      </c>
      <c r="BV35" s="80">
        <f t="shared" si="38"/>
        <v>1</v>
      </c>
      <c r="BW35" s="78">
        <f>COUNTIF(Referrals[[#This Row],[Name]:[Alt.contact]],"Mi")</f>
        <v>0</v>
      </c>
      <c r="BX35" s="80">
        <f t="shared" si="39"/>
        <v>0</v>
      </c>
      <c r="BY35" s="66">
        <f t="shared" si="40"/>
        <v>1</v>
      </c>
      <c r="BZ35" s="66">
        <f t="shared" si="41"/>
        <v>0</v>
      </c>
      <c r="CA35" s="69">
        <f t="shared" si="42"/>
        <v>1</v>
      </c>
      <c r="CB35" s="80">
        <f t="shared" si="43"/>
        <v>0</v>
      </c>
      <c r="CC35" s="80">
        <f t="shared" si="44"/>
        <v>0</v>
      </c>
      <c r="CD35" s="80">
        <f t="shared" si="45"/>
        <v>0</v>
      </c>
      <c r="CE35" s="52">
        <v>42674</v>
      </c>
      <c r="CG35" s="62"/>
      <c r="CH35" s="22"/>
      <c r="CI35" s="22"/>
      <c r="CJ35" s="4">
        <v>42650</v>
      </c>
      <c r="CK35" s="80" t="str">
        <f t="shared" si="46"/>
        <v>no</v>
      </c>
      <c r="CL35" s="28">
        <v>43220</v>
      </c>
      <c r="CM35" s="6">
        <f t="shared" ca="1" si="47"/>
        <v>546</v>
      </c>
      <c r="CN35" s="6" t="str">
        <f t="shared" ca="1" si="48"/>
        <v>Yes</v>
      </c>
      <c r="CO35" s="80" t="str">
        <f t="shared" ca="1" si="49"/>
        <v>Yes</v>
      </c>
      <c r="CP35" s="80">
        <f t="shared" si="50"/>
        <v>46</v>
      </c>
      <c r="CQ35" s="80">
        <f t="shared" si="51"/>
        <v>12</v>
      </c>
      <c r="CR35" s="80">
        <f t="shared" si="52"/>
        <v>34</v>
      </c>
      <c r="CS35" s="80" t="str">
        <f t="shared" si="53"/>
        <v xml:space="preserve"> </v>
      </c>
    </row>
    <row r="36" spans="1:97" ht="15" customHeight="1">
      <c r="A36" s="14" t="s">
        <v>98</v>
      </c>
      <c r="B36" t="s">
        <v>6</v>
      </c>
      <c r="C36" t="s">
        <v>48</v>
      </c>
      <c r="E36" s="4">
        <v>42621</v>
      </c>
      <c r="F36" s="2">
        <v>42636</v>
      </c>
      <c r="G36" s="2">
        <v>27173</v>
      </c>
      <c r="H36" s="58">
        <f t="shared" si="0"/>
        <v>42</v>
      </c>
      <c r="I36" s="72" t="s">
        <v>679</v>
      </c>
      <c r="J36" s="43" t="s">
        <v>8</v>
      </c>
      <c r="K36" s="6">
        <v>10</v>
      </c>
      <c r="L36" s="6" t="s">
        <v>8</v>
      </c>
      <c r="M36" s="6" t="s">
        <v>11</v>
      </c>
      <c r="N36" s="6" t="s">
        <v>8</v>
      </c>
      <c r="O36" s="84" t="s">
        <v>8</v>
      </c>
      <c r="P36" t="s">
        <v>9</v>
      </c>
      <c r="Q36" t="s">
        <v>11</v>
      </c>
      <c r="T36" t="s">
        <v>22</v>
      </c>
      <c r="U36" s="72" t="s">
        <v>8</v>
      </c>
      <c r="V36" t="s">
        <v>11</v>
      </c>
      <c r="W36" s="72" t="s">
        <v>8</v>
      </c>
      <c r="X36" s="72" t="s">
        <v>11</v>
      </c>
      <c r="Y36" s="80" t="s">
        <v>8</v>
      </c>
      <c r="Z36" s="53"/>
      <c r="AB36" t="s">
        <v>37</v>
      </c>
      <c r="AD36" s="4">
        <v>42712</v>
      </c>
      <c r="AE36" t="s">
        <v>16</v>
      </c>
      <c r="AF36" s="6">
        <f>Referrals[[#This Row],[Date.Received]]-Referrals[[#This Row],[Date.Assessed]]</f>
        <v>15</v>
      </c>
      <c r="AG36" s="44" t="s">
        <v>645</v>
      </c>
      <c r="AH36" s="6" t="s">
        <v>640</v>
      </c>
      <c r="AI36" s="6" t="s">
        <v>700</v>
      </c>
      <c r="AJ36" s="63">
        <f t="shared" si="1"/>
        <v>2016</v>
      </c>
      <c r="AK36" s="63">
        <f t="shared" si="2"/>
        <v>9</v>
      </c>
      <c r="AL36" s="44">
        <f t="shared" si="3"/>
        <v>0</v>
      </c>
      <c r="AM36" s="80">
        <f t="shared" si="4"/>
        <v>1</v>
      </c>
      <c r="AN36" s="80">
        <f t="shared" si="5"/>
        <v>0</v>
      </c>
      <c r="AO36" s="44">
        <f t="shared" si="6"/>
        <v>0</v>
      </c>
      <c r="AP36" s="80">
        <f t="shared" si="7"/>
        <v>0</v>
      </c>
      <c r="AQ36" s="80">
        <f t="shared" si="8"/>
        <v>1</v>
      </c>
      <c r="AR36" s="80">
        <f t="shared" si="9"/>
        <v>0</v>
      </c>
      <c r="AS36" s="44">
        <f t="shared" si="10"/>
        <v>0</v>
      </c>
      <c r="AT36" s="80">
        <f t="shared" si="11"/>
        <v>0</v>
      </c>
      <c r="AU36" s="80">
        <f t="shared" si="12"/>
        <v>0</v>
      </c>
      <c r="AV36" s="72">
        <f t="shared" si="13"/>
        <v>1</v>
      </c>
      <c r="AW36" s="72">
        <f t="shared" si="14"/>
        <v>1</v>
      </c>
      <c r="AX36" s="72">
        <f t="shared" si="15"/>
        <v>0</v>
      </c>
      <c r="AY36" s="72">
        <f t="shared" si="16"/>
        <v>0</v>
      </c>
      <c r="AZ36" s="72">
        <f t="shared" si="17"/>
        <v>0</v>
      </c>
      <c r="BA36" s="72">
        <f>IF(SUM(Referrals[[#This Row],[Tribal.bin]:[GA.bin]]) = 0,0,1)</f>
        <v>1</v>
      </c>
      <c r="BB36" s="72">
        <f t="shared" si="18"/>
        <v>0</v>
      </c>
      <c r="BC36" s="72">
        <f t="shared" si="19"/>
        <v>0</v>
      </c>
      <c r="BD36" s="72">
        <f t="shared" si="20"/>
        <v>0</v>
      </c>
      <c r="BE36" s="72">
        <f t="shared" si="21"/>
        <v>0</v>
      </c>
      <c r="BF36" s="72">
        <f t="shared" si="22"/>
        <v>0</v>
      </c>
      <c r="BG36" s="72">
        <f t="shared" si="23"/>
        <v>0</v>
      </c>
      <c r="BH36" s="72">
        <f t="shared" si="24"/>
        <v>1</v>
      </c>
      <c r="BI36" s="72">
        <f t="shared" si="25"/>
        <v>0</v>
      </c>
      <c r="BJ36" s="78">
        <f t="shared" si="26"/>
        <v>1</v>
      </c>
      <c r="BK36" s="78">
        <f t="shared" si="27"/>
        <v>0</v>
      </c>
      <c r="BL36" s="78">
        <f t="shared" si="28"/>
        <v>0</v>
      </c>
      <c r="BM36" s="72">
        <f t="shared" si="29"/>
        <v>1</v>
      </c>
      <c r="BN36" s="72">
        <f t="shared" si="30"/>
        <v>0</v>
      </c>
      <c r="BO36" s="72">
        <f t="shared" si="31"/>
        <v>0</v>
      </c>
      <c r="BP36" s="80">
        <f t="shared" si="32"/>
        <v>0</v>
      </c>
      <c r="BQ36" s="72">
        <f t="shared" si="33"/>
        <v>0</v>
      </c>
      <c r="BR36" s="72">
        <f t="shared" si="34"/>
        <v>0</v>
      </c>
      <c r="BS36" s="78">
        <f t="shared" si="35"/>
        <v>0</v>
      </c>
      <c r="BT36" s="78">
        <f t="shared" si="36"/>
        <v>1</v>
      </c>
      <c r="BU36" s="80">
        <f t="shared" si="37"/>
        <v>0</v>
      </c>
      <c r="BV36" s="80">
        <f t="shared" si="38"/>
        <v>1</v>
      </c>
      <c r="BW36" s="78">
        <f>COUNTIF(Referrals[[#This Row],[Name]:[Alt.contact]],"Mi")</f>
        <v>0</v>
      </c>
      <c r="BX36" s="80">
        <f t="shared" si="39"/>
        <v>0</v>
      </c>
      <c r="BY36" s="66">
        <f t="shared" si="40"/>
        <v>1</v>
      </c>
      <c r="BZ36" s="66">
        <f t="shared" si="41"/>
        <v>0</v>
      </c>
      <c r="CA36" s="67">
        <f t="shared" si="42"/>
        <v>1</v>
      </c>
      <c r="CB36" s="80">
        <f t="shared" si="43"/>
        <v>0</v>
      </c>
      <c r="CC36" s="80">
        <f t="shared" si="44"/>
        <v>0</v>
      </c>
      <c r="CD36" s="80">
        <f t="shared" si="45"/>
        <v>0</v>
      </c>
      <c r="CE36" s="52">
        <v>42758</v>
      </c>
      <c r="CG36" s="62"/>
      <c r="CH36" s="22"/>
      <c r="CI36" s="22"/>
      <c r="CK36" s="80" t="str">
        <f t="shared" si="46"/>
        <v>no</v>
      </c>
      <c r="CL36" s="28">
        <v>43221</v>
      </c>
      <c r="CM36" s="6">
        <f t="shared" ca="1" si="47"/>
        <v>463</v>
      </c>
      <c r="CN36" s="6" t="str">
        <f t="shared" ca="1" si="48"/>
        <v>Yes</v>
      </c>
      <c r="CO36" s="80" t="str">
        <f t="shared" ca="1" si="49"/>
        <v>Yes</v>
      </c>
      <c r="CP36" s="80">
        <f t="shared" si="50"/>
        <v>122</v>
      </c>
      <c r="CQ36" s="80">
        <f t="shared" si="51"/>
        <v>76</v>
      </c>
      <c r="CR36" s="80">
        <f t="shared" si="52"/>
        <v>46</v>
      </c>
      <c r="CS36" s="80" t="str">
        <f t="shared" si="53"/>
        <v xml:space="preserve"> </v>
      </c>
    </row>
    <row r="37" spans="1:97" ht="15" customHeight="1">
      <c r="A37" s="14" t="s">
        <v>99</v>
      </c>
      <c r="B37" t="s">
        <v>43</v>
      </c>
      <c r="C37" t="s">
        <v>91</v>
      </c>
      <c r="E37" s="4">
        <v>42516</v>
      </c>
      <c r="F37" s="2">
        <v>42636</v>
      </c>
      <c r="G37" s="2">
        <v>30566</v>
      </c>
      <c r="H37" s="58">
        <f t="shared" si="0"/>
        <v>33</v>
      </c>
      <c r="I37" s="72" t="s">
        <v>679</v>
      </c>
      <c r="J37" s="43" t="s">
        <v>8</v>
      </c>
      <c r="K37" s="6">
        <v>10</v>
      </c>
      <c r="L37" s="6" t="s">
        <v>11</v>
      </c>
      <c r="M37" s="6" t="s">
        <v>11</v>
      </c>
      <c r="N37" s="6" t="s">
        <v>11</v>
      </c>
      <c r="O37" s="57" t="s">
        <v>8</v>
      </c>
      <c r="P37" t="s">
        <v>49</v>
      </c>
      <c r="Q37" t="s">
        <v>11</v>
      </c>
      <c r="R37" t="s">
        <v>11</v>
      </c>
      <c r="T37" t="s">
        <v>45</v>
      </c>
      <c r="U37" s="72" t="s">
        <v>8</v>
      </c>
      <c r="V37" t="s">
        <v>11</v>
      </c>
      <c r="W37" s="72" t="s">
        <v>11</v>
      </c>
      <c r="X37" s="72" t="s">
        <v>11</v>
      </c>
      <c r="Y37" s="80" t="s">
        <v>8</v>
      </c>
      <c r="Z37" s="53"/>
      <c r="AB37" t="s">
        <v>26</v>
      </c>
      <c r="AD37" s="4">
        <v>42684</v>
      </c>
      <c r="AE37" t="s">
        <v>16</v>
      </c>
      <c r="AF37" s="6">
        <f>Referrals[[#This Row],[Date.Received]]-Referrals[[#This Row],[Date.Assessed]]</f>
        <v>120</v>
      </c>
      <c r="AG37" s="44" t="s">
        <v>645</v>
      </c>
      <c r="AH37" s="6" t="s">
        <v>638</v>
      </c>
      <c r="AI37" s="6" t="s">
        <v>700</v>
      </c>
      <c r="AJ37" s="63">
        <f t="shared" si="1"/>
        <v>2016</v>
      </c>
      <c r="AK37" s="63">
        <f t="shared" si="2"/>
        <v>9</v>
      </c>
      <c r="AL37" s="44">
        <f t="shared" si="3"/>
        <v>0</v>
      </c>
      <c r="AM37" s="80">
        <f t="shared" si="4"/>
        <v>1</v>
      </c>
      <c r="AN37" s="80">
        <f t="shared" si="5"/>
        <v>0</v>
      </c>
      <c r="AO37" s="6">
        <f t="shared" si="6"/>
        <v>1</v>
      </c>
      <c r="AP37" s="80">
        <f t="shared" si="7"/>
        <v>0</v>
      </c>
      <c r="AQ37" s="44">
        <f t="shared" si="8"/>
        <v>0</v>
      </c>
      <c r="AR37" s="80">
        <f t="shared" si="9"/>
        <v>0</v>
      </c>
      <c r="AS37" s="44">
        <f t="shared" si="10"/>
        <v>0</v>
      </c>
      <c r="AT37" s="80">
        <f t="shared" si="11"/>
        <v>0</v>
      </c>
      <c r="AU37" s="80">
        <f t="shared" si="12"/>
        <v>0</v>
      </c>
      <c r="AV37" s="72">
        <f t="shared" si="13"/>
        <v>1</v>
      </c>
      <c r="AW37" s="72">
        <f t="shared" si="14"/>
        <v>0</v>
      </c>
      <c r="AX37" s="72">
        <f t="shared" si="15"/>
        <v>0</v>
      </c>
      <c r="AY37" s="72">
        <f t="shared" si="16"/>
        <v>1</v>
      </c>
      <c r="AZ37" s="72">
        <f t="shared" si="17"/>
        <v>0</v>
      </c>
      <c r="BA37" s="72">
        <f>IF(SUM(Referrals[[#This Row],[Tribal.bin]:[GA.bin]]) = 0,0,1)</f>
        <v>1</v>
      </c>
      <c r="BB37" s="72">
        <f t="shared" si="18"/>
        <v>0</v>
      </c>
      <c r="BC37" s="72">
        <f t="shared" si="19"/>
        <v>0</v>
      </c>
      <c r="BD37" s="72">
        <f t="shared" si="20"/>
        <v>0</v>
      </c>
      <c r="BE37" s="72">
        <f t="shared" si="21"/>
        <v>1</v>
      </c>
      <c r="BF37" s="72">
        <f t="shared" si="22"/>
        <v>0</v>
      </c>
      <c r="BG37" s="72">
        <f t="shared" si="23"/>
        <v>0</v>
      </c>
      <c r="BH37" s="72">
        <f t="shared" si="24"/>
        <v>0</v>
      </c>
      <c r="BI37" s="72">
        <f t="shared" si="25"/>
        <v>0</v>
      </c>
      <c r="BJ37" s="78">
        <f t="shared" si="26"/>
        <v>1</v>
      </c>
      <c r="BK37" s="78">
        <f t="shared" si="27"/>
        <v>1</v>
      </c>
      <c r="BL37" s="78">
        <f t="shared" si="28"/>
        <v>1</v>
      </c>
      <c r="BM37" s="72">
        <f t="shared" si="29"/>
        <v>1</v>
      </c>
      <c r="BN37" s="72">
        <f t="shared" si="30"/>
        <v>1</v>
      </c>
      <c r="BO37" s="72">
        <f t="shared" si="31"/>
        <v>0</v>
      </c>
      <c r="BP37" s="80">
        <f t="shared" si="32"/>
        <v>0</v>
      </c>
      <c r="BQ37" s="72">
        <f t="shared" si="33"/>
        <v>0</v>
      </c>
      <c r="BR37" s="72">
        <f t="shared" si="34"/>
        <v>0</v>
      </c>
      <c r="BS37" s="78">
        <f t="shared" si="35"/>
        <v>1</v>
      </c>
      <c r="BT37" s="78">
        <f t="shared" si="36"/>
        <v>1</v>
      </c>
      <c r="BU37" s="80">
        <f t="shared" si="37"/>
        <v>0</v>
      </c>
      <c r="BV37" s="80">
        <f t="shared" si="38"/>
        <v>1</v>
      </c>
      <c r="BW37" s="78">
        <f>COUNTIF(Referrals[[#This Row],[Name]:[Alt.contact]],"Mi")</f>
        <v>0</v>
      </c>
      <c r="BX37" s="80">
        <f t="shared" si="39"/>
        <v>0</v>
      </c>
      <c r="BY37" s="66">
        <f t="shared" si="40"/>
        <v>1</v>
      </c>
      <c r="BZ37" s="66">
        <f t="shared" si="41"/>
        <v>0</v>
      </c>
      <c r="CA37" s="67">
        <f t="shared" si="42"/>
        <v>1</v>
      </c>
      <c r="CB37" s="80">
        <f t="shared" si="43"/>
        <v>0</v>
      </c>
      <c r="CC37" s="80">
        <f t="shared" si="44"/>
        <v>0</v>
      </c>
      <c r="CD37" s="80">
        <f t="shared" si="45"/>
        <v>0</v>
      </c>
      <c r="CE37" s="52">
        <v>42718</v>
      </c>
      <c r="CG37" s="62"/>
      <c r="CH37" s="22"/>
      <c r="CI37" s="22"/>
      <c r="CJ37" s="4">
        <v>42719</v>
      </c>
      <c r="CK37" s="80" t="str">
        <f t="shared" si="46"/>
        <v>no</v>
      </c>
      <c r="CL37" s="28">
        <v>42855</v>
      </c>
      <c r="CM37" s="6">
        <f t="shared" ca="1" si="47"/>
        <v>137</v>
      </c>
      <c r="CN37" s="6" t="str">
        <f t="shared" ca="1" si="48"/>
        <v>Yes</v>
      </c>
      <c r="CO37" s="80" t="str">
        <f t="shared" ca="1" si="49"/>
        <v>no</v>
      </c>
      <c r="CP37" s="80">
        <f t="shared" si="50"/>
        <v>82</v>
      </c>
      <c r="CQ37" s="80">
        <f t="shared" si="51"/>
        <v>48</v>
      </c>
      <c r="CR37" s="80">
        <f t="shared" si="52"/>
        <v>34</v>
      </c>
      <c r="CS37" s="80" t="str">
        <f t="shared" si="53"/>
        <v xml:space="preserve"> </v>
      </c>
    </row>
    <row r="38" spans="1:97" ht="15" customHeight="1">
      <c r="A38" s="14" t="s">
        <v>100</v>
      </c>
      <c r="B38" t="s">
        <v>60</v>
      </c>
      <c r="C38" t="s">
        <v>101</v>
      </c>
      <c r="E38" s="4">
        <v>42629</v>
      </c>
      <c r="F38" s="2">
        <v>42642</v>
      </c>
      <c r="G38" s="2">
        <v>25962</v>
      </c>
      <c r="H38" s="58">
        <f t="shared" si="0"/>
        <v>45</v>
      </c>
      <c r="I38" s="72" t="s">
        <v>679</v>
      </c>
      <c r="J38" s="43" t="s">
        <v>8</v>
      </c>
      <c r="K38" s="6">
        <v>12</v>
      </c>
      <c r="L38" s="6" t="s">
        <v>8</v>
      </c>
      <c r="M38" s="6" t="s">
        <v>11</v>
      </c>
      <c r="N38" s="6" t="s">
        <v>8</v>
      </c>
      <c r="O38" s="57" t="s">
        <v>8</v>
      </c>
      <c r="P38" t="s">
        <v>21</v>
      </c>
      <c r="Q38" t="s">
        <v>11</v>
      </c>
      <c r="T38" t="s">
        <v>45</v>
      </c>
      <c r="U38" s="72" t="s">
        <v>11</v>
      </c>
      <c r="V38" t="s">
        <v>11</v>
      </c>
      <c r="W38" s="72" t="s">
        <v>11</v>
      </c>
      <c r="X38" s="72" t="s">
        <v>11</v>
      </c>
      <c r="Y38" s="80" t="s">
        <v>8</v>
      </c>
      <c r="Z38" s="53"/>
      <c r="AD38" s="4">
        <v>42682</v>
      </c>
      <c r="AE38" t="s">
        <v>12</v>
      </c>
      <c r="AF38" s="6">
        <f>Referrals[[#This Row],[Date.Received]]-Referrals[[#This Row],[Date.Assessed]]</f>
        <v>13</v>
      </c>
      <c r="AG38" s="44" t="s">
        <v>645</v>
      </c>
      <c r="AH38" s="6" t="s">
        <v>638</v>
      </c>
      <c r="AI38" s="6" t="s">
        <v>700</v>
      </c>
      <c r="AJ38" s="63">
        <f t="shared" si="1"/>
        <v>2016</v>
      </c>
      <c r="AK38" s="63">
        <f t="shared" si="2"/>
        <v>9</v>
      </c>
      <c r="AL38" s="44">
        <f t="shared" si="3"/>
        <v>0</v>
      </c>
      <c r="AM38" s="80">
        <f t="shared" si="4"/>
        <v>1</v>
      </c>
      <c r="AN38" s="80">
        <f t="shared" si="5"/>
        <v>0</v>
      </c>
      <c r="AO38" s="6">
        <f t="shared" si="6"/>
        <v>1</v>
      </c>
      <c r="AP38" s="80">
        <f t="shared" si="7"/>
        <v>0</v>
      </c>
      <c r="AQ38" s="44">
        <f t="shared" si="8"/>
        <v>0</v>
      </c>
      <c r="AR38" s="80">
        <f t="shared" si="9"/>
        <v>0</v>
      </c>
      <c r="AS38" s="44">
        <f t="shared" si="10"/>
        <v>0</v>
      </c>
      <c r="AT38" s="80">
        <f t="shared" si="11"/>
        <v>0</v>
      </c>
      <c r="AU38" s="80">
        <f t="shared" si="12"/>
        <v>0</v>
      </c>
      <c r="AV38" s="72">
        <f t="shared" si="13"/>
        <v>1</v>
      </c>
      <c r="AW38" s="72">
        <f t="shared" si="14"/>
        <v>0</v>
      </c>
      <c r="AX38" s="72">
        <f t="shared" si="15"/>
        <v>0</v>
      </c>
      <c r="AY38" s="72">
        <f t="shared" si="16"/>
        <v>1</v>
      </c>
      <c r="AZ38" s="72">
        <f t="shared" si="17"/>
        <v>0</v>
      </c>
      <c r="BA38" s="72">
        <f>IF(SUM(Referrals[[#This Row],[Tribal.bin]:[GA.bin]]) = 0,0,1)</f>
        <v>1</v>
      </c>
      <c r="BB38" s="72">
        <f t="shared" si="18"/>
        <v>0</v>
      </c>
      <c r="BC38" s="72">
        <f t="shared" si="19"/>
        <v>0</v>
      </c>
      <c r="BD38" s="72">
        <f t="shared" si="20"/>
        <v>0</v>
      </c>
      <c r="BE38" s="72">
        <f t="shared" si="21"/>
        <v>0</v>
      </c>
      <c r="BF38" s="72">
        <f t="shared" si="22"/>
        <v>0</v>
      </c>
      <c r="BG38" s="72">
        <f t="shared" si="23"/>
        <v>1</v>
      </c>
      <c r="BH38" s="72">
        <f t="shared" si="24"/>
        <v>0</v>
      </c>
      <c r="BI38" s="72">
        <f t="shared" si="25"/>
        <v>0</v>
      </c>
      <c r="BJ38" s="78">
        <f t="shared" si="26"/>
        <v>1</v>
      </c>
      <c r="BK38" s="78">
        <f t="shared" si="27"/>
        <v>0</v>
      </c>
      <c r="BL38" s="78">
        <f t="shared" si="28"/>
        <v>0</v>
      </c>
      <c r="BM38" s="72">
        <f t="shared" si="29"/>
        <v>1</v>
      </c>
      <c r="BN38" s="72">
        <f t="shared" si="30"/>
        <v>0</v>
      </c>
      <c r="BO38" s="72">
        <f t="shared" si="31"/>
        <v>0</v>
      </c>
      <c r="BP38" s="80">
        <f t="shared" si="32"/>
        <v>0</v>
      </c>
      <c r="BQ38" s="72">
        <f t="shared" si="33"/>
        <v>0</v>
      </c>
      <c r="BR38" s="72">
        <f t="shared" si="34"/>
        <v>0</v>
      </c>
      <c r="BS38" s="78">
        <f t="shared" si="35"/>
        <v>1</v>
      </c>
      <c r="BT38" s="78">
        <f t="shared" si="36"/>
        <v>1</v>
      </c>
      <c r="BU38" s="80">
        <f t="shared" si="37"/>
        <v>1</v>
      </c>
      <c r="BV38" s="80">
        <f t="shared" si="38"/>
        <v>1</v>
      </c>
      <c r="BW38" s="78">
        <f>COUNTIF(Referrals[[#This Row],[Name]:[Alt.contact]],"Mi")</f>
        <v>0</v>
      </c>
      <c r="BX38" s="80">
        <f t="shared" si="39"/>
        <v>0</v>
      </c>
      <c r="BY38" s="66">
        <f t="shared" si="40"/>
        <v>1</v>
      </c>
      <c r="BZ38" s="66">
        <f t="shared" si="41"/>
        <v>0</v>
      </c>
      <c r="CA38" s="67">
        <f t="shared" si="42"/>
        <v>0</v>
      </c>
      <c r="CB38" s="80">
        <f t="shared" si="43"/>
        <v>1</v>
      </c>
      <c r="CC38" s="80">
        <f t="shared" si="44"/>
        <v>0</v>
      </c>
      <c r="CD38" s="80">
        <f t="shared" si="45"/>
        <v>0</v>
      </c>
      <c r="CE38" s="52"/>
      <c r="CF38" s="40" t="s">
        <v>413</v>
      </c>
      <c r="CG38" s="62"/>
      <c r="CH38" s="22"/>
      <c r="CI38" s="22"/>
      <c r="CJ38" s="4">
        <v>42711</v>
      </c>
      <c r="CK38" s="80" t="str">
        <f t="shared" si="46"/>
        <v xml:space="preserve"> </v>
      </c>
      <c r="CL38" s="28"/>
      <c r="CM38" s="6" t="str">
        <f t="shared" ca="1" si="47"/>
        <v xml:space="preserve"> </v>
      </c>
      <c r="CN38" s="6" t="str">
        <f t="shared" ca="1" si="48"/>
        <v xml:space="preserve"> </v>
      </c>
      <c r="CO38" s="80" t="str">
        <f t="shared" ca="1" si="49"/>
        <v xml:space="preserve"> </v>
      </c>
      <c r="CP38" s="80" t="str">
        <f t="shared" si="50"/>
        <v xml:space="preserve"> </v>
      </c>
      <c r="CQ38" s="80">
        <f t="shared" si="51"/>
        <v>40</v>
      </c>
      <c r="CR38" s="80" t="str">
        <f t="shared" si="52"/>
        <v xml:space="preserve"> </v>
      </c>
      <c r="CS38" s="80">
        <f t="shared" si="53"/>
        <v>69</v>
      </c>
    </row>
    <row r="39" spans="1:97" ht="15" customHeight="1">
      <c r="A39" s="14" t="s">
        <v>102</v>
      </c>
      <c r="B39" t="s">
        <v>19</v>
      </c>
      <c r="C39" t="s">
        <v>103</v>
      </c>
      <c r="E39" s="4">
        <v>42632</v>
      </c>
      <c r="F39" s="2">
        <v>42654</v>
      </c>
      <c r="G39" s="2">
        <v>24077</v>
      </c>
      <c r="H39" s="58">
        <f t="shared" si="0"/>
        <v>50</v>
      </c>
      <c r="I39" s="72" t="s">
        <v>679</v>
      </c>
      <c r="J39" s="43" t="s">
        <v>8</v>
      </c>
      <c r="K39" s="6">
        <v>10</v>
      </c>
      <c r="L39" s="6" t="s">
        <v>8</v>
      </c>
      <c r="M39" s="6" t="s">
        <v>11</v>
      </c>
      <c r="N39" s="6" t="s">
        <v>11</v>
      </c>
      <c r="O39" s="57" t="s">
        <v>8</v>
      </c>
      <c r="P39" t="s">
        <v>9</v>
      </c>
      <c r="Q39" t="s">
        <v>11</v>
      </c>
      <c r="T39" t="s">
        <v>45</v>
      </c>
      <c r="U39" s="72" t="s">
        <v>8</v>
      </c>
      <c r="V39" t="s">
        <v>58</v>
      </c>
      <c r="W39" s="72" t="s">
        <v>11</v>
      </c>
      <c r="X39" s="72" t="s">
        <v>11</v>
      </c>
      <c r="Y39" s="80" t="s">
        <v>11</v>
      </c>
      <c r="Z39" s="53"/>
      <c r="AB39" t="s">
        <v>15</v>
      </c>
      <c r="AC39" t="s">
        <v>695</v>
      </c>
      <c r="AD39" s="4">
        <v>42675</v>
      </c>
      <c r="AE39" t="s">
        <v>12</v>
      </c>
      <c r="AF39" s="6">
        <f>Referrals[[#This Row],[Date.Received]]-Referrals[[#This Row],[Date.Assessed]]</f>
        <v>22</v>
      </c>
      <c r="AG39" s="44" t="s">
        <v>645</v>
      </c>
      <c r="AH39" s="6" t="s">
        <v>698</v>
      </c>
      <c r="AI39" s="6" t="s">
        <v>700</v>
      </c>
      <c r="AJ39" s="63">
        <f t="shared" si="1"/>
        <v>2016</v>
      </c>
      <c r="AK39" s="63">
        <f t="shared" si="2"/>
        <v>10</v>
      </c>
      <c r="AL39" s="44">
        <f t="shared" si="3"/>
        <v>0</v>
      </c>
      <c r="AM39" s="80">
        <f t="shared" si="4"/>
        <v>1</v>
      </c>
      <c r="AN39" s="80">
        <f t="shared" si="5"/>
        <v>0</v>
      </c>
      <c r="AO39" s="44">
        <f t="shared" si="6"/>
        <v>0</v>
      </c>
      <c r="AP39" s="80">
        <f t="shared" si="7"/>
        <v>0</v>
      </c>
      <c r="AQ39" s="44">
        <f t="shared" si="8"/>
        <v>0</v>
      </c>
      <c r="AR39" s="80">
        <f t="shared" si="9"/>
        <v>0</v>
      </c>
      <c r="AS39" s="44">
        <f t="shared" si="10"/>
        <v>0</v>
      </c>
      <c r="AT39" s="80">
        <f t="shared" si="11"/>
        <v>1</v>
      </c>
      <c r="AU39" s="80">
        <f t="shared" si="12"/>
        <v>0</v>
      </c>
      <c r="AV39" s="72">
        <f t="shared" si="13"/>
        <v>0</v>
      </c>
      <c r="AW39" s="72">
        <f t="shared" si="14"/>
        <v>0</v>
      </c>
      <c r="AX39" s="72">
        <f t="shared" si="15"/>
        <v>0</v>
      </c>
      <c r="AY39" s="72">
        <f t="shared" si="16"/>
        <v>1</v>
      </c>
      <c r="AZ39" s="72">
        <f t="shared" si="17"/>
        <v>0</v>
      </c>
      <c r="BA39" s="72">
        <f>IF(SUM(Referrals[[#This Row],[Tribal.bin]:[GA.bin]]) = 0,0,1)</f>
        <v>1</v>
      </c>
      <c r="BB39" s="72">
        <f t="shared" si="18"/>
        <v>0</v>
      </c>
      <c r="BC39" s="72">
        <f t="shared" si="19"/>
        <v>0</v>
      </c>
      <c r="BD39" s="72">
        <f t="shared" si="20"/>
        <v>0</v>
      </c>
      <c r="BE39" s="72">
        <f t="shared" si="21"/>
        <v>0</v>
      </c>
      <c r="BF39" s="72">
        <f t="shared" si="22"/>
        <v>0</v>
      </c>
      <c r="BG39" s="72">
        <f t="shared" si="23"/>
        <v>0</v>
      </c>
      <c r="BH39" s="72">
        <f t="shared" si="24"/>
        <v>1</v>
      </c>
      <c r="BI39" s="72">
        <f t="shared" si="25"/>
        <v>0</v>
      </c>
      <c r="BJ39" s="78">
        <f t="shared" si="26"/>
        <v>1</v>
      </c>
      <c r="BK39" s="78">
        <f t="shared" si="27"/>
        <v>1</v>
      </c>
      <c r="BL39" s="78">
        <f t="shared" si="28"/>
        <v>0</v>
      </c>
      <c r="BM39" s="72">
        <f t="shared" si="29"/>
        <v>1</v>
      </c>
      <c r="BN39" s="72">
        <f t="shared" si="30"/>
        <v>0</v>
      </c>
      <c r="BO39" s="72">
        <f t="shared" si="31"/>
        <v>0</v>
      </c>
      <c r="BP39" s="80">
        <f t="shared" si="32"/>
        <v>1</v>
      </c>
      <c r="BQ39" s="72">
        <f t="shared" si="33"/>
        <v>0</v>
      </c>
      <c r="BR39" s="72">
        <f t="shared" si="34"/>
        <v>0</v>
      </c>
      <c r="BS39" s="78">
        <f t="shared" si="35"/>
        <v>1</v>
      </c>
      <c r="BT39" s="78">
        <f t="shared" si="36"/>
        <v>1</v>
      </c>
      <c r="BU39" s="80">
        <f t="shared" si="37"/>
        <v>0</v>
      </c>
      <c r="BV39" s="80">
        <f t="shared" si="38"/>
        <v>1</v>
      </c>
      <c r="BW39" s="78">
        <f>COUNTIF(Referrals[[#This Row],[Name]:[Alt.contact]],"Mi")</f>
        <v>0</v>
      </c>
      <c r="BX39" s="80">
        <f t="shared" si="39"/>
        <v>0</v>
      </c>
      <c r="BY39" s="66">
        <f t="shared" si="40"/>
        <v>1</v>
      </c>
      <c r="BZ39" s="66">
        <f t="shared" si="41"/>
        <v>0</v>
      </c>
      <c r="CA39" s="67">
        <f t="shared" si="42"/>
        <v>0</v>
      </c>
      <c r="CB39" s="80">
        <f t="shared" si="43"/>
        <v>1</v>
      </c>
      <c r="CC39" s="80">
        <f t="shared" si="44"/>
        <v>0</v>
      </c>
      <c r="CD39" s="80">
        <f t="shared" si="45"/>
        <v>0</v>
      </c>
      <c r="CE39" s="52"/>
      <c r="CF39" t="s">
        <v>717</v>
      </c>
      <c r="CG39" s="41" t="s">
        <v>104</v>
      </c>
      <c r="CI39" s="22"/>
      <c r="CJ39" s="4">
        <v>42697</v>
      </c>
      <c r="CK39" s="80" t="str">
        <f t="shared" si="46"/>
        <v xml:space="preserve"> </v>
      </c>
      <c r="CL39" s="28"/>
      <c r="CM39" s="6" t="str">
        <f t="shared" ca="1" si="47"/>
        <v xml:space="preserve"> </v>
      </c>
      <c r="CN39" s="6" t="str">
        <f t="shared" ca="1" si="48"/>
        <v xml:space="preserve"> </v>
      </c>
      <c r="CO39" s="80" t="str">
        <f t="shared" ca="1" si="49"/>
        <v xml:space="preserve"> </v>
      </c>
      <c r="CP39" s="80" t="str">
        <f t="shared" si="50"/>
        <v xml:space="preserve"> </v>
      </c>
      <c r="CQ39" s="80">
        <f t="shared" si="51"/>
        <v>21</v>
      </c>
      <c r="CR39" s="80" t="str">
        <f t="shared" si="52"/>
        <v xml:space="preserve"> </v>
      </c>
      <c r="CS39" s="80">
        <f t="shared" si="53"/>
        <v>43</v>
      </c>
    </row>
    <row r="40" spans="1:97" ht="15" customHeight="1">
      <c r="A40" s="14" t="s">
        <v>105</v>
      </c>
      <c r="B40" t="s">
        <v>43</v>
      </c>
      <c r="C40" t="s">
        <v>106</v>
      </c>
      <c r="E40" s="4">
        <v>42628</v>
      </c>
      <c r="F40" s="2">
        <v>42656</v>
      </c>
      <c r="G40" s="2">
        <v>22197</v>
      </c>
      <c r="H40" s="58">
        <f t="shared" si="0"/>
        <v>56</v>
      </c>
      <c r="I40" s="72" t="s">
        <v>679</v>
      </c>
      <c r="J40" s="43" t="s">
        <v>8</v>
      </c>
      <c r="K40" s="6">
        <v>12</v>
      </c>
      <c r="L40" s="6" t="s">
        <v>8</v>
      </c>
      <c r="M40" s="6" t="s">
        <v>11</v>
      </c>
      <c r="N40" s="6" t="s">
        <v>11</v>
      </c>
      <c r="O40" s="57" t="s">
        <v>8</v>
      </c>
      <c r="P40" t="s">
        <v>107</v>
      </c>
      <c r="R40" t="s">
        <v>11</v>
      </c>
      <c r="S40" s="40" t="s">
        <v>11</v>
      </c>
      <c r="T40" t="s">
        <v>22</v>
      </c>
      <c r="U40" s="72" t="s">
        <v>8</v>
      </c>
      <c r="V40" t="s">
        <v>11</v>
      </c>
      <c r="W40" s="72" t="s">
        <v>11</v>
      </c>
      <c r="X40" s="72" t="s">
        <v>11</v>
      </c>
      <c r="Y40" s="80" t="s">
        <v>8</v>
      </c>
      <c r="Z40" s="53"/>
      <c r="AB40" t="s">
        <v>26</v>
      </c>
      <c r="AD40" s="4">
        <v>42670</v>
      </c>
      <c r="AE40" t="s">
        <v>12</v>
      </c>
      <c r="AF40" s="6">
        <f>Referrals[[#This Row],[Date.Received]]-Referrals[[#This Row],[Date.Assessed]]</f>
        <v>28</v>
      </c>
      <c r="AG40" s="6" t="s">
        <v>644</v>
      </c>
      <c r="AH40" s="6" t="s">
        <v>698</v>
      </c>
      <c r="AI40" s="6" t="s">
        <v>700</v>
      </c>
      <c r="AJ40" s="63">
        <f t="shared" si="1"/>
        <v>2016</v>
      </c>
      <c r="AK40" s="63">
        <f t="shared" si="2"/>
        <v>10</v>
      </c>
      <c r="AL40" s="80">
        <f t="shared" si="3"/>
        <v>1</v>
      </c>
      <c r="AM40" s="80">
        <f t="shared" si="4"/>
        <v>0</v>
      </c>
      <c r="AN40" s="80">
        <f t="shared" si="5"/>
        <v>0</v>
      </c>
      <c r="AO40" s="44">
        <f t="shared" si="6"/>
        <v>0</v>
      </c>
      <c r="AP40" s="80">
        <f t="shared" si="7"/>
        <v>0</v>
      </c>
      <c r="AQ40" s="44">
        <f t="shared" si="8"/>
        <v>0</v>
      </c>
      <c r="AR40" s="80">
        <f t="shared" si="9"/>
        <v>0</v>
      </c>
      <c r="AS40" s="44">
        <f t="shared" si="10"/>
        <v>0</v>
      </c>
      <c r="AT40" s="80">
        <f t="shared" si="11"/>
        <v>1</v>
      </c>
      <c r="AU40" s="80">
        <f t="shared" si="12"/>
        <v>0</v>
      </c>
      <c r="AV40" s="72">
        <f t="shared" si="13"/>
        <v>1</v>
      </c>
      <c r="AW40" s="72">
        <f t="shared" si="14"/>
        <v>1</v>
      </c>
      <c r="AX40" s="72">
        <f t="shared" si="15"/>
        <v>0</v>
      </c>
      <c r="AY40" s="72">
        <f t="shared" si="16"/>
        <v>0</v>
      </c>
      <c r="AZ40" s="72">
        <f t="shared" si="17"/>
        <v>0</v>
      </c>
      <c r="BA40" s="72">
        <f>IF(SUM(Referrals[[#This Row],[Tribal.bin]:[GA.bin]]) = 0,0,1)</f>
        <v>1</v>
      </c>
      <c r="BB40" s="72">
        <f t="shared" si="18"/>
        <v>0</v>
      </c>
      <c r="BC40" s="72">
        <f t="shared" si="19"/>
        <v>1</v>
      </c>
      <c r="BD40" s="72">
        <f t="shared" si="20"/>
        <v>0</v>
      </c>
      <c r="BE40" s="72">
        <f t="shared" si="21"/>
        <v>0</v>
      </c>
      <c r="BF40" s="72">
        <f t="shared" si="22"/>
        <v>0</v>
      </c>
      <c r="BG40" s="72">
        <f t="shared" si="23"/>
        <v>0</v>
      </c>
      <c r="BH40" s="72">
        <f t="shared" si="24"/>
        <v>0</v>
      </c>
      <c r="BI40" s="72">
        <f t="shared" si="25"/>
        <v>0</v>
      </c>
      <c r="BJ40" s="78">
        <f t="shared" si="26"/>
        <v>1</v>
      </c>
      <c r="BK40" s="78">
        <f t="shared" si="27"/>
        <v>1</v>
      </c>
      <c r="BL40" s="78">
        <f t="shared" si="28"/>
        <v>0</v>
      </c>
      <c r="BM40" s="72">
        <f t="shared" si="29"/>
        <v>0</v>
      </c>
      <c r="BN40" s="72">
        <f t="shared" si="30"/>
        <v>1</v>
      </c>
      <c r="BO40" s="72">
        <f t="shared" si="31"/>
        <v>1</v>
      </c>
      <c r="BP40" s="80">
        <f t="shared" si="32"/>
        <v>0</v>
      </c>
      <c r="BQ40" s="72">
        <f t="shared" si="33"/>
        <v>0</v>
      </c>
      <c r="BR40" s="72">
        <f t="shared" si="34"/>
        <v>0</v>
      </c>
      <c r="BS40" s="78">
        <f t="shared" si="35"/>
        <v>1</v>
      </c>
      <c r="BT40" s="78">
        <f t="shared" si="36"/>
        <v>1</v>
      </c>
      <c r="BU40" s="80">
        <f t="shared" si="37"/>
        <v>0</v>
      </c>
      <c r="BV40" s="80">
        <f t="shared" si="38"/>
        <v>1</v>
      </c>
      <c r="BW40" s="78">
        <f>COUNTIF(Referrals[[#This Row],[Name]:[Alt.contact]],"Mi")</f>
        <v>0</v>
      </c>
      <c r="BX40" s="80">
        <f t="shared" si="39"/>
        <v>0</v>
      </c>
      <c r="BY40" s="66">
        <f t="shared" si="40"/>
        <v>1</v>
      </c>
      <c r="BZ40" s="66">
        <f t="shared" si="41"/>
        <v>0</v>
      </c>
      <c r="CA40" s="67">
        <f t="shared" si="42"/>
        <v>0</v>
      </c>
      <c r="CB40" s="80">
        <f t="shared" si="43"/>
        <v>1</v>
      </c>
      <c r="CC40" s="80">
        <f t="shared" si="44"/>
        <v>0</v>
      </c>
      <c r="CD40" s="80">
        <f t="shared" si="45"/>
        <v>0</v>
      </c>
      <c r="CE40" s="52"/>
      <c r="CF40" t="s">
        <v>717</v>
      </c>
      <c r="CG40" s="62"/>
      <c r="CH40" s="22"/>
      <c r="CI40" s="22"/>
      <c r="CJ40" s="4">
        <v>42676</v>
      </c>
      <c r="CK40" s="80" t="str">
        <f t="shared" si="46"/>
        <v xml:space="preserve"> </v>
      </c>
      <c r="CL40" s="28"/>
      <c r="CM40" s="6" t="str">
        <f t="shared" ca="1" si="47"/>
        <v xml:space="preserve"> </v>
      </c>
      <c r="CN40" s="6" t="str">
        <f t="shared" ca="1" si="48"/>
        <v xml:space="preserve"> </v>
      </c>
      <c r="CO40" s="80" t="str">
        <f t="shared" ca="1" si="49"/>
        <v xml:space="preserve"> </v>
      </c>
      <c r="CP40" s="80" t="str">
        <f t="shared" si="50"/>
        <v xml:space="preserve"> </v>
      </c>
      <c r="CQ40" s="80">
        <f t="shared" si="51"/>
        <v>14</v>
      </c>
      <c r="CR40" s="80" t="str">
        <f t="shared" si="52"/>
        <v xml:space="preserve"> </v>
      </c>
      <c r="CS40" s="80">
        <f t="shared" si="53"/>
        <v>20</v>
      </c>
    </row>
    <row r="41" spans="1:97" ht="15" customHeight="1">
      <c r="A41" s="14" t="s">
        <v>109</v>
      </c>
      <c r="B41" t="s">
        <v>19</v>
      </c>
      <c r="C41" t="s">
        <v>20</v>
      </c>
      <c r="E41" s="4">
        <v>42629</v>
      </c>
      <c r="F41" s="2">
        <v>42656</v>
      </c>
      <c r="G41" s="2">
        <v>28491</v>
      </c>
      <c r="H41" s="58">
        <f t="shared" si="0"/>
        <v>38</v>
      </c>
      <c r="I41" s="72" t="s">
        <v>679</v>
      </c>
      <c r="J41" s="43" t="s">
        <v>8</v>
      </c>
      <c r="K41" s="6">
        <v>13</v>
      </c>
      <c r="L41" s="6" t="s">
        <v>8</v>
      </c>
      <c r="M41" s="6" t="s">
        <v>11</v>
      </c>
      <c r="N41" s="6" t="s">
        <v>11</v>
      </c>
      <c r="O41" s="57" t="s">
        <v>8</v>
      </c>
      <c r="P41" t="s">
        <v>9</v>
      </c>
      <c r="Q41" t="s">
        <v>11</v>
      </c>
      <c r="R41" t="s">
        <v>11</v>
      </c>
      <c r="T41" t="s">
        <v>45</v>
      </c>
      <c r="U41" s="72" t="s">
        <v>8</v>
      </c>
      <c r="V41" t="s">
        <v>11</v>
      </c>
      <c r="W41" s="72" t="s">
        <v>11</v>
      </c>
      <c r="X41" s="72" t="s">
        <v>11</v>
      </c>
      <c r="Y41" s="80" t="s">
        <v>8</v>
      </c>
      <c r="Z41" s="53"/>
      <c r="AB41" t="s">
        <v>26</v>
      </c>
      <c r="AE41" t="s">
        <v>12</v>
      </c>
      <c r="AF41" s="6">
        <f>Referrals[[#This Row],[Date.Received]]-Referrals[[#This Row],[Date.Assessed]]</f>
        <v>27</v>
      </c>
      <c r="AG41" s="6" t="s">
        <v>644</v>
      </c>
      <c r="AH41" s="6" t="s">
        <v>698</v>
      </c>
      <c r="AI41" s="6" t="s">
        <v>700</v>
      </c>
      <c r="AJ41" s="63">
        <f t="shared" si="1"/>
        <v>2016</v>
      </c>
      <c r="AK41" s="63">
        <f t="shared" si="2"/>
        <v>10</v>
      </c>
      <c r="AL41" s="80">
        <f t="shared" si="3"/>
        <v>1</v>
      </c>
      <c r="AM41" s="80">
        <f t="shared" si="4"/>
        <v>0</v>
      </c>
      <c r="AN41" s="80">
        <f t="shared" si="5"/>
        <v>0</v>
      </c>
      <c r="AO41" s="44">
        <f t="shared" si="6"/>
        <v>0</v>
      </c>
      <c r="AP41" s="80">
        <f t="shared" si="7"/>
        <v>0</v>
      </c>
      <c r="AQ41" s="44">
        <f t="shared" si="8"/>
        <v>0</v>
      </c>
      <c r="AR41" s="80">
        <f t="shared" si="9"/>
        <v>0</v>
      </c>
      <c r="AS41" s="44">
        <f t="shared" si="10"/>
        <v>0</v>
      </c>
      <c r="AT41" s="80">
        <f t="shared" si="11"/>
        <v>1</v>
      </c>
      <c r="AU41" s="80">
        <f t="shared" si="12"/>
        <v>0</v>
      </c>
      <c r="AV41" s="72">
        <f t="shared" si="13"/>
        <v>1</v>
      </c>
      <c r="AW41" s="72">
        <f t="shared" si="14"/>
        <v>0</v>
      </c>
      <c r="AX41" s="72">
        <f t="shared" si="15"/>
        <v>0</v>
      </c>
      <c r="AY41" s="72">
        <f t="shared" si="16"/>
        <v>1</v>
      </c>
      <c r="AZ41" s="72">
        <f t="shared" si="17"/>
        <v>0</v>
      </c>
      <c r="BA41" s="72">
        <f>IF(SUM(Referrals[[#This Row],[Tribal.bin]:[GA.bin]]) = 0,0,1)</f>
        <v>1</v>
      </c>
      <c r="BB41" s="72">
        <f t="shared" si="18"/>
        <v>0</v>
      </c>
      <c r="BC41" s="72">
        <f t="shared" si="19"/>
        <v>0</v>
      </c>
      <c r="BD41" s="72">
        <f t="shared" si="20"/>
        <v>0</v>
      </c>
      <c r="BE41" s="72">
        <f t="shared" si="21"/>
        <v>0</v>
      </c>
      <c r="BF41" s="72">
        <f t="shared" si="22"/>
        <v>0</v>
      </c>
      <c r="BG41" s="72">
        <f t="shared" si="23"/>
        <v>0</v>
      </c>
      <c r="BH41" s="72">
        <f t="shared" si="24"/>
        <v>1</v>
      </c>
      <c r="BI41" s="72">
        <f t="shared" si="25"/>
        <v>0</v>
      </c>
      <c r="BJ41" s="78">
        <f t="shared" si="26"/>
        <v>1</v>
      </c>
      <c r="BK41" s="78">
        <f t="shared" si="27"/>
        <v>1</v>
      </c>
      <c r="BL41" s="78">
        <f t="shared" si="28"/>
        <v>0</v>
      </c>
      <c r="BM41" s="72">
        <f t="shared" si="29"/>
        <v>1</v>
      </c>
      <c r="BN41" s="72">
        <f t="shared" si="30"/>
        <v>1</v>
      </c>
      <c r="BO41" s="72">
        <f t="shared" si="31"/>
        <v>0</v>
      </c>
      <c r="BP41" s="80">
        <f t="shared" si="32"/>
        <v>0</v>
      </c>
      <c r="BQ41" s="72">
        <f t="shared" si="33"/>
        <v>0</v>
      </c>
      <c r="BR41" s="72">
        <f t="shared" si="34"/>
        <v>0</v>
      </c>
      <c r="BS41" s="78">
        <f t="shared" si="35"/>
        <v>1</v>
      </c>
      <c r="BT41" s="78">
        <f t="shared" si="36"/>
        <v>1</v>
      </c>
      <c r="BU41" s="80">
        <f t="shared" si="37"/>
        <v>0</v>
      </c>
      <c r="BV41" s="80">
        <f t="shared" si="38"/>
        <v>1</v>
      </c>
      <c r="BW41" s="78">
        <f>COUNTIF(Referrals[[#This Row],[Name]:[Alt.contact]],"Mi")</f>
        <v>0</v>
      </c>
      <c r="BX41" s="80">
        <f t="shared" si="39"/>
        <v>0</v>
      </c>
      <c r="BY41" s="72">
        <f t="shared" si="40"/>
        <v>0</v>
      </c>
      <c r="BZ41" s="80">
        <f t="shared" si="41"/>
        <v>0</v>
      </c>
      <c r="CA41" s="67">
        <f t="shared" si="42"/>
        <v>0</v>
      </c>
      <c r="CB41" s="80">
        <f t="shared" si="43"/>
        <v>1</v>
      </c>
      <c r="CC41" s="80">
        <f t="shared" si="44"/>
        <v>0</v>
      </c>
      <c r="CD41" s="80">
        <f t="shared" si="45"/>
        <v>0</v>
      </c>
      <c r="CE41" s="52"/>
      <c r="CF41" s="40" t="s">
        <v>413</v>
      </c>
      <c r="CG41" s="62"/>
      <c r="CH41" s="22"/>
      <c r="CI41" s="22"/>
      <c r="CJ41" s="4">
        <v>42711</v>
      </c>
      <c r="CK41" s="80" t="str">
        <f t="shared" si="46"/>
        <v xml:space="preserve"> </v>
      </c>
      <c r="CL41" s="28"/>
      <c r="CM41" s="6" t="str">
        <f t="shared" ca="1" si="47"/>
        <v xml:space="preserve"> </v>
      </c>
      <c r="CN41" s="6" t="str">
        <f t="shared" ca="1" si="48"/>
        <v xml:space="preserve"> </v>
      </c>
      <c r="CO41" s="80" t="str">
        <f t="shared" ca="1" si="49"/>
        <v xml:space="preserve"> </v>
      </c>
      <c r="CP41" s="80" t="str">
        <f t="shared" si="50"/>
        <v xml:space="preserve"> </v>
      </c>
      <c r="CQ41" s="80" t="str">
        <f t="shared" si="51"/>
        <v xml:space="preserve"> </v>
      </c>
      <c r="CR41" s="80" t="str">
        <f t="shared" si="52"/>
        <v xml:space="preserve"> </v>
      </c>
      <c r="CS41" s="80">
        <f t="shared" si="53"/>
        <v>55</v>
      </c>
    </row>
    <row r="42" spans="1:97" ht="15" customHeight="1">
      <c r="A42" s="14" t="s">
        <v>47</v>
      </c>
      <c r="B42" t="s">
        <v>39</v>
      </c>
      <c r="C42" t="s">
        <v>108</v>
      </c>
      <c r="E42" s="4">
        <v>42562</v>
      </c>
      <c r="F42" s="2">
        <v>42656</v>
      </c>
      <c r="G42" s="2">
        <v>33300</v>
      </c>
      <c r="H42" s="58">
        <f t="shared" si="0"/>
        <v>25</v>
      </c>
      <c r="I42" s="72" t="s">
        <v>11</v>
      </c>
      <c r="J42" s="72" t="s">
        <v>11</v>
      </c>
      <c r="K42" s="6">
        <v>11</v>
      </c>
      <c r="L42" s="6" t="s">
        <v>8</v>
      </c>
      <c r="M42" s="6" t="s">
        <v>8</v>
      </c>
      <c r="N42" s="6" t="s">
        <v>8</v>
      </c>
      <c r="O42" s="57" t="s">
        <v>8</v>
      </c>
      <c r="P42" t="s">
        <v>9</v>
      </c>
      <c r="Q42" t="s">
        <v>11</v>
      </c>
      <c r="T42" t="s">
        <v>45</v>
      </c>
      <c r="U42" s="72" t="s">
        <v>8</v>
      </c>
      <c r="V42" t="s">
        <v>11</v>
      </c>
      <c r="W42" s="72" t="s">
        <v>11</v>
      </c>
      <c r="X42" s="72" t="s">
        <v>11</v>
      </c>
      <c r="Y42" s="80" t="s">
        <v>11</v>
      </c>
      <c r="Z42" s="53"/>
      <c r="AD42" s="4">
        <v>42719</v>
      </c>
      <c r="AE42" t="s">
        <v>12</v>
      </c>
      <c r="AF42" s="6">
        <f>Referrals[[#This Row],[Date.Received]]-Referrals[[#This Row],[Date.Assessed]]</f>
        <v>94</v>
      </c>
      <c r="AG42" s="44" t="s">
        <v>645</v>
      </c>
      <c r="AH42" s="6" t="s">
        <v>698</v>
      </c>
      <c r="AI42" s="6" t="s">
        <v>643</v>
      </c>
      <c r="AJ42" s="63">
        <f t="shared" si="1"/>
        <v>2016</v>
      </c>
      <c r="AK42" s="63">
        <f t="shared" si="2"/>
        <v>10</v>
      </c>
      <c r="AL42" s="44">
        <f t="shared" si="3"/>
        <v>0</v>
      </c>
      <c r="AM42" s="80">
        <f t="shared" si="4"/>
        <v>1</v>
      </c>
      <c r="AN42" s="80">
        <f t="shared" si="5"/>
        <v>0</v>
      </c>
      <c r="AO42" s="44">
        <f t="shared" si="6"/>
        <v>0</v>
      </c>
      <c r="AP42" s="80">
        <f t="shared" si="7"/>
        <v>0</v>
      </c>
      <c r="AQ42" s="44">
        <f t="shared" si="8"/>
        <v>0</v>
      </c>
      <c r="AR42" s="80">
        <f t="shared" si="9"/>
        <v>0</v>
      </c>
      <c r="AS42" s="44">
        <f t="shared" si="10"/>
        <v>0</v>
      </c>
      <c r="AT42" s="80">
        <f t="shared" si="11"/>
        <v>1</v>
      </c>
      <c r="AU42" s="80">
        <f t="shared" si="12"/>
        <v>1</v>
      </c>
      <c r="AV42" s="72">
        <f t="shared" si="13"/>
        <v>1</v>
      </c>
      <c r="AW42" s="72">
        <f t="shared" si="14"/>
        <v>0</v>
      </c>
      <c r="AX42" s="72">
        <f t="shared" si="15"/>
        <v>0</v>
      </c>
      <c r="AY42" s="72">
        <f t="shared" si="16"/>
        <v>1</v>
      </c>
      <c r="AZ42" s="72">
        <f t="shared" si="17"/>
        <v>0</v>
      </c>
      <c r="BA42" s="72">
        <f>IF(SUM(Referrals[[#This Row],[Tribal.bin]:[GA.bin]]) = 0,0,1)</f>
        <v>1</v>
      </c>
      <c r="BB42" s="72">
        <f t="shared" si="18"/>
        <v>0</v>
      </c>
      <c r="BC42" s="72">
        <f t="shared" si="19"/>
        <v>0</v>
      </c>
      <c r="BD42" s="72">
        <f t="shared" si="20"/>
        <v>0</v>
      </c>
      <c r="BE42" s="72">
        <f t="shared" si="21"/>
        <v>0</v>
      </c>
      <c r="BF42" s="72">
        <f t="shared" si="22"/>
        <v>0</v>
      </c>
      <c r="BG42" s="72">
        <f t="shared" si="23"/>
        <v>0</v>
      </c>
      <c r="BH42" s="72">
        <f t="shared" si="24"/>
        <v>1</v>
      </c>
      <c r="BI42" s="72">
        <f t="shared" si="25"/>
        <v>0</v>
      </c>
      <c r="BJ42" s="78">
        <f t="shared" si="26"/>
        <v>0</v>
      </c>
      <c r="BK42" s="78">
        <f t="shared" si="27"/>
        <v>0</v>
      </c>
      <c r="BL42" s="78">
        <f t="shared" si="28"/>
        <v>0</v>
      </c>
      <c r="BM42" s="72">
        <f t="shared" si="29"/>
        <v>1</v>
      </c>
      <c r="BN42" s="72">
        <f t="shared" si="30"/>
        <v>0</v>
      </c>
      <c r="BO42" s="72">
        <f t="shared" si="31"/>
        <v>0</v>
      </c>
      <c r="BP42" s="80">
        <f t="shared" si="32"/>
        <v>1</v>
      </c>
      <c r="BQ42" s="72">
        <f t="shared" si="33"/>
        <v>1</v>
      </c>
      <c r="BR42" s="72">
        <f t="shared" si="34"/>
        <v>1</v>
      </c>
      <c r="BS42" s="78">
        <f t="shared" si="35"/>
        <v>1</v>
      </c>
      <c r="BT42" s="78">
        <f t="shared" si="36"/>
        <v>1</v>
      </c>
      <c r="BU42" s="80">
        <f t="shared" si="37"/>
        <v>0</v>
      </c>
      <c r="BV42" s="80">
        <f t="shared" si="38"/>
        <v>0</v>
      </c>
      <c r="BW42" s="78">
        <f>COUNTIF(Referrals[[#This Row],[Name]:[Alt.contact]],"Mi")</f>
        <v>0</v>
      </c>
      <c r="BX42" s="80">
        <f t="shared" si="39"/>
        <v>0</v>
      </c>
      <c r="BY42" s="66">
        <f t="shared" si="40"/>
        <v>1</v>
      </c>
      <c r="BZ42" s="66">
        <f t="shared" si="41"/>
        <v>0</v>
      </c>
      <c r="CA42" s="67">
        <f t="shared" si="42"/>
        <v>0</v>
      </c>
      <c r="CB42" s="80">
        <f t="shared" si="43"/>
        <v>1</v>
      </c>
      <c r="CC42" s="80">
        <f t="shared" si="44"/>
        <v>0</v>
      </c>
      <c r="CD42" s="80">
        <f t="shared" si="45"/>
        <v>0</v>
      </c>
      <c r="CE42" s="52"/>
      <c r="CF42" s="40" t="s">
        <v>413</v>
      </c>
      <c r="CG42" s="62"/>
      <c r="CH42" s="22"/>
      <c r="CI42" s="22"/>
      <c r="CJ42" s="4">
        <v>42744</v>
      </c>
      <c r="CK42" s="80" t="str">
        <f t="shared" si="46"/>
        <v xml:space="preserve"> </v>
      </c>
      <c r="CL42" s="28"/>
      <c r="CM42" s="6" t="str">
        <f t="shared" ca="1" si="47"/>
        <v xml:space="preserve"> </v>
      </c>
      <c r="CN42" s="6" t="str">
        <f t="shared" ca="1" si="48"/>
        <v xml:space="preserve"> </v>
      </c>
      <c r="CO42" s="80" t="str">
        <f t="shared" ca="1" si="49"/>
        <v xml:space="preserve"> </v>
      </c>
      <c r="CP42" s="80" t="str">
        <f t="shared" si="50"/>
        <v xml:space="preserve"> </v>
      </c>
      <c r="CQ42" s="80">
        <f t="shared" si="51"/>
        <v>63</v>
      </c>
      <c r="CR42" s="80" t="str">
        <f t="shared" si="52"/>
        <v xml:space="preserve"> </v>
      </c>
      <c r="CS42" s="80">
        <f t="shared" si="53"/>
        <v>88</v>
      </c>
    </row>
    <row r="43" spans="1:97" ht="15" customHeight="1">
      <c r="A43" s="14" t="s">
        <v>110</v>
      </c>
      <c r="B43" t="s">
        <v>111</v>
      </c>
      <c r="C43" t="s">
        <v>112</v>
      </c>
      <c r="E43" s="4">
        <v>42632</v>
      </c>
      <c r="F43" s="2">
        <v>42664</v>
      </c>
      <c r="G43" s="2">
        <v>23017</v>
      </c>
      <c r="H43" s="58">
        <f t="shared" si="0"/>
        <v>53</v>
      </c>
      <c r="I43" s="72" t="s">
        <v>679</v>
      </c>
      <c r="J43" s="43" t="s">
        <v>8</v>
      </c>
      <c r="K43" s="6">
        <v>9</v>
      </c>
      <c r="L43" s="6" t="s">
        <v>8</v>
      </c>
      <c r="M43" s="6" t="s">
        <v>11</v>
      </c>
      <c r="N43" s="6" t="s">
        <v>11</v>
      </c>
      <c r="O43" s="57" t="s">
        <v>8</v>
      </c>
      <c r="P43" t="s">
        <v>9</v>
      </c>
      <c r="Q43" t="s">
        <v>11</v>
      </c>
      <c r="R43" t="s">
        <v>11</v>
      </c>
      <c r="S43" s="40" t="s">
        <v>11</v>
      </c>
      <c r="T43" t="s">
        <v>10</v>
      </c>
      <c r="U43" s="72" t="s">
        <v>8</v>
      </c>
      <c r="V43" t="s">
        <v>8</v>
      </c>
      <c r="W43" s="72" t="s">
        <v>11</v>
      </c>
      <c r="X43" s="72" t="s">
        <v>11</v>
      </c>
      <c r="Y43" s="80" t="s">
        <v>8</v>
      </c>
      <c r="Z43" s="53"/>
      <c r="AB43" t="s">
        <v>26</v>
      </c>
      <c r="AD43" s="4">
        <v>42684</v>
      </c>
      <c r="AE43" t="s">
        <v>12</v>
      </c>
      <c r="AF43" s="6">
        <f>Referrals[[#This Row],[Date.Received]]-Referrals[[#This Row],[Date.Assessed]]</f>
        <v>32</v>
      </c>
      <c r="AG43" s="6" t="s">
        <v>644</v>
      </c>
      <c r="AH43" s="6" t="s">
        <v>640</v>
      </c>
      <c r="AI43" s="6" t="s">
        <v>700</v>
      </c>
      <c r="AJ43" s="63">
        <f t="shared" si="1"/>
        <v>2016</v>
      </c>
      <c r="AK43" s="63">
        <f t="shared" si="2"/>
        <v>10</v>
      </c>
      <c r="AL43" s="80">
        <f t="shared" si="3"/>
        <v>1</v>
      </c>
      <c r="AM43" s="80">
        <f t="shared" si="4"/>
        <v>0</v>
      </c>
      <c r="AN43" s="80">
        <f t="shared" si="5"/>
        <v>0</v>
      </c>
      <c r="AO43" s="44">
        <f t="shared" si="6"/>
        <v>0</v>
      </c>
      <c r="AP43" s="80">
        <f t="shared" si="7"/>
        <v>0</v>
      </c>
      <c r="AQ43" s="80">
        <f t="shared" si="8"/>
        <v>1</v>
      </c>
      <c r="AR43" s="80">
        <f t="shared" si="9"/>
        <v>0</v>
      </c>
      <c r="AS43" s="44">
        <f t="shared" si="10"/>
        <v>0</v>
      </c>
      <c r="AT43" s="80">
        <f t="shared" si="11"/>
        <v>0</v>
      </c>
      <c r="AU43" s="80">
        <f t="shared" si="12"/>
        <v>0</v>
      </c>
      <c r="AV43" s="72">
        <f t="shared" si="13"/>
        <v>0</v>
      </c>
      <c r="AW43" s="72">
        <f t="shared" si="14"/>
        <v>0</v>
      </c>
      <c r="AX43" s="72">
        <f t="shared" si="15"/>
        <v>1</v>
      </c>
      <c r="AY43" s="72">
        <f t="shared" si="16"/>
        <v>0</v>
      </c>
      <c r="AZ43" s="72">
        <f t="shared" si="17"/>
        <v>0</v>
      </c>
      <c r="BA43" s="72">
        <f>IF(SUM(Referrals[[#This Row],[Tribal.bin]:[GA.bin]]) = 0,0,1)</f>
        <v>1</v>
      </c>
      <c r="BB43" s="72">
        <f t="shared" si="18"/>
        <v>0</v>
      </c>
      <c r="BC43" s="72">
        <f t="shared" si="19"/>
        <v>0</v>
      </c>
      <c r="BD43" s="72">
        <f t="shared" si="20"/>
        <v>0</v>
      </c>
      <c r="BE43" s="72">
        <f t="shared" si="21"/>
        <v>0</v>
      </c>
      <c r="BF43" s="72">
        <f t="shared" si="22"/>
        <v>0</v>
      </c>
      <c r="BG43" s="72">
        <f t="shared" si="23"/>
        <v>0</v>
      </c>
      <c r="BH43" s="72">
        <f t="shared" si="24"/>
        <v>1</v>
      </c>
      <c r="BI43" s="72">
        <f t="shared" si="25"/>
        <v>0</v>
      </c>
      <c r="BJ43" s="78">
        <f t="shared" si="26"/>
        <v>1</v>
      </c>
      <c r="BK43" s="78">
        <f t="shared" si="27"/>
        <v>1</v>
      </c>
      <c r="BL43" s="78">
        <f t="shared" si="28"/>
        <v>0</v>
      </c>
      <c r="BM43" s="72">
        <f t="shared" si="29"/>
        <v>1</v>
      </c>
      <c r="BN43" s="72">
        <f t="shared" si="30"/>
        <v>1</v>
      </c>
      <c r="BO43" s="72">
        <f t="shared" si="31"/>
        <v>1</v>
      </c>
      <c r="BP43" s="80">
        <f t="shared" si="32"/>
        <v>0</v>
      </c>
      <c r="BQ43" s="72">
        <f t="shared" si="33"/>
        <v>0</v>
      </c>
      <c r="BR43" s="72">
        <f t="shared" si="34"/>
        <v>0</v>
      </c>
      <c r="BS43" s="78">
        <f t="shared" si="35"/>
        <v>1</v>
      </c>
      <c r="BT43" s="78">
        <f t="shared" si="36"/>
        <v>1</v>
      </c>
      <c r="BU43" s="80">
        <f t="shared" si="37"/>
        <v>0</v>
      </c>
      <c r="BV43" s="80">
        <f t="shared" si="38"/>
        <v>1</v>
      </c>
      <c r="BW43" s="78">
        <f>COUNTIF(Referrals[[#This Row],[Name]:[Alt.contact]],"Mi")</f>
        <v>0</v>
      </c>
      <c r="BX43" s="80">
        <f t="shared" si="39"/>
        <v>0</v>
      </c>
      <c r="BY43" s="66">
        <f t="shared" si="40"/>
        <v>1</v>
      </c>
      <c r="BZ43" s="66">
        <f t="shared" si="41"/>
        <v>0</v>
      </c>
      <c r="CA43" s="67">
        <f t="shared" si="42"/>
        <v>0</v>
      </c>
      <c r="CB43" s="80">
        <f t="shared" si="43"/>
        <v>1</v>
      </c>
      <c r="CC43" s="80">
        <f t="shared" si="44"/>
        <v>0</v>
      </c>
      <c r="CD43" s="80">
        <f t="shared" si="45"/>
        <v>0</v>
      </c>
      <c r="CE43" s="52"/>
      <c r="CF43" t="s">
        <v>717</v>
      </c>
      <c r="CG43" s="41" t="s">
        <v>104</v>
      </c>
      <c r="CI43" s="22"/>
      <c r="CJ43" s="4">
        <v>42690</v>
      </c>
      <c r="CK43" s="80" t="str">
        <f t="shared" si="46"/>
        <v xml:space="preserve"> </v>
      </c>
      <c r="CL43" s="28"/>
      <c r="CM43" s="6" t="str">
        <f t="shared" ca="1" si="47"/>
        <v xml:space="preserve"> </v>
      </c>
      <c r="CN43" s="6" t="str">
        <f t="shared" ca="1" si="48"/>
        <v xml:space="preserve"> </v>
      </c>
      <c r="CO43" s="80" t="str">
        <f t="shared" ca="1" si="49"/>
        <v xml:space="preserve"> </v>
      </c>
      <c r="CP43" s="80" t="str">
        <f t="shared" si="50"/>
        <v xml:space="preserve"> </v>
      </c>
      <c r="CQ43" s="80">
        <f t="shared" si="51"/>
        <v>20</v>
      </c>
      <c r="CR43" s="80" t="str">
        <f t="shared" si="52"/>
        <v xml:space="preserve"> </v>
      </c>
      <c r="CS43" s="80">
        <f t="shared" si="53"/>
        <v>26</v>
      </c>
    </row>
    <row r="44" spans="1:97" ht="15" customHeight="1">
      <c r="A44" s="14" t="s">
        <v>113</v>
      </c>
      <c r="B44" t="s">
        <v>19</v>
      </c>
      <c r="C44" t="s">
        <v>20</v>
      </c>
      <c r="E44" s="4">
        <v>42535</v>
      </c>
      <c r="F44" s="2">
        <v>42664</v>
      </c>
      <c r="G44" s="2">
        <v>24276</v>
      </c>
      <c r="H44" s="58">
        <f t="shared" si="0"/>
        <v>50</v>
      </c>
      <c r="I44" s="72" t="s">
        <v>679</v>
      </c>
      <c r="J44" s="43" t="s">
        <v>8</v>
      </c>
      <c r="K44" s="6">
        <v>7</v>
      </c>
      <c r="L44" s="6" t="s">
        <v>8</v>
      </c>
      <c r="M44" s="6" t="s">
        <v>11</v>
      </c>
      <c r="N44" s="6" t="s">
        <v>11</v>
      </c>
      <c r="O44" s="57" t="s">
        <v>8</v>
      </c>
      <c r="P44" t="s">
        <v>9</v>
      </c>
      <c r="Q44" t="s">
        <v>11</v>
      </c>
      <c r="R44" t="s">
        <v>11</v>
      </c>
      <c r="T44" t="s">
        <v>45</v>
      </c>
      <c r="U44" s="72" t="s">
        <v>8</v>
      </c>
      <c r="V44" t="s">
        <v>8</v>
      </c>
      <c r="W44" s="72" t="s">
        <v>11</v>
      </c>
      <c r="X44" s="72" t="s">
        <v>11</v>
      </c>
      <c r="Y44" s="80" t="s">
        <v>8</v>
      </c>
      <c r="Z44" s="53"/>
      <c r="AB44" t="s">
        <v>15</v>
      </c>
      <c r="AC44" t="s">
        <v>695</v>
      </c>
      <c r="AD44" s="4">
        <v>42677</v>
      </c>
      <c r="AE44" t="s">
        <v>16</v>
      </c>
      <c r="AF44" s="6">
        <f>Referrals[[#This Row],[Date.Received]]-Referrals[[#This Row],[Date.Assessed]]</f>
        <v>129</v>
      </c>
      <c r="AG44" s="6" t="s">
        <v>644</v>
      </c>
      <c r="AH44" s="6" t="s">
        <v>642</v>
      </c>
      <c r="AI44" s="6" t="s">
        <v>700</v>
      </c>
      <c r="AJ44" s="63">
        <f t="shared" si="1"/>
        <v>2016</v>
      </c>
      <c r="AK44" s="63">
        <f t="shared" si="2"/>
        <v>10</v>
      </c>
      <c r="AL44" s="80">
        <f t="shared" si="3"/>
        <v>1</v>
      </c>
      <c r="AM44" s="80">
        <f t="shared" si="4"/>
        <v>0</v>
      </c>
      <c r="AN44" s="80">
        <f t="shared" si="5"/>
        <v>0</v>
      </c>
      <c r="AO44" s="44">
        <f t="shared" si="6"/>
        <v>0</v>
      </c>
      <c r="AP44" s="80">
        <f t="shared" si="7"/>
        <v>0</v>
      </c>
      <c r="AQ44" s="44">
        <f t="shared" si="8"/>
        <v>0</v>
      </c>
      <c r="AR44" s="80">
        <f t="shared" si="9"/>
        <v>0</v>
      </c>
      <c r="AS44" s="6">
        <f t="shared" si="10"/>
        <v>1</v>
      </c>
      <c r="AT44" s="80">
        <f t="shared" si="11"/>
        <v>0</v>
      </c>
      <c r="AU44" s="80">
        <f t="shared" si="12"/>
        <v>0</v>
      </c>
      <c r="AV44" s="72">
        <f t="shared" si="13"/>
        <v>0</v>
      </c>
      <c r="AW44" s="72">
        <f t="shared" si="14"/>
        <v>0</v>
      </c>
      <c r="AX44" s="72">
        <f t="shared" si="15"/>
        <v>0</v>
      </c>
      <c r="AY44" s="72">
        <f t="shared" si="16"/>
        <v>1</v>
      </c>
      <c r="AZ44" s="72">
        <f t="shared" si="17"/>
        <v>0</v>
      </c>
      <c r="BA44" s="72">
        <f>IF(SUM(Referrals[[#This Row],[Tribal.bin]:[GA.bin]]) = 0,0,1)</f>
        <v>1</v>
      </c>
      <c r="BB44" s="72">
        <f t="shared" si="18"/>
        <v>0</v>
      </c>
      <c r="BC44" s="72">
        <f t="shared" si="19"/>
        <v>0</v>
      </c>
      <c r="BD44" s="72">
        <f t="shared" si="20"/>
        <v>0</v>
      </c>
      <c r="BE44" s="72">
        <f t="shared" si="21"/>
        <v>0</v>
      </c>
      <c r="BF44" s="72">
        <f t="shared" si="22"/>
        <v>0</v>
      </c>
      <c r="BG44" s="72">
        <f t="shared" si="23"/>
        <v>0</v>
      </c>
      <c r="BH44" s="72">
        <f t="shared" si="24"/>
        <v>1</v>
      </c>
      <c r="BI44" s="72">
        <f t="shared" si="25"/>
        <v>0</v>
      </c>
      <c r="BJ44" s="78">
        <f t="shared" si="26"/>
        <v>1</v>
      </c>
      <c r="BK44" s="78">
        <f t="shared" si="27"/>
        <v>1</v>
      </c>
      <c r="BL44" s="78">
        <f t="shared" si="28"/>
        <v>0</v>
      </c>
      <c r="BM44" s="72">
        <f t="shared" si="29"/>
        <v>1</v>
      </c>
      <c r="BN44" s="72">
        <f t="shared" si="30"/>
        <v>1</v>
      </c>
      <c r="BO44" s="72">
        <f t="shared" si="31"/>
        <v>0</v>
      </c>
      <c r="BP44" s="80">
        <f t="shared" si="32"/>
        <v>0</v>
      </c>
      <c r="BQ44" s="72">
        <f t="shared" si="33"/>
        <v>0</v>
      </c>
      <c r="BR44" s="72">
        <f t="shared" si="34"/>
        <v>0</v>
      </c>
      <c r="BS44" s="78">
        <f t="shared" si="35"/>
        <v>1</v>
      </c>
      <c r="BT44" s="78">
        <f t="shared" si="36"/>
        <v>1</v>
      </c>
      <c r="BU44" s="80">
        <f t="shared" si="37"/>
        <v>0</v>
      </c>
      <c r="BV44" s="80">
        <f t="shared" si="38"/>
        <v>1</v>
      </c>
      <c r="BW44" s="78">
        <f>COUNTIF(Referrals[[#This Row],[Name]:[Alt.contact]],"Mi")</f>
        <v>0</v>
      </c>
      <c r="BX44" s="80">
        <f t="shared" si="39"/>
        <v>0</v>
      </c>
      <c r="BY44" s="66">
        <f t="shared" si="40"/>
        <v>1</v>
      </c>
      <c r="BZ44" s="66">
        <f t="shared" si="41"/>
        <v>0</v>
      </c>
      <c r="CA44" s="67">
        <f t="shared" si="42"/>
        <v>1</v>
      </c>
      <c r="CB44" s="80">
        <f t="shared" si="43"/>
        <v>0</v>
      </c>
      <c r="CC44" s="80">
        <f t="shared" si="44"/>
        <v>0</v>
      </c>
      <c r="CD44" s="80">
        <f t="shared" si="45"/>
        <v>0</v>
      </c>
      <c r="CE44" s="52">
        <v>42706</v>
      </c>
      <c r="CG44" s="62"/>
      <c r="CH44" s="22"/>
      <c r="CI44" s="22"/>
      <c r="CJ44" s="4">
        <v>42711</v>
      </c>
      <c r="CK44" s="80" t="str">
        <f t="shared" si="46"/>
        <v>no</v>
      </c>
      <c r="CL44" s="28">
        <v>42916</v>
      </c>
      <c r="CM44" s="6">
        <f t="shared" ca="1" si="47"/>
        <v>210</v>
      </c>
      <c r="CN44" s="6" t="str">
        <f t="shared" ca="1" si="48"/>
        <v>Yes</v>
      </c>
      <c r="CO44" s="80" t="str">
        <f t="shared" ca="1" si="49"/>
        <v>no</v>
      </c>
      <c r="CP44" s="80">
        <f t="shared" si="50"/>
        <v>42</v>
      </c>
      <c r="CQ44" s="80">
        <f t="shared" si="51"/>
        <v>13</v>
      </c>
      <c r="CR44" s="80">
        <f t="shared" si="52"/>
        <v>29</v>
      </c>
      <c r="CS44" s="80" t="str">
        <f t="shared" si="53"/>
        <v xml:space="preserve"> </v>
      </c>
    </row>
    <row r="45" spans="1:97" ht="15" customHeight="1">
      <c r="A45" s="14" t="s">
        <v>115</v>
      </c>
      <c r="B45" t="s">
        <v>6</v>
      </c>
      <c r="C45" t="s">
        <v>48</v>
      </c>
      <c r="E45" t="s">
        <v>678</v>
      </c>
      <c r="F45" s="2">
        <v>42670</v>
      </c>
      <c r="G45" s="2">
        <v>22970</v>
      </c>
      <c r="H45" s="58">
        <f t="shared" si="0"/>
        <v>53</v>
      </c>
      <c r="I45" s="72" t="s">
        <v>679</v>
      </c>
      <c r="J45" s="43" t="s">
        <v>8</v>
      </c>
      <c r="K45" s="6">
        <v>8</v>
      </c>
      <c r="L45" s="6" t="s">
        <v>8</v>
      </c>
      <c r="M45" s="6" t="s">
        <v>11</v>
      </c>
      <c r="N45" s="6" t="s">
        <v>8</v>
      </c>
      <c r="O45" s="84" t="s">
        <v>8</v>
      </c>
      <c r="P45" t="s">
        <v>21</v>
      </c>
      <c r="Q45" t="s">
        <v>11</v>
      </c>
      <c r="T45" t="s">
        <v>45</v>
      </c>
      <c r="U45" s="72" t="s">
        <v>8</v>
      </c>
      <c r="V45" t="s">
        <v>11</v>
      </c>
      <c r="W45" s="72" t="s">
        <v>11</v>
      </c>
      <c r="X45" s="72" t="s">
        <v>11</v>
      </c>
      <c r="Y45" s="80" t="s">
        <v>8</v>
      </c>
      <c r="Z45" s="53"/>
      <c r="AE45" t="s">
        <v>12</v>
      </c>
      <c r="AF45" s="6"/>
      <c r="AG45" s="44" t="s">
        <v>645</v>
      </c>
      <c r="AH45" s="6" t="s">
        <v>642</v>
      </c>
      <c r="AI45" s="6" t="s">
        <v>700</v>
      </c>
      <c r="AJ45" s="63">
        <f t="shared" si="1"/>
        <v>2016</v>
      </c>
      <c r="AK45" s="63">
        <f t="shared" si="2"/>
        <v>10</v>
      </c>
      <c r="AL45" s="44">
        <f t="shared" si="3"/>
        <v>0</v>
      </c>
      <c r="AM45" s="80">
        <f t="shared" si="4"/>
        <v>1</v>
      </c>
      <c r="AN45" s="80">
        <f t="shared" si="5"/>
        <v>0</v>
      </c>
      <c r="AO45" s="44">
        <f t="shared" si="6"/>
        <v>0</v>
      </c>
      <c r="AP45" s="80">
        <f t="shared" si="7"/>
        <v>0</v>
      </c>
      <c r="AQ45" s="44">
        <f t="shared" si="8"/>
        <v>0</v>
      </c>
      <c r="AR45" s="80">
        <f t="shared" si="9"/>
        <v>0</v>
      </c>
      <c r="AS45" s="6">
        <f t="shared" si="10"/>
        <v>1</v>
      </c>
      <c r="AT45" s="80">
        <f t="shared" si="11"/>
        <v>0</v>
      </c>
      <c r="AU45" s="80">
        <f t="shared" si="12"/>
        <v>0</v>
      </c>
      <c r="AV45" s="72">
        <f t="shared" si="13"/>
        <v>1</v>
      </c>
      <c r="AW45" s="72">
        <f t="shared" si="14"/>
        <v>0</v>
      </c>
      <c r="AX45" s="72">
        <f t="shared" si="15"/>
        <v>0</v>
      </c>
      <c r="AY45" s="72">
        <f t="shared" si="16"/>
        <v>1</v>
      </c>
      <c r="AZ45" s="72">
        <f t="shared" si="17"/>
        <v>0</v>
      </c>
      <c r="BA45" s="72">
        <f>IF(SUM(Referrals[[#This Row],[Tribal.bin]:[GA.bin]]) = 0,0,1)</f>
        <v>1</v>
      </c>
      <c r="BB45" s="72">
        <f t="shared" si="18"/>
        <v>0</v>
      </c>
      <c r="BC45" s="72">
        <f t="shared" si="19"/>
        <v>0</v>
      </c>
      <c r="BD45" s="72">
        <f t="shared" si="20"/>
        <v>0</v>
      </c>
      <c r="BE45" s="72">
        <f t="shared" si="21"/>
        <v>0</v>
      </c>
      <c r="BF45" s="72">
        <f t="shared" si="22"/>
        <v>0</v>
      </c>
      <c r="BG45" s="72">
        <f t="shared" si="23"/>
        <v>1</v>
      </c>
      <c r="BH45" s="72">
        <f t="shared" si="24"/>
        <v>0</v>
      </c>
      <c r="BI45" s="72">
        <f t="shared" si="25"/>
        <v>0</v>
      </c>
      <c r="BJ45" s="78">
        <f t="shared" si="26"/>
        <v>1</v>
      </c>
      <c r="BK45" s="78">
        <f t="shared" si="27"/>
        <v>0</v>
      </c>
      <c r="BL45" s="78">
        <f t="shared" si="28"/>
        <v>0</v>
      </c>
      <c r="BM45" s="72">
        <f t="shared" si="29"/>
        <v>1</v>
      </c>
      <c r="BN45" s="72">
        <f t="shared" si="30"/>
        <v>0</v>
      </c>
      <c r="BO45" s="72">
        <f t="shared" si="31"/>
        <v>0</v>
      </c>
      <c r="BP45" s="80">
        <f t="shared" si="32"/>
        <v>0</v>
      </c>
      <c r="BQ45" s="72">
        <f t="shared" si="33"/>
        <v>0</v>
      </c>
      <c r="BR45" s="72">
        <f t="shared" si="34"/>
        <v>0</v>
      </c>
      <c r="BS45" s="78">
        <f t="shared" si="35"/>
        <v>1</v>
      </c>
      <c r="BT45" s="78">
        <f t="shared" si="36"/>
        <v>1</v>
      </c>
      <c r="BU45" s="80">
        <f t="shared" si="37"/>
        <v>0</v>
      </c>
      <c r="BV45" s="80">
        <f t="shared" si="38"/>
        <v>1</v>
      </c>
      <c r="BW45" s="78">
        <f>COUNTIF(Referrals[[#This Row],[Name]:[Alt.contact]],"Mi")</f>
        <v>1</v>
      </c>
      <c r="BX45" s="80">
        <f t="shared" si="39"/>
        <v>1</v>
      </c>
      <c r="BY45" s="80">
        <f t="shared" si="40"/>
        <v>0</v>
      </c>
      <c r="BZ45" s="80">
        <f t="shared" si="41"/>
        <v>0</v>
      </c>
      <c r="CA45" s="67">
        <f t="shared" si="42"/>
        <v>0</v>
      </c>
      <c r="CB45" s="80">
        <f t="shared" si="43"/>
        <v>1</v>
      </c>
      <c r="CC45" s="80">
        <f t="shared" si="44"/>
        <v>0</v>
      </c>
      <c r="CD45" s="80">
        <f t="shared" si="45"/>
        <v>0</v>
      </c>
      <c r="CE45" s="52"/>
      <c r="CF45" t="s">
        <v>53</v>
      </c>
      <c r="CG45" s="62"/>
      <c r="CH45" s="22"/>
      <c r="CI45" s="22"/>
      <c r="CK45" s="80" t="str">
        <f t="shared" si="46"/>
        <v xml:space="preserve"> </v>
      </c>
      <c r="CL45" s="28"/>
      <c r="CM45" s="6" t="str">
        <f t="shared" ca="1" si="47"/>
        <v xml:space="preserve"> </v>
      </c>
      <c r="CN45" s="6" t="str">
        <f t="shared" ca="1" si="48"/>
        <v xml:space="preserve"> </v>
      </c>
      <c r="CO45" s="80" t="str">
        <f t="shared" ca="1" si="49"/>
        <v xml:space="preserve"> </v>
      </c>
      <c r="CP45" s="80" t="str">
        <f t="shared" si="50"/>
        <v xml:space="preserve"> </v>
      </c>
      <c r="CQ45" s="80" t="str">
        <f t="shared" si="51"/>
        <v xml:space="preserve"> </v>
      </c>
      <c r="CR45" s="80" t="str">
        <f t="shared" si="52"/>
        <v xml:space="preserve"> </v>
      </c>
      <c r="CS45" s="80"/>
    </row>
    <row r="46" spans="1:97" ht="15" customHeight="1">
      <c r="A46" s="14" t="s">
        <v>116</v>
      </c>
      <c r="B46" t="s">
        <v>60</v>
      </c>
      <c r="C46" t="s">
        <v>57</v>
      </c>
      <c r="E46" s="4">
        <v>42654</v>
      </c>
      <c r="F46" s="2">
        <v>42670</v>
      </c>
      <c r="G46" s="2">
        <v>18132</v>
      </c>
      <c r="H46" s="69">
        <f t="shared" si="0"/>
        <v>67</v>
      </c>
      <c r="I46" s="72" t="s">
        <v>679</v>
      </c>
      <c r="J46" s="43" t="s">
        <v>8</v>
      </c>
      <c r="K46" s="6">
        <v>12</v>
      </c>
      <c r="L46" s="6" t="s">
        <v>8</v>
      </c>
      <c r="M46" s="6" t="s">
        <v>8</v>
      </c>
      <c r="N46" s="6" t="s">
        <v>8</v>
      </c>
      <c r="O46" s="68" t="s">
        <v>8</v>
      </c>
      <c r="P46" t="s">
        <v>21</v>
      </c>
      <c r="S46" s="40" t="s">
        <v>11</v>
      </c>
      <c r="T46" t="s">
        <v>22</v>
      </c>
      <c r="U46" s="72" t="s">
        <v>8</v>
      </c>
      <c r="V46" t="s">
        <v>8</v>
      </c>
      <c r="W46" s="72" t="s">
        <v>8</v>
      </c>
      <c r="X46" s="72" t="s">
        <v>11</v>
      </c>
      <c r="Y46" s="80" t="s">
        <v>8</v>
      </c>
      <c r="Z46" s="53"/>
      <c r="AE46" t="s">
        <v>12</v>
      </c>
      <c r="AF46" s="6">
        <f>Referrals[[#This Row],[Date.Received]]-Referrals[[#This Row],[Date.Assessed]]</f>
        <v>16</v>
      </c>
      <c r="AG46" s="44" t="s">
        <v>645</v>
      </c>
      <c r="AH46" s="6" t="s">
        <v>642</v>
      </c>
      <c r="AI46" s="6" t="s">
        <v>700</v>
      </c>
      <c r="AJ46" s="63">
        <f t="shared" si="1"/>
        <v>2016</v>
      </c>
      <c r="AK46" s="63">
        <f t="shared" si="2"/>
        <v>10</v>
      </c>
      <c r="AL46" s="44">
        <f t="shared" si="3"/>
        <v>0</v>
      </c>
      <c r="AM46" s="80">
        <f t="shared" si="4"/>
        <v>1</v>
      </c>
      <c r="AN46" s="80">
        <f t="shared" si="5"/>
        <v>0</v>
      </c>
      <c r="AO46" s="44">
        <f t="shared" si="6"/>
        <v>0</v>
      </c>
      <c r="AP46" s="80">
        <f t="shared" si="7"/>
        <v>0</v>
      </c>
      <c r="AQ46" s="44">
        <f t="shared" si="8"/>
        <v>0</v>
      </c>
      <c r="AR46" s="80">
        <f t="shared" si="9"/>
        <v>0</v>
      </c>
      <c r="AS46" s="6">
        <f t="shared" si="10"/>
        <v>1</v>
      </c>
      <c r="AT46" s="80">
        <f t="shared" si="11"/>
        <v>0</v>
      </c>
      <c r="AU46" s="80">
        <f t="shared" si="12"/>
        <v>0</v>
      </c>
      <c r="AV46" s="72">
        <f t="shared" si="13"/>
        <v>0</v>
      </c>
      <c r="AW46" s="72">
        <f t="shared" si="14"/>
        <v>1</v>
      </c>
      <c r="AX46" s="72">
        <f t="shared" si="15"/>
        <v>0</v>
      </c>
      <c r="AY46" s="72">
        <f t="shared" si="16"/>
        <v>0</v>
      </c>
      <c r="AZ46" s="72">
        <f t="shared" si="17"/>
        <v>0</v>
      </c>
      <c r="BA46" s="72">
        <f>IF(SUM(Referrals[[#This Row],[Tribal.bin]:[GA.bin]]) = 0,0,1)</f>
        <v>1</v>
      </c>
      <c r="BB46" s="72">
        <f t="shared" si="18"/>
        <v>0</v>
      </c>
      <c r="BC46" s="72">
        <f t="shared" si="19"/>
        <v>0</v>
      </c>
      <c r="BD46" s="72">
        <f t="shared" si="20"/>
        <v>0</v>
      </c>
      <c r="BE46" s="72">
        <f t="shared" si="21"/>
        <v>0</v>
      </c>
      <c r="BF46" s="72">
        <f t="shared" si="22"/>
        <v>0</v>
      </c>
      <c r="BG46" s="72">
        <f t="shared" si="23"/>
        <v>1</v>
      </c>
      <c r="BH46" s="72">
        <f t="shared" si="24"/>
        <v>0</v>
      </c>
      <c r="BI46" s="72">
        <f t="shared" si="25"/>
        <v>0</v>
      </c>
      <c r="BJ46" s="78">
        <f t="shared" si="26"/>
        <v>0</v>
      </c>
      <c r="BK46" s="78">
        <f t="shared" si="27"/>
        <v>0</v>
      </c>
      <c r="BL46" s="78">
        <f t="shared" si="28"/>
        <v>0</v>
      </c>
      <c r="BM46" s="72">
        <f t="shared" si="29"/>
        <v>0</v>
      </c>
      <c r="BN46" s="72">
        <f t="shared" si="30"/>
        <v>0</v>
      </c>
      <c r="BO46" s="72">
        <f t="shared" si="31"/>
        <v>1</v>
      </c>
      <c r="BP46" s="80">
        <f t="shared" si="32"/>
        <v>0</v>
      </c>
      <c r="BQ46" s="72">
        <f t="shared" si="33"/>
        <v>0</v>
      </c>
      <c r="BR46" s="72">
        <f t="shared" si="34"/>
        <v>0</v>
      </c>
      <c r="BS46" s="78">
        <f t="shared" si="35"/>
        <v>0</v>
      </c>
      <c r="BT46" s="78">
        <f t="shared" si="36"/>
        <v>1</v>
      </c>
      <c r="BU46" s="80">
        <f t="shared" si="37"/>
        <v>0</v>
      </c>
      <c r="BV46" s="80">
        <f t="shared" si="38"/>
        <v>1</v>
      </c>
      <c r="BW46" s="78">
        <f>COUNTIF(Referrals[[#This Row],[Name]:[Alt.contact]],"Mi")</f>
        <v>0</v>
      </c>
      <c r="BX46" s="80">
        <f t="shared" si="39"/>
        <v>0</v>
      </c>
      <c r="BY46" s="72">
        <f t="shared" si="40"/>
        <v>0</v>
      </c>
      <c r="BZ46" s="80">
        <f t="shared" si="41"/>
        <v>0</v>
      </c>
      <c r="CA46" s="69">
        <f t="shared" si="42"/>
        <v>0</v>
      </c>
      <c r="CB46" s="80">
        <f t="shared" si="43"/>
        <v>1</v>
      </c>
      <c r="CC46" s="80">
        <f t="shared" si="44"/>
        <v>0</v>
      </c>
      <c r="CD46" s="80">
        <f t="shared" si="45"/>
        <v>0</v>
      </c>
      <c r="CE46" s="52"/>
      <c r="CF46" t="s">
        <v>717</v>
      </c>
      <c r="CG46" s="62"/>
      <c r="CH46" s="22"/>
      <c r="CI46" s="22"/>
      <c r="CJ46" s="4">
        <v>42711</v>
      </c>
      <c r="CK46" s="80" t="str">
        <f t="shared" si="46"/>
        <v xml:space="preserve"> </v>
      </c>
      <c r="CL46" s="28"/>
      <c r="CM46" s="6" t="str">
        <f t="shared" ca="1" si="47"/>
        <v xml:space="preserve"> </v>
      </c>
      <c r="CN46" s="6" t="str">
        <f t="shared" ca="1" si="48"/>
        <v xml:space="preserve"> </v>
      </c>
      <c r="CO46" s="80" t="str">
        <f t="shared" ca="1" si="49"/>
        <v xml:space="preserve"> </v>
      </c>
      <c r="CP46" s="80" t="str">
        <f t="shared" si="50"/>
        <v xml:space="preserve"> </v>
      </c>
      <c r="CQ46" s="80" t="str">
        <f t="shared" si="51"/>
        <v xml:space="preserve"> </v>
      </c>
      <c r="CR46" s="80" t="str">
        <f t="shared" si="52"/>
        <v xml:space="preserve"> </v>
      </c>
      <c r="CS46" s="80">
        <f t="shared" si="53"/>
        <v>41</v>
      </c>
    </row>
    <row r="47" spans="1:97" ht="15" customHeight="1">
      <c r="A47" s="14" t="s">
        <v>117</v>
      </c>
      <c r="B47" t="s">
        <v>43</v>
      </c>
      <c r="C47" t="s">
        <v>61</v>
      </c>
      <c r="E47" s="4">
        <v>42627</v>
      </c>
      <c r="F47" s="2">
        <v>42670</v>
      </c>
      <c r="G47" s="2">
        <v>31531</v>
      </c>
      <c r="H47" s="58">
        <f t="shared" si="0"/>
        <v>30</v>
      </c>
      <c r="I47" s="72" t="s">
        <v>679</v>
      </c>
      <c r="J47" s="43" t="s">
        <v>8</v>
      </c>
      <c r="K47" s="6">
        <v>13</v>
      </c>
      <c r="L47" s="6" t="s">
        <v>8</v>
      </c>
      <c r="M47" s="6" t="s">
        <v>8</v>
      </c>
      <c r="N47" s="6" t="s">
        <v>8</v>
      </c>
      <c r="O47" s="57" t="s">
        <v>8</v>
      </c>
      <c r="P47" t="s">
        <v>21</v>
      </c>
      <c r="R47" t="s">
        <v>11</v>
      </c>
      <c r="S47" s="40" t="s">
        <v>11</v>
      </c>
      <c r="T47" t="s">
        <v>22</v>
      </c>
      <c r="U47" s="72" t="s">
        <v>8</v>
      </c>
      <c r="V47" t="s">
        <v>11</v>
      </c>
      <c r="W47" s="72" t="s">
        <v>8</v>
      </c>
      <c r="X47" s="72" t="s">
        <v>11</v>
      </c>
      <c r="Y47" s="80" t="s">
        <v>8</v>
      </c>
      <c r="Z47" s="53"/>
      <c r="AB47" t="s">
        <v>26</v>
      </c>
      <c r="AD47" s="4">
        <v>42684</v>
      </c>
      <c r="AE47" t="s">
        <v>16</v>
      </c>
      <c r="AF47" s="6">
        <f>Referrals[[#This Row],[Date.Received]]-Referrals[[#This Row],[Date.Assessed]]</f>
        <v>43</v>
      </c>
      <c r="AG47" s="6" t="s">
        <v>644</v>
      </c>
      <c r="AH47" s="6" t="s">
        <v>638</v>
      </c>
      <c r="AI47" s="6" t="s">
        <v>700</v>
      </c>
      <c r="AJ47" s="63">
        <f t="shared" si="1"/>
        <v>2016</v>
      </c>
      <c r="AK47" s="63">
        <f t="shared" si="2"/>
        <v>10</v>
      </c>
      <c r="AL47" s="80">
        <f t="shared" si="3"/>
        <v>1</v>
      </c>
      <c r="AM47" s="80">
        <f t="shared" si="4"/>
        <v>0</v>
      </c>
      <c r="AN47" s="80">
        <f t="shared" si="5"/>
        <v>0</v>
      </c>
      <c r="AO47" s="6">
        <f t="shared" si="6"/>
        <v>1</v>
      </c>
      <c r="AP47" s="80">
        <f t="shared" si="7"/>
        <v>0</v>
      </c>
      <c r="AQ47" s="44">
        <f t="shared" si="8"/>
        <v>0</v>
      </c>
      <c r="AR47" s="80">
        <f t="shared" si="9"/>
        <v>0</v>
      </c>
      <c r="AS47" s="44">
        <f t="shared" si="10"/>
        <v>0</v>
      </c>
      <c r="AT47" s="80">
        <f t="shared" si="11"/>
        <v>0</v>
      </c>
      <c r="AU47" s="80">
        <f t="shared" si="12"/>
        <v>0</v>
      </c>
      <c r="AV47" s="72">
        <f t="shared" si="13"/>
        <v>1</v>
      </c>
      <c r="AW47" s="72">
        <f t="shared" si="14"/>
        <v>1</v>
      </c>
      <c r="AX47" s="72">
        <f t="shared" si="15"/>
        <v>0</v>
      </c>
      <c r="AY47" s="72">
        <f t="shared" si="16"/>
        <v>0</v>
      </c>
      <c r="AZ47" s="72">
        <f t="shared" si="17"/>
        <v>0</v>
      </c>
      <c r="BA47" s="72">
        <f>IF(SUM(Referrals[[#This Row],[Tribal.bin]:[GA.bin]]) = 0,0,1)</f>
        <v>1</v>
      </c>
      <c r="BB47" s="72">
        <f t="shared" si="18"/>
        <v>0</v>
      </c>
      <c r="BC47" s="72">
        <f t="shared" si="19"/>
        <v>0</v>
      </c>
      <c r="BD47" s="72">
        <f t="shared" si="20"/>
        <v>0</v>
      </c>
      <c r="BE47" s="72">
        <f t="shared" si="21"/>
        <v>0</v>
      </c>
      <c r="BF47" s="72">
        <f t="shared" si="22"/>
        <v>0</v>
      </c>
      <c r="BG47" s="72">
        <f t="shared" si="23"/>
        <v>1</v>
      </c>
      <c r="BH47" s="72">
        <f t="shared" si="24"/>
        <v>0</v>
      </c>
      <c r="BI47" s="72">
        <f t="shared" si="25"/>
        <v>0</v>
      </c>
      <c r="BJ47" s="78">
        <f t="shared" si="26"/>
        <v>0</v>
      </c>
      <c r="BK47" s="78">
        <f t="shared" si="27"/>
        <v>0</v>
      </c>
      <c r="BL47" s="78">
        <f t="shared" si="28"/>
        <v>0</v>
      </c>
      <c r="BM47" s="72">
        <f t="shared" si="29"/>
        <v>0</v>
      </c>
      <c r="BN47" s="72">
        <f t="shared" si="30"/>
        <v>1</v>
      </c>
      <c r="BO47" s="72">
        <f t="shared" si="31"/>
        <v>1</v>
      </c>
      <c r="BP47" s="80">
        <f t="shared" si="32"/>
        <v>0</v>
      </c>
      <c r="BQ47" s="72">
        <f t="shared" si="33"/>
        <v>0</v>
      </c>
      <c r="BR47" s="72">
        <f t="shared" si="34"/>
        <v>0</v>
      </c>
      <c r="BS47" s="78">
        <f t="shared" si="35"/>
        <v>0</v>
      </c>
      <c r="BT47" s="78">
        <f t="shared" si="36"/>
        <v>1</v>
      </c>
      <c r="BU47" s="80">
        <f t="shared" si="37"/>
        <v>0</v>
      </c>
      <c r="BV47" s="80">
        <f t="shared" si="38"/>
        <v>1</v>
      </c>
      <c r="BW47" s="78">
        <f>COUNTIF(Referrals[[#This Row],[Name]:[Alt.contact]],"Mi")</f>
        <v>0</v>
      </c>
      <c r="BX47" s="80">
        <f t="shared" si="39"/>
        <v>0</v>
      </c>
      <c r="BY47" s="66">
        <f t="shared" si="40"/>
        <v>1</v>
      </c>
      <c r="BZ47" s="66">
        <f t="shared" si="41"/>
        <v>0</v>
      </c>
      <c r="CA47" s="67">
        <f t="shared" si="42"/>
        <v>1</v>
      </c>
      <c r="CB47" s="80">
        <f t="shared" si="43"/>
        <v>0</v>
      </c>
      <c r="CC47" s="80">
        <f t="shared" si="44"/>
        <v>0</v>
      </c>
      <c r="CD47" s="80">
        <f t="shared" si="45"/>
        <v>0</v>
      </c>
      <c r="CE47" s="52">
        <v>42795</v>
      </c>
      <c r="CG47" s="62"/>
      <c r="CH47" s="22"/>
      <c r="CI47" s="22"/>
      <c r="CJ47" s="4">
        <v>42801</v>
      </c>
      <c r="CK47" s="80" t="str">
        <f t="shared" si="46"/>
        <v>no</v>
      </c>
      <c r="CL47" s="28">
        <v>42886</v>
      </c>
      <c r="CM47" s="6">
        <f t="shared" ca="1" si="47"/>
        <v>91</v>
      </c>
      <c r="CN47" s="6" t="str">
        <f t="shared" ca="1" si="48"/>
        <v>Yes</v>
      </c>
      <c r="CO47" s="80" t="str">
        <f t="shared" ca="1" si="49"/>
        <v>no</v>
      </c>
      <c r="CP47" s="80">
        <f t="shared" si="50"/>
        <v>125</v>
      </c>
      <c r="CQ47" s="80">
        <f t="shared" si="51"/>
        <v>14</v>
      </c>
      <c r="CR47" s="80">
        <f t="shared" si="52"/>
        <v>111</v>
      </c>
      <c r="CS47" s="80" t="str">
        <f t="shared" si="53"/>
        <v xml:space="preserve"> </v>
      </c>
    </row>
    <row r="48" spans="1:97" ht="15" customHeight="1">
      <c r="A48" s="14" t="s">
        <v>118</v>
      </c>
      <c r="B48" t="s">
        <v>119</v>
      </c>
      <c r="C48" t="s">
        <v>101</v>
      </c>
      <c r="E48" s="4">
        <v>42663</v>
      </c>
      <c r="F48" s="2">
        <v>42670</v>
      </c>
      <c r="G48" s="2">
        <v>22153</v>
      </c>
      <c r="H48" s="58">
        <f t="shared" si="0"/>
        <v>56</v>
      </c>
      <c r="I48" s="72" t="s">
        <v>679</v>
      </c>
      <c r="J48" s="43" t="s">
        <v>8</v>
      </c>
      <c r="K48" s="6">
        <v>11</v>
      </c>
      <c r="L48" s="6" t="s">
        <v>8</v>
      </c>
      <c r="M48" s="6" t="s">
        <v>11</v>
      </c>
      <c r="N48" s="6" t="s">
        <v>11</v>
      </c>
      <c r="O48" s="57" t="s">
        <v>8</v>
      </c>
      <c r="P48" t="s">
        <v>49</v>
      </c>
      <c r="Q48" t="s">
        <v>11</v>
      </c>
      <c r="R48" t="s">
        <v>11</v>
      </c>
      <c r="S48" s="40" t="s">
        <v>11</v>
      </c>
      <c r="T48" t="s">
        <v>22</v>
      </c>
      <c r="U48" s="72" t="s">
        <v>8</v>
      </c>
      <c r="V48" t="s">
        <v>58</v>
      </c>
      <c r="W48" s="72" t="s">
        <v>11</v>
      </c>
      <c r="X48" s="72" t="s">
        <v>8</v>
      </c>
      <c r="Y48" s="80" t="s">
        <v>8</v>
      </c>
      <c r="Z48" s="53"/>
      <c r="AB48" t="s">
        <v>15</v>
      </c>
      <c r="AC48" t="s">
        <v>695</v>
      </c>
      <c r="AD48" s="4">
        <v>42717</v>
      </c>
      <c r="AE48" t="s">
        <v>16</v>
      </c>
      <c r="AF48" s="6">
        <f>Referrals[[#This Row],[Date.Received]]-Referrals[[#This Row],[Date.Assessed]]</f>
        <v>7</v>
      </c>
      <c r="AG48" s="6" t="s">
        <v>644</v>
      </c>
      <c r="AH48" s="6" t="s">
        <v>642</v>
      </c>
      <c r="AI48" s="6" t="s">
        <v>643</v>
      </c>
      <c r="AJ48" s="63">
        <f t="shared" si="1"/>
        <v>2016</v>
      </c>
      <c r="AK48" s="63">
        <f t="shared" si="2"/>
        <v>10</v>
      </c>
      <c r="AL48" s="80">
        <f t="shared" si="3"/>
        <v>1</v>
      </c>
      <c r="AM48" s="80">
        <f t="shared" si="4"/>
        <v>0</v>
      </c>
      <c r="AN48" s="80">
        <f t="shared" si="5"/>
        <v>0</v>
      </c>
      <c r="AO48" s="44">
        <f t="shared" si="6"/>
        <v>0</v>
      </c>
      <c r="AP48" s="80">
        <f t="shared" si="7"/>
        <v>0</v>
      </c>
      <c r="AQ48" s="44">
        <f t="shared" si="8"/>
        <v>0</v>
      </c>
      <c r="AR48" s="80">
        <f t="shared" si="9"/>
        <v>0</v>
      </c>
      <c r="AS48" s="6">
        <f t="shared" si="10"/>
        <v>1</v>
      </c>
      <c r="AT48" s="80">
        <f t="shared" si="11"/>
        <v>0</v>
      </c>
      <c r="AU48" s="80">
        <f t="shared" si="12"/>
        <v>1</v>
      </c>
      <c r="AV48" s="72">
        <f t="shared" si="13"/>
        <v>0</v>
      </c>
      <c r="AW48" s="72">
        <f t="shared" si="14"/>
        <v>1</v>
      </c>
      <c r="AX48" s="72">
        <f t="shared" si="15"/>
        <v>0</v>
      </c>
      <c r="AY48" s="72">
        <f t="shared" si="16"/>
        <v>0</v>
      </c>
      <c r="AZ48" s="72">
        <f t="shared" si="17"/>
        <v>0</v>
      </c>
      <c r="BA48" s="72">
        <f>IF(SUM(Referrals[[#This Row],[Tribal.bin]:[GA.bin]]) = 0,0,1)</f>
        <v>1</v>
      </c>
      <c r="BB48" s="72">
        <f t="shared" si="18"/>
        <v>0</v>
      </c>
      <c r="BC48" s="72">
        <f t="shared" si="19"/>
        <v>0</v>
      </c>
      <c r="BD48" s="72">
        <f t="shared" si="20"/>
        <v>0</v>
      </c>
      <c r="BE48" s="72">
        <f t="shared" si="21"/>
        <v>1</v>
      </c>
      <c r="BF48" s="72">
        <f t="shared" si="22"/>
        <v>0</v>
      </c>
      <c r="BG48" s="72">
        <f t="shared" si="23"/>
        <v>0</v>
      </c>
      <c r="BH48" s="72">
        <f t="shared" si="24"/>
        <v>0</v>
      </c>
      <c r="BI48" s="72">
        <f t="shared" si="25"/>
        <v>0</v>
      </c>
      <c r="BJ48" s="78">
        <f t="shared" si="26"/>
        <v>1</v>
      </c>
      <c r="BK48" s="78">
        <f t="shared" si="27"/>
        <v>1</v>
      </c>
      <c r="BL48" s="78">
        <f t="shared" si="28"/>
        <v>0</v>
      </c>
      <c r="BM48" s="72">
        <f t="shared" si="29"/>
        <v>1</v>
      </c>
      <c r="BN48" s="72">
        <f t="shared" si="30"/>
        <v>1</v>
      </c>
      <c r="BO48" s="72">
        <f t="shared" si="31"/>
        <v>1</v>
      </c>
      <c r="BP48" s="80">
        <f t="shared" si="32"/>
        <v>0</v>
      </c>
      <c r="BQ48" s="72">
        <f t="shared" si="33"/>
        <v>0</v>
      </c>
      <c r="BR48" s="72">
        <f t="shared" si="34"/>
        <v>0</v>
      </c>
      <c r="BS48" s="78">
        <f t="shared" si="35"/>
        <v>1</v>
      </c>
      <c r="BT48" s="78">
        <f t="shared" si="36"/>
        <v>0</v>
      </c>
      <c r="BU48" s="80">
        <f t="shared" si="37"/>
        <v>0</v>
      </c>
      <c r="BV48" s="80">
        <f t="shared" si="38"/>
        <v>1</v>
      </c>
      <c r="BW48" s="78">
        <f>COUNTIF(Referrals[[#This Row],[Name]:[Alt.contact]],"Mi")</f>
        <v>0</v>
      </c>
      <c r="BX48" s="80">
        <f t="shared" si="39"/>
        <v>0</v>
      </c>
      <c r="BY48" s="66">
        <f t="shared" si="40"/>
        <v>1</v>
      </c>
      <c r="BZ48" s="66">
        <f t="shared" si="41"/>
        <v>0</v>
      </c>
      <c r="CA48" s="67">
        <f t="shared" si="42"/>
        <v>1</v>
      </c>
      <c r="CB48" s="80">
        <f t="shared" si="43"/>
        <v>0</v>
      </c>
      <c r="CC48" s="80">
        <f t="shared" si="44"/>
        <v>0</v>
      </c>
      <c r="CD48" s="80">
        <f t="shared" si="45"/>
        <v>0</v>
      </c>
      <c r="CE48" s="52">
        <v>42750</v>
      </c>
      <c r="CG48" s="62"/>
      <c r="CH48" s="22"/>
      <c r="CI48" s="22"/>
      <c r="CJ48" s="4">
        <v>42711</v>
      </c>
      <c r="CK48" s="80" t="str">
        <f t="shared" si="46"/>
        <v>no</v>
      </c>
      <c r="CL48" s="28">
        <v>42947</v>
      </c>
      <c r="CM48" s="6">
        <f t="shared" ca="1" si="47"/>
        <v>197</v>
      </c>
      <c r="CN48" s="6" t="str">
        <f t="shared" ca="1" si="48"/>
        <v>Yes</v>
      </c>
      <c r="CO48" s="80" t="str">
        <f t="shared" ca="1" si="49"/>
        <v>no</v>
      </c>
      <c r="CP48" s="80">
        <f t="shared" si="50"/>
        <v>80</v>
      </c>
      <c r="CQ48" s="80">
        <f t="shared" si="51"/>
        <v>47</v>
      </c>
      <c r="CR48" s="80">
        <f t="shared" si="52"/>
        <v>33</v>
      </c>
      <c r="CS48" s="80" t="str">
        <f t="shared" si="53"/>
        <v xml:space="preserve"> </v>
      </c>
    </row>
    <row r="49" spans="1:97" ht="15" customHeight="1">
      <c r="A49" s="14" t="s">
        <v>114</v>
      </c>
      <c r="B49" t="s">
        <v>60</v>
      </c>
      <c r="C49" t="s">
        <v>73</v>
      </c>
      <c r="E49" s="4">
        <v>42661</v>
      </c>
      <c r="F49" s="2">
        <v>42670</v>
      </c>
      <c r="G49" s="2">
        <v>30149</v>
      </c>
      <c r="H49" s="58">
        <f t="shared" si="0"/>
        <v>34</v>
      </c>
      <c r="I49" s="72" t="s">
        <v>679</v>
      </c>
      <c r="J49" s="43" t="s">
        <v>8</v>
      </c>
      <c r="K49" s="6">
        <v>12</v>
      </c>
      <c r="L49" s="6" t="s">
        <v>8</v>
      </c>
      <c r="M49" s="6" t="s">
        <v>11</v>
      </c>
      <c r="N49" s="6" t="s">
        <v>8</v>
      </c>
      <c r="O49" s="57" t="s">
        <v>8</v>
      </c>
      <c r="P49" t="s">
        <v>9</v>
      </c>
      <c r="Q49" t="s">
        <v>11</v>
      </c>
      <c r="R49" t="s">
        <v>11</v>
      </c>
      <c r="T49" t="s">
        <v>22</v>
      </c>
      <c r="U49" s="72" t="s">
        <v>8</v>
      </c>
      <c r="V49" t="s">
        <v>11</v>
      </c>
      <c r="W49" s="72" t="s">
        <v>11</v>
      </c>
      <c r="X49" s="72" t="s">
        <v>11</v>
      </c>
      <c r="Y49" s="80" t="s">
        <v>8</v>
      </c>
      <c r="Z49" s="53"/>
      <c r="AB49" t="s">
        <v>15</v>
      </c>
      <c r="AC49" t="s">
        <v>695</v>
      </c>
      <c r="AD49" s="4">
        <v>42705</v>
      </c>
      <c r="AE49" t="s">
        <v>16</v>
      </c>
      <c r="AF49" s="6">
        <f>Referrals[[#This Row],[Date.Received]]-Referrals[[#This Row],[Date.Assessed]]</f>
        <v>9</v>
      </c>
      <c r="AG49" s="44" t="s">
        <v>645</v>
      </c>
      <c r="AH49" s="6" t="s">
        <v>642</v>
      </c>
      <c r="AI49" s="6" t="s">
        <v>700</v>
      </c>
      <c r="AJ49" s="63">
        <f t="shared" si="1"/>
        <v>2016</v>
      </c>
      <c r="AK49" s="63">
        <f t="shared" si="2"/>
        <v>10</v>
      </c>
      <c r="AL49" s="44">
        <f t="shared" si="3"/>
        <v>0</v>
      </c>
      <c r="AM49" s="80">
        <f t="shared" si="4"/>
        <v>1</v>
      </c>
      <c r="AN49" s="80">
        <f t="shared" si="5"/>
        <v>0</v>
      </c>
      <c r="AO49" s="44">
        <f t="shared" si="6"/>
        <v>0</v>
      </c>
      <c r="AP49" s="80">
        <f t="shared" si="7"/>
        <v>0</v>
      </c>
      <c r="AQ49" s="44">
        <f t="shared" si="8"/>
        <v>0</v>
      </c>
      <c r="AR49" s="80">
        <f t="shared" si="9"/>
        <v>0</v>
      </c>
      <c r="AS49" s="6">
        <f t="shared" si="10"/>
        <v>1</v>
      </c>
      <c r="AT49" s="80">
        <f t="shared" si="11"/>
        <v>0</v>
      </c>
      <c r="AU49" s="80">
        <f t="shared" si="12"/>
        <v>0</v>
      </c>
      <c r="AV49" s="72">
        <f t="shared" si="13"/>
        <v>1</v>
      </c>
      <c r="AW49" s="72">
        <f t="shared" si="14"/>
        <v>1</v>
      </c>
      <c r="AX49" s="72">
        <f t="shared" si="15"/>
        <v>0</v>
      </c>
      <c r="AY49" s="72">
        <f t="shared" si="16"/>
        <v>0</v>
      </c>
      <c r="AZ49" s="72">
        <f t="shared" si="17"/>
        <v>0</v>
      </c>
      <c r="BA49" s="72">
        <f>IF(SUM(Referrals[[#This Row],[Tribal.bin]:[GA.bin]]) = 0,0,1)</f>
        <v>1</v>
      </c>
      <c r="BB49" s="72">
        <f t="shared" si="18"/>
        <v>0</v>
      </c>
      <c r="BC49" s="72">
        <f t="shared" si="19"/>
        <v>0</v>
      </c>
      <c r="BD49" s="72">
        <f t="shared" si="20"/>
        <v>0</v>
      </c>
      <c r="BE49" s="72">
        <f t="shared" si="21"/>
        <v>0</v>
      </c>
      <c r="BF49" s="72">
        <f t="shared" si="22"/>
        <v>0</v>
      </c>
      <c r="BG49" s="72">
        <f t="shared" si="23"/>
        <v>0</v>
      </c>
      <c r="BH49" s="72">
        <f t="shared" si="24"/>
        <v>1</v>
      </c>
      <c r="BI49" s="72">
        <f t="shared" si="25"/>
        <v>0</v>
      </c>
      <c r="BJ49" s="78">
        <f t="shared" si="26"/>
        <v>1</v>
      </c>
      <c r="BK49" s="78">
        <f t="shared" si="27"/>
        <v>0</v>
      </c>
      <c r="BL49" s="78">
        <f t="shared" si="28"/>
        <v>0</v>
      </c>
      <c r="BM49" s="72">
        <f t="shared" si="29"/>
        <v>1</v>
      </c>
      <c r="BN49" s="72">
        <f t="shared" si="30"/>
        <v>1</v>
      </c>
      <c r="BO49" s="72">
        <f t="shared" si="31"/>
        <v>0</v>
      </c>
      <c r="BP49" s="80">
        <f t="shared" si="32"/>
        <v>0</v>
      </c>
      <c r="BQ49" s="72">
        <f t="shared" si="33"/>
        <v>0</v>
      </c>
      <c r="BR49" s="72">
        <f t="shared" si="34"/>
        <v>0</v>
      </c>
      <c r="BS49" s="78">
        <f t="shared" si="35"/>
        <v>1</v>
      </c>
      <c r="BT49" s="78">
        <f t="shared" si="36"/>
        <v>1</v>
      </c>
      <c r="BU49" s="80">
        <f t="shared" si="37"/>
        <v>0</v>
      </c>
      <c r="BV49" s="80">
        <f t="shared" si="38"/>
        <v>1</v>
      </c>
      <c r="BW49" s="78">
        <f>COUNTIF(Referrals[[#This Row],[Name]:[Alt.contact]],"Mi")</f>
        <v>0</v>
      </c>
      <c r="BX49" s="80">
        <f t="shared" si="39"/>
        <v>0</v>
      </c>
      <c r="BY49" s="66">
        <f t="shared" si="40"/>
        <v>1</v>
      </c>
      <c r="BZ49" s="66">
        <f t="shared" si="41"/>
        <v>0</v>
      </c>
      <c r="CA49" s="67">
        <f t="shared" si="42"/>
        <v>1</v>
      </c>
      <c r="CB49" s="80">
        <f t="shared" si="43"/>
        <v>0</v>
      </c>
      <c r="CC49" s="80">
        <f t="shared" si="44"/>
        <v>0</v>
      </c>
      <c r="CD49" s="80">
        <f t="shared" si="45"/>
        <v>0</v>
      </c>
      <c r="CE49" s="52">
        <v>42726</v>
      </c>
      <c r="CG49" s="62"/>
      <c r="CH49" s="22"/>
      <c r="CI49" s="22"/>
      <c r="CJ49" s="4">
        <v>42733</v>
      </c>
      <c r="CK49" s="80" t="str">
        <f t="shared" si="46"/>
        <v>no</v>
      </c>
      <c r="CL49" s="28">
        <v>43190</v>
      </c>
      <c r="CM49" s="6">
        <f t="shared" ca="1" si="47"/>
        <v>464</v>
      </c>
      <c r="CN49" s="6" t="str">
        <f t="shared" ca="1" si="48"/>
        <v>Yes</v>
      </c>
      <c r="CO49" s="80" t="str">
        <f t="shared" ca="1" si="49"/>
        <v>Yes</v>
      </c>
      <c r="CP49" s="80">
        <f t="shared" si="50"/>
        <v>56</v>
      </c>
      <c r="CQ49" s="80">
        <f t="shared" si="51"/>
        <v>35</v>
      </c>
      <c r="CR49" s="80">
        <f t="shared" si="52"/>
        <v>21</v>
      </c>
      <c r="CS49" s="80" t="str">
        <f t="shared" si="53"/>
        <v xml:space="preserve"> </v>
      </c>
    </row>
    <row r="50" spans="1:97" ht="15" customHeight="1">
      <c r="A50" s="14" t="s">
        <v>124</v>
      </c>
      <c r="B50" t="s">
        <v>60</v>
      </c>
      <c r="C50" t="s">
        <v>73</v>
      </c>
      <c r="E50" s="4">
        <v>42604</v>
      </c>
      <c r="F50" s="2">
        <v>42692</v>
      </c>
      <c r="G50" s="2">
        <v>30699</v>
      </c>
      <c r="H50" s="58">
        <f t="shared" si="0"/>
        <v>32</v>
      </c>
      <c r="I50" s="72" t="s">
        <v>679</v>
      </c>
      <c r="J50" s="43" t="s">
        <v>8</v>
      </c>
      <c r="K50" s="6">
        <v>9</v>
      </c>
      <c r="L50" s="6" t="s">
        <v>8</v>
      </c>
      <c r="M50" s="6" t="s">
        <v>11</v>
      </c>
      <c r="N50" s="6" t="s">
        <v>11</v>
      </c>
      <c r="O50" s="84" t="s">
        <v>8</v>
      </c>
      <c r="P50" t="s">
        <v>9</v>
      </c>
      <c r="Q50" t="s">
        <v>11</v>
      </c>
      <c r="T50" t="s">
        <v>22</v>
      </c>
      <c r="U50" s="72" t="s">
        <v>8</v>
      </c>
      <c r="V50" t="s">
        <v>11</v>
      </c>
      <c r="W50" s="72" t="s">
        <v>8</v>
      </c>
      <c r="X50" s="72" t="s">
        <v>11</v>
      </c>
      <c r="Y50" s="80" t="s">
        <v>8</v>
      </c>
      <c r="Z50" s="53"/>
      <c r="AB50" t="s">
        <v>26</v>
      </c>
      <c r="AD50" s="4">
        <v>42710</v>
      </c>
      <c r="AE50" t="s">
        <v>12</v>
      </c>
      <c r="AF50" s="6">
        <f>Referrals[[#This Row],[Date.Received]]-Referrals[[#This Row],[Date.Assessed]]</f>
        <v>88</v>
      </c>
      <c r="AG50" s="6" t="s">
        <v>644</v>
      </c>
      <c r="AH50" s="6" t="s">
        <v>698</v>
      </c>
      <c r="AI50" s="6" t="s">
        <v>700</v>
      </c>
      <c r="AJ50" s="63">
        <f t="shared" si="1"/>
        <v>2016</v>
      </c>
      <c r="AK50" s="63">
        <f t="shared" si="2"/>
        <v>11</v>
      </c>
      <c r="AL50" s="80">
        <f t="shared" si="3"/>
        <v>1</v>
      </c>
      <c r="AM50" s="80">
        <f t="shared" si="4"/>
        <v>0</v>
      </c>
      <c r="AN50" s="80">
        <f t="shared" si="5"/>
        <v>0</v>
      </c>
      <c r="AO50" s="44">
        <f t="shared" si="6"/>
        <v>0</v>
      </c>
      <c r="AP50" s="80">
        <f t="shared" si="7"/>
        <v>0</v>
      </c>
      <c r="AQ50" s="44">
        <f t="shared" si="8"/>
        <v>0</v>
      </c>
      <c r="AR50" s="80">
        <f t="shared" si="9"/>
        <v>0</v>
      </c>
      <c r="AS50" s="44">
        <f t="shared" si="10"/>
        <v>0</v>
      </c>
      <c r="AT50" s="80">
        <f t="shared" si="11"/>
        <v>1</v>
      </c>
      <c r="AU50" s="80">
        <f t="shared" si="12"/>
        <v>0</v>
      </c>
      <c r="AV50" s="72">
        <f t="shared" si="13"/>
        <v>1</v>
      </c>
      <c r="AW50" s="72">
        <f t="shared" si="14"/>
        <v>1</v>
      </c>
      <c r="AX50" s="72">
        <f t="shared" si="15"/>
        <v>0</v>
      </c>
      <c r="AY50" s="72">
        <f t="shared" si="16"/>
        <v>0</v>
      </c>
      <c r="AZ50" s="72">
        <f t="shared" si="17"/>
        <v>0</v>
      </c>
      <c r="BA50" s="72">
        <f>IF(SUM(Referrals[[#This Row],[Tribal.bin]:[GA.bin]]) = 0,0,1)</f>
        <v>1</v>
      </c>
      <c r="BB50" s="72">
        <f t="shared" si="18"/>
        <v>0</v>
      </c>
      <c r="BC50" s="72">
        <f t="shared" si="19"/>
        <v>0</v>
      </c>
      <c r="BD50" s="72">
        <f t="shared" si="20"/>
        <v>0</v>
      </c>
      <c r="BE50" s="72">
        <f t="shared" si="21"/>
        <v>0</v>
      </c>
      <c r="BF50" s="72">
        <f t="shared" si="22"/>
        <v>0</v>
      </c>
      <c r="BG50" s="72">
        <f t="shared" si="23"/>
        <v>0</v>
      </c>
      <c r="BH50" s="72">
        <f t="shared" si="24"/>
        <v>1</v>
      </c>
      <c r="BI50" s="72">
        <f t="shared" si="25"/>
        <v>0</v>
      </c>
      <c r="BJ50" s="78">
        <f t="shared" si="26"/>
        <v>1</v>
      </c>
      <c r="BK50" s="78">
        <f t="shared" si="27"/>
        <v>1</v>
      </c>
      <c r="BL50" s="78">
        <f t="shared" si="28"/>
        <v>0</v>
      </c>
      <c r="BM50" s="72">
        <f t="shared" si="29"/>
        <v>1</v>
      </c>
      <c r="BN50" s="72">
        <f t="shared" si="30"/>
        <v>0</v>
      </c>
      <c r="BO50" s="72">
        <f t="shared" si="31"/>
        <v>0</v>
      </c>
      <c r="BP50" s="80">
        <f t="shared" si="32"/>
        <v>0</v>
      </c>
      <c r="BQ50" s="72">
        <f t="shared" si="33"/>
        <v>0</v>
      </c>
      <c r="BR50" s="72">
        <f t="shared" si="34"/>
        <v>0</v>
      </c>
      <c r="BS50" s="78">
        <f t="shared" si="35"/>
        <v>0</v>
      </c>
      <c r="BT50" s="78">
        <f t="shared" si="36"/>
        <v>1</v>
      </c>
      <c r="BU50" s="80">
        <f t="shared" si="37"/>
        <v>0</v>
      </c>
      <c r="BV50" s="80">
        <f t="shared" si="38"/>
        <v>1</v>
      </c>
      <c r="BW50" s="78">
        <f>COUNTIF(Referrals[[#This Row],[Name]:[Alt.contact]],"Mi")</f>
        <v>0</v>
      </c>
      <c r="BX50" s="80">
        <f t="shared" si="39"/>
        <v>0</v>
      </c>
      <c r="BY50" s="66">
        <f t="shared" si="40"/>
        <v>1</v>
      </c>
      <c r="BZ50" s="66">
        <f t="shared" si="41"/>
        <v>0</v>
      </c>
      <c r="CA50" s="67">
        <f t="shared" si="42"/>
        <v>0</v>
      </c>
      <c r="CB50" s="80">
        <f t="shared" si="43"/>
        <v>1</v>
      </c>
      <c r="CC50" s="80">
        <f t="shared" si="44"/>
        <v>0</v>
      </c>
      <c r="CD50" s="80">
        <f t="shared" si="45"/>
        <v>0</v>
      </c>
      <c r="CE50" s="52"/>
      <c r="CF50" t="s">
        <v>41</v>
      </c>
      <c r="CG50" s="62"/>
      <c r="CH50" s="35" t="s">
        <v>125</v>
      </c>
      <c r="CI50" s="22"/>
      <c r="CJ50" s="4">
        <v>42733</v>
      </c>
      <c r="CK50" s="80" t="str">
        <f t="shared" si="46"/>
        <v xml:space="preserve"> </v>
      </c>
      <c r="CL50" s="28"/>
      <c r="CM50" s="6" t="str">
        <f t="shared" ca="1" si="47"/>
        <v xml:space="preserve"> </v>
      </c>
      <c r="CN50" s="6" t="str">
        <f t="shared" ca="1" si="48"/>
        <v xml:space="preserve"> </v>
      </c>
      <c r="CO50" s="80" t="str">
        <f t="shared" ca="1" si="49"/>
        <v xml:space="preserve"> </v>
      </c>
      <c r="CP50" s="80" t="str">
        <f t="shared" si="50"/>
        <v xml:space="preserve"> </v>
      </c>
      <c r="CQ50" s="80">
        <f t="shared" si="51"/>
        <v>18</v>
      </c>
      <c r="CR50" s="80" t="str">
        <f t="shared" si="52"/>
        <v xml:space="preserve"> </v>
      </c>
      <c r="CS50" s="80">
        <f t="shared" si="53"/>
        <v>41</v>
      </c>
    </row>
    <row r="51" spans="1:97" ht="15" customHeight="1">
      <c r="A51" s="14" t="s">
        <v>120</v>
      </c>
      <c r="B51" t="s">
        <v>60</v>
      </c>
      <c r="C51" t="s">
        <v>73</v>
      </c>
      <c r="E51" s="4">
        <v>42674</v>
      </c>
      <c r="F51" s="2">
        <v>42692</v>
      </c>
      <c r="G51" s="2">
        <v>30014</v>
      </c>
      <c r="H51" s="69">
        <f t="shared" si="0"/>
        <v>34</v>
      </c>
      <c r="I51" s="72" t="s">
        <v>679</v>
      </c>
      <c r="J51" s="43" t="s">
        <v>8</v>
      </c>
      <c r="K51" s="6">
        <v>13</v>
      </c>
      <c r="L51" s="6" t="s">
        <v>8</v>
      </c>
      <c r="M51" s="6" t="s">
        <v>11</v>
      </c>
      <c r="N51" s="6" t="s">
        <v>8</v>
      </c>
      <c r="O51" s="84" t="s">
        <v>8</v>
      </c>
      <c r="P51" t="s">
        <v>21</v>
      </c>
      <c r="Q51" t="s">
        <v>11</v>
      </c>
      <c r="R51" t="s">
        <v>11</v>
      </c>
      <c r="S51" s="40" t="s">
        <v>11</v>
      </c>
      <c r="T51" t="s">
        <v>22</v>
      </c>
      <c r="U51" s="72" t="s">
        <v>8</v>
      </c>
      <c r="V51" t="s">
        <v>58</v>
      </c>
      <c r="W51" s="72" t="s">
        <v>11</v>
      </c>
      <c r="X51" s="72" t="s">
        <v>11</v>
      </c>
      <c r="Y51" s="80" t="s">
        <v>8</v>
      </c>
      <c r="Z51" s="53"/>
      <c r="AB51" t="s">
        <v>26</v>
      </c>
      <c r="AD51" s="4">
        <v>42705</v>
      </c>
      <c r="AE51" t="s">
        <v>16</v>
      </c>
      <c r="AF51" s="6">
        <f>Referrals[[#This Row],[Date.Received]]-Referrals[[#This Row],[Date.Assessed]]</f>
        <v>18</v>
      </c>
      <c r="AG51" s="44" t="s">
        <v>645</v>
      </c>
      <c r="AH51" s="6" t="s">
        <v>642</v>
      </c>
      <c r="AI51" s="6" t="s">
        <v>700</v>
      </c>
      <c r="AJ51" s="63">
        <f t="shared" si="1"/>
        <v>2016</v>
      </c>
      <c r="AK51" s="63">
        <f t="shared" si="2"/>
        <v>11</v>
      </c>
      <c r="AL51" s="44">
        <f t="shared" si="3"/>
        <v>0</v>
      </c>
      <c r="AM51" s="80">
        <f t="shared" si="4"/>
        <v>1</v>
      </c>
      <c r="AN51" s="80">
        <f t="shared" si="5"/>
        <v>0</v>
      </c>
      <c r="AO51" s="44">
        <f t="shared" si="6"/>
        <v>0</v>
      </c>
      <c r="AP51" s="80">
        <f t="shared" si="7"/>
        <v>0</v>
      </c>
      <c r="AQ51" s="44">
        <f t="shared" si="8"/>
        <v>0</v>
      </c>
      <c r="AR51" s="80">
        <f t="shared" si="9"/>
        <v>0</v>
      </c>
      <c r="AS51" s="6">
        <f t="shared" si="10"/>
        <v>1</v>
      </c>
      <c r="AT51" s="80">
        <f t="shared" si="11"/>
        <v>0</v>
      </c>
      <c r="AU51" s="80">
        <f t="shared" si="12"/>
        <v>0</v>
      </c>
      <c r="AV51" s="72">
        <f t="shared" si="13"/>
        <v>0</v>
      </c>
      <c r="AW51" s="72">
        <f t="shared" si="14"/>
        <v>1</v>
      </c>
      <c r="AX51" s="72">
        <f t="shared" si="15"/>
        <v>0</v>
      </c>
      <c r="AY51" s="72">
        <f t="shared" si="16"/>
        <v>0</v>
      </c>
      <c r="AZ51" s="72">
        <f t="shared" si="17"/>
        <v>0</v>
      </c>
      <c r="BA51" s="72">
        <f>IF(SUM(Referrals[[#This Row],[Tribal.bin]:[GA.bin]]) = 0,0,1)</f>
        <v>1</v>
      </c>
      <c r="BB51" s="72">
        <f t="shared" si="18"/>
        <v>0</v>
      </c>
      <c r="BC51" s="72">
        <f t="shared" si="19"/>
        <v>0</v>
      </c>
      <c r="BD51" s="72">
        <f t="shared" si="20"/>
        <v>0</v>
      </c>
      <c r="BE51" s="72">
        <f t="shared" si="21"/>
        <v>0</v>
      </c>
      <c r="BF51" s="72">
        <f t="shared" si="22"/>
        <v>0</v>
      </c>
      <c r="BG51" s="72">
        <f t="shared" si="23"/>
        <v>1</v>
      </c>
      <c r="BH51" s="72">
        <f t="shared" si="24"/>
        <v>0</v>
      </c>
      <c r="BI51" s="72">
        <f t="shared" si="25"/>
        <v>0</v>
      </c>
      <c r="BJ51" s="78">
        <f t="shared" si="26"/>
        <v>1</v>
      </c>
      <c r="BK51" s="78">
        <f t="shared" si="27"/>
        <v>0</v>
      </c>
      <c r="BL51" s="78">
        <f t="shared" si="28"/>
        <v>0</v>
      </c>
      <c r="BM51" s="72">
        <f t="shared" si="29"/>
        <v>1</v>
      </c>
      <c r="BN51" s="72">
        <f t="shared" si="30"/>
        <v>1</v>
      </c>
      <c r="BO51" s="72">
        <f t="shared" si="31"/>
        <v>1</v>
      </c>
      <c r="BP51" s="80">
        <f t="shared" si="32"/>
        <v>0</v>
      </c>
      <c r="BQ51" s="72">
        <f t="shared" si="33"/>
        <v>0</v>
      </c>
      <c r="BR51" s="72">
        <f t="shared" si="34"/>
        <v>0</v>
      </c>
      <c r="BS51" s="78">
        <f t="shared" si="35"/>
        <v>1</v>
      </c>
      <c r="BT51" s="78">
        <f t="shared" si="36"/>
        <v>1</v>
      </c>
      <c r="BU51" s="80">
        <f t="shared" si="37"/>
        <v>0</v>
      </c>
      <c r="BV51" s="80">
        <f t="shared" si="38"/>
        <v>1</v>
      </c>
      <c r="BW51" s="78">
        <f>COUNTIF(Referrals[[#This Row],[Name]:[Alt.contact]],"Mi")</f>
        <v>0</v>
      </c>
      <c r="BX51" s="80">
        <f t="shared" si="39"/>
        <v>0</v>
      </c>
      <c r="BY51" s="66">
        <f t="shared" si="40"/>
        <v>1</v>
      </c>
      <c r="BZ51" s="66">
        <f t="shared" si="41"/>
        <v>0</v>
      </c>
      <c r="CA51" s="69">
        <f t="shared" si="42"/>
        <v>1</v>
      </c>
      <c r="CB51" s="80">
        <f t="shared" si="43"/>
        <v>0</v>
      </c>
      <c r="CC51" s="80">
        <f t="shared" si="44"/>
        <v>0</v>
      </c>
      <c r="CD51" s="80">
        <f t="shared" si="45"/>
        <v>0</v>
      </c>
      <c r="CE51" s="52">
        <v>42826</v>
      </c>
      <c r="CG51" s="62"/>
      <c r="CH51" s="22"/>
      <c r="CI51" s="22"/>
      <c r="CJ51" s="4">
        <v>42836</v>
      </c>
      <c r="CK51" s="80" t="str">
        <f t="shared" si="46"/>
        <v>no</v>
      </c>
      <c r="CL51" s="28">
        <v>43039</v>
      </c>
      <c r="CM51" s="6">
        <f t="shared" ca="1" si="47"/>
        <v>213</v>
      </c>
      <c r="CN51" s="6" t="str">
        <f t="shared" ca="1" si="48"/>
        <v>Yes</v>
      </c>
      <c r="CO51" s="80" t="str">
        <f t="shared" ca="1" si="49"/>
        <v>no</v>
      </c>
      <c r="CP51" s="80">
        <f t="shared" si="50"/>
        <v>134</v>
      </c>
      <c r="CQ51" s="80">
        <f t="shared" si="51"/>
        <v>13</v>
      </c>
      <c r="CR51" s="80">
        <f t="shared" si="52"/>
        <v>121</v>
      </c>
      <c r="CS51" s="80" t="str">
        <f t="shared" si="53"/>
        <v xml:space="preserve"> </v>
      </c>
    </row>
    <row r="52" spans="1:97" ht="15" customHeight="1">
      <c r="A52" s="14" t="s">
        <v>121</v>
      </c>
      <c r="B52" t="s">
        <v>122</v>
      </c>
      <c r="C52" t="s">
        <v>123</v>
      </c>
      <c r="E52" s="4">
        <v>42606</v>
      </c>
      <c r="F52" s="2">
        <v>42692</v>
      </c>
      <c r="G52" s="2">
        <v>28305</v>
      </c>
      <c r="H52" s="58">
        <f t="shared" si="0"/>
        <v>39</v>
      </c>
      <c r="I52" s="72" t="s">
        <v>679</v>
      </c>
      <c r="J52" s="43" t="s">
        <v>8</v>
      </c>
      <c r="K52" s="6">
        <v>10</v>
      </c>
      <c r="L52" s="6" t="s">
        <v>8</v>
      </c>
      <c r="M52" s="6" t="s">
        <v>11</v>
      </c>
      <c r="N52" s="6" t="s">
        <v>8</v>
      </c>
      <c r="O52" s="68" t="s">
        <v>8</v>
      </c>
      <c r="P52" t="s">
        <v>9</v>
      </c>
      <c r="Q52" t="s">
        <v>11</v>
      </c>
      <c r="T52" t="s">
        <v>22</v>
      </c>
      <c r="U52" s="72" t="s">
        <v>11</v>
      </c>
      <c r="V52" t="s">
        <v>8</v>
      </c>
      <c r="W52" s="72" t="s">
        <v>11</v>
      </c>
      <c r="X52" s="72" t="s">
        <v>8</v>
      </c>
      <c r="Y52" s="80" t="s">
        <v>8</v>
      </c>
      <c r="Z52" s="53"/>
      <c r="AB52" t="s">
        <v>15</v>
      </c>
      <c r="AC52" t="s">
        <v>695</v>
      </c>
      <c r="AD52" s="4">
        <v>42703</v>
      </c>
      <c r="AE52" t="s">
        <v>16</v>
      </c>
      <c r="AF52" s="6">
        <f>Referrals[[#This Row],[Date.Received]]-Referrals[[#This Row],[Date.Assessed]]</f>
        <v>86</v>
      </c>
      <c r="AG52" s="44" t="s">
        <v>645</v>
      </c>
      <c r="AH52" s="6" t="s">
        <v>640</v>
      </c>
      <c r="AI52" s="6" t="s">
        <v>643</v>
      </c>
      <c r="AJ52" s="63">
        <f t="shared" si="1"/>
        <v>2016</v>
      </c>
      <c r="AK52" s="63">
        <f t="shared" si="2"/>
        <v>11</v>
      </c>
      <c r="AL52" s="44">
        <f t="shared" si="3"/>
        <v>0</v>
      </c>
      <c r="AM52" s="80">
        <f t="shared" si="4"/>
        <v>1</v>
      </c>
      <c r="AN52" s="80">
        <f t="shared" si="5"/>
        <v>0</v>
      </c>
      <c r="AO52" s="44">
        <f t="shared" si="6"/>
        <v>0</v>
      </c>
      <c r="AP52" s="80">
        <f t="shared" si="7"/>
        <v>0</v>
      </c>
      <c r="AQ52" s="80">
        <f t="shared" si="8"/>
        <v>1</v>
      </c>
      <c r="AR52" s="80">
        <f t="shared" si="9"/>
        <v>0</v>
      </c>
      <c r="AS52" s="44">
        <f t="shared" si="10"/>
        <v>0</v>
      </c>
      <c r="AT52" s="80">
        <f t="shared" si="11"/>
        <v>0</v>
      </c>
      <c r="AU52" s="80">
        <f t="shared" si="12"/>
        <v>1</v>
      </c>
      <c r="AV52" s="72">
        <f t="shared" si="13"/>
        <v>0</v>
      </c>
      <c r="AW52" s="72">
        <f t="shared" si="14"/>
        <v>1</v>
      </c>
      <c r="AX52" s="72">
        <f t="shared" si="15"/>
        <v>0</v>
      </c>
      <c r="AY52" s="72">
        <f t="shared" si="16"/>
        <v>0</v>
      </c>
      <c r="AZ52" s="72">
        <f t="shared" si="17"/>
        <v>0</v>
      </c>
      <c r="BA52" s="72">
        <f>IF(SUM(Referrals[[#This Row],[Tribal.bin]:[GA.bin]]) = 0,0,1)</f>
        <v>1</v>
      </c>
      <c r="BB52" s="72">
        <f t="shared" si="18"/>
        <v>0</v>
      </c>
      <c r="BC52" s="72">
        <f t="shared" si="19"/>
        <v>0</v>
      </c>
      <c r="BD52" s="72">
        <f t="shared" si="20"/>
        <v>0</v>
      </c>
      <c r="BE52" s="72">
        <f t="shared" si="21"/>
        <v>0</v>
      </c>
      <c r="BF52" s="72">
        <f t="shared" si="22"/>
        <v>0</v>
      </c>
      <c r="BG52" s="72">
        <f t="shared" si="23"/>
        <v>0</v>
      </c>
      <c r="BH52" s="72">
        <f t="shared" si="24"/>
        <v>1</v>
      </c>
      <c r="BI52" s="72">
        <f t="shared" si="25"/>
        <v>0</v>
      </c>
      <c r="BJ52" s="78">
        <f t="shared" si="26"/>
        <v>1</v>
      </c>
      <c r="BK52" s="78">
        <f t="shared" si="27"/>
        <v>0</v>
      </c>
      <c r="BL52" s="78">
        <f t="shared" si="28"/>
        <v>0</v>
      </c>
      <c r="BM52" s="72">
        <f t="shared" si="29"/>
        <v>1</v>
      </c>
      <c r="BN52" s="72">
        <f t="shared" si="30"/>
        <v>0</v>
      </c>
      <c r="BO52" s="72">
        <f t="shared" si="31"/>
        <v>0</v>
      </c>
      <c r="BP52" s="80">
        <f t="shared" si="32"/>
        <v>0</v>
      </c>
      <c r="BQ52" s="72">
        <f t="shared" si="33"/>
        <v>0</v>
      </c>
      <c r="BR52" s="72">
        <f t="shared" si="34"/>
        <v>0</v>
      </c>
      <c r="BS52" s="78">
        <f t="shared" si="35"/>
        <v>1</v>
      </c>
      <c r="BT52" s="78">
        <f t="shared" si="36"/>
        <v>0</v>
      </c>
      <c r="BU52" s="80">
        <f t="shared" si="37"/>
        <v>1</v>
      </c>
      <c r="BV52" s="80">
        <f t="shared" si="38"/>
        <v>1</v>
      </c>
      <c r="BW52" s="78">
        <f>COUNTIF(Referrals[[#This Row],[Name]:[Alt.contact]],"Mi")</f>
        <v>0</v>
      </c>
      <c r="BX52" s="80">
        <f t="shared" si="39"/>
        <v>0</v>
      </c>
      <c r="BY52" s="66">
        <f t="shared" si="40"/>
        <v>1</v>
      </c>
      <c r="BZ52" s="66">
        <f t="shared" si="41"/>
        <v>0</v>
      </c>
      <c r="CA52" s="67">
        <f t="shared" si="42"/>
        <v>1</v>
      </c>
      <c r="CB52" s="80">
        <f t="shared" si="43"/>
        <v>0</v>
      </c>
      <c r="CC52" s="80">
        <f t="shared" si="44"/>
        <v>0</v>
      </c>
      <c r="CD52" s="80">
        <f t="shared" si="45"/>
        <v>0</v>
      </c>
      <c r="CE52" s="52">
        <v>42752</v>
      </c>
      <c r="CG52" s="62"/>
      <c r="CH52" s="22"/>
      <c r="CI52" s="22"/>
      <c r="CJ52" s="4">
        <v>42752</v>
      </c>
      <c r="CK52" s="80" t="str">
        <f t="shared" si="46"/>
        <v>no</v>
      </c>
      <c r="CL52" s="28">
        <v>42855</v>
      </c>
      <c r="CM52" s="6">
        <f t="shared" ca="1" si="47"/>
        <v>103</v>
      </c>
      <c r="CN52" s="6" t="str">
        <f t="shared" ca="1" si="48"/>
        <v>Yes</v>
      </c>
      <c r="CO52" s="80" t="str">
        <f t="shared" ca="1" si="49"/>
        <v>no</v>
      </c>
      <c r="CP52" s="80">
        <f t="shared" si="50"/>
        <v>60</v>
      </c>
      <c r="CQ52" s="80">
        <f t="shared" si="51"/>
        <v>11</v>
      </c>
      <c r="CR52" s="80">
        <f t="shared" si="52"/>
        <v>49</v>
      </c>
      <c r="CS52" s="80" t="str">
        <f t="shared" si="53"/>
        <v xml:space="preserve"> </v>
      </c>
    </row>
    <row r="53" spans="1:97" ht="15" customHeight="1">
      <c r="A53" s="14" t="s">
        <v>126</v>
      </c>
      <c r="B53" t="s">
        <v>43</v>
      </c>
      <c r="C53" t="s">
        <v>127</v>
      </c>
      <c r="E53" s="4">
        <v>42640</v>
      </c>
      <c r="F53" s="2">
        <v>42709</v>
      </c>
      <c r="G53" s="2">
        <v>25807</v>
      </c>
      <c r="H53" s="58">
        <f t="shared" si="0"/>
        <v>46</v>
      </c>
      <c r="I53" s="72" t="s">
        <v>679</v>
      </c>
      <c r="J53" s="43" t="s">
        <v>8</v>
      </c>
      <c r="K53" s="6">
        <v>11</v>
      </c>
      <c r="L53" s="6" t="s">
        <v>8</v>
      </c>
      <c r="M53" s="6" t="s">
        <v>11</v>
      </c>
      <c r="N53" s="6" t="s">
        <v>11</v>
      </c>
      <c r="O53" s="57" t="s">
        <v>8</v>
      </c>
      <c r="P53" t="s">
        <v>21</v>
      </c>
      <c r="Q53" t="s">
        <v>11</v>
      </c>
      <c r="R53" t="s">
        <v>11</v>
      </c>
      <c r="S53" s="40" t="s">
        <v>11</v>
      </c>
      <c r="T53" t="s">
        <v>10</v>
      </c>
      <c r="U53" s="72" t="s">
        <v>11</v>
      </c>
      <c r="V53" t="s">
        <v>8</v>
      </c>
      <c r="W53" s="72" t="s">
        <v>8</v>
      </c>
      <c r="X53" s="72" t="s">
        <v>11</v>
      </c>
      <c r="Y53" s="80" t="s">
        <v>8</v>
      </c>
      <c r="Z53" s="53"/>
      <c r="AB53" t="s">
        <v>37</v>
      </c>
      <c r="AD53" s="4">
        <v>42717</v>
      </c>
      <c r="AE53" t="s">
        <v>12</v>
      </c>
      <c r="AF53" s="6">
        <f>Referrals[[#This Row],[Date.Received]]-Referrals[[#This Row],[Date.Assessed]]</f>
        <v>69</v>
      </c>
      <c r="AG53" s="6" t="s">
        <v>644</v>
      </c>
      <c r="AH53" s="6" t="s">
        <v>640</v>
      </c>
      <c r="AI53" s="6" t="s">
        <v>700</v>
      </c>
      <c r="AJ53" s="63">
        <f t="shared" si="1"/>
        <v>2016</v>
      </c>
      <c r="AK53" s="63">
        <f t="shared" si="2"/>
        <v>12</v>
      </c>
      <c r="AL53" s="80">
        <f t="shared" si="3"/>
        <v>1</v>
      </c>
      <c r="AM53" s="80">
        <f t="shared" si="4"/>
        <v>0</v>
      </c>
      <c r="AN53" s="80">
        <f t="shared" si="5"/>
        <v>0</v>
      </c>
      <c r="AO53" s="44">
        <f t="shared" si="6"/>
        <v>0</v>
      </c>
      <c r="AP53" s="80">
        <f t="shared" si="7"/>
        <v>0</v>
      </c>
      <c r="AQ53" s="80">
        <f t="shared" si="8"/>
        <v>1</v>
      </c>
      <c r="AR53" s="80">
        <f t="shared" si="9"/>
        <v>0</v>
      </c>
      <c r="AS53" s="44">
        <f t="shared" si="10"/>
        <v>0</v>
      </c>
      <c r="AT53" s="80">
        <f t="shared" si="11"/>
        <v>0</v>
      </c>
      <c r="AU53" s="80">
        <f t="shared" si="12"/>
        <v>0</v>
      </c>
      <c r="AV53" s="72">
        <f t="shared" si="13"/>
        <v>0</v>
      </c>
      <c r="AW53" s="72">
        <f t="shared" si="14"/>
        <v>0</v>
      </c>
      <c r="AX53" s="72">
        <f t="shared" si="15"/>
        <v>1</v>
      </c>
      <c r="AY53" s="72">
        <f t="shared" si="16"/>
        <v>0</v>
      </c>
      <c r="AZ53" s="72">
        <f t="shared" si="17"/>
        <v>0</v>
      </c>
      <c r="BA53" s="72">
        <f>IF(SUM(Referrals[[#This Row],[Tribal.bin]:[GA.bin]]) = 0,0,1)</f>
        <v>1</v>
      </c>
      <c r="BB53" s="72">
        <f t="shared" si="18"/>
        <v>0</v>
      </c>
      <c r="BC53" s="72">
        <f t="shared" si="19"/>
        <v>0</v>
      </c>
      <c r="BD53" s="72">
        <f t="shared" si="20"/>
        <v>0</v>
      </c>
      <c r="BE53" s="72">
        <f t="shared" si="21"/>
        <v>0</v>
      </c>
      <c r="BF53" s="72">
        <f t="shared" si="22"/>
        <v>0</v>
      </c>
      <c r="BG53" s="72">
        <f t="shared" si="23"/>
        <v>1</v>
      </c>
      <c r="BH53" s="72">
        <f t="shared" si="24"/>
        <v>0</v>
      </c>
      <c r="BI53" s="72">
        <f t="shared" si="25"/>
        <v>0</v>
      </c>
      <c r="BJ53" s="78">
        <f t="shared" si="26"/>
        <v>1</v>
      </c>
      <c r="BK53" s="78">
        <f t="shared" si="27"/>
        <v>1</v>
      </c>
      <c r="BL53" s="78">
        <f t="shared" si="28"/>
        <v>0</v>
      </c>
      <c r="BM53" s="72">
        <f t="shared" si="29"/>
        <v>1</v>
      </c>
      <c r="BN53" s="72">
        <f t="shared" si="30"/>
        <v>1</v>
      </c>
      <c r="BO53" s="72">
        <f t="shared" si="31"/>
        <v>1</v>
      </c>
      <c r="BP53" s="80">
        <f t="shared" si="32"/>
        <v>0</v>
      </c>
      <c r="BQ53" s="72">
        <f t="shared" si="33"/>
        <v>0</v>
      </c>
      <c r="BR53" s="72">
        <f t="shared" si="34"/>
        <v>0</v>
      </c>
      <c r="BS53" s="78">
        <f t="shared" si="35"/>
        <v>0</v>
      </c>
      <c r="BT53" s="78">
        <f t="shared" si="36"/>
        <v>1</v>
      </c>
      <c r="BU53" s="80">
        <f t="shared" si="37"/>
        <v>1</v>
      </c>
      <c r="BV53" s="80">
        <f t="shared" si="38"/>
        <v>1</v>
      </c>
      <c r="BW53" s="78">
        <f>COUNTIF(Referrals[[#This Row],[Name]:[Alt.contact]],"Mi")</f>
        <v>0</v>
      </c>
      <c r="BX53" s="80">
        <f t="shared" si="39"/>
        <v>0</v>
      </c>
      <c r="BY53" s="66">
        <f t="shared" si="40"/>
        <v>1</v>
      </c>
      <c r="BZ53" s="66">
        <f t="shared" si="41"/>
        <v>0</v>
      </c>
      <c r="CA53" s="67">
        <f t="shared" si="42"/>
        <v>0</v>
      </c>
      <c r="CB53" s="80">
        <f t="shared" si="43"/>
        <v>1</v>
      </c>
      <c r="CC53" s="80">
        <f t="shared" si="44"/>
        <v>0</v>
      </c>
      <c r="CD53" s="80">
        <f t="shared" si="45"/>
        <v>0</v>
      </c>
      <c r="CE53" s="52"/>
      <c r="CF53" s="40" t="s">
        <v>413</v>
      </c>
      <c r="CG53" s="62"/>
      <c r="CH53" s="22"/>
      <c r="CI53" s="22"/>
      <c r="CJ53" s="4">
        <v>42754</v>
      </c>
      <c r="CK53" s="80" t="str">
        <f t="shared" si="46"/>
        <v xml:space="preserve"> </v>
      </c>
      <c r="CL53" s="28"/>
      <c r="CM53" s="6" t="str">
        <f t="shared" ca="1" si="47"/>
        <v xml:space="preserve"> </v>
      </c>
      <c r="CN53" s="6" t="str">
        <f t="shared" ca="1" si="48"/>
        <v xml:space="preserve"> </v>
      </c>
      <c r="CO53" s="80" t="str">
        <f t="shared" ca="1" si="49"/>
        <v xml:space="preserve"> </v>
      </c>
      <c r="CP53" s="80" t="str">
        <f t="shared" si="50"/>
        <v xml:space="preserve"> </v>
      </c>
      <c r="CQ53" s="80">
        <f t="shared" si="51"/>
        <v>8</v>
      </c>
      <c r="CR53" s="80" t="str">
        <f t="shared" si="52"/>
        <v xml:space="preserve"> </v>
      </c>
      <c r="CS53" s="80">
        <f t="shared" si="53"/>
        <v>45</v>
      </c>
    </row>
    <row r="54" spans="1:97" ht="15" customHeight="1">
      <c r="A54" s="14" t="s">
        <v>128</v>
      </c>
      <c r="B54" t="s">
        <v>129</v>
      </c>
      <c r="C54" t="s">
        <v>130</v>
      </c>
      <c r="E54" s="4">
        <v>42675</v>
      </c>
      <c r="F54" s="2">
        <v>42733</v>
      </c>
      <c r="G54" s="2">
        <v>21104</v>
      </c>
      <c r="H54" s="58">
        <f t="shared" si="0"/>
        <v>59</v>
      </c>
      <c r="I54" s="72" t="s">
        <v>679</v>
      </c>
      <c r="J54" s="43" t="s">
        <v>8</v>
      </c>
      <c r="K54" s="6">
        <v>11</v>
      </c>
      <c r="L54" s="6" t="s">
        <v>8</v>
      </c>
      <c r="M54" s="6" t="s">
        <v>11</v>
      </c>
      <c r="N54" s="6" t="s">
        <v>11</v>
      </c>
      <c r="O54" s="57" t="s">
        <v>8</v>
      </c>
      <c r="P54" t="s">
        <v>21</v>
      </c>
      <c r="T54" t="s">
        <v>25</v>
      </c>
      <c r="U54" s="72" t="s">
        <v>11</v>
      </c>
      <c r="V54" t="s">
        <v>11</v>
      </c>
      <c r="W54" s="72" t="s">
        <v>11</v>
      </c>
      <c r="X54" s="72" t="s">
        <v>8</v>
      </c>
      <c r="Y54" s="80" t="s">
        <v>8</v>
      </c>
      <c r="Z54" s="53"/>
      <c r="AB54" t="s">
        <v>37</v>
      </c>
      <c r="AD54" s="4">
        <v>42767</v>
      </c>
      <c r="AE54" t="s">
        <v>12</v>
      </c>
      <c r="AF54" s="6">
        <f>Referrals[[#This Row],[Date.Received]]-Referrals[[#This Row],[Date.Assessed]]</f>
        <v>58</v>
      </c>
      <c r="AG54" s="6" t="s">
        <v>644</v>
      </c>
      <c r="AH54" s="6" t="s">
        <v>640</v>
      </c>
      <c r="AI54" s="6" t="s">
        <v>700</v>
      </c>
      <c r="AJ54" s="63">
        <f t="shared" si="1"/>
        <v>2016</v>
      </c>
      <c r="AK54" s="63">
        <f t="shared" si="2"/>
        <v>12</v>
      </c>
      <c r="AL54" s="80">
        <f t="shared" si="3"/>
        <v>1</v>
      </c>
      <c r="AM54" s="80">
        <f t="shared" si="4"/>
        <v>0</v>
      </c>
      <c r="AN54" s="80">
        <f t="shared" si="5"/>
        <v>0</v>
      </c>
      <c r="AO54" s="44">
        <f t="shared" si="6"/>
        <v>0</v>
      </c>
      <c r="AP54" s="80">
        <f t="shared" si="7"/>
        <v>0</v>
      </c>
      <c r="AQ54" s="80">
        <f t="shared" si="8"/>
        <v>1</v>
      </c>
      <c r="AR54" s="80">
        <f t="shared" si="9"/>
        <v>0</v>
      </c>
      <c r="AS54" s="44">
        <f t="shared" si="10"/>
        <v>0</v>
      </c>
      <c r="AT54" s="80">
        <f t="shared" si="11"/>
        <v>0</v>
      </c>
      <c r="AU54" s="80">
        <f t="shared" si="12"/>
        <v>0</v>
      </c>
      <c r="AV54" s="72">
        <f t="shared" si="13"/>
        <v>1</v>
      </c>
      <c r="AW54" s="72">
        <f t="shared" si="14"/>
        <v>0</v>
      </c>
      <c r="AX54" s="72">
        <f t="shared" si="15"/>
        <v>0</v>
      </c>
      <c r="AY54" s="72">
        <f t="shared" si="16"/>
        <v>0</v>
      </c>
      <c r="AZ54" s="72">
        <f t="shared" si="17"/>
        <v>1</v>
      </c>
      <c r="BA54" s="72">
        <f>IF(SUM(Referrals[[#This Row],[Tribal.bin]:[GA.bin]]) = 0,0,1)</f>
        <v>1</v>
      </c>
      <c r="BB54" s="72">
        <f t="shared" si="18"/>
        <v>0</v>
      </c>
      <c r="BC54" s="72">
        <f t="shared" si="19"/>
        <v>0</v>
      </c>
      <c r="BD54" s="72">
        <f t="shared" si="20"/>
        <v>0</v>
      </c>
      <c r="BE54" s="72">
        <f t="shared" si="21"/>
        <v>0</v>
      </c>
      <c r="BF54" s="72">
        <f t="shared" si="22"/>
        <v>0</v>
      </c>
      <c r="BG54" s="72">
        <f t="shared" si="23"/>
        <v>1</v>
      </c>
      <c r="BH54" s="72">
        <f t="shared" si="24"/>
        <v>0</v>
      </c>
      <c r="BI54" s="72">
        <f t="shared" si="25"/>
        <v>0</v>
      </c>
      <c r="BJ54" s="78">
        <f t="shared" si="26"/>
        <v>1</v>
      </c>
      <c r="BK54" s="78">
        <f t="shared" si="27"/>
        <v>1</v>
      </c>
      <c r="BL54" s="78">
        <f t="shared" si="28"/>
        <v>0</v>
      </c>
      <c r="BM54" s="72">
        <f t="shared" si="29"/>
        <v>0</v>
      </c>
      <c r="BN54" s="72">
        <f t="shared" si="30"/>
        <v>0</v>
      </c>
      <c r="BO54" s="72">
        <f t="shared" si="31"/>
        <v>0</v>
      </c>
      <c r="BP54" s="80">
        <f t="shared" si="32"/>
        <v>0</v>
      </c>
      <c r="BQ54" s="72">
        <f t="shared" si="33"/>
        <v>0</v>
      </c>
      <c r="BR54" s="72">
        <f t="shared" si="34"/>
        <v>0</v>
      </c>
      <c r="BS54" s="78">
        <f t="shared" si="35"/>
        <v>1</v>
      </c>
      <c r="BT54" s="78">
        <f t="shared" si="36"/>
        <v>0</v>
      </c>
      <c r="BU54" s="80">
        <f t="shared" si="37"/>
        <v>1</v>
      </c>
      <c r="BV54" s="80">
        <f t="shared" si="38"/>
        <v>1</v>
      </c>
      <c r="BW54" s="78">
        <f>COUNTIF(Referrals[[#This Row],[Name]:[Alt.contact]],"Mi")</f>
        <v>0</v>
      </c>
      <c r="BX54" s="80">
        <f t="shared" si="39"/>
        <v>0</v>
      </c>
      <c r="BY54" s="66">
        <f t="shared" si="40"/>
        <v>1</v>
      </c>
      <c r="BZ54" s="66">
        <f t="shared" si="41"/>
        <v>0</v>
      </c>
      <c r="CA54" s="67">
        <f t="shared" si="42"/>
        <v>0</v>
      </c>
      <c r="CB54" s="80">
        <f t="shared" si="43"/>
        <v>1</v>
      </c>
      <c r="CC54" s="80">
        <f t="shared" si="44"/>
        <v>0</v>
      </c>
      <c r="CD54" s="80">
        <f t="shared" si="45"/>
        <v>0</v>
      </c>
      <c r="CE54" s="52"/>
      <c r="CF54" t="s">
        <v>717</v>
      </c>
      <c r="CG54" s="62"/>
      <c r="CH54" s="22"/>
      <c r="CI54" s="22"/>
      <c r="CJ54" s="4">
        <v>42793</v>
      </c>
      <c r="CK54" s="80" t="str">
        <f t="shared" si="46"/>
        <v xml:space="preserve"> </v>
      </c>
      <c r="CL54" s="28"/>
      <c r="CM54" s="6" t="str">
        <f t="shared" ca="1" si="47"/>
        <v xml:space="preserve"> </v>
      </c>
      <c r="CN54" s="6" t="str">
        <f t="shared" ca="1" si="48"/>
        <v xml:space="preserve"> </v>
      </c>
      <c r="CO54" s="80" t="str">
        <f t="shared" ca="1" si="49"/>
        <v xml:space="preserve"> </v>
      </c>
      <c r="CP54" s="80" t="str">
        <f t="shared" si="50"/>
        <v xml:space="preserve"> </v>
      </c>
      <c r="CQ54" s="80">
        <f t="shared" si="51"/>
        <v>34</v>
      </c>
      <c r="CR54" s="80" t="str">
        <f t="shared" si="52"/>
        <v xml:space="preserve"> </v>
      </c>
      <c r="CS54" s="80">
        <f t="shared" si="53"/>
        <v>60</v>
      </c>
    </row>
    <row r="55" spans="1:97" ht="15" customHeight="1">
      <c r="A55" s="14" t="s">
        <v>131</v>
      </c>
      <c r="B55" t="s">
        <v>43</v>
      </c>
      <c r="C55" t="s">
        <v>106</v>
      </c>
      <c r="E55" s="4">
        <v>42690</v>
      </c>
      <c r="F55" s="2">
        <v>42733</v>
      </c>
      <c r="G55" s="2">
        <v>21304</v>
      </c>
      <c r="H55" s="58">
        <f t="shared" si="0"/>
        <v>58</v>
      </c>
      <c r="I55" s="72" t="s">
        <v>679</v>
      </c>
      <c r="J55" s="43" t="s">
        <v>8</v>
      </c>
      <c r="K55" s="6">
        <v>12</v>
      </c>
      <c r="L55" s="6" t="s">
        <v>8</v>
      </c>
      <c r="M55" s="6" t="s">
        <v>11</v>
      </c>
      <c r="N55" s="6" t="s">
        <v>8</v>
      </c>
      <c r="O55" s="57" t="s">
        <v>8</v>
      </c>
      <c r="P55" t="s">
        <v>9</v>
      </c>
      <c r="Q55" t="s">
        <v>11</v>
      </c>
      <c r="R55" t="s">
        <v>11</v>
      </c>
      <c r="S55" s="40" t="s">
        <v>11</v>
      </c>
      <c r="T55" t="s">
        <v>22</v>
      </c>
      <c r="U55" s="72" t="s">
        <v>8</v>
      </c>
      <c r="V55" t="s">
        <v>11</v>
      </c>
      <c r="W55" s="72" t="s">
        <v>8</v>
      </c>
      <c r="X55" s="72" t="s">
        <v>11</v>
      </c>
      <c r="Y55" s="80" t="s">
        <v>8</v>
      </c>
      <c r="Z55" s="53"/>
      <c r="AE55" t="s">
        <v>12</v>
      </c>
      <c r="AF55" s="6">
        <f>Referrals[[#This Row],[Date.Received]]-Referrals[[#This Row],[Date.Assessed]]</f>
        <v>43</v>
      </c>
      <c r="AG55" s="6" t="s">
        <v>644</v>
      </c>
      <c r="AH55" s="6" t="s">
        <v>642</v>
      </c>
      <c r="AI55" s="6" t="s">
        <v>700</v>
      </c>
      <c r="AJ55" s="63">
        <f t="shared" si="1"/>
        <v>2016</v>
      </c>
      <c r="AK55" s="63">
        <f t="shared" si="2"/>
        <v>12</v>
      </c>
      <c r="AL55" s="80">
        <f t="shared" si="3"/>
        <v>1</v>
      </c>
      <c r="AM55" s="80">
        <f t="shared" si="4"/>
        <v>0</v>
      </c>
      <c r="AN55" s="80">
        <f t="shared" si="5"/>
        <v>0</v>
      </c>
      <c r="AO55" s="44">
        <f t="shared" si="6"/>
        <v>0</v>
      </c>
      <c r="AP55" s="80">
        <f t="shared" si="7"/>
        <v>0</v>
      </c>
      <c r="AQ55" s="44">
        <f t="shared" si="8"/>
        <v>0</v>
      </c>
      <c r="AR55" s="80">
        <f t="shared" si="9"/>
        <v>0</v>
      </c>
      <c r="AS55" s="6">
        <f t="shared" si="10"/>
        <v>1</v>
      </c>
      <c r="AT55" s="80">
        <f t="shared" si="11"/>
        <v>0</v>
      </c>
      <c r="AU55" s="80">
        <f t="shared" si="12"/>
        <v>0</v>
      </c>
      <c r="AV55" s="72">
        <f t="shared" si="13"/>
        <v>1</v>
      </c>
      <c r="AW55" s="72">
        <f t="shared" si="14"/>
        <v>1</v>
      </c>
      <c r="AX55" s="72">
        <f t="shared" si="15"/>
        <v>0</v>
      </c>
      <c r="AY55" s="72">
        <f t="shared" si="16"/>
        <v>0</v>
      </c>
      <c r="AZ55" s="72">
        <f t="shared" si="17"/>
        <v>0</v>
      </c>
      <c r="BA55" s="72">
        <f>IF(SUM(Referrals[[#This Row],[Tribal.bin]:[GA.bin]]) = 0,0,1)</f>
        <v>1</v>
      </c>
      <c r="BB55" s="72">
        <f t="shared" si="18"/>
        <v>0</v>
      </c>
      <c r="BC55" s="72">
        <f t="shared" si="19"/>
        <v>0</v>
      </c>
      <c r="BD55" s="72">
        <f t="shared" si="20"/>
        <v>0</v>
      </c>
      <c r="BE55" s="72">
        <f t="shared" si="21"/>
        <v>0</v>
      </c>
      <c r="BF55" s="72">
        <f t="shared" si="22"/>
        <v>0</v>
      </c>
      <c r="BG55" s="72">
        <f t="shared" si="23"/>
        <v>0</v>
      </c>
      <c r="BH55" s="72">
        <f t="shared" si="24"/>
        <v>1</v>
      </c>
      <c r="BI55" s="72">
        <f t="shared" si="25"/>
        <v>0</v>
      </c>
      <c r="BJ55" s="78">
        <f t="shared" si="26"/>
        <v>1</v>
      </c>
      <c r="BK55" s="78">
        <f t="shared" si="27"/>
        <v>0</v>
      </c>
      <c r="BL55" s="78">
        <f t="shared" si="28"/>
        <v>0</v>
      </c>
      <c r="BM55" s="72">
        <f t="shared" si="29"/>
        <v>1</v>
      </c>
      <c r="BN55" s="72">
        <f t="shared" si="30"/>
        <v>1</v>
      </c>
      <c r="BO55" s="72">
        <f t="shared" si="31"/>
        <v>1</v>
      </c>
      <c r="BP55" s="80">
        <f t="shared" si="32"/>
        <v>0</v>
      </c>
      <c r="BQ55" s="72">
        <f t="shared" si="33"/>
        <v>0</v>
      </c>
      <c r="BR55" s="72">
        <f t="shared" si="34"/>
        <v>0</v>
      </c>
      <c r="BS55" s="78">
        <f t="shared" si="35"/>
        <v>0</v>
      </c>
      <c r="BT55" s="78">
        <f t="shared" si="36"/>
        <v>1</v>
      </c>
      <c r="BU55" s="80">
        <f t="shared" si="37"/>
        <v>0</v>
      </c>
      <c r="BV55" s="80">
        <f t="shared" si="38"/>
        <v>1</v>
      </c>
      <c r="BW55" s="78">
        <f>COUNTIF(Referrals[[#This Row],[Name]:[Alt.contact]],"Mi")</f>
        <v>0</v>
      </c>
      <c r="BX55" s="80">
        <f t="shared" si="39"/>
        <v>0</v>
      </c>
      <c r="BY55" s="72">
        <f t="shared" si="40"/>
        <v>0</v>
      </c>
      <c r="BZ55" s="80">
        <f t="shared" si="41"/>
        <v>0</v>
      </c>
      <c r="CA55" s="67">
        <f t="shared" si="42"/>
        <v>0</v>
      </c>
      <c r="CB55" s="80">
        <f t="shared" si="43"/>
        <v>1</v>
      </c>
      <c r="CC55" s="80">
        <f t="shared" si="44"/>
        <v>0</v>
      </c>
      <c r="CD55" s="80">
        <f t="shared" si="45"/>
        <v>0</v>
      </c>
      <c r="CE55" s="52"/>
      <c r="CF55" s="40" t="s">
        <v>413</v>
      </c>
      <c r="CG55" s="62"/>
      <c r="CH55" s="22"/>
      <c r="CI55" s="22"/>
      <c r="CJ55" s="4">
        <v>42773</v>
      </c>
      <c r="CK55" s="80" t="str">
        <f t="shared" si="46"/>
        <v xml:space="preserve"> </v>
      </c>
      <c r="CL55" s="28"/>
      <c r="CM55" s="6" t="str">
        <f t="shared" ca="1" si="47"/>
        <v xml:space="preserve"> </v>
      </c>
      <c r="CN55" s="6" t="str">
        <f t="shared" ca="1" si="48"/>
        <v xml:space="preserve"> </v>
      </c>
      <c r="CO55" s="80" t="str">
        <f t="shared" ca="1" si="49"/>
        <v xml:space="preserve"> </v>
      </c>
      <c r="CP55" s="80" t="str">
        <f t="shared" si="50"/>
        <v xml:space="preserve"> </v>
      </c>
      <c r="CQ55" s="80" t="str">
        <f t="shared" si="51"/>
        <v xml:space="preserve"> </v>
      </c>
      <c r="CR55" s="80" t="str">
        <f t="shared" si="52"/>
        <v xml:space="preserve"> </v>
      </c>
      <c r="CS55" s="80">
        <f t="shared" si="53"/>
        <v>40</v>
      </c>
    </row>
    <row r="56" spans="1:97" ht="15" customHeight="1">
      <c r="A56" s="14" t="s">
        <v>132</v>
      </c>
      <c r="B56" t="s">
        <v>43</v>
      </c>
      <c r="C56" t="s">
        <v>127</v>
      </c>
      <c r="E56" s="4">
        <v>42678</v>
      </c>
      <c r="F56" s="2">
        <v>42741</v>
      </c>
      <c r="G56" s="2">
        <v>28942</v>
      </c>
      <c r="H56" s="58">
        <f t="shared" si="0"/>
        <v>37</v>
      </c>
      <c r="I56" s="72" t="s">
        <v>679</v>
      </c>
      <c r="J56" s="43" t="s">
        <v>8</v>
      </c>
      <c r="K56" s="6">
        <v>8</v>
      </c>
      <c r="L56" s="6" t="s">
        <v>8</v>
      </c>
      <c r="M56" s="6" t="s">
        <v>11</v>
      </c>
      <c r="N56" s="6" t="s">
        <v>8</v>
      </c>
      <c r="O56" s="57" t="s">
        <v>8</v>
      </c>
      <c r="P56" t="s">
        <v>49</v>
      </c>
      <c r="Q56" t="s">
        <v>11</v>
      </c>
      <c r="T56" t="s">
        <v>22</v>
      </c>
      <c r="U56" s="72" t="s">
        <v>11</v>
      </c>
      <c r="V56" t="s">
        <v>8</v>
      </c>
      <c r="W56" s="72" t="s">
        <v>11</v>
      </c>
      <c r="X56" s="72" t="s">
        <v>11</v>
      </c>
      <c r="Y56" s="80" t="s">
        <v>8</v>
      </c>
      <c r="AB56" t="s">
        <v>37</v>
      </c>
      <c r="AD56" s="4">
        <v>42754</v>
      </c>
      <c r="AE56" t="s">
        <v>12</v>
      </c>
      <c r="AF56" s="6">
        <f>Referrals[[#This Row],[Date.Received]]-Referrals[[#This Row],[Date.Assessed]]</f>
        <v>63</v>
      </c>
      <c r="AG56" s="6" t="s">
        <v>644</v>
      </c>
      <c r="AH56" s="6" t="s">
        <v>640</v>
      </c>
      <c r="AI56" s="6" t="s">
        <v>700</v>
      </c>
      <c r="AJ56" s="63">
        <f t="shared" si="1"/>
        <v>2017</v>
      </c>
      <c r="AK56" s="63">
        <f t="shared" si="2"/>
        <v>1</v>
      </c>
      <c r="AL56" s="80">
        <f t="shared" si="3"/>
        <v>1</v>
      </c>
      <c r="AM56" s="80">
        <f t="shared" si="4"/>
        <v>0</v>
      </c>
      <c r="AN56" s="80">
        <f t="shared" si="5"/>
        <v>0</v>
      </c>
      <c r="AO56" s="44">
        <f t="shared" si="6"/>
        <v>0</v>
      </c>
      <c r="AP56" s="80">
        <f t="shared" si="7"/>
        <v>0</v>
      </c>
      <c r="AQ56" s="80">
        <f t="shared" si="8"/>
        <v>1</v>
      </c>
      <c r="AR56" s="80">
        <f t="shared" si="9"/>
        <v>0</v>
      </c>
      <c r="AS56" s="44">
        <f t="shared" si="10"/>
        <v>0</v>
      </c>
      <c r="AT56" s="80">
        <f t="shared" si="11"/>
        <v>0</v>
      </c>
      <c r="AU56" s="80">
        <f t="shared" si="12"/>
        <v>0</v>
      </c>
      <c r="AV56" s="72">
        <f t="shared" si="13"/>
        <v>0</v>
      </c>
      <c r="AW56" s="72">
        <f t="shared" si="14"/>
        <v>1</v>
      </c>
      <c r="AX56" s="72">
        <f t="shared" si="15"/>
        <v>0</v>
      </c>
      <c r="AY56" s="72">
        <f t="shared" si="16"/>
        <v>0</v>
      </c>
      <c r="AZ56" s="72">
        <f t="shared" si="17"/>
        <v>0</v>
      </c>
      <c r="BA56" s="72">
        <f>IF(SUM(Referrals[[#This Row],[Tribal.bin]:[GA.bin]]) = 0,0,1)</f>
        <v>1</v>
      </c>
      <c r="BB56" s="72">
        <f t="shared" si="18"/>
        <v>0</v>
      </c>
      <c r="BC56" s="72">
        <f t="shared" si="19"/>
        <v>0</v>
      </c>
      <c r="BD56" s="72">
        <f t="shared" si="20"/>
        <v>0</v>
      </c>
      <c r="BE56" s="72">
        <f t="shared" si="21"/>
        <v>1</v>
      </c>
      <c r="BF56" s="72">
        <f t="shared" si="22"/>
        <v>0</v>
      </c>
      <c r="BG56" s="72">
        <f t="shared" si="23"/>
        <v>0</v>
      </c>
      <c r="BH56" s="72">
        <f t="shared" si="24"/>
        <v>0</v>
      </c>
      <c r="BI56" s="72">
        <f t="shared" si="25"/>
        <v>0</v>
      </c>
      <c r="BJ56" s="78">
        <f t="shared" si="26"/>
        <v>1</v>
      </c>
      <c r="BK56" s="78">
        <f t="shared" si="27"/>
        <v>0</v>
      </c>
      <c r="BL56" s="78">
        <f t="shared" si="28"/>
        <v>0</v>
      </c>
      <c r="BM56" s="72">
        <f t="shared" si="29"/>
        <v>1</v>
      </c>
      <c r="BN56" s="72">
        <f t="shared" si="30"/>
        <v>0</v>
      </c>
      <c r="BO56" s="72">
        <f t="shared" si="31"/>
        <v>0</v>
      </c>
      <c r="BP56" s="80">
        <f t="shared" si="32"/>
        <v>0</v>
      </c>
      <c r="BQ56" s="72">
        <f t="shared" si="33"/>
        <v>0</v>
      </c>
      <c r="BR56" s="72">
        <f t="shared" si="34"/>
        <v>0</v>
      </c>
      <c r="BS56" s="78">
        <f t="shared" si="35"/>
        <v>1</v>
      </c>
      <c r="BT56" s="78">
        <f t="shared" si="36"/>
        <v>1</v>
      </c>
      <c r="BU56" s="80">
        <f t="shared" si="37"/>
        <v>1</v>
      </c>
      <c r="BV56" s="80">
        <f t="shared" si="38"/>
        <v>1</v>
      </c>
      <c r="BW56" s="78">
        <f>COUNTIF(Referrals[[#This Row],[Name]:[Alt.contact]],"Mi")</f>
        <v>0</v>
      </c>
      <c r="BX56" s="80">
        <f t="shared" si="39"/>
        <v>0</v>
      </c>
      <c r="BY56" s="66">
        <f t="shared" si="40"/>
        <v>1</v>
      </c>
      <c r="BZ56" s="66">
        <f t="shared" si="41"/>
        <v>0</v>
      </c>
      <c r="CA56" s="67">
        <f t="shared" si="42"/>
        <v>0</v>
      </c>
      <c r="CB56" s="80">
        <f t="shared" si="43"/>
        <v>1</v>
      </c>
      <c r="CC56" s="80">
        <f t="shared" si="44"/>
        <v>0</v>
      </c>
      <c r="CD56" s="80">
        <f t="shared" si="45"/>
        <v>0</v>
      </c>
      <c r="CE56"/>
      <c r="CF56" t="s">
        <v>717</v>
      </c>
      <c r="CG56" s="41" t="s">
        <v>133</v>
      </c>
      <c r="CI56" t="s">
        <v>29</v>
      </c>
      <c r="CJ56" s="9">
        <v>42773</v>
      </c>
      <c r="CK56" s="80" t="str">
        <f t="shared" si="46"/>
        <v xml:space="preserve"> </v>
      </c>
      <c r="CL56" s="27"/>
      <c r="CM56" s="6" t="str">
        <f t="shared" ca="1" si="47"/>
        <v xml:space="preserve"> </v>
      </c>
      <c r="CN56" s="6" t="str">
        <f t="shared" ca="1" si="48"/>
        <v xml:space="preserve"> </v>
      </c>
      <c r="CO56" s="80" t="str">
        <f t="shared" ca="1" si="49"/>
        <v xml:space="preserve"> </v>
      </c>
      <c r="CP56" s="80" t="str">
        <f t="shared" si="50"/>
        <v xml:space="preserve"> </v>
      </c>
      <c r="CQ56" s="80">
        <f t="shared" si="51"/>
        <v>13</v>
      </c>
      <c r="CR56" s="80" t="str">
        <f t="shared" si="52"/>
        <v xml:space="preserve"> </v>
      </c>
      <c r="CS56" s="80">
        <f t="shared" si="53"/>
        <v>32</v>
      </c>
    </row>
    <row r="57" spans="1:97" ht="15" customHeight="1">
      <c r="A57" s="14" t="s">
        <v>134</v>
      </c>
      <c r="B57" t="s">
        <v>60</v>
      </c>
      <c r="C57" t="s">
        <v>135</v>
      </c>
      <c r="D57">
        <v>1045971</v>
      </c>
      <c r="E57" s="4">
        <v>42766</v>
      </c>
      <c r="F57" s="2">
        <v>42773</v>
      </c>
      <c r="G57" s="2">
        <v>27302</v>
      </c>
      <c r="H57" s="58">
        <f t="shared" si="0"/>
        <v>42</v>
      </c>
      <c r="I57" s="72" t="s">
        <v>679</v>
      </c>
      <c r="J57" s="43" t="s">
        <v>8</v>
      </c>
      <c r="K57" s="6">
        <v>13</v>
      </c>
      <c r="L57" s="6" t="s">
        <v>8</v>
      </c>
      <c r="M57" s="6" t="s">
        <v>8</v>
      </c>
      <c r="N57" s="6" t="s">
        <v>8</v>
      </c>
      <c r="O57" s="57" t="s">
        <v>8</v>
      </c>
      <c r="P57" t="s">
        <v>9</v>
      </c>
      <c r="Q57" t="s">
        <v>11</v>
      </c>
      <c r="T57" t="s">
        <v>22</v>
      </c>
      <c r="U57" s="72" t="s">
        <v>8</v>
      </c>
      <c r="V57" t="s">
        <v>11</v>
      </c>
      <c r="W57" s="72" t="s">
        <v>11</v>
      </c>
      <c r="X57" s="72" t="s">
        <v>11</v>
      </c>
      <c r="Y57" s="80" t="s">
        <v>8</v>
      </c>
      <c r="AD57" s="4">
        <v>42793</v>
      </c>
      <c r="AE57" t="s">
        <v>12</v>
      </c>
      <c r="AF57" s="6">
        <f>Referrals[[#This Row],[Date.Received]]-Referrals[[#This Row],[Date.Assessed]]</f>
        <v>7</v>
      </c>
      <c r="AG57" s="44" t="s">
        <v>645</v>
      </c>
      <c r="AH57" s="6" t="s">
        <v>638</v>
      </c>
      <c r="AI57" s="6" t="s">
        <v>700</v>
      </c>
      <c r="AJ57" s="63">
        <f t="shared" si="1"/>
        <v>2017</v>
      </c>
      <c r="AK57" s="63">
        <f t="shared" si="2"/>
        <v>2</v>
      </c>
      <c r="AL57" s="44">
        <f t="shared" si="3"/>
        <v>0</v>
      </c>
      <c r="AM57" s="80">
        <f t="shared" si="4"/>
        <v>1</v>
      </c>
      <c r="AN57" s="80">
        <f t="shared" si="5"/>
        <v>0</v>
      </c>
      <c r="AO57" s="6">
        <f t="shared" si="6"/>
        <v>1</v>
      </c>
      <c r="AP57" s="80">
        <f t="shared" si="7"/>
        <v>0</v>
      </c>
      <c r="AQ57" s="44">
        <f t="shared" si="8"/>
        <v>0</v>
      </c>
      <c r="AR57" s="80">
        <f t="shared" si="9"/>
        <v>0</v>
      </c>
      <c r="AS57" s="44">
        <f t="shared" si="10"/>
        <v>0</v>
      </c>
      <c r="AT57" s="80">
        <f t="shared" si="11"/>
        <v>0</v>
      </c>
      <c r="AU57" s="80">
        <f t="shared" si="12"/>
        <v>0</v>
      </c>
      <c r="AV57" s="72">
        <f t="shared" si="13"/>
        <v>1</v>
      </c>
      <c r="AW57" s="72">
        <f t="shared" si="14"/>
        <v>1</v>
      </c>
      <c r="AX57" s="72">
        <f t="shared" si="15"/>
        <v>0</v>
      </c>
      <c r="AY57" s="72">
        <f t="shared" si="16"/>
        <v>0</v>
      </c>
      <c r="AZ57" s="72">
        <f t="shared" si="17"/>
        <v>0</v>
      </c>
      <c r="BA57" s="72">
        <f>IF(SUM(Referrals[[#This Row],[Tribal.bin]:[GA.bin]]) = 0,0,1)</f>
        <v>1</v>
      </c>
      <c r="BB57" s="72">
        <f t="shared" si="18"/>
        <v>0</v>
      </c>
      <c r="BC57" s="72">
        <f t="shared" si="19"/>
        <v>0</v>
      </c>
      <c r="BD57" s="72">
        <f t="shared" si="20"/>
        <v>0</v>
      </c>
      <c r="BE57" s="72">
        <f t="shared" si="21"/>
        <v>0</v>
      </c>
      <c r="BF57" s="72">
        <f t="shared" si="22"/>
        <v>0</v>
      </c>
      <c r="BG57" s="72">
        <f t="shared" si="23"/>
        <v>0</v>
      </c>
      <c r="BH57" s="72">
        <f t="shared" si="24"/>
        <v>1</v>
      </c>
      <c r="BI57" s="72">
        <f t="shared" si="25"/>
        <v>0</v>
      </c>
      <c r="BJ57" s="78">
        <f t="shared" si="26"/>
        <v>0</v>
      </c>
      <c r="BK57" s="78">
        <f t="shared" si="27"/>
        <v>0</v>
      </c>
      <c r="BL57" s="78">
        <f t="shared" si="28"/>
        <v>0</v>
      </c>
      <c r="BM57" s="72">
        <f t="shared" si="29"/>
        <v>1</v>
      </c>
      <c r="BN57" s="72">
        <f t="shared" si="30"/>
        <v>0</v>
      </c>
      <c r="BO57" s="72">
        <f t="shared" si="31"/>
        <v>0</v>
      </c>
      <c r="BP57" s="80">
        <f t="shared" si="32"/>
        <v>0</v>
      </c>
      <c r="BQ57" s="72">
        <f t="shared" si="33"/>
        <v>0</v>
      </c>
      <c r="BR57" s="72">
        <f t="shared" si="34"/>
        <v>0</v>
      </c>
      <c r="BS57" s="78">
        <f t="shared" si="35"/>
        <v>1</v>
      </c>
      <c r="BT57" s="78">
        <f t="shared" si="36"/>
        <v>1</v>
      </c>
      <c r="BU57" s="80">
        <f t="shared" si="37"/>
        <v>0</v>
      </c>
      <c r="BV57" s="80">
        <f t="shared" si="38"/>
        <v>1</v>
      </c>
      <c r="BW57" s="78">
        <f>COUNTIF(Referrals[[#This Row],[Name]:[Alt.contact]],"Mi")</f>
        <v>0</v>
      </c>
      <c r="BX57" s="80">
        <f t="shared" si="39"/>
        <v>0</v>
      </c>
      <c r="BY57" s="66">
        <f t="shared" si="40"/>
        <v>1</v>
      </c>
      <c r="BZ57" s="66">
        <f t="shared" si="41"/>
        <v>0</v>
      </c>
      <c r="CA57" s="67">
        <f t="shared" si="42"/>
        <v>0</v>
      </c>
      <c r="CB57" s="80">
        <f t="shared" si="43"/>
        <v>1</v>
      </c>
      <c r="CC57" s="80">
        <f t="shared" si="44"/>
        <v>0</v>
      </c>
      <c r="CD57" s="80">
        <f t="shared" si="45"/>
        <v>0</v>
      </c>
      <c r="CE57"/>
      <c r="CF57" s="40" t="s">
        <v>413</v>
      </c>
      <c r="CG57" s="62"/>
      <c r="CJ57" s="9">
        <v>42865</v>
      </c>
      <c r="CK57" s="80" t="str">
        <f t="shared" si="46"/>
        <v xml:space="preserve"> </v>
      </c>
      <c r="CL57" s="27"/>
      <c r="CM57" s="6" t="str">
        <f t="shared" ca="1" si="47"/>
        <v xml:space="preserve"> </v>
      </c>
      <c r="CN57" s="6" t="str">
        <f t="shared" ca="1" si="48"/>
        <v xml:space="preserve"> </v>
      </c>
      <c r="CO57" s="80" t="str">
        <f t="shared" ca="1" si="49"/>
        <v xml:space="preserve"> </v>
      </c>
      <c r="CP57" s="80" t="str">
        <f t="shared" si="50"/>
        <v xml:space="preserve"> </v>
      </c>
      <c r="CQ57" s="80">
        <f t="shared" si="51"/>
        <v>20</v>
      </c>
      <c r="CR57" s="80" t="str">
        <f t="shared" si="52"/>
        <v xml:space="preserve"> </v>
      </c>
      <c r="CS57" s="80">
        <f t="shared" si="53"/>
        <v>92</v>
      </c>
    </row>
    <row r="58" spans="1:97" ht="15" customHeight="1">
      <c r="A58" s="14" t="s">
        <v>140</v>
      </c>
      <c r="B58" t="s">
        <v>39</v>
      </c>
      <c r="C58" t="s">
        <v>52</v>
      </c>
      <c r="E58" s="4">
        <v>42748</v>
      </c>
      <c r="F58" s="2">
        <v>42773</v>
      </c>
      <c r="G58" s="2">
        <v>24967</v>
      </c>
      <c r="H58" s="69">
        <f t="shared" si="0"/>
        <v>48</v>
      </c>
      <c r="I58" s="72" t="s">
        <v>679</v>
      </c>
      <c r="J58" s="43" t="s">
        <v>8</v>
      </c>
      <c r="K58" s="6">
        <v>5</v>
      </c>
      <c r="L58" s="6" t="s">
        <v>8</v>
      </c>
      <c r="M58" s="6" t="s">
        <v>11</v>
      </c>
      <c r="N58" s="6" t="s">
        <v>11</v>
      </c>
      <c r="O58" s="68" t="s">
        <v>8</v>
      </c>
      <c r="P58" t="s">
        <v>21</v>
      </c>
      <c r="Q58" t="s">
        <v>11</v>
      </c>
      <c r="T58" t="s">
        <v>22</v>
      </c>
      <c r="U58" s="72" t="s">
        <v>8</v>
      </c>
      <c r="V58" t="s">
        <v>11</v>
      </c>
      <c r="W58" s="72" t="s">
        <v>8</v>
      </c>
      <c r="X58" s="72" t="s">
        <v>11</v>
      </c>
      <c r="Y58" s="80" t="s">
        <v>8</v>
      </c>
      <c r="AE58" t="s">
        <v>12</v>
      </c>
      <c r="AF58" s="6">
        <f>Referrals[[#This Row],[Date.Received]]-Referrals[[#This Row],[Date.Assessed]]</f>
        <v>25</v>
      </c>
      <c r="AG58" s="6" t="s">
        <v>644</v>
      </c>
      <c r="AH58" s="6" t="s">
        <v>640</v>
      </c>
      <c r="AI58" s="6" t="s">
        <v>700</v>
      </c>
      <c r="AJ58" s="63">
        <f t="shared" si="1"/>
        <v>2017</v>
      </c>
      <c r="AK58" s="63">
        <f t="shared" si="2"/>
        <v>2</v>
      </c>
      <c r="AL58" s="80">
        <f t="shared" si="3"/>
        <v>1</v>
      </c>
      <c r="AM58" s="80">
        <f t="shared" si="4"/>
        <v>0</v>
      </c>
      <c r="AN58" s="80">
        <f t="shared" si="5"/>
        <v>0</v>
      </c>
      <c r="AO58" s="44">
        <f t="shared" si="6"/>
        <v>0</v>
      </c>
      <c r="AP58" s="80">
        <f t="shared" si="7"/>
        <v>0</v>
      </c>
      <c r="AQ58" s="80">
        <f t="shared" si="8"/>
        <v>1</v>
      </c>
      <c r="AR58" s="80">
        <f t="shared" si="9"/>
        <v>0</v>
      </c>
      <c r="AS58" s="44">
        <f t="shared" si="10"/>
        <v>0</v>
      </c>
      <c r="AT58" s="80">
        <f t="shared" si="11"/>
        <v>0</v>
      </c>
      <c r="AU58" s="80">
        <f t="shared" si="12"/>
        <v>0</v>
      </c>
      <c r="AV58" s="72">
        <f t="shared" si="13"/>
        <v>1</v>
      </c>
      <c r="AW58" s="72">
        <f t="shared" si="14"/>
        <v>1</v>
      </c>
      <c r="AX58" s="72">
        <f t="shared" si="15"/>
        <v>0</v>
      </c>
      <c r="AY58" s="72">
        <f t="shared" si="16"/>
        <v>0</v>
      </c>
      <c r="AZ58" s="72">
        <f t="shared" si="17"/>
        <v>0</v>
      </c>
      <c r="BA58" s="72">
        <f>IF(SUM(Referrals[[#This Row],[Tribal.bin]:[GA.bin]]) = 0,0,1)</f>
        <v>1</v>
      </c>
      <c r="BB58" s="72">
        <f t="shared" si="18"/>
        <v>0</v>
      </c>
      <c r="BC58" s="72">
        <f t="shared" si="19"/>
        <v>0</v>
      </c>
      <c r="BD58" s="72">
        <f t="shared" si="20"/>
        <v>0</v>
      </c>
      <c r="BE58" s="72">
        <f t="shared" si="21"/>
        <v>0</v>
      </c>
      <c r="BF58" s="72">
        <f t="shared" si="22"/>
        <v>0</v>
      </c>
      <c r="BG58" s="72">
        <f t="shared" si="23"/>
        <v>1</v>
      </c>
      <c r="BH58" s="72">
        <f t="shared" si="24"/>
        <v>0</v>
      </c>
      <c r="BI58" s="72">
        <f t="shared" si="25"/>
        <v>0</v>
      </c>
      <c r="BJ58" s="78">
        <f t="shared" si="26"/>
        <v>1</v>
      </c>
      <c r="BK58" s="78">
        <f t="shared" si="27"/>
        <v>1</v>
      </c>
      <c r="BL58" s="78">
        <f t="shared" si="28"/>
        <v>0</v>
      </c>
      <c r="BM58" s="72">
        <f t="shared" si="29"/>
        <v>1</v>
      </c>
      <c r="BN58" s="72">
        <f t="shared" si="30"/>
        <v>0</v>
      </c>
      <c r="BO58" s="72">
        <f t="shared" si="31"/>
        <v>0</v>
      </c>
      <c r="BP58" s="80">
        <f t="shared" si="32"/>
        <v>0</v>
      </c>
      <c r="BQ58" s="72">
        <f t="shared" si="33"/>
        <v>0</v>
      </c>
      <c r="BR58" s="72">
        <f t="shared" si="34"/>
        <v>0</v>
      </c>
      <c r="BS58" s="78">
        <f t="shared" si="35"/>
        <v>0</v>
      </c>
      <c r="BT58" s="78">
        <f t="shared" si="36"/>
        <v>1</v>
      </c>
      <c r="BU58" s="80">
        <f t="shared" si="37"/>
        <v>0</v>
      </c>
      <c r="BV58" s="80">
        <f t="shared" si="38"/>
        <v>1</v>
      </c>
      <c r="BW58" s="78">
        <f>COUNTIF(Referrals[[#This Row],[Name]:[Alt.contact]],"Mi")</f>
        <v>0</v>
      </c>
      <c r="BX58" s="80">
        <f t="shared" si="39"/>
        <v>0</v>
      </c>
      <c r="BY58" s="80">
        <f t="shared" si="40"/>
        <v>0</v>
      </c>
      <c r="BZ58" s="80">
        <f t="shared" si="41"/>
        <v>0</v>
      </c>
      <c r="CA58" s="69">
        <f t="shared" si="42"/>
        <v>0</v>
      </c>
      <c r="CB58" s="80">
        <f t="shared" si="43"/>
        <v>1</v>
      </c>
      <c r="CC58" s="80">
        <f t="shared" si="44"/>
        <v>0</v>
      </c>
      <c r="CD58" s="80">
        <f t="shared" si="45"/>
        <v>0</v>
      </c>
      <c r="CE58"/>
      <c r="CF58" s="40" t="s">
        <v>413</v>
      </c>
      <c r="CG58" s="62"/>
      <c r="CJ58" s="9">
        <v>42887</v>
      </c>
      <c r="CK58" s="80" t="str">
        <f t="shared" si="46"/>
        <v xml:space="preserve"> </v>
      </c>
      <c r="CL58" s="27"/>
      <c r="CM58" s="6" t="str">
        <f t="shared" ca="1" si="47"/>
        <v xml:space="preserve"> </v>
      </c>
      <c r="CN58" s="6" t="str">
        <f t="shared" ca="1" si="48"/>
        <v xml:space="preserve"> </v>
      </c>
      <c r="CO58" s="80" t="str">
        <f t="shared" ca="1" si="49"/>
        <v xml:space="preserve"> </v>
      </c>
      <c r="CP58" s="80" t="str">
        <f t="shared" si="50"/>
        <v xml:space="preserve"> </v>
      </c>
      <c r="CQ58" s="80" t="str">
        <f t="shared" si="51"/>
        <v xml:space="preserve"> </v>
      </c>
      <c r="CR58" s="80" t="str">
        <f t="shared" si="52"/>
        <v xml:space="preserve"> </v>
      </c>
      <c r="CS58" s="80">
        <f t="shared" si="53"/>
        <v>114</v>
      </c>
    </row>
    <row r="59" spans="1:97" ht="15" customHeight="1">
      <c r="A59" s="14" t="s">
        <v>136</v>
      </c>
      <c r="B59" t="s">
        <v>6</v>
      </c>
      <c r="C59" t="s">
        <v>48</v>
      </c>
      <c r="E59" s="4">
        <v>42758</v>
      </c>
      <c r="F59" s="2">
        <v>42773</v>
      </c>
      <c r="G59" s="2">
        <v>22014</v>
      </c>
      <c r="H59" s="58">
        <f t="shared" si="0"/>
        <v>56</v>
      </c>
      <c r="I59" s="72" t="s">
        <v>679</v>
      </c>
      <c r="J59" s="43" t="s">
        <v>8</v>
      </c>
      <c r="K59" s="6">
        <v>9</v>
      </c>
      <c r="L59" s="6" t="s">
        <v>8</v>
      </c>
      <c r="M59" s="6" t="s">
        <v>11</v>
      </c>
      <c r="N59" s="6" t="s">
        <v>8</v>
      </c>
      <c r="O59" s="57" t="s">
        <v>8</v>
      </c>
      <c r="P59" t="s">
        <v>21</v>
      </c>
      <c r="Q59" t="s">
        <v>11</v>
      </c>
      <c r="T59" t="s">
        <v>22</v>
      </c>
      <c r="U59" s="72" t="s">
        <v>11</v>
      </c>
      <c r="V59" t="s">
        <v>58</v>
      </c>
      <c r="W59" s="72" t="s">
        <v>11</v>
      </c>
      <c r="X59" s="72" t="s">
        <v>8</v>
      </c>
      <c r="Y59" s="80" t="s">
        <v>8</v>
      </c>
      <c r="AB59" t="s">
        <v>26</v>
      </c>
      <c r="AD59" s="4">
        <v>42807</v>
      </c>
      <c r="AE59" t="s">
        <v>16</v>
      </c>
      <c r="AF59" s="6">
        <f>Referrals[[#This Row],[Date.Received]]-Referrals[[#This Row],[Date.Assessed]]</f>
        <v>15</v>
      </c>
      <c r="AG59" s="44" t="s">
        <v>645</v>
      </c>
      <c r="AH59" s="6" t="s">
        <v>640</v>
      </c>
      <c r="AI59" s="6" t="s">
        <v>700</v>
      </c>
      <c r="AJ59" s="63">
        <f t="shared" si="1"/>
        <v>2017</v>
      </c>
      <c r="AK59" s="63">
        <f t="shared" si="2"/>
        <v>2</v>
      </c>
      <c r="AL59" s="44">
        <f t="shared" si="3"/>
        <v>0</v>
      </c>
      <c r="AM59" s="80">
        <f t="shared" si="4"/>
        <v>1</v>
      </c>
      <c r="AN59" s="80">
        <f t="shared" si="5"/>
        <v>0</v>
      </c>
      <c r="AO59" s="44">
        <f t="shared" si="6"/>
        <v>0</v>
      </c>
      <c r="AP59" s="80">
        <f t="shared" si="7"/>
        <v>0</v>
      </c>
      <c r="AQ59" s="80">
        <f t="shared" si="8"/>
        <v>1</v>
      </c>
      <c r="AR59" s="80">
        <f t="shared" si="9"/>
        <v>0</v>
      </c>
      <c r="AS59" s="44">
        <f t="shared" si="10"/>
        <v>0</v>
      </c>
      <c r="AT59" s="80">
        <f t="shared" si="11"/>
        <v>0</v>
      </c>
      <c r="AU59" s="80">
        <f t="shared" si="12"/>
        <v>0</v>
      </c>
      <c r="AV59" s="72">
        <f t="shared" si="13"/>
        <v>0</v>
      </c>
      <c r="AW59" s="72">
        <f t="shared" si="14"/>
        <v>1</v>
      </c>
      <c r="AX59" s="72">
        <f t="shared" si="15"/>
        <v>0</v>
      </c>
      <c r="AY59" s="72">
        <f t="shared" si="16"/>
        <v>0</v>
      </c>
      <c r="AZ59" s="72">
        <f t="shared" si="17"/>
        <v>0</v>
      </c>
      <c r="BA59" s="72">
        <f>IF(SUM(Referrals[[#This Row],[Tribal.bin]:[GA.bin]]) = 0,0,1)</f>
        <v>1</v>
      </c>
      <c r="BB59" s="72">
        <f t="shared" si="18"/>
        <v>0</v>
      </c>
      <c r="BC59" s="72">
        <f t="shared" si="19"/>
        <v>0</v>
      </c>
      <c r="BD59" s="72">
        <f t="shared" si="20"/>
        <v>0</v>
      </c>
      <c r="BE59" s="72">
        <f t="shared" si="21"/>
        <v>0</v>
      </c>
      <c r="BF59" s="72">
        <f t="shared" si="22"/>
        <v>0</v>
      </c>
      <c r="BG59" s="72">
        <f t="shared" si="23"/>
        <v>1</v>
      </c>
      <c r="BH59" s="72">
        <f t="shared" si="24"/>
        <v>0</v>
      </c>
      <c r="BI59" s="72">
        <f t="shared" si="25"/>
        <v>0</v>
      </c>
      <c r="BJ59" s="78">
        <f t="shared" si="26"/>
        <v>1</v>
      </c>
      <c r="BK59" s="78">
        <f t="shared" si="27"/>
        <v>0</v>
      </c>
      <c r="BL59" s="78">
        <f t="shared" si="28"/>
        <v>0</v>
      </c>
      <c r="BM59" s="72">
        <f t="shared" si="29"/>
        <v>1</v>
      </c>
      <c r="BN59" s="72">
        <f t="shared" si="30"/>
        <v>0</v>
      </c>
      <c r="BO59" s="72">
        <f t="shared" si="31"/>
        <v>0</v>
      </c>
      <c r="BP59" s="80">
        <f t="shared" si="32"/>
        <v>0</v>
      </c>
      <c r="BQ59" s="72">
        <f t="shared" si="33"/>
        <v>0</v>
      </c>
      <c r="BR59" s="72">
        <f t="shared" si="34"/>
        <v>0</v>
      </c>
      <c r="BS59" s="78">
        <f t="shared" si="35"/>
        <v>1</v>
      </c>
      <c r="BT59" s="78">
        <f t="shared" si="36"/>
        <v>0</v>
      </c>
      <c r="BU59" s="80">
        <f t="shared" si="37"/>
        <v>1</v>
      </c>
      <c r="BV59" s="80">
        <f t="shared" si="38"/>
        <v>1</v>
      </c>
      <c r="BW59" s="78">
        <f>COUNTIF(Referrals[[#This Row],[Name]:[Alt.contact]],"Mi")</f>
        <v>0</v>
      </c>
      <c r="BX59" s="80">
        <f t="shared" si="39"/>
        <v>0</v>
      </c>
      <c r="BY59" s="66">
        <f t="shared" si="40"/>
        <v>1</v>
      </c>
      <c r="BZ59" s="66">
        <f t="shared" si="41"/>
        <v>0</v>
      </c>
      <c r="CA59" s="67">
        <f t="shared" si="42"/>
        <v>1</v>
      </c>
      <c r="CB59" s="80">
        <f t="shared" si="43"/>
        <v>0</v>
      </c>
      <c r="CC59" s="80">
        <f t="shared" si="44"/>
        <v>0</v>
      </c>
      <c r="CD59" s="80">
        <f t="shared" si="45"/>
        <v>0</v>
      </c>
      <c r="CE59" s="4">
        <v>42886</v>
      </c>
      <c r="CG59" s="62"/>
      <c r="CJ59" s="9">
        <v>42887</v>
      </c>
      <c r="CK59" s="80" t="str">
        <f t="shared" si="46"/>
        <v>Yes</v>
      </c>
      <c r="CL59" s="27"/>
      <c r="CM59" s="6">
        <f t="shared" ca="1" si="47"/>
        <v>975</v>
      </c>
      <c r="CN59" s="6" t="str">
        <f t="shared" ca="1" si="48"/>
        <v>Yes</v>
      </c>
      <c r="CO59" s="80" t="str">
        <f t="shared" ca="1" si="49"/>
        <v>Yes</v>
      </c>
      <c r="CP59" s="80">
        <f t="shared" si="50"/>
        <v>113</v>
      </c>
      <c r="CQ59" s="80">
        <f t="shared" si="51"/>
        <v>34</v>
      </c>
      <c r="CR59" s="80">
        <f t="shared" si="52"/>
        <v>79</v>
      </c>
      <c r="CS59" s="80" t="str">
        <f t="shared" si="53"/>
        <v xml:space="preserve"> </v>
      </c>
    </row>
    <row r="60" spans="1:97" ht="15" customHeight="1">
      <c r="A60" s="14" t="s">
        <v>137</v>
      </c>
      <c r="B60" t="s">
        <v>39</v>
      </c>
      <c r="C60" t="s">
        <v>138</v>
      </c>
      <c r="E60" s="4">
        <v>42713</v>
      </c>
      <c r="F60" s="2">
        <v>42773</v>
      </c>
      <c r="G60" s="4">
        <v>24206</v>
      </c>
      <c r="H60" s="58">
        <f t="shared" si="0"/>
        <v>50</v>
      </c>
      <c r="I60" s="72" t="s">
        <v>679</v>
      </c>
      <c r="J60" s="43" t="s">
        <v>8</v>
      </c>
      <c r="K60" s="6">
        <v>10</v>
      </c>
      <c r="L60" s="6" t="s">
        <v>8</v>
      </c>
      <c r="M60" s="6" t="s">
        <v>11</v>
      </c>
      <c r="N60" s="6" t="s">
        <v>8</v>
      </c>
      <c r="O60" s="57" t="s">
        <v>8</v>
      </c>
      <c r="P60" t="s">
        <v>139</v>
      </c>
      <c r="R60" t="s">
        <v>11</v>
      </c>
      <c r="S60" s="40" t="s">
        <v>11</v>
      </c>
      <c r="T60" t="s">
        <v>22</v>
      </c>
      <c r="U60" s="72" t="s">
        <v>11</v>
      </c>
      <c r="V60" t="s">
        <v>11</v>
      </c>
      <c r="W60" s="72" t="s">
        <v>11</v>
      </c>
      <c r="X60" s="72" t="s">
        <v>11</v>
      </c>
      <c r="Y60" s="80" t="s">
        <v>8</v>
      </c>
      <c r="AB60" t="s">
        <v>26</v>
      </c>
      <c r="AD60" s="4">
        <v>42793</v>
      </c>
      <c r="AE60" t="s">
        <v>16</v>
      </c>
      <c r="AF60" s="6">
        <f>Referrals[[#This Row],[Date.Received]]-Referrals[[#This Row],[Date.Assessed]]</f>
        <v>60</v>
      </c>
      <c r="AG60" s="6" t="s">
        <v>644</v>
      </c>
      <c r="AH60" s="6" t="s">
        <v>638</v>
      </c>
      <c r="AI60" s="6" t="s">
        <v>700</v>
      </c>
      <c r="AJ60" s="63">
        <f t="shared" si="1"/>
        <v>2017</v>
      </c>
      <c r="AK60" s="63">
        <f t="shared" si="2"/>
        <v>2</v>
      </c>
      <c r="AL60" s="80">
        <f t="shared" si="3"/>
        <v>1</v>
      </c>
      <c r="AM60" s="80">
        <f t="shared" si="4"/>
        <v>0</v>
      </c>
      <c r="AN60" s="80">
        <f t="shared" si="5"/>
        <v>0</v>
      </c>
      <c r="AO60" s="6">
        <f t="shared" si="6"/>
        <v>1</v>
      </c>
      <c r="AP60" s="80">
        <f t="shared" si="7"/>
        <v>0</v>
      </c>
      <c r="AQ60" s="44">
        <f t="shared" si="8"/>
        <v>0</v>
      </c>
      <c r="AR60" s="80">
        <f t="shared" si="9"/>
        <v>0</v>
      </c>
      <c r="AS60" s="44">
        <f t="shared" si="10"/>
        <v>0</v>
      </c>
      <c r="AT60" s="80">
        <f t="shared" si="11"/>
        <v>0</v>
      </c>
      <c r="AU60" s="80">
        <f t="shared" si="12"/>
        <v>0</v>
      </c>
      <c r="AV60" s="72">
        <f t="shared" si="13"/>
        <v>1</v>
      </c>
      <c r="AW60" s="72">
        <f t="shared" si="14"/>
        <v>1</v>
      </c>
      <c r="AX60" s="72">
        <f t="shared" si="15"/>
        <v>0</v>
      </c>
      <c r="AY60" s="72">
        <f t="shared" si="16"/>
        <v>0</v>
      </c>
      <c r="AZ60" s="72">
        <f t="shared" si="17"/>
        <v>0</v>
      </c>
      <c r="BA60" s="72">
        <f>IF(SUM(Referrals[[#This Row],[Tribal.bin]:[GA.bin]]) = 0,0,1)</f>
        <v>0</v>
      </c>
      <c r="BB60" s="72">
        <f t="shared" si="18"/>
        <v>0</v>
      </c>
      <c r="BC60" s="72">
        <f t="shared" si="19"/>
        <v>0</v>
      </c>
      <c r="BD60" s="72">
        <f t="shared" si="20"/>
        <v>0</v>
      </c>
      <c r="BE60" s="72">
        <f t="shared" si="21"/>
        <v>0</v>
      </c>
      <c r="BF60" s="72">
        <f t="shared" si="22"/>
        <v>0</v>
      </c>
      <c r="BG60" s="72">
        <f t="shared" si="23"/>
        <v>0</v>
      </c>
      <c r="BH60" s="72">
        <f t="shared" si="24"/>
        <v>0</v>
      </c>
      <c r="BI60" s="72">
        <f t="shared" si="25"/>
        <v>0</v>
      </c>
      <c r="BJ60" s="78">
        <f t="shared" si="26"/>
        <v>1</v>
      </c>
      <c r="BK60" s="78">
        <f t="shared" si="27"/>
        <v>0</v>
      </c>
      <c r="BL60" s="78">
        <f t="shared" si="28"/>
        <v>0</v>
      </c>
      <c r="BM60" s="72">
        <f t="shared" si="29"/>
        <v>0</v>
      </c>
      <c r="BN60" s="72">
        <f t="shared" si="30"/>
        <v>1</v>
      </c>
      <c r="BO60" s="72">
        <f t="shared" si="31"/>
        <v>1</v>
      </c>
      <c r="BP60" s="80">
        <f t="shared" si="32"/>
        <v>0</v>
      </c>
      <c r="BQ60" s="72">
        <f t="shared" si="33"/>
        <v>0</v>
      </c>
      <c r="BR60" s="72">
        <f t="shared" si="34"/>
        <v>0</v>
      </c>
      <c r="BS60" s="78">
        <f t="shared" si="35"/>
        <v>1</v>
      </c>
      <c r="BT60" s="78">
        <f t="shared" si="36"/>
        <v>1</v>
      </c>
      <c r="BU60" s="80">
        <f t="shared" si="37"/>
        <v>1</v>
      </c>
      <c r="BV60" s="80">
        <f t="shared" si="38"/>
        <v>1</v>
      </c>
      <c r="BW60" s="78">
        <f>COUNTIF(Referrals[[#This Row],[Name]:[Alt.contact]],"Mi")</f>
        <v>0</v>
      </c>
      <c r="BX60" s="80">
        <f t="shared" si="39"/>
        <v>0</v>
      </c>
      <c r="BY60" s="66">
        <f t="shared" si="40"/>
        <v>1</v>
      </c>
      <c r="BZ60" s="66">
        <f t="shared" si="41"/>
        <v>0</v>
      </c>
      <c r="CA60" s="67">
        <f t="shared" si="42"/>
        <v>1</v>
      </c>
      <c r="CB60" s="80">
        <f t="shared" si="43"/>
        <v>0</v>
      </c>
      <c r="CC60" s="80">
        <f t="shared" si="44"/>
        <v>0</v>
      </c>
      <c r="CD60" s="80">
        <f t="shared" si="45"/>
        <v>0</v>
      </c>
      <c r="CE60" s="4">
        <v>42826</v>
      </c>
      <c r="CG60" s="62"/>
      <c r="CJ60" s="9">
        <v>42836</v>
      </c>
      <c r="CK60" s="80" t="str">
        <f t="shared" si="46"/>
        <v>no</v>
      </c>
      <c r="CL60" s="27">
        <v>42916</v>
      </c>
      <c r="CM60" s="6">
        <f t="shared" ca="1" si="47"/>
        <v>90</v>
      </c>
      <c r="CN60" s="6" t="str">
        <f t="shared" ca="1" si="48"/>
        <v>Yes</v>
      </c>
      <c r="CO60" s="80" t="str">
        <f t="shared" ca="1" si="49"/>
        <v>no</v>
      </c>
      <c r="CP60" s="80">
        <f t="shared" si="50"/>
        <v>53</v>
      </c>
      <c r="CQ60" s="80">
        <f t="shared" si="51"/>
        <v>20</v>
      </c>
      <c r="CR60" s="80">
        <f t="shared" si="52"/>
        <v>33</v>
      </c>
      <c r="CS60" s="80" t="str">
        <f t="shared" si="53"/>
        <v xml:space="preserve"> </v>
      </c>
    </row>
    <row r="61" spans="1:97" ht="15" customHeight="1">
      <c r="A61" s="14" t="s">
        <v>141</v>
      </c>
      <c r="B61" t="s">
        <v>19</v>
      </c>
      <c r="C61" t="s">
        <v>83</v>
      </c>
      <c r="E61" s="4">
        <v>42628</v>
      </c>
      <c r="F61" s="2">
        <v>42775</v>
      </c>
      <c r="G61" s="2">
        <v>24151</v>
      </c>
      <c r="H61" s="69">
        <f t="shared" si="0"/>
        <v>50</v>
      </c>
      <c r="I61" s="72" t="s">
        <v>679</v>
      </c>
      <c r="J61" s="43" t="s">
        <v>8</v>
      </c>
      <c r="K61" s="6">
        <v>10</v>
      </c>
      <c r="L61" s="6" t="s">
        <v>8</v>
      </c>
      <c r="M61" s="6" t="s">
        <v>11</v>
      </c>
      <c r="N61" s="6" t="s">
        <v>8</v>
      </c>
      <c r="O61" s="68" t="s">
        <v>8</v>
      </c>
      <c r="P61" t="s">
        <v>9</v>
      </c>
      <c r="Q61" t="s">
        <v>11</v>
      </c>
      <c r="R61" t="s">
        <v>11</v>
      </c>
      <c r="T61" t="s">
        <v>22</v>
      </c>
      <c r="U61" s="72" t="s">
        <v>8</v>
      </c>
      <c r="V61" t="s">
        <v>58</v>
      </c>
      <c r="W61" s="72" t="s">
        <v>8</v>
      </c>
      <c r="X61" s="72" t="s">
        <v>11</v>
      </c>
      <c r="Y61" s="80" t="s">
        <v>8</v>
      </c>
      <c r="AE61" t="s">
        <v>12</v>
      </c>
      <c r="AF61" s="6">
        <f>Referrals[[#This Row],[Date.Received]]-Referrals[[#This Row],[Date.Assessed]]</f>
        <v>147</v>
      </c>
      <c r="AG61" s="44" t="s">
        <v>645</v>
      </c>
      <c r="AH61" s="6" t="s">
        <v>638</v>
      </c>
      <c r="AI61" s="6" t="s">
        <v>700</v>
      </c>
      <c r="AJ61" s="63">
        <f t="shared" si="1"/>
        <v>2017</v>
      </c>
      <c r="AK61" s="63">
        <f t="shared" si="2"/>
        <v>2</v>
      </c>
      <c r="AL61" s="44">
        <f t="shared" si="3"/>
        <v>0</v>
      </c>
      <c r="AM61" s="80">
        <f t="shared" si="4"/>
        <v>1</v>
      </c>
      <c r="AN61" s="80">
        <f t="shared" si="5"/>
        <v>0</v>
      </c>
      <c r="AO61" s="6">
        <f t="shared" si="6"/>
        <v>1</v>
      </c>
      <c r="AP61" s="80">
        <f t="shared" si="7"/>
        <v>0</v>
      </c>
      <c r="AQ61" s="44">
        <f t="shared" si="8"/>
        <v>0</v>
      </c>
      <c r="AR61" s="80">
        <f t="shared" si="9"/>
        <v>0</v>
      </c>
      <c r="AS61" s="44">
        <f t="shared" si="10"/>
        <v>0</v>
      </c>
      <c r="AT61" s="80">
        <f t="shared" si="11"/>
        <v>0</v>
      </c>
      <c r="AU61" s="80">
        <f t="shared" si="12"/>
        <v>0</v>
      </c>
      <c r="AV61" s="72">
        <f t="shared" si="13"/>
        <v>0</v>
      </c>
      <c r="AW61" s="72">
        <f t="shared" si="14"/>
        <v>1</v>
      </c>
      <c r="AX61" s="72">
        <f t="shared" si="15"/>
        <v>0</v>
      </c>
      <c r="AY61" s="72">
        <f t="shared" si="16"/>
        <v>0</v>
      </c>
      <c r="AZ61" s="72">
        <f t="shared" si="17"/>
        <v>0</v>
      </c>
      <c r="BA61" s="72">
        <f>IF(SUM(Referrals[[#This Row],[Tribal.bin]:[GA.bin]]) = 0,0,1)</f>
        <v>1</v>
      </c>
      <c r="BB61" s="72">
        <f t="shared" si="18"/>
        <v>0</v>
      </c>
      <c r="BC61" s="72">
        <f t="shared" si="19"/>
        <v>0</v>
      </c>
      <c r="BD61" s="72">
        <f t="shared" si="20"/>
        <v>0</v>
      </c>
      <c r="BE61" s="72">
        <f t="shared" si="21"/>
        <v>0</v>
      </c>
      <c r="BF61" s="72">
        <f t="shared" si="22"/>
        <v>0</v>
      </c>
      <c r="BG61" s="72">
        <f t="shared" si="23"/>
        <v>0</v>
      </c>
      <c r="BH61" s="72">
        <f t="shared" si="24"/>
        <v>1</v>
      </c>
      <c r="BI61" s="72">
        <f t="shared" si="25"/>
        <v>0</v>
      </c>
      <c r="BJ61" s="78">
        <f t="shared" si="26"/>
        <v>1</v>
      </c>
      <c r="BK61" s="78">
        <f t="shared" si="27"/>
        <v>0</v>
      </c>
      <c r="BL61" s="78">
        <f t="shared" si="28"/>
        <v>0</v>
      </c>
      <c r="BM61" s="72">
        <f t="shared" si="29"/>
        <v>1</v>
      </c>
      <c r="BN61" s="72">
        <f t="shared" si="30"/>
        <v>1</v>
      </c>
      <c r="BO61" s="72">
        <f t="shared" si="31"/>
        <v>0</v>
      </c>
      <c r="BP61" s="80">
        <f t="shared" si="32"/>
        <v>0</v>
      </c>
      <c r="BQ61" s="72">
        <f t="shared" si="33"/>
        <v>0</v>
      </c>
      <c r="BR61" s="72">
        <f t="shared" si="34"/>
        <v>0</v>
      </c>
      <c r="BS61" s="78">
        <f t="shared" si="35"/>
        <v>0</v>
      </c>
      <c r="BT61" s="78">
        <f t="shared" si="36"/>
        <v>1</v>
      </c>
      <c r="BU61" s="80">
        <f t="shared" si="37"/>
        <v>0</v>
      </c>
      <c r="BV61" s="80">
        <f t="shared" si="38"/>
        <v>1</v>
      </c>
      <c r="BW61" s="78">
        <f>COUNTIF(Referrals[[#This Row],[Name]:[Alt.contact]],"Mi")</f>
        <v>0</v>
      </c>
      <c r="BX61" s="80">
        <f t="shared" si="39"/>
        <v>0</v>
      </c>
      <c r="BY61" s="72">
        <f t="shared" si="40"/>
        <v>0</v>
      </c>
      <c r="BZ61" s="80">
        <f t="shared" si="41"/>
        <v>0</v>
      </c>
      <c r="CA61" s="69">
        <f t="shared" si="42"/>
        <v>0</v>
      </c>
      <c r="CB61" s="80">
        <f t="shared" si="43"/>
        <v>1</v>
      </c>
      <c r="CC61" s="80">
        <f t="shared" si="44"/>
        <v>0</v>
      </c>
      <c r="CD61" s="80">
        <f t="shared" si="45"/>
        <v>0</v>
      </c>
      <c r="CE61"/>
      <c r="CF61" t="s">
        <v>41</v>
      </c>
      <c r="CG61" s="62"/>
      <c r="CH61" s="35" t="s">
        <v>715</v>
      </c>
      <c r="CI61" t="s">
        <v>17</v>
      </c>
      <c r="CJ61" s="9">
        <v>42793</v>
      </c>
      <c r="CK61" s="80" t="str">
        <f t="shared" si="46"/>
        <v xml:space="preserve"> </v>
      </c>
      <c r="CL61" s="27"/>
      <c r="CM61" s="6" t="str">
        <f t="shared" ca="1" si="47"/>
        <v xml:space="preserve"> </v>
      </c>
      <c r="CN61" s="6" t="str">
        <f t="shared" ca="1" si="48"/>
        <v xml:space="preserve"> </v>
      </c>
      <c r="CO61" s="80" t="str">
        <f t="shared" ca="1" si="49"/>
        <v xml:space="preserve"> </v>
      </c>
      <c r="CP61" s="80" t="str">
        <f t="shared" si="50"/>
        <v xml:space="preserve"> </v>
      </c>
      <c r="CQ61" s="80" t="str">
        <f t="shared" si="51"/>
        <v xml:space="preserve"> </v>
      </c>
      <c r="CR61" s="80" t="str">
        <f t="shared" si="52"/>
        <v xml:space="preserve"> </v>
      </c>
      <c r="CS61" s="80">
        <f t="shared" si="53"/>
        <v>18</v>
      </c>
    </row>
    <row r="62" spans="1:97" ht="15" customHeight="1">
      <c r="A62" s="14" t="s">
        <v>142</v>
      </c>
      <c r="B62" t="s">
        <v>6</v>
      </c>
      <c r="C62" t="s">
        <v>48</v>
      </c>
      <c r="D62">
        <v>1002485</v>
      </c>
      <c r="E62" s="4">
        <v>42657</v>
      </c>
      <c r="F62" s="2">
        <v>42776</v>
      </c>
      <c r="G62" s="2">
        <v>23054</v>
      </c>
      <c r="H62" s="58">
        <f t="shared" si="0"/>
        <v>53</v>
      </c>
      <c r="I62" s="72" t="s">
        <v>679</v>
      </c>
      <c r="J62" s="43" t="s">
        <v>8</v>
      </c>
      <c r="K62" s="6">
        <v>9</v>
      </c>
      <c r="L62" s="6" t="s">
        <v>8</v>
      </c>
      <c r="M62" s="6" t="s">
        <v>11</v>
      </c>
      <c r="N62" s="6" t="s">
        <v>8</v>
      </c>
      <c r="O62" s="57" t="s">
        <v>8</v>
      </c>
      <c r="P62" t="s">
        <v>21</v>
      </c>
      <c r="Q62" t="s">
        <v>11</v>
      </c>
      <c r="R62" t="s">
        <v>11</v>
      </c>
      <c r="T62" t="s">
        <v>22</v>
      </c>
      <c r="U62" s="72" t="s">
        <v>8</v>
      </c>
      <c r="V62" t="s">
        <v>11</v>
      </c>
      <c r="W62" s="72" t="s">
        <v>11</v>
      </c>
      <c r="X62" s="72" t="s">
        <v>11</v>
      </c>
      <c r="Y62" s="80" t="s">
        <v>8</v>
      </c>
      <c r="AB62" t="s">
        <v>143</v>
      </c>
      <c r="AC62" t="s">
        <v>695</v>
      </c>
      <c r="AD62" s="4">
        <v>42814</v>
      </c>
      <c r="AE62" t="s">
        <v>16</v>
      </c>
      <c r="AF62" s="6">
        <f>Referrals[[#This Row],[Date.Received]]-Referrals[[#This Row],[Date.Assessed]]</f>
        <v>119</v>
      </c>
      <c r="AG62" s="44" t="s">
        <v>645</v>
      </c>
      <c r="AH62" s="6" t="s">
        <v>640</v>
      </c>
      <c r="AI62" s="6" t="s">
        <v>700</v>
      </c>
      <c r="AJ62" s="63">
        <f t="shared" si="1"/>
        <v>2017</v>
      </c>
      <c r="AK62" s="63">
        <f t="shared" si="2"/>
        <v>2</v>
      </c>
      <c r="AL62" s="44">
        <f t="shared" si="3"/>
        <v>0</v>
      </c>
      <c r="AM62" s="80">
        <f t="shared" si="4"/>
        <v>1</v>
      </c>
      <c r="AN62" s="80">
        <f t="shared" si="5"/>
        <v>0</v>
      </c>
      <c r="AO62" s="44">
        <f t="shared" si="6"/>
        <v>0</v>
      </c>
      <c r="AP62" s="80">
        <f t="shared" si="7"/>
        <v>0</v>
      </c>
      <c r="AQ62" s="80">
        <f t="shared" si="8"/>
        <v>1</v>
      </c>
      <c r="AR62" s="80">
        <f t="shared" si="9"/>
        <v>0</v>
      </c>
      <c r="AS62" s="44">
        <f t="shared" si="10"/>
        <v>0</v>
      </c>
      <c r="AT62" s="80">
        <f t="shared" si="11"/>
        <v>0</v>
      </c>
      <c r="AU62" s="80">
        <f t="shared" si="12"/>
        <v>0</v>
      </c>
      <c r="AV62" s="72">
        <f t="shared" si="13"/>
        <v>1</v>
      </c>
      <c r="AW62" s="72">
        <f t="shared" si="14"/>
        <v>1</v>
      </c>
      <c r="AX62" s="72">
        <f t="shared" si="15"/>
        <v>0</v>
      </c>
      <c r="AY62" s="72">
        <f t="shared" si="16"/>
        <v>0</v>
      </c>
      <c r="AZ62" s="72">
        <f t="shared" si="17"/>
        <v>0</v>
      </c>
      <c r="BA62" s="72">
        <f>IF(SUM(Referrals[[#This Row],[Tribal.bin]:[GA.bin]]) = 0,0,1)</f>
        <v>1</v>
      </c>
      <c r="BB62" s="72">
        <f t="shared" si="18"/>
        <v>0</v>
      </c>
      <c r="BC62" s="72">
        <f t="shared" si="19"/>
        <v>0</v>
      </c>
      <c r="BD62" s="72">
        <f t="shared" si="20"/>
        <v>0</v>
      </c>
      <c r="BE62" s="72">
        <f t="shared" si="21"/>
        <v>0</v>
      </c>
      <c r="BF62" s="72">
        <f t="shared" si="22"/>
        <v>0</v>
      </c>
      <c r="BG62" s="72">
        <f t="shared" si="23"/>
        <v>1</v>
      </c>
      <c r="BH62" s="72">
        <f t="shared" si="24"/>
        <v>0</v>
      </c>
      <c r="BI62" s="72">
        <f t="shared" si="25"/>
        <v>0</v>
      </c>
      <c r="BJ62" s="78">
        <f t="shared" si="26"/>
        <v>1</v>
      </c>
      <c r="BK62" s="78">
        <f t="shared" si="27"/>
        <v>0</v>
      </c>
      <c r="BL62" s="78">
        <f t="shared" si="28"/>
        <v>0</v>
      </c>
      <c r="BM62" s="72">
        <f t="shared" si="29"/>
        <v>1</v>
      </c>
      <c r="BN62" s="72">
        <f t="shared" si="30"/>
        <v>1</v>
      </c>
      <c r="BO62" s="72">
        <f t="shared" si="31"/>
        <v>0</v>
      </c>
      <c r="BP62" s="80">
        <f t="shared" si="32"/>
        <v>0</v>
      </c>
      <c r="BQ62" s="72">
        <f t="shared" si="33"/>
        <v>0</v>
      </c>
      <c r="BR62" s="72">
        <f t="shared" si="34"/>
        <v>0</v>
      </c>
      <c r="BS62" s="78">
        <f t="shared" si="35"/>
        <v>1</v>
      </c>
      <c r="BT62" s="78">
        <f t="shared" si="36"/>
        <v>1</v>
      </c>
      <c r="BU62" s="80">
        <f t="shared" si="37"/>
        <v>0</v>
      </c>
      <c r="BV62" s="80">
        <f t="shared" si="38"/>
        <v>1</v>
      </c>
      <c r="BW62" s="78">
        <f>COUNTIF(Referrals[[#This Row],[Name]:[Alt.contact]],"Mi")</f>
        <v>0</v>
      </c>
      <c r="BX62" s="80">
        <f t="shared" si="39"/>
        <v>0</v>
      </c>
      <c r="BY62" s="66">
        <f t="shared" si="40"/>
        <v>1</v>
      </c>
      <c r="BZ62" s="66">
        <f t="shared" si="41"/>
        <v>0</v>
      </c>
      <c r="CA62" s="67">
        <f t="shared" si="42"/>
        <v>1</v>
      </c>
      <c r="CB62" s="80">
        <f t="shared" si="43"/>
        <v>0</v>
      </c>
      <c r="CC62" s="80">
        <f t="shared" si="44"/>
        <v>0</v>
      </c>
      <c r="CD62" s="80">
        <f t="shared" si="45"/>
        <v>0</v>
      </c>
      <c r="CE62" s="2">
        <v>42842</v>
      </c>
      <c r="CG62" s="62"/>
      <c r="CJ62" s="4" t="s">
        <v>144</v>
      </c>
      <c r="CK62" s="80" t="str">
        <f t="shared" si="46"/>
        <v>no</v>
      </c>
      <c r="CL62" s="28">
        <v>42895</v>
      </c>
      <c r="CM62" s="6">
        <f t="shared" ca="1" si="47"/>
        <v>53</v>
      </c>
      <c r="CN62" s="6" t="str">
        <f t="shared" ca="1" si="48"/>
        <v>Yes</v>
      </c>
      <c r="CO62" s="80" t="str">
        <f t="shared" ca="1" si="49"/>
        <v>no</v>
      </c>
      <c r="CP62" s="80">
        <f t="shared" si="50"/>
        <v>66</v>
      </c>
      <c r="CQ62" s="80">
        <f t="shared" si="51"/>
        <v>38</v>
      </c>
      <c r="CR62" s="80">
        <f t="shared" si="52"/>
        <v>28</v>
      </c>
      <c r="CS62" s="80" t="str">
        <f t="shared" si="53"/>
        <v xml:space="preserve"> </v>
      </c>
    </row>
    <row r="63" spans="1:97" ht="15" customHeight="1">
      <c r="A63" s="14" t="s">
        <v>145</v>
      </c>
      <c r="B63" t="s">
        <v>19</v>
      </c>
      <c r="C63" t="s">
        <v>20</v>
      </c>
      <c r="D63">
        <v>1034492</v>
      </c>
      <c r="E63" s="4">
        <v>42759</v>
      </c>
      <c r="F63" s="2">
        <v>42779</v>
      </c>
      <c r="G63" s="2">
        <v>29590</v>
      </c>
      <c r="H63" s="58">
        <f t="shared" si="0"/>
        <v>36</v>
      </c>
      <c r="I63" s="72" t="s">
        <v>679</v>
      </c>
      <c r="J63" s="43" t="s">
        <v>8</v>
      </c>
      <c r="K63" s="6">
        <v>10</v>
      </c>
      <c r="L63" s="6" t="s">
        <v>8</v>
      </c>
      <c r="M63" s="6" t="s">
        <v>11</v>
      </c>
      <c r="N63" s="6" t="s">
        <v>8</v>
      </c>
      <c r="O63" s="57" t="s">
        <v>8</v>
      </c>
      <c r="P63" t="s">
        <v>49</v>
      </c>
      <c r="Q63" t="s">
        <v>11</v>
      </c>
      <c r="T63" t="s">
        <v>45</v>
      </c>
      <c r="U63" s="72" t="s">
        <v>8</v>
      </c>
      <c r="V63" t="s">
        <v>58</v>
      </c>
      <c r="W63" s="72" t="s">
        <v>11</v>
      </c>
      <c r="X63" s="72" t="s">
        <v>11</v>
      </c>
      <c r="Y63" s="80" t="s">
        <v>8</v>
      </c>
      <c r="AB63" t="s">
        <v>143</v>
      </c>
      <c r="AC63" t="s">
        <v>695</v>
      </c>
      <c r="AD63" s="4">
        <v>42830</v>
      </c>
      <c r="AE63" t="s">
        <v>16</v>
      </c>
      <c r="AF63" s="6">
        <f>Referrals[[#This Row],[Date.Received]]-Referrals[[#This Row],[Date.Assessed]]</f>
        <v>20</v>
      </c>
      <c r="AG63" s="6" t="s">
        <v>644</v>
      </c>
      <c r="AH63" s="6" t="s">
        <v>638</v>
      </c>
      <c r="AI63" s="6" t="s">
        <v>700</v>
      </c>
      <c r="AJ63" s="63">
        <f t="shared" si="1"/>
        <v>2017</v>
      </c>
      <c r="AK63" s="63">
        <f t="shared" si="2"/>
        <v>2</v>
      </c>
      <c r="AL63" s="80">
        <f t="shared" si="3"/>
        <v>1</v>
      </c>
      <c r="AM63" s="80">
        <f t="shared" si="4"/>
        <v>0</v>
      </c>
      <c r="AN63" s="80">
        <f t="shared" si="5"/>
        <v>0</v>
      </c>
      <c r="AO63" s="6">
        <f t="shared" si="6"/>
        <v>1</v>
      </c>
      <c r="AP63" s="80">
        <f t="shared" si="7"/>
        <v>0</v>
      </c>
      <c r="AQ63" s="44">
        <f t="shared" si="8"/>
        <v>0</v>
      </c>
      <c r="AR63" s="80">
        <f t="shared" si="9"/>
        <v>0</v>
      </c>
      <c r="AS63" s="44">
        <f t="shared" si="10"/>
        <v>0</v>
      </c>
      <c r="AT63" s="80">
        <f t="shared" si="11"/>
        <v>0</v>
      </c>
      <c r="AU63" s="80">
        <f t="shared" si="12"/>
        <v>0</v>
      </c>
      <c r="AV63" s="72">
        <f t="shared" si="13"/>
        <v>0</v>
      </c>
      <c r="AW63" s="72">
        <f t="shared" si="14"/>
        <v>0</v>
      </c>
      <c r="AX63" s="72">
        <f t="shared" si="15"/>
        <v>0</v>
      </c>
      <c r="AY63" s="72">
        <f t="shared" si="16"/>
        <v>1</v>
      </c>
      <c r="AZ63" s="72">
        <f t="shared" si="17"/>
        <v>0</v>
      </c>
      <c r="BA63" s="72">
        <f>IF(SUM(Referrals[[#This Row],[Tribal.bin]:[GA.bin]]) = 0,0,1)</f>
        <v>1</v>
      </c>
      <c r="BB63" s="72">
        <f t="shared" si="18"/>
        <v>0</v>
      </c>
      <c r="BC63" s="72">
        <f t="shared" si="19"/>
        <v>0</v>
      </c>
      <c r="BD63" s="72">
        <f t="shared" si="20"/>
        <v>0</v>
      </c>
      <c r="BE63" s="72">
        <f t="shared" si="21"/>
        <v>1</v>
      </c>
      <c r="BF63" s="72">
        <f t="shared" si="22"/>
        <v>0</v>
      </c>
      <c r="BG63" s="72">
        <f t="shared" si="23"/>
        <v>0</v>
      </c>
      <c r="BH63" s="72">
        <f t="shared" si="24"/>
        <v>0</v>
      </c>
      <c r="BI63" s="72">
        <f t="shared" si="25"/>
        <v>0</v>
      </c>
      <c r="BJ63" s="78">
        <f t="shared" si="26"/>
        <v>1</v>
      </c>
      <c r="BK63" s="78">
        <f t="shared" si="27"/>
        <v>0</v>
      </c>
      <c r="BL63" s="78">
        <f t="shared" si="28"/>
        <v>0</v>
      </c>
      <c r="BM63" s="72">
        <f t="shared" si="29"/>
        <v>1</v>
      </c>
      <c r="BN63" s="72">
        <f t="shared" si="30"/>
        <v>0</v>
      </c>
      <c r="BO63" s="72">
        <f t="shared" si="31"/>
        <v>0</v>
      </c>
      <c r="BP63" s="80">
        <f t="shared" si="32"/>
        <v>0</v>
      </c>
      <c r="BQ63" s="72">
        <f t="shared" si="33"/>
        <v>0</v>
      </c>
      <c r="BR63" s="72">
        <f t="shared" si="34"/>
        <v>0</v>
      </c>
      <c r="BS63" s="78">
        <f t="shared" si="35"/>
        <v>1</v>
      </c>
      <c r="BT63" s="78">
        <f t="shared" si="36"/>
        <v>1</v>
      </c>
      <c r="BU63" s="80">
        <f t="shared" si="37"/>
        <v>0</v>
      </c>
      <c r="BV63" s="80">
        <f t="shared" si="38"/>
        <v>1</v>
      </c>
      <c r="BW63" s="78">
        <f>COUNTIF(Referrals[[#This Row],[Name]:[Alt.contact]],"Mi")</f>
        <v>0</v>
      </c>
      <c r="BX63" s="80">
        <f t="shared" si="39"/>
        <v>0</v>
      </c>
      <c r="BY63" s="66">
        <f t="shared" si="40"/>
        <v>1</v>
      </c>
      <c r="BZ63" s="66">
        <f t="shared" si="41"/>
        <v>0</v>
      </c>
      <c r="CA63" s="67">
        <f t="shared" si="42"/>
        <v>1</v>
      </c>
      <c r="CB63" s="80">
        <f t="shared" si="43"/>
        <v>0</v>
      </c>
      <c r="CC63" s="80">
        <f t="shared" si="44"/>
        <v>0</v>
      </c>
      <c r="CD63" s="80">
        <f t="shared" si="45"/>
        <v>0</v>
      </c>
      <c r="CE63" s="2">
        <v>42870</v>
      </c>
      <c r="CG63" s="62"/>
      <c r="CJ63" s="4" t="s">
        <v>144</v>
      </c>
      <c r="CK63" s="80" t="str">
        <f t="shared" si="46"/>
        <v>no</v>
      </c>
      <c r="CL63" s="28">
        <v>43257</v>
      </c>
      <c r="CM63" s="6">
        <f t="shared" ca="1" si="47"/>
        <v>387</v>
      </c>
      <c r="CN63" s="6" t="str">
        <f t="shared" ca="1" si="48"/>
        <v>Yes</v>
      </c>
      <c r="CO63" s="80" t="str">
        <f t="shared" ca="1" si="49"/>
        <v>Yes</v>
      </c>
      <c r="CP63" s="80">
        <f t="shared" si="50"/>
        <v>91</v>
      </c>
      <c r="CQ63" s="80">
        <f t="shared" si="51"/>
        <v>51</v>
      </c>
      <c r="CR63" s="80">
        <f t="shared" si="52"/>
        <v>40</v>
      </c>
      <c r="CS63" s="80" t="str">
        <f t="shared" si="53"/>
        <v xml:space="preserve"> </v>
      </c>
    </row>
    <row r="64" spans="1:97" ht="15" customHeight="1">
      <c r="A64" s="14" t="s">
        <v>146</v>
      </c>
      <c r="B64" t="s">
        <v>43</v>
      </c>
      <c r="C64" t="s">
        <v>147</v>
      </c>
      <c r="E64" s="4">
        <v>42508</v>
      </c>
      <c r="F64" s="2">
        <v>42793</v>
      </c>
      <c r="G64" s="2">
        <v>32414</v>
      </c>
      <c r="H64" s="69">
        <f t="shared" si="0"/>
        <v>28</v>
      </c>
      <c r="I64" s="72" t="s">
        <v>679</v>
      </c>
      <c r="J64" s="43" t="s">
        <v>8</v>
      </c>
      <c r="K64" s="6">
        <v>14</v>
      </c>
      <c r="L64" s="6" t="s">
        <v>8</v>
      </c>
      <c r="M64" s="6" t="s">
        <v>11</v>
      </c>
      <c r="N64" s="6" t="s">
        <v>8</v>
      </c>
      <c r="O64" s="68" t="s">
        <v>8</v>
      </c>
      <c r="P64" t="s">
        <v>49</v>
      </c>
      <c r="Q64" t="s">
        <v>11</v>
      </c>
      <c r="R64" t="s">
        <v>11</v>
      </c>
      <c r="T64" t="s">
        <v>22</v>
      </c>
      <c r="U64" s="72" t="s">
        <v>8</v>
      </c>
      <c r="V64" t="s">
        <v>8</v>
      </c>
      <c r="W64" s="72" t="s">
        <v>11</v>
      </c>
      <c r="X64" s="72" t="s">
        <v>11</v>
      </c>
      <c r="Y64" s="80" t="s">
        <v>8</v>
      </c>
      <c r="AE64" t="s">
        <v>12</v>
      </c>
      <c r="AF64" s="6">
        <f>Referrals[[#This Row],[Date.Received]]-Referrals[[#This Row],[Date.Assessed]]</f>
        <v>285</v>
      </c>
      <c r="AG64" s="44" t="s">
        <v>645</v>
      </c>
      <c r="AH64" s="6" t="s">
        <v>642</v>
      </c>
      <c r="AI64" s="6" t="s">
        <v>700</v>
      </c>
      <c r="AJ64" s="63">
        <f t="shared" si="1"/>
        <v>2017</v>
      </c>
      <c r="AK64" s="63">
        <f t="shared" si="2"/>
        <v>2</v>
      </c>
      <c r="AL64" s="44">
        <f t="shared" si="3"/>
        <v>0</v>
      </c>
      <c r="AM64" s="80">
        <f t="shared" si="4"/>
        <v>1</v>
      </c>
      <c r="AN64" s="80">
        <f t="shared" si="5"/>
        <v>0</v>
      </c>
      <c r="AO64" s="44">
        <f t="shared" si="6"/>
        <v>0</v>
      </c>
      <c r="AP64" s="80">
        <f t="shared" si="7"/>
        <v>0</v>
      </c>
      <c r="AQ64" s="44">
        <f t="shared" si="8"/>
        <v>0</v>
      </c>
      <c r="AR64" s="80">
        <f t="shared" si="9"/>
        <v>0</v>
      </c>
      <c r="AS64" s="6">
        <f t="shared" si="10"/>
        <v>1</v>
      </c>
      <c r="AT64" s="80">
        <f t="shared" si="11"/>
        <v>0</v>
      </c>
      <c r="AU64" s="80">
        <f t="shared" si="12"/>
        <v>0</v>
      </c>
      <c r="AV64" s="72">
        <f t="shared" si="13"/>
        <v>0</v>
      </c>
      <c r="AW64" s="72">
        <f t="shared" si="14"/>
        <v>1</v>
      </c>
      <c r="AX64" s="72">
        <f t="shared" si="15"/>
        <v>0</v>
      </c>
      <c r="AY64" s="72">
        <f t="shared" si="16"/>
        <v>0</v>
      </c>
      <c r="AZ64" s="72">
        <f t="shared" si="17"/>
        <v>0</v>
      </c>
      <c r="BA64" s="72">
        <f>IF(SUM(Referrals[[#This Row],[Tribal.bin]:[GA.bin]]) = 0,0,1)</f>
        <v>1</v>
      </c>
      <c r="BB64" s="72">
        <f t="shared" si="18"/>
        <v>0</v>
      </c>
      <c r="BC64" s="72">
        <f t="shared" si="19"/>
        <v>0</v>
      </c>
      <c r="BD64" s="72">
        <f t="shared" si="20"/>
        <v>0</v>
      </c>
      <c r="BE64" s="72">
        <f t="shared" si="21"/>
        <v>1</v>
      </c>
      <c r="BF64" s="72">
        <f t="shared" si="22"/>
        <v>0</v>
      </c>
      <c r="BG64" s="72">
        <f t="shared" si="23"/>
        <v>0</v>
      </c>
      <c r="BH64" s="72">
        <f t="shared" si="24"/>
        <v>0</v>
      </c>
      <c r="BI64" s="72">
        <f t="shared" si="25"/>
        <v>0</v>
      </c>
      <c r="BJ64" s="78">
        <f t="shared" si="26"/>
        <v>1</v>
      </c>
      <c r="BK64" s="78">
        <f t="shared" si="27"/>
        <v>0</v>
      </c>
      <c r="BL64" s="78">
        <f t="shared" si="28"/>
        <v>0</v>
      </c>
      <c r="BM64" s="72">
        <f t="shared" si="29"/>
        <v>1</v>
      </c>
      <c r="BN64" s="72">
        <f t="shared" si="30"/>
        <v>1</v>
      </c>
      <c r="BO64" s="72">
        <f t="shared" si="31"/>
        <v>0</v>
      </c>
      <c r="BP64" s="80">
        <f t="shared" si="32"/>
        <v>0</v>
      </c>
      <c r="BQ64" s="72">
        <f t="shared" si="33"/>
        <v>0</v>
      </c>
      <c r="BR64" s="72">
        <f t="shared" si="34"/>
        <v>0</v>
      </c>
      <c r="BS64" s="78">
        <f t="shared" si="35"/>
        <v>1</v>
      </c>
      <c r="BT64" s="78">
        <f t="shared" si="36"/>
        <v>1</v>
      </c>
      <c r="BU64" s="80">
        <f t="shared" si="37"/>
        <v>0</v>
      </c>
      <c r="BV64" s="80">
        <f t="shared" si="38"/>
        <v>1</v>
      </c>
      <c r="BW64" s="78">
        <f>COUNTIF(Referrals[[#This Row],[Name]:[Alt.contact]],"Mi")</f>
        <v>0</v>
      </c>
      <c r="BX64" s="80">
        <f t="shared" si="39"/>
        <v>0</v>
      </c>
      <c r="BY64" s="72">
        <f t="shared" si="40"/>
        <v>0</v>
      </c>
      <c r="BZ64" s="80">
        <f t="shared" si="41"/>
        <v>0</v>
      </c>
      <c r="CA64" s="69">
        <f t="shared" si="42"/>
        <v>0</v>
      </c>
      <c r="CB64" s="80">
        <f t="shared" si="43"/>
        <v>1</v>
      </c>
      <c r="CC64" s="80">
        <f t="shared" si="44"/>
        <v>0</v>
      </c>
      <c r="CD64" s="80">
        <f t="shared" si="45"/>
        <v>0</v>
      </c>
      <c r="CE64"/>
      <c r="CF64" s="40" t="s">
        <v>413</v>
      </c>
      <c r="CG64" s="62"/>
      <c r="CJ64" s="9">
        <v>42933</v>
      </c>
      <c r="CK64" s="80" t="str">
        <f t="shared" si="46"/>
        <v xml:space="preserve"> </v>
      </c>
      <c r="CL64" s="27"/>
      <c r="CM64" s="6" t="str">
        <f t="shared" ca="1" si="47"/>
        <v xml:space="preserve"> </v>
      </c>
      <c r="CN64" s="6" t="str">
        <f t="shared" ca="1" si="48"/>
        <v xml:space="preserve"> </v>
      </c>
      <c r="CO64" s="80" t="str">
        <f t="shared" ca="1" si="49"/>
        <v xml:space="preserve"> </v>
      </c>
      <c r="CP64" s="80" t="str">
        <f t="shared" si="50"/>
        <v xml:space="preserve"> </v>
      </c>
      <c r="CQ64" s="80" t="str">
        <f t="shared" si="51"/>
        <v xml:space="preserve"> </v>
      </c>
      <c r="CR64" s="80" t="str">
        <f t="shared" si="52"/>
        <v xml:space="preserve"> </v>
      </c>
      <c r="CS64" s="80">
        <f t="shared" si="53"/>
        <v>140</v>
      </c>
    </row>
    <row r="65" spans="1:97" ht="15" customHeight="1">
      <c r="A65" s="14" t="s">
        <v>148</v>
      </c>
      <c r="B65" t="s">
        <v>6</v>
      </c>
      <c r="C65" t="s">
        <v>71</v>
      </c>
      <c r="E65" s="4">
        <v>42592</v>
      </c>
      <c r="F65" s="2">
        <v>42793</v>
      </c>
      <c r="G65" s="2">
        <v>29175</v>
      </c>
      <c r="H65" s="69">
        <f t="shared" si="0"/>
        <v>37</v>
      </c>
      <c r="I65" s="72" t="s">
        <v>679</v>
      </c>
      <c r="J65" s="43" t="s">
        <v>8</v>
      </c>
      <c r="K65" s="6">
        <v>8</v>
      </c>
      <c r="L65" s="6" t="s">
        <v>8</v>
      </c>
      <c r="M65" s="6" t="s">
        <v>11</v>
      </c>
      <c r="N65" s="6" t="s">
        <v>11</v>
      </c>
      <c r="O65" s="68" t="s">
        <v>8</v>
      </c>
      <c r="P65" t="s">
        <v>9</v>
      </c>
      <c r="Q65" t="s">
        <v>11</v>
      </c>
      <c r="S65" s="40" t="s">
        <v>11</v>
      </c>
      <c r="T65" t="s">
        <v>45</v>
      </c>
      <c r="U65" s="72" t="s">
        <v>8</v>
      </c>
      <c r="V65" t="s">
        <v>58</v>
      </c>
      <c r="W65" s="72" t="s">
        <v>11</v>
      </c>
      <c r="X65" s="72" t="s">
        <v>11</v>
      </c>
      <c r="Y65" s="80" t="s">
        <v>8</v>
      </c>
      <c r="AE65" t="s">
        <v>12</v>
      </c>
      <c r="AF65" s="6">
        <f>Referrals[[#This Row],[Date.Received]]-Referrals[[#This Row],[Date.Assessed]]</f>
        <v>201</v>
      </c>
      <c r="AG65" s="6" t="s">
        <v>644</v>
      </c>
      <c r="AH65" s="6" t="s">
        <v>642</v>
      </c>
      <c r="AI65" s="6" t="s">
        <v>700</v>
      </c>
      <c r="AJ65" s="63">
        <f t="shared" si="1"/>
        <v>2017</v>
      </c>
      <c r="AK65" s="63">
        <f t="shared" si="2"/>
        <v>2</v>
      </c>
      <c r="AL65" s="80">
        <f t="shared" si="3"/>
        <v>1</v>
      </c>
      <c r="AM65" s="80">
        <f t="shared" si="4"/>
        <v>0</v>
      </c>
      <c r="AN65" s="80">
        <f t="shared" si="5"/>
        <v>0</v>
      </c>
      <c r="AO65" s="44">
        <f t="shared" si="6"/>
        <v>0</v>
      </c>
      <c r="AP65" s="80">
        <f t="shared" si="7"/>
        <v>0</v>
      </c>
      <c r="AQ65" s="44">
        <f t="shared" si="8"/>
        <v>0</v>
      </c>
      <c r="AR65" s="80">
        <f t="shared" si="9"/>
        <v>0</v>
      </c>
      <c r="AS65" s="6">
        <f t="shared" si="10"/>
        <v>1</v>
      </c>
      <c r="AT65" s="80">
        <f t="shared" si="11"/>
        <v>0</v>
      </c>
      <c r="AU65" s="80">
        <f t="shared" si="12"/>
        <v>0</v>
      </c>
      <c r="AV65" s="72">
        <f t="shared" si="13"/>
        <v>0</v>
      </c>
      <c r="AW65" s="72">
        <f t="shared" si="14"/>
        <v>0</v>
      </c>
      <c r="AX65" s="72">
        <f t="shared" si="15"/>
        <v>0</v>
      </c>
      <c r="AY65" s="72">
        <f t="shared" si="16"/>
        <v>1</v>
      </c>
      <c r="AZ65" s="72">
        <f t="shared" si="17"/>
        <v>0</v>
      </c>
      <c r="BA65" s="72">
        <f>IF(SUM(Referrals[[#This Row],[Tribal.bin]:[GA.bin]]) = 0,0,1)</f>
        <v>1</v>
      </c>
      <c r="BB65" s="72">
        <f t="shared" si="18"/>
        <v>0</v>
      </c>
      <c r="BC65" s="72">
        <f t="shared" si="19"/>
        <v>0</v>
      </c>
      <c r="BD65" s="72">
        <f t="shared" si="20"/>
        <v>0</v>
      </c>
      <c r="BE65" s="72">
        <f t="shared" si="21"/>
        <v>0</v>
      </c>
      <c r="BF65" s="72">
        <f t="shared" si="22"/>
        <v>0</v>
      </c>
      <c r="BG65" s="72">
        <f t="shared" si="23"/>
        <v>0</v>
      </c>
      <c r="BH65" s="72">
        <f t="shared" si="24"/>
        <v>1</v>
      </c>
      <c r="BI65" s="72">
        <f t="shared" si="25"/>
        <v>0</v>
      </c>
      <c r="BJ65" s="78">
        <f t="shared" si="26"/>
        <v>1</v>
      </c>
      <c r="BK65" s="78">
        <f t="shared" si="27"/>
        <v>1</v>
      </c>
      <c r="BL65" s="78">
        <f t="shared" si="28"/>
        <v>0</v>
      </c>
      <c r="BM65" s="72">
        <f t="shared" si="29"/>
        <v>1</v>
      </c>
      <c r="BN65" s="72">
        <f t="shared" si="30"/>
        <v>0</v>
      </c>
      <c r="BO65" s="72">
        <f t="shared" si="31"/>
        <v>1</v>
      </c>
      <c r="BP65" s="80">
        <f t="shared" si="32"/>
        <v>0</v>
      </c>
      <c r="BQ65" s="72">
        <f t="shared" si="33"/>
        <v>0</v>
      </c>
      <c r="BR65" s="72">
        <f t="shared" si="34"/>
        <v>0</v>
      </c>
      <c r="BS65" s="78">
        <f t="shared" si="35"/>
        <v>1</v>
      </c>
      <c r="BT65" s="78">
        <f t="shared" si="36"/>
        <v>1</v>
      </c>
      <c r="BU65" s="80">
        <f t="shared" si="37"/>
        <v>0</v>
      </c>
      <c r="BV65" s="80">
        <f t="shared" si="38"/>
        <v>1</v>
      </c>
      <c r="BW65" s="78">
        <f>COUNTIF(Referrals[[#This Row],[Name]:[Alt.contact]],"Mi")</f>
        <v>0</v>
      </c>
      <c r="BX65" s="80">
        <f t="shared" si="39"/>
        <v>0</v>
      </c>
      <c r="BY65" s="72">
        <f t="shared" si="40"/>
        <v>0</v>
      </c>
      <c r="BZ65" s="80">
        <f t="shared" si="41"/>
        <v>0</v>
      </c>
      <c r="CA65" s="69">
        <f t="shared" si="42"/>
        <v>0</v>
      </c>
      <c r="CB65" s="80">
        <f t="shared" si="43"/>
        <v>1</v>
      </c>
      <c r="CC65" s="80">
        <f t="shared" si="44"/>
        <v>0</v>
      </c>
      <c r="CD65" s="80">
        <f t="shared" si="45"/>
        <v>0</v>
      </c>
      <c r="CE65"/>
      <c r="CF65" s="40" t="s">
        <v>413</v>
      </c>
      <c r="CG65" s="62"/>
      <c r="CJ65" s="9">
        <v>42850</v>
      </c>
      <c r="CK65" s="80" t="str">
        <f t="shared" si="46"/>
        <v xml:space="preserve"> </v>
      </c>
      <c r="CL65" s="27"/>
      <c r="CM65" s="6" t="str">
        <f t="shared" ca="1" si="47"/>
        <v xml:space="preserve"> </v>
      </c>
      <c r="CN65" s="6" t="str">
        <f t="shared" ca="1" si="48"/>
        <v xml:space="preserve"> </v>
      </c>
      <c r="CO65" s="80" t="str">
        <f t="shared" ca="1" si="49"/>
        <v xml:space="preserve"> </v>
      </c>
      <c r="CP65" s="80" t="str">
        <f t="shared" si="50"/>
        <v xml:space="preserve"> </v>
      </c>
      <c r="CQ65" s="80" t="str">
        <f t="shared" si="51"/>
        <v xml:space="preserve"> </v>
      </c>
      <c r="CR65" s="80" t="str">
        <f t="shared" si="52"/>
        <v xml:space="preserve"> </v>
      </c>
      <c r="CS65" s="80">
        <f t="shared" si="53"/>
        <v>57</v>
      </c>
    </row>
    <row r="66" spans="1:97" ht="15" customHeight="1">
      <c r="A66" s="14" t="s">
        <v>149</v>
      </c>
      <c r="B66" t="s">
        <v>43</v>
      </c>
      <c r="C66" t="s">
        <v>127</v>
      </c>
      <c r="E66" s="4">
        <v>42682</v>
      </c>
      <c r="F66" s="2">
        <v>42793</v>
      </c>
      <c r="G66" s="2">
        <v>29152</v>
      </c>
      <c r="H66" s="58">
        <f t="shared" ref="H66:H129" si="54">INT(YEARFRAC(G66,F66))</f>
        <v>37</v>
      </c>
      <c r="I66" s="72" t="s">
        <v>679</v>
      </c>
      <c r="J66" s="43" t="s">
        <v>8</v>
      </c>
      <c r="K66" s="6">
        <v>9</v>
      </c>
      <c r="L66" s="6" t="s">
        <v>8</v>
      </c>
      <c r="M66" s="6" t="s">
        <v>11</v>
      </c>
      <c r="N66" s="6" t="s">
        <v>11</v>
      </c>
      <c r="O66" s="57" t="s">
        <v>8</v>
      </c>
      <c r="P66" t="s">
        <v>77</v>
      </c>
      <c r="Q66" t="s">
        <v>11</v>
      </c>
      <c r="T66" t="s">
        <v>10</v>
      </c>
      <c r="U66" s="72" t="s">
        <v>11</v>
      </c>
      <c r="V66" t="s">
        <v>11</v>
      </c>
      <c r="W66" s="72" t="s">
        <v>11</v>
      </c>
      <c r="X66" s="72" t="s">
        <v>11</v>
      </c>
      <c r="Y66" s="80" t="s">
        <v>8</v>
      </c>
      <c r="AD66" s="4">
        <v>42802</v>
      </c>
      <c r="AE66" t="s">
        <v>12</v>
      </c>
      <c r="AF66" s="6">
        <f>Referrals[[#This Row],[Date.Received]]-Referrals[[#This Row],[Date.Assessed]]</f>
        <v>111</v>
      </c>
      <c r="AG66" s="6" t="s">
        <v>644</v>
      </c>
      <c r="AH66" s="6" t="s">
        <v>640</v>
      </c>
      <c r="AI66" s="6" t="s">
        <v>700</v>
      </c>
      <c r="AJ66" s="63">
        <f t="shared" ref="AJ66:AJ129" si="55">YEAR(F66)</f>
        <v>2017</v>
      </c>
      <c r="AK66" s="63">
        <f t="shared" ref="AK66:AK129" si="56">MONTH(F66)</f>
        <v>2</v>
      </c>
      <c r="AL66" s="80">
        <f t="shared" ref="AL66:AL129" si="57">IF(AG66&lt;&gt;"Male",0,1)</f>
        <v>1</v>
      </c>
      <c r="AM66" s="80">
        <f t="shared" ref="AM66:AM129" si="58">IF(AG66&lt;&gt;"Female",0,1)</f>
        <v>0</v>
      </c>
      <c r="AN66" s="80">
        <f t="shared" ref="AN66:AN129" si="59">IF(AG66&lt;&gt;"Trans",0,1)</f>
        <v>0</v>
      </c>
      <c r="AO66" s="44">
        <f t="shared" ref="AO66:AO129" si="60">IF(AH66&lt;&gt;"AI",0,1)</f>
        <v>0</v>
      </c>
      <c r="AP66" s="80">
        <f t="shared" ref="AP66:AP129" si="61">IF(AH66&lt;&gt;"Asian",0,1)</f>
        <v>0</v>
      </c>
      <c r="AQ66" s="80">
        <f t="shared" ref="AQ66:AQ129" si="62">IF(AH66&lt;&gt;"Black/AA",0,1)</f>
        <v>1</v>
      </c>
      <c r="AR66" s="80">
        <f t="shared" ref="AR66:AR129" si="63">IF(AH66&lt;&gt;"NH/PI",0,1)</f>
        <v>0</v>
      </c>
      <c r="AS66" s="44">
        <f t="shared" ref="AS66:AS129" si="64">IF(AH66&lt;&gt;"White",0,1)</f>
        <v>0</v>
      </c>
      <c r="AT66" s="80">
        <f t="shared" ref="AT66:AT129" si="65">IF(AH66&lt;&gt;"Mix/Other",0,1)</f>
        <v>0</v>
      </c>
      <c r="AU66" s="80">
        <f t="shared" ref="AU66:AU129" si="66">IF(AI66&lt;&gt;"H/L",0,1)</f>
        <v>0</v>
      </c>
      <c r="AV66" s="72">
        <f t="shared" ref="AV66:AV129" si="67">IF(V66&lt;&gt;"Yes",0,1)</f>
        <v>1</v>
      </c>
      <c r="AW66" s="72">
        <f t="shared" ref="AW66:AW129" si="68">IF(T66&lt;&gt;"Chronic Homeless",0,1)</f>
        <v>0</v>
      </c>
      <c r="AX66" s="72">
        <f t="shared" ref="AX66:AX129" si="69">IF(T66&lt;&gt;"HUD homeless",0,1)</f>
        <v>1</v>
      </c>
      <c r="AY66" s="72">
        <f t="shared" ref="AY66:AY129" si="70">IF(T66&lt;&gt;"Long term homeless",0,1)</f>
        <v>0</v>
      </c>
      <c r="AZ66" s="72">
        <f t="shared" ref="AZ66:AZ129" si="71">IF(T66&lt;&gt;"not homeless",0,1)</f>
        <v>0</v>
      </c>
      <c r="BA66" s="72">
        <f>IF(SUM(Referrals[[#This Row],[Tribal.bin]:[GA.bin]]) = 0,0,1)</f>
        <v>1</v>
      </c>
      <c r="BB66" s="72">
        <f t="shared" ref="BB66:BB129" si="72">IF(P66&lt;&gt;"Tribal",0,1)</f>
        <v>0</v>
      </c>
      <c r="BC66" s="72">
        <f t="shared" ref="BC66:BC129" si="73">IF(P66&lt;&gt;"SSDI",0,1)</f>
        <v>0</v>
      </c>
      <c r="BD66" s="72">
        <f t="shared" ref="BD66:BD129" si="74">IF(P66&lt;&gt;"RSDI",0,1)</f>
        <v>0</v>
      </c>
      <c r="BE66" s="72">
        <f t="shared" ref="BE66:BE129" si="75">IF(P66&lt;&gt;"none",0,1)</f>
        <v>0</v>
      </c>
      <c r="BF66" s="72">
        <f t="shared" ref="BF66:BF129" si="76">IF(P66&lt;&gt;"employment",0,1)</f>
        <v>1</v>
      </c>
      <c r="BG66" s="72">
        <f t="shared" ref="BG66:BG129" si="77">IF(P66&lt;&gt;"SSI",0,1)</f>
        <v>0</v>
      </c>
      <c r="BH66" s="72">
        <f t="shared" ref="BH66:BH129" si="78">IF(P66&lt;&gt;"GA",0,1)</f>
        <v>0</v>
      </c>
      <c r="BI66" s="72">
        <f t="shared" ref="BI66:BI129" si="79">IF(O66&lt;&gt;"no",1,0)</f>
        <v>0</v>
      </c>
      <c r="BJ66" s="78">
        <f t="shared" ref="BJ66:BJ129" si="80">IF(M66&lt;&gt;"no",1,0)</f>
        <v>1</v>
      </c>
      <c r="BK66" s="78">
        <f t="shared" ref="BK66:BK129" si="81">IF(N66&lt;&gt;"no",1,0)</f>
        <v>1</v>
      </c>
      <c r="BL66" s="78">
        <f t="shared" ref="BL66:BL129" si="82">IF(L66&lt;&gt;"no",1,0)</f>
        <v>0</v>
      </c>
      <c r="BM66" s="72">
        <f t="shared" ref="BM66:BM129" si="83">IF(Q66&lt;&gt;"",1,0)</f>
        <v>1</v>
      </c>
      <c r="BN66" s="72">
        <f t="shared" ref="BN66:BN129" si="84">IF(R66&lt;&gt;"",1,0)</f>
        <v>0</v>
      </c>
      <c r="BO66" s="72">
        <f t="shared" ref="BO66:BO129" si="85">IF(S66&lt;&gt;"",1,0)</f>
        <v>0</v>
      </c>
      <c r="BP66" s="80">
        <f t="shared" ref="BP66:BP129" si="86">IF(Y66&lt;&gt;"yes",0,1)</f>
        <v>0</v>
      </c>
      <c r="BQ66" s="72">
        <f t="shared" ref="BQ66:BQ129" si="87">IF(I66&lt;&gt;"Yes",0,1)</f>
        <v>0</v>
      </c>
      <c r="BR66" s="72">
        <f t="shared" ref="BR66:BR129" si="88">IF(J66&lt;&gt;"Yes",0,1)</f>
        <v>0</v>
      </c>
      <c r="BS66" s="78">
        <f t="shared" ref="BS66:BS129" si="89">IF(W66&lt;&gt;"no",1,0)</f>
        <v>1</v>
      </c>
      <c r="BT66" s="78">
        <f t="shared" ref="BT66:BT129" si="90">IF(X66&lt;&gt;"no",1,0)</f>
        <v>1</v>
      </c>
      <c r="BU66" s="80">
        <f t="shared" ref="BU66:BU129" si="91">IF(U66&lt;&gt;"Yes",0,1)</f>
        <v>1</v>
      </c>
      <c r="BV66" s="80">
        <f t="shared" ref="BV66:BV129" si="92">IF(I66&lt;&gt;"unkwn",0,1)</f>
        <v>1</v>
      </c>
      <c r="BW66" s="78">
        <f>COUNTIF(Referrals[[#This Row],[Name]:[Alt.contact]],"Mi")</f>
        <v>0</v>
      </c>
      <c r="BX66" s="80">
        <f t="shared" ref="BX66:BX129" si="93">IF(BW66 &gt;0,1,0)</f>
        <v>0</v>
      </c>
      <c r="BY66" s="66">
        <f t="shared" ref="BY66:BY129" si="94">IF(AD66&lt;&gt;"",1,0)</f>
        <v>1</v>
      </c>
      <c r="BZ66" s="66">
        <f t="shared" ref="BZ66:BZ129" si="95">IF(AE66&lt;&gt;"interview scheduled",0,1)</f>
        <v>0</v>
      </c>
      <c r="CA66" s="67">
        <f t="shared" ref="CA66:CA129" si="96">IF(AE66&lt;&gt;"Moved in",0,1)</f>
        <v>0</v>
      </c>
      <c r="CB66" s="80">
        <f t="shared" ref="CB66:CB129" si="97">IF(AE66&lt;&gt;"Removed",0,1)</f>
        <v>1</v>
      </c>
      <c r="CC66" s="80">
        <f t="shared" ref="CC66:CC129" si="98">IF(AE66&lt;&gt;"in process with PM",0,1)</f>
        <v>0</v>
      </c>
      <c r="CD66" s="80">
        <f t="shared" ref="CD66:CD129" si="99">IF(AE66&lt;&gt;"",0,1)</f>
        <v>0</v>
      </c>
      <c r="CE66"/>
      <c r="CF66" t="s">
        <v>41</v>
      </c>
      <c r="CG66" s="62"/>
      <c r="CH66" s="35" t="s">
        <v>715</v>
      </c>
      <c r="CI66" t="s">
        <v>29</v>
      </c>
      <c r="CJ66" s="9">
        <v>42802</v>
      </c>
      <c r="CK66" s="80" t="str">
        <f t="shared" ref="CK66:CK129" si="100">_xlfn.IFS(AE66="Removed"," ",AE66 = "in process with PM"," ",AE66 = "interview scheduled"," ", AE66 = FALSE, " ", CL66 &gt; 1/1/2010,"no",AE66 = "Moved in","Yes")</f>
        <v xml:space="preserve"> </v>
      </c>
      <c r="CL66" s="27"/>
      <c r="CM66" s="6" t="str">
        <f t="shared" ref="CM66:CM129" ca="1" si="101">_xlfn.IFS(AE66="Removed"," ",AE66 = "in process with PM"," ",AE66 = "interview scheduled"," ", AE66 = FALSE, " ",CK66 = "no",CL66 - CE66,CK66 = "Yes",TODAY() - CE66)</f>
        <v xml:space="preserve"> </v>
      </c>
      <c r="CN66" s="6" t="str">
        <f t="shared" ref="CN66:CN129" ca="1" si="102">_xlfn.IFS(AE66="Removed"," ",AE66 = "in process with PM"," ",AE66 = "interview scheduled"," ", AE66 = FALSE, " ",(TODAY() - CE66) &gt; 364,"Yes",(TODAY() - CE66) &lt; 365,"no")</f>
        <v xml:space="preserve"> </v>
      </c>
      <c r="CO66" s="80" t="str">
        <f t="shared" ref="CO66:CO129" ca="1" si="103">_xlfn.IFS(AE66="Removed"," ",AE66 = "in process with PM"," ",AE66 = "interview scheduled"," ", AE66 = FALSE, " ",CM66 &gt; 364,"Yes",CM66 &lt; 365,"no")</f>
        <v xml:space="preserve"> </v>
      </c>
      <c r="CP66" s="80" t="str">
        <f t="shared" ref="CP66:CP129" si="104">_xlfn.IFS(AE66="Removed"," ",AE66 = "in process with PM"," ",AE66 = "interview scheduled"," ",AE66 = FALSE, " ", AE66 = "moved in",CE66 - F66)</f>
        <v xml:space="preserve"> </v>
      </c>
      <c r="CQ66" s="80">
        <f t="shared" ref="CQ66:CQ129" si="105">_xlfn.IFS(AD66=FALSE," ",AD66 &gt; 1/1/2010,AD66 - F66,,,,,AE66 = "in process with PM",AD66 - F66)</f>
        <v>9</v>
      </c>
      <c r="CR66" s="80" t="str">
        <f t="shared" ref="CR66:CR129" si="106">_xlfn.IFS(AE66="Removed"," ",AE66 = "in process with PM"," ",AE66 = "interview scheduled"," ",AE66 = FALSE, " ", AE66 = "moved in",CE66 - AD66)</f>
        <v xml:space="preserve"> </v>
      </c>
      <c r="CS66" s="80">
        <f t="shared" ref="CS66:CS129" si="107">_xlfn.IFS(AE66="moved in"," ",AE66 = "in process with PM"," ",AE66 = "interview scheduled"," ",AE66 = FALSE, " ", AE66 = "removed",CJ66 - F66)</f>
        <v>9</v>
      </c>
    </row>
    <row r="67" spans="1:97" ht="15" customHeight="1">
      <c r="A67" s="14" t="s">
        <v>150</v>
      </c>
      <c r="B67" t="s">
        <v>43</v>
      </c>
      <c r="C67" t="s">
        <v>151</v>
      </c>
      <c r="E67" s="4">
        <v>42621</v>
      </c>
      <c r="F67" s="2">
        <v>42793</v>
      </c>
      <c r="G67" s="2">
        <v>27166</v>
      </c>
      <c r="H67" s="58">
        <f t="shared" si="54"/>
        <v>42</v>
      </c>
      <c r="I67" s="72" t="s">
        <v>679</v>
      </c>
      <c r="J67" s="43" t="s">
        <v>8</v>
      </c>
      <c r="K67" s="6">
        <v>8</v>
      </c>
      <c r="L67" s="6" t="s">
        <v>8</v>
      </c>
      <c r="M67" s="6" t="s">
        <v>8</v>
      </c>
      <c r="N67" s="6" t="s">
        <v>8</v>
      </c>
      <c r="O67" s="57" t="s">
        <v>8</v>
      </c>
      <c r="P67" t="s">
        <v>107</v>
      </c>
      <c r="Q67" t="s">
        <v>11</v>
      </c>
      <c r="S67" s="40" t="s">
        <v>11</v>
      </c>
      <c r="T67" t="s">
        <v>45</v>
      </c>
      <c r="U67" s="72" t="s">
        <v>8</v>
      </c>
      <c r="V67" t="s">
        <v>11</v>
      </c>
      <c r="W67" s="72" t="s">
        <v>11</v>
      </c>
      <c r="X67" s="72" t="s">
        <v>11</v>
      </c>
      <c r="Y67" s="80" t="s">
        <v>8</v>
      </c>
      <c r="Z67" s="80" t="s">
        <v>8</v>
      </c>
      <c r="AA67" t="s">
        <v>152</v>
      </c>
      <c r="AD67" s="4">
        <v>42802</v>
      </c>
      <c r="AE67" t="s">
        <v>12</v>
      </c>
      <c r="AF67" s="6">
        <f>Referrals[[#This Row],[Date.Received]]-Referrals[[#This Row],[Date.Assessed]]</f>
        <v>172</v>
      </c>
      <c r="AG67" s="6" t="s">
        <v>644</v>
      </c>
      <c r="AH67" s="6" t="s">
        <v>640</v>
      </c>
      <c r="AI67" s="6" t="s">
        <v>700</v>
      </c>
      <c r="AJ67" s="63">
        <f t="shared" si="55"/>
        <v>2017</v>
      </c>
      <c r="AK67" s="63">
        <f t="shared" si="56"/>
        <v>2</v>
      </c>
      <c r="AL67" s="80">
        <f t="shared" si="57"/>
        <v>1</v>
      </c>
      <c r="AM67" s="80">
        <f t="shared" si="58"/>
        <v>0</v>
      </c>
      <c r="AN67" s="80">
        <f t="shared" si="59"/>
        <v>0</v>
      </c>
      <c r="AO67" s="44">
        <f t="shared" si="60"/>
        <v>0</v>
      </c>
      <c r="AP67" s="80">
        <f t="shared" si="61"/>
        <v>0</v>
      </c>
      <c r="AQ67" s="80">
        <f t="shared" si="62"/>
        <v>1</v>
      </c>
      <c r="AR67" s="80">
        <f t="shared" si="63"/>
        <v>0</v>
      </c>
      <c r="AS67" s="44">
        <f t="shared" si="64"/>
        <v>0</v>
      </c>
      <c r="AT67" s="80">
        <f t="shared" si="65"/>
        <v>0</v>
      </c>
      <c r="AU67" s="80">
        <f t="shared" si="66"/>
        <v>0</v>
      </c>
      <c r="AV67" s="72">
        <f t="shared" si="67"/>
        <v>1</v>
      </c>
      <c r="AW67" s="72">
        <f t="shared" si="68"/>
        <v>0</v>
      </c>
      <c r="AX67" s="72">
        <f t="shared" si="69"/>
        <v>0</v>
      </c>
      <c r="AY67" s="72">
        <f t="shared" si="70"/>
        <v>1</v>
      </c>
      <c r="AZ67" s="72">
        <f t="shared" si="71"/>
        <v>0</v>
      </c>
      <c r="BA67" s="72">
        <f>IF(SUM(Referrals[[#This Row],[Tribal.bin]:[GA.bin]]) = 0,0,1)</f>
        <v>1</v>
      </c>
      <c r="BB67" s="72">
        <f t="shared" si="72"/>
        <v>0</v>
      </c>
      <c r="BC67" s="72">
        <f t="shared" si="73"/>
        <v>1</v>
      </c>
      <c r="BD67" s="72">
        <f t="shared" si="74"/>
        <v>0</v>
      </c>
      <c r="BE67" s="72">
        <f t="shared" si="75"/>
        <v>0</v>
      </c>
      <c r="BF67" s="72">
        <f t="shared" si="76"/>
        <v>0</v>
      </c>
      <c r="BG67" s="72">
        <f t="shared" si="77"/>
        <v>0</v>
      </c>
      <c r="BH67" s="72">
        <f t="shared" si="78"/>
        <v>0</v>
      </c>
      <c r="BI67" s="72">
        <f t="shared" si="79"/>
        <v>0</v>
      </c>
      <c r="BJ67" s="78">
        <f t="shared" si="80"/>
        <v>0</v>
      </c>
      <c r="BK67" s="78">
        <f t="shared" si="81"/>
        <v>0</v>
      </c>
      <c r="BL67" s="78">
        <f t="shared" si="82"/>
        <v>0</v>
      </c>
      <c r="BM67" s="72">
        <f t="shared" si="83"/>
        <v>1</v>
      </c>
      <c r="BN67" s="72">
        <f t="shared" si="84"/>
        <v>0</v>
      </c>
      <c r="BO67" s="72">
        <f t="shared" si="85"/>
        <v>1</v>
      </c>
      <c r="BP67" s="80">
        <f t="shared" si="86"/>
        <v>0</v>
      </c>
      <c r="BQ67" s="72">
        <f t="shared" si="87"/>
        <v>0</v>
      </c>
      <c r="BR67" s="72">
        <f t="shared" si="88"/>
        <v>0</v>
      </c>
      <c r="BS67" s="78">
        <f t="shared" si="89"/>
        <v>1</v>
      </c>
      <c r="BT67" s="78">
        <f t="shared" si="90"/>
        <v>1</v>
      </c>
      <c r="BU67" s="80">
        <f t="shared" si="91"/>
        <v>0</v>
      </c>
      <c r="BV67" s="80">
        <f t="shared" si="92"/>
        <v>1</v>
      </c>
      <c r="BW67" s="78">
        <f>COUNTIF(Referrals[[#This Row],[Name]:[Alt.contact]],"Mi")</f>
        <v>0</v>
      </c>
      <c r="BX67" s="80">
        <f t="shared" si="93"/>
        <v>0</v>
      </c>
      <c r="BY67" s="66">
        <f t="shared" si="94"/>
        <v>1</v>
      </c>
      <c r="BZ67" s="66">
        <f t="shared" si="95"/>
        <v>0</v>
      </c>
      <c r="CA67" s="67">
        <f t="shared" si="96"/>
        <v>0</v>
      </c>
      <c r="CB67" s="80">
        <f t="shared" si="97"/>
        <v>1</v>
      </c>
      <c r="CC67" s="80">
        <f t="shared" si="98"/>
        <v>0</v>
      </c>
      <c r="CD67" s="80">
        <f t="shared" si="99"/>
        <v>0</v>
      </c>
      <c r="CE67"/>
      <c r="CF67" t="s">
        <v>717</v>
      </c>
      <c r="CG67" s="41" t="s">
        <v>104</v>
      </c>
      <c r="CI67" t="s">
        <v>29</v>
      </c>
      <c r="CJ67" s="9">
        <v>42802</v>
      </c>
      <c r="CK67" s="80" t="str">
        <f t="shared" si="100"/>
        <v xml:space="preserve"> </v>
      </c>
      <c r="CL67" s="27"/>
      <c r="CM67" s="6" t="str">
        <f t="shared" ca="1" si="101"/>
        <v xml:space="preserve"> </v>
      </c>
      <c r="CN67" s="6" t="str">
        <f t="shared" ca="1" si="102"/>
        <v xml:space="preserve"> </v>
      </c>
      <c r="CO67" s="80" t="str">
        <f t="shared" ca="1" si="103"/>
        <v xml:space="preserve"> </v>
      </c>
      <c r="CP67" s="80" t="str">
        <f t="shared" si="104"/>
        <v xml:space="preserve"> </v>
      </c>
      <c r="CQ67" s="80">
        <f t="shared" si="105"/>
        <v>9</v>
      </c>
      <c r="CR67" s="80" t="str">
        <f t="shared" si="106"/>
        <v xml:space="preserve"> </v>
      </c>
      <c r="CS67" s="80">
        <f t="shared" si="107"/>
        <v>9</v>
      </c>
    </row>
    <row r="68" spans="1:97" ht="15" customHeight="1">
      <c r="A68" s="14" t="s">
        <v>153</v>
      </c>
      <c r="B68" t="s">
        <v>19</v>
      </c>
      <c r="C68" t="s">
        <v>83</v>
      </c>
      <c r="E68" s="4">
        <v>42675</v>
      </c>
      <c r="F68" s="2">
        <v>42803</v>
      </c>
      <c r="G68" s="2">
        <v>30725</v>
      </c>
      <c r="H68" s="58">
        <f t="shared" si="54"/>
        <v>33</v>
      </c>
      <c r="I68" s="72" t="s">
        <v>679</v>
      </c>
      <c r="J68" s="43" t="s">
        <v>8</v>
      </c>
      <c r="K68" s="6">
        <v>9</v>
      </c>
      <c r="L68" s="6" t="s">
        <v>8</v>
      </c>
      <c r="M68" s="6" t="s">
        <v>8</v>
      </c>
      <c r="N68" s="6" t="s">
        <v>8</v>
      </c>
      <c r="O68" s="57" t="s">
        <v>8</v>
      </c>
      <c r="P68" t="s">
        <v>9</v>
      </c>
      <c r="Q68" t="s">
        <v>11</v>
      </c>
      <c r="S68" s="40" t="s">
        <v>11</v>
      </c>
      <c r="T68" t="s">
        <v>22</v>
      </c>
      <c r="U68" s="72" t="s">
        <v>11</v>
      </c>
      <c r="V68" t="s">
        <v>58</v>
      </c>
      <c r="W68" s="72" t="s">
        <v>11</v>
      </c>
      <c r="X68" s="72" t="s">
        <v>8</v>
      </c>
      <c r="Y68" s="80" t="s">
        <v>8</v>
      </c>
      <c r="AD68" s="4">
        <v>42814</v>
      </c>
      <c r="AE68" t="s">
        <v>12</v>
      </c>
      <c r="AF68" s="6">
        <f>Referrals[[#This Row],[Date.Received]]-Referrals[[#This Row],[Date.Assessed]]</f>
        <v>128</v>
      </c>
      <c r="AG68" s="44" t="s">
        <v>645</v>
      </c>
      <c r="AH68" s="6" t="s">
        <v>638</v>
      </c>
      <c r="AI68" s="6" t="s">
        <v>700</v>
      </c>
      <c r="AJ68" s="63">
        <f t="shared" si="55"/>
        <v>2017</v>
      </c>
      <c r="AK68" s="63">
        <f t="shared" si="56"/>
        <v>3</v>
      </c>
      <c r="AL68" s="44">
        <f t="shared" si="57"/>
        <v>0</v>
      </c>
      <c r="AM68" s="80">
        <f t="shared" si="58"/>
        <v>1</v>
      </c>
      <c r="AN68" s="80">
        <f t="shared" si="59"/>
        <v>0</v>
      </c>
      <c r="AO68" s="6">
        <f t="shared" si="60"/>
        <v>1</v>
      </c>
      <c r="AP68" s="80">
        <f t="shared" si="61"/>
        <v>0</v>
      </c>
      <c r="AQ68" s="44">
        <f t="shared" si="62"/>
        <v>0</v>
      </c>
      <c r="AR68" s="80">
        <f t="shared" si="63"/>
        <v>0</v>
      </c>
      <c r="AS68" s="44">
        <f t="shared" si="64"/>
        <v>0</v>
      </c>
      <c r="AT68" s="80">
        <f t="shared" si="65"/>
        <v>0</v>
      </c>
      <c r="AU68" s="80">
        <f t="shared" si="66"/>
        <v>0</v>
      </c>
      <c r="AV68" s="72">
        <f t="shared" si="67"/>
        <v>0</v>
      </c>
      <c r="AW68" s="72">
        <f t="shared" si="68"/>
        <v>1</v>
      </c>
      <c r="AX68" s="72">
        <f t="shared" si="69"/>
        <v>0</v>
      </c>
      <c r="AY68" s="72">
        <f t="shared" si="70"/>
        <v>0</v>
      </c>
      <c r="AZ68" s="72">
        <f t="shared" si="71"/>
        <v>0</v>
      </c>
      <c r="BA68" s="72">
        <f>IF(SUM(Referrals[[#This Row],[Tribal.bin]:[GA.bin]]) = 0,0,1)</f>
        <v>1</v>
      </c>
      <c r="BB68" s="72">
        <f t="shared" si="72"/>
        <v>0</v>
      </c>
      <c r="BC68" s="72">
        <f t="shared" si="73"/>
        <v>0</v>
      </c>
      <c r="BD68" s="72">
        <f t="shared" si="74"/>
        <v>0</v>
      </c>
      <c r="BE68" s="72">
        <f t="shared" si="75"/>
        <v>0</v>
      </c>
      <c r="BF68" s="72">
        <f t="shared" si="76"/>
        <v>0</v>
      </c>
      <c r="BG68" s="72">
        <f t="shared" si="77"/>
        <v>0</v>
      </c>
      <c r="BH68" s="72">
        <f t="shared" si="78"/>
        <v>1</v>
      </c>
      <c r="BI68" s="72">
        <f t="shared" si="79"/>
        <v>0</v>
      </c>
      <c r="BJ68" s="78">
        <f t="shared" si="80"/>
        <v>0</v>
      </c>
      <c r="BK68" s="78">
        <f t="shared" si="81"/>
        <v>0</v>
      </c>
      <c r="BL68" s="78">
        <f t="shared" si="82"/>
        <v>0</v>
      </c>
      <c r="BM68" s="72">
        <f t="shared" si="83"/>
        <v>1</v>
      </c>
      <c r="BN68" s="72">
        <f t="shared" si="84"/>
        <v>0</v>
      </c>
      <c r="BO68" s="72">
        <f t="shared" si="85"/>
        <v>1</v>
      </c>
      <c r="BP68" s="80">
        <f t="shared" si="86"/>
        <v>0</v>
      </c>
      <c r="BQ68" s="72">
        <f t="shared" si="87"/>
        <v>0</v>
      </c>
      <c r="BR68" s="72">
        <f t="shared" si="88"/>
        <v>0</v>
      </c>
      <c r="BS68" s="78">
        <f t="shared" si="89"/>
        <v>1</v>
      </c>
      <c r="BT68" s="78">
        <f t="shared" si="90"/>
        <v>0</v>
      </c>
      <c r="BU68" s="80">
        <f t="shared" si="91"/>
        <v>1</v>
      </c>
      <c r="BV68" s="80">
        <f t="shared" si="92"/>
        <v>1</v>
      </c>
      <c r="BW68" s="78">
        <f>COUNTIF(Referrals[[#This Row],[Name]:[Alt.contact]],"Mi")</f>
        <v>0</v>
      </c>
      <c r="BX68" s="80">
        <f t="shared" si="93"/>
        <v>0</v>
      </c>
      <c r="BY68" s="66">
        <f t="shared" si="94"/>
        <v>1</v>
      </c>
      <c r="BZ68" s="66">
        <f t="shared" si="95"/>
        <v>0</v>
      </c>
      <c r="CA68" s="67">
        <f t="shared" si="96"/>
        <v>0</v>
      </c>
      <c r="CB68" s="80">
        <f t="shared" si="97"/>
        <v>1</v>
      </c>
      <c r="CC68" s="80">
        <f t="shared" si="98"/>
        <v>0</v>
      </c>
      <c r="CD68" s="80">
        <f t="shared" si="99"/>
        <v>0</v>
      </c>
      <c r="CE68"/>
      <c r="CF68" t="s">
        <v>41</v>
      </c>
      <c r="CG68" s="41" t="s">
        <v>154</v>
      </c>
      <c r="CI68" t="s">
        <v>29</v>
      </c>
      <c r="CJ68" s="9">
        <v>42814</v>
      </c>
      <c r="CK68" s="80" t="str">
        <f t="shared" si="100"/>
        <v xml:space="preserve"> </v>
      </c>
      <c r="CL68" s="27"/>
      <c r="CM68" s="6" t="str">
        <f t="shared" ca="1" si="101"/>
        <v xml:space="preserve"> </v>
      </c>
      <c r="CN68" s="6" t="str">
        <f t="shared" ca="1" si="102"/>
        <v xml:space="preserve"> </v>
      </c>
      <c r="CO68" s="80" t="str">
        <f t="shared" ca="1" si="103"/>
        <v xml:space="preserve"> </v>
      </c>
      <c r="CP68" s="80" t="str">
        <f t="shared" si="104"/>
        <v xml:space="preserve"> </v>
      </c>
      <c r="CQ68" s="80">
        <f t="shared" si="105"/>
        <v>11</v>
      </c>
      <c r="CR68" s="80" t="str">
        <f t="shared" si="106"/>
        <v xml:space="preserve"> </v>
      </c>
      <c r="CS68" s="80">
        <f t="shared" si="107"/>
        <v>11</v>
      </c>
    </row>
    <row r="69" spans="1:97" ht="15" customHeight="1">
      <c r="A69" s="14" t="s">
        <v>155</v>
      </c>
      <c r="B69" t="s">
        <v>60</v>
      </c>
      <c r="C69" t="s">
        <v>61</v>
      </c>
      <c r="E69" s="4">
        <v>42789</v>
      </c>
      <c r="F69" s="2">
        <v>42803</v>
      </c>
      <c r="G69" s="2">
        <v>22226</v>
      </c>
      <c r="H69" s="58">
        <f t="shared" si="54"/>
        <v>56</v>
      </c>
      <c r="I69" s="72" t="s">
        <v>679</v>
      </c>
      <c r="J69" s="43" t="s">
        <v>8</v>
      </c>
      <c r="K69" s="6">
        <v>14</v>
      </c>
      <c r="L69" s="6" t="s">
        <v>11</v>
      </c>
      <c r="M69" s="6" t="s">
        <v>11</v>
      </c>
      <c r="N69" s="6" t="s">
        <v>11</v>
      </c>
      <c r="O69" s="57" t="s">
        <v>8</v>
      </c>
      <c r="P69" t="s">
        <v>21</v>
      </c>
      <c r="Q69" t="s">
        <v>11</v>
      </c>
      <c r="R69" t="s">
        <v>11</v>
      </c>
      <c r="S69" s="40" t="s">
        <v>11</v>
      </c>
      <c r="T69" t="s">
        <v>22</v>
      </c>
      <c r="U69" s="72" t="s">
        <v>8</v>
      </c>
      <c r="V69" t="s">
        <v>58</v>
      </c>
      <c r="W69" s="72" t="s">
        <v>8</v>
      </c>
      <c r="X69" s="72" t="s">
        <v>8</v>
      </c>
      <c r="Y69" s="80" t="s">
        <v>8</v>
      </c>
      <c r="AB69" t="s">
        <v>26</v>
      </c>
      <c r="AD69" s="4">
        <v>42823</v>
      </c>
      <c r="AE69" t="s">
        <v>12</v>
      </c>
      <c r="AF69" s="6">
        <f>Referrals[[#This Row],[Date.Received]]-Referrals[[#This Row],[Date.Assessed]]</f>
        <v>14</v>
      </c>
      <c r="AG69" s="6" t="s">
        <v>644</v>
      </c>
      <c r="AH69" s="6" t="s">
        <v>640</v>
      </c>
      <c r="AI69" s="6" t="s">
        <v>700</v>
      </c>
      <c r="AJ69" s="63">
        <f t="shared" si="55"/>
        <v>2017</v>
      </c>
      <c r="AK69" s="63">
        <f t="shared" si="56"/>
        <v>3</v>
      </c>
      <c r="AL69" s="80">
        <f t="shared" si="57"/>
        <v>1</v>
      </c>
      <c r="AM69" s="80">
        <f t="shared" si="58"/>
        <v>0</v>
      </c>
      <c r="AN69" s="80">
        <f t="shared" si="59"/>
        <v>0</v>
      </c>
      <c r="AO69" s="44">
        <f t="shared" si="60"/>
        <v>0</v>
      </c>
      <c r="AP69" s="80">
        <f t="shared" si="61"/>
        <v>0</v>
      </c>
      <c r="AQ69" s="80">
        <f t="shared" si="62"/>
        <v>1</v>
      </c>
      <c r="AR69" s="80">
        <f t="shared" si="63"/>
        <v>0</v>
      </c>
      <c r="AS69" s="44">
        <f t="shared" si="64"/>
        <v>0</v>
      </c>
      <c r="AT69" s="80">
        <f t="shared" si="65"/>
        <v>0</v>
      </c>
      <c r="AU69" s="80">
        <f t="shared" si="66"/>
        <v>0</v>
      </c>
      <c r="AV69" s="72">
        <f t="shared" si="67"/>
        <v>0</v>
      </c>
      <c r="AW69" s="72">
        <f t="shared" si="68"/>
        <v>1</v>
      </c>
      <c r="AX69" s="72">
        <f t="shared" si="69"/>
        <v>0</v>
      </c>
      <c r="AY69" s="72">
        <f t="shared" si="70"/>
        <v>0</v>
      </c>
      <c r="AZ69" s="72">
        <f t="shared" si="71"/>
        <v>0</v>
      </c>
      <c r="BA69" s="72">
        <f>IF(SUM(Referrals[[#This Row],[Tribal.bin]:[GA.bin]]) = 0,0,1)</f>
        <v>1</v>
      </c>
      <c r="BB69" s="72">
        <f t="shared" si="72"/>
        <v>0</v>
      </c>
      <c r="BC69" s="72">
        <f t="shared" si="73"/>
        <v>0</v>
      </c>
      <c r="BD69" s="72">
        <f t="shared" si="74"/>
        <v>0</v>
      </c>
      <c r="BE69" s="72">
        <f t="shared" si="75"/>
        <v>0</v>
      </c>
      <c r="BF69" s="72">
        <f t="shared" si="76"/>
        <v>0</v>
      </c>
      <c r="BG69" s="72">
        <f t="shared" si="77"/>
        <v>1</v>
      </c>
      <c r="BH69" s="72">
        <f t="shared" si="78"/>
        <v>0</v>
      </c>
      <c r="BI69" s="72">
        <f t="shared" si="79"/>
        <v>0</v>
      </c>
      <c r="BJ69" s="78">
        <f t="shared" si="80"/>
        <v>1</v>
      </c>
      <c r="BK69" s="78">
        <f t="shared" si="81"/>
        <v>1</v>
      </c>
      <c r="BL69" s="78">
        <f t="shared" si="82"/>
        <v>1</v>
      </c>
      <c r="BM69" s="72">
        <f t="shared" si="83"/>
        <v>1</v>
      </c>
      <c r="BN69" s="72">
        <f t="shared" si="84"/>
        <v>1</v>
      </c>
      <c r="BO69" s="72">
        <f t="shared" si="85"/>
        <v>1</v>
      </c>
      <c r="BP69" s="80">
        <f t="shared" si="86"/>
        <v>0</v>
      </c>
      <c r="BQ69" s="72">
        <f t="shared" si="87"/>
        <v>0</v>
      </c>
      <c r="BR69" s="72">
        <f t="shared" si="88"/>
        <v>0</v>
      </c>
      <c r="BS69" s="78">
        <f t="shared" si="89"/>
        <v>0</v>
      </c>
      <c r="BT69" s="78">
        <f t="shared" si="90"/>
        <v>0</v>
      </c>
      <c r="BU69" s="80">
        <f t="shared" si="91"/>
        <v>0</v>
      </c>
      <c r="BV69" s="80">
        <f t="shared" si="92"/>
        <v>1</v>
      </c>
      <c r="BW69" s="78">
        <f>COUNTIF(Referrals[[#This Row],[Name]:[Alt.contact]],"Mi")</f>
        <v>0</v>
      </c>
      <c r="BX69" s="80">
        <f t="shared" si="93"/>
        <v>0</v>
      </c>
      <c r="BY69" s="66">
        <f t="shared" si="94"/>
        <v>1</v>
      </c>
      <c r="BZ69" s="66">
        <f t="shared" si="95"/>
        <v>0</v>
      </c>
      <c r="CA69" s="67">
        <f t="shared" si="96"/>
        <v>0</v>
      </c>
      <c r="CB69" s="80">
        <f t="shared" si="97"/>
        <v>1</v>
      </c>
      <c r="CC69" s="80">
        <f t="shared" si="98"/>
        <v>0</v>
      </c>
      <c r="CD69" s="80">
        <f t="shared" si="99"/>
        <v>0</v>
      </c>
      <c r="CE69"/>
      <c r="CF69" t="s">
        <v>717</v>
      </c>
      <c r="CG69" s="41" t="s">
        <v>133</v>
      </c>
      <c r="CI69" t="s">
        <v>33</v>
      </c>
      <c r="CJ69" s="9">
        <v>42850</v>
      </c>
      <c r="CK69" s="80" t="str">
        <f t="shared" si="100"/>
        <v xml:space="preserve"> </v>
      </c>
      <c r="CL69" s="27"/>
      <c r="CM69" s="6" t="str">
        <f t="shared" ca="1" si="101"/>
        <v xml:space="preserve"> </v>
      </c>
      <c r="CN69" s="6" t="str">
        <f t="shared" ca="1" si="102"/>
        <v xml:space="preserve"> </v>
      </c>
      <c r="CO69" s="80" t="str">
        <f t="shared" ca="1" si="103"/>
        <v xml:space="preserve"> </v>
      </c>
      <c r="CP69" s="80" t="str">
        <f t="shared" si="104"/>
        <v xml:space="preserve"> </v>
      </c>
      <c r="CQ69" s="80">
        <f t="shared" si="105"/>
        <v>20</v>
      </c>
      <c r="CR69" s="80" t="str">
        <f t="shared" si="106"/>
        <v xml:space="preserve"> </v>
      </c>
      <c r="CS69" s="80">
        <f t="shared" si="107"/>
        <v>47</v>
      </c>
    </row>
    <row r="70" spans="1:97" ht="15" customHeight="1">
      <c r="A70" s="14" t="s">
        <v>156</v>
      </c>
      <c r="B70" t="s">
        <v>43</v>
      </c>
      <c r="C70" t="s">
        <v>151</v>
      </c>
      <c r="E70" s="4">
        <v>42482</v>
      </c>
      <c r="F70" s="2">
        <v>42803</v>
      </c>
      <c r="G70" s="2">
        <v>25478</v>
      </c>
      <c r="H70" s="58">
        <f t="shared" si="54"/>
        <v>47</v>
      </c>
      <c r="I70" s="72" t="s">
        <v>679</v>
      </c>
      <c r="J70" s="43" t="s">
        <v>8</v>
      </c>
      <c r="K70" s="6">
        <v>7</v>
      </c>
      <c r="L70" s="6" t="s">
        <v>8</v>
      </c>
      <c r="M70" s="6" t="s">
        <v>11</v>
      </c>
      <c r="N70" s="6" t="s">
        <v>8</v>
      </c>
      <c r="O70" s="57" t="s">
        <v>8</v>
      </c>
      <c r="P70" t="s">
        <v>9</v>
      </c>
      <c r="T70" t="s">
        <v>22</v>
      </c>
      <c r="U70" s="72" t="s">
        <v>8</v>
      </c>
      <c r="V70" t="s">
        <v>11</v>
      </c>
      <c r="W70" s="72" t="s">
        <v>11</v>
      </c>
      <c r="X70" s="72" t="s">
        <v>11</v>
      </c>
      <c r="Y70" s="80" t="s">
        <v>8</v>
      </c>
      <c r="AD70" s="4">
        <v>42814</v>
      </c>
      <c r="AE70" t="s">
        <v>12</v>
      </c>
      <c r="AF70" s="6">
        <f>Referrals[[#This Row],[Date.Received]]-Referrals[[#This Row],[Date.Assessed]]</f>
        <v>321</v>
      </c>
      <c r="AG70" s="6" t="s">
        <v>644</v>
      </c>
      <c r="AH70" s="6" t="s">
        <v>642</v>
      </c>
      <c r="AI70" s="6" t="s">
        <v>700</v>
      </c>
      <c r="AJ70" s="63">
        <f t="shared" si="55"/>
        <v>2017</v>
      </c>
      <c r="AK70" s="63">
        <f t="shared" si="56"/>
        <v>3</v>
      </c>
      <c r="AL70" s="80">
        <f t="shared" si="57"/>
        <v>1</v>
      </c>
      <c r="AM70" s="80">
        <f t="shared" si="58"/>
        <v>0</v>
      </c>
      <c r="AN70" s="80">
        <f t="shared" si="59"/>
        <v>0</v>
      </c>
      <c r="AO70" s="44">
        <f t="shared" si="60"/>
        <v>0</v>
      </c>
      <c r="AP70" s="80">
        <f t="shared" si="61"/>
        <v>0</v>
      </c>
      <c r="AQ70" s="44">
        <f t="shared" si="62"/>
        <v>0</v>
      </c>
      <c r="AR70" s="80">
        <f t="shared" si="63"/>
        <v>0</v>
      </c>
      <c r="AS70" s="6">
        <f t="shared" si="64"/>
        <v>1</v>
      </c>
      <c r="AT70" s="80">
        <f t="shared" si="65"/>
        <v>0</v>
      </c>
      <c r="AU70" s="80">
        <f t="shared" si="66"/>
        <v>0</v>
      </c>
      <c r="AV70" s="72">
        <f t="shared" si="67"/>
        <v>1</v>
      </c>
      <c r="AW70" s="72">
        <f t="shared" si="68"/>
        <v>1</v>
      </c>
      <c r="AX70" s="72">
        <f t="shared" si="69"/>
        <v>0</v>
      </c>
      <c r="AY70" s="72">
        <f t="shared" si="70"/>
        <v>0</v>
      </c>
      <c r="AZ70" s="72">
        <f t="shared" si="71"/>
        <v>0</v>
      </c>
      <c r="BA70" s="72">
        <f>IF(SUM(Referrals[[#This Row],[Tribal.bin]:[GA.bin]]) = 0,0,1)</f>
        <v>1</v>
      </c>
      <c r="BB70" s="72">
        <f t="shared" si="72"/>
        <v>0</v>
      </c>
      <c r="BC70" s="72">
        <f t="shared" si="73"/>
        <v>0</v>
      </c>
      <c r="BD70" s="72">
        <f t="shared" si="74"/>
        <v>0</v>
      </c>
      <c r="BE70" s="72">
        <f t="shared" si="75"/>
        <v>0</v>
      </c>
      <c r="BF70" s="72">
        <f t="shared" si="76"/>
        <v>0</v>
      </c>
      <c r="BG70" s="72">
        <f t="shared" si="77"/>
        <v>0</v>
      </c>
      <c r="BH70" s="72">
        <f t="shared" si="78"/>
        <v>1</v>
      </c>
      <c r="BI70" s="72">
        <f t="shared" si="79"/>
        <v>0</v>
      </c>
      <c r="BJ70" s="78">
        <f t="shared" si="80"/>
        <v>1</v>
      </c>
      <c r="BK70" s="78">
        <f t="shared" si="81"/>
        <v>0</v>
      </c>
      <c r="BL70" s="78">
        <f t="shared" si="82"/>
        <v>0</v>
      </c>
      <c r="BM70" s="72">
        <f t="shared" si="83"/>
        <v>0</v>
      </c>
      <c r="BN70" s="72">
        <f t="shared" si="84"/>
        <v>0</v>
      </c>
      <c r="BO70" s="72">
        <f t="shared" si="85"/>
        <v>0</v>
      </c>
      <c r="BP70" s="80">
        <f t="shared" si="86"/>
        <v>0</v>
      </c>
      <c r="BQ70" s="72">
        <f t="shared" si="87"/>
        <v>0</v>
      </c>
      <c r="BR70" s="72">
        <f t="shared" si="88"/>
        <v>0</v>
      </c>
      <c r="BS70" s="78">
        <f t="shared" si="89"/>
        <v>1</v>
      </c>
      <c r="BT70" s="78">
        <f t="shared" si="90"/>
        <v>1</v>
      </c>
      <c r="BU70" s="80">
        <f t="shared" si="91"/>
        <v>0</v>
      </c>
      <c r="BV70" s="80">
        <f t="shared" si="92"/>
        <v>1</v>
      </c>
      <c r="BW70" s="78">
        <f>COUNTIF(Referrals[[#This Row],[Name]:[Alt.contact]],"Mi")</f>
        <v>0</v>
      </c>
      <c r="BX70" s="80">
        <f t="shared" si="93"/>
        <v>0</v>
      </c>
      <c r="BY70" s="66">
        <f t="shared" si="94"/>
        <v>1</v>
      </c>
      <c r="BZ70" s="66">
        <f t="shared" si="95"/>
        <v>0</v>
      </c>
      <c r="CA70" s="67">
        <f t="shared" si="96"/>
        <v>0</v>
      </c>
      <c r="CB70" s="80">
        <f t="shared" si="97"/>
        <v>1</v>
      </c>
      <c r="CC70" s="80">
        <f t="shared" si="98"/>
        <v>0</v>
      </c>
      <c r="CD70" s="80">
        <f t="shared" si="99"/>
        <v>0</v>
      </c>
      <c r="CE70"/>
      <c r="CF70" t="s">
        <v>94</v>
      </c>
      <c r="CG70" s="62"/>
      <c r="CI70" t="s">
        <v>27</v>
      </c>
      <c r="CJ70" s="9">
        <v>42817</v>
      </c>
      <c r="CK70" s="80" t="str">
        <f t="shared" si="100"/>
        <v xml:space="preserve"> </v>
      </c>
      <c r="CL70" s="27"/>
      <c r="CM70" s="6" t="str">
        <f t="shared" ca="1" si="101"/>
        <v xml:space="preserve"> </v>
      </c>
      <c r="CN70" s="6" t="str">
        <f t="shared" ca="1" si="102"/>
        <v xml:space="preserve"> </v>
      </c>
      <c r="CO70" s="80" t="str">
        <f t="shared" ca="1" si="103"/>
        <v xml:space="preserve"> </v>
      </c>
      <c r="CP70" s="80" t="str">
        <f t="shared" si="104"/>
        <v xml:space="preserve"> </v>
      </c>
      <c r="CQ70" s="80">
        <f t="shared" si="105"/>
        <v>11</v>
      </c>
      <c r="CR70" s="80" t="str">
        <f t="shared" si="106"/>
        <v xml:space="preserve"> </v>
      </c>
      <c r="CS70" s="80">
        <f t="shared" si="107"/>
        <v>14</v>
      </c>
    </row>
    <row r="71" spans="1:97" ht="15" customHeight="1">
      <c r="A71" s="14" t="s">
        <v>159</v>
      </c>
      <c r="B71" t="s">
        <v>60</v>
      </c>
      <c r="C71" t="s">
        <v>135</v>
      </c>
      <c r="E71" s="4">
        <v>42724</v>
      </c>
      <c r="F71" s="2">
        <v>42803</v>
      </c>
      <c r="G71" s="2">
        <v>26132</v>
      </c>
      <c r="H71" s="58">
        <f t="shared" si="54"/>
        <v>45</v>
      </c>
      <c r="I71" s="72" t="s">
        <v>679</v>
      </c>
      <c r="J71" s="43" t="s">
        <v>8</v>
      </c>
      <c r="K71" s="6">
        <v>10</v>
      </c>
      <c r="L71" s="6" t="s">
        <v>8</v>
      </c>
      <c r="M71" s="6" t="s">
        <v>11</v>
      </c>
      <c r="N71" s="6" t="s">
        <v>8</v>
      </c>
      <c r="O71" s="68" t="s">
        <v>8</v>
      </c>
      <c r="P71" t="s">
        <v>9</v>
      </c>
      <c r="Q71" t="s">
        <v>11</v>
      </c>
      <c r="S71" s="40" t="s">
        <v>11</v>
      </c>
      <c r="T71" t="s">
        <v>22</v>
      </c>
      <c r="U71" s="80" t="s">
        <v>11</v>
      </c>
      <c r="V71" t="s">
        <v>11</v>
      </c>
      <c r="W71" s="80" t="s">
        <v>11</v>
      </c>
      <c r="X71" s="80" t="s">
        <v>11</v>
      </c>
      <c r="Y71" s="80" t="s">
        <v>8</v>
      </c>
      <c r="AD71" s="4">
        <v>42821</v>
      </c>
      <c r="AE71" t="s">
        <v>12</v>
      </c>
      <c r="AF71" s="6">
        <f>Referrals[[#This Row],[Date.Received]]-Referrals[[#This Row],[Date.Assessed]]</f>
        <v>79</v>
      </c>
      <c r="AG71" s="6" t="s">
        <v>644</v>
      </c>
      <c r="AH71" s="6" t="s">
        <v>640</v>
      </c>
      <c r="AI71" s="6" t="s">
        <v>700</v>
      </c>
      <c r="AJ71" s="63">
        <f t="shared" si="55"/>
        <v>2017</v>
      </c>
      <c r="AK71" s="63">
        <f t="shared" si="56"/>
        <v>3</v>
      </c>
      <c r="AL71" s="80">
        <f t="shared" si="57"/>
        <v>1</v>
      </c>
      <c r="AM71" s="80">
        <f t="shared" si="58"/>
        <v>0</v>
      </c>
      <c r="AN71" s="80">
        <f t="shared" si="59"/>
        <v>0</v>
      </c>
      <c r="AO71" s="44">
        <f t="shared" si="60"/>
        <v>0</v>
      </c>
      <c r="AP71" s="80">
        <f t="shared" si="61"/>
        <v>0</v>
      </c>
      <c r="AQ71" s="80">
        <f t="shared" si="62"/>
        <v>1</v>
      </c>
      <c r="AR71" s="80">
        <f t="shared" si="63"/>
        <v>0</v>
      </c>
      <c r="AS71" s="44">
        <f t="shared" si="64"/>
        <v>0</v>
      </c>
      <c r="AT71" s="80">
        <f t="shared" si="65"/>
        <v>0</v>
      </c>
      <c r="AU71" s="80">
        <f t="shared" si="66"/>
        <v>0</v>
      </c>
      <c r="AV71" s="72">
        <f t="shared" si="67"/>
        <v>1</v>
      </c>
      <c r="AW71" s="72">
        <f t="shared" si="68"/>
        <v>1</v>
      </c>
      <c r="AX71" s="72">
        <f t="shared" si="69"/>
        <v>0</v>
      </c>
      <c r="AY71" s="72">
        <f t="shared" si="70"/>
        <v>0</v>
      </c>
      <c r="AZ71" s="72">
        <f t="shared" si="71"/>
        <v>0</v>
      </c>
      <c r="BA71" s="72">
        <f>IF(SUM(Referrals[[#This Row],[Tribal.bin]:[GA.bin]]) = 0,0,1)</f>
        <v>1</v>
      </c>
      <c r="BB71" s="72">
        <f t="shared" si="72"/>
        <v>0</v>
      </c>
      <c r="BC71" s="72">
        <f t="shared" si="73"/>
        <v>0</v>
      </c>
      <c r="BD71" s="72">
        <f t="shared" si="74"/>
        <v>0</v>
      </c>
      <c r="BE71" s="72">
        <f t="shared" si="75"/>
        <v>0</v>
      </c>
      <c r="BF71" s="72">
        <f t="shared" si="76"/>
        <v>0</v>
      </c>
      <c r="BG71" s="72">
        <f t="shared" si="77"/>
        <v>0</v>
      </c>
      <c r="BH71" s="72">
        <f t="shared" si="78"/>
        <v>1</v>
      </c>
      <c r="BI71" s="72">
        <f t="shared" si="79"/>
        <v>0</v>
      </c>
      <c r="BJ71" s="78">
        <f t="shared" si="80"/>
        <v>1</v>
      </c>
      <c r="BK71" s="78">
        <f t="shared" si="81"/>
        <v>0</v>
      </c>
      <c r="BL71" s="78">
        <f t="shared" si="82"/>
        <v>0</v>
      </c>
      <c r="BM71" s="72">
        <f t="shared" si="83"/>
        <v>1</v>
      </c>
      <c r="BN71" s="72">
        <f t="shared" si="84"/>
        <v>0</v>
      </c>
      <c r="BO71" s="72">
        <f t="shared" si="85"/>
        <v>1</v>
      </c>
      <c r="BP71" s="80">
        <f t="shared" si="86"/>
        <v>0</v>
      </c>
      <c r="BQ71" s="72">
        <f t="shared" si="87"/>
        <v>0</v>
      </c>
      <c r="BR71" s="72">
        <f t="shared" si="88"/>
        <v>0</v>
      </c>
      <c r="BS71" s="78">
        <f t="shared" si="89"/>
        <v>1</v>
      </c>
      <c r="BT71" s="78">
        <f t="shared" si="90"/>
        <v>1</v>
      </c>
      <c r="BU71" s="80">
        <f t="shared" si="91"/>
        <v>1</v>
      </c>
      <c r="BV71" s="80">
        <f t="shared" si="92"/>
        <v>1</v>
      </c>
      <c r="BW71" s="78">
        <f>COUNTIF(Referrals[[#This Row],[Name]:[Alt.contact]],"Mi")</f>
        <v>0</v>
      </c>
      <c r="BX71" s="80">
        <f t="shared" si="93"/>
        <v>0</v>
      </c>
      <c r="BY71" s="66">
        <f t="shared" si="94"/>
        <v>1</v>
      </c>
      <c r="BZ71" s="66">
        <f t="shared" si="95"/>
        <v>0</v>
      </c>
      <c r="CA71" s="67">
        <f t="shared" si="96"/>
        <v>0</v>
      </c>
      <c r="CB71" s="80">
        <f t="shared" si="97"/>
        <v>1</v>
      </c>
      <c r="CC71" s="80">
        <f t="shared" si="98"/>
        <v>0</v>
      </c>
      <c r="CD71" s="80">
        <f t="shared" si="99"/>
        <v>0</v>
      </c>
      <c r="CE71"/>
      <c r="CF71" t="s">
        <v>94</v>
      </c>
      <c r="CG71" s="62"/>
      <c r="CI71" t="s">
        <v>33</v>
      </c>
      <c r="CJ71" s="9">
        <v>42857</v>
      </c>
      <c r="CK71" s="80" t="str">
        <f t="shared" si="100"/>
        <v xml:space="preserve"> </v>
      </c>
      <c r="CL71" s="27"/>
      <c r="CM71" s="6" t="str">
        <f t="shared" ca="1" si="101"/>
        <v xml:space="preserve"> </v>
      </c>
      <c r="CN71" s="6" t="str">
        <f t="shared" ca="1" si="102"/>
        <v xml:space="preserve"> </v>
      </c>
      <c r="CO71" s="80" t="str">
        <f t="shared" ca="1" si="103"/>
        <v xml:space="preserve"> </v>
      </c>
      <c r="CP71" s="80" t="str">
        <f t="shared" si="104"/>
        <v xml:space="preserve"> </v>
      </c>
      <c r="CQ71" s="80">
        <f t="shared" si="105"/>
        <v>18</v>
      </c>
      <c r="CR71" s="80" t="str">
        <f t="shared" si="106"/>
        <v xml:space="preserve"> </v>
      </c>
      <c r="CS71" s="80">
        <f t="shared" si="107"/>
        <v>54</v>
      </c>
    </row>
    <row r="72" spans="1:97" ht="15" customHeight="1">
      <c r="A72" s="14" t="s">
        <v>157</v>
      </c>
      <c r="B72" t="s">
        <v>60</v>
      </c>
      <c r="C72" t="s">
        <v>85</v>
      </c>
      <c r="E72" s="4">
        <v>42748</v>
      </c>
      <c r="F72" s="2">
        <v>42803</v>
      </c>
      <c r="G72" s="2">
        <v>31315</v>
      </c>
      <c r="H72" s="58">
        <f t="shared" si="54"/>
        <v>31</v>
      </c>
      <c r="I72" s="72" t="s">
        <v>679</v>
      </c>
      <c r="J72" s="43" t="s">
        <v>8</v>
      </c>
      <c r="K72" s="6">
        <v>8</v>
      </c>
      <c r="L72" s="6" t="s">
        <v>8</v>
      </c>
      <c r="M72" s="6" t="s">
        <v>11</v>
      </c>
      <c r="N72" s="6" t="s">
        <v>8</v>
      </c>
      <c r="O72" s="68" t="s">
        <v>8</v>
      </c>
      <c r="P72" t="s">
        <v>9</v>
      </c>
      <c r="Q72" t="s">
        <v>11</v>
      </c>
      <c r="S72" s="40" t="s">
        <v>11</v>
      </c>
      <c r="T72" t="s">
        <v>22</v>
      </c>
      <c r="U72" s="80" t="s">
        <v>8</v>
      </c>
      <c r="V72" t="s">
        <v>58</v>
      </c>
      <c r="W72" s="80" t="s">
        <v>8</v>
      </c>
      <c r="X72" s="80" t="s">
        <v>8</v>
      </c>
      <c r="Y72" s="80" t="s">
        <v>8</v>
      </c>
      <c r="AB72" t="s">
        <v>37</v>
      </c>
      <c r="AD72" s="4">
        <v>42814</v>
      </c>
      <c r="AE72" t="s">
        <v>16</v>
      </c>
      <c r="AF72" s="6">
        <f>Referrals[[#This Row],[Date.Received]]-Referrals[[#This Row],[Date.Assessed]]</f>
        <v>55</v>
      </c>
      <c r="AG72" s="6" t="s">
        <v>644</v>
      </c>
      <c r="AH72" s="6" t="s">
        <v>642</v>
      </c>
      <c r="AI72" s="6" t="s">
        <v>700</v>
      </c>
      <c r="AJ72" s="63">
        <f t="shared" si="55"/>
        <v>2017</v>
      </c>
      <c r="AK72" s="63">
        <f t="shared" si="56"/>
        <v>3</v>
      </c>
      <c r="AL72" s="80">
        <f t="shared" si="57"/>
        <v>1</v>
      </c>
      <c r="AM72" s="80">
        <f t="shared" si="58"/>
        <v>0</v>
      </c>
      <c r="AN72" s="80">
        <f t="shared" si="59"/>
        <v>0</v>
      </c>
      <c r="AO72" s="44">
        <f t="shared" si="60"/>
        <v>0</v>
      </c>
      <c r="AP72" s="80">
        <f t="shared" si="61"/>
        <v>0</v>
      </c>
      <c r="AQ72" s="44">
        <f t="shared" si="62"/>
        <v>0</v>
      </c>
      <c r="AR72" s="80">
        <f t="shared" si="63"/>
        <v>0</v>
      </c>
      <c r="AS72" s="6">
        <f t="shared" si="64"/>
        <v>1</v>
      </c>
      <c r="AT72" s="80">
        <f t="shared" si="65"/>
        <v>0</v>
      </c>
      <c r="AU72" s="80">
        <f t="shared" si="66"/>
        <v>0</v>
      </c>
      <c r="AV72" s="72">
        <f t="shared" si="67"/>
        <v>0</v>
      </c>
      <c r="AW72" s="72">
        <f t="shared" si="68"/>
        <v>1</v>
      </c>
      <c r="AX72" s="72">
        <f t="shared" si="69"/>
        <v>0</v>
      </c>
      <c r="AY72" s="72">
        <f t="shared" si="70"/>
        <v>0</v>
      </c>
      <c r="AZ72" s="72">
        <f t="shared" si="71"/>
        <v>0</v>
      </c>
      <c r="BA72" s="72">
        <f>IF(SUM(Referrals[[#This Row],[Tribal.bin]:[GA.bin]]) = 0,0,1)</f>
        <v>1</v>
      </c>
      <c r="BB72" s="72">
        <f t="shared" si="72"/>
        <v>0</v>
      </c>
      <c r="BC72" s="72">
        <f t="shared" si="73"/>
        <v>0</v>
      </c>
      <c r="BD72" s="72">
        <f t="shared" si="74"/>
        <v>0</v>
      </c>
      <c r="BE72" s="72">
        <f t="shared" si="75"/>
        <v>0</v>
      </c>
      <c r="BF72" s="72">
        <f t="shared" si="76"/>
        <v>0</v>
      </c>
      <c r="BG72" s="72">
        <f t="shared" si="77"/>
        <v>0</v>
      </c>
      <c r="BH72" s="72">
        <f t="shared" si="78"/>
        <v>1</v>
      </c>
      <c r="BI72" s="72">
        <f t="shared" si="79"/>
        <v>0</v>
      </c>
      <c r="BJ72" s="78">
        <f t="shared" si="80"/>
        <v>1</v>
      </c>
      <c r="BK72" s="78">
        <f t="shared" si="81"/>
        <v>0</v>
      </c>
      <c r="BL72" s="78">
        <f t="shared" si="82"/>
        <v>0</v>
      </c>
      <c r="BM72" s="72">
        <f t="shared" si="83"/>
        <v>1</v>
      </c>
      <c r="BN72" s="72">
        <f t="shared" si="84"/>
        <v>0</v>
      </c>
      <c r="BO72" s="72">
        <f t="shared" si="85"/>
        <v>1</v>
      </c>
      <c r="BP72" s="80">
        <f t="shared" si="86"/>
        <v>0</v>
      </c>
      <c r="BQ72" s="72">
        <f t="shared" si="87"/>
        <v>0</v>
      </c>
      <c r="BR72" s="72">
        <f t="shared" si="88"/>
        <v>0</v>
      </c>
      <c r="BS72" s="78">
        <f t="shared" si="89"/>
        <v>0</v>
      </c>
      <c r="BT72" s="78">
        <f t="shared" si="90"/>
        <v>0</v>
      </c>
      <c r="BU72" s="80">
        <f t="shared" si="91"/>
        <v>0</v>
      </c>
      <c r="BV72" s="80">
        <f t="shared" si="92"/>
        <v>1</v>
      </c>
      <c r="BW72" s="78">
        <f>COUNTIF(Referrals[[#This Row],[Name]:[Alt.contact]],"Mi")</f>
        <v>0</v>
      </c>
      <c r="BX72" s="80">
        <f t="shared" si="93"/>
        <v>0</v>
      </c>
      <c r="BY72" s="66">
        <f t="shared" si="94"/>
        <v>1</v>
      </c>
      <c r="BZ72" s="66">
        <f t="shared" si="95"/>
        <v>0</v>
      </c>
      <c r="CA72" s="67">
        <f t="shared" si="96"/>
        <v>1</v>
      </c>
      <c r="CB72" s="80">
        <f t="shared" si="97"/>
        <v>0</v>
      </c>
      <c r="CC72" s="80">
        <f t="shared" si="98"/>
        <v>0</v>
      </c>
      <c r="CD72" s="80">
        <f t="shared" si="99"/>
        <v>0</v>
      </c>
      <c r="CE72" s="4">
        <v>42838</v>
      </c>
      <c r="CG72" s="62"/>
      <c r="CJ72" s="9">
        <v>42851</v>
      </c>
      <c r="CK72" s="80" t="str">
        <f t="shared" si="100"/>
        <v>no</v>
      </c>
      <c r="CL72" s="27">
        <v>43160</v>
      </c>
      <c r="CM72" s="6">
        <f t="shared" ca="1" si="101"/>
        <v>322</v>
      </c>
      <c r="CN72" s="6" t="str">
        <f t="shared" ca="1" si="102"/>
        <v>Yes</v>
      </c>
      <c r="CO72" s="80" t="str">
        <f t="shared" ca="1" si="103"/>
        <v>no</v>
      </c>
      <c r="CP72" s="80">
        <f t="shared" si="104"/>
        <v>35</v>
      </c>
      <c r="CQ72" s="80">
        <f t="shared" si="105"/>
        <v>11</v>
      </c>
      <c r="CR72" s="80">
        <f t="shared" si="106"/>
        <v>24</v>
      </c>
      <c r="CS72" s="80" t="str">
        <f t="shared" si="107"/>
        <v xml:space="preserve"> </v>
      </c>
    </row>
    <row r="73" spans="1:97" ht="15" customHeight="1">
      <c r="A73" s="14" t="s">
        <v>158</v>
      </c>
      <c r="B73" t="s">
        <v>60</v>
      </c>
      <c r="C73" t="s">
        <v>75</v>
      </c>
      <c r="E73" s="4">
        <v>42790</v>
      </c>
      <c r="F73" s="2">
        <v>42803</v>
      </c>
      <c r="G73" s="2">
        <v>30111</v>
      </c>
      <c r="H73" s="58">
        <f t="shared" si="54"/>
        <v>34</v>
      </c>
      <c r="I73" s="72" t="s">
        <v>679</v>
      </c>
      <c r="J73" s="43" t="s">
        <v>8</v>
      </c>
      <c r="K73" s="6">
        <v>10</v>
      </c>
      <c r="L73" s="6" t="s">
        <v>8</v>
      </c>
      <c r="M73" s="6" t="s">
        <v>11</v>
      </c>
      <c r="N73" s="6" t="s">
        <v>8</v>
      </c>
      <c r="O73" s="57" t="s">
        <v>8</v>
      </c>
      <c r="P73" t="s">
        <v>9</v>
      </c>
      <c r="Q73" t="s">
        <v>11</v>
      </c>
      <c r="R73" t="s">
        <v>11</v>
      </c>
      <c r="T73" t="s">
        <v>45</v>
      </c>
      <c r="U73" s="72" t="s">
        <v>8</v>
      </c>
      <c r="V73" t="s">
        <v>11</v>
      </c>
      <c r="W73" s="72" t="s">
        <v>11</v>
      </c>
      <c r="X73" s="72" t="s">
        <v>11</v>
      </c>
      <c r="Y73" s="80" t="s">
        <v>11</v>
      </c>
      <c r="AB73" t="s">
        <v>37</v>
      </c>
      <c r="AD73" s="4">
        <v>42814</v>
      </c>
      <c r="AE73" t="s">
        <v>16</v>
      </c>
      <c r="AF73" s="6">
        <f>Referrals[[#This Row],[Date.Received]]-Referrals[[#This Row],[Date.Assessed]]</f>
        <v>13</v>
      </c>
      <c r="AG73" s="6" t="s">
        <v>644</v>
      </c>
      <c r="AH73" s="6" t="s">
        <v>640</v>
      </c>
      <c r="AI73" s="6" t="s">
        <v>700</v>
      </c>
      <c r="AJ73" s="63">
        <f t="shared" si="55"/>
        <v>2017</v>
      </c>
      <c r="AK73" s="63">
        <f t="shared" si="56"/>
        <v>3</v>
      </c>
      <c r="AL73" s="80">
        <f t="shared" si="57"/>
        <v>1</v>
      </c>
      <c r="AM73" s="80">
        <f t="shared" si="58"/>
        <v>0</v>
      </c>
      <c r="AN73" s="80">
        <f t="shared" si="59"/>
        <v>0</v>
      </c>
      <c r="AO73" s="44">
        <f t="shared" si="60"/>
        <v>0</v>
      </c>
      <c r="AP73" s="80">
        <f t="shared" si="61"/>
        <v>0</v>
      </c>
      <c r="AQ73" s="80">
        <f t="shared" si="62"/>
        <v>1</v>
      </c>
      <c r="AR73" s="80">
        <f t="shared" si="63"/>
        <v>0</v>
      </c>
      <c r="AS73" s="44">
        <f t="shared" si="64"/>
        <v>0</v>
      </c>
      <c r="AT73" s="80">
        <f t="shared" si="65"/>
        <v>0</v>
      </c>
      <c r="AU73" s="80">
        <f t="shared" si="66"/>
        <v>0</v>
      </c>
      <c r="AV73" s="72">
        <f t="shared" si="67"/>
        <v>1</v>
      </c>
      <c r="AW73" s="72">
        <f t="shared" si="68"/>
        <v>0</v>
      </c>
      <c r="AX73" s="72">
        <f t="shared" si="69"/>
        <v>0</v>
      </c>
      <c r="AY73" s="72">
        <f t="shared" si="70"/>
        <v>1</v>
      </c>
      <c r="AZ73" s="72">
        <f t="shared" si="71"/>
        <v>0</v>
      </c>
      <c r="BA73" s="72">
        <f>IF(SUM(Referrals[[#This Row],[Tribal.bin]:[GA.bin]]) = 0,0,1)</f>
        <v>1</v>
      </c>
      <c r="BB73" s="72">
        <f t="shared" si="72"/>
        <v>0</v>
      </c>
      <c r="BC73" s="72">
        <f t="shared" si="73"/>
        <v>0</v>
      </c>
      <c r="BD73" s="72">
        <f t="shared" si="74"/>
        <v>0</v>
      </c>
      <c r="BE73" s="72">
        <f t="shared" si="75"/>
        <v>0</v>
      </c>
      <c r="BF73" s="72">
        <f t="shared" si="76"/>
        <v>0</v>
      </c>
      <c r="BG73" s="72">
        <f t="shared" si="77"/>
        <v>0</v>
      </c>
      <c r="BH73" s="72">
        <f t="shared" si="78"/>
        <v>1</v>
      </c>
      <c r="BI73" s="72">
        <f t="shared" si="79"/>
        <v>0</v>
      </c>
      <c r="BJ73" s="78">
        <f t="shared" si="80"/>
        <v>1</v>
      </c>
      <c r="BK73" s="78">
        <f t="shared" si="81"/>
        <v>0</v>
      </c>
      <c r="BL73" s="78">
        <f t="shared" si="82"/>
        <v>0</v>
      </c>
      <c r="BM73" s="72">
        <f t="shared" si="83"/>
        <v>1</v>
      </c>
      <c r="BN73" s="72">
        <f t="shared" si="84"/>
        <v>1</v>
      </c>
      <c r="BO73" s="72">
        <f t="shared" si="85"/>
        <v>0</v>
      </c>
      <c r="BP73" s="80">
        <f t="shared" si="86"/>
        <v>1</v>
      </c>
      <c r="BQ73" s="72">
        <f t="shared" si="87"/>
        <v>0</v>
      </c>
      <c r="BR73" s="72">
        <f t="shared" si="88"/>
        <v>0</v>
      </c>
      <c r="BS73" s="78">
        <f t="shared" si="89"/>
        <v>1</v>
      </c>
      <c r="BT73" s="78">
        <f t="shared" si="90"/>
        <v>1</v>
      </c>
      <c r="BU73" s="80">
        <f t="shared" si="91"/>
        <v>0</v>
      </c>
      <c r="BV73" s="80">
        <f t="shared" si="92"/>
        <v>1</v>
      </c>
      <c r="BW73" s="78">
        <f>COUNTIF(Referrals[[#This Row],[Name]:[Alt.contact]],"Mi")</f>
        <v>0</v>
      </c>
      <c r="BX73" s="80">
        <f t="shared" si="93"/>
        <v>0</v>
      </c>
      <c r="BY73" s="66">
        <f t="shared" si="94"/>
        <v>1</v>
      </c>
      <c r="BZ73" s="66">
        <f t="shared" si="95"/>
        <v>0</v>
      </c>
      <c r="CA73" s="67">
        <f t="shared" si="96"/>
        <v>1</v>
      </c>
      <c r="CB73" s="80">
        <f t="shared" si="97"/>
        <v>0</v>
      </c>
      <c r="CC73" s="80">
        <f t="shared" si="98"/>
        <v>0</v>
      </c>
      <c r="CD73" s="80">
        <f t="shared" si="99"/>
        <v>0</v>
      </c>
      <c r="CE73" s="4">
        <v>42835</v>
      </c>
      <c r="CG73" s="62"/>
      <c r="CJ73" s="9">
        <v>42851</v>
      </c>
      <c r="CK73" s="80" t="str">
        <f t="shared" si="100"/>
        <v>Yes</v>
      </c>
      <c r="CL73" s="27"/>
      <c r="CM73" s="6">
        <f t="shared" ca="1" si="101"/>
        <v>1026</v>
      </c>
      <c r="CN73" s="6" t="str">
        <f t="shared" ca="1" si="102"/>
        <v>Yes</v>
      </c>
      <c r="CO73" s="80" t="str">
        <f t="shared" ca="1" si="103"/>
        <v>Yes</v>
      </c>
      <c r="CP73" s="80">
        <f t="shared" si="104"/>
        <v>32</v>
      </c>
      <c r="CQ73" s="80">
        <f t="shared" si="105"/>
        <v>11</v>
      </c>
      <c r="CR73" s="80">
        <f t="shared" si="106"/>
        <v>21</v>
      </c>
      <c r="CS73" s="80" t="str">
        <f t="shared" si="107"/>
        <v xml:space="preserve"> </v>
      </c>
    </row>
    <row r="74" spans="1:97" ht="15" customHeight="1">
      <c r="A74" s="14" t="s">
        <v>84</v>
      </c>
      <c r="B74" t="s">
        <v>60</v>
      </c>
      <c r="C74" t="s">
        <v>85</v>
      </c>
      <c r="E74" s="4">
        <v>42604</v>
      </c>
      <c r="F74" s="2">
        <v>42804</v>
      </c>
      <c r="G74" s="2">
        <v>27705</v>
      </c>
      <c r="H74" s="58">
        <f t="shared" si="54"/>
        <v>41</v>
      </c>
      <c r="I74" s="72" t="s">
        <v>11</v>
      </c>
      <c r="J74" s="80" t="s">
        <v>11</v>
      </c>
      <c r="K74" s="6">
        <v>11</v>
      </c>
      <c r="L74" s="6" t="s">
        <v>8</v>
      </c>
      <c r="M74" s="6" t="s">
        <v>11</v>
      </c>
      <c r="N74" s="6" t="s">
        <v>11</v>
      </c>
      <c r="O74" s="57" t="s">
        <v>8</v>
      </c>
      <c r="P74" t="s">
        <v>77</v>
      </c>
      <c r="Q74" t="s">
        <v>11</v>
      </c>
      <c r="R74" t="s">
        <v>11</v>
      </c>
      <c r="T74" t="s">
        <v>22</v>
      </c>
      <c r="U74" s="72" t="s">
        <v>8</v>
      </c>
      <c r="V74" t="s">
        <v>58</v>
      </c>
      <c r="W74" s="72" t="s">
        <v>11</v>
      </c>
      <c r="X74" s="72" t="s">
        <v>11</v>
      </c>
      <c r="Y74" s="80" t="s">
        <v>8</v>
      </c>
      <c r="AB74" t="s">
        <v>26</v>
      </c>
      <c r="AD74" s="4">
        <v>42804</v>
      </c>
      <c r="AE74" t="s">
        <v>16</v>
      </c>
      <c r="AF74" s="6">
        <f>Referrals[[#This Row],[Date.Received]]-Referrals[[#This Row],[Date.Assessed]]</f>
        <v>200</v>
      </c>
      <c r="AG74" s="6" t="s">
        <v>644</v>
      </c>
      <c r="AH74" s="6" t="s">
        <v>642</v>
      </c>
      <c r="AI74" s="6" t="s">
        <v>700</v>
      </c>
      <c r="AJ74" s="63">
        <f t="shared" si="55"/>
        <v>2017</v>
      </c>
      <c r="AK74" s="63">
        <f t="shared" si="56"/>
        <v>3</v>
      </c>
      <c r="AL74" s="80">
        <f t="shared" si="57"/>
        <v>1</v>
      </c>
      <c r="AM74" s="80">
        <f t="shared" si="58"/>
        <v>0</v>
      </c>
      <c r="AN74" s="80">
        <f t="shared" si="59"/>
        <v>0</v>
      </c>
      <c r="AO74" s="44">
        <f t="shared" si="60"/>
        <v>0</v>
      </c>
      <c r="AP74" s="80">
        <f t="shared" si="61"/>
        <v>0</v>
      </c>
      <c r="AQ74" s="44">
        <f t="shared" si="62"/>
        <v>0</v>
      </c>
      <c r="AR74" s="80">
        <f t="shared" si="63"/>
        <v>0</v>
      </c>
      <c r="AS74" s="6">
        <f t="shared" si="64"/>
        <v>1</v>
      </c>
      <c r="AT74" s="80">
        <f t="shared" si="65"/>
        <v>0</v>
      </c>
      <c r="AU74" s="80">
        <f t="shared" si="66"/>
        <v>0</v>
      </c>
      <c r="AV74" s="72">
        <f t="shared" si="67"/>
        <v>0</v>
      </c>
      <c r="AW74" s="72">
        <f t="shared" si="68"/>
        <v>1</v>
      </c>
      <c r="AX74" s="72">
        <f t="shared" si="69"/>
        <v>0</v>
      </c>
      <c r="AY74" s="72">
        <f t="shared" si="70"/>
        <v>0</v>
      </c>
      <c r="AZ74" s="72">
        <f t="shared" si="71"/>
        <v>0</v>
      </c>
      <c r="BA74" s="72">
        <f>IF(SUM(Referrals[[#This Row],[Tribal.bin]:[GA.bin]]) = 0,0,1)</f>
        <v>1</v>
      </c>
      <c r="BB74" s="72">
        <f t="shared" si="72"/>
        <v>0</v>
      </c>
      <c r="BC74" s="72">
        <f t="shared" si="73"/>
        <v>0</v>
      </c>
      <c r="BD74" s="72">
        <f t="shared" si="74"/>
        <v>0</v>
      </c>
      <c r="BE74" s="72">
        <f t="shared" si="75"/>
        <v>0</v>
      </c>
      <c r="BF74" s="72">
        <f t="shared" si="76"/>
        <v>1</v>
      </c>
      <c r="BG74" s="72">
        <f t="shared" si="77"/>
        <v>0</v>
      </c>
      <c r="BH74" s="72">
        <f t="shared" si="78"/>
        <v>0</v>
      </c>
      <c r="BI74" s="72">
        <f t="shared" si="79"/>
        <v>0</v>
      </c>
      <c r="BJ74" s="78">
        <f t="shared" si="80"/>
        <v>1</v>
      </c>
      <c r="BK74" s="78">
        <f t="shared" si="81"/>
        <v>1</v>
      </c>
      <c r="BL74" s="78">
        <f t="shared" si="82"/>
        <v>0</v>
      </c>
      <c r="BM74" s="72">
        <f t="shared" si="83"/>
        <v>1</v>
      </c>
      <c r="BN74" s="72">
        <f t="shared" si="84"/>
        <v>1</v>
      </c>
      <c r="BO74" s="72">
        <f t="shared" si="85"/>
        <v>0</v>
      </c>
      <c r="BP74" s="80">
        <f t="shared" si="86"/>
        <v>0</v>
      </c>
      <c r="BQ74" s="72">
        <f t="shared" si="87"/>
        <v>1</v>
      </c>
      <c r="BR74" s="72">
        <f t="shared" si="88"/>
        <v>1</v>
      </c>
      <c r="BS74" s="78">
        <f t="shared" si="89"/>
        <v>1</v>
      </c>
      <c r="BT74" s="78">
        <f t="shared" si="90"/>
        <v>1</v>
      </c>
      <c r="BU74" s="80">
        <f t="shared" si="91"/>
        <v>0</v>
      </c>
      <c r="BV74" s="80">
        <f t="shared" si="92"/>
        <v>0</v>
      </c>
      <c r="BW74" s="78">
        <f>COUNTIF(Referrals[[#This Row],[Name]:[Alt.contact]],"Mi")</f>
        <v>0</v>
      </c>
      <c r="BX74" s="80">
        <f t="shared" si="93"/>
        <v>0</v>
      </c>
      <c r="BY74" s="66">
        <f t="shared" si="94"/>
        <v>1</v>
      </c>
      <c r="BZ74" s="66">
        <f t="shared" si="95"/>
        <v>0</v>
      </c>
      <c r="CA74" s="67">
        <f t="shared" si="96"/>
        <v>1</v>
      </c>
      <c r="CB74" s="80">
        <f t="shared" si="97"/>
        <v>0</v>
      </c>
      <c r="CC74" s="80">
        <f t="shared" si="98"/>
        <v>0</v>
      </c>
      <c r="CD74" s="80">
        <f t="shared" si="99"/>
        <v>0</v>
      </c>
      <c r="CE74" s="4">
        <v>42856</v>
      </c>
      <c r="CG74" s="62"/>
      <c r="CJ74" s="8" t="s">
        <v>144</v>
      </c>
      <c r="CK74" s="80" t="str">
        <f t="shared" si="100"/>
        <v>no</v>
      </c>
      <c r="CL74" s="28">
        <v>43131</v>
      </c>
      <c r="CM74" s="6">
        <f t="shared" ca="1" si="101"/>
        <v>275</v>
      </c>
      <c r="CN74" s="6" t="str">
        <f t="shared" ca="1" si="102"/>
        <v>Yes</v>
      </c>
      <c r="CO74" s="80" t="str">
        <f t="shared" ca="1" si="103"/>
        <v>no</v>
      </c>
      <c r="CP74" s="80">
        <f t="shared" si="104"/>
        <v>52</v>
      </c>
      <c r="CQ74" s="80">
        <f t="shared" si="105"/>
        <v>0</v>
      </c>
      <c r="CR74" s="80">
        <f t="shared" si="106"/>
        <v>52</v>
      </c>
      <c r="CS74" s="80" t="str">
        <f t="shared" si="107"/>
        <v xml:space="preserve"> </v>
      </c>
    </row>
    <row r="75" spans="1:97" ht="15" customHeight="1">
      <c r="A75" s="14" t="s">
        <v>160</v>
      </c>
      <c r="B75" t="s">
        <v>111</v>
      </c>
      <c r="C75" t="s">
        <v>161</v>
      </c>
      <c r="E75" s="4">
        <v>42794</v>
      </c>
      <c r="F75" s="2">
        <v>42807</v>
      </c>
      <c r="G75" s="2">
        <v>27258</v>
      </c>
      <c r="H75" s="58">
        <f t="shared" si="54"/>
        <v>42</v>
      </c>
      <c r="I75" s="72" t="s">
        <v>679</v>
      </c>
      <c r="J75" s="43" t="s">
        <v>8</v>
      </c>
      <c r="K75" s="6">
        <v>15</v>
      </c>
      <c r="L75" s="6" t="s">
        <v>8</v>
      </c>
      <c r="M75" s="6" t="s">
        <v>11</v>
      </c>
      <c r="N75" s="6" t="s">
        <v>11</v>
      </c>
      <c r="O75" s="57" t="s">
        <v>8</v>
      </c>
      <c r="P75" t="s">
        <v>21</v>
      </c>
      <c r="Q75" t="s">
        <v>11</v>
      </c>
      <c r="S75" s="40" t="s">
        <v>11</v>
      </c>
      <c r="T75" t="s">
        <v>10</v>
      </c>
      <c r="U75" s="72" t="s">
        <v>678</v>
      </c>
      <c r="V75" t="s">
        <v>11</v>
      </c>
      <c r="W75" s="72" t="s">
        <v>11</v>
      </c>
      <c r="X75" s="72" t="s">
        <v>11</v>
      </c>
      <c r="Y75" s="80" t="s">
        <v>8</v>
      </c>
      <c r="AD75" s="4">
        <v>42830</v>
      </c>
      <c r="AE75" t="s">
        <v>12</v>
      </c>
      <c r="AF75" s="6">
        <f>Referrals[[#This Row],[Date.Received]]-Referrals[[#This Row],[Date.Assessed]]</f>
        <v>13</v>
      </c>
      <c r="AG75" s="44" t="s">
        <v>645</v>
      </c>
      <c r="AH75" s="6" t="s">
        <v>640</v>
      </c>
      <c r="AI75" s="6" t="s">
        <v>700</v>
      </c>
      <c r="AJ75" s="63">
        <f t="shared" si="55"/>
        <v>2017</v>
      </c>
      <c r="AK75" s="63">
        <f t="shared" si="56"/>
        <v>3</v>
      </c>
      <c r="AL75" s="44">
        <f t="shared" si="57"/>
        <v>0</v>
      </c>
      <c r="AM75" s="80">
        <f t="shared" si="58"/>
        <v>1</v>
      </c>
      <c r="AN75" s="80">
        <f t="shared" si="59"/>
        <v>0</v>
      </c>
      <c r="AO75" s="44">
        <f t="shared" si="60"/>
        <v>0</v>
      </c>
      <c r="AP75" s="80">
        <f t="shared" si="61"/>
        <v>0</v>
      </c>
      <c r="AQ75" s="80">
        <f t="shared" si="62"/>
        <v>1</v>
      </c>
      <c r="AR75" s="80">
        <f t="shared" si="63"/>
        <v>0</v>
      </c>
      <c r="AS75" s="44">
        <f t="shared" si="64"/>
        <v>0</v>
      </c>
      <c r="AT75" s="80">
        <f t="shared" si="65"/>
        <v>0</v>
      </c>
      <c r="AU75" s="80">
        <f t="shared" si="66"/>
        <v>0</v>
      </c>
      <c r="AV75" s="72">
        <f t="shared" si="67"/>
        <v>1</v>
      </c>
      <c r="AW75" s="72">
        <f t="shared" si="68"/>
        <v>0</v>
      </c>
      <c r="AX75" s="72">
        <f t="shared" si="69"/>
        <v>1</v>
      </c>
      <c r="AY75" s="72">
        <f t="shared" si="70"/>
        <v>0</v>
      </c>
      <c r="AZ75" s="72">
        <f t="shared" si="71"/>
        <v>0</v>
      </c>
      <c r="BA75" s="72">
        <f>IF(SUM(Referrals[[#This Row],[Tribal.bin]:[GA.bin]]) = 0,0,1)</f>
        <v>1</v>
      </c>
      <c r="BB75" s="72">
        <f t="shared" si="72"/>
        <v>0</v>
      </c>
      <c r="BC75" s="72">
        <f t="shared" si="73"/>
        <v>0</v>
      </c>
      <c r="BD75" s="72">
        <f t="shared" si="74"/>
        <v>0</v>
      </c>
      <c r="BE75" s="72">
        <f t="shared" si="75"/>
        <v>0</v>
      </c>
      <c r="BF75" s="72">
        <f t="shared" si="76"/>
        <v>0</v>
      </c>
      <c r="BG75" s="72">
        <f t="shared" si="77"/>
        <v>1</v>
      </c>
      <c r="BH75" s="72">
        <f t="shared" si="78"/>
        <v>0</v>
      </c>
      <c r="BI75" s="72">
        <f t="shared" si="79"/>
        <v>0</v>
      </c>
      <c r="BJ75" s="78">
        <f t="shared" si="80"/>
        <v>1</v>
      </c>
      <c r="BK75" s="78">
        <f t="shared" si="81"/>
        <v>1</v>
      </c>
      <c r="BL75" s="78">
        <f t="shared" si="82"/>
        <v>0</v>
      </c>
      <c r="BM75" s="72">
        <f t="shared" si="83"/>
        <v>1</v>
      </c>
      <c r="BN75" s="72">
        <f t="shared" si="84"/>
        <v>0</v>
      </c>
      <c r="BO75" s="72">
        <f t="shared" si="85"/>
        <v>1</v>
      </c>
      <c r="BP75" s="80">
        <f t="shared" si="86"/>
        <v>0</v>
      </c>
      <c r="BQ75" s="72">
        <f t="shared" si="87"/>
        <v>0</v>
      </c>
      <c r="BR75" s="72">
        <f t="shared" si="88"/>
        <v>0</v>
      </c>
      <c r="BS75" s="78">
        <f t="shared" si="89"/>
        <v>1</v>
      </c>
      <c r="BT75" s="78">
        <f t="shared" si="90"/>
        <v>1</v>
      </c>
      <c r="BU75" s="80">
        <f t="shared" si="91"/>
        <v>0</v>
      </c>
      <c r="BV75" s="80">
        <f t="shared" si="92"/>
        <v>1</v>
      </c>
      <c r="BW75" s="78">
        <f>COUNTIF(Referrals[[#This Row],[Name]:[Alt.contact]],"Mi")</f>
        <v>1</v>
      </c>
      <c r="BX75" s="80">
        <f t="shared" si="93"/>
        <v>1</v>
      </c>
      <c r="BY75" s="66">
        <f t="shared" si="94"/>
        <v>1</v>
      </c>
      <c r="BZ75" s="66">
        <f t="shared" si="95"/>
        <v>0</v>
      </c>
      <c r="CA75" s="67">
        <f t="shared" si="96"/>
        <v>0</v>
      </c>
      <c r="CB75" s="80">
        <f t="shared" si="97"/>
        <v>1</v>
      </c>
      <c r="CC75" s="80">
        <f t="shared" si="98"/>
        <v>0</v>
      </c>
      <c r="CD75" s="80">
        <f t="shared" si="99"/>
        <v>0</v>
      </c>
      <c r="CE75"/>
      <c r="CF75" s="40" t="s">
        <v>413</v>
      </c>
      <c r="CG75" s="62"/>
      <c r="CJ75" s="9">
        <v>42836</v>
      </c>
      <c r="CK75" s="80" t="str">
        <f t="shared" si="100"/>
        <v xml:space="preserve"> </v>
      </c>
      <c r="CL75" s="27"/>
      <c r="CM75" s="6" t="str">
        <f t="shared" ca="1" si="101"/>
        <v xml:space="preserve"> </v>
      </c>
      <c r="CN75" s="6" t="str">
        <f t="shared" ca="1" si="102"/>
        <v xml:space="preserve"> </v>
      </c>
      <c r="CO75" s="80" t="str">
        <f t="shared" ca="1" si="103"/>
        <v xml:space="preserve"> </v>
      </c>
      <c r="CP75" s="80" t="str">
        <f t="shared" si="104"/>
        <v xml:space="preserve"> </v>
      </c>
      <c r="CQ75" s="80">
        <f t="shared" si="105"/>
        <v>23</v>
      </c>
      <c r="CR75" s="80" t="str">
        <f t="shared" si="106"/>
        <v xml:space="preserve"> </v>
      </c>
      <c r="CS75" s="80">
        <f t="shared" si="107"/>
        <v>29</v>
      </c>
    </row>
    <row r="76" spans="1:97" ht="15" customHeight="1">
      <c r="A76" s="33" t="s">
        <v>162</v>
      </c>
      <c r="B76" t="s">
        <v>60</v>
      </c>
      <c r="C76" t="s">
        <v>75</v>
      </c>
      <c r="E76" s="4">
        <v>42718</v>
      </c>
      <c r="F76" s="2">
        <v>42809</v>
      </c>
      <c r="G76" s="2">
        <v>30744</v>
      </c>
      <c r="H76" s="58">
        <f t="shared" si="54"/>
        <v>33</v>
      </c>
      <c r="I76" s="72" t="s">
        <v>679</v>
      </c>
      <c r="J76" s="43" t="s">
        <v>8</v>
      </c>
      <c r="K76" s="6">
        <v>8</v>
      </c>
      <c r="L76" s="6" t="s">
        <v>8</v>
      </c>
      <c r="M76" s="6" t="s">
        <v>11</v>
      </c>
      <c r="N76" s="6" t="s">
        <v>11</v>
      </c>
      <c r="O76" s="68" t="s">
        <v>678</v>
      </c>
      <c r="P76" t="s">
        <v>144</v>
      </c>
      <c r="T76" t="s">
        <v>678</v>
      </c>
      <c r="U76" s="72" t="s">
        <v>11</v>
      </c>
      <c r="V76" t="s">
        <v>58</v>
      </c>
      <c r="W76" s="72" t="s">
        <v>8</v>
      </c>
      <c r="X76" s="72" t="s">
        <v>11</v>
      </c>
      <c r="Y76" s="80" t="s">
        <v>8</v>
      </c>
      <c r="AE76" t="s">
        <v>12</v>
      </c>
      <c r="AF76" s="6">
        <f>Referrals[[#This Row],[Date.Received]]-Referrals[[#This Row],[Date.Assessed]]</f>
        <v>91</v>
      </c>
      <c r="AG76" s="6" t="s">
        <v>644</v>
      </c>
      <c r="AH76" s="6" t="s">
        <v>638</v>
      </c>
      <c r="AI76" s="6" t="s">
        <v>700</v>
      </c>
      <c r="AJ76" s="63">
        <f t="shared" si="55"/>
        <v>2017</v>
      </c>
      <c r="AK76" s="63">
        <f t="shared" si="56"/>
        <v>3</v>
      </c>
      <c r="AL76" s="80">
        <f t="shared" si="57"/>
        <v>1</v>
      </c>
      <c r="AM76" s="80">
        <f t="shared" si="58"/>
        <v>0</v>
      </c>
      <c r="AN76" s="80">
        <f t="shared" si="59"/>
        <v>0</v>
      </c>
      <c r="AO76" s="6">
        <f t="shared" si="60"/>
        <v>1</v>
      </c>
      <c r="AP76" s="80">
        <f t="shared" si="61"/>
        <v>0</v>
      </c>
      <c r="AQ76" s="44">
        <f t="shared" si="62"/>
        <v>0</v>
      </c>
      <c r="AR76" s="80">
        <f t="shared" si="63"/>
        <v>0</v>
      </c>
      <c r="AS76" s="44">
        <f t="shared" si="64"/>
        <v>0</v>
      </c>
      <c r="AT76" s="80">
        <f t="shared" si="65"/>
        <v>0</v>
      </c>
      <c r="AU76" s="80">
        <f t="shared" si="66"/>
        <v>0</v>
      </c>
      <c r="AV76" s="72">
        <f t="shared" si="67"/>
        <v>0</v>
      </c>
      <c r="AW76" s="72">
        <f t="shared" si="68"/>
        <v>0</v>
      </c>
      <c r="AX76" s="72">
        <f t="shared" si="69"/>
        <v>0</v>
      </c>
      <c r="AY76" s="72">
        <f t="shared" si="70"/>
        <v>0</v>
      </c>
      <c r="AZ76" s="72">
        <f t="shared" si="71"/>
        <v>0</v>
      </c>
      <c r="BA76" s="72">
        <f>IF(SUM(Referrals[[#This Row],[Tribal.bin]:[GA.bin]]) = 0,0,1)</f>
        <v>0</v>
      </c>
      <c r="BB76" s="72">
        <f t="shared" si="72"/>
        <v>0</v>
      </c>
      <c r="BC76" s="72">
        <f t="shared" si="73"/>
        <v>0</v>
      </c>
      <c r="BD76" s="72">
        <f t="shared" si="74"/>
        <v>0</v>
      </c>
      <c r="BE76" s="72">
        <f t="shared" si="75"/>
        <v>0</v>
      </c>
      <c r="BF76" s="72">
        <f t="shared" si="76"/>
        <v>0</v>
      </c>
      <c r="BG76" s="72">
        <f t="shared" si="77"/>
        <v>0</v>
      </c>
      <c r="BH76" s="72">
        <f t="shared" si="78"/>
        <v>0</v>
      </c>
      <c r="BI76" s="72">
        <f t="shared" si="79"/>
        <v>1</v>
      </c>
      <c r="BJ76" s="78">
        <f t="shared" si="80"/>
        <v>1</v>
      </c>
      <c r="BK76" s="78">
        <f t="shared" si="81"/>
        <v>1</v>
      </c>
      <c r="BL76" s="78">
        <f t="shared" si="82"/>
        <v>0</v>
      </c>
      <c r="BM76" s="72">
        <f t="shared" si="83"/>
        <v>0</v>
      </c>
      <c r="BN76" s="72">
        <f t="shared" si="84"/>
        <v>0</v>
      </c>
      <c r="BO76" s="72">
        <f t="shared" si="85"/>
        <v>0</v>
      </c>
      <c r="BP76" s="80">
        <f t="shared" si="86"/>
        <v>0</v>
      </c>
      <c r="BQ76" s="72">
        <f t="shared" si="87"/>
        <v>0</v>
      </c>
      <c r="BR76" s="72">
        <f t="shared" si="88"/>
        <v>0</v>
      </c>
      <c r="BS76" s="78">
        <f t="shared" si="89"/>
        <v>0</v>
      </c>
      <c r="BT76" s="78">
        <f t="shared" si="90"/>
        <v>1</v>
      </c>
      <c r="BU76" s="80">
        <f t="shared" si="91"/>
        <v>1</v>
      </c>
      <c r="BV76" s="80">
        <f t="shared" si="92"/>
        <v>1</v>
      </c>
      <c r="BW76" s="78">
        <f>COUNTIF(Referrals[[#This Row],[Name]:[Alt.contact]],"Mi")</f>
        <v>2</v>
      </c>
      <c r="BX76" s="80">
        <f t="shared" si="93"/>
        <v>1</v>
      </c>
      <c r="BY76" s="72">
        <f t="shared" si="94"/>
        <v>0</v>
      </c>
      <c r="BZ76" s="80">
        <f t="shared" si="95"/>
        <v>0</v>
      </c>
      <c r="CA76" s="67">
        <f t="shared" si="96"/>
        <v>0</v>
      </c>
      <c r="CB76" s="80">
        <f t="shared" si="97"/>
        <v>1</v>
      </c>
      <c r="CC76" s="80">
        <f t="shared" si="98"/>
        <v>0</v>
      </c>
      <c r="CD76" s="80">
        <f t="shared" si="99"/>
        <v>0</v>
      </c>
      <c r="CE76"/>
      <c r="CF76" t="s">
        <v>193</v>
      </c>
      <c r="CG76" s="41" t="s">
        <v>104</v>
      </c>
      <c r="CI76" t="s">
        <v>17</v>
      </c>
      <c r="CJ76" s="4" t="s">
        <v>144</v>
      </c>
      <c r="CK76" s="80" t="str">
        <f t="shared" si="100"/>
        <v xml:space="preserve"> </v>
      </c>
      <c r="CL76" s="28"/>
      <c r="CM76" s="6" t="str">
        <f t="shared" ca="1" si="101"/>
        <v xml:space="preserve"> </v>
      </c>
      <c r="CN76" s="6" t="str">
        <f t="shared" ca="1" si="102"/>
        <v xml:space="preserve"> </v>
      </c>
      <c r="CO76" s="80" t="str">
        <f t="shared" ca="1" si="103"/>
        <v xml:space="preserve"> </v>
      </c>
      <c r="CP76" s="80" t="str">
        <f t="shared" si="104"/>
        <v xml:space="preserve"> </v>
      </c>
      <c r="CQ76" s="80" t="str">
        <f t="shared" si="105"/>
        <v xml:space="preserve"> </v>
      </c>
      <c r="CR76" s="80" t="str">
        <f t="shared" si="106"/>
        <v xml:space="preserve"> </v>
      </c>
      <c r="CS76" s="80" t="e">
        <f t="shared" si="107"/>
        <v>#VALUE!</v>
      </c>
    </row>
    <row r="77" spans="1:97" ht="15" customHeight="1">
      <c r="A77" s="14" t="s">
        <v>163</v>
      </c>
      <c r="B77" t="s">
        <v>60</v>
      </c>
      <c r="C77" t="s">
        <v>147</v>
      </c>
      <c r="E77" s="4">
        <v>42772</v>
      </c>
      <c r="F77" s="2">
        <v>42809</v>
      </c>
      <c r="G77" s="2">
        <v>23779</v>
      </c>
      <c r="H77" s="69">
        <f t="shared" si="54"/>
        <v>52</v>
      </c>
      <c r="I77" s="72" t="s">
        <v>679</v>
      </c>
      <c r="J77" s="43" t="s">
        <v>8</v>
      </c>
      <c r="K77" s="6">
        <v>9</v>
      </c>
      <c r="L77" s="6" t="s">
        <v>8</v>
      </c>
      <c r="M77" s="6" t="s">
        <v>11</v>
      </c>
      <c r="N77" s="6" t="s">
        <v>11</v>
      </c>
      <c r="O77" s="68" t="s">
        <v>8</v>
      </c>
      <c r="P77" t="s">
        <v>9</v>
      </c>
      <c r="Q77" t="s">
        <v>11</v>
      </c>
      <c r="R77" t="s">
        <v>11</v>
      </c>
      <c r="T77" t="s">
        <v>45</v>
      </c>
      <c r="U77" s="72" t="s">
        <v>8</v>
      </c>
      <c r="V77" t="s">
        <v>8</v>
      </c>
      <c r="W77" s="72" t="s">
        <v>11</v>
      </c>
      <c r="X77" s="72" t="s">
        <v>8</v>
      </c>
      <c r="Y77" s="80" t="s">
        <v>8</v>
      </c>
      <c r="AE77" t="s">
        <v>12</v>
      </c>
      <c r="AF77" s="6">
        <f>Referrals[[#This Row],[Date.Received]]-Referrals[[#This Row],[Date.Assessed]]</f>
        <v>37</v>
      </c>
      <c r="AG77" s="6" t="s">
        <v>644</v>
      </c>
      <c r="AH77" s="6" t="s">
        <v>640</v>
      </c>
      <c r="AI77" s="6" t="s">
        <v>700</v>
      </c>
      <c r="AJ77" s="63">
        <f t="shared" si="55"/>
        <v>2017</v>
      </c>
      <c r="AK77" s="63">
        <f t="shared" si="56"/>
        <v>3</v>
      </c>
      <c r="AL77" s="80">
        <f t="shared" si="57"/>
        <v>1</v>
      </c>
      <c r="AM77" s="80">
        <f t="shared" si="58"/>
        <v>0</v>
      </c>
      <c r="AN77" s="80">
        <f t="shared" si="59"/>
        <v>0</v>
      </c>
      <c r="AO77" s="44">
        <f t="shared" si="60"/>
        <v>0</v>
      </c>
      <c r="AP77" s="80">
        <f t="shared" si="61"/>
        <v>0</v>
      </c>
      <c r="AQ77" s="80">
        <f t="shared" si="62"/>
        <v>1</v>
      </c>
      <c r="AR77" s="80">
        <f t="shared" si="63"/>
        <v>0</v>
      </c>
      <c r="AS77" s="44">
        <f t="shared" si="64"/>
        <v>0</v>
      </c>
      <c r="AT77" s="80">
        <f t="shared" si="65"/>
        <v>0</v>
      </c>
      <c r="AU77" s="80">
        <f t="shared" si="66"/>
        <v>0</v>
      </c>
      <c r="AV77" s="72">
        <f t="shared" si="67"/>
        <v>0</v>
      </c>
      <c r="AW77" s="72">
        <f t="shared" si="68"/>
        <v>0</v>
      </c>
      <c r="AX77" s="72">
        <f t="shared" si="69"/>
        <v>0</v>
      </c>
      <c r="AY77" s="72">
        <f t="shared" si="70"/>
        <v>1</v>
      </c>
      <c r="AZ77" s="72">
        <f t="shared" si="71"/>
        <v>0</v>
      </c>
      <c r="BA77" s="72">
        <f>IF(SUM(Referrals[[#This Row],[Tribal.bin]:[GA.bin]]) = 0,0,1)</f>
        <v>1</v>
      </c>
      <c r="BB77" s="72">
        <f t="shared" si="72"/>
        <v>0</v>
      </c>
      <c r="BC77" s="72">
        <f t="shared" si="73"/>
        <v>0</v>
      </c>
      <c r="BD77" s="72">
        <f t="shared" si="74"/>
        <v>0</v>
      </c>
      <c r="BE77" s="72">
        <f t="shared" si="75"/>
        <v>0</v>
      </c>
      <c r="BF77" s="72">
        <f t="shared" si="76"/>
        <v>0</v>
      </c>
      <c r="BG77" s="72">
        <f t="shared" si="77"/>
        <v>0</v>
      </c>
      <c r="BH77" s="72">
        <f t="shared" si="78"/>
        <v>1</v>
      </c>
      <c r="BI77" s="72">
        <f t="shared" si="79"/>
        <v>0</v>
      </c>
      <c r="BJ77" s="78">
        <f t="shared" si="80"/>
        <v>1</v>
      </c>
      <c r="BK77" s="78">
        <f t="shared" si="81"/>
        <v>1</v>
      </c>
      <c r="BL77" s="78">
        <f t="shared" si="82"/>
        <v>0</v>
      </c>
      <c r="BM77" s="72">
        <f t="shared" si="83"/>
        <v>1</v>
      </c>
      <c r="BN77" s="72">
        <f t="shared" si="84"/>
        <v>1</v>
      </c>
      <c r="BO77" s="72">
        <f t="shared" si="85"/>
        <v>0</v>
      </c>
      <c r="BP77" s="80">
        <f t="shared" si="86"/>
        <v>0</v>
      </c>
      <c r="BQ77" s="72">
        <f t="shared" si="87"/>
        <v>0</v>
      </c>
      <c r="BR77" s="72">
        <f t="shared" si="88"/>
        <v>0</v>
      </c>
      <c r="BS77" s="78">
        <f t="shared" si="89"/>
        <v>1</v>
      </c>
      <c r="BT77" s="78">
        <f t="shared" si="90"/>
        <v>0</v>
      </c>
      <c r="BU77" s="80">
        <f t="shared" si="91"/>
        <v>0</v>
      </c>
      <c r="BV77" s="80">
        <f t="shared" si="92"/>
        <v>1</v>
      </c>
      <c r="BW77" s="78">
        <f>COUNTIF(Referrals[[#This Row],[Name]:[Alt.contact]],"Mi")</f>
        <v>0</v>
      </c>
      <c r="BX77" s="80">
        <f t="shared" si="93"/>
        <v>0</v>
      </c>
      <c r="BY77" s="72">
        <f t="shared" si="94"/>
        <v>0</v>
      </c>
      <c r="BZ77" s="80">
        <f t="shared" si="95"/>
        <v>0</v>
      </c>
      <c r="CA77" s="69">
        <f t="shared" si="96"/>
        <v>0</v>
      </c>
      <c r="CB77" s="80">
        <f t="shared" si="97"/>
        <v>1</v>
      </c>
      <c r="CC77" s="80">
        <f t="shared" si="98"/>
        <v>0</v>
      </c>
      <c r="CD77" s="80">
        <f t="shared" si="99"/>
        <v>0</v>
      </c>
      <c r="CE77"/>
      <c r="CF77" t="s">
        <v>193</v>
      </c>
      <c r="CG77" s="62"/>
      <c r="CJ77" t="s">
        <v>144</v>
      </c>
      <c r="CK77" s="80" t="str">
        <f t="shared" si="100"/>
        <v xml:space="preserve"> </v>
      </c>
      <c r="CL77" s="15"/>
      <c r="CM77" s="6" t="str">
        <f t="shared" ca="1" si="101"/>
        <v xml:space="preserve"> </v>
      </c>
      <c r="CN77" s="6" t="str">
        <f t="shared" ca="1" si="102"/>
        <v xml:space="preserve"> </v>
      </c>
      <c r="CO77" s="80" t="str">
        <f t="shared" ca="1" si="103"/>
        <v xml:space="preserve"> </v>
      </c>
      <c r="CP77" s="80" t="str">
        <f t="shared" si="104"/>
        <v xml:space="preserve"> </v>
      </c>
      <c r="CQ77" s="80" t="str">
        <f t="shared" si="105"/>
        <v xml:space="preserve"> </v>
      </c>
      <c r="CR77" s="80" t="str">
        <f t="shared" si="106"/>
        <v xml:space="preserve"> </v>
      </c>
      <c r="CS77" s="80" t="e">
        <f t="shared" si="107"/>
        <v>#VALUE!</v>
      </c>
    </row>
    <row r="78" spans="1:97" ht="15" customHeight="1">
      <c r="A78" s="14" t="s">
        <v>164</v>
      </c>
      <c r="B78" t="s">
        <v>6</v>
      </c>
      <c r="C78" t="s">
        <v>165</v>
      </c>
      <c r="E78" s="4">
        <v>42724</v>
      </c>
      <c r="F78" s="2">
        <v>42809</v>
      </c>
      <c r="G78" s="2">
        <v>27069</v>
      </c>
      <c r="H78" s="58">
        <f t="shared" si="54"/>
        <v>43</v>
      </c>
      <c r="I78" s="72" t="s">
        <v>679</v>
      </c>
      <c r="J78" s="43" t="s">
        <v>8</v>
      </c>
      <c r="K78" s="6">
        <v>9</v>
      </c>
      <c r="L78" s="6" t="s">
        <v>8</v>
      </c>
      <c r="M78" s="6" t="s">
        <v>678</v>
      </c>
      <c r="N78" s="6" t="s">
        <v>678</v>
      </c>
      <c r="O78" s="57" t="s">
        <v>678</v>
      </c>
      <c r="P78" t="s">
        <v>9</v>
      </c>
      <c r="Q78" t="s">
        <v>11</v>
      </c>
      <c r="S78" s="40" t="s">
        <v>11</v>
      </c>
      <c r="T78" t="s">
        <v>45</v>
      </c>
      <c r="U78" s="72" t="s">
        <v>678</v>
      </c>
      <c r="V78" t="s">
        <v>58</v>
      </c>
      <c r="W78" s="72" t="s">
        <v>11</v>
      </c>
      <c r="X78" s="72" t="s">
        <v>11</v>
      </c>
      <c r="Y78" s="80" t="s">
        <v>8</v>
      </c>
      <c r="Z78" s="80" t="s">
        <v>8</v>
      </c>
      <c r="AA78" t="s">
        <v>682</v>
      </c>
      <c r="AD78" s="4">
        <v>42821</v>
      </c>
      <c r="AE78" t="s">
        <v>12</v>
      </c>
      <c r="AF78" s="6">
        <f>Referrals[[#This Row],[Date.Received]]-Referrals[[#This Row],[Date.Assessed]]</f>
        <v>85</v>
      </c>
      <c r="AG78" s="6" t="s">
        <v>644</v>
      </c>
      <c r="AH78" s="6" t="s">
        <v>640</v>
      </c>
      <c r="AI78" s="6" t="s">
        <v>700</v>
      </c>
      <c r="AJ78" s="63">
        <f t="shared" si="55"/>
        <v>2017</v>
      </c>
      <c r="AK78" s="63">
        <f t="shared" si="56"/>
        <v>3</v>
      </c>
      <c r="AL78" s="80">
        <f t="shared" si="57"/>
        <v>1</v>
      </c>
      <c r="AM78" s="80">
        <f t="shared" si="58"/>
        <v>0</v>
      </c>
      <c r="AN78" s="80">
        <f t="shared" si="59"/>
        <v>0</v>
      </c>
      <c r="AO78" s="44">
        <f t="shared" si="60"/>
        <v>0</v>
      </c>
      <c r="AP78" s="80">
        <f t="shared" si="61"/>
        <v>0</v>
      </c>
      <c r="AQ78" s="80">
        <f t="shared" si="62"/>
        <v>1</v>
      </c>
      <c r="AR78" s="80">
        <f t="shared" si="63"/>
        <v>0</v>
      </c>
      <c r="AS78" s="44">
        <f t="shared" si="64"/>
        <v>0</v>
      </c>
      <c r="AT78" s="80">
        <f t="shared" si="65"/>
        <v>0</v>
      </c>
      <c r="AU78" s="80">
        <f t="shared" si="66"/>
        <v>0</v>
      </c>
      <c r="AV78" s="72">
        <f t="shared" si="67"/>
        <v>0</v>
      </c>
      <c r="AW78" s="72">
        <f t="shared" si="68"/>
        <v>0</v>
      </c>
      <c r="AX78" s="72">
        <f t="shared" si="69"/>
        <v>0</v>
      </c>
      <c r="AY78" s="72">
        <f t="shared" si="70"/>
        <v>1</v>
      </c>
      <c r="AZ78" s="72">
        <f t="shared" si="71"/>
        <v>0</v>
      </c>
      <c r="BA78" s="72">
        <f>IF(SUM(Referrals[[#This Row],[Tribal.bin]:[GA.bin]]) = 0,0,1)</f>
        <v>1</v>
      </c>
      <c r="BB78" s="72">
        <f t="shared" si="72"/>
        <v>0</v>
      </c>
      <c r="BC78" s="72">
        <f t="shared" si="73"/>
        <v>0</v>
      </c>
      <c r="BD78" s="72">
        <f t="shared" si="74"/>
        <v>0</v>
      </c>
      <c r="BE78" s="72">
        <f t="shared" si="75"/>
        <v>0</v>
      </c>
      <c r="BF78" s="72">
        <f t="shared" si="76"/>
        <v>0</v>
      </c>
      <c r="BG78" s="72">
        <f t="shared" si="77"/>
        <v>0</v>
      </c>
      <c r="BH78" s="72">
        <f t="shared" si="78"/>
        <v>1</v>
      </c>
      <c r="BI78" s="72">
        <f t="shared" si="79"/>
        <v>1</v>
      </c>
      <c r="BJ78" s="78">
        <f t="shared" si="80"/>
        <v>1</v>
      </c>
      <c r="BK78" s="78">
        <f t="shared" si="81"/>
        <v>1</v>
      </c>
      <c r="BL78" s="78">
        <f t="shared" si="82"/>
        <v>0</v>
      </c>
      <c r="BM78" s="72">
        <f t="shared" si="83"/>
        <v>1</v>
      </c>
      <c r="BN78" s="72">
        <f t="shared" si="84"/>
        <v>0</v>
      </c>
      <c r="BO78" s="72">
        <f t="shared" si="85"/>
        <v>1</v>
      </c>
      <c r="BP78" s="80">
        <f t="shared" si="86"/>
        <v>0</v>
      </c>
      <c r="BQ78" s="72">
        <f t="shared" si="87"/>
        <v>0</v>
      </c>
      <c r="BR78" s="72">
        <f t="shared" si="88"/>
        <v>0</v>
      </c>
      <c r="BS78" s="78">
        <f t="shared" si="89"/>
        <v>1</v>
      </c>
      <c r="BT78" s="78">
        <f t="shared" si="90"/>
        <v>1</v>
      </c>
      <c r="BU78" s="80">
        <f t="shared" si="91"/>
        <v>0</v>
      </c>
      <c r="BV78" s="80">
        <f t="shared" si="92"/>
        <v>1</v>
      </c>
      <c r="BW78" s="78">
        <f>COUNTIF(Referrals[[#This Row],[Name]:[Alt.contact]],"Mi")</f>
        <v>4</v>
      </c>
      <c r="BX78" s="80">
        <f t="shared" si="93"/>
        <v>1</v>
      </c>
      <c r="BY78" s="66">
        <f t="shared" si="94"/>
        <v>1</v>
      </c>
      <c r="BZ78" s="66">
        <f t="shared" si="95"/>
        <v>0</v>
      </c>
      <c r="CA78" s="67">
        <f t="shared" si="96"/>
        <v>0</v>
      </c>
      <c r="CB78" s="80">
        <f t="shared" si="97"/>
        <v>1</v>
      </c>
      <c r="CC78" s="80">
        <f t="shared" si="98"/>
        <v>0</v>
      </c>
      <c r="CD78" s="80">
        <f t="shared" si="99"/>
        <v>0</v>
      </c>
      <c r="CE78"/>
      <c r="CF78" t="s">
        <v>717</v>
      </c>
      <c r="CG78" s="41" t="s">
        <v>133</v>
      </c>
      <c r="CI78" t="s">
        <v>23</v>
      </c>
      <c r="CJ78" s="9">
        <v>42822</v>
      </c>
      <c r="CK78" s="80" t="str">
        <f t="shared" si="100"/>
        <v xml:space="preserve"> </v>
      </c>
      <c r="CL78" s="27"/>
      <c r="CM78" s="6" t="str">
        <f t="shared" ca="1" si="101"/>
        <v xml:space="preserve"> </v>
      </c>
      <c r="CN78" s="6" t="str">
        <f t="shared" ca="1" si="102"/>
        <v xml:space="preserve"> </v>
      </c>
      <c r="CO78" s="80" t="str">
        <f t="shared" ca="1" si="103"/>
        <v xml:space="preserve"> </v>
      </c>
      <c r="CP78" s="80" t="str">
        <f t="shared" si="104"/>
        <v xml:space="preserve"> </v>
      </c>
      <c r="CQ78" s="80">
        <f t="shared" si="105"/>
        <v>12</v>
      </c>
      <c r="CR78" s="80" t="str">
        <f t="shared" si="106"/>
        <v xml:space="preserve"> </v>
      </c>
      <c r="CS78" s="80">
        <f t="shared" si="107"/>
        <v>13</v>
      </c>
    </row>
    <row r="79" spans="1:97" ht="15" customHeight="1">
      <c r="A79" s="14" t="s">
        <v>166</v>
      </c>
      <c r="B79" t="s">
        <v>111</v>
      </c>
      <c r="C79" t="s">
        <v>167</v>
      </c>
      <c r="E79" s="4">
        <v>42789</v>
      </c>
      <c r="F79" s="2">
        <v>42809</v>
      </c>
      <c r="G79" s="2">
        <v>33682</v>
      </c>
      <c r="H79" s="58">
        <f t="shared" si="54"/>
        <v>24</v>
      </c>
      <c r="I79" s="72" t="s">
        <v>679</v>
      </c>
      <c r="J79" s="43" t="s">
        <v>8</v>
      </c>
      <c r="K79" s="6">
        <v>7</v>
      </c>
      <c r="L79" s="6" t="s">
        <v>8</v>
      </c>
      <c r="M79" s="6" t="s">
        <v>8</v>
      </c>
      <c r="N79" s="6" t="s">
        <v>8</v>
      </c>
      <c r="O79" s="57" t="s">
        <v>8</v>
      </c>
      <c r="P79" t="s">
        <v>678</v>
      </c>
      <c r="Q79" t="s">
        <v>11</v>
      </c>
      <c r="S79" s="40" t="s">
        <v>11</v>
      </c>
      <c r="T79" t="s">
        <v>22</v>
      </c>
      <c r="U79" s="72" t="s">
        <v>8</v>
      </c>
      <c r="V79" t="s">
        <v>58</v>
      </c>
      <c r="W79" s="72" t="s">
        <v>8</v>
      </c>
      <c r="X79" s="72" t="s">
        <v>8</v>
      </c>
      <c r="Y79" s="80" t="s">
        <v>8</v>
      </c>
      <c r="AE79" t="s">
        <v>12</v>
      </c>
      <c r="AF79" s="6">
        <f>Referrals[[#This Row],[Date.Received]]-Referrals[[#This Row],[Date.Assessed]]</f>
        <v>20</v>
      </c>
      <c r="AG79" s="44" t="s">
        <v>645</v>
      </c>
      <c r="AH79" s="6" t="s">
        <v>698</v>
      </c>
      <c r="AI79" s="6" t="s">
        <v>643</v>
      </c>
      <c r="AJ79" s="63">
        <f t="shared" si="55"/>
        <v>2017</v>
      </c>
      <c r="AK79" s="63">
        <f t="shared" si="56"/>
        <v>3</v>
      </c>
      <c r="AL79" s="44">
        <f t="shared" si="57"/>
        <v>0</v>
      </c>
      <c r="AM79" s="80">
        <f t="shared" si="58"/>
        <v>1</v>
      </c>
      <c r="AN79" s="80">
        <f t="shared" si="59"/>
        <v>0</v>
      </c>
      <c r="AO79" s="44">
        <f t="shared" si="60"/>
        <v>0</v>
      </c>
      <c r="AP79" s="80">
        <f t="shared" si="61"/>
        <v>0</v>
      </c>
      <c r="AQ79" s="44">
        <f t="shared" si="62"/>
        <v>0</v>
      </c>
      <c r="AR79" s="80">
        <f t="shared" si="63"/>
        <v>0</v>
      </c>
      <c r="AS79" s="44">
        <f t="shared" si="64"/>
        <v>0</v>
      </c>
      <c r="AT79" s="80">
        <f t="shared" si="65"/>
        <v>1</v>
      </c>
      <c r="AU79" s="80">
        <f t="shared" si="66"/>
        <v>1</v>
      </c>
      <c r="AV79" s="72">
        <f t="shared" si="67"/>
        <v>0</v>
      </c>
      <c r="AW79" s="72">
        <f t="shared" si="68"/>
        <v>1</v>
      </c>
      <c r="AX79" s="72">
        <f t="shared" si="69"/>
        <v>0</v>
      </c>
      <c r="AY79" s="72">
        <f t="shared" si="70"/>
        <v>0</v>
      </c>
      <c r="AZ79" s="72">
        <f t="shared" si="71"/>
        <v>0</v>
      </c>
      <c r="BA79" s="72">
        <f>IF(SUM(Referrals[[#This Row],[Tribal.bin]:[GA.bin]]) = 0,0,1)</f>
        <v>0</v>
      </c>
      <c r="BB79" s="72">
        <f t="shared" si="72"/>
        <v>0</v>
      </c>
      <c r="BC79" s="72">
        <f t="shared" si="73"/>
        <v>0</v>
      </c>
      <c r="BD79" s="72">
        <f t="shared" si="74"/>
        <v>0</v>
      </c>
      <c r="BE79" s="72">
        <f t="shared" si="75"/>
        <v>0</v>
      </c>
      <c r="BF79" s="72">
        <f t="shared" si="76"/>
        <v>0</v>
      </c>
      <c r="BG79" s="72">
        <f t="shared" si="77"/>
        <v>0</v>
      </c>
      <c r="BH79" s="72">
        <f t="shared" si="78"/>
        <v>0</v>
      </c>
      <c r="BI79" s="72">
        <f t="shared" si="79"/>
        <v>0</v>
      </c>
      <c r="BJ79" s="78">
        <f t="shared" si="80"/>
        <v>0</v>
      </c>
      <c r="BK79" s="78">
        <f t="shared" si="81"/>
        <v>0</v>
      </c>
      <c r="BL79" s="78">
        <f t="shared" si="82"/>
        <v>0</v>
      </c>
      <c r="BM79" s="72">
        <f t="shared" si="83"/>
        <v>1</v>
      </c>
      <c r="BN79" s="72">
        <f t="shared" si="84"/>
        <v>0</v>
      </c>
      <c r="BO79" s="72">
        <f t="shared" si="85"/>
        <v>1</v>
      </c>
      <c r="BP79" s="80">
        <f t="shared" si="86"/>
        <v>0</v>
      </c>
      <c r="BQ79" s="72">
        <f t="shared" si="87"/>
        <v>0</v>
      </c>
      <c r="BR79" s="72">
        <f t="shared" si="88"/>
        <v>0</v>
      </c>
      <c r="BS79" s="78">
        <f t="shared" si="89"/>
        <v>0</v>
      </c>
      <c r="BT79" s="78">
        <f t="shared" si="90"/>
        <v>0</v>
      </c>
      <c r="BU79" s="80">
        <f t="shared" si="91"/>
        <v>0</v>
      </c>
      <c r="BV79" s="80">
        <f t="shared" si="92"/>
        <v>1</v>
      </c>
      <c r="BW79" s="78">
        <f>COUNTIF(Referrals[[#This Row],[Name]:[Alt.contact]],"Mi")</f>
        <v>1</v>
      </c>
      <c r="BX79" s="80">
        <f t="shared" si="93"/>
        <v>1</v>
      </c>
      <c r="BY79" s="72">
        <f t="shared" si="94"/>
        <v>0</v>
      </c>
      <c r="BZ79" s="80">
        <f t="shared" si="95"/>
        <v>0</v>
      </c>
      <c r="CA79" s="67">
        <f t="shared" si="96"/>
        <v>0</v>
      </c>
      <c r="CB79" s="80">
        <f t="shared" si="97"/>
        <v>1</v>
      </c>
      <c r="CC79" s="80">
        <f t="shared" si="98"/>
        <v>0</v>
      </c>
      <c r="CD79" s="80">
        <f t="shared" si="99"/>
        <v>0</v>
      </c>
      <c r="CE79"/>
      <c r="CF79" t="s">
        <v>717</v>
      </c>
      <c r="CG79" s="41" t="s">
        <v>104</v>
      </c>
      <c r="CI79" t="s">
        <v>27</v>
      </c>
      <c r="CJ79" s="9">
        <v>42947</v>
      </c>
      <c r="CK79" s="80" t="str">
        <f t="shared" si="100"/>
        <v xml:space="preserve"> </v>
      </c>
      <c r="CL79" s="27"/>
      <c r="CM79" s="6" t="str">
        <f t="shared" ca="1" si="101"/>
        <v xml:space="preserve"> </v>
      </c>
      <c r="CN79" s="6" t="str">
        <f t="shared" ca="1" si="102"/>
        <v xml:space="preserve"> </v>
      </c>
      <c r="CO79" s="80" t="str">
        <f t="shared" ca="1" si="103"/>
        <v xml:space="preserve"> </v>
      </c>
      <c r="CP79" s="80" t="str">
        <f t="shared" si="104"/>
        <v xml:space="preserve"> </v>
      </c>
      <c r="CQ79" s="80" t="str">
        <f t="shared" si="105"/>
        <v xml:space="preserve"> </v>
      </c>
      <c r="CR79" s="80" t="str">
        <f t="shared" si="106"/>
        <v xml:space="preserve"> </v>
      </c>
      <c r="CS79" s="80">
        <f t="shared" si="107"/>
        <v>138</v>
      </c>
    </row>
    <row r="80" spans="1:97" ht="15" customHeight="1">
      <c r="A80" s="14" t="s">
        <v>168</v>
      </c>
      <c r="B80" t="s">
        <v>6</v>
      </c>
      <c r="C80" t="s">
        <v>169</v>
      </c>
      <c r="E80" s="4">
        <v>42758</v>
      </c>
      <c r="F80" s="2">
        <v>42809</v>
      </c>
      <c r="G80" s="2">
        <v>22427</v>
      </c>
      <c r="H80" s="58">
        <f t="shared" si="54"/>
        <v>55</v>
      </c>
      <c r="I80" s="72" t="s">
        <v>679</v>
      </c>
      <c r="J80" s="43" t="s">
        <v>8</v>
      </c>
      <c r="K80" s="6">
        <v>9</v>
      </c>
      <c r="L80" s="6" t="s">
        <v>8</v>
      </c>
      <c r="M80" s="6" t="s">
        <v>11</v>
      </c>
      <c r="N80" s="6" t="s">
        <v>11</v>
      </c>
      <c r="O80" s="57" t="s">
        <v>11</v>
      </c>
      <c r="P80" t="s">
        <v>9</v>
      </c>
      <c r="R80" t="s">
        <v>11</v>
      </c>
      <c r="S80" s="40" t="s">
        <v>11</v>
      </c>
      <c r="T80" t="s">
        <v>45</v>
      </c>
      <c r="U80" s="72" t="s">
        <v>8</v>
      </c>
      <c r="V80" t="s">
        <v>11</v>
      </c>
      <c r="W80" s="72" t="s">
        <v>11</v>
      </c>
      <c r="X80" s="72" t="s">
        <v>11</v>
      </c>
      <c r="Y80" s="80" t="s">
        <v>8</v>
      </c>
      <c r="AB80" t="s">
        <v>15</v>
      </c>
      <c r="AC80" t="s">
        <v>695</v>
      </c>
      <c r="AE80" t="s">
        <v>12</v>
      </c>
      <c r="AF80" s="6">
        <f>Referrals[[#This Row],[Date.Received]]-Referrals[[#This Row],[Date.Assessed]]</f>
        <v>51</v>
      </c>
      <c r="AG80" s="6" t="s">
        <v>644</v>
      </c>
      <c r="AH80" s="6" t="s">
        <v>642</v>
      </c>
      <c r="AI80" s="6" t="s">
        <v>700</v>
      </c>
      <c r="AJ80" s="63">
        <f t="shared" si="55"/>
        <v>2017</v>
      </c>
      <c r="AK80" s="63">
        <f t="shared" si="56"/>
        <v>3</v>
      </c>
      <c r="AL80" s="80">
        <f t="shared" si="57"/>
        <v>1</v>
      </c>
      <c r="AM80" s="80">
        <f t="shared" si="58"/>
        <v>0</v>
      </c>
      <c r="AN80" s="80">
        <f t="shared" si="59"/>
        <v>0</v>
      </c>
      <c r="AO80" s="44">
        <f t="shared" si="60"/>
        <v>0</v>
      </c>
      <c r="AP80" s="80">
        <f t="shared" si="61"/>
        <v>0</v>
      </c>
      <c r="AQ80" s="44">
        <f t="shared" si="62"/>
        <v>0</v>
      </c>
      <c r="AR80" s="80">
        <f t="shared" si="63"/>
        <v>0</v>
      </c>
      <c r="AS80" s="6">
        <f t="shared" si="64"/>
        <v>1</v>
      </c>
      <c r="AT80" s="80">
        <f t="shared" si="65"/>
        <v>0</v>
      </c>
      <c r="AU80" s="80">
        <f t="shared" si="66"/>
        <v>0</v>
      </c>
      <c r="AV80" s="72">
        <f t="shared" si="67"/>
        <v>1</v>
      </c>
      <c r="AW80" s="72">
        <f t="shared" si="68"/>
        <v>0</v>
      </c>
      <c r="AX80" s="72">
        <f t="shared" si="69"/>
        <v>0</v>
      </c>
      <c r="AY80" s="72">
        <f t="shared" si="70"/>
        <v>1</v>
      </c>
      <c r="AZ80" s="72">
        <f t="shared" si="71"/>
        <v>0</v>
      </c>
      <c r="BA80" s="72">
        <f>IF(SUM(Referrals[[#This Row],[Tribal.bin]:[GA.bin]]) = 0,0,1)</f>
        <v>1</v>
      </c>
      <c r="BB80" s="72">
        <f t="shared" si="72"/>
        <v>0</v>
      </c>
      <c r="BC80" s="72">
        <f t="shared" si="73"/>
        <v>0</v>
      </c>
      <c r="BD80" s="72">
        <f t="shared" si="74"/>
        <v>0</v>
      </c>
      <c r="BE80" s="72">
        <f t="shared" si="75"/>
        <v>0</v>
      </c>
      <c r="BF80" s="72">
        <f t="shared" si="76"/>
        <v>0</v>
      </c>
      <c r="BG80" s="72">
        <f t="shared" si="77"/>
        <v>0</v>
      </c>
      <c r="BH80" s="72">
        <f t="shared" si="78"/>
        <v>1</v>
      </c>
      <c r="BI80" s="72">
        <f t="shared" si="79"/>
        <v>1</v>
      </c>
      <c r="BJ80" s="78">
        <f t="shared" si="80"/>
        <v>1</v>
      </c>
      <c r="BK80" s="78">
        <f t="shared" si="81"/>
        <v>1</v>
      </c>
      <c r="BL80" s="78">
        <f t="shared" si="82"/>
        <v>0</v>
      </c>
      <c r="BM80" s="72">
        <f t="shared" si="83"/>
        <v>0</v>
      </c>
      <c r="BN80" s="72">
        <f t="shared" si="84"/>
        <v>1</v>
      </c>
      <c r="BO80" s="72">
        <f t="shared" si="85"/>
        <v>1</v>
      </c>
      <c r="BP80" s="80">
        <f t="shared" si="86"/>
        <v>0</v>
      </c>
      <c r="BQ80" s="72">
        <f t="shared" si="87"/>
        <v>0</v>
      </c>
      <c r="BR80" s="72">
        <f t="shared" si="88"/>
        <v>0</v>
      </c>
      <c r="BS80" s="78">
        <f t="shared" si="89"/>
        <v>1</v>
      </c>
      <c r="BT80" s="78">
        <f t="shared" si="90"/>
        <v>1</v>
      </c>
      <c r="BU80" s="80">
        <f t="shared" si="91"/>
        <v>0</v>
      </c>
      <c r="BV80" s="80">
        <f t="shared" si="92"/>
        <v>1</v>
      </c>
      <c r="BW80" s="78">
        <f>COUNTIF(Referrals[[#This Row],[Name]:[Alt.contact]],"Mi")</f>
        <v>0</v>
      </c>
      <c r="BX80" s="80">
        <f t="shared" si="93"/>
        <v>0</v>
      </c>
      <c r="BY80" s="72">
        <f t="shared" si="94"/>
        <v>0</v>
      </c>
      <c r="BZ80" s="80">
        <f t="shared" si="95"/>
        <v>0</v>
      </c>
      <c r="CA80" s="67">
        <f t="shared" si="96"/>
        <v>0</v>
      </c>
      <c r="CB80" s="80">
        <f t="shared" si="97"/>
        <v>1</v>
      </c>
      <c r="CC80" s="80">
        <f t="shared" si="98"/>
        <v>0</v>
      </c>
      <c r="CD80" s="80">
        <f t="shared" si="99"/>
        <v>0</v>
      </c>
      <c r="CE80"/>
      <c r="CF80" s="40" t="s">
        <v>413</v>
      </c>
      <c r="CG80" s="62"/>
      <c r="CJ80" s="9">
        <v>42836</v>
      </c>
      <c r="CK80" s="80" t="str">
        <f t="shared" si="100"/>
        <v xml:space="preserve"> </v>
      </c>
      <c r="CL80" s="27"/>
      <c r="CM80" s="6" t="str">
        <f t="shared" ca="1" si="101"/>
        <v xml:space="preserve"> </v>
      </c>
      <c r="CN80" s="6" t="str">
        <f t="shared" ca="1" si="102"/>
        <v xml:space="preserve"> </v>
      </c>
      <c r="CO80" s="80" t="str">
        <f t="shared" ca="1" si="103"/>
        <v xml:space="preserve"> </v>
      </c>
      <c r="CP80" s="80" t="str">
        <f t="shared" si="104"/>
        <v xml:space="preserve"> </v>
      </c>
      <c r="CQ80" s="80" t="str">
        <f t="shared" si="105"/>
        <v xml:space="preserve"> </v>
      </c>
      <c r="CR80" s="80" t="str">
        <f t="shared" si="106"/>
        <v xml:space="preserve"> </v>
      </c>
      <c r="CS80" s="80">
        <f t="shared" si="107"/>
        <v>27</v>
      </c>
    </row>
    <row r="81" spans="1:97" ht="15" customHeight="1">
      <c r="A81" s="14" t="s">
        <v>170</v>
      </c>
      <c r="B81" t="s">
        <v>129</v>
      </c>
      <c r="C81" t="s">
        <v>130</v>
      </c>
      <c r="E81" s="4">
        <v>42528</v>
      </c>
      <c r="F81" s="2">
        <v>42809</v>
      </c>
      <c r="G81" s="2">
        <v>21340</v>
      </c>
      <c r="H81" s="58">
        <f t="shared" si="54"/>
        <v>58</v>
      </c>
      <c r="I81" s="72" t="s">
        <v>679</v>
      </c>
      <c r="J81" s="43" t="s">
        <v>8</v>
      </c>
      <c r="K81" s="6">
        <v>6</v>
      </c>
      <c r="L81" s="6" t="s">
        <v>8</v>
      </c>
      <c r="M81" s="6" t="s">
        <v>8</v>
      </c>
      <c r="N81" s="6" t="s">
        <v>8</v>
      </c>
      <c r="O81" s="57" t="s">
        <v>8</v>
      </c>
      <c r="P81" t="s">
        <v>77</v>
      </c>
      <c r="T81" t="s">
        <v>678</v>
      </c>
      <c r="U81" s="72" t="s">
        <v>8</v>
      </c>
      <c r="V81" t="s">
        <v>11</v>
      </c>
      <c r="W81" s="72" t="s">
        <v>8</v>
      </c>
      <c r="X81" s="72" t="s">
        <v>8</v>
      </c>
      <c r="Y81" s="80" t="s">
        <v>8</v>
      </c>
      <c r="AE81" t="s">
        <v>12</v>
      </c>
      <c r="AF81" s="6">
        <f>Referrals[[#This Row],[Date.Received]]-Referrals[[#This Row],[Date.Assessed]]</f>
        <v>281</v>
      </c>
      <c r="AG81" s="6" t="s">
        <v>644</v>
      </c>
      <c r="AH81" s="6" t="s">
        <v>642</v>
      </c>
      <c r="AI81" s="6" t="s">
        <v>700</v>
      </c>
      <c r="AJ81" s="63">
        <f t="shared" si="55"/>
        <v>2017</v>
      </c>
      <c r="AK81" s="63">
        <f t="shared" si="56"/>
        <v>3</v>
      </c>
      <c r="AL81" s="80">
        <f t="shared" si="57"/>
        <v>1</v>
      </c>
      <c r="AM81" s="80">
        <f t="shared" si="58"/>
        <v>0</v>
      </c>
      <c r="AN81" s="80">
        <f t="shared" si="59"/>
        <v>0</v>
      </c>
      <c r="AO81" s="44">
        <f t="shared" si="60"/>
        <v>0</v>
      </c>
      <c r="AP81" s="80">
        <f t="shared" si="61"/>
        <v>0</v>
      </c>
      <c r="AQ81" s="44">
        <f t="shared" si="62"/>
        <v>0</v>
      </c>
      <c r="AR81" s="80">
        <f t="shared" si="63"/>
        <v>0</v>
      </c>
      <c r="AS81" s="6">
        <f t="shared" si="64"/>
        <v>1</v>
      </c>
      <c r="AT81" s="80">
        <f t="shared" si="65"/>
        <v>0</v>
      </c>
      <c r="AU81" s="80">
        <f t="shared" si="66"/>
        <v>0</v>
      </c>
      <c r="AV81" s="72">
        <f t="shared" si="67"/>
        <v>1</v>
      </c>
      <c r="AW81" s="72">
        <f t="shared" si="68"/>
        <v>0</v>
      </c>
      <c r="AX81" s="72">
        <f t="shared" si="69"/>
        <v>0</v>
      </c>
      <c r="AY81" s="72">
        <f t="shared" si="70"/>
        <v>0</v>
      </c>
      <c r="AZ81" s="72">
        <f t="shared" si="71"/>
        <v>0</v>
      </c>
      <c r="BA81" s="72">
        <f>IF(SUM(Referrals[[#This Row],[Tribal.bin]:[GA.bin]]) = 0,0,1)</f>
        <v>1</v>
      </c>
      <c r="BB81" s="72">
        <f t="shared" si="72"/>
        <v>0</v>
      </c>
      <c r="BC81" s="72">
        <f t="shared" si="73"/>
        <v>0</v>
      </c>
      <c r="BD81" s="72">
        <f t="shared" si="74"/>
        <v>0</v>
      </c>
      <c r="BE81" s="72">
        <f t="shared" si="75"/>
        <v>0</v>
      </c>
      <c r="BF81" s="72">
        <f t="shared" si="76"/>
        <v>1</v>
      </c>
      <c r="BG81" s="72">
        <f t="shared" si="77"/>
        <v>0</v>
      </c>
      <c r="BH81" s="72">
        <f t="shared" si="78"/>
        <v>0</v>
      </c>
      <c r="BI81" s="72">
        <f t="shared" si="79"/>
        <v>0</v>
      </c>
      <c r="BJ81" s="78">
        <f t="shared" si="80"/>
        <v>0</v>
      </c>
      <c r="BK81" s="78">
        <f t="shared" si="81"/>
        <v>0</v>
      </c>
      <c r="BL81" s="78">
        <f t="shared" si="82"/>
        <v>0</v>
      </c>
      <c r="BM81" s="72">
        <f t="shared" si="83"/>
        <v>0</v>
      </c>
      <c r="BN81" s="72">
        <f t="shared" si="84"/>
        <v>0</v>
      </c>
      <c r="BO81" s="72">
        <f t="shared" si="85"/>
        <v>0</v>
      </c>
      <c r="BP81" s="80">
        <f t="shared" si="86"/>
        <v>0</v>
      </c>
      <c r="BQ81" s="72">
        <f t="shared" si="87"/>
        <v>0</v>
      </c>
      <c r="BR81" s="72">
        <f t="shared" si="88"/>
        <v>0</v>
      </c>
      <c r="BS81" s="78">
        <f t="shared" si="89"/>
        <v>0</v>
      </c>
      <c r="BT81" s="78">
        <f t="shared" si="90"/>
        <v>0</v>
      </c>
      <c r="BU81" s="80">
        <f t="shared" si="91"/>
        <v>0</v>
      </c>
      <c r="BV81" s="80">
        <f t="shared" si="92"/>
        <v>1</v>
      </c>
      <c r="BW81" s="78">
        <f>COUNTIF(Referrals[[#This Row],[Name]:[Alt.contact]],"Mi")</f>
        <v>1</v>
      </c>
      <c r="BX81" s="80">
        <f t="shared" si="93"/>
        <v>1</v>
      </c>
      <c r="BY81" s="72">
        <f t="shared" si="94"/>
        <v>0</v>
      </c>
      <c r="BZ81" s="80">
        <f t="shared" si="95"/>
        <v>0</v>
      </c>
      <c r="CA81" s="67">
        <f t="shared" si="96"/>
        <v>0</v>
      </c>
      <c r="CB81" s="80">
        <f t="shared" si="97"/>
        <v>1</v>
      </c>
      <c r="CC81" s="80">
        <f t="shared" si="98"/>
        <v>0</v>
      </c>
      <c r="CD81" s="80">
        <f t="shared" si="99"/>
        <v>0</v>
      </c>
      <c r="CE81"/>
      <c r="CF81" s="40" t="s">
        <v>413</v>
      </c>
      <c r="CG81" s="62"/>
      <c r="CJ81" s="9">
        <v>42836</v>
      </c>
      <c r="CK81" s="80" t="str">
        <f t="shared" si="100"/>
        <v xml:space="preserve"> </v>
      </c>
      <c r="CL81" s="27"/>
      <c r="CM81" s="6" t="str">
        <f t="shared" ca="1" si="101"/>
        <v xml:space="preserve"> </v>
      </c>
      <c r="CN81" s="6" t="str">
        <f t="shared" ca="1" si="102"/>
        <v xml:space="preserve"> </v>
      </c>
      <c r="CO81" s="80" t="str">
        <f t="shared" ca="1" si="103"/>
        <v xml:space="preserve"> </v>
      </c>
      <c r="CP81" s="80" t="str">
        <f t="shared" si="104"/>
        <v xml:space="preserve"> </v>
      </c>
      <c r="CQ81" s="80" t="str">
        <f t="shared" si="105"/>
        <v xml:space="preserve"> </v>
      </c>
      <c r="CR81" s="80" t="str">
        <f t="shared" si="106"/>
        <v xml:space="preserve"> </v>
      </c>
      <c r="CS81" s="80">
        <f t="shared" si="107"/>
        <v>27</v>
      </c>
    </row>
    <row r="82" spans="1:97" ht="15" customHeight="1">
      <c r="A82" s="14" t="s">
        <v>171</v>
      </c>
      <c r="B82" t="s">
        <v>6</v>
      </c>
      <c r="C82" t="s">
        <v>48</v>
      </c>
      <c r="D82">
        <v>1015370</v>
      </c>
      <c r="E82" s="4">
        <v>42768</v>
      </c>
      <c r="F82" s="2">
        <v>42809</v>
      </c>
      <c r="G82" s="2">
        <v>31625</v>
      </c>
      <c r="H82" s="58">
        <f t="shared" si="54"/>
        <v>30</v>
      </c>
      <c r="I82" s="72" t="s">
        <v>679</v>
      </c>
      <c r="J82" s="43" t="s">
        <v>8</v>
      </c>
      <c r="K82" s="6">
        <v>9</v>
      </c>
      <c r="L82" s="6" t="s">
        <v>8</v>
      </c>
      <c r="M82" s="6" t="s">
        <v>11</v>
      </c>
      <c r="N82" s="6" t="s">
        <v>8</v>
      </c>
      <c r="O82" s="57" t="s">
        <v>8</v>
      </c>
      <c r="P82" t="s">
        <v>9</v>
      </c>
      <c r="Q82" t="s">
        <v>11</v>
      </c>
      <c r="T82" t="s">
        <v>45</v>
      </c>
      <c r="U82" s="72" t="s">
        <v>8</v>
      </c>
      <c r="V82" t="s">
        <v>11</v>
      </c>
      <c r="W82" s="72" t="s">
        <v>11</v>
      </c>
      <c r="X82" s="72" t="s">
        <v>11</v>
      </c>
      <c r="Y82" s="80" t="s">
        <v>11</v>
      </c>
      <c r="AB82" t="s">
        <v>143</v>
      </c>
      <c r="AC82" t="s">
        <v>172</v>
      </c>
      <c r="AD82" s="4">
        <v>42816</v>
      </c>
      <c r="AE82" t="s">
        <v>16</v>
      </c>
      <c r="AF82" s="6">
        <f>Referrals[[#This Row],[Date.Received]]-Referrals[[#This Row],[Date.Assessed]]</f>
        <v>41</v>
      </c>
      <c r="AG82" s="44" t="s">
        <v>645</v>
      </c>
      <c r="AH82" s="6" t="s">
        <v>640</v>
      </c>
      <c r="AI82" s="6" t="s">
        <v>700</v>
      </c>
      <c r="AJ82" s="63">
        <f t="shared" si="55"/>
        <v>2017</v>
      </c>
      <c r="AK82" s="63">
        <f t="shared" si="56"/>
        <v>3</v>
      </c>
      <c r="AL82" s="44">
        <f t="shared" si="57"/>
        <v>0</v>
      </c>
      <c r="AM82" s="80">
        <f t="shared" si="58"/>
        <v>1</v>
      </c>
      <c r="AN82" s="80">
        <f t="shared" si="59"/>
        <v>0</v>
      </c>
      <c r="AO82" s="44">
        <f t="shared" si="60"/>
        <v>0</v>
      </c>
      <c r="AP82" s="80">
        <f t="shared" si="61"/>
        <v>0</v>
      </c>
      <c r="AQ82" s="80">
        <f t="shared" si="62"/>
        <v>1</v>
      </c>
      <c r="AR82" s="80">
        <f t="shared" si="63"/>
        <v>0</v>
      </c>
      <c r="AS82" s="44">
        <f t="shared" si="64"/>
        <v>0</v>
      </c>
      <c r="AT82" s="80">
        <f t="shared" si="65"/>
        <v>0</v>
      </c>
      <c r="AU82" s="80">
        <f t="shared" si="66"/>
        <v>0</v>
      </c>
      <c r="AV82" s="72">
        <f t="shared" si="67"/>
        <v>1</v>
      </c>
      <c r="AW82" s="72">
        <f t="shared" si="68"/>
        <v>0</v>
      </c>
      <c r="AX82" s="72">
        <f t="shared" si="69"/>
        <v>0</v>
      </c>
      <c r="AY82" s="72">
        <f t="shared" si="70"/>
        <v>1</v>
      </c>
      <c r="AZ82" s="72">
        <f t="shared" si="71"/>
        <v>0</v>
      </c>
      <c r="BA82" s="72">
        <f>IF(SUM(Referrals[[#This Row],[Tribal.bin]:[GA.bin]]) = 0,0,1)</f>
        <v>1</v>
      </c>
      <c r="BB82" s="72">
        <f t="shared" si="72"/>
        <v>0</v>
      </c>
      <c r="BC82" s="72">
        <f t="shared" si="73"/>
        <v>0</v>
      </c>
      <c r="BD82" s="72">
        <f t="shared" si="74"/>
        <v>0</v>
      </c>
      <c r="BE82" s="72">
        <f t="shared" si="75"/>
        <v>0</v>
      </c>
      <c r="BF82" s="72">
        <f t="shared" si="76"/>
        <v>0</v>
      </c>
      <c r="BG82" s="72">
        <f t="shared" si="77"/>
        <v>0</v>
      </c>
      <c r="BH82" s="72">
        <f t="shared" si="78"/>
        <v>1</v>
      </c>
      <c r="BI82" s="72">
        <f t="shared" si="79"/>
        <v>0</v>
      </c>
      <c r="BJ82" s="78">
        <f t="shared" si="80"/>
        <v>1</v>
      </c>
      <c r="BK82" s="78">
        <f t="shared" si="81"/>
        <v>0</v>
      </c>
      <c r="BL82" s="78">
        <f t="shared" si="82"/>
        <v>0</v>
      </c>
      <c r="BM82" s="72">
        <f t="shared" si="83"/>
        <v>1</v>
      </c>
      <c r="BN82" s="72">
        <f t="shared" si="84"/>
        <v>0</v>
      </c>
      <c r="BO82" s="72">
        <f t="shared" si="85"/>
        <v>0</v>
      </c>
      <c r="BP82" s="80">
        <f t="shared" si="86"/>
        <v>1</v>
      </c>
      <c r="BQ82" s="72">
        <f t="shared" si="87"/>
        <v>0</v>
      </c>
      <c r="BR82" s="72">
        <f t="shared" si="88"/>
        <v>0</v>
      </c>
      <c r="BS82" s="78">
        <f t="shared" si="89"/>
        <v>1</v>
      </c>
      <c r="BT82" s="78">
        <f t="shared" si="90"/>
        <v>1</v>
      </c>
      <c r="BU82" s="80">
        <f t="shared" si="91"/>
        <v>0</v>
      </c>
      <c r="BV82" s="80">
        <f t="shared" si="92"/>
        <v>1</v>
      </c>
      <c r="BW82" s="78">
        <f>COUNTIF(Referrals[[#This Row],[Name]:[Alt.contact]],"Mi")</f>
        <v>0</v>
      </c>
      <c r="BX82" s="80">
        <f t="shared" si="93"/>
        <v>0</v>
      </c>
      <c r="BY82" s="66">
        <f t="shared" si="94"/>
        <v>1</v>
      </c>
      <c r="BZ82" s="66">
        <f t="shared" si="95"/>
        <v>0</v>
      </c>
      <c r="CA82" s="67">
        <f t="shared" si="96"/>
        <v>1</v>
      </c>
      <c r="CB82" s="80">
        <f t="shared" si="97"/>
        <v>0</v>
      </c>
      <c r="CC82" s="80">
        <f t="shared" si="98"/>
        <v>0</v>
      </c>
      <c r="CD82" s="80">
        <f t="shared" si="99"/>
        <v>0</v>
      </c>
      <c r="CE82" s="2">
        <v>42915</v>
      </c>
      <c r="CG82" s="62"/>
      <c r="CJ82" s="9">
        <v>42915</v>
      </c>
      <c r="CK82" s="80" t="str">
        <f t="shared" si="100"/>
        <v>no</v>
      </c>
      <c r="CL82" s="28">
        <v>43510</v>
      </c>
      <c r="CM82" s="6">
        <f t="shared" ca="1" si="101"/>
        <v>595</v>
      </c>
      <c r="CN82" s="6" t="str">
        <f t="shared" ca="1" si="102"/>
        <v>Yes</v>
      </c>
      <c r="CO82" s="80" t="str">
        <f t="shared" ca="1" si="103"/>
        <v>Yes</v>
      </c>
      <c r="CP82" s="80">
        <f t="shared" si="104"/>
        <v>106</v>
      </c>
      <c r="CQ82" s="80">
        <f t="shared" si="105"/>
        <v>7</v>
      </c>
      <c r="CR82" s="80">
        <f t="shared" si="106"/>
        <v>99</v>
      </c>
      <c r="CS82" s="80" t="str">
        <f t="shared" si="107"/>
        <v xml:space="preserve"> </v>
      </c>
    </row>
    <row r="83" spans="1:97" ht="15" customHeight="1">
      <c r="A83" s="14" t="s">
        <v>173</v>
      </c>
      <c r="B83" t="s">
        <v>6</v>
      </c>
      <c r="C83" t="s">
        <v>48</v>
      </c>
      <c r="E83" s="4">
        <v>42682</v>
      </c>
      <c r="F83" s="2">
        <v>42809</v>
      </c>
      <c r="G83" s="2">
        <v>31511</v>
      </c>
      <c r="H83" s="58">
        <f t="shared" si="54"/>
        <v>30</v>
      </c>
      <c r="I83" s="72" t="s">
        <v>679</v>
      </c>
      <c r="J83" s="43" t="s">
        <v>8</v>
      </c>
      <c r="K83" s="6">
        <v>6</v>
      </c>
      <c r="L83" s="6" t="s">
        <v>8</v>
      </c>
      <c r="M83" s="6" t="s">
        <v>11</v>
      </c>
      <c r="N83" s="6" t="s">
        <v>8</v>
      </c>
      <c r="O83" s="57" t="s">
        <v>8</v>
      </c>
      <c r="P83" t="s">
        <v>9</v>
      </c>
      <c r="Q83" t="s">
        <v>11</v>
      </c>
      <c r="T83" t="s">
        <v>22</v>
      </c>
      <c r="U83" s="72" t="s">
        <v>8</v>
      </c>
      <c r="V83" t="s">
        <v>8</v>
      </c>
      <c r="W83" s="72" t="s">
        <v>11</v>
      </c>
      <c r="X83" s="72" t="s">
        <v>11</v>
      </c>
      <c r="Y83" s="80" t="s">
        <v>8</v>
      </c>
      <c r="AB83" t="s">
        <v>143</v>
      </c>
      <c r="AC83" t="s">
        <v>695</v>
      </c>
      <c r="AD83" s="4">
        <v>42932</v>
      </c>
      <c r="AE83" t="s">
        <v>12</v>
      </c>
      <c r="AF83" s="6">
        <f>Referrals[[#This Row],[Date.Received]]-Referrals[[#This Row],[Date.Assessed]]</f>
        <v>127</v>
      </c>
      <c r="AG83" s="44" t="s">
        <v>645</v>
      </c>
      <c r="AH83" s="6" t="s">
        <v>642</v>
      </c>
      <c r="AI83" s="6" t="s">
        <v>700</v>
      </c>
      <c r="AJ83" s="63">
        <f t="shared" si="55"/>
        <v>2017</v>
      </c>
      <c r="AK83" s="63">
        <f t="shared" si="56"/>
        <v>3</v>
      </c>
      <c r="AL83" s="44">
        <f t="shared" si="57"/>
        <v>0</v>
      </c>
      <c r="AM83" s="80">
        <f t="shared" si="58"/>
        <v>1</v>
      </c>
      <c r="AN83" s="80">
        <f t="shared" si="59"/>
        <v>0</v>
      </c>
      <c r="AO83" s="44">
        <f t="shared" si="60"/>
        <v>0</v>
      </c>
      <c r="AP83" s="80">
        <f t="shared" si="61"/>
        <v>0</v>
      </c>
      <c r="AQ83" s="44">
        <f t="shared" si="62"/>
        <v>0</v>
      </c>
      <c r="AR83" s="80">
        <f t="shared" si="63"/>
        <v>0</v>
      </c>
      <c r="AS83" s="6">
        <f t="shared" si="64"/>
        <v>1</v>
      </c>
      <c r="AT83" s="80">
        <f t="shared" si="65"/>
        <v>0</v>
      </c>
      <c r="AU83" s="80">
        <f t="shared" si="66"/>
        <v>0</v>
      </c>
      <c r="AV83" s="72">
        <f t="shared" si="67"/>
        <v>0</v>
      </c>
      <c r="AW83" s="72">
        <f t="shared" si="68"/>
        <v>1</v>
      </c>
      <c r="AX83" s="72">
        <f t="shared" si="69"/>
        <v>0</v>
      </c>
      <c r="AY83" s="72">
        <f t="shared" si="70"/>
        <v>0</v>
      </c>
      <c r="AZ83" s="72">
        <f t="shared" si="71"/>
        <v>0</v>
      </c>
      <c r="BA83" s="72">
        <f>IF(SUM(Referrals[[#This Row],[Tribal.bin]:[GA.bin]]) = 0,0,1)</f>
        <v>1</v>
      </c>
      <c r="BB83" s="72">
        <f t="shared" si="72"/>
        <v>0</v>
      </c>
      <c r="BC83" s="72">
        <f t="shared" si="73"/>
        <v>0</v>
      </c>
      <c r="BD83" s="72">
        <f t="shared" si="74"/>
        <v>0</v>
      </c>
      <c r="BE83" s="72">
        <f t="shared" si="75"/>
        <v>0</v>
      </c>
      <c r="BF83" s="72">
        <f t="shared" si="76"/>
        <v>0</v>
      </c>
      <c r="BG83" s="72">
        <f t="shared" si="77"/>
        <v>0</v>
      </c>
      <c r="BH83" s="72">
        <f t="shared" si="78"/>
        <v>1</v>
      </c>
      <c r="BI83" s="72">
        <f t="shared" si="79"/>
        <v>0</v>
      </c>
      <c r="BJ83" s="78">
        <f t="shared" si="80"/>
        <v>1</v>
      </c>
      <c r="BK83" s="78">
        <f t="shared" si="81"/>
        <v>0</v>
      </c>
      <c r="BL83" s="78">
        <f t="shared" si="82"/>
        <v>0</v>
      </c>
      <c r="BM83" s="72">
        <f t="shared" si="83"/>
        <v>1</v>
      </c>
      <c r="BN83" s="72">
        <f t="shared" si="84"/>
        <v>0</v>
      </c>
      <c r="BO83" s="72">
        <f t="shared" si="85"/>
        <v>0</v>
      </c>
      <c r="BP83" s="80">
        <f t="shared" si="86"/>
        <v>0</v>
      </c>
      <c r="BQ83" s="72">
        <f t="shared" si="87"/>
        <v>0</v>
      </c>
      <c r="BR83" s="72">
        <f t="shared" si="88"/>
        <v>0</v>
      </c>
      <c r="BS83" s="78">
        <f t="shared" si="89"/>
        <v>1</v>
      </c>
      <c r="BT83" s="78">
        <f t="shared" si="90"/>
        <v>1</v>
      </c>
      <c r="BU83" s="80">
        <f t="shared" si="91"/>
        <v>0</v>
      </c>
      <c r="BV83" s="80">
        <f t="shared" si="92"/>
        <v>1</v>
      </c>
      <c r="BW83" s="78">
        <f>COUNTIF(Referrals[[#This Row],[Name]:[Alt.contact]],"Mi")</f>
        <v>0</v>
      </c>
      <c r="BX83" s="80">
        <f t="shared" si="93"/>
        <v>0</v>
      </c>
      <c r="BY83" s="66">
        <f t="shared" si="94"/>
        <v>1</v>
      </c>
      <c r="BZ83" s="66">
        <f t="shared" si="95"/>
        <v>0</v>
      </c>
      <c r="CA83" s="67">
        <f t="shared" si="96"/>
        <v>0</v>
      </c>
      <c r="CB83" s="80">
        <f t="shared" si="97"/>
        <v>1</v>
      </c>
      <c r="CC83" s="80">
        <f t="shared" si="98"/>
        <v>0</v>
      </c>
      <c r="CD83" s="80">
        <f t="shared" si="99"/>
        <v>0</v>
      </c>
      <c r="CE83" s="2"/>
      <c r="CF83" s="40" t="s">
        <v>413</v>
      </c>
      <c r="CG83" s="62"/>
      <c r="CI83" t="s">
        <v>35</v>
      </c>
      <c r="CJ83" s="9">
        <v>42957</v>
      </c>
      <c r="CK83" s="80" t="str">
        <f t="shared" si="100"/>
        <v xml:space="preserve"> </v>
      </c>
      <c r="CL83" s="28"/>
      <c r="CM83" s="6" t="str">
        <f t="shared" ca="1" si="101"/>
        <v xml:space="preserve"> </v>
      </c>
      <c r="CN83" s="6" t="str">
        <f t="shared" ca="1" si="102"/>
        <v xml:space="preserve"> </v>
      </c>
      <c r="CO83" s="80" t="str">
        <f t="shared" ca="1" si="103"/>
        <v xml:space="preserve"> </v>
      </c>
      <c r="CP83" s="80" t="str">
        <f t="shared" si="104"/>
        <v xml:space="preserve"> </v>
      </c>
      <c r="CQ83" s="80">
        <f t="shared" si="105"/>
        <v>123</v>
      </c>
      <c r="CR83" s="80" t="str">
        <f t="shared" si="106"/>
        <v xml:space="preserve"> </v>
      </c>
      <c r="CS83" s="80">
        <f t="shared" si="107"/>
        <v>148</v>
      </c>
    </row>
    <row r="84" spans="1:97" ht="15" customHeight="1">
      <c r="A84" s="14" t="s">
        <v>174</v>
      </c>
      <c r="B84" t="s">
        <v>111</v>
      </c>
      <c r="C84" t="s">
        <v>175</v>
      </c>
      <c r="E84" s="4">
        <v>42660</v>
      </c>
      <c r="F84" s="2">
        <v>42815</v>
      </c>
      <c r="G84" s="2">
        <v>20210</v>
      </c>
      <c r="H84" s="58">
        <f t="shared" si="54"/>
        <v>61</v>
      </c>
      <c r="I84" s="72" t="s">
        <v>679</v>
      </c>
      <c r="J84" s="43" t="s">
        <v>8</v>
      </c>
      <c r="K84" s="6">
        <v>14</v>
      </c>
      <c r="L84" s="6" t="s">
        <v>11</v>
      </c>
      <c r="M84" s="6" t="s">
        <v>11</v>
      </c>
      <c r="N84" s="6" t="s">
        <v>11</v>
      </c>
      <c r="O84" s="57" t="s">
        <v>11</v>
      </c>
      <c r="P84" t="s">
        <v>86</v>
      </c>
      <c r="Q84" t="s">
        <v>11</v>
      </c>
      <c r="R84" t="s">
        <v>11</v>
      </c>
      <c r="T84" t="s">
        <v>22</v>
      </c>
      <c r="U84" s="72" t="s">
        <v>8</v>
      </c>
      <c r="V84" t="s">
        <v>58</v>
      </c>
      <c r="W84" s="72" t="s">
        <v>8</v>
      </c>
      <c r="X84" s="72" t="s">
        <v>11</v>
      </c>
      <c r="Y84" s="80" t="s">
        <v>8</v>
      </c>
      <c r="AB84" t="s">
        <v>15</v>
      </c>
      <c r="AC84" t="s">
        <v>695</v>
      </c>
      <c r="AE84" t="s">
        <v>12</v>
      </c>
      <c r="AF84" s="6">
        <f>Referrals[[#This Row],[Date.Received]]-Referrals[[#This Row],[Date.Assessed]]</f>
        <v>155</v>
      </c>
      <c r="AG84" s="6" t="s">
        <v>644</v>
      </c>
      <c r="AH84" s="6" t="s">
        <v>642</v>
      </c>
      <c r="AI84" s="6" t="s">
        <v>700</v>
      </c>
      <c r="AJ84" s="63">
        <f t="shared" si="55"/>
        <v>2017</v>
      </c>
      <c r="AK84" s="63">
        <f t="shared" si="56"/>
        <v>3</v>
      </c>
      <c r="AL84" s="80">
        <f t="shared" si="57"/>
        <v>1</v>
      </c>
      <c r="AM84" s="80">
        <f t="shared" si="58"/>
        <v>0</v>
      </c>
      <c r="AN84" s="80">
        <f t="shared" si="59"/>
        <v>0</v>
      </c>
      <c r="AO84" s="44">
        <f t="shared" si="60"/>
        <v>0</v>
      </c>
      <c r="AP84" s="80">
        <f t="shared" si="61"/>
        <v>0</v>
      </c>
      <c r="AQ84" s="44">
        <f t="shared" si="62"/>
        <v>0</v>
      </c>
      <c r="AR84" s="80">
        <f t="shared" si="63"/>
        <v>0</v>
      </c>
      <c r="AS84" s="6">
        <f t="shared" si="64"/>
        <v>1</v>
      </c>
      <c r="AT84" s="80">
        <f t="shared" si="65"/>
        <v>0</v>
      </c>
      <c r="AU84" s="80">
        <f t="shared" si="66"/>
        <v>0</v>
      </c>
      <c r="AV84" s="72">
        <f t="shared" si="67"/>
        <v>0</v>
      </c>
      <c r="AW84" s="72">
        <f t="shared" si="68"/>
        <v>1</v>
      </c>
      <c r="AX84" s="72">
        <f t="shared" si="69"/>
        <v>0</v>
      </c>
      <c r="AY84" s="72">
        <f t="shared" si="70"/>
        <v>0</v>
      </c>
      <c r="AZ84" s="72">
        <f t="shared" si="71"/>
        <v>0</v>
      </c>
      <c r="BA84" s="72">
        <f>IF(SUM(Referrals[[#This Row],[Tribal.bin]:[GA.bin]]) = 0,0,1)</f>
        <v>1</v>
      </c>
      <c r="BB84" s="72">
        <f t="shared" si="72"/>
        <v>0</v>
      </c>
      <c r="BC84" s="72">
        <f t="shared" si="73"/>
        <v>0</v>
      </c>
      <c r="BD84" s="72">
        <f t="shared" si="74"/>
        <v>1</v>
      </c>
      <c r="BE84" s="72">
        <f t="shared" si="75"/>
        <v>0</v>
      </c>
      <c r="BF84" s="72">
        <f t="shared" si="76"/>
        <v>0</v>
      </c>
      <c r="BG84" s="72">
        <f t="shared" si="77"/>
        <v>0</v>
      </c>
      <c r="BH84" s="72">
        <f t="shared" si="78"/>
        <v>0</v>
      </c>
      <c r="BI84" s="72">
        <f t="shared" si="79"/>
        <v>1</v>
      </c>
      <c r="BJ84" s="78">
        <f t="shared" si="80"/>
        <v>1</v>
      </c>
      <c r="BK84" s="78">
        <f t="shared" si="81"/>
        <v>1</v>
      </c>
      <c r="BL84" s="78">
        <f t="shared" si="82"/>
        <v>1</v>
      </c>
      <c r="BM84" s="72">
        <f t="shared" si="83"/>
        <v>1</v>
      </c>
      <c r="BN84" s="72">
        <f t="shared" si="84"/>
        <v>1</v>
      </c>
      <c r="BO84" s="72">
        <f t="shared" si="85"/>
        <v>0</v>
      </c>
      <c r="BP84" s="80">
        <f t="shared" si="86"/>
        <v>0</v>
      </c>
      <c r="BQ84" s="72">
        <f t="shared" si="87"/>
        <v>0</v>
      </c>
      <c r="BR84" s="72">
        <f t="shared" si="88"/>
        <v>0</v>
      </c>
      <c r="BS84" s="78">
        <f t="shared" si="89"/>
        <v>0</v>
      </c>
      <c r="BT84" s="78">
        <f t="shared" si="90"/>
        <v>1</v>
      </c>
      <c r="BU84" s="80">
        <f t="shared" si="91"/>
        <v>0</v>
      </c>
      <c r="BV84" s="80">
        <f t="shared" si="92"/>
        <v>1</v>
      </c>
      <c r="BW84" s="78">
        <f>COUNTIF(Referrals[[#This Row],[Name]:[Alt.contact]],"Mi")</f>
        <v>0</v>
      </c>
      <c r="BX84" s="80">
        <f t="shared" si="93"/>
        <v>0</v>
      </c>
      <c r="BY84" s="72">
        <f t="shared" si="94"/>
        <v>0</v>
      </c>
      <c r="BZ84" s="80">
        <f t="shared" si="95"/>
        <v>0</v>
      </c>
      <c r="CA84" s="67">
        <f t="shared" si="96"/>
        <v>0</v>
      </c>
      <c r="CB84" s="80">
        <f t="shared" si="97"/>
        <v>1</v>
      </c>
      <c r="CC84" s="80">
        <f t="shared" si="98"/>
        <v>0</v>
      </c>
      <c r="CD84" s="80">
        <f t="shared" si="99"/>
        <v>0</v>
      </c>
      <c r="CE84"/>
      <c r="CF84" s="40" t="s">
        <v>413</v>
      </c>
      <c r="CG84" s="62"/>
      <c r="CJ84" s="9">
        <v>42836</v>
      </c>
      <c r="CK84" s="80" t="str">
        <f t="shared" si="100"/>
        <v xml:space="preserve"> </v>
      </c>
      <c r="CL84" s="27"/>
      <c r="CM84" s="6" t="str">
        <f t="shared" ca="1" si="101"/>
        <v xml:space="preserve"> </v>
      </c>
      <c r="CN84" s="6" t="str">
        <f t="shared" ca="1" si="102"/>
        <v xml:space="preserve"> </v>
      </c>
      <c r="CO84" s="80" t="str">
        <f t="shared" ca="1" si="103"/>
        <v xml:space="preserve"> </v>
      </c>
      <c r="CP84" s="80" t="str">
        <f t="shared" si="104"/>
        <v xml:space="preserve"> </v>
      </c>
      <c r="CQ84" s="80" t="str">
        <f t="shared" si="105"/>
        <v xml:space="preserve"> </v>
      </c>
      <c r="CR84" s="80" t="str">
        <f t="shared" si="106"/>
        <v xml:space="preserve"> </v>
      </c>
      <c r="CS84" s="80">
        <f t="shared" si="107"/>
        <v>21</v>
      </c>
    </row>
    <row r="85" spans="1:97" ht="15" customHeight="1">
      <c r="A85" s="14" t="s">
        <v>178</v>
      </c>
      <c r="B85" t="s">
        <v>6</v>
      </c>
      <c r="C85" t="s">
        <v>48</v>
      </c>
      <c r="D85">
        <v>1015118</v>
      </c>
      <c r="E85" s="4">
        <v>42783</v>
      </c>
      <c r="F85" s="2">
        <v>42818</v>
      </c>
      <c r="G85" s="2">
        <v>24474</v>
      </c>
      <c r="H85" s="58">
        <f t="shared" si="54"/>
        <v>50</v>
      </c>
      <c r="I85" s="72" t="s">
        <v>679</v>
      </c>
      <c r="J85" s="43" t="s">
        <v>8</v>
      </c>
      <c r="K85" s="6">
        <v>11</v>
      </c>
      <c r="L85" s="6" t="s">
        <v>8</v>
      </c>
      <c r="M85" s="6" t="s">
        <v>8</v>
      </c>
      <c r="N85" s="6" t="s">
        <v>8</v>
      </c>
      <c r="O85" s="71" t="s">
        <v>8</v>
      </c>
      <c r="P85" t="s">
        <v>9</v>
      </c>
      <c r="Q85" t="s">
        <v>11</v>
      </c>
      <c r="R85" t="s">
        <v>11</v>
      </c>
      <c r="S85" s="40" t="s">
        <v>11</v>
      </c>
      <c r="T85" t="s">
        <v>22</v>
      </c>
      <c r="U85" s="72" t="s">
        <v>11</v>
      </c>
      <c r="V85" t="s">
        <v>11</v>
      </c>
      <c r="W85" s="72" t="s">
        <v>11</v>
      </c>
      <c r="X85" s="72" t="s">
        <v>8</v>
      </c>
      <c r="Y85" s="80" t="s">
        <v>8</v>
      </c>
      <c r="AB85" t="s">
        <v>143</v>
      </c>
      <c r="AC85" t="s">
        <v>695</v>
      </c>
      <c r="AD85" s="4">
        <v>42835</v>
      </c>
      <c r="AE85" t="s">
        <v>16</v>
      </c>
      <c r="AF85" s="6">
        <f>Referrals[[#This Row],[Date.Received]]-Referrals[[#This Row],[Date.Assessed]]</f>
        <v>35</v>
      </c>
      <c r="AG85" s="44" t="s">
        <v>645</v>
      </c>
      <c r="AH85" s="6" t="s">
        <v>642</v>
      </c>
      <c r="AI85" s="6" t="s">
        <v>700</v>
      </c>
      <c r="AJ85" s="63">
        <f t="shared" si="55"/>
        <v>2017</v>
      </c>
      <c r="AK85" s="63">
        <f t="shared" si="56"/>
        <v>3</v>
      </c>
      <c r="AL85" s="44">
        <f t="shared" si="57"/>
        <v>0</v>
      </c>
      <c r="AM85" s="80">
        <f t="shared" si="58"/>
        <v>1</v>
      </c>
      <c r="AN85" s="80">
        <f t="shared" si="59"/>
        <v>0</v>
      </c>
      <c r="AO85" s="44">
        <f t="shared" si="60"/>
        <v>0</v>
      </c>
      <c r="AP85" s="80">
        <f t="shared" si="61"/>
        <v>0</v>
      </c>
      <c r="AQ85" s="44">
        <f t="shared" si="62"/>
        <v>0</v>
      </c>
      <c r="AR85" s="80">
        <f t="shared" si="63"/>
        <v>0</v>
      </c>
      <c r="AS85" s="6">
        <f t="shared" si="64"/>
        <v>1</v>
      </c>
      <c r="AT85" s="80">
        <f t="shared" si="65"/>
        <v>0</v>
      </c>
      <c r="AU85" s="80">
        <f t="shared" si="66"/>
        <v>0</v>
      </c>
      <c r="AV85" s="72">
        <f t="shared" si="67"/>
        <v>1</v>
      </c>
      <c r="AW85" s="72">
        <f t="shared" si="68"/>
        <v>1</v>
      </c>
      <c r="AX85" s="72">
        <f t="shared" si="69"/>
        <v>0</v>
      </c>
      <c r="AY85" s="72">
        <f t="shared" si="70"/>
        <v>0</v>
      </c>
      <c r="AZ85" s="72">
        <f t="shared" si="71"/>
        <v>0</v>
      </c>
      <c r="BA85" s="72">
        <f>IF(SUM(Referrals[[#This Row],[Tribal.bin]:[GA.bin]]) = 0,0,1)</f>
        <v>1</v>
      </c>
      <c r="BB85" s="72">
        <f t="shared" si="72"/>
        <v>0</v>
      </c>
      <c r="BC85" s="72">
        <f t="shared" si="73"/>
        <v>0</v>
      </c>
      <c r="BD85" s="72">
        <f t="shared" si="74"/>
        <v>0</v>
      </c>
      <c r="BE85" s="72">
        <f t="shared" si="75"/>
        <v>0</v>
      </c>
      <c r="BF85" s="72">
        <f t="shared" si="76"/>
        <v>0</v>
      </c>
      <c r="BG85" s="72">
        <f t="shared" si="77"/>
        <v>0</v>
      </c>
      <c r="BH85" s="72">
        <f t="shared" si="78"/>
        <v>1</v>
      </c>
      <c r="BI85" s="72">
        <f t="shared" si="79"/>
        <v>0</v>
      </c>
      <c r="BJ85" s="78">
        <f t="shared" si="80"/>
        <v>0</v>
      </c>
      <c r="BK85" s="78">
        <f t="shared" si="81"/>
        <v>0</v>
      </c>
      <c r="BL85" s="78">
        <f t="shared" si="82"/>
        <v>0</v>
      </c>
      <c r="BM85" s="72">
        <f t="shared" si="83"/>
        <v>1</v>
      </c>
      <c r="BN85" s="72">
        <f t="shared" si="84"/>
        <v>1</v>
      </c>
      <c r="BO85" s="72">
        <f t="shared" si="85"/>
        <v>1</v>
      </c>
      <c r="BP85" s="80">
        <f t="shared" si="86"/>
        <v>0</v>
      </c>
      <c r="BQ85" s="72">
        <f t="shared" si="87"/>
        <v>0</v>
      </c>
      <c r="BR85" s="72">
        <f t="shared" si="88"/>
        <v>0</v>
      </c>
      <c r="BS85" s="78">
        <f t="shared" si="89"/>
        <v>1</v>
      </c>
      <c r="BT85" s="78">
        <f t="shared" si="90"/>
        <v>0</v>
      </c>
      <c r="BU85" s="80">
        <f t="shared" si="91"/>
        <v>1</v>
      </c>
      <c r="BV85" s="80">
        <f t="shared" si="92"/>
        <v>1</v>
      </c>
      <c r="BW85" s="78">
        <f>COUNTIF(Referrals[[#This Row],[Name]:[Alt.contact]],"Mi")</f>
        <v>0</v>
      </c>
      <c r="BX85" s="80">
        <f t="shared" si="93"/>
        <v>0</v>
      </c>
      <c r="BY85" s="66">
        <f t="shared" si="94"/>
        <v>1</v>
      </c>
      <c r="BZ85" s="66">
        <f t="shared" si="95"/>
        <v>0</v>
      </c>
      <c r="CA85" s="67">
        <f t="shared" si="96"/>
        <v>1</v>
      </c>
      <c r="CB85" s="80">
        <f t="shared" si="97"/>
        <v>0</v>
      </c>
      <c r="CC85" s="80">
        <f t="shared" si="98"/>
        <v>0</v>
      </c>
      <c r="CD85" s="80">
        <f t="shared" si="99"/>
        <v>0</v>
      </c>
      <c r="CE85" s="2">
        <v>42852</v>
      </c>
      <c r="CG85" s="62"/>
      <c r="CJ85" s="4" t="s">
        <v>144</v>
      </c>
      <c r="CK85" s="80" t="str">
        <f t="shared" si="100"/>
        <v>no</v>
      </c>
      <c r="CL85" s="28">
        <v>42947</v>
      </c>
      <c r="CM85" s="6">
        <f t="shared" ca="1" si="101"/>
        <v>95</v>
      </c>
      <c r="CN85" s="6" t="str">
        <f t="shared" ca="1" si="102"/>
        <v>Yes</v>
      </c>
      <c r="CO85" s="80" t="str">
        <f t="shared" ca="1" si="103"/>
        <v>no</v>
      </c>
      <c r="CP85" s="80">
        <f t="shared" si="104"/>
        <v>34</v>
      </c>
      <c r="CQ85" s="80">
        <f t="shared" si="105"/>
        <v>17</v>
      </c>
      <c r="CR85" s="80">
        <f t="shared" si="106"/>
        <v>17</v>
      </c>
      <c r="CS85" s="80" t="str">
        <f t="shared" si="107"/>
        <v xml:space="preserve"> </v>
      </c>
    </row>
    <row r="86" spans="1:97" ht="15" customHeight="1">
      <c r="A86" s="14" t="s">
        <v>176</v>
      </c>
      <c r="B86" t="s">
        <v>43</v>
      </c>
      <c r="C86" t="s">
        <v>135</v>
      </c>
      <c r="D86">
        <v>1008006</v>
      </c>
      <c r="E86" s="4">
        <v>42684</v>
      </c>
      <c r="F86" s="2">
        <v>42818</v>
      </c>
      <c r="G86" s="2">
        <v>22941</v>
      </c>
      <c r="H86" s="58">
        <f t="shared" si="54"/>
        <v>54</v>
      </c>
      <c r="I86" s="72" t="s">
        <v>679</v>
      </c>
      <c r="J86" s="43" t="s">
        <v>8</v>
      </c>
      <c r="K86" s="6">
        <v>10</v>
      </c>
      <c r="L86" s="6" t="s">
        <v>8</v>
      </c>
      <c r="M86" s="6" t="s">
        <v>11</v>
      </c>
      <c r="N86" s="6" t="s">
        <v>11</v>
      </c>
      <c r="O86" s="71" t="s">
        <v>8</v>
      </c>
      <c r="P86" t="s">
        <v>177</v>
      </c>
      <c r="R86" t="s">
        <v>11</v>
      </c>
      <c r="T86" t="s">
        <v>22</v>
      </c>
      <c r="U86" s="72" t="s">
        <v>11</v>
      </c>
      <c r="V86" t="s">
        <v>11</v>
      </c>
      <c r="W86" s="72" t="s">
        <v>11</v>
      </c>
      <c r="X86" s="72" t="s">
        <v>11</v>
      </c>
      <c r="Y86" s="80" t="s">
        <v>8</v>
      </c>
      <c r="AE86" t="s">
        <v>12</v>
      </c>
      <c r="AF86" s="6">
        <f>Referrals[[#This Row],[Date.Received]]-Referrals[[#This Row],[Date.Assessed]]</f>
        <v>134</v>
      </c>
      <c r="AG86" s="6" t="s">
        <v>644</v>
      </c>
      <c r="AH86" s="6" t="s">
        <v>640</v>
      </c>
      <c r="AI86" s="6" t="s">
        <v>700</v>
      </c>
      <c r="AJ86" s="63">
        <f t="shared" si="55"/>
        <v>2017</v>
      </c>
      <c r="AK86" s="63">
        <f t="shared" si="56"/>
        <v>3</v>
      </c>
      <c r="AL86" s="80">
        <f t="shared" si="57"/>
        <v>1</v>
      </c>
      <c r="AM86" s="80">
        <f t="shared" si="58"/>
        <v>0</v>
      </c>
      <c r="AN86" s="80">
        <f t="shared" si="59"/>
        <v>0</v>
      </c>
      <c r="AO86" s="44">
        <f t="shared" si="60"/>
        <v>0</v>
      </c>
      <c r="AP86" s="80">
        <f t="shared" si="61"/>
        <v>0</v>
      </c>
      <c r="AQ86" s="80">
        <f t="shared" si="62"/>
        <v>1</v>
      </c>
      <c r="AR86" s="80">
        <f t="shared" si="63"/>
        <v>0</v>
      </c>
      <c r="AS86" s="44">
        <f t="shared" si="64"/>
        <v>0</v>
      </c>
      <c r="AT86" s="80">
        <f t="shared" si="65"/>
        <v>0</v>
      </c>
      <c r="AU86" s="80">
        <f t="shared" si="66"/>
        <v>0</v>
      </c>
      <c r="AV86" s="72">
        <f t="shared" si="67"/>
        <v>1</v>
      </c>
      <c r="AW86" s="72">
        <f t="shared" si="68"/>
        <v>1</v>
      </c>
      <c r="AX86" s="72">
        <f t="shared" si="69"/>
        <v>0</v>
      </c>
      <c r="AY86" s="72">
        <f t="shared" si="70"/>
        <v>0</v>
      </c>
      <c r="AZ86" s="72">
        <f t="shared" si="71"/>
        <v>0</v>
      </c>
      <c r="BA86" s="72">
        <f>IF(SUM(Referrals[[#This Row],[Tribal.bin]:[GA.bin]]) = 0,0,1)</f>
        <v>0</v>
      </c>
      <c r="BB86" s="72">
        <f t="shared" si="72"/>
        <v>0</v>
      </c>
      <c r="BC86" s="72">
        <f t="shared" si="73"/>
        <v>0</v>
      </c>
      <c r="BD86" s="72">
        <f t="shared" si="74"/>
        <v>0</v>
      </c>
      <c r="BE86" s="72">
        <f t="shared" si="75"/>
        <v>0</v>
      </c>
      <c r="BF86" s="72">
        <f t="shared" si="76"/>
        <v>0</v>
      </c>
      <c r="BG86" s="72">
        <f t="shared" si="77"/>
        <v>0</v>
      </c>
      <c r="BH86" s="72">
        <f t="shared" si="78"/>
        <v>0</v>
      </c>
      <c r="BI86" s="72">
        <f t="shared" si="79"/>
        <v>0</v>
      </c>
      <c r="BJ86" s="78">
        <f t="shared" si="80"/>
        <v>1</v>
      </c>
      <c r="BK86" s="78">
        <f t="shared" si="81"/>
        <v>1</v>
      </c>
      <c r="BL86" s="78">
        <f t="shared" si="82"/>
        <v>0</v>
      </c>
      <c r="BM86" s="72">
        <f t="shared" si="83"/>
        <v>0</v>
      </c>
      <c r="BN86" s="72">
        <f t="shared" si="84"/>
        <v>1</v>
      </c>
      <c r="BO86" s="72">
        <f t="shared" si="85"/>
        <v>0</v>
      </c>
      <c r="BP86" s="80">
        <f t="shared" si="86"/>
        <v>0</v>
      </c>
      <c r="BQ86" s="72">
        <f t="shared" si="87"/>
        <v>0</v>
      </c>
      <c r="BR86" s="72">
        <f t="shared" si="88"/>
        <v>0</v>
      </c>
      <c r="BS86" s="78">
        <f t="shared" si="89"/>
        <v>1</v>
      </c>
      <c r="BT86" s="78">
        <f t="shared" si="90"/>
        <v>1</v>
      </c>
      <c r="BU86" s="80">
        <f t="shared" si="91"/>
        <v>1</v>
      </c>
      <c r="BV86" s="80">
        <f t="shared" si="92"/>
        <v>1</v>
      </c>
      <c r="BW86" s="78">
        <f>COUNTIF(Referrals[[#This Row],[Name]:[Alt.contact]],"Mi")</f>
        <v>0</v>
      </c>
      <c r="BX86" s="80">
        <f t="shared" si="93"/>
        <v>0</v>
      </c>
      <c r="BY86" s="72">
        <f t="shared" si="94"/>
        <v>0</v>
      </c>
      <c r="BZ86" s="80">
        <f t="shared" si="95"/>
        <v>0</v>
      </c>
      <c r="CA86" s="67">
        <f t="shared" si="96"/>
        <v>0</v>
      </c>
      <c r="CB86" s="80">
        <f t="shared" si="97"/>
        <v>1</v>
      </c>
      <c r="CC86" s="80">
        <f t="shared" si="98"/>
        <v>0</v>
      </c>
      <c r="CD86" s="80">
        <f t="shared" si="99"/>
        <v>0</v>
      </c>
      <c r="CE86"/>
      <c r="CF86" s="40" t="s">
        <v>413</v>
      </c>
      <c r="CG86" s="62"/>
      <c r="CJ86" s="9">
        <v>42887</v>
      </c>
      <c r="CK86" s="80" t="str">
        <f t="shared" si="100"/>
        <v xml:space="preserve"> </v>
      </c>
      <c r="CL86" s="27"/>
      <c r="CM86" s="6" t="str">
        <f t="shared" ca="1" si="101"/>
        <v xml:space="preserve"> </v>
      </c>
      <c r="CN86" s="6" t="str">
        <f t="shared" ca="1" si="102"/>
        <v xml:space="preserve"> </v>
      </c>
      <c r="CO86" s="80" t="str">
        <f t="shared" ca="1" si="103"/>
        <v xml:space="preserve"> </v>
      </c>
      <c r="CP86" s="80" t="str">
        <f t="shared" si="104"/>
        <v xml:space="preserve"> </v>
      </c>
      <c r="CQ86" s="80" t="str">
        <f t="shared" si="105"/>
        <v xml:space="preserve"> </v>
      </c>
      <c r="CR86" s="80" t="str">
        <f t="shared" si="106"/>
        <v xml:space="preserve"> </v>
      </c>
      <c r="CS86" s="80">
        <f t="shared" si="107"/>
        <v>69</v>
      </c>
    </row>
    <row r="87" spans="1:97" ht="15" customHeight="1">
      <c r="A87" s="14" t="s">
        <v>180</v>
      </c>
      <c r="B87" t="s">
        <v>111</v>
      </c>
      <c r="C87" t="s">
        <v>161</v>
      </c>
      <c r="E87" s="4">
        <v>42803</v>
      </c>
      <c r="F87" s="2">
        <v>42821</v>
      </c>
      <c r="G87" s="2">
        <v>24864</v>
      </c>
      <c r="H87" s="58">
        <f t="shared" si="54"/>
        <v>49</v>
      </c>
      <c r="I87" s="72" t="s">
        <v>679</v>
      </c>
      <c r="J87" s="43" t="s">
        <v>8</v>
      </c>
      <c r="K87" s="6">
        <v>10</v>
      </c>
      <c r="L87" s="6" t="s">
        <v>8</v>
      </c>
      <c r="M87" s="6" t="s">
        <v>11</v>
      </c>
      <c r="N87" s="6" t="s">
        <v>8</v>
      </c>
      <c r="O87" s="57" t="s">
        <v>678</v>
      </c>
      <c r="P87" t="s">
        <v>21</v>
      </c>
      <c r="Q87" t="s">
        <v>11</v>
      </c>
      <c r="S87" s="40" t="s">
        <v>11</v>
      </c>
      <c r="T87" t="s">
        <v>22</v>
      </c>
      <c r="U87" s="80" t="s">
        <v>8</v>
      </c>
      <c r="V87" t="s">
        <v>58</v>
      </c>
      <c r="W87" s="80" t="s">
        <v>11</v>
      </c>
      <c r="X87" s="80" t="s">
        <v>8</v>
      </c>
      <c r="Y87" s="80" t="s">
        <v>8</v>
      </c>
      <c r="AB87" t="s">
        <v>26</v>
      </c>
      <c r="AD87" s="4">
        <v>42877</v>
      </c>
      <c r="AE87" t="s">
        <v>16</v>
      </c>
      <c r="AF87" s="6">
        <f>Referrals[[#This Row],[Date.Received]]-Referrals[[#This Row],[Date.Assessed]]</f>
        <v>18</v>
      </c>
      <c r="AG87" s="6" t="s">
        <v>644</v>
      </c>
      <c r="AH87" s="6" t="s">
        <v>640</v>
      </c>
      <c r="AI87" s="6" t="s">
        <v>700</v>
      </c>
      <c r="AJ87" s="63">
        <f t="shared" si="55"/>
        <v>2017</v>
      </c>
      <c r="AK87" s="63">
        <f t="shared" si="56"/>
        <v>3</v>
      </c>
      <c r="AL87" s="80">
        <f t="shared" si="57"/>
        <v>1</v>
      </c>
      <c r="AM87" s="80">
        <f t="shared" si="58"/>
        <v>0</v>
      </c>
      <c r="AN87" s="80">
        <f t="shared" si="59"/>
        <v>0</v>
      </c>
      <c r="AO87" s="44">
        <f t="shared" si="60"/>
        <v>0</v>
      </c>
      <c r="AP87" s="80">
        <f t="shared" si="61"/>
        <v>0</v>
      </c>
      <c r="AQ87" s="80">
        <f t="shared" si="62"/>
        <v>1</v>
      </c>
      <c r="AR87" s="80">
        <f t="shared" si="63"/>
        <v>0</v>
      </c>
      <c r="AS87" s="44">
        <f t="shared" si="64"/>
        <v>0</v>
      </c>
      <c r="AT87" s="80">
        <f t="shared" si="65"/>
        <v>0</v>
      </c>
      <c r="AU87" s="80">
        <f t="shared" si="66"/>
        <v>0</v>
      </c>
      <c r="AV87" s="72">
        <f t="shared" si="67"/>
        <v>0</v>
      </c>
      <c r="AW87" s="72">
        <f t="shared" si="68"/>
        <v>1</v>
      </c>
      <c r="AX87" s="72">
        <f t="shared" si="69"/>
        <v>0</v>
      </c>
      <c r="AY87" s="72">
        <f t="shared" si="70"/>
        <v>0</v>
      </c>
      <c r="AZ87" s="72">
        <f t="shared" si="71"/>
        <v>0</v>
      </c>
      <c r="BA87" s="72">
        <f>IF(SUM(Referrals[[#This Row],[Tribal.bin]:[GA.bin]]) = 0,0,1)</f>
        <v>1</v>
      </c>
      <c r="BB87" s="72">
        <f t="shared" si="72"/>
        <v>0</v>
      </c>
      <c r="BC87" s="72">
        <f t="shared" si="73"/>
        <v>0</v>
      </c>
      <c r="BD87" s="72">
        <f t="shared" si="74"/>
        <v>0</v>
      </c>
      <c r="BE87" s="72">
        <f t="shared" si="75"/>
        <v>0</v>
      </c>
      <c r="BF87" s="72">
        <f t="shared" si="76"/>
        <v>0</v>
      </c>
      <c r="BG87" s="72">
        <f t="shared" si="77"/>
        <v>1</v>
      </c>
      <c r="BH87" s="72">
        <f t="shared" si="78"/>
        <v>0</v>
      </c>
      <c r="BI87" s="72">
        <f t="shared" si="79"/>
        <v>1</v>
      </c>
      <c r="BJ87" s="78">
        <f t="shared" si="80"/>
        <v>1</v>
      </c>
      <c r="BK87" s="78">
        <f t="shared" si="81"/>
        <v>0</v>
      </c>
      <c r="BL87" s="78">
        <f t="shared" si="82"/>
        <v>0</v>
      </c>
      <c r="BM87" s="72">
        <f t="shared" si="83"/>
        <v>1</v>
      </c>
      <c r="BN87" s="72">
        <f t="shared" si="84"/>
        <v>0</v>
      </c>
      <c r="BO87" s="72">
        <f t="shared" si="85"/>
        <v>1</v>
      </c>
      <c r="BP87" s="80">
        <f t="shared" si="86"/>
        <v>0</v>
      </c>
      <c r="BQ87" s="72">
        <f t="shared" si="87"/>
        <v>0</v>
      </c>
      <c r="BR87" s="72">
        <f t="shared" si="88"/>
        <v>0</v>
      </c>
      <c r="BS87" s="78">
        <f t="shared" si="89"/>
        <v>1</v>
      </c>
      <c r="BT87" s="78">
        <f t="shared" si="90"/>
        <v>0</v>
      </c>
      <c r="BU87" s="80">
        <f t="shared" si="91"/>
        <v>0</v>
      </c>
      <c r="BV87" s="80">
        <f t="shared" si="92"/>
        <v>1</v>
      </c>
      <c r="BW87" s="78">
        <f>COUNTIF(Referrals[[#This Row],[Name]:[Alt.contact]],"Mi")</f>
        <v>1</v>
      </c>
      <c r="BX87" s="80">
        <f t="shared" si="93"/>
        <v>1</v>
      </c>
      <c r="BY87" s="66">
        <f t="shared" si="94"/>
        <v>1</v>
      </c>
      <c r="BZ87" s="66">
        <f t="shared" si="95"/>
        <v>0</v>
      </c>
      <c r="CA87" s="67">
        <f t="shared" si="96"/>
        <v>1</v>
      </c>
      <c r="CB87" s="80">
        <f t="shared" si="97"/>
        <v>0</v>
      </c>
      <c r="CC87" s="80">
        <f t="shared" si="98"/>
        <v>0</v>
      </c>
      <c r="CD87" s="80">
        <f t="shared" si="99"/>
        <v>0</v>
      </c>
      <c r="CE87" s="4">
        <v>42961</v>
      </c>
      <c r="CG87" s="62"/>
      <c r="CJ87" s="9">
        <v>42965</v>
      </c>
      <c r="CK87" s="80" t="str">
        <f t="shared" si="100"/>
        <v>no</v>
      </c>
      <c r="CL87" s="28">
        <v>43110</v>
      </c>
      <c r="CM87" s="6">
        <f t="shared" ca="1" si="101"/>
        <v>149</v>
      </c>
      <c r="CN87" s="6" t="str">
        <f t="shared" ca="1" si="102"/>
        <v>Yes</v>
      </c>
      <c r="CO87" s="80" t="str">
        <f t="shared" ca="1" si="103"/>
        <v>no</v>
      </c>
      <c r="CP87" s="80">
        <f t="shared" si="104"/>
        <v>140</v>
      </c>
      <c r="CQ87" s="80">
        <f t="shared" si="105"/>
        <v>56</v>
      </c>
      <c r="CR87" s="80">
        <f t="shared" si="106"/>
        <v>84</v>
      </c>
      <c r="CS87" s="80" t="str">
        <f t="shared" si="107"/>
        <v xml:space="preserve"> </v>
      </c>
    </row>
    <row r="88" spans="1:97" ht="15" customHeight="1">
      <c r="A88" s="14" t="s">
        <v>179</v>
      </c>
      <c r="B88" t="s">
        <v>6</v>
      </c>
      <c r="C88" t="s">
        <v>71</v>
      </c>
      <c r="E88" s="4">
        <v>42747</v>
      </c>
      <c r="F88" s="2">
        <v>42821</v>
      </c>
      <c r="G88" s="2">
        <v>24392</v>
      </c>
      <c r="H88" s="72">
        <f t="shared" si="54"/>
        <v>50</v>
      </c>
      <c r="I88" s="72" t="s">
        <v>679</v>
      </c>
      <c r="J88" s="43" t="s">
        <v>8</v>
      </c>
      <c r="K88" s="6">
        <v>8</v>
      </c>
      <c r="L88" s="6" t="s">
        <v>8</v>
      </c>
      <c r="M88" s="6" t="s">
        <v>8</v>
      </c>
      <c r="N88" s="6" t="s">
        <v>8</v>
      </c>
      <c r="O88" s="71" t="s">
        <v>8</v>
      </c>
      <c r="P88" t="s">
        <v>9</v>
      </c>
      <c r="Q88" t="s">
        <v>11</v>
      </c>
      <c r="R88" t="s">
        <v>11</v>
      </c>
      <c r="T88" t="s">
        <v>45</v>
      </c>
      <c r="U88" s="72" t="s">
        <v>8</v>
      </c>
      <c r="V88" t="s">
        <v>58</v>
      </c>
      <c r="W88" s="72" t="s">
        <v>11</v>
      </c>
      <c r="X88" s="72" t="s">
        <v>11</v>
      </c>
      <c r="Y88" s="80" t="s">
        <v>8</v>
      </c>
      <c r="AB88" t="s">
        <v>15</v>
      </c>
      <c r="AC88" t="s">
        <v>695</v>
      </c>
      <c r="AD88" s="4">
        <v>42907</v>
      </c>
      <c r="AE88" t="s">
        <v>16</v>
      </c>
      <c r="AF88" s="6">
        <f>Referrals[[#This Row],[Date.Received]]-Referrals[[#This Row],[Date.Assessed]]</f>
        <v>74</v>
      </c>
      <c r="AG88" s="6" t="s">
        <v>644</v>
      </c>
      <c r="AH88" s="6" t="s">
        <v>642</v>
      </c>
      <c r="AI88" s="6" t="s">
        <v>700</v>
      </c>
      <c r="AJ88" s="63">
        <f t="shared" si="55"/>
        <v>2017</v>
      </c>
      <c r="AK88" s="63">
        <f t="shared" si="56"/>
        <v>3</v>
      </c>
      <c r="AL88" s="80">
        <f t="shared" si="57"/>
        <v>1</v>
      </c>
      <c r="AM88" s="80">
        <f t="shared" si="58"/>
        <v>0</v>
      </c>
      <c r="AN88" s="80">
        <f t="shared" si="59"/>
        <v>0</v>
      </c>
      <c r="AO88" s="44">
        <f t="shared" si="60"/>
        <v>0</v>
      </c>
      <c r="AP88" s="80">
        <f t="shared" si="61"/>
        <v>0</v>
      </c>
      <c r="AQ88" s="44">
        <f t="shared" si="62"/>
        <v>0</v>
      </c>
      <c r="AR88" s="80">
        <f t="shared" si="63"/>
        <v>0</v>
      </c>
      <c r="AS88" s="6">
        <f t="shared" si="64"/>
        <v>1</v>
      </c>
      <c r="AT88" s="80">
        <f t="shared" si="65"/>
        <v>0</v>
      </c>
      <c r="AU88" s="80">
        <f t="shared" si="66"/>
        <v>0</v>
      </c>
      <c r="AV88" s="72">
        <f t="shared" si="67"/>
        <v>0</v>
      </c>
      <c r="AW88" s="72">
        <f t="shared" si="68"/>
        <v>0</v>
      </c>
      <c r="AX88" s="72">
        <f t="shared" si="69"/>
        <v>0</v>
      </c>
      <c r="AY88" s="72">
        <f t="shared" si="70"/>
        <v>1</v>
      </c>
      <c r="AZ88" s="72">
        <f t="shared" si="71"/>
        <v>0</v>
      </c>
      <c r="BA88" s="72">
        <f>IF(SUM(Referrals[[#This Row],[Tribal.bin]:[GA.bin]]) = 0,0,1)</f>
        <v>1</v>
      </c>
      <c r="BB88" s="72">
        <f t="shared" si="72"/>
        <v>0</v>
      </c>
      <c r="BC88" s="72">
        <f t="shared" si="73"/>
        <v>0</v>
      </c>
      <c r="BD88" s="72">
        <f t="shared" si="74"/>
        <v>0</v>
      </c>
      <c r="BE88" s="72">
        <f t="shared" si="75"/>
        <v>0</v>
      </c>
      <c r="BF88" s="72">
        <f t="shared" si="76"/>
        <v>0</v>
      </c>
      <c r="BG88" s="72">
        <f t="shared" si="77"/>
        <v>0</v>
      </c>
      <c r="BH88" s="72">
        <f t="shared" si="78"/>
        <v>1</v>
      </c>
      <c r="BI88" s="72">
        <f t="shared" si="79"/>
        <v>0</v>
      </c>
      <c r="BJ88" s="78">
        <f t="shared" si="80"/>
        <v>0</v>
      </c>
      <c r="BK88" s="78">
        <f t="shared" si="81"/>
        <v>0</v>
      </c>
      <c r="BL88" s="78">
        <f t="shared" si="82"/>
        <v>0</v>
      </c>
      <c r="BM88" s="72">
        <f t="shared" si="83"/>
        <v>1</v>
      </c>
      <c r="BN88" s="72">
        <f t="shared" si="84"/>
        <v>1</v>
      </c>
      <c r="BO88" s="72">
        <f t="shared" si="85"/>
        <v>0</v>
      </c>
      <c r="BP88" s="80">
        <f t="shared" si="86"/>
        <v>0</v>
      </c>
      <c r="BQ88" s="72">
        <f t="shared" si="87"/>
        <v>0</v>
      </c>
      <c r="BR88" s="72">
        <f t="shared" si="88"/>
        <v>0</v>
      </c>
      <c r="BS88" s="78">
        <f t="shared" si="89"/>
        <v>1</v>
      </c>
      <c r="BT88" s="78">
        <f t="shared" si="90"/>
        <v>1</v>
      </c>
      <c r="BU88" s="80">
        <f t="shared" si="91"/>
        <v>0</v>
      </c>
      <c r="BV88" s="80">
        <f t="shared" si="92"/>
        <v>1</v>
      </c>
      <c r="BW88" s="78">
        <f>COUNTIF(Referrals[[#This Row],[Name]:[Alt.contact]],"Mi")</f>
        <v>0</v>
      </c>
      <c r="BX88" s="80">
        <f t="shared" si="93"/>
        <v>0</v>
      </c>
      <c r="BY88" s="66">
        <f t="shared" si="94"/>
        <v>1</v>
      </c>
      <c r="BZ88" s="66">
        <f t="shared" si="95"/>
        <v>0</v>
      </c>
      <c r="CA88" s="72">
        <f t="shared" si="96"/>
        <v>1</v>
      </c>
      <c r="CB88" s="80">
        <f t="shared" si="97"/>
        <v>0</v>
      </c>
      <c r="CC88" s="80">
        <f t="shared" si="98"/>
        <v>0</v>
      </c>
      <c r="CD88" s="80">
        <f t="shared" si="99"/>
        <v>0</v>
      </c>
      <c r="CE88" s="4">
        <v>42942</v>
      </c>
      <c r="CG88" s="62"/>
      <c r="CJ88" s="9">
        <v>42943</v>
      </c>
      <c r="CK88" s="80" t="str">
        <f t="shared" si="100"/>
        <v>no</v>
      </c>
      <c r="CL88" s="27">
        <v>43131</v>
      </c>
      <c r="CM88" s="6">
        <f t="shared" ca="1" si="101"/>
        <v>189</v>
      </c>
      <c r="CN88" s="6" t="str">
        <f t="shared" ca="1" si="102"/>
        <v>Yes</v>
      </c>
      <c r="CO88" s="80" t="str">
        <f t="shared" ca="1" si="103"/>
        <v>no</v>
      </c>
      <c r="CP88" s="80">
        <f t="shared" si="104"/>
        <v>121</v>
      </c>
      <c r="CQ88" s="80">
        <f t="shared" si="105"/>
        <v>86</v>
      </c>
      <c r="CR88" s="80">
        <f t="shared" si="106"/>
        <v>35</v>
      </c>
      <c r="CS88" s="80" t="str">
        <f t="shared" si="107"/>
        <v xml:space="preserve"> </v>
      </c>
    </row>
    <row r="89" spans="1:97" ht="15" customHeight="1">
      <c r="A89" s="14" t="s">
        <v>68</v>
      </c>
      <c r="B89" t="s">
        <v>39</v>
      </c>
      <c r="C89" t="s">
        <v>40</v>
      </c>
      <c r="E89" s="4">
        <v>42570</v>
      </c>
      <c r="F89" s="2">
        <v>42821</v>
      </c>
      <c r="G89" s="2">
        <v>28294</v>
      </c>
      <c r="H89" s="72">
        <f t="shared" si="54"/>
        <v>39</v>
      </c>
      <c r="I89" s="72" t="s">
        <v>11</v>
      </c>
      <c r="J89" s="80" t="s">
        <v>11</v>
      </c>
      <c r="K89" s="6">
        <v>8</v>
      </c>
      <c r="L89" s="6" t="s">
        <v>8</v>
      </c>
      <c r="M89" s="6" t="s">
        <v>11</v>
      </c>
      <c r="N89" s="6" t="s">
        <v>11</v>
      </c>
      <c r="O89" s="71" t="s">
        <v>8</v>
      </c>
      <c r="P89" t="s">
        <v>77</v>
      </c>
      <c r="R89" t="s">
        <v>11</v>
      </c>
      <c r="T89" t="s">
        <v>45</v>
      </c>
      <c r="U89" s="80" t="s">
        <v>8</v>
      </c>
      <c r="V89" t="s">
        <v>58</v>
      </c>
      <c r="W89" s="80" t="s">
        <v>8</v>
      </c>
      <c r="X89" s="80" t="s">
        <v>11</v>
      </c>
      <c r="AB89" t="s">
        <v>15</v>
      </c>
      <c r="AC89" t="s">
        <v>695</v>
      </c>
      <c r="AD89" s="4">
        <v>42828</v>
      </c>
      <c r="AE89" t="s">
        <v>16</v>
      </c>
      <c r="AF89" s="6">
        <f>Referrals[[#This Row],[Date.Received]]-Referrals[[#This Row],[Date.Assessed]]</f>
        <v>251</v>
      </c>
      <c r="AG89" s="6" t="s">
        <v>644</v>
      </c>
      <c r="AH89" s="6" t="s">
        <v>698</v>
      </c>
      <c r="AI89" s="6" t="s">
        <v>700</v>
      </c>
      <c r="AJ89" s="63">
        <f t="shared" si="55"/>
        <v>2017</v>
      </c>
      <c r="AK89" s="63">
        <f t="shared" si="56"/>
        <v>3</v>
      </c>
      <c r="AL89" s="80">
        <f t="shared" si="57"/>
        <v>1</v>
      </c>
      <c r="AM89" s="80">
        <f t="shared" si="58"/>
        <v>0</v>
      </c>
      <c r="AN89" s="80">
        <f t="shared" si="59"/>
        <v>0</v>
      </c>
      <c r="AO89" s="44">
        <f t="shared" si="60"/>
        <v>0</v>
      </c>
      <c r="AP89" s="80">
        <f t="shared" si="61"/>
        <v>0</v>
      </c>
      <c r="AQ89" s="44">
        <f t="shared" si="62"/>
        <v>0</v>
      </c>
      <c r="AR89" s="80">
        <f t="shared" si="63"/>
        <v>0</v>
      </c>
      <c r="AS89" s="44">
        <f t="shared" si="64"/>
        <v>0</v>
      </c>
      <c r="AT89" s="80">
        <f t="shared" si="65"/>
        <v>1</v>
      </c>
      <c r="AU89" s="80">
        <f t="shared" si="66"/>
        <v>0</v>
      </c>
      <c r="AV89" s="72">
        <f t="shared" si="67"/>
        <v>0</v>
      </c>
      <c r="AW89" s="72">
        <f t="shared" si="68"/>
        <v>0</v>
      </c>
      <c r="AX89" s="72">
        <f t="shared" si="69"/>
        <v>0</v>
      </c>
      <c r="AY89" s="72">
        <f t="shared" si="70"/>
        <v>1</v>
      </c>
      <c r="AZ89" s="72">
        <f t="shared" si="71"/>
        <v>0</v>
      </c>
      <c r="BA89" s="72">
        <f>IF(SUM(Referrals[[#This Row],[Tribal.bin]:[GA.bin]]) = 0,0,1)</f>
        <v>1</v>
      </c>
      <c r="BB89" s="72">
        <f t="shared" si="72"/>
        <v>0</v>
      </c>
      <c r="BC89" s="72">
        <f t="shared" si="73"/>
        <v>0</v>
      </c>
      <c r="BD89" s="72">
        <f t="shared" si="74"/>
        <v>0</v>
      </c>
      <c r="BE89" s="72">
        <f t="shared" si="75"/>
        <v>0</v>
      </c>
      <c r="BF89" s="72">
        <f t="shared" si="76"/>
        <v>1</v>
      </c>
      <c r="BG89" s="72">
        <f t="shared" si="77"/>
        <v>0</v>
      </c>
      <c r="BH89" s="72">
        <f t="shared" si="78"/>
        <v>0</v>
      </c>
      <c r="BI89" s="72">
        <f t="shared" si="79"/>
        <v>0</v>
      </c>
      <c r="BJ89" s="78">
        <f t="shared" si="80"/>
        <v>1</v>
      </c>
      <c r="BK89" s="78">
        <f t="shared" si="81"/>
        <v>1</v>
      </c>
      <c r="BL89" s="78">
        <f t="shared" si="82"/>
        <v>0</v>
      </c>
      <c r="BM89" s="72">
        <f t="shared" si="83"/>
        <v>0</v>
      </c>
      <c r="BN89" s="72">
        <f t="shared" si="84"/>
        <v>1</v>
      </c>
      <c r="BO89" s="72">
        <f t="shared" si="85"/>
        <v>0</v>
      </c>
      <c r="BP89" s="80">
        <f t="shared" si="86"/>
        <v>0</v>
      </c>
      <c r="BQ89" s="72">
        <f t="shared" si="87"/>
        <v>1</v>
      </c>
      <c r="BR89" s="72">
        <f t="shared" si="88"/>
        <v>1</v>
      </c>
      <c r="BS89" s="78">
        <f t="shared" si="89"/>
        <v>0</v>
      </c>
      <c r="BT89" s="78">
        <f t="shared" si="90"/>
        <v>1</v>
      </c>
      <c r="BU89" s="80">
        <f t="shared" si="91"/>
        <v>0</v>
      </c>
      <c r="BV89" s="80">
        <f t="shared" si="92"/>
        <v>0</v>
      </c>
      <c r="BW89" s="78">
        <f>COUNTIF(Referrals[[#This Row],[Name]:[Alt.contact]],"Mi")</f>
        <v>0</v>
      </c>
      <c r="BX89" s="80">
        <f t="shared" si="93"/>
        <v>0</v>
      </c>
      <c r="BY89" s="66">
        <f t="shared" si="94"/>
        <v>1</v>
      </c>
      <c r="BZ89" s="66">
        <f t="shared" si="95"/>
        <v>0</v>
      </c>
      <c r="CA89" s="72">
        <f t="shared" si="96"/>
        <v>1</v>
      </c>
      <c r="CB89" s="80">
        <f t="shared" si="97"/>
        <v>0</v>
      </c>
      <c r="CC89" s="80">
        <f t="shared" si="98"/>
        <v>0</v>
      </c>
      <c r="CD89" s="80">
        <f t="shared" si="99"/>
        <v>0</v>
      </c>
      <c r="CE89" s="4">
        <v>42914</v>
      </c>
      <c r="CG89" s="62"/>
      <c r="CJ89" s="9">
        <v>42914</v>
      </c>
      <c r="CK89" s="80" t="str">
        <f t="shared" si="100"/>
        <v>no</v>
      </c>
      <c r="CL89" s="28">
        <v>43131</v>
      </c>
      <c r="CM89" s="6">
        <f t="shared" ca="1" si="101"/>
        <v>217</v>
      </c>
      <c r="CN89" s="6" t="str">
        <f t="shared" ca="1" si="102"/>
        <v>Yes</v>
      </c>
      <c r="CO89" s="80" t="str">
        <f t="shared" ca="1" si="103"/>
        <v>no</v>
      </c>
      <c r="CP89" s="80">
        <f t="shared" si="104"/>
        <v>93</v>
      </c>
      <c r="CQ89" s="80">
        <f t="shared" si="105"/>
        <v>7</v>
      </c>
      <c r="CR89" s="80">
        <f t="shared" si="106"/>
        <v>86</v>
      </c>
      <c r="CS89" s="80" t="str">
        <f t="shared" si="107"/>
        <v xml:space="preserve"> </v>
      </c>
    </row>
    <row r="90" spans="1:97" ht="15" customHeight="1">
      <c r="A90" s="14" t="s">
        <v>181</v>
      </c>
      <c r="B90" t="s">
        <v>19</v>
      </c>
      <c r="C90" t="s">
        <v>83</v>
      </c>
      <c r="D90">
        <v>1005442</v>
      </c>
      <c r="E90" s="4">
        <v>42691</v>
      </c>
      <c r="F90" s="2">
        <v>42834</v>
      </c>
      <c r="G90" s="2">
        <v>23770</v>
      </c>
      <c r="H90" s="58">
        <f t="shared" si="54"/>
        <v>52</v>
      </c>
      <c r="I90" s="72" t="s">
        <v>679</v>
      </c>
      <c r="J90" s="43" t="s">
        <v>8</v>
      </c>
      <c r="K90" s="6">
        <v>13</v>
      </c>
      <c r="L90" s="6" t="s">
        <v>8</v>
      </c>
      <c r="M90" s="6" t="s">
        <v>11</v>
      </c>
      <c r="N90" s="6" t="s">
        <v>11</v>
      </c>
      <c r="O90" s="57" t="s">
        <v>8</v>
      </c>
      <c r="P90" t="s">
        <v>9</v>
      </c>
      <c r="Q90" t="s">
        <v>11</v>
      </c>
      <c r="R90" t="s">
        <v>11</v>
      </c>
      <c r="T90" t="s">
        <v>45</v>
      </c>
      <c r="U90" s="72" t="s">
        <v>8</v>
      </c>
      <c r="V90" t="s">
        <v>11</v>
      </c>
      <c r="W90" s="72" t="s">
        <v>11</v>
      </c>
      <c r="X90" s="72" t="s">
        <v>8</v>
      </c>
      <c r="Y90" s="80" t="s">
        <v>8</v>
      </c>
      <c r="AB90" t="s">
        <v>143</v>
      </c>
      <c r="AC90" t="s">
        <v>172</v>
      </c>
      <c r="AD90" s="4">
        <v>42859</v>
      </c>
      <c r="AE90" t="s">
        <v>16</v>
      </c>
      <c r="AF90" s="6">
        <f>Referrals[[#This Row],[Date.Received]]-Referrals[[#This Row],[Date.Assessed]]</f>
        <v>143</v>
      </c>
      <c r="AG90" s="6" t="s">
        <v>644</v>
      </c>
      <c r="AH90" s="6" t="s">
        <v>638</v>
      </c>
      <c r="AI90" s="6" t="s">
        <v>700</v>
      </c>
      <c r="AJ90" s="63">
        <f t="shared" si="55"/>
        <v>2017</v>
      </c>
      <c r="AK90" s="63">
        <f t="shared" si="56"/>
        <v>4</v>
      </c>
      <c r="AL90" s="80">
        <f t="shared" si="57"/>
        <v>1</v>
      </c>
      <c r="AM90" s="80">
        <f t="shared" si="58"/>
        <v>0</v>
      </c>
      <c r="AN90" s="80">
        <f t="shared" si="59"/>
        <v>0</v>
      </c>
      <c r="AO90" s="6">
        <f t="shared" si="60"/>
        <v>1</v>
      </c>
      <c r="AP90" s="80">
        <f t="shared" si="61"/>
        <v>0</v>
      </c>
      <c r="AQ90" s="44">
        <f t="shared" si="62"/>
        <v>0</v>
      </c>
      <c r="AR90" s="80">
        <f t="shared" si="63"/>
        <v>0</v>
      </c>
      <c r="AS90" s="44">
        <f t="shared" si="64"/>
        <v>0</v>
      </c>
      <c r="AT90" s="80">
        <f t="shared" si="65"/>
        <v>0</v>
      </c>
      <c r="AU90" s="80">
        <f t="shared" si="66"/>
        <v>0</v>
      </c>
      <c r="AV90" s="72">
        <f t="shared" si="67"/>
        <v>1</v>
      </c>
      <c r="AW90" s="72">
        <f t="shared" si="68"/>
        <v>0</v>
      </c>
      <c r="AX90" s="72">
        <f t="shared" si="69"/>
        <v>0</v>
      </c>
      <c r="AY90" s="72">
        <f t="shared" si="70"/>
        <v>1</v>
      </c>
      <c r="AZ90" s="72">
        <f t="shared" si="71"/>
        <v>0</v>
      </c>
      <c r="BA90" s="72">
        <f>IF(SUM(Referrals[[#This Row],[Tribal.bin]:[GA.bin]]) = 0,0,1)</f>
        <v>1</v>
      </c>
      <c r="BB90" s="72">
        <f t="shared" si="72"/>
        <v>0</v>
      </c>
      <c r="BC90" s="72">
        <f t="shared" si="73"/>
        <v>0</v>
      </c>
      <c r="BD90" s="72">
        <f t="shared" si="74"/>
        <v>0</v>
      </c>
      <c r="BE90" s="72">
        <f t="shared" si="75"/>
        <v>0</v>
      </c>
      <c r="BF90" s="72">
        <f t="shared" si="76"/>
        <v>0</v>
      </c>
      <c r="BG90" s="72">
        <f t="shared" si="77"/>
        <v>0</v>
      </c>
      <c r="BH90" s="72">
        <f t="shared" si="78"/>
        <v>1</v>
      </c>
      <c r="BI90" s="72">
        <f t="shared" si="79"/>
        <v>0</v>
      </c>
      <c r="BJ90" s="78">
        <f t="shared" si="80"/>
        <v>1</v>
      </c>
      <c r="BK90" s="78">
        <f t="shared" si="81"/>
        <v>1</v>
      </c>
      <c r="BL90" s="78">
        <f t="shared" si="82"/>
        <v>0</v>
      </c>
      <c r="BM90" s="72">
        <f t="shared" si="83"/>
        <v>1</v>
      </c>
      <c r="BN90" s="72">
        <f t="shared" si="84"/>
        <v>1</v>
      </c>
      <c r="BO90" s="72">
        <f t="shared" si="85"/>
        <v>0</v>
      </c>
      <c r="BP90" s="80">
        <f t="shared" si="86"/>
        <v>0</v>
      </c>
      <c r="BQ90" s="72">
        <f t="shared" si="87"/>
        <v>0</v>
      </c>
      <c r="BR90" s="72">
        <f t="shared" si="88"/>
        <v>0</v>
      </c>
      <c r="BS90" s="78">
        <f t="shared" si="89"/>
        <v>1</v>
      </c>
      <c r="BT90" s="78">
        <f t="shared" si="90"/>
        <v>0</v>
      </c>
      <c r="BU90" s="80">
        <f t="shared" si="91"/>
        <v>0</v>
      </c>
      <c r="BV90" s="80">
        <f t="shared" si="92"/>
        <v>1</v>
      </c>
      <c r="BW90" s="78">
        <f>COUNTIF(Referrals[[#This Row],[Name]:[Alt.contact]],"Mi")</f>
        <v>0</v>
      </c>
      <c r="BX90" s="80">
        <f t="shared" si="93"/>
        <v>0</v>
      </c>
      <c r="BY90" s="66">
        <f t="shared" si="94"/>
        <v>1</v>
      </c>
      <c r="BZ90" s="66">
        <f t="shared" si="95"/>
        <v>0</v>
      </c>
      <c r="CA90" s="67">
        <f t="shared" si="96"/>
        <v>1</v>
      </c>
      <c r="CB90" s="80">
        <f t="shared" si="97"/>
        <v>0</v>
      </c>
      <c r="CC90" s="80">
        <f t="shared" si="98"/>
        <v>0</v>
      </c>
      <c r="CD90" s="80">
        <f t="shared" si="99"/>
        <v>0</v>
      </c>
      <c r="CE90" s="2">
        <v>42887</v>
      </c>
      <c r="CG90" s="62"/>
      <c r="CJ90" s="9">
        <v>42887</v>
      </c>
      <c r="CK90" s="80" t="str">
        <f t="shared" si="100"/>
        <v>no</v>
      </c>
      <c r="CL90" s="27">
        <v>43496</v>
      </c>
      <c r="CM90" s="6">
        <f t="shared" ca="1" si="101"/>
        <v>609</v>
      </c>
      <c r="CN90" s="6" t="str">
        <f t="shared" ca="1" si="102"/>
        <v>Yes</v>
      </c>
      <c r="CO90" s="80" t="str">
        <f t="shared" ca="1" si="103"/>
        <v>Yes</v>
      </c>
      <c r="CP90" s="80">
        <f t="shared" si="104"/>
        <v>53</v>
      </c>
      <c r="CQ90" s="80">
        <f t="shared" si="105"/>
        <v>25</v>
      </c>
      <c r="CR90" s="80">
        <f t="shared" si="106"/>
        <v>28</v>
      </c>
      <c r="CS90" s="80" t="str">
        <f t="shared" si="107"/>
        <v xml:space="preserve"> </v>
      </c>
    </row>
    <row r="91" spans="1:97" ht="15" customHeight="1">
      <c r="A91" s="14" t="s">
        <v>182</v>
      </c>
      <c r="B91" t="s">
        <v>111</v>
      </c>
      <c r="C91" t="s">
        <v>112</v>
      </c>
      <c r="E91" s="4">
        <v>42688</v>
      </c>
      <c r="F91" s="2">
        <v>42834</v>
      </c>
      <c r="G91" s="2">
        <v>27472</v>
      </c>
      <c r="H91" s="58">
        <f t="shared" si="54"/>
        <v>42</v>
      </c>
      <c r="I91" s="72" t="s">
        <v>679</v>
      </c>
      <c r="J91" s="43" t="s">
        <v>8</v>
      </c>
      <c r="K91" s="6">
        <v>6</v>
      </c>
      <c r="L91" s="6" t="s">
        <v>8</v>
      </c>
      <c r="M91" s="6" t="s">
        <v>8</v>
      </c>
      <c r="N91" s="6" t="s">
        <v>8</v>
      </c>
      <c r="O91" s="57" t="s">
        <v>8</v>
      </c>
      <c r="P91" t="s">
        <v>21</v>
      </c>
      <c r="Q91" t="s">
        <v>11</v>
      </c>
      <c r="S91" s="40" t="s">
        <v>11</v>
      </c>
      <c r="T91" t="s">
        <v>45</v>
      </c>
      <c r="U91" s="72" t="s">
        <v>8</v>
      </c>
      <c r="V91" t="s">
        <v>58</v>
      </c>
      <c r="W91" s="72" t="s">
        <v>8</v>
      </c>
      <c r="X91" s="72" t="s">
        <v>8</v>
      </c>
      <c r="Y91" s="80" t="s">
        <v>8</v>
      </c>
      <c r="AE91" t="s">
        <v>12</v>
      </c>
      <c r="AF91" s="6">
        <f>Referrals[[#This Row],[Date.Received]]-Referrals[[#This Row],[Date.Assessed]]</f>
        <v>146</v>
      </c>
      <c r="AG91" s="44" t="s">
        <v>645</v>
      </c>
      <c r="AH91" s="6" t="s">
        <v>642</v>
      </c>
      <c r="AI91" s="6" t="s">
        <v>700</v>
      </c>
      <c r="AJ91" s="63">
        <f t="shared" si="55"/>
        <v>2017</v>
      </c>
      <c r="AK91" s="63">
        <f t="shared" si="56"/>
        <v>4</v>
      </c>
      <c r="AL91" s="44">
        <f t="shared" si="57"/>
        <v>0</v>
      </c>
      <c r="AM91" s="80">
        <f t="shared" si="58"/>
        <v>1</v>
      </c>
      <c r="AN91" s="80">
        <f t="shared" si="59"/>
        <v>0</v>
      </c>
      <c r="AO91" s="44">
        <f t="shared" si="60"/>
        <v>0</v>
      </c>
      <c r="AP91" s="80">
        <f t="shared" si="61"/>
        <v>0</v>
      </c>
      <c r="AQ91" s="44">
        <f t="shared" si="62"/>
        <v>0</v>
      </c>
      <c r="AR91" s="80">
        <f t="shared" si="63"/>
        <v>0</v>
      </c>
      <c r="AS91" s="6">
        <f t="shared" si="64"/>
        <v>1</v>
      </c>
      <c r="AT91" s="80">
        <f t="shared" si="65"/>
        <v>0</v>
      </c>
      <c r="AU91" s="80">
        <f t="shared" si="66"/>
        <v>0</v>
      </c>
      <c r="AV91" s="72">
        <f t="shared" si="67"/>
        <v>0</v>
      </c>
      <c r="AW91" s="72">
        <f t="shared" si="68"/>
        <v>0</v>
      </c>
      <c r="AX91" s="72">
        <f t="shared" si="69"/>
        <v>0</v>
      </c>
      <c r="AY91" s="72">
        <f t="shared" si="70"/>
        <v>1</v>
      </c>
      <c r="AZ91" s="72">
        <f t="shared" si="71"/>
        <v>0</v>
      </c>
      <c r="BA91" s="72">
        <f>IF(SUM(Referrals[[#This Row],[Tribal.bin]:[GA.bin]]) = 0,0,1)</f>
        <v>1</v>
      </c>
      <c r="BB91" s="72">
        <f t="shared" si="72"/>
        <v>0</v>
      </c>
      <c r="BC91" s="72">
        <f t="shared" si="73"/>
        <v>0</v>
      </c>
      <c r="BD91" s="72">
        <f t="shared" si="74"/>
        <v>0</v>
      </c>
      <c r="BE91" s="72">
        <f t="shared" si="75"/>
        <v>0</v>
      </c>
      <c r="BF91" s="72">
        <f t="shared" si="76"/>
        <v>0</v>
      </c>
      <c r="BG91" s="72">
        <f t="shared" si="77"/>
        <v>1</v>
      </c>
      <c r="BH91" s="72">
        <f t="shared" si="78"/>
        <v>0</v>
      </c>
      <c r="BI91" s="72">
        <f t="shared" si="79"/>
        <v>0</v>
      </c>
      <c r="BJ91" s="78">
        <f t="shared" si="80"/>
        <v>0</v>
      </c>
      <c r="BK91" s="78">
        <f t="shared" si="81"/>
        <v>0</v>
      </c>
      <c r="BL91" s="78">
        <f t="shared" si="82"/>
        <v>0</v>
      </c>
      <c r="BM91" s="72">
        <f t="shared" si="83"/>
        <v>1</v>
      </c>
      <c r="BN91" s="72">
        <f t="shared" si="84"/>
        <v>0</v>
      </c>
      <c r="BO91" s="72">
        <f t="shared" si="85"/>
        <v>1</v>
      </c>
      <c r="BP91" s="80">
        <f t="shared" si="86"/>
        <v>0</v>
      </c>
      <c r="BQ91" s="72">
        <f t="shared" si="87"/>
        <v>0</v>
      </c>
      <c r="BR91" s="72">
        <f t="shared" si="88"/>
        <v>0</v>
      </c>
      <c r="BS91" s="78">
        <f t="shared" si="89"/>
        <v>0</v>
      </c>
      <c r="BT91" s="78">
        <f t="shared" si="90"/>
        <v>0</v>
      </c>
      <c r="BU91" s="80">
        <f t="shared" si="91"/>
        <v>0</v>
      </c>
      <c r="BV91" s="80">
        <f t="shared" si="92"/>
        <v>1</v>
      </c>
      <c r="BW91" s="78">
        <f>COUNTIF(Referrals[[#This Row],[Name]:[Alt.contact]],"Mi")</f>
        <v>0</v>
      </c>
      <c r="BX91" s="80">
        <f t="shared" si="93"/>
        <v>0</v>
      </c>
      <c r="BY91" s="72">
        <f t="shared" si="94"/>
        <v>0</v>
      </c>
      <c r="BZ91" s="80">
        <f t="shared" si="95"/>
        <v>0</v>
      </c>
      <c r="CA91" s="67">
        <f t="shared" si="96"/>
        <v>0</v>
      </c>
      <c r="CB91" s="80">
        <f t="shared" si="97"/>
        <v>1</v>
      </c>
      <c r="CC91" s="80">
        <f t="shared" si="98"/>
        <v>0</v>
      </c>
      <c r="CD91" s="80">
        <f t="shared" si="99"/>
        <v>0</v>
      </c>
      <c r="CE91"/>
      <c r="CF91" s="40" t="s">
        <v>413</v>
      </c>
      <c r="CG91" s="62"/>
      <c r="CJ91" s="9">
        <v>42864</v>
      </c>
      <c r="CK91" s="80" t="str">
        <f t="shared" si="100"/>
        <v xml:space="preserve"> </v>
      </c>
      <c r="CL91" s="27"/>
      <c r="CM91" s="6" t="str">
        <f t="shared" ca="1" si="101"/>
        <v xml:space="preserve"> </v>
      </c>
      <c r="CN91" s="6" t="str">
        <f t="shared" ca="1" si="102"/>
        <v xml:space="preserve"> </v>
      </c>
      <c r="CO91" s="80" t="str">
        <f t="shared" ca="1" si="103"/>
        <v xml:space="preserve"> </v>
      </c>
      <c r="CP91" s="80" t="str">
        <f t="shared" si="104"/>
        <v xml:space="preserve"> </v>
      </c>
      <c r="CQ91" s="80" t="str">
        <f t="shared" si="105"/>
        <v xml:space="preserve"> </v>
      </c>
      <c r="CR91" s="80" t="str">
        <f t="shared" si="106"/>
        <v xml:space="preserve"> </v>
      </c>
      <c r="CS91" s="80">
        <f t="shared" si="107"/>
        <v>30</v>
      </c>
    </row>
    <row r="92" spans="1:97" ht="15" customHeight="1">
      <c r="A92" s="14" t="s">
        <v>183</v>
      </c>
      <c r="B92" t="s">
        <v>19</v>
      </c>
      <c r="C92" t="s">
        <v>83</v>
      </c>
      <c r="E92" s="4">
        <v>42803</v>
      </c>
      <c r="F92" s="2">
        <v>42834</v>
      </c>
      <c r="G92" s="2">
        <v>22777</v>
      </c>
      <c r="H92" s="58">
        <f t="shared" si="54"/>
        <v>54</v>
      </c>
      <c r="I92" s="72" t="s">
        <v>679</v>
      </c>
      <c r="J92" s="43" t="s">
        <v>8</v>
      </c>
      <c r="K92" s="6">
        <v>12</v>
      </c>
      <c r="L92" s="6" t="s">
        <v>8</v>
      </c>
      <c r="M92" s="6" t="s">
        <v>11</v>
      </c>
      <c r="N92" s="6" t="s">
        <v>11</v>
      </c>
      <c r="O92" s="57" t="s">
        <v>8</v>
      </c>
      <c r="P92" t="s">
        <v>9</v>
      </c>
      <c r="Q92" t="s">
        <v>11</v>
      </c>
      <c r="R92" t="s">
        <v>11</v>
      </c>
      <c r="S92" s="40" t="s">
        <v>11</v>
      </c>
      <c r="T92" t="s">
        <v>22</v>
      </c>
      <c r="U92" s="72" t="s">
        <v>11</v>
      </c>
      <c r="V92" t="s">
        <v>11</v>
      </c>
      <c r="W92" s="72" t="s">
        <v>11</v>
      </c>
      <c r="X92" s="72" t="s">
        <v>8</v>
      </c>
      <c r="Y92" s="80" t="s">
        <v>8</v>
      </c>
      <c r="Z92" s="80" t="s">
        <v>8</v>
      </c>
      <c r="AA92" t="s">
        <v>152</v>
      </c>
      <c r="AE92" t="s">
        <v>12</v>
      </c>
      <c r="AF92" s="6">
        <f>Referrals[[#This Row],[Date.Received]]-Referrals[[#This Row],[Date.Assessed]]</f>
        <v>31</v>
      </c>
      <c r="AG92" s="6" t="s">
        <v>644</v>
      </c>
      <c r="AH92" s="6" t="s">
        <v>642</v>
      </c>
      <c r="AI92" s="6" t="s">
        <v>700</v>
      </c>
      <c r="AJ92" s="63">
        <f t="shared" si="55"/>
        <v>2017</v>
      </c>
      <c r="AK92" s="63">
        <f t="shared" si="56"/>
        <v>4</v>
      </c>
      <c r="AL92" s="80">
        <f t="shared" si="57"/>
        <v>1</v>
      </c>
      <c r="AM92" s="80">
        <f t="shared" si="58"/>
        <v>0</v>
      </c>
      <c r="AN92" s="80">
        <f t="shared" si="59"/>
        <v>0</v>
      </c>
      <c r="AO92" s="44">
        <f t="shared" si="60"/>
        <v>0</v>
      </c>
      <c r="AP92" s="80">
        <f t="shared" si="61"/>
        <v>0</v>
      </c>
      <c r="AQ92" s="44">
        <f t="shared" si="62"/>
        <v>0</v>
      </c>
      <c r="AR92" s="80">
        <f t="shared" si="63"/>
        <v>0</v>
      </c>
      <c r="AS92" s="6">
        <f t="shared" si="64"/>
        <v>1</v>
      </c>
      <c r="AT92" s="80">
        <f t="shared" si="65"/>
        <v>0</v>
      </c>
      <c r="AU92" s="80">
        <f t="shared" si="66"/>
        <v>0</v>
      </c>
      <c r="AV92" s="72">
        <f t="shared" si="67"/>
        <v>1</v>
      </c>
      <c r="AW92" s="72">
        <f t="shared" si="68"/>
        <v>1</v>
      </c>
      <c r="AX92" s="72">
        <f t="shared" si="69"/>
        <v>0</v>
      </c>
      <c r="AY92" s="72">
        <f t="shared" si="70"/>
        <v>0</v>
      </c>
      <c r="AZ92" s="72">
        <f t="shared" si="71"/>
        <v>0</v>
      </c>
      <c r="BA92" s="72">
        <f>IF(SUM(Referrals[[#This Row],[Tribal.bin]:[GA.bin]]) = 0,0,1)</f>
        <v>1</v>
      </c>
      <c r="BB92" s="72">
        <f t="shared" si="72"/>
        <v>0</v>
      </c>
      <c r="BC92" s="72">
        <f t="shared" si="73"/>
        <v>0</v>
      </c>
      <c r="BD92" s="72">
        <f t="shared" si="74"/>
        <v>0</v>
      </c>
      <c r="BE92" s="72">
        <f t="shared" si="75"/>
        <v>0</v>
      </c>
      <c r="BF92" s="72">
        <f t="shared" si="76"/>
        <v>0</v>
      </c>
      <c r="BG92" s="72">
        <f t="shared" si="77"/>
        <v>0</v>
      </c>
      <c r="BH92" s="72">
        <f t="shared" si="78"/>
        <v>1</v>
      </c>
      <c r="BI92" s="72">
        <f t="shared" si="79"/>
        <v>0</v>
      </c>
      <c r="BJ92" s="78">
        <f t="shared" si="80"/>
        <v>1</v>
      </c>
      <c r="BK92" s="78">
        <f t="shared" si="81"/>
        <v>1</v>
      </c>
      <c r="BL92" s="78">
        <f t="shared" si="82"/>
        <v>0</v>
      </c>
      <c r="BM92" s="72">
        <f t="shared" si="83"/>
        <v>1</v>
      </c>
      <c r="BN92" s="72">
        <f t="shared" si="84"/>
        <v>1</v>
      </c>
      <c r="BO92" s="72">
        <f t="shared" si="85"/>
        <v>1</v>
      </c>
      <c r="BP92" s="80">
        <f t="shared" si="86"/>
        <v>0</v>
      </c>
      <c r="BQ92" s="72">
        <f t="shared" si="87"/>
        <v>0</v>
      </c>
      <c r="BR92" s="72">
        <f t="shared" si="88"/>
        <v>0</v>
      </c>
      <c r="BS92" s="78">
        <f t="shared" si="89"/>
        <v>1</v>
      </c>
      <c r="BT92" s="78">
        <f t="shared" si="90"/>
        <v>0</v>
      </c>
      <c r="BU92" s="80">
        <f t="shared" si="91"/>
        <v>1</v>
      </c>
      <c r="BV92" s="80">
        <f t="shared" si="92"/>
        <v>1</v>
      </c>
      <c r="BW92" s="78">
        <f>COUNTIF(Referrals[[#This Row],[Name]:[Alt.contact]],"Mi")</f>
        <v>0</v>
      </c>
      <c r="BX92" s="80">
        <f t="shared" si="93"/>
        <v>0</v>
      </c>
      <c r="BY92" s="72">
        <f t="shared" si="94"/>
        <v>0</v>
      </c>
      <c r="BZ92" s="80">
        <f t="shared" si="95"/>
        <v>0</v>
      </c>
      <c r="CA92" s="67">
        <f t="shared" si="96"/>
        <v>0</v>
      </c>
      <c r="CB92" s="80">
        <f t="shared" si="97"/>
        <v>1</v>
      </c>
      <c r="CC92" s="80">
        <f t="shared" si="98"/>
        <v>0</v>
      </c>
      <c r="CD92" s="80">
        <f t="shared" si="99"/>
        <v>0</v>
      </c>
      <c r="CE92"/>
      <c r="CF92" t="s">
        <v>717</v>
      </c>
      <c r="CG92" s="41" t="s">
        <v>104</v>
      </c>
      <c r="CI92" t="s">
        <v>29</v>
      </c>
      <c r="CJ92" s="9">
        <v>42865</v>
      </c>
      <c r="CK92" s="80" t="str">
        <f t="shared" si="100"/>
        <v xml:space="preserve"> </v>
      </c>
      <c r="CL92" s="27"/>
      <c r="CM92" s="6" t="str">
        <f t="shared" ca="1" si="101"/>
        <v xml:space="preserve"> </v>
      </c>
      <c r="CN92" s="6" t="str">
        <f t="shared" ca="1" si="102"/>
        <v xml:space="preserve"> </v>
      </c>
      <c r="CO92" s="80" t="str">
        <f t="shared" ca="1" si="103"/>
        <v xml:space="preserve"> </v>
      </c>
      <c r="CP92" s="80" t="str">
        <f t="shared" si="104"/>
        <v xml:space="preserve"> </v>
      </c>
      <c r="CQ92" s="80" t="str">
        <f t="shared" si="105"/>
        <v xml:space="preserve"> </v>
      </c>
      <c r="CR92" s="80" t="str">
        <f t="shared" si="106"/>
        <v xml:space="preserve"> </v>
      </c>
      <c r="CS92" s="80">
        <f t="shared" si="107"/>
        <v>31</v>
      </c>
    </row>
    <row r="93" spans="1:97" ht="15" customHeight="1">
      <c r="A93" s="48" t="s">
        <v>184</v>
      </c>
      <c r="B93" s="37" t="s">
        <v>39</v>
      </c>
      <c r="C93" s="37" t="s">
        <v>108</v>
      </c>
      <c r="D93" s="37"/>
      <c r="E93" s="77">
        <v>42544</v>
      </c>
      <c r="F93" s="38">
        <v>42834</v>
      </c>
      <c r="G93" s="2">
        <v>29213</v>
      </c>
      <c r="H93" s="58">
        <f t="shared" si="54"/>
        <v>37</v>
      </c>
      <c r="I93" s="72" t="s">
        <v>679</v>
      </c>
      <c r="J93" s="43" t="s">
        <v>8</v>
      </c>
      <c r="K93" s="6">
        <v>4</v>
      </c>
      <c r="L93" s="6" t="s">
        <v>8</v>
      </c>
      <c r="M93" s="6" t="s">
        <v>8</v>
      </c>
      <c r="N93" s="6" t="s">
        <v>8</v>
      </c>
      <c r="O93" s="57" t="s">
        <v>8</v>
      </c>
      <c r="P93" t="s">
        <v>21</v>
      </c>
      <c r="T93" t="s">
        <v>22</v>
      </c>
      <c r="U93" s="72" t="s">
        <v>8</v>
      </c>
      <c r="V93" t="s">
        <v>11</v>
      </c>
      <c r="W93" s="72" t="s">
        <v>11</v>
      </c>
      <c r="X93" s="72" t="s">
        <v>11</v>
      </c>
      <c r="Y93" s="80" t="s">
        <v>8</v>
      </c>
      <c r="AE93" t="s">
        <v>12</v>
      </c>
      <c r="AF93" s="6">
        <f>Referrals[[#This Row],[Date.Received]]-Referrals[[#This Row],[Date.Assessed]]</f>
        <v>290</v>
      </c>
      <c r="AG93" s="44" t="s">
        <v>645</v>
      </c>
      <c r="AH93" s="6" t="s">
        <v>640</v>
      </c>
      <c r="AI93" s="6" t="s">
        <v>700</v>
      </c>
      <c r="AJ93" s="63">
        <f t="shared" si="55"/>
        <v>2017</v>
      </c>
      <c r="AK93" s="63">
        <f t="shared" si="56"/>
        <v>4</v>
      </c>
      <c r="AL93" s="44">
        <f t="shared" si="57"/>
        <v>0</v>
      </c>
      <c r="AM93" s="80">
        <f t="shared" si="58"/>
        <v>1</v>
      </c>
      <c r="AN93" s="80">
        <f t="shared" si="59"/>
        <v>0</v>
      </c>
      <c r="AO93" s="44">
        <f t="shared" si="60"/>
        <v>0</v>
      </c>
      <c r="AP93" s="80">
        <f t="shared" si="61"/>
        <v>0</v>
      </c>
      <c r="AQ93" s="80">
        <f t="shared" si="62"/>
        <v>1</v>
      </c>
      <c r="AR93" s="80">
        <f t="shared" si="63"/>
        <v>0</v>
      </c>
      <c r="AS93" s="44">
        <f t="shared" si="64"/>
        <v>0</v>
      </c>
      <c r="AT93" s="80">
        <f t="shared" si="65"/>
        <v>0</v>
      </c>
      <c r="AU93" s="80">
        <f t="shared" si="66"/>
        <v>0</v>
      </c>
      <c r="AV93" s="72">
        <f t="shared" si="67"/>
        <v>1</v>
      </c>
      <c r="AW93" s="72">
        <f t="shared" si="68"/>
        <v>1</v>
      </c>
      <c r="AX93" s="72">
        <f t="shared" si="69"/>
        <v>0</v>
      </c>
      <c r="AY93" s="72">
        <f t="shared" si="70"/>
        <v>0</v>
      </c>
      <c r="AZ93" s="72">
        <f t="shared" si="71"/>
        <v>0</v>
      </c>
      <c r="BA93" s="72">
        <f>IF(SUM(Referrals[[#This Row],[Tribal.bin]:[GA.bin]]) = 0,0,1)</f>
        <v>1</v>
      </c>
      <c r="BB93" s="72">
        <f t="shared" si="72"/>
        <v>0</v>
      </c>
      <c r="BC93" s="72">
        <f t="shared" si="73"/>
        <v>0</v>
      </c>
      <c r="BD93" s="72">
        <f t="shared" si="74"/>
        <v>0</v>
      </c>
      <c r="BE93" s="72">
        <f t="shared" si="75"/>
        <v>0</v>
      </c>
      <c r="BF93" s="72">
        <f t="shared" si="76"/>
        <v>0</v>
      </c>
      <c r="BG93" s="72">
        <f t="shared" si="77"/>
        <v>1</v>
      </c>
      <c r="BH93" s="72">
        <f t="shared" si="78"/>
        <v>0</v>
      </c>
      <c r="BI93" s="72">
        <f t="shared" si="79"/>
        <v>0</v>
      </c>
      <c r="BJ93" s="78">
        <f t="shared" si="80"/>
        <v>0</v>
      </c>
      <c r="BK93" s="78">
        <f t="shared" si="81"/>
        <v>0</v>
      </c>
      <c r="BL93" s="78">
        <f t="shared" si="82"/>
        <v>0</v>
      </c>
      <c r="BM93" s="72">
        <f t="shared" si="83"/>
        <v>0</v>
      </c>
      <c r="BN93" s="72">
        <f t="shared" si="84"/>
        <v>0</v>
      </c>
      <c r="BO93" s="72">
        <f t="shared" si="85"/>
        <v>0</v>
      </c>
      <c r="BP93" s="80">
        <f t="shared" si="86"/>
        <v>0</v>
      </c>
      <c r="BQ93" s="72">
        <f t="shared" si="87"/>
        <v>0</v>
      </c>
      <c r="BR93" s="72">
        <f t="shared" si="88"/>
        <v>0</v>
      </c>
      <c r="BS93" s="78">
        <f t="shared" si="89"/>
        <v>1</v>
      </c>
      <c r="BT93" s="78">
        <f t="shared" si="90"/>
        <v>1</v>
      </c>
      <c r="BU93" s="80">
        <f t="shared" si="91"/>
        <v>0</v>
      </c>
      <c r="BV93" s="80">
        <f t="shared" si="92"/>
        <v>1</v>
      </c>
      <c r="BW93" s="78">
        <f>COUNTIF(Referrals[[#This Row],[Name]:[Alt.contact]],"Mi")</f>
        <v>0</v>
      </c>
      <c r="BX93" s="80">
        <f t="shared" si="93"/>
        <v>0</v>
      </c>
      <c r="BY93" s="72">
        <f t="shared" si="94"/>
        <v>0</v>
      </c>
      <c r="BZ93" s="80">
        <f t="shared" si="95"/>
        <v>0</v>
      </c>
      <c r="CA93" s="67">
        <f t="shared" si="96"/>
        <v>0</v>
      </c>
      <c r="CB93" s="80">
        <f t="shared" si="97"/>
        <v>1</v>
      </c>
      <c r="CC93" s="80">
        <f t="shared" si="98"/>
        <v>0</v>
      </c>
      <c r="CD93" s="80">
        <f t="shared" si="99"/>
        <v>0</v>
      </c>
      <c r="CE93"/>
      <c r="CF93" s="40" t="s">
        <v>413</v>
      </c>
      <c r="CG93" s="62"/>
      <c r="CJ93" s="9">
        <v>42850</v>
      </c>
      <c r="CK93" s="80" t="str">
        <f t="shared" si="100"/>
        <v xml:space="preserve"> </v>
      </c>
      <c r="CL93" s="27"/>
      <c r="CM93" s="6" t="str">
        <f t="shared" ca="1" si="101"/>
        <v xml:space="preserve"> </v>
      </c>
      <c r="CN93" s="6" t="str">
        <f t="shared" ca="1" si="102"/>
        <v xml:space="preserve"> </v>
      </c>
      <c r="CO93" s="80" t="str">
        <f t="shared" ca="1" si="103"/>
        <v xml:space="preserve"> </v>
      </c>
      <c r="CP93" s="80" t="str">
        <f t="shared" si="104"/>
        <v xml:space="preserve"> </v>
      </c>
      <c r="CQ93" s="80" t="str">
        <f t="shared" si="105"/>
        <v xml:space="preserve"> </v>
      </c>
      <c r="CR93" s="80" t="str">
        <f t="shared" si="106"/>
        <v xml:space="preserve"> </v>
      </c>
      <c r="CS93" s="80">
        <f t="shared" si="107"/>
        <v>16</v>
      </c>
    </row>
    <row r="94" spans="1:97" ht="15" customHeight="1">
      <c r="A94" s="14" t="s">
        <v>124</v>
      </c>
      <c r="B94" t="s">
        <v>60</v>
      </c>
      <c r="C94" t="s">
        <v>147</v>
      </c>
      <c r="E94" s="4">
        <v>42604</v>
      </c>
      <c r="F94" s="2">
        <v>42838</v>
      </c>
      <c r="G94" s="2">
        <v>30699</v>
      </c>
      <c r="H94" s="58">
        <f t="shared" si="54"/>
        <v>33</v>
      </c>
      <c r="I94" s="72" t="s">
        <v>11</v>
      </c>
      <c r="J94" s="80" t="s">
        <v>11</v>
      </c>
      <c r="K94" s="6">
        <v>9</v>
      </c>
      <c r="L94" s="6" t="s">
        <v>8</v>
      </c>
      <c r="M94" s="6" t="s">
        <v>11</v>
      </c>
      <c r="N94" s="6" t="s">
        <v>11</v>
      </c>
      <c r="O94" s="57" t="s">
        <v>8</v>
      </c>
      <c r="P94" t="s">
        <v>9</v>
      </c>
      <c r="R94" t="s">
        <v>11</v>
      </c>
      <c r="T94" t="s">
        <v>45</v>
      </c>
      <c r="U94" s="72" t="s">
        <v>8</v>
      </c>
      <c r="V94" t="s">
        <v>11</v>
      </c>
      <c r="W94" s="72" t="s">
        <v>11</v>
      </c>
      <c r="X94" s="72" t="s">
        <v>11</v>
      </c>
      <c r="AB94" t="s">
        <v>15</v>
      </c>
      <c r="AC94" t="s">
        <v>695</v>
      </c>
      <c r="AD94" s="4">
        <v>42853</v>
      </c>
      <c r="AE94" t="s">
        <v>16</v>
      </c>
      <c r="AF94" s="6">
        <f>Referrals[[#This Row],[Date.Received]]-Referrals[[#This Row],[Date.Assessed]]</f>
        <v>234</v>
      </c>
      <c r="AG94" s="6" t="s">
        <v>644</v>
      </c>
      <c r="AH94" s="6" t="s">
        <v>698</v>
      </c>
      <c r="AI94" s="6" t="s">
        <v>700</v>
      </c>
      <c r="AJ94" s="63">
        <f t="shared" si="55"/>
        <v>2017</v>
      </c>
      <c r="AK94" s="63">
        <f t="shared" si="56"/>
        <v>4</v>
      </c>
      <c r="AL94" s="80">
        <f t="shared" si="57"/>
        <v>1</v>
      </c>
      <c r="AM94" s="80">
        <f t="shared" si="58"/>
        <v>0</v>
      </c>
      <c r="AN94" s="80">
        <f t="shared" si="59"/>
        <v>0</v>
      </c>
      <c r="AO94" s="44">
        <f t="shared" si="60"/>
        <v>0</v>
      </c>
      <c r="AP94" s="80">
        <f t="shared" si="61"/>
        <v>0</v>
      </c>
      <c r="AQ94" s="44">
        <f t="shared" si="62"/>
        <v>0</v>
      </c>
      <c r="AR94" s="80">
        <f t="shared" si="63"/>
        <v>0</v>
      </c>
      <c r="AS94" s="44">
        <f t="shared" si="64"/>
        <v>0</v>
      </c>
      <c r="AT94" s="80">
        <f t="shared" si="65"/>
        <v>1</v>
      </c>
      <c r="AU94" s="80">
        <f t="shared" si="66"/>
        <v>0</v>
      </c>
      <c r="AV94" s="72">
        <f t="shared" si="67"/>
        <v>1</v>
      </c>
      <c r="AW94" s="72">
        <f t="shared" si="68"/>
        <v>0</v>
      </c>
      <c r="AX94" s="72">
        <f t="shared" si="69"/>
        <v>0</v>
      </c>
      <c r="AY94" s="72">
        <f t="shared" si="70"/>
        <v>1</v>
      </c>
      <c r="AZ94" s="72">
        <f t="shared" si="71"/>
        <v>0</v>
      </c>
      <c r="BA94" s="72">
        <f>IF(SUM(Referrals[[#This Row],[Tribal.bin]:[GA.bin]]) = 0,0,1)</f>
        <v>1</v>
      </c>
      <c r="BB94" s="72">
        <f t="shared" si="72"/>
        <v>0</v>
      </c>
      <c r="BC94" s="72">
        <f t="shared" si="73"/>
        <v>0</v>
      </c>
      <c r="BD94" s="72">
        <f t="shared" si="74"/>
        <v>0</v>
      </c>
      <c r="BE94" s="72">
        <f t="shared" si="75"/>
        <v>0</v>
      </c>
      <c r="BF94" s="72">
        <f t="shared" si="76"/>
        <v>0</v>
      </c>
      <c r="BG94" s="72">
        <f t="shared" si="77"/>
        <v>0</v>
      </c>
      <c r="BH94" s="72">
        <f t="shared" si="78"/>
        <v>1</v>
      </c>
      <c r="BI94" s="72">
        <f t="shared" si="79"/>
        <v>0</v>
      </c>
      <c r="BJ94" s="78">
        <f t="shared" si="80"/>
        <v>1</v>
      </c>
      <c r="BK94" s="78">
        <f t="shared" si="81"/>
        <v>1</v>
      </c>
      <c r="BL94" s="78">
        <f t="shared" si="82"/>
        <v>0</v>
      </c>
      <c r="BM94" s="72">
        <f t="shared" si="83"/>
        <v>0</v>
      </c>
      <c r="BN94" s="72">
        <f t="shared" si="84"/>
        <v>1</v>
      </c>
      <c r="BO94" s="72">
        <f t="shared" si="85"/>
        <v>0</v>
      </c>
      <c r="BP94" s="80">
        <f t="shared" si="86"/>
        <v>0</v>
      </c>
      <c r="BQ94" s="72">
        <f t="shared" si="87"/>
        <v>1</v>
      </c>
      <c r="BR94" s="72">
        <f t="shared" si="88"/>
        <v>1</v>
      </c>
      <c r="BS94" s="78">
        <f t="shared" si="89"/>
        <v>1</v>
      </c>
      <c r="BT94" s="78">
        <f t="shared" si="90"/>
        <v>1</v>
      </c>
      <c r="BU94" s="80">
        <f t="shared" si="91"/>
        <v>0</v>
      </c>
      <c r="BV94" s="80">
        <f t="shared" si="92"/>
        <v>0</v>
      </c>
      <c r="BW94" s="78">
        <f>COUNTIF(Referrals[[#This Row],[Name]:[Alt.contact]],"Mi")</f>
        <v>0</v>
      </c>
      <c r="BX94" s="80">
        <f t="shared" si="93"/>
        <v>0</v>
      </c>
      <c r="BY94" s="66">
        <f t="shared" si="94"/>
        <v>1</v>
      </c>
      <c r="BZ94" s="66">
        <f t="shared" si="95"/>
        <v>0</v>
      </c>
      <c r="CA94" s="67">
        <f t="shared" si="96"/>
        <v>1</v>
      </c>
      <c r="CB94" s="80">
        <f t="shared" si="97"/>
        <v>0</v>
      </c>
      <c r="CC94" s="80">
        <f t="shared" si="98"/>
        <v>0</v>
      </c>
      <c r="CD94" s="80">
        <f t="shared" si="99"/>
        <v>0</v>
      </c>
      <c r="CE94" s="4">
        <v>42893</v>
      </c>
      <c r="CG94" s="62"/>
      <c r="CJ94" s="9">
        <v>42893</v>
      </c>
      <c r="CK94" s="80" t="str">
        <f t="shared" si="100"/>
        <v>no</v>
      </c>
      <c r="CL94" s="27">
        <v>43312</v>
      </c>
      <c r="CM94" s="6">
        <f t="shared" ca="1" si="101"/>
        <v>419</v>
      </c>
      <c r="CN94" s="6" t="str">
        <f t="shared" ca="1" si="102"/>
        <v>Yes</v>
      </c>
      <c r="CO94" s="80" t="str">
        <f t="shared" ca="1" si="103"/>
        <v>Yes</v>
      </c>
      <c r="CP94" s="80">
        <f t="shared" si="104"/>
        <v>55</v>
      </c>
      <c r="CQ94" s="80">
        <f t="shared" si="105"/>
        <v>15</v>
      </c>
      <c r="CR94" s="80">
        <f t="shared" si="106"/>
        <v>40</v>
      </c>
      <c r="CS94" s="80" t="str">
        <f t="shared" si="107"/>
        <v xml:space="preserve"> </v>
      </c>
    </row>
    <row r="95" spans="1:97" ht="15" customHeight="1">
      <c r="A95" s="14" t="s">
        <v>185</v>
      </c>
      <c r="B95" t="s">
        <v>43</v>
      </c>
      <c r="C95" t="s">
        <v>186</v>
      </c>
      <c r="D95">
        <v>1006130</v>
      </c>
      <c r="E95" s="4">
        <v>42748</v>
      </c>
      <c r="F95" s="2">
        <v>42839</v>
      </c>
      <c r="G95" s="2">
        <v>31203</v>
      </c>
      <c r="H95" s="72">
        <f t="shared" si="54"/>
        <v>31</v>
      </c>
      <c r="I95" s="72" t="s">
        <v>679</v>
      </c>
      <c r="J95" s="43" t="s">
        <v>8</v>
      </c>
      <c r="K95" s="6">
        <v>9</v>
      </c>
      <c r="L95" s="6" t="s">
        <v>8</v>
      </c>
      <c r="M95" s="6" t="s">
        <v>11</v>
      </c>
      <c r="N95" s="6" t="s">
        <v>11</v>
      </c>
      <c r="O95" s="71" t="s">
        <v>8</v>
      </c>
      <c r="P95" t="s">
        <v>9</v>
      </c>
      <c r="Q95" t="s">
        <v>11</v>
      </c>
      <c r="S95" s="40" t="s">
        <v>11</v>
      </c>
      <c r="T95" t="s">
        <v>22</v>
      </c>
      <c r="U95" s="72" t="s">
        <v>8</v>
      </c>
      <c r="V95" t="s">
        <v>11</v>
      </c>
      <c r="W95" s="72" t="s">
        <v>11</v>
      </c>
      <c r="X95" s="72" t="s">
        <v>11</v>
      </c>
      <c r="Y95" s="80" t="s">
        <v>8</v>
      </c>
      <c r="Z95" s="80" t="s">
        <v>8</v>
      </c>
      <c r="AA95" t="s">
        <v>152</v>
      </c>
      <c r="AE95" t="s">
        <v>12</v>
      </c>
      <c r="AF95" s="6">
        <f>Referrals[[#This Row],[Date.Received]]-Referrals[[#This Row],[Date.Assessed]]</f>
        <v>91</v>
      </c>
      <c r="AG95" s="6" t="s">
        <v>644</v>
      </c>
      <c r="AH95" s="6" t="s">
        <v>698</v>
      </c>
      <c r="AI95" s="6" t="s">
        <v>700</v>
      </c>
      <c r="AJ95" s="63">
        <f t="shared" si="55"/>
        <v>2017</v>
      </c>
      <c r="AK95" s="63">
        <f t="shared" si="56"/>
        <v>4</v>
      </c>
      <c r="AL95" s="80">
        <f t="shared" si="57"/>
        <v>1</v>
      </c>
      <c r="AM95" s="80">
        <f t="shared" si="58"/>
        <v>0</v>
      </c>
      <c r="AN95" s="80">
        <f t="shared" si="59"/>
        <v>0</v>
      </c>
      <c r="AO95" s="44">
        <f t="shared" si="60"/>
        <v>0</v>
      </c>
      <c r="AP95" s="80">
        <f t="shared" si="61"/>
        <v>0</v>
      </c>
      <c r="AQ95" s="44">
        <f t="shared" si="62"/>
        <v>0</v>
      </c>
      <c r="AR95" s="80">
        <f t="shared" si="63"/>
        <v>0</v>
      </c>
      <c r="AS95" s="44">
        <f t="shared" si="64"/>
        <v>0</v>
      </c>
      <c r="AT95" s="80">
        <f t="shared" si="65"/>
        <v>1</v>
      </c>
      <c r="AU95" s="80">
        <f t="shared" si="66"/>
        <v>0</v>
      </c>
      <c r="AV95" s="72">
        <f t="shared" si="67"/>
        <v>1</v>
      </c>
      <c r="AW95" s="72">
        <f t="shared" si="68"/>
        <v>1</v>
      </c>
      <c r="AX95" s="72">
        <f t="shared" si="69"/>
        <v>0</v>
      </c>
      <c r="AY95" s="72">
        <f t="shared" si="70"/>
        <v>0</v>
      </c>
      <c r="AZ95" s="72">
        <f t="shared" si="71"/>
        <v>0</v>
      </c>
      <c r="BA95" s="72">
        <f>IF(SUM(Referrals[[#This Row],[Tribal.bin]:[GA.bin]]) = 0,0,1)</f>
        <v>1</v>
      </c>
      <c r="BB95" s="72">
        <f t="shared" si="72"/>
        <v>0</v>
      </c>
      <c r="BC95" s="72">
        <f t="shared" si="73"/>
        <v>0</v>
      </c>
      <c r="BD95" s="72">
        <f t="shared" si="74"/>
        <v>0</v>
      </c>
      <c r="BE95" s="72">
        <f t="shared" si="75"/>
        <v>0</v>
      </c>
      <c r="BF95" s="72">
        <f t="shared" si="76"/>
        <v>0</v>
      </c>
      <c r="BG95" s="72">
        <f t="shared" si="77"/>
        <v>0</v>
      </c>
      <c r="BH95" s="72">
        <f t="shared" si="78"/>
        <v>1</v>
      </c>
      <c r="BI95" s="72">
        <f t="shared" si="79"/>
        <v>0</v>
      </c>
      <c r="BJ95" s="78">
        <f t="shared" si="80"/>
        <v>1</v>
      </c>
      <c r="BK95" s="78">
        <f t="shared" si="81"/>
        <v>1</v>
      </c>
      <c r="BL95" s="78">
        <f t="shared" si="82"/>
        <v>0</v>
      </c>
      <c r="BM95" s="72">
        <f t="shared" si="83"/>
        <v>1</v>
      </c>
      <c r="BN95" s="72">
        <f t="shared" si="84"/>
        <v>0</v>
      </c>
      <c r="BO95" s="72">
        <f t="shared" si="85"/>
        <v>1</v>
      </c>
      <c r="BP95" s="80">
        <f t="shared" si="86"/>
        <v>0</v>
      </c>
      <c r="BQ95" s="72">
        <f t="shared" si="87"/>
        <v>0</v>
      </c>
      <c r="BR95" s="72">
        <f t="shared" si="88"/>
        <v>0</v>
      </c>
      <c r="BS95" s="78">
        <f t="shared" si="89"/>
        <v>1</v>
      </c>
      <c r="BT95" s="78">
        <f t="shared" si="90"/>
        <v>1</v>
      </c>
      <c r="BU95" s="80">
        <f t="shared" si="91"/>
        <v>0</v>
      </c>
      <c r="BV95" s="80">
        <f t="shared" si="92"/>
        <v>1</v>
      </c>
      <c r="BW95" s="78">
        <f>COUNTIF(Referrals[[#This Row],[Name]:[Alt.contact]],"Mi")</f>
        <v>0</v>
      </c>
      <c r="BX95" s="80">
        <f t="shared" si="93"/>
        <v>0</v>
      </c>
      <c r="BY95" s="72">
        <f t="shared" si="94"/>
        <v>0</v>
      </c>
      <c r="BZ95" s="80">
        <f t="shared" si="95"/>
        <v>0</v>
      </c>
      <c r="CA95" s="72">
        <f t="shared" si="96"/>
        <v>0</v>
      </c>
      <c r="CB95" s="80">
        <f t="shared" si="97"/>
        <v>1</v>
      </c>
      <c r="CC95" s="80">
        <f t="shared" si="98"/>
        <v>0</v>
      </c>
      <c r="CD95" s="80">
        <f t="shared" si="99"/>
        <v>0</v>
      </c>
      <c r="CE95"/>
      <c r="CF95" t="s">
        <v>717</v>
      </c>
      <c r="CG95" s="41" t="s">
        <v>104</v>
      </c>
      <c r="CI95" t="s">
        <v>33</v>
      </c>
      <c r="CJ95" s="9">
        <v>42888</v>
      </c>
      <c r="CK95" s="80" t="str">
        <f t="shared" si="100"/>
        <v xml:space="preserve"> </v>
      </c>
      <c r="CL95" s="27"/>
      <c r="CM95" s="6" t="str">
        <f t="shared" ca="1" si="101"/>
        <v xml:space="preserve"> </v>
      </c>
      <c r="CN95" s="6" t="str">
        <f t="shared" ca="1" si="102"/>
        <v xml:space="preserve"> </v>
      </c>
      <c r="CO95" s="80" t="str">
        <f t="shared" ca="1" si="103"/>
        <v xml:space="preserve"> </v>
      </c>
      <c r="CP95" s="80" t="str">
        <f t="shared" si="104"/>
        <v xml:space="preserve"> </v>
      </c>
      <c r="CQ95" s="80" t="str">
        <f t="shared" si="105"/>
        <v xml:space="preserve"> </v>
      </c>
      <c r="CR95" s="80" t="str">
        <f t="shared" si="106"/>
        <v xml:space="preserve"> </v>
      </c>
      <c r="CS95" s="80">
        <f t="shared" si="107"/>
        <v>49</v>
      </c>
    </row>
    <row r="96" spans="1:97" ht="15" customHeight="1">
      <c r="A96" s="14" t="s">
        <v>681</v>
      </c>
      <c r="B96" t="s">
        <v>39</v>
      </c>
      <c r="C96" t="s">
        <v>40</v>
      </c>
      <c r="E96" s="4">
        <v>42702</v>
      </c>
      <c r="F96" s="2">
        <v>42839</v>
      </c>
      <c r="G96" s="2">
        <v>25687</v>
      </c>
      <c r="H96" s="58">
        <f t="shared" si="54"/>
        <v>46</v>
      </c>
      <c r="I96" s="72" t="s">
        <v>679</v>
      </c>
      <c r="J96" s="43" t="s">
        <v>8</v>
      </c>
      <c r="K96" s="6">
        <v>11</v>
      </c>
      <c r="L96" s="6" t="s">
        <v>8</v>
      </c>
      <c r="M96" s="6" t="s">
        <v>11</v>
      </c>
      <c r="N96" s="6" t="s">
        <v>8</v>
      </c>
      <c r="O96" s="57" t="s">
        <v>8</v>
      </c>
      <c r="P96" t="s">
        <v>144</v>
      </c>
      <c r="T96" t="s">
        <v>678</v>
      </c>
      <c r="U96" s="74" t="s">
        <v>11</v>
      </c>
      <c r="V96" s="37" t="s">
        <v>8</v>
      </c>
      <c r="W96" s="74" t="s">
        <v>11</v>
      </c>
      <c r="X96" s="74" t="s">
        <v>11</v>
      </c>
      <c r="Y96" s="74" t="s">
        <v>8</v>
      </c>
      <c r="AE96" t="s">
        <v>12</v>
      </c>
      <c r="AF96" s="6">
        <f>Referrals[[#This Row],[Date.Received]]-Referrals[[#This Row],[Date.Assessed]]</f>
        <v>137</v>
      </c>
      <c r="AG96" s="6" t="s">
        <v>644</v>
      </c>
      <c r="AH96" s="6" t="s">
        <v>642</v>
      </c>
      <c r="AI96" s="6" t="s">
        <v>643</v>
      </c>
      <c r="AJ96" s="63">
        <f t="shared" si="55"/>
        <v>2017</v>
      </c>
      <c r="AK96" s="63">
        <f t="shared" si="56"/>
        <v>4</v>
      </c>
      <c r="AL96" s="80">
        <f t="shared" si="57"/>
        <v>1</v>
      </c>
      <c r="AM96" s="80">
        <f t="shared" si="58"/>
        <v>0</v>
      </c>
      <c r="AN96" s="80">
        <f t="shared" si="59"/>
        <v>0</v>
      </c>
      <c r="AO96" s="44">
        <f t="shared" si="60"/>
        <v>0</v>
      </c>
      <c r="AP96" s="80">
        <f t="shared" si="61"/>
        <v>0</v>
      </c>
      <c r="AQ96" s="44">
        <f t="shared" si="62"/>
        <v>0</v>
      </c>
      <c r="AR96" s="80">
        <f t="shared" si="63"/>
        <v>0</v>
      </c>
      <c r="AS96" s="6">
        <f t="shared" si="64"/>
        <v>1</v>
      </c>
      <c r="AT96" s="80">
        <f t="shared" si="65"/>
        <v>0</v>
      </c>
      <c r="AU96" s="80">
        <f t="shared" si="66"/>
        <v>1</v>
      </c>
      <c r="AV96" s="72">
        <f t="shared" si="67"/>
        <v>0</v>
      </c>
      <c r="AW96" s="72">
        <f t="shared" si="68"/>
        <v>0</v>
      </c>
      <c r="AX96" s="72">
        <f t="shared" si="69"/>
        <v>0</v>
      </c>
      <c r="AY96" s="72">
        <f t="shared" si="70"/>
        <v>0</v>
      </c>
      <c r="AZ96" s="72">
        <f t="shared" si="71"/>
        <v>0</v>
      </c>
      <c r="BA96" s="72">
        <f>IF(SUM(Referrals[[#This Row],[Tribal.bin]:[GA.bin]]) = 0,0,1)</f>
        <v>0</v>
      </c>
      <c r="BB96" s="72">
        <f t="shared" si="72"/>
        <v>0</v>
      </c>
      <c r="BC96" s="72">
        <f t="shared" si="73"/>
        <v>0</v>
      </c>
      <c r="BD96" s="72">
        <f t="shared" si="74"/>
        <v>0</v>
      </c>
      <c r="BE96" s="72">
        <f t="shared" si="75"/>
        <v>0</v>
      </c>
      <c r="BF96" s="72">
        <f t="shared" si="76"/>
        <v>0</v>
      </c>
      <c r="BG96" s="72">
        <f t="shared" si="77"/>
        <v>0</v>
      </c>
      <c r="BH96" s="72">
        <f t="shared" si="78"/>
        <v>0</v>
      </c>
      <c r="BI96" s="72">
        <f t="shared" si="79"/>
        <v>0</v>
      </c>
      <c r="BJ96" s="78">
        <f t="shared" si="80"/>
        <v>1</v>
      </c>
      <c r="BK96" s="78">
        <f t="shared" si="81"/>
        <v>0</v>
      </c>
      <c r="BL96" s="78">
        <f t="shared" si="82"/>
        <v>0</v>
      </c>
      <c r="BM96" s="72">
        <f t="shared" si="83"/>
        <v>0</v>
      </c>
      <c r="BN96" s="72">
        <f t="shared" si="84"/>
        <v>0</v>
      </c>
      <c r="BO96" s="72">
        <f t="shared" si="85"/>
        <v>0</v>
      </c>
      <c r="BP96" s="80">
        <f t="shared" si="86"/>
        <v>0</v>
      </c>
      <c r="BQ96" s="72">
        <f t="shared" si="87"/>
        <v>0</v>
      </c>
      <c r="BR96" s="72">
        <f t="shared" si="88"/>
        <v>0</v>
      </c>
      <c r="BS96" s="78">
        <f t="shared" si="89"/>
        <v>1</v>
      </c>
      <c r="BT96" s="78">
        <f t="shared" si="90"/>
        <v>1</v>
      </c>
      <c r="BU96" s="80">
        <f t="shared" si="91"/>
        <v>1</v>
      </c>
      <c r="BV96" s="80">
        <f t="shared" si="92"/>
        <v>1</v>
      </c>
      <c r="BW96" s="78">
        <f>COUNTIF(Referrals[[#This Row],[Name]:[Alt.contact]],"Mi")</f>
        <v>1</v>
      </c>
      <c r="BX96" s="80">
        <f t="shared" si="93"/>
        <v>1</v>
      </c>
      <c r="BY96" s="80">
        <f t="shared" si="94"/>
        <v>0</v>
      </c>
      <c r="BZ96" s="80">
        <f t="shared" si="95"/>
        <v>0</v>
      </c>
      <c r="CA96" s="67">
        <f t="shared" si="96"/>
        <v>0</v>
      </c>
      <c r="CB96" s="80">
        <f t="shared" si="97"/>
        <v>1</v>
      </c>
      <c r="CC96" s="80">
        <f t="shared" si="98"/>
        <v>0</v>
      </c>
      <c r="CD96" s="80">
        <f t="shared" si="99"/>
        <v>0</v>
      </c>
      <c r="CE96"/>
      <c r="CF96" t="s">
        <v>41</v>
      </c>
      <c r="CG96" s="62"/>
      <c r="CH96" t="s">
        <v>715</v>
      </c>
      <c r="CI96" t="s">
        <v>17</v>
      </c>
      <c r="CJ96" t="s">
        <v>144</v>
      </c>
      <c r="CK96" s="80" t="str">
        <f t="shared" si="100"/>
        <v xml:space="preserve"> </v>
      </c>
      <c r="CL96" s="15"/>
      <c r="CM96" s="6" t="str">
        <f t="shared" ca="1" si="101"/>
        <v xml:space="preserve"> </v>
      </c>
      <c r="CN96" s="6" t="str">
        <f t="shared" ca="1" si="102"/>
        <v xml:space="preserve"> </v>
      </c>
      <c r="CO96" s="80" t="str">
        <f t="shared" ca="1" si="103"/>
        <v xml:space="preserve"> </v>
      </c>
      <c r="CP96" s="80" t="str">
        <f t="shared" si="104"/>
        <v xml:space="preserve"> </v>
      </c>
      <c r="CQ96" s="80" t="str">
        <f t="shared" si="105"/>
        <v xml:space="preserve"> </v>
      </c>
      <c r="CR96" s="80" t="str">
        <f t="shared" si="106"/>
        <v xml:space="preserve"> </v>
      </c>
      <c r="CS96" s="80" t="e">
        <f t="shared" si="107"/>
        <v>#VALUE!</v>
      </c>
    </row>
    <row r="97" spans="1:97" ht="15" customHeight="1">
      <c r="A97" s="14" t="s">
        <v>189</v>
      </c>
      <c r="B97" t="s">
        <v>60</v>
      </c>
      <c r="C97" t="s">
        <v>75</v>
      </c>
      <c r="E97" s="4">
        <v>42622</v>
      </c>
      <c r="F97" s="2">
        <v>42839</v>
      </c>
      <c r="G97" s="2">
        <v>25623</v>
      </c>
      <c r="H97" s="58">
        <f t="shared" si="54"/>
        <v>47</v>
      </c>
      <c r="I97" s="72" t="s">
        <v>679</v>
      </c>
      <c r="J97" s="43" t="s">
        <v>8</v>
      </c>
      <c r="K97" s="6">
        <v>12</v>
      </c>
      <c r="L97" s="6" t="s">
        <v>8</v>
      </c>
      <c r="M97" s="6" t="s">
        <v>11</v>
      </c>
      <c r="N97" s="6" t="s">
        <v>11</v>
      </c>
      <c r="O97" s="57" t="s">
        <v>8</v>
      </c>
      <c r="P97" t="s">
        <v>21</v>
      </c>
      <c r="Q97" t="s">
        <v>11</v>
      </c>
      <c r="R97" t="s">
        <v>11</v>
      </c>
      <c r="T97" t="s">
        <v>22</v>
      </c>
      <c r="U97" s="80" t="s">
        <v>8</v>
      </c>
      <c r="V97" t="s">
        <v>8</v>
      </c>
      <c r="W97" s="80" t="s">
        <v>11</v>
      </c>
      <c r="X97" s="80" t="s">
        <v>11</v>
      </c>
      <c r="Y97" s="80" t="s">
        <v>8</v>
      </c>
      <c r="AD97" s="4"/>
      <c r="AE97" t="s">
        <v>12</v>
      </c>
      <c r="AF97" s="6">
        <f>Referrals[[#This Row],[Date.Received]]-Referrals[[#This Row],[Date.Assessed]]</f>
        <v>217</v>
      </c>
      <c r="AG97" s="6" t="s">
        <v>644</v>
      </c>
      <c r="AH97" s="6" t="s">
        <v>640</v>
      </c>
      <c r="AI97" s="6" t="s">
        <v>700</v>
      </c>
      <c r="AJ97" s="63">
        <f t="shared" si="55"/>
        <v>2017</v>
      </c>
      <c r="AK97" s="63">
        <f t="shared" si="56"/>
        <v>4</v>
      </c>
      <c r="AL97" s="80">
        <f t="shared" si="57"/>
        <v>1</v>
      </c>
      <c r="AM97" s="80">
        <f t="shared" si="58"/>
        <v>0</v>
      </c>
      <c r="AN97" s="80">
        <f t="shared" si="59"/>
        <v>0</v>
      </c>
      <c r="AO97" s="44">
        <f t="shared" si="60"/>
        <v>0</v>
      </c>
      <c r="AP97" s="80">
        <f t="shared" si="61"/>
        <v>0</v>
      </c>
      <c r="AQ97" s="80">
        <f t="shared" si="62"/>
        <v>1</v>
      </c>
      <c r="AR97" s="80">
        <f t="shared" si="63"/>
        <v>0</v>
      </c>
      <c r="AS97" s="44">
        <f t="shared" si="64"/>
        <v>0</v>
      </c>
      <c r="AT97" s="80">
        <f t="shared" si="65"/>
        <v>0</v>
      </c>
      <c r="AU97" s="80">
        <f t="shared" si="66"/>
        <v>0</v>
      </c>
      <c r="AV97" s="72">
        <f t="shared" si="67"/>
        <v>0</v>
      </c>
      <c r="AW97" s="72">
        <f t="shared" si="68"/>
        <v>1</v>
      </c>
      <c r="AX97" s="72">
        <f t="shared" si="69"/>
        <v>0</v>
      </c>
      <c r="AY97" s="72">
        <f t="shared" si="70"/>
        <v>0</v>
      </c>
      <c r="AZ97" s="72">
        <f t="shared" si="71"/>
        <v>0</v>
      </c>
      <c r="BA97" s="72">
        <f>IF(SUM(Referrals[[#This Row],[Tribal.bin]:[GA.bin]]) = 0,0,1)</f>
        <v>1</v>
      </c>
      <c r="BB97" s="72">
        <f t="shared" si="72"/>
        <v>0</v>
      </c>
      <c r="BC97" s="72">
        <f t="shared" si="73"/>
        <v>0</v>
      </c>
      <c r="BD97" s="72">
        <f t="shared" si="74"/>
        <v>0</v>
      </c>
      <c r="BE97" s="72">
        <f t="shared" si="75"/>
        <v>0</v>
      </c>
      <c r="BF97" s="72">
        <f t="shared" si="76"/>
        <v>0</v>
      </c>
      <c r="BG97" s="72">
        <f t="shared" si="77"/>
        <v>1</v>
      </c>
      <c r="BH97" s="72">
        <f t="shared" si="78"/>
        <v>0</v>
      </c>
      <c r="BI97" s="72">
        <f t="shared" si="79"/>
        <v>0</v>
      </c>
      <c r="BJ97" s="78">
        <f t="shared" si="80"/>
        <v>1</v>
      </c>
      <c r="BK97" s="78">
        <f t="shared" si="81"/>
        <v>1</v>
      </c>
      <c r="BL97" s="78">
        <f t="shared" si="82"/>
        <v>0</v>
      </c>
      <c r="BM97" s="72">
        <f t="shared" si="83"/>
        <v>1</v>
      </c>
      <c r="BN97" s="72">
        <f t="shared" si="84"/>
        <v>1</v>
      </c>
      <c r="BO97" s="72">
        <f t="shared" si="85"/>
        <v>0</v>
      </c>
      <c r="BP97" s="80">
        <f t="shared" si="86"/>
        <v>0</v>
      </c>
      <c r="BQ97" s="72">
        <f t="shared" si="87"/>
        <v>0</v>
      </c>
      <c r="BR97" s="72">
        <f t="shared" si="88"/>
        <v>0</v>
      </c>
      <c r="BS97" s="78">
        <f t="shared" si="89"/>
        <v>1</v>
      </c>
      <c r="BT97" s="78">
        <f t="shared" si="90"/>
        <v>1</v>
      </c>
      <c r="BU97" s="80">
        <f t="shared" si="91"/>
        <v>0</v>
      </c>
      <c r="BV97" s="80">
        <f t="shared" si="92"/>
        <v>1</v>
      </c>
      <c r="BW97" s="78">
        <f>COUNTIF(Referrals[[#This Row],[Name]:[Alt.contact]],"Mi")</f>
        <v>0</v>
      </c>
      <c r="BX97" s="80">
        <f t="shared" si="93"/>
        <v>0</v>
      </c>
      <c r="BY97" s="66">
        <f t="shared" si="94"/>
        <v>0</v>
      </c>
      <c r="BZ97" s="66">
        <f t="shared" si="95"/>
        <v>0</v>
      </c>
      <c r="CA97" s="67">
        <f t="shared" si="96"/>
        <v>0</v>
      </c>
      <c r="CB97" s="80">
        <f t="shared" si="97"/>
        <v>1</v>
      </c>
      <c r="CC97" s="80">
        <f t="shared" si="98"/>
        <v>0</v>
      </c>
      <c r="CD97" s="80">
        <f t="shared" si="99"/>
        <v>0</v>
      </c>
      <c r="CE97"/>
      <c r="CF97" s="40" t="s">
        <v>413</v>
      </c>
      <c r="CG97" s="62"/>
      <c r="CI97" t="s">
        <v>27</v>
      </c>
      <c r="CJ97" s="4">
        <v>43097</v>
      </c>
      <c r="CK97" s="80" t="str">
        <f t="shared" si="100"/>
        <v xml:space="preserve"> </v>
      </c>
      <c r="CL97" s="15"/>
      <c r="CM97" s="6" t="str">
        <f t="shared" ca="1" si="101"/>
        <v xml:space="preserve"> </v>
      </c>
      <c r="CN97" s="6" t="str">
        <f t="shared" ca="1" si="102"/>
        <v xml:space="preserve"> </v>
      </c>
      <c r="CO97" s="80" t="str">
        <f t="shared" ca="1" si="103"/>
        <v xml:space="preserve"> </v>
      </c>
      <c r="CP97" s="80" t="str">
        <f t="shared" si="104"/>
        <v xml:space="preserve"> </v>
      </c>
      <c r="CQ97" s="80" t="str">
        <f t="shared" si="105"/>
        <v xml:space="preserve"> </v>
      </c>
      <c r="CR97" s="80" t="str">
        <f t="shared" si="106"/>
        <v xml:space="preserve"> </v>
      </c>
      <c r="CS97" s="80">
        <f t="shared" si="107"/>
        <v>258</v>
      </c>
    </row>
    <row r="98" spans="1:97" ht="15" customHeight="1">
      <c r="A98" s="14" t="s">
        <v>190</v>
      </c>
      <c r="B98" t="s">
        <v>6</v>
      </c>
      <c r="C98" t="s">
        <v>48</v>
      </c>
      <c r="E98" s="4">
        <v>42600</v>
      </c>
      <c r="F98" s="2">
        <v>42839</v>
      </c>
      <c r="G98" s="2">
        <v>25403</v>
      </c>
      <c r="H98" s="58">
        <f t="shared" si="54"/>
        <v>47</v>
      </c>
      <c r="I98" s="72" t="s">
        <v>679</v>
      </c>
      <c r="J98" s="43" t="s">
        <v>8</v>
      </c>
      <c r="K98" s="6">
        <v>9</v>
      </c>
      <c r="L98" s="6" t="s">
        <v>8</v>
      </c>
      <c r="M98" s="6" t="s">
        <v>11</v>
      </c>
      <c r="N98" s="6" t="s">
        <v>8</v>
      </c>
      <c r="O98" s="57" t="s">
        <v>8</v>
      </c>
      <c r="P98" t="s">
        <v>21</v>
      </c>
      <c r="Q98" t="s">
        <v>11</v>
      </c>
      <c r="T98" t="s">
        <v>45</v>
      </c>
      <c r="U98" s="74" t="s">
        <v>11</v>
      </c>
      <c r="V98" s="37" t="s">
        <v>11</v>
      </c>
      <c r="W98" s="74" t="s">
        <v>11</v>
      </c>
      <c r="X98" s="74" t="s">
        <v>11</v>
      </c>
      <c r="Y98" s="74" t="s">
        <v>8</v>
      </c>
      <c r="AE98" t="s">
        <v>12</v>
      </c>
      <c r="AF98" s="6">
        <f>Referrals[[#This Row],[Date.Received]]-Referrals[[#This Row],[Date.Assessed]]</f>
        <v>239</v>
      </c>
      <c r="AG98" s="44" t="s">
        <v>645</v>
      </c>
      <c r="AH98" s="6" t="s">
        <v>640</v>
      </c>
      <c r="AI98" s="6" t="s">
        <v>700</v>
      </c>
      <c r="AJ98" s="63">
        <f t="shared" si="55"/>
        <v>2017</v>
      </c>
      <c r="AK98" s="63">
        <f t="shared" si="56"/>
        <v>4</v>
      </c>
      <c r="AL98" s="44">
        <f t="shared" si="57"/>
        <v>0</v>
      </c>
      <c r="AM98" s="80">
        <f t="shared" si="58"/>
        <v>1</v>
      </c>
      <c r="AN98" s="80">
        <f t="shared" si="59"/>
        <v>0</v>
      </c>
      <c r="AO98" s="44">
        <f t="shared" si="60"/>
        <v>0</v>
      </c>
      <c r="AP98" s="80">
        <f t="shared" si="61"/>
        <v>0</v>
      </c>
      <c r="AQ98" s="80">
        <f t="shared" si="62"/>
        <v>1</v>
      </c>
      <c r="AR98" s="80">
        <f t="shared" si="63"/>
        <v>0</v>
      </c>
      <c r="AS98" s="44">
        <f t="shared" si="64"/>
        <v>0</v>
      </c>
      <c r="AT98" s="80">
        <f t="shared" si="65"/>
        <v>0</v>
      </c>
      <c r="AU98" s="80">
        <f t="shared" si="66"/>
        <v>0</v>
      </c>
      <c r="AV98" s="72">
        <f t="shared" si="67"/>
        <v>1</v>
      </c>
      <c r="AW98" s="72">
        <f t="shared" si="68"/>
        <v>0</v>
      </c>
      <c r="AX98" s="72">
        <f t="shared" si="69"/>
        <v>0</v>
      </c>
      <c r="AY98" s="72">
        <f t="shared" si="70"/>
        <v>1</v>
      </c>
      <c r="AZ98" s="72">
        <f t="shared" si="71"/>
        <v>0</v>
      </c>
      <c r="BA98" s="72">
        <f>IF(SUM(Referrals[[#This Row],[Tribal.bin]:[GA.bin]]) = 0,0,1)</f>
        <v>1</v>
      </c>
      <c r="BB98" s="72">
        <f t="shared" si="72"/>
        <v>0</v>
      </c>
      <c r="BC98" s="72">
        <f t="shared" si="73"/>
        <v>0</v>
      </c>
      <c r="BD98" s="72">
        <f t="shared" si="74"/>
        <v>0</v>
      </c>
      <c r="BE98" s="72">
        <f t="shared" si="75"/>
        <v>0</v>
      </c>
      <c r="BF98" s="72">
        <f t="shared" si="76"/>
        <v>0</v>
      </c>
      <c r="BG98" s="72">
        <f t="shared" si="77"/>
        <v>1</v>
      </c>
      <c r="BH98" s="72">
        <f t="shared" si="78"/>
        <v>0</v>
      </c>
      <c r="BI98" s="72">
        <f t="shared" si="79"/>
        <v>0</v>
      </c>
      <c r="BJ98" s="78">
        <f t="shared" si="80"/>
        <v>1</v>
      </c>
      <c r="BK98" s="78">
        <f t="shared" si="81"/>
        <v>0</v>
      </c>
      <c r="BL98" s="78">
        <f t="shared" si="82"/>
        <v>0</v>
      </c>
      <c r="BM98" s="72">
        <f t="shared" si="83"/>
        <v>1</v>
      </c>
      <c r="BN98" s="72">
        <f t="shared" si="84"/>
        <v>0</v>
      </c>
      <c r="BO98" s="72">
        <f t="shared" si="85"/>
        <v>0</v>
      </c>
      <c r="BP98" s="80">
        <f t="shared" si="86"/>
        <v>0</v>
      </c>
      <c r="BQ98" s="72">
        <f t="shared" si="87"/>
        <v>0</v>
      </c>
      <c r="BR98" s="72">
        <f t="shared" si="88"/>
        <v>0</v>
      </c>
      <c r="BS98" s="78">
        <f t="shared" si="89"/>
        <v>1</v>
      </c>
      <c r="BT98" s="78">
        <f t="shared" si="90"/>
        <v>1</v>
      </c>
      <c r="BU98" s="80">
        <f t="shared" si="91"/>
        <v>1</v>
      </c>
      <c r="BV98" s="80">
        <f t="shared" si="92"/>
        <v>1</v>
      </c>
      <c r="BW98" s="78">
        <f>COUNTIF(Referrals[[#This Row],[Name]:[Alt.contact]],"Mi")</f>
        <v>0</v>
      </c>
      <c r="BX98" s="80">
        <f t="shared" si="93"/>
        <v>0</v>
      </c>
      <c r="BY98" s="80">
        <f t="shared" si="94"/>
        <v>0</v>
      </c>
      <c r="BZ98" s="80">
        <f t="shared" si="95"/>
        <v>0</v>
      </c>
      <c r="CA98" s="67">
        <f t="shared" si="96"/>
        <v>0</v>
      </c>
      <c r="CB98" s="80">
        <f t="shared" si="97"/>
        <v>1</v>
      </c>
      <c r="CC98" s="80">
        <f t="shared" si="98"/>
        <v>0</v>
      </c>
      <c r="CD98" s="80">
        <f t="shared" si="99"/>
        <v>0</v>
      </c>
      <c r="CE98"/>
      <c r="CF98" s="40" t="s">
        <v>413</v>
      </c>
      <c r="CG98" s="62"/>
      <c r="CJ98" s="9">
        <v>42857</v>
      </c>
      <c r="CK98" s="80" t="str">
        <f t="shared" si="100"/>
        <v xml:space="preserve"> </v>
      </c>
      <c r="CL98" s="27"/>
      <c r="CM98" s="6" t="str">
        <f t="shared" ca="1" si="101"/>
        <v xml:space="preserve"> </v>
      </c>
      <c r="CN98" s="6" t="str">
        <f t="shared" ca="1" si="102"/>
        <v xml:space="preserve"> </v>
      </c>
      <c r="CO98" s="80" t="str">
        <f t="shared" ca="1" si="103"/>
        <v xml:space="preserve"> </v>
      </c>
      <c r="CP98" s="80" t="str">
        <f t="shared" si="104"/>
        <v xml:space="preserve"> </v>
      </c>
      <c r="CQ98" s="80" t="str">
        <f t="shared" si="105"/>
        <v xml:space="preserve"> </v>
      </c>
      <c r="CR98" s="80" t="str">
        <f t="shared" si="106"/>
        <v xml:space="preserve"> </v>
      </c>
      <c r="CS98" s="80">
        <f t="shared" si="107"/>
        <v>18</v>
      </c>
    </row>
    <row r="99" spans="1:97" ht="15" customHeight="1" thickBot="1">
      <c r="A99" s="14" t="s">
        <v>187</v>
      </c>
      <c r="B99" t="s">
        <v>119</v>
      </c>
      <c r="C99" t="s">
        <v>188</v>
      </c>
      <c r="E99" s="4">
        <v>42716</v>
      </c>
      <c r="F99" s="2">
        <v>42839</v>
      </c>
      <c r="G99" s="2">
        <v>22708</v>
      </c>
      <c r="H99" s="58">
        <f t="shared" si="54"/>
        <v>55</v>
      </c>
      <c r="I99" s="72" t="s">
        <v>679</v>
      </c>
      <c r="J99" s="43" t="s">
        <v>8</v>
      </c>
      <c r="K99" s="6">
        <v>11</v>
      </c>
      <c r="L99" s="6" t="s">
        <v>8</v>
      </c>
      <c r="M99" s="6" t="s">
        <v>11</v>
      </c>
      <c r="N99" s="6" t="s">
        <v>11</v>
      </c>
      <c r="O99" s="57" t="s">
        <v>8</v>
      </c>
      <c r="P99" t="s">
        <v>9</v>
      </c>
      <c r="Q99" t="s">
        <v>11</v>
      </c>
      <c r="R99" t="s">
        <v>11</v>
      </c>
      <c r="T99" t="s">
        <v>45</v>
      </c>
      <c r="U99" s="80" t="s">
        <v>8</v>
      </c>
      <c r="V99" s="21" t="s">
        <v>8</v>
      </c>
      <c r="W99" s="80" t="s">
        <v>11</v>
      </c>
      <c r="X99" s="80" t="s">
        <v>11</v>
      </c>
      <c r="Y99" s="80" t="s">
        <v>8</v>
      </c>
      <c r="AB99" t="s">
        <v>37</v>
      </c>
      <c r="AD99" s="4">
        <v>42844</v>
      </c>
      <c r="AE99" t="s">
        <v>16</v>
      </c>
      <c r="AF99" s="6">
        <f>Referrals[[#This Row],[Date.Received]]-Referrals[[#This Row],[Date.Assessed]]</f>
        <v>123</v>
      </c>
      <c r="AG99" s="6" t="s">
        <v>644</v>
      </c>
      <c r="AH99" s="6" t="s">
        <v>642</v>
      </c>
      <c r="AI99" s="6" t="s">
        <v>700</v>
      </c>
      <c r="AJ99" s="63">
        <f t="shared" si="55"/>
        <v>2017</v>
      </c>
      <c r="AK99" s="63">
        <f t="shared" si="56"/>
        <v>4</v>
      </c>
      <c r="AL99" s="80">
        <f t="shared" si="57"/>
        <v>1</v>
      </c>
      <c r="AM99" s="80">
        <f t="shared" si="58"/>
        <v>0</v>
      </c>
      <c r="AN99" s="80">
        <f t="shared" si="59"/>
        <v>0</v>
      </c>
      <c r="AO99" s="44">
        <f t="shared" si="60"/>
        <v>0</v>
      </c>
      <c r="AP99" s="80">
        <f t="shared" si="61"/>
        <v>0</v>
      </c>
      <c r="AQ99" s="44">
        <f t="shared" si="62"/>
        <v>0</v>
      </c>
      <c r="AR99" s="80">
        <f t="shared" si="63"/>
        <v>0</v>
      </c>
      <c r="AS99" s="6">
        <f t="shared" si="64"/>
        <v>1</v>
      </c>
      <c r="AT99" s="80">
        <f t="shared" si="65"/>
        <v>0</v>
      </c>
      <c r="AU99" s="80">
        <f t="shared" si="66"/>
        <v>0</v>
      </c>
      <c r="AV99" s="72">
        <f t="shared" si="67"/>
        <v>0</v>
      </c>
      <c r="AW99" s="72">
        <f t="shared" si="68"/>
        <v>0</v>
      </c>
      <c r="AX99" s="72">
        <f t="shared" si="69"/>
        <v>0</v>
      </c>
      <c r="AY99" s="72">
        <f t="shared" si="70"/>
        <v>1</v>
      </c>
      <c r="AZ99" s="72">
        <f t="shared" si="71"/>
        <v>0</v>
      </c>
      <c r="BA99" s="72">
        <f>IF(SUM(Referrals[[#This Row],[Tribal.bin]:[GA.bin]]) = 0,0,1)</f>
        <v>1</v>
      </c>
      <c r="BB99" s="72">
        <f t="shared" si="72"/>
        <v>0</v>
      </c>
      <c r="BC99" s="72">
        <f t="shared" si="73"/>
        <v>0</v>
      </c>
      <c r="BD99" s="72">
        <f t="shared" si="74"/>
        <v>0</v>
      </c>
      <c r="BE99" s="72">
        <f t="shared" si="75"/>
        <v>0</v>
      </c>
      <c r="BF99" s="72">
        <f t="shared" si="76"/>
        <v>0</v>
      </c>
      <c r="BG99" s="72">
        <f t="shared" si="77"/>
        <v>0</v>
      </c>
      <c r="BH99" s="72">
        <f t="shared" si="78"/>
        <v>1</v>
      </c>
      <c r="BI99" s="72">
        <f t="shared" si="79"/>
        <v>0</v>
      </c>
      <c r="BJ99" s="78">
        <f t="shared" si="80"/>
        <v>1</v>
      </c>
      <c r="BK99" s="78">
        <f t="shared" si="81"/>
        <v>1</v>
      </c>
      <c r="BL99" s="78">
        <f t="shared" si="82"/>
        <v>0</v>
      </c>
      <c r="BM99" s="72">
        <f t="shared" si="83"/>
        <v>1</v>
      </c>
      <c r="BN99" s="72">
        <f t="shared" si="84"/>
        <v>1</v>
      </c>
      <c r="BO99" s="72">
        <f t="shared" si="85"/>
        <v>0</v>
      </c>
      <c r="BP99" s="80">
        <f t="shared" si="86"/>
        <v>0</v>
      </c>
      <c r="BQ99" s="72">
        <f t="shared" si="87"/>
        <v>0</v>
      </c>
      <c r="BR99" s="72">
        <f t="shared" si="88"/>
        <v>0</v>
      </c>
      <c r="BS99" s="78">
        <f t="shared" si="89"/>
        <v>1</v>
      </c>
      <c r="BT99" s="78">
        <f t="shared" si="90"/>
        <v>1</v>
      </c>
      <c r="BU99" s="80">
        <f t="shared" si="91"/>
        <v>0</v>
      </c>
      <c r="BV99" s="80">
        <f t="shared" si="92"/>
        <v>1</v>
      </c>
      <c r="BW99" s="78">
        <f>COUNTIF(Referrals[[#This Row],[Name]:[Alt.contact]],"Mi")</f>
        <v>0</v>
      </c>
      <c r="BX99" s="80">
        <f t="shared" si="93"/>
        <v>0</v>
      </c>
      <c r="BY99" s="66">
        <f t="shared" si="94"/>
        <v>1</v>
      </c>
      <c r="BZ99" s="66">
        <f t="shared" si="95"/>
        <v>0</v>
      </c>
      <c r="CA99" s="67">
        <f t="shared" si="96"/>
        <v>1</v>
      </c>
      <c r="CB99" s="80">
        <f t="shared" si="97"/>
        <v>0</v>
      </c>
      <c r="CC99" s="80">
        <f t="shared" si="98"/>
        <v>0</v>
      </c>
      <c r="CD99" s="80">
        <f t="shared" si="99"/>
        <v>0</v>
      </c>
      <c r="CE99" s="4">
        <v>42866</v>
      </c>
      <c r="CG99" s="62"/>
      <c r="CJ99" s="9">
        <v>42866</v>
      </c>
      <c r="CK99" s="80" t="str">
        <f t="shared" si="100"/>
        <v>Yes</v>
      </c>
      <c r="CL99" s="27"/>
      <c r="CM99" s="6">
        <f t="shared" ca="1" si="101"/>
        <v>995</v>
      </c>
      <c r="CN99" s="6" t="str">
        <f t="shared" ca="1" si="102"/>
        <v>Yes</v>
      </c>
      <c r="CO99" s="80" t="str">
        <f t="shared" ca="1" si="103"/>
        <v>Yes</v>
      </c>
      <c r="CP99" s="80">
        <f t="shared" si="104"/>
        <v>27</v>
      </c>
      <c r="CQ99" s="80">
        <f t="shared" si="105"/>
        <v>5</v>
      </c>
      <c r="CR99" s="80">
        <f t="shared" si="106"/>
        <v>22</v>
      </c>
      <c r="CS99" s="80" t="str">
        <f t="shared" si="107"/>
        <v xml:space="preserve"> </v>
      </c>
    </row>
    <row r="100" spans="1:97" ht="15" customHeight="1">
      <c r="A100" s="14" t="s">
        <v>191</v>
      </c>
      <c r="B100" t="s">
        <v>55</v>
      </c>
      <c r="C100" t="s">
        <v>56</v>
      </c>
      <c r="D100">
        <v>1018730</v>
      </c>
      <c r="E100" s="4">
        <v>42760</v>
      </c>
      <c r="F100" s="2">
        <v>42844</v>
      </c>
      <c r="G100" s="2">
        <v>35878</v>
      </c>
      <c r="H100" s="58">
        <f t="shared" si="54"/>
        <v>19</v>
      </c>
      <c r="I100" s="72" t="s">
        <v>679</v>
      </c>
      <c r="J100" s="43" t="s">
        <v>8</v>
      </c>
      <c r="K100" s="6">
        <v>10</v>
      </c>
      <c r="L100" s="6" t="s">
        <v>8</v>
      </c>
      <c r="M100" s="6" t="s">
        <v>11</v>
      </c>
      <c r="N100" s="6" t="s">
        <v>8</v>
      </c>
      <c r="O100" s="57" t="s">
        <v>8</v>
      </c>
      <c r="P100" t="s">
        <v>49</v>
      </c>
      <c r="Q100" t="s">
        <v>11</v>
      </c>
      <c r="T100" t="s">
        <v>45</v>
      </c>
      <c r="U100" s="72" t="s">
        <v>8</v>
      </c>
      <c r="V100" t="s">
        <v>11</v>
      </c>
      <c r="W100" s="72" t="s">
        <v>8</v>
      </c>
      <c r="X100" s="72" t="s">
        <v>11</v>
      </c>
      <c r="Y100" s="80" t="s">
        <v>8</v>
      </c>
      <c r="AB100" t="s">
        <v>143</v>
      </c>
      <c r="AC100" t="s">
        <v>695</v>
      </c>
      <c r="AD100" s="4">
        <v>42853</v>
      </c>
      <c r="AE100" t="s">
        <v>16</v>
      </c>
      <c r="AF100" s="6">
        <f>Referrals[[#This Row],[Date.Received]]-Referrals[[#This Row],[Date.Assessed]]</f>
        <v>84</v>
      </c>
      <c r="AG100" s="6" t="s">
        <v>644</v>
      </c>
      <c r="AH100" s="6" t="s">
        <v>640</v>
      </c>
      <c r="AI100" s="6" t="s">
        <v>700</v>
      </c>
      <c r="AJ100" s="63">
        <f t="shared" si="55"/>
        <v>2017</v>
      </c>
      <c r="AK100" s="63">
        <f t="shared" si="56"/>
        <v>4</v>
      </c>
      <c r="AL100" s="80">
        <f t="shared" si="57"/>
        <v>1</v>
      </c>
      <c r="AM100" s="80">
        <f t="shared" si="58"/>
        <v>0</v>
      </c>
      <c r="AN100" s="80">
        <f t="shared" si="59"/>
        <v>0</v>
      </c>
      <c r="AO100" s="44">
        <f t="shared" si="60"/>
        <v>0</v>
      </c>
      <c r="AP100" s="80">
        <f t="shared" si="61"/>
        <v>0</v>
      </c>
      <c r="AQ100" s="80">
        <f t="shared" si="62"/>
        <v>1</v>
      </c>
      <c r="AR100" s="80">
        <f t="shared" si="63"/>
        <v>0</v>
      </c>
      <c r="AS100" s="44">
        <f t="shared" si="64"/>
        <v>0</v>
      </c>
      <c r="AT100" s="80">
        <f t="shared" si="65"/>
        <v>0</v>
      </c>
      <c r="AU100" s="80">
        <f t="shared" si="66"/>
        <v>0</v>
      </c>
      <c r="AV100" s="72">
        <f t="shared" si="67"/>
        <v>1</v>
      </c>
      <c r="AW100" s="72">
        <f t="shared" si="68"/>
        <v>0</v>
      </c>
      <c r="AX100" s="72">
        <f t="shared" si="69"/>
        <v>0</v>
      </c>
      <c r="AY100" s="72">
        <f t="shared" si="70"/>
        <v>1</v>
      </c>
      <c r="AZ100" s="72">
        <f t="shared" si="71"/>
        <v>0</v>
      </c>
      <c r="BA100" s="72">
        <f>IF(SUM(Referrals[[#This Row],[Tribal.bin]:[GA.bin]]) = 0,0,1)</f>
        <v>1</v>
      </c>
      <c r="BB100" s="72">
        <f t="shared" si="72"/>
        <v>0</v>
      </c>
      <c r="BC100" s="72">
        <f t="shared" si="73"/>
        <v>0</v>
      </c>
      <c r="BD100" s="72">
        <f t="shared" si="74"/>
        <v>0</v>
      </c>
      <c r="BE100" s="72">
        <f t="shared" si="75"/>
        <v>1</v>
      </c>
      <c r="BF100" s="72">
        <f t="shared" si="76"/>
        <v>0</v>
      </c>
      <c r="BG100" s="72">
        <f t="shared" si="77"/>
        <v>0</v>
      </c>
      <c r="BH100" s="72">
        <f t="shared" si="78"/>
        <v>0</v>
      </c>
      <c r="BI100" s="72">
        <f t="shared" si="79"/>
        <v>0</v>
      </c>
      <c r="BJ100" s="78">
        <f t="shared" si="80"/>
        <v>1</v>
      </c>
      <c r="BK100" s="78">
        <f t="shared" si="81"/>
        <v>0</v>
      </c>
      <c r="BL100" s="78">
        <f t="shared" si="82"/>
        <v>0</v>
      </c>
      <c r="BM100" s="72">
        <f t="shared" si="83"/>
        <v>1</v>
      </c>
      <c r="BN100" s="72">
        <f t="shared" si="84"/>
        <v>0</v>
      </c>
      <c r="BO100" s="72">
        <f t="shared" si="85"/>
        <v>0</v>
      </c>
      <c r="BP100" s="80">
        <f t="shared" si="86"/>
        <v>0</v>
      </c>
      <c r="BQ100" s="72">
        <f t="shared" si="87"/>
        <v>0</v>
      </c>
      <c r="BR100" s="72">
        <f t="shared" si="88"/>
        <v>0</v>
      </c>
      <c r="BS100" s="78">
        <f t="shared" si="89"/>
        <v>0</v>
      </c>
      <c r="BT100" s="78">
        <f t="shared" si="90"/>
        <v>1</v>
      </c>
      <c r="BU100" s="80">
        <f t="shared" si="91"/>
        <v>0</v>
      </c>
      <c r="BV100" s="80">
        <f t="shared" si="92"/>
        <v>1</v>
      </c>
      <c r="BW100" s="78">
        <f>COUNTIF(Referrals[[#This Row],[Name]:[Alt.contact]],"Mi")</f>
        <v>0</v>
      </c>
      <c r="BX100" s="80">
        <f t="shared" si="93"/>
        <v>0</v>
      </c>
      <c r="BY100" s="66">
        <f t="shared" si="94"/>
        <v>1</v>
      </c>
      <c r="BZ100" s="66">
        <f t="shared" si="95"/>
        <v>0</v>
      </c>
      <c r="CA100" s="67">
        <f t="shared" si="96"/>
        <v>1</v>
      </c>
      <c r="CB100" s="80">
        <f t="shared" si="97"/>
        <v>0</v>
      </c>
      <c r="CC100" s="80">
        <f t="shared" si="98"/>
        <v>0</v>
      </c>
      <c r="CD100" s="80">
        <f t="shared" si="99"/>
        <v>0</v>
      </c>
      <c r="CE100" s="2">
        <v>42873</v>
      </c>
      <c r="CG100" s="62"/>
      <c r="CJ100" s="9">
        <v>42877</v>
      </c>
      <c r="CK100" s="80" t="str">
        <f t="shared" si="100"/>
        <v>no</v>
      </c>
      <c r="CL100" s="27">
        <v>42947</v>
      </c>
      <c r="CM100" s="6">
        <f t="shared" ca="1" si="101"/>
        <v>74</v>
      </c>
      <c r="CN100" s="6" t="str">
        <f t="shared" ca="1" si="102"/>
        <v>Yes</v>
      </c>
      <c r="CO100" s="80" t="str">
        <f t="shared" ca="1" si="103"/>
        <v>no</v>
      </c>
      <c r="CP100" s="80">
        <f t="shared" si="104"/>
        <v>29</v>
      </c>
      <c r="CQ100" s="80">
        <f t="shared" si="105"/>
        <v>9</v>
      </c>
      <c r="CR100" s="80">
        <f t="shared" si="106"/>
        <v>20</v>
      </c>
      <c r="CS100" s="80" t="str">
        <f t="shared" si="107"/>
        <v xml:space="preserve"> </v>
      </c>
    </row>
    <row r="101" spans="1:97" ht="15" customHeight="1">
      <c r="A101" s="14" t="s">
        <v>192</v>
      </c>
      <c r="B101" t="s">
        <v>60</v>
      </c>
      <c r="C101" t="s">
        <v>61</v>
      </c>
      <c r="E101" s="4">
        <v>42838</v>
      </c>
      <c r="F101" s="2">
        <v>42864</v>
      </c>
      <c r="G101" s="2">
        <v>25300</v>
      </c>
      <c r="H101" s="58">
        <f t="shared" si="54"/>
        <v>48</v>
      </c>
      <c r="I101" s="72" t="s">
        <v>679</v>
      </c>
      <c r="J101" s="43" t="s">
        <v>8</v>
      </c>
      <c r="K101" s="6">
        <v>14</v>
      </c>
      <c r="L101" s="6" t="s">
        <v>11</v>
      </c>
      <c r="M101" s="6" t="s">
        <v>8</v>
      </c>
      <c r="N101" s="6" t="s">
        <v>8</v>
      </c>
      <c r="O101" s="57" t="s">
        <v>8</v>
      </c>
      <c r="P101" t="s">
        <v>9</v>
      </c>
      <c r="Q101" t="s">
        <v>11</v>
      </c>
      <c r="R101" t="s">
        <v>11</v>
      </c>
      <c r="S101" s="40" t="s">
        <v>11</v>
      </c>
      <c r="T101" t="s">
        <v>10</v>
      </c>
      <c r="U101" s="72" t="s">
        <v>11</v>
      </c>
      <c r="V101" t="s">
        <v>58</v>
      </c>
      <c r="W101" s="72" t="s">
        <v>8</v>
      </c>
      <c r="X101" s="72" t="s">
        <v>11</v>
      </c>
      <c r="Y101" s="80" t="s">
        <v>8</v>
      </c>
      <c r="AE101" t="s">
        <v>12</v>
      </c>
      <c r="AF101" s="6">
        <f>Referrals[[#This Row],[Date.Received]]-Referrals[[#This Row],[Date.Assessed]]</f>
        <v>26</v>
      </c>
      <c r="AG101" s="6" t="s">
        <v>644</v>
      </c>
      <c r="AH101" s="6" t="s">
        <v>642</v>
      </c>
      <c r="AI101" s="6" t="s">
        <v>700</v>
      </c>
      <c r="AJ101" s="63">
        <f t="shared" si="55"/>
        <v>2017</v>
      </c>
      <c r="AK101" s="63">
        <f t="shared" si="56"/>
        <v>5</v>
      </c>
      <c r="AL101" s="80">
        <f t="shared" si="57"/>
        <v>1</v>
      </c>
      <c r="AM101" s="80">
        <f t="shared" si="58"/>
        <v>0</v>
      </c>
      <c r="AN101" s="80">
        <f t="shared" si="59"/>
        <v>0</v>
      </c>
      <c r="AO101" s="44">
        <f t="shared" si="60"/>
        <v>0</v>
      </c>
      <c r="AP101" s="80">
        <f t="shared" si="61"/>
        <v>0</v>
      </c>
      <c r="AQ101" s="44">
        <f t="shared" si="62"/>
        <v>0</v>
      </c>
      <c r="AR101" s="80">
        <f t="shared" si="63"/>
        <v>0</v>
      </c>
      <c r="AS101" s="6">
        <f t="shared" si="64"/>
        <v>1</v>
      </c>
      <c r="AT101" s="80">
        <f t="shared" si="65"/>
        <v>0</v>
      </c>
      <c r="AU101" s="80">
        <f t="shared" si="66"/>
        <v>0</v>
      </c>
      <c r="AV101" s="72">
        <f t="shared" si="67"/>
        <v>0</v>
      </c>
      <c r="AW101" s="72">
        <f t="shared" si="68"/>
        <v>0</v>
      </c>
      <c r="AX101" s="72">
        <f t="shared" si="69"/>
        <v>1</v>
      </c>
      <c r="AY101" s="72">
        <f t="shared" si="70"/>
        <v>0</v>
      </c>
      <c r="AZ101" s="72">
        <f t="shared" si="71"/>
        <v>0</v>
      </c>
      <c r="BA101" s="72">
        <f>IF(SUM(Referrals[[#This Row],[Tribal.bin]:[GA.bin]]) = 0,0,1)</f>
        <v>1</v>
      </c>
      <c r="BB101" s="72">
        <f t="shared" si="72"/>
        <v>0</v>
      </c>
      <c r="BC101" s="72">
        <f t="shared" si="73"/>
        <v>0</v>
      </c>
      <c r="BD101" s="72">
        <f t="shared" si="74"/>
        <v>0</v>
      </c>
      <c r="BE101" s="72">
        <f t="shared" si="75"/>
        <v>0</v>
      </c>
      <c r="BF101" s="72">
        <f t="shared" si="76"/>
        <v>0</v>
      </c>
      <c r="BG101" s="72">
        <f t="shared" si="77"/>
        <v>0</v>
      </c>
      <c r="BH101" s="72">
        <f t="shared" si="78"/>
        <v>1</v>
      </c>
      <c r="BI101" s="72">
        <f t="shared" si="79"/>
        <v>0</v>
      </c>
      <c r="BJ101" s="78">
        <f t="shared" si="80"/>
        <v>0</v>
      </c>
      <c r="BK101" s="78">
        <f t="shared" si="81"/>
        <v>0</v>
      </c>
      <c r="BL101" s="78">
        <f t="shared" si="82"/>
        <v>1</v>
      </c>
      <c r="BM101" s="72">
        <f t="shared" si="83"/>
        <v>1</v>
      </c>
      <c r="BN101" s="72">
        <f t="shared" si="84"/>
        <v>1</v>
      </c>
      <c r="BO101" s="72">
        <f t="shared" si="85"/>
        <v>1</v>
      </c>
      <c r="BP101" s="80">
        <f t="shared" si="86"/>
        <v>0</v>
      </c>
      <c r="BQ101" s="72">
        <f t="shared" si="87"/>
        <v>0</v>
      </c>
      <c r="BR101" s="72">
        <f t="shared" si="88"/>
        <v>0</v>
      </c>
      <c r="BS101" s="78">
        <f t="shared" si="89"/>
        <v>0</v>
      </c>
      <c r="BT101" s="78">
        <f t="shared" si="90"/>
        <v>1</v>
      </c>
      <c r="BU101" s="80">
        <f t="shared" si="91"/>
        <v>1</v>
      </c>
      <c r="BV101" s="80">
        <f t="shared" si="92"/>
        <v>1</v>
      </c>
      <c r="BW101" s="78">
        <f>COUNTIF(Referrals[[#This Row],[Name]:[Alt.contact]],"Mi")</f>
        <v>0</v>
      </c>
      <c r="BX101" s="80">
        <f t="shared" si="93"/>
        <v>0</v>
      </c>
      <c r="BY101" s="72">
        <f t="shared" si="94"/>
        <v>0</v>
      </c>
      <c r="BZ101" s="80">
        <f t="shared" si="95"/>
        <v>0</v>
      </c>
      <c r="CA101" s="67">
        <f t="shared" si="96"/>
        <v>0</v>
      </c>
      <c r="CB101" s="80">
        <f t="shared" si="97"/>
        <v>1</v>
      </c>
      <c r="CC101" s="80">
        <f t="shared" si="98"/>
        <v>0</v>
      </c>
      <c r="CD101" s="80">
        <f t="shared" si="99"/>
        <v>0</v>
      </c>
      <c r="CE101"/>
      <c r="CF101" t="s">
        <v>193</v>
      </c>
      <c r="CG101" s="62"/>
      <c r="CJ101" t="s">
        <v>144</v>
      </c>
      <c r="CK101" s="80" t="str">
        <f t="shared" si="100"/>
        <v xml:space="preserve"> </v>
      </c>
      <c r="CL101" s="15"/>
      <c r="CM101" s="6" t="str">
        <f t="shared" ca="1" si="101"/>
        <v xml:space="preserve"> </v>
      </c>
      <c r="CN101" s="6" t="str">
        <f t="shared" ca="1" si="102"/>
        <v xml:space="preserve"> </v>
      </c>
      <c r="CO101" s="80" t="str">
        <f t="shared" ca="1" si="103"/>
        <v xml:space="preserve"> </v>
      </c>
      <c r="CP101" s="80" t="str">
        <f t="shared" si="104"/>
        <v xml:space="preserve"> </v>
      </c>
      <c r="CQ101" s="80" t="str">
        <f t="shared" si="105"/>
        <v xml:space="preserve"> </v>
      </c>
      <c r="CR101" s="80" t="str">
        <f t="shared" si="106"/>
        <v xml:space="preserve"> </v>
      </c>
      <c r="CS101" s="80" t="e">
        <f t="shared" si="107"/>
        <v>#VALUE!</v>
      </c>
    </row>
    <row r="102" spans="1:97" ht="15" customHeight="1">
      <c r="A102" s="14" t="s">
        <v>196</v>
      </c>
      <c r="B102" t="s">
        <v>111</v>
      </c>
      <c r="C102" t="s">
        <v>112</v>
      </c>
      <c r="D102">
        <v>1027908</v>
      </c>
      <c r="E102" s="4">
        <v>42835</v>
      </c>
      <c r="F102" s="2">
        <v>42864</v>
      </c>
      <c r="G102" s="2">
        <v>27925</v>
      </c>
      <c r="H102" s="72">
        <f t="shared" si="54"/>
        <v>40</v>
      </c>
      <c r="I102" s="72" t="s">
        <v>679</v>
      </c>
      <c r="J102" s="43" t="s">
        <v>8</v>
      </c>
      <c r="K102" s="6">
        <v>13</v>
      </c>
      <c r="L102" s="6" t="s">
        <v>8</v>
      </c>
      <c r="M102" s="6" t="s">
        <v>8</v>
      </c>
      <c r="N102" s="6" t="s">
        <v>8</v>
      </c>
      <c r="O102" s="57" t="s">
        <v>8</v>
      </c>
      <c r="P102" t="s">
        <v>9</v>
      </c>
      <c r="Q102" t="s">
        <v>11</v>
      </c>
      <c r="T102" t="s">
        <v>22</v>
      </c>
      <c r="U102" s="72" t="s">
        <v>8</v>
      </c>
      <c r="V102" t="s">
        <v>58</v>
      </c>
      <c r="W102" s="72" t="s">
        <v>11</v>
      </c>
      <c r="X102" s="72" t="s">
        <v>8</v>
      </c>
      <c r="Y102" s="80" t="s">
        <v>11</v>
      </c>
      <c r="AB102" t="s">
        <v>143</v>
      </c>
      <c r="AC102" t="s">
        <v>172</v>
      </c>
      <c r="AD102" s="4">
        <v>42872</v>
      </c>
      <c r="AE102" t="s">
        <v>16</v>
      </c>
      <c r="AF102" s="6">
        <f>Referrals[[#This Row],[Date.Received]]-Referrals[[#This Row],[Date.Assessed]]</f>
        <v>29</v>
      </c>
      <c r="AG102" s="6" t="s">
        <v>644</v>
      </c>
      <c r="AH102" s="6" t="s">
        <v>640</v>
      </c>
      <c r="AI102" s="6" t="s">
        <v>700</v>
      </c>
      <c r="AJ102" s="63">
        <f t="shared" si="55"/>
        <v>2017</v>
      </c>
      <c r="AK102" s="63">
        <f t="shared" si="56"/>
        <v>5</v>
      </c>
      <c r="AL102" s="80">
        <f t="shared" si="57"/>
        <v>1</v>
      </c>
      <c r="AM102" s="80">
        <f t="shared" si="58"/>
        <v>0</v>
      </c>
      <c r="AN102" s="80">
        <f t="shared" si="59"/>
        <v>0</v>
      </c>
      <c r="AO102" s="44">
        <f t="shared" si="60"/>
        <v>0</v>
      </c>
      <c r="AP102" s="80">
        <f t="shared" si="61"/>
        <v>0</v>
      </c>
      <c r="AQ102" s="80">
        <f t="shared" si="62"/>
        <v>1</v>
      </c>
      <c r="AR102" s="80">
        <f t="shared" si="63"/>
        <v>0</v>
      </c>
      <c r="AS102" s="44">
        <f t="shared" si="64"/>
        <v>0</v>
      </c>
      <c r="AT102" s="80">
        <f t="shared" si="65"/>
        <v>0</v>
      </c>
      <c r="AU102" s="80">
        <f t="shared" si="66"/>
        <v>0</v>
      </c>
      <c r="AV102" s="72">
        <f t="shared" si="67"/>
        <v>0</v>
      </c>
      <c r="AW102" s="72">
        <f t="shared" si="68"/>
        <v>1</v>
      </c>
      <c r="AX102" s="72">
        <f t="shared" si="69"/>
        <v>0</v>
      </c>
      <c r="AY102" s="72">
        <f t="shared" si="70"/>
        <v>0</v>
      </c>
      <c r="AZ102" s="72">
        <f t="shared" si="71"/>
        <v>0</v>
      </c>
      <c r="BA102" s="72">
        <f>IF(SUM(Referrals[[#This Row],[Tribal.bin]:[GA.bin]]) = 0,0,1)</f>
        <v>1</v>
      </c>
      <c r="BB102" s="72">
        <f t="shared" si="72"/>
        <v>0</v>
      </c>
      <c r="BC102" s="72">
        <f t="shared" si="73"/>
        <v>0</v>
      </c>
      <c r="BD102" s="72">
        <f t="shared" si="74"/>
        <v>0</v>
      </c>
      <c r="BE102" s="72">
        <f t="shared" si="75"/>
        <v>0</v>
      </c>
      <c r="BF102" s="72">
        <f t="shared" si="76"/>
        <v>0</v>
      </c>
      <c r="BG102" s="72">
        <f t="shared" si="77"/>
        <v>0</v>
      </c>
      <c r="BH102" s="72">
        <f t="shared" si="78"/>
        <v>1</v>
      </c>
      <c r="BI102" s="72">
        <f t="shared" si="79"/>
        <v>0</v>
      </c>
      <c r="BJ102" s="78">
        <f t="shared" si="80"/>
        <v>0</v>
      </c>
      <c r="BK102" s="78">
        <f t="shared" si="81"/>
        <v>0</v>
      </c>
      <c r="BL102" s="78">
        <f t="shared" si="82"/>
        <v>0</v>
      </c>
      <c r="BM102" s="72">
        <f t="shared" si="83"/>
        <v>1</v>
      </c>
      <c r="BN102" s="72">
        <f t="shared" si="84"/>
        <v>0</v>
      </c>
      <c r="BO102" s="72">
        <f t="shared" si="85"/>
        <v>0</v>
      </c>
      <c r="BP102" s="80">
        <f t="shared" si="86"/>
        <v>1</v>
      </c>
      <c r="BQ102" s="72">
        <f t="shared" si="87"/>
        <v>0</v>
      </c>
      <c r="BR102" s="72">
        <f t="shared" si="88"/>
        <v>0</v>
      </c>
      <c r="BS102" s="78">
        <f t="shared" si="89"/>
        <v>1</v>
      </c>
      <c r="BT102" s="78">
        <f t="shared" si="90"/>
        <v>0</v>
      </c>
      <c r="BU102" s="80">
        <f t="shared" si="91"/>
        <v>0</v>
      </c>
      <c r="BV102" s="80">
        <f t="shared" si="92"/>
        <v>1</v>
      </c>
      <c r="BW102" s="78">
        <f>COUNTIF(Referrals[[#This Row],[Name]:[Alt.contact]],"Mi")</f>
        <v>0</v>
      </c>
      <c r="BX102" s="80">
        <f t="shared" si="93"/>
        <v>0</v>
      </c>
      <c r="BY102" s="66">
        <f t="shared" si="94"/>
        <v>1</v>
      </c>
      <c r="BZ102" s="66">
        <f t="shared" si="95"/>
        <v>0</v>
      </c>
      <c r="CA102" s="67">
        <f t="shared" si="96"/>
        <v>1</v>
      </c>
      <c r="CB102" s="80">
        <f t="shared" si="97"/>
        <v>0</v>
      </c>
      <c r="CC102" s="80">
        <f t="shared" si="98"/>
        <v>0</v>
      </c>
      <c r="CD102" s="80">
        <f t="shared" si="99"/>
        <v>0</v>
      </c>
      <c r="CE102" s="2">
        <v>42915</v>
      </c>
      <c r="CG102" s="62"/>
      <c r="CJ102" s="9">
        <v>42905</v>
      </c>
      <c r="CK102" s="80" t="str">
        <f t="shared" si="100"/>
        <v>Yes</v>
      </c>
      <c r="CL102" s="15"/>
      <c r="CM102" s="6">
        <f t="shared" ca="1" si="101"/>
        <v>946</v>
      </c>
      <c r="CN102" s="6" t="str">
        <f t="shared" ca="1" si="102"/>
        <v>Yes</v>
      </c>
      <c r="CO102" s="80" t="str">
        <f t="shared" ca="1" si="103"/>
        <v>Yes</v>
      </c>
      <c r="CP102" s="80">
        <f t="shared" si="104"/>
        <v>51</v>
      </c>
      <c r="CQ102" s="80">
        <f t="shared" si="105"/>
        <v>8</v>
      </c>
      <c r="CR102" s="80">
        <f t="shared" si="106"/>
        <v>43</v>
      </c>
      <c r="CS102" s="80" t="str">
        <f t="shared" si="107"/>
        <v xml:space="preserve"> </v>
      </c>
    </row>
    <row r="103" spans="1:97" ht="15" customHeight="1">
      <c r="A103" s="14" t="s">
        <v>198</v>
      </c>
      <c r="B103" t="s">
        <v>60</v>
      </c>
      <c r="C103" t="s">
        <v>75</v>
      </c>
      <c r="E103" s="4">
        <v>42836</v>
      </c>
      <c r="F103" s="2">
        <v>42864</v>
      </c>
      <c r="G103" s="2">
        <v>33248</v>
      </c>
      <c r="H103" s="58">
        <f t="shared" si="54"/>
        <v>26</v>
      </c>
      <c r="I103" s="72" t="s">
        <v>679</v>
      </c>
      <c r="J103" s="43" t="s">
        <v>8</v>
      </c>
      <c r="K103" s="6">
        <v>14</v>
      </c>
      <c r="L103" s="6" t="s">
        <v>8</v>
      </c>
      <c r="M103" s="6" t="s">
        <v>8</v>
      </c>
      <c r="N103" s="6" t="s">
        <v>8</v>
      </c>
      <c r="O103" s="32" t="s">
        <v>8</v>
      </c>
      <c r="P103" t="s">
        <v>49</v>
      </c>
      <c r="Q103" t="s">
        <v>11</v>
      </c>
      <c r="T103" s="14" t="s">
        <v>45</v>
      </c>
      <c r="U103" s="80" t="s">
        <v>8</v>
      </c>
      <c r="V103" t="s">
        <v>58</v>
      </c>
      <c r="W103" s="80" t="s">
        <v>11</v>
      </c>
      <c r="X103" s="80" t="s">
        <v>11</v>
      </c>
      <c r="Y103" s="80" t="s">
        <v>8</v>
      </c>
      <c r="AB103" t="s">
        <v>15</v>
      </c>
      <c r="AC103" t="s">
        <v>695</v>
      </c>
      <c r="AD103" s="4">
        <v>42971</v>
      </c>
      <c r="AE103" t="s">
        <v>12</v>
      </c>
      <c r="AF103" s="6">
        <f>Referrals[[#This Row],[Date.Received]]-Referrals[[#This Row],[Date.Assessed]]</f>
        <v>28</v>
      </c>
      <c r="AG103" s="6" t="s">
        <v>644</v>
      </c>
      <c r="AH103" s="6" t="s">
        <v>698</v>
      </c>
      <c r="AI103" s="6" t="s">
        <v>643</v>
      </c>
      <c r="AJ103" s="63">
        <f t="shared" si="55"/>
        <v>2017</v>
      </c>
      <c r="AK103" s="63">
        <f t="shared" si="56"/>
        <v>5</v>
      </c>
      <c r="AL103" s="80">
        <f t="shared" si="57"/>
        <v>1</v>
      </c>
      <c r="AM103" s="80">
        <f t="shared" si="58"/>
        <v>0</v>
      </c>
      <c r="AN103" s="80">
        <f t="shared" si="59"/>
        <v>0</v>
      </c>
      <c r="AO103" s="44">
        <f t="shared" si="60"/>
        <v>0</v>
      </c>
      <c r="AP103" s="80">
        <f t="shared" si="61"/>
        <v>0</v>
      </c>
      <c r="AQ103" s="44">
        <f t="shared" si="62"/>
        <v>0</v>
      </c>
      <c r="AR103" s="80">
        <f t="shared" si="63"/>
        <v>0</v>
      </c>
      <c r="AS103" s="44">
        <f t="shared" si="64"/>
        <v>0</v>
      </c>
      <c r="AT103" s="80">
        <f t="shared" si="65"/>
        <v>1</v>
      </c>
      <c r="AU103" s="80">
        <f t="shared" si="66"/>
        <v>1</v>
      </c>
      <c r="AV103" s="72">
        <f t="shared" si="67"/>
        <v>0</v>
      </c>
      <c r="AW103" s="72">
        <f t="shared" si="68"/>
        <v>0</v>
      </c>
      <c r="AX103" s="72">
        <f t="shared" si="69"/>
        <v>0</v>
      </c>
      <c r="AY103" s="72">
        <f t="shared" si="70"/>
        <v>1</v>
      </c>
      <c r="AZ103" s="72">
        <f t="shared" si="71"/>
        <v>0</v>
      </c>
      <c r="BA103" s="72">
        <f>IF(SUM(Referrals[[#This Row],[Tribal.bin]:[GA.bin]]) = 0,0,1)</f>
        <v>1</v>
      </c>
      <c r="BB103" s="72">
        <f t="shared" si="72"/>
        <v>0</v>
      </c>
      <c r="BC103" s="72">
        <f t="shared" si="73"/>
        <v>0</v>
      </c>
      <c r="BD103" s="72">
        <f t="shared" si="74"/>
        <v>0</v>
      </c>
      <c r="BE103" s="72">
        <f t="shared" si="75"/>
        <v>1</v>
      </c>
      <c r="BF103" s="72">
        <f t="shared" si="76"/>
        <v>0</v>
      </c>
      <c r="BG103" s="72">
        <f t="shared" si="77"/>
        <v>0</v>
      </c>
      <c r="BH103" s="72">
        <f t="shared" si="78"/>
        <v>0</v>
      </c>
      <c r="BI103" s="72">
        <f t="shared" si="79"/>
        <v>0</v>
      </c>
      <c r="BJ103" s="78">
        <f t="shared" si="80"/>
        <v>0</v>
      </c>
      <c r="BK103" s="78">
        <f t="shared" si="81"/>
        <v>0</v>
      </c>
      <c r="BL103" s="78">
        <f t="shared" si="82"/>
        <v>0</v>
      </c>
      <c r="BM103" s="72">
        <f t="shared" si="83"/>
        <v>1</v>
      </c>
      <c r="BN103" s="72">
        <f t="shared" si="84"/>
        <v>0</v>
      </c>
      <c r="BO103" s="72">
        <f t="shared" si="85"/>
        <v>0</v>
      </c>
      <c r="BP103" s="80">
        <f t="shared" si="86"/>
        <v>0</v>
      </c>
      <c r="BQ103" s="72">
        <f t="shared" si="87"/>
        <v>0</v>
      </c>
      <c r="BR103" s="72">
        <f t="shared" si="88"/>
        <v>0</v>
      </c>
      <c r="BS103" s="78">
        <f t="shared" si="89"/>
        <v>1</v>
      </c>
      <c r="BT103" s="78">
        <f t="shared" si="90"/>
        <v>1</v>
      </c>
      <c r="BU103" s="80">
        <f t="shared" si="91"/>
        <v>0</v>
      </c>
      <c r="BV103" s="80">
        <f t="shared" si="92"/>
        <v>1</v>
      </c>
      <c r="BW103" s="78">
        <f>COUNTIF(Referrals[[#This Row],[Name]:[Alt.contact]],"Mi")</f>
        <v>0</v>
      </c>
      <c r="BX103" s="80">
        <f t="shared" si="93"/>
        <v>0</v>
      </c>
      <c r="BY103" s="66">
        <f t="shared" si="94"/>
        <v>1</v>
      </c>
      <c r="BZ103" s="66">
        <f t="shared" si="95"/>
        <v>0</v>
      </c>
      <c r="CA103" s="67">
        <f t="shared" si="96"/>
        <v>0</v>
      </c>
      <c r="CB103" s="80">
        <f t="shared" si="97"/>
        <v>1</v>
      </c>
      <c r="CC103" s="80">
        <f t="shared" si="98"/>
        <v>0</v>
      </c>
      <c r="CD103" s="80">
        <f t="shared" si="99"/>
        <v>0</v>
      </c>
      <c r="CE103"/>
      <c r="CF103" t="s">
        <v>94</v>
      </c>
      <c r="CG103" s="62"/>
      <c r="CI103" t="s">
        <v>35</v>
      </c>
      <c r="CJ103" s="4">
        <v>43083</v>
      </c>
      <c r="CK103" s="80" t="str">
        <f t="shared" si="100"/>
        <v xml:space="preserve"> </v>
      </c>
      <c r="CL103" s="15"/>
      <c r="CM103" s="6" t="str">
        <f t="shared" ca="1" si="101"/>
        <v xml:space="preserve"> </v>
      </c>
      <c r="CN103" s="6" t="str">
        <f t="shared" ca="1" si="102"/>
        <v xml:space="preserve"> </v>
      </c>
      <c r="CO103" s="80" t="str">
        <f t="shared" ca="1" si="103"/>
        <v xml:space="preserve"> </v>
      </c>
      <c r="CP103" s="80" t="str">
        <f t="shared" si="104"/>
        <v xml:space="preserve"> </v>
      </c>
      <c r="CQ103" s="80">
        <f t="shared" si="105"/>
        <v>107</v>
      </c>
      <c r="CR103" s="80" t="str">
        <f t="shared" si="106"/>
        <v xml:space="preserve"> </v>
      </c>
      <c r="CS103" s="80">
        <f t="shared" si="107"/>
        <v>219</v>
      </c>
    </row>
    <row r="104" spans="1:97" ht="15" customHeight="1">
      <c r="A104" s="14" t="s">
        <v>199</v>
      </c>
      <c r="B104" t="s">
        <v>80</v>
      </c>
      <c r="C104" t="s">
        <v>103</v>
      </c>
      <c r="D104">
        <v>1008256</v>
      </c>
      <c r="E104" s="4">
        <v>42790</v>
      </c>
      <c r="F104" s="2">
        <v>42864</v>
      </c>
      <c r="G104" s="12">
        <v>31015</v>
      </c>
      <c r="H104" s="58">
        <f t="shared" si="54"/>
        <v>32</v>
      </c>
      <c r="I104" s="72" t="s">
        <v>679</v>
      </c>
      <c r="J104" s="43" t="s">
        <v>8</v>
      </c>
      <c r="K104" s="13">
        <v>9</v>
      </c>
      <c r="L104" s="13" t="s">
        <v>8</v>
      </c>
      <c r="M104" s="13" t="s">
        <v>11</v>
      </c>
      <c r="N104" s="13" t="s">
        <v>11</v>
      </c>
      <c r="O104" s="31" t="s">
        <v>8</v>
      </c>
      <c r="P104" s="14" t="s">
        <v>9</v>
      </c>
      <c r="Q104" t="s">
        <v>11</v>
      </c>
      <c r="S104" s="40" t="s">
        <v>11</v>
      </c>
      <c r="T104" t="s">
        <v>45</v>
      </c>
      <c r="U104" s="72" t="s">
        <v>8</v>
      </c>
      <c r="V104" t="s">
        <v>58</v>
      </c>
      <c r="W104" s="72" t="s">
        <v>11</v>
      </c>
      <c r="X104" s="72" t="s">
        <v>11</v>
      </c>
      <c r="Y104" s="80" t="s">
        <v>8</v>
      </c>
      <c r="AB104" t="s">
        <v>143</v>
      </c>
      <c r="AC104" t="s">
        <v>695</v>
      </c>
      <c r="AD104" s="4">
        <v>42877</v>
      </c>
      <c r="AE104" t="s">
        <v>16</v>
      </c>
      <c r="AF104" s="6">
        <f>Referrals[[#This Row],[Date.Received]]-Referrals[[#This Row],[Date.Assessed]]</f>
        <v>74</v>
      </c>
      <c r="AG104" s="6" t="s">
        <v>644</v>
      </c>
      <c r="AH104" s="6" t="s">
        <v>642</v>
      </c>
      <c r="AI104" s="6" t="s">
        <v>700</v>
      </c>
      <c r="AJ104" s="63">
        <f t="shared" si="55"/>
        <v>2017</v>
      </c>
      <c r="AK104" s="63">
        <f t="shared" si="56"/>
        <v>5</v>
      </c>
      <c r="AL104" s="80">
        <f t="shared" si="57"/>
        <v>1</v>
      </c>
      <c r="AM104" s="80">
        <f t="shared" si="58"/>
        <v>0</v>
      </c>
      <c r="AN104" s="80">
        <f t="shared" si="59"/>
        <v>0</v>
      </c>
      <c r="AO104" s="44">
        <f t="shared" si="60"/>
        <v>0</v>
      </c>
      <c r="AP104" s="80">
        <f t="shared" si="61"/>
        <v>0</v>
      </c>
      <c r="AQ104" s="44">
        <f t="shared" si="62"/>
        <v>0</v>
      </c>
      <c r="AR104" s="80">
        <f t="shared" si="63"/>
        <v>0</v>
      </c>
      <c r="AS104" s="6">
        <f t="shared" si="64"/>
        <v>1</v>
      </c>
      <c r="AT104" s="80">
        <f t="shared" si="65"/>
        <v>0</v>
      </c>
      <c r="AU104" s="80">
        <f t="shared" si="66"/>
        <v>0</v>
      </c>
      <c r="AV104" s="72">
        <f t="shared" si="67"/>
        <v>0</v>
      </c>
      <c r="AW104" s="72">
        <f t="shared" si="68"/>
        <v>0</v>
      </c>
      <c r="AX104" s="72">
        <f t="shared" si="69"/>
        <v>0</v>
      </c>
      <c r="AY104" s="72">
        <f t="shared" si="70"/>
        <v>1</v>
      </c>
      <c r="AZ104" s="72">
        <f t="shared" si="71"/>
        <v>0</v>
      </c>
      <c r="BA104" s="72">
        <f>IF(SUM(Referrals[[#This Row],[Tribal.bin]:[GA.bin]]) = 0,0,1)</f>
        <v>1</v>
      </c>
      <c r="BB104" s="72">
        <f t="shared" si="72"/>
        <v>0</v>
      </c>
      <c r="BC104" s="72">
        <f t="shared" si="73"/>
        <v>0</v>
      </c>
      <c r="BD104" s="72">
        <f t="shared" si="74"/>
        <v>0</v>
      </c>
      <c r="BE104" s="72">
        <f t="shared" si="75"/>
        <v>0</v>
      </c>
      <c r="BF104" s="72">
        <f t="shared" si="76"/>
        <v>0</v>
      </c>
      <c r="BG104" s="72">
        <f t="shared" si="77"/>
        <v>0</v>
      </c>
      <c r="BH104" s="72">
        <f t="shared" si="78"/>
        <v>1</v>
      </c>
      <c r="BI104" s="72">
        <f t="shared" si="79"/>
        <v>0</v>
      </c>
      <c r="BJ104" s="78">
        <f t="shared" si="80"/>
        <v>1</v>
      </c>
      <c r="BK104" s="78">
        <f t="shared" si="81"/>
        <v>1</v>
      </c>
      <c r="BL104" s="78">
        <f t="shared" si="82"/>
        <v>0</v>
      </c>
      <c r="BM104" s="72">
        <f t="shared" si="83"/>
        <v>1</v>
      </c>
      <c r="BN104" s="72">
        <f t="shared" si="84"/>
        <v>0</v>
      </c>
      <c r="BO104" s="72">
        <f t="shared" si="85"/>
        <v>1</v>
      </c>
      <c r="BP104" s="80">
        <f t="shared" si="86"/>
        <v>0</v>
      </c>
      <c r="BQ104" s="72">
        <f t="shared" si="87"/>
        <v>0</v>
      </c>
      <c r="BR104" s="72">
        <f t="shared" si="88"/>
        <v>0</v>
      </c>
      <c r="BS104" s="78">
        <f t="shared" si="89"/>
        <v>1</v>
      </c>
      <c r="BT104" s="78">
        <f t="shared" si="90"/>
        <v>1</v>
      </c>
      <c r="BU104" s="80">
        <f t="shared" si="91"/>
        <v>0</v>
      </c>
      <c r="BV104" s="80">
        <f t="shared" si="92"/>
        <v>1</v>
      </c>
      <c r="BW104" s="78">
        <f>COUNTIF(Referrals[[#This Row],[Name]:[Alt.contact]],"Mi")</f>
        <v>0</v>
      </c>
      <c r="BX104" s="80">
        <f t="shared" si="93"/>
        <v>0</v>
      </c>
      <c r="BY104" s="66">
        <f t="shared" si="94"/>
        <v>1</v>
      </c>
      <c r="BZ104" s="66">
        <f t="shared" si="95"/>
        <v>0</v>
      </c>
      <c r="CA104" s="67">
        <f t="shared" si="96"/>
        <v>1</v>
      </c>
      <c r="CB104" s="80">
        <f t="shared" si="97"/>
        <v>0</v>
      </c>
      <c r="CC104" s="80">
        <f t="shared" si="98"/>
        <v>0</v>
      </c>
      <c r="CD104" s="80">
        <f t="shared" si="99"/>
        <v>0</v>
      </c>
      <c r="CE104" s="2">
        <v>42928</v>
      </c>
      <c r="CG104" s="62"/>
      <c r="CJ104" s="9">
        <v>42943</v>
      </c>
      <c r="CK104" s="80" t="str">
        <f t="shared" si="100"/>
        <v>Yes</v>
      </c>
      <c r="CL104" s="15"/>
      <c r="CM104" s="6">
        <f t="shared" ca="1" si="101"/>
        <v>933</v>
      </c>
      <c r="CN104" s="6" t="str">
        <f t="shared" ca="1" si="102"/>
        <v>Yes</v>
      </c>
      <c r="CO104" s="80" t="str">
        <f t="shared" ca="1" si="103"/>
        <v>Yes</v>
      </c>
      <c r="CP104" s="80">
        <f t="shared" si="104"/>
        <v>64</v>
      </c>
      <c r="CQ104" s="80">
        <f t="shared" si="105"/>
        <v>13</v>
      </c>
      <c r="CR104" s="80">
        <f t="shared" si="106"/>
        <v>51</v>
      </c>
      <c r="CS104" s="80" t="str">
        <f t="shared" si="107"/>
        <v xml:space="preserve"> </v>
      </c>
    </row>
    <row r="105" spans="1:97" ht="15" customHeight="1">
      <c r="A105" s="14" t="s">
        <v>194</v>
      </c>
      <c r="B105" t="s">
        <v>119</v>
      </c>
      <c r="C105" t="s">
        <v>188</v>
      </c>
      <c r="E105" s="4">
        <v>42835</v>
      </c>
      <c r="F105" s="2">
        <v>42864</v>
      </c>
      <c r="G105" s="12">
        <v>23870</v>
      </c>
      <c r="H105" s="15">
        <f t="shared" si="54"/>
        <v>52</v>
      </c>
      <c r="I105" s="15" t="s">
        <v>679</v>
      </c>
      <c r="J105" s="43" t="s">
        <v>8</v>
      </c>
      <c r="K105" s="13">
        <v>14</v>
      </c>
      <c r="L105" s="13" t="s">
        <v>8</v>
      </c>
      <c r="M105" s="13" t="s">
        <v>11</v>
      </c>
      <c r="N105" s="13" t="s">
        <v>11</v>
      </c>
      <c r="O105" s="84" t="s">
        <v>11</v>
      </c>
      <c r="P105" s="14" t="s">
        <v>9</v>
      </c>
      <c r="Q105" t="s">
        <v>11</v>
      </c>
      <c r="R105" t="s">
        <v>11</v>
      </c>
      <c r="S105" s="40" t="s">
        <v>11</v>
      </c>
      <c r="T105" t="s">
        <v>22</v>
      </c>
      <c r="U105" s="74" t="s">
        <v>8</v>
      </c>
      <c r="V105" s="37" t="s">
        <v>11</v>
      </c>
      <c r="W105" s="74" t="s">
        <v>8</v>
      </c>
      <c r="X105" s="74" t="s">
        <v>8</v>
      </c>
      <c r="Y105" s="74" t="s">
        <v>8</v>
      </c>
      <c r="AE105" t="s">
        <v>12</v>
      </c>
      <c r="AF105" s="6">
        <f>Referrals[[#This Row],[Date.Received]]-Referrals[[#This Row],[Date.Assessed]]</f>
        <v>29</v>
      </c>
      <c r="AG105" s="6" t="s">
        <v>644</v>
      </c>
      <c r="AH105" s="6" t="s">
        <v>640</v>
      </c>
      <c r="AI105" s="6" t="s">
        <v>700</v>
      </c>
      <c r="AJ105" s="63">
        <f t="shared" si="55"/>
        <v>2017</v>
      </c>
      <c r="AK105" s="63">
        <f t="shared" si="56"/>
        <v>5</v>
      </c>
      <c r="AL105" s="80">
        <f t="shared" si="57"/>
        <v>1</v>
      </c>
      <c r="AM105" s="80">
        <f t="shared" si="58"/>
        <v>0</v>
      </c>
      <c r="AN105" s="80">
        <f t="shared" si="59"/>
        <v>0</v>
      </c>
      <c r="AO105" s="44">
        <f t="shared" si="60"/>
        <v>0</v>
      </c>
      <c r="AP105" s="80">
        <f t="shared" si="61"/>
        <v>0</v>
      </c>
      <c r="AQ105" s="80">
        <f t="shared" si="62"/>
        <v>1</v>
      </c>
      <c r="AR105" s="80">
        <f t="shared" si="63"/>
        <v>0</v>
      </c>
      <c r="AS105" s="44">
        <f t="shared" si="64"/>
        <v>0</v>
      </c>
      <c r="AT105" s="80">
        <f t="shared" si="65"/>
        <v>0</v>
      </c>
      <c r="AU105" s="80">
        <f t="shared" si="66"/>
        <v>0</v>
      </c>
      <c r="AV105" s="72">
        <f t="shared" si="67"/>
        <v>1</v>
      </c>
      <c r="AW105" s="72">
        <f t="shared" si="68"/>
        <v>1</v>
      </c>
      <c r="AX105" s="72">
        <f t="shared" si="69"/>
        <v>0</v>
      </c>
      <c r="AY105" s="72">
        <f t="shared" si="70"/>
        <v>0</v>
      </c>
      <c r="AZ105" s="72">
        <f t="shared" si="71"/>
        <v>0</v>
      </c>
      <c r="BA105" s="72">
        <f>IF(SUM(Referrals[[#This Row],[Tribal.bin]:[GA.bin]]) = 0,0,1)</f>
        <v>1</v>
      </c>
      <c r="BB105" s="72">
        <f t="shared" si="72"/>
        <v>0</v>
      </c>
      <c r="BC105" s="72">
        <f t="shared" si="73"/>
        <v>0</v>
      </c>
      <c r="BD105" s="72">
        <f t="shared" si="74"/>
        <v>0</v>
      </c>
      <c r="BE105" s="72">
        <f t="shared" si="75"/>
        <v>0</v>
      </c>
      <c r="BF105" s="72">
        <f t="shared" si="76"/>
        <v>0</v>
      </c>
      <c r="BG105" s="72">
        <f t="shared" si="77"/>
        <v>0</v>
      </c>
      <c r="BH105" s="72">
        <f t="shared" si="78"/>
        <v>1</v>
      </c>
      <c r="BI105" s="72">
        <f t="shared" si="79"/>
        <v>1</v>
      </c>
      <c r="BJ105" s="78">
        <f t="shared" si="80"/>
        <v>1</v>
      </c>
      <c r="BK105" s="78">
        <f t="shared" si="81"/>
        <v>1</v>
      </c>
      <c r="BL105" s="78">
        <f t="shared" si="82"/>
        <v>0</v>
      </c>
      <c r="BM105" s="72">
        <f t="shared" si="83"/>
        <v>1</v>
      </c>
      <c r="BN105" s="72">
        <f t="shared" si="84"/>
        <v>1</v>
      </c>
      <c r="BO105" s="72">
        <f t="shared" si="85"/>
        <v>1</v>
      </c>
      <c r="BP105" s="80">
        <f t="shared" si="86"/>
        <v>0</v>
      </c>
      <c r="BQ105" s="72">
        <f t="shared" si="87"/>
        <v>0</v>
      </c>
      <c r="BR105" s="72">
        <f t="shared" si="88"/>
        <v>0</v>
      </c>
      <c r="BS105" s="78">
        <f t="shared" si="89"/>
        <v>0</v>
      </c>
      <c r="BT105" s="78">
        <f t="shared" si="90"/>
        <v>0</v>
      </c>
      <c r="BU105" s="80">
        <f t="shared" si="91"/>
        <v>0</v>
      </c>
      <c r="BV105" s="80">
        <f t="shared" si="92"/>
        <v>1</v>
      </c>
      <c r="BW105" s="78">
        <f>COUNTIF(Referrals[[#This Row],[Name]:[Alt.contact]],"Mi")</f>
        <v>0</v>
      </c>
      <c r="BX105" s="80">
        <f t="shared" si="93"/>
        <v>0</v>
      </c>
      <c r="BY105" s="80">
        <f t="shared" si="94"/>
        <v>0</v>
      </c>
      <c r="BZ105" s="80">
        <f t="shared" si="95"/>
        <v>0</v>
      </c>
      <c r="CA105" s="67">
        <f t="shared" si="96"/>
        <v>0</v>
      </c>
      <c r="CB105" s="80">
        <f t="shared" si="97"/>
        <v>1</v>
      </c>
      <c r="CC105" s="80">
        <f t="shared" si="98"/>
        <v>0</v>
      </c>
      <c r="CD105" s="80">
        <f t="shared" si="99"/>
        <v>0</v>
      </c>
      <c r="CE105"/>
      <c r="CF105" t="s">
        <v>41</v>
      </c>
      <c r="CG105" s="62"/>
      <c r="CH105" t="s">
        <v>195</v>
      </c>
      <c r="CI105" t="s">
        <v>17</v>
      </c>
      <c r="CJ105" s="9">
        <v>42877</v>
      </c>
      <c r="CK105" s="80" t="str">
        <f t="shared" si="100"/>
        <v xml:space="preserve"> </v>
      </c>
      <c r="CL105" s="27"/>
      <c r="CM105" s="6" t="str">
        <f t="shared" ca="1" si="101"/>
        <v xml:space="preserve"> </v>
      </c>
      <c r="CN105" s="6" t="str">
        <f t="shared" ca="1" si="102"/>
        <v xml:space="preserve"> </v>
      </c>
      <c r="CO105" s="80" t="str">
        <f t="shared" ca="1" si="103"/>
        <v xml:space="preserve"> </v>
      </c>
      <c r="CP105" s="80" t="str">
        <f t="shared" si="104"/>
        <v xml:space="preserve"> </v>
      </c>
      <c r="CQ105" s="80" t="str">
        <f t="shared" si="105"/>
        <v xml:space="preserve"> </v>
      </c>
      <c r="CR105" s="80" t="str">
        <f t="shared" si="106"/>
        <v xml:space="preserve"> </v>
      </c>
      <c r="CS105" s="80">
        <f t="shared" si="107"/>
        <v>13</v>
      </c>
    </row>
    <row r="106" spans="1:97" ht="15" customHeight="1">
      <c r="A106" s="14" t="s">
        <v>197</v>
      </c>
      <c r="B106" t="s">
        <v>60</v>
      </c>
      <c r="C106" t="s">
        <v>75</v>
      </c>
      <c r="E106" s="4">
        <v>42832</v>
      </c>
      <c r="F106" s="2">
        <v>42864</v>
      </c>
      <c r="G106" s="2">
        <v>26484</v>
      </c>
      <c r="H106" s="80">
        <f t="shared" si="54"/>
        <v>44</v>
      </c>
      <c r="I106" s="80" t="s">
        <v>679</v>
      </c>
      <c r="J106" s="43" t="s">
        <v>8</v>
      </c>
      <c r="K106" s="6">
        <v>10</v>
      </c>
      <c r="L106" s="6" t="s">
        <v>8</v>
      </c>
      <c r="M106" s="6" t="s">
        <v>11</v>
      </c>
      <c r="N106" s="6" t="s">
        <v>8</v>
      </c>
      <c r="O106" s="71" t="s">
        <v>8</v>
      </c>
      <c r="P106" t="s">
        <v>9</v>
      </c>
      <c r="Q106" t="s">
        <v>11</v>
      </c>
      <c r="T106" t="s">
        <v>678</v>
      </c>
      <c r="U106" s="80" t="s">
        <v>8</v>
      </c>
      <c r="V106" t="s">
        <v>8</v>
      </c>
      <c r="W106" s="80" t="s">
        <v>8</v>
      </c>
      <c r="X106" s="80" t="s">
        <v>11</v>
      </c>
      <c r="Y106" s="80" t="s">
        <v>8</v>
      </c>
      <c r="AB106" t="s">
        <v>15</v>
      </c>
      <c r="AC106" t="s">
        <v>695</v>
      </c>
      <c r="AD106" s="4">
        <v>42891</v>
      </c>
      <c r="AE106" t="s">
        <v>16</v>
      </c>
      <c r="AF106" s="6">
        <f>Referrals[[#This Row],[Date.Received]]-Referrals[[#This Row],[Date.Assessed]]</f>
        <v>32</v>
      </c>
      <c r="AG106" s="6" t="s">
        <v>644</v>
      </c>
      <c r="AH106" s="6" t="s">
        <v>640</v>
      </c>
      <c r="AI106" s="6" t="s">
        <v>700</v>
      </c>
      <c r="AJ106" s="63">
        <f t="shared" si="55"/>
        <v>2017</v>
      </c>
      <c r="AK106" s="63">
        <f t="shared" si="56"/>
        <v>5</v>
      </c>
      <c r="AL106" s="80">
        <f t="shared" si="57"/>
        <v>1</v>
      </c>
      <c r="AM106" s="80">
        <f t="shared" si="58"/>
        <v>0</v>
      </c>
      <c r="AN106" s="80">
        <f t="shared" si="59"/>
        <v>0</v>
      </c>
      <c r="AO106" s="44">
        <f t="shared" si="60"/>
        <v>0</v>
      </c>
      <c r="AP106" s="80">
        <f t="shared" si="61"/>
        <v>0</v>
      </c>
      <c r="AQ106" s="80">
        <f t="shared" si="62"/>
        <v>1</v>
      </c>
      <c r="AR106" s="80">
        <f t="shared" si="63"/>
        <v>0</v>
      </c>
      <c r="AS106" s="44">
        <f t="shared" si="64"/>
        <v>0</v>
      </c>
      <c r="AT106" s="80">
        <f t="shared" si="65"/>
        <v>0</v>
      </c>
      <c r="AU106" s="80">
        <f t="shared" si="66"/>
        <v>0</v>
      </c>
      <c r="AV106" s="72">
        <f t="shared" si="67"/>
        <v>0</v>
      </c>
      <c r="AW106" s="72">
        <f t="shared" si="68"/>
        <v>0</v>
      </c>
      <c r="AX106" s="72">
        <f t="shared" si="69"/>
        <v>0</v>
      </c>
      <c r="AY106" s="72">
        <f t="shared" si="70"/>
        <v>0</v>
      </c>
      <c r="AZ106" s="72">
        <f t="shared" si="71"/>
        <v>0</v>
      </c>
      <c r="BA106" s="72">
        <f>IF(SUM(Referrals[[#This Row],[Tribal.bin]:[GA.bin]]) = 0,0,1)</f>
        <v>1</v>
      </c>
      <c r="BB106" s="72">
        <f t="shared" si="72"/>
        <v>0</v>
      </c>
      <c r="BC106" s="72">
        <f t="shared" si="73"/>
        <v>0</v>
      </c>
      <c r="BD106" s="72">
        <f t="shared" si="74"/>
        <v>0</v>
      </c>
      <c r="BE106" s="72">
        <f t="shared" si="75"/>
        <v>0</v>
      </c>
      <c r="BF106" s="72">
        <f t="shared" si="76"/>
        <v>0</v>
      </c>
      <c r="BG106" s="72">
        <f t="shared" si="77"/>
        <v>0</v>
      </c>
      <c r="BH106" s="72">
        <f t="shared" si="78"/>
        <v>1</v>
      </c>
      <c r="BI106" s="72">
        <f t="shared" si="79"/>
        <v>0</v>
      </c>
      <c r="BJ106" s="78">
        <f t="shared" si="80"/>
        <v>1</v>
      </c>
      <c r="BK106" s="78">
        <f t="shared" si="81"/>
        <v>0</v>
      </c>
      <c r="BL106" s="78">
        <f t="shared" si="82"/>
        <v>0</v>
      </c>
      <c r="BM106" s="72">
        <f t="shared" si="83"/>
        <v>1</v>
      </c>
      <c r="BN106" s="72">
        <f t="shared" si="84"/>
        <v>0</v>
      </c>
      <c r="BO106" s="72">
        <f t="shared" si="85"/>
        <v>0</v>
      </c>
      <c r="BP106" s="80">
        <f t="shared" si="86"/>
        <v>0</v>
      </c>
      <c r="BQ106" s="72">
        <f t="shared" si="87"/>
        <v>0</v>
      </c>
      <c r="BR106" s="72">
        <f t="shared" si="88"/>
        <v>0</v>
      </c>
      <c r="BS106" s="78">
        <f t="shared" si="89"/>
        <v>0</v>
      </c>
      <c r="BT106" s="78">
        <f t="shared" si="90"/>
        <v>1</v>
      </c>
      <c r="BU106" s="80">
        <f t="shared" si="91"/>
        <v>0</v>
      </c>
      <c r="BV106" s="80">
        <f t="shared" si="92"/>
        <v>1</v>
      </c>
      <c r="BW106" s="78">
        <f>COUNTIF(Referrals[[#This Row],[Name]:[Alt.contact]],"Mi")</f>
        <v>1</v>
      </c>
      <c r="BX106" s="80">
        <f t="shared" si="93"/>
        <v>1</v>
      </c>
      <c r="BY106" s="66">
        <f t="shared" si="94"/>
        <v>1</v>
      </c>
      <c r="BZ106" s="66">
        <f t="shared" si="95"/>
        <v>0</v>
      </c>
      <c r="CA106" s="67">
        <f t="shared" si="96"/>
        <v>1</v>
      </c>
      <c r="CB106" s="80">
        <f t="shared" si="97"/>
        <v>0</v>
      </c>
      <c r="CC106" s="80">
        <f t="shared" si="98"/>
        <v>0</v>
      </c>
      <c r="CD106" s="80">
        <f t="shared" si="99"/>
        <v>0</v>
      </c>
      <c r="CE106" s="4">
        <v>42914</v>
      </c>
      <c r="CG106" s="62"/>
      <c r="CJ106" s="9">
        <v>42914</v>
      </c>
      <c r="CK106" s="80" t="str">
        <f t="shared" si="100"/>
        <v>no</v>
      </c>
      <c r="CL106" s="28">
        <v>43190</v>
      </c>
      <c r="CM106" s="6">
        <f t="shared" ca="1" si="101"/>
        <v>276</v>
      </c>
      <c r="CN106" s="6" t="str">
        <f t="shared" ca="1" si="102"/>
        <v>Yes</v>
      </c>
      <c r="CO106" s="80" t="str">
        <f t="shared" ca="1" si="103"/>
        <v>no</v>
      </c>
      <c r="CP106" s="80">
        <f t="shared" si="104"/>
        <v>50</v>
      </c>
      <c r="CQ106" s="80">
        <f t="shared" si="105"/>
        <v>27</v>
      </c>
      <c r="CR106" s="80">
        <f t="shared" si="106"/>
        <v>23</v>
      </c>
      <c r="CS106" s="80" t="str">
        <f t="shared" si="107"/>
        <v xml:space="preserve"> </v>
      </c>
    </row>
    <row r="107" spans="1:97" ht="15" customHeight="1">
      <c r="A107" s="14" t="s">
        <v>200</v>
      </c>
      <c r="B107" t="s">
        <v>6</v>
      </c>
      <c r="C107" t="s">
        <v>48</v>
      </c>
      <c r="E107" s="4">
        <v>42732</v>
      </c>
      <c r="F107" s="2">
        <v>42865</v>
      </c>
      <c r="G107" s="2">
        <v>27183</v>
      </c>
      <c r="H107" s="58">
        <f t="shared" si="54"/>
        <v>42</v>
      </c>
      <c r="I107" s="72" t="s">
        <v>679</v>
      </c>
      <c r="J107" s="43" t="s">
        <v>8</v>
      </c>
      <c r="K107" s="6">
        <v>9</v>
      </c>
      <c r="L107" s="6" t="s">
        <v>8</v>
      </c>
      <c r="M107" s="6" t="s">
        <v>11</v>
      </c>
      <c r="N107" s="6" t="s">
        <v>11</v>
      </c>
      <c r="O107" s="68" t="s">
        <v>8</v>
      </c>
      <c r="P107" t="s">
        <v>9</v>
      </c>
      <c r="Q107" t="s">
        <v>11</v>
      </c>
      <c r="T107" t="s">
        <v>22</v>
      </c>
      <c r="U107" s="74" t="s">
        <v>8</v>
      </c>
      <c r="V107" s="37" t="s">
        <v>11</v>
      </c>
      <c r="W107" s="74" t="s">
        <v>11</v>
      </c>
      <c r="X107" s="74" t="s">
        <v>11</v>
      </c>
      <c r="Y107" s="74" t="s">
        <v>8</v>
      </c>
      <c r="AB107" t="s">
        <v>26</v>
      </c>
      <c r="AD107" s="4">
        <v>42881</v>
      </c>
      <c r="AE107" t="s">
        <v>16</v>
      </c>
      <c r="AF107" s="6">
        <f>Referrals[[#This Row],[Date.Received]]-Referrals[[#This Row],[Date.Assessed]]</f>
        <v>133</v>
      </c>
      <c r="AG107" s="44" t="s">
        <v>645</v>
      </c>
      <c r="AH107" s="6" t="s">
        <v>642</v>
      </c>
      <c r="AI107" s="6" t="s">
        <v>700</v>
      </c>
      <c r="AJ107" s="63">
        <f t="shared" si="55"/>
        <v>2017</v>
      </c>
      <c r="AK107" s="63">
        <f t="shared" si="56"/>
        <v>5</v>
      </c>
      <c r="AL107" s="44">
        <f t="shared" si="57"/>
        <v>0</v>
      </c>
      <c r="AM107" s="80">
        <f t="shared" si="58"/>
        <v>1</v>
      </c>
      <c r="AN107" s="80">
        <f t="shared" si="59"/>
        <v>0</v>
      </c>
      <c r="AO107" s="44">
        <f t="shared" si="60"/>
        <v>0</v>
      </c>
      <c r="AP107" s="80">
        <f t="shared" si="61"/>
        <v>0</v>
      </c>
      <c r="AQ107" s="44">
        <f t="shared" si="62"/>
        <v>0</v>
      </c>
      <c r="AR107" s="80">
        <f t="shared" si="63"/>
        <v>0</v>
      </c>
      <c r="AS107" s="6">
        <f t="shared" si="64"/>
        <v>1</v>
      </c>
      <c r="AT107" s="80">
        <f t="shared" si="65"/>
        <v>0</v>
      </c>
      <c r="AU107" s="80">
        <f t="shared" si="66"/>
        <v>0</v>
      </c>
      <c r="AV107" s="72">
        <f t="shared" si="67"/>
        <v>1</v>
      </c>
      <c r="AW107" s="72">
        <f t="shared" si="68"/>
        <v>1</v>
      </c>
      <c r="AX107" s="72">
        <f t="shared" si="69"/>
        <v>0</v>
      </c>
      <c r="AY107" s="72">
        <f t="shared" si="70"/>
        <v>0</v>
      </c>
      <c r="AZ107" s="72">
        <f t="shared" si="71"/>
        <v>0</v>
      </c>
      <c r="BA107" s="72">
        <f>IF(SUM(Referrals[[#This Row],[Tribal.bin]:[GA.bin]]) = 0,0,1)</f>
        <v>1</v>
      </c>
      <c r="BB107" s="72">
        <f t="shared" si="72"/>
        <v>0</v>
      </c>
      <c r="BC107" s="72">
        <f t="shared" si="73"/>
        <v>0</v>
      </c>
      <c r="BD107" s="72">
        <f t="shared" si="74"/>
        <v>0</v>
      </c>
      <c r="BE107" s="72">
        <f t="shared" si="75"/>
        <v>0</v>
      </c>
      <c r="BF107" s="72">
        <f t="shared" si="76"/>
        <v>0</v>
      </c>
      <c r="BG107" s="72">
        <f t="shared" si="77"/>
        <v>0</v>
      </c>
      <c r="BH107" s="72">
        <f t="shared" si="78"/>
        <v>1</v>
      </c>
      <c r="BI107" s="72">
        <f t="shared" si="79"/>
        <v>0</v>
      </c>
      <c r="BJ107" s="78">
        <f t="shared" si="80"/>
        <v>1</v>
      </c>
      <c r="BK107" s="78">
        <f t="shared" si="81"/>
        <v>1</v>
      </c>
      <c r="BL107" s="78">
        <f t="shared" si="82"/>
        <v>0</v>
      </c>
      <c r="BM107" s="72">
        <f t="shared" si="83"/>
        <v>1</v>
      </c>
      <c r="BN107" s="72">
        <f t="shared" si="84"/>
        <v>0</v>
      </c>
      <c r="BO107" s="72">
        <f t="shared" si="85"/>
        <v>0</v>
      </c>
      <c r="BP107" s="80">
        <f t="shared" si="86"/>
        <v>0</v>
      </c>
      <c r="BQ107" s="72">
        <f t="shared" si="87"/>
        <v>0</v>
      </c>
      <c r="BR107" s="72">
        <f t="shared" si="88"/>
        <v>0</v>
      </c>
      <c r="BS107" s="78">
        <f t="shared" si="89"/>
        <v>1</v>
      </c>
      <c r="BT107" s="78">
        <f t="shared" si="90"/>
        <v>1</v>
      </c>
      <c r="BU107" s="80">
        <f t="shared" si="91"/>
        <v>0</v>
      </c>
      <c r="BV107" s="80">
        <f t="shared" si="92"/>
        <v>1</v>
      </c>
      <c r="BW107" s="78">
        <f>COUNTIF(Referrals[[#This Row],[Name]:[Alt.contact]],"Mi")</f>
        <v>0</v>
      </c>
      <c r="BX107" s="80">
        <f t="shared" si="93"/>
        <v>0</v>
      </c>
      <c r="BY107" s="66">
        <f t="shared" si="94"/>
        <v>1</v>
      </c>
      <c r="BZ107" s="66">
        <f t="shared" si="95"/>
        <v>0</v>
      </c>
      <c r="CA107" s="67">
        <f t="shared" si="96"/>
        <v>1</v>
      </c>
      <c r="CB107" s="80">
        <f t="shared" si="97"/>
        <v>0</v>
      </c>
      <c r="CC107" s="80">
        <f t="shared" si="98"/>
        <v>0</v>
      </c>
      <c r="CD107" s="80">
        <f t="shared" si="99"/>
        <v>0</v>
      </c>
      <c r="CE107" s="4">
        <v>42900</v>
      </c>
      <c r="CG107" s="62"/>
      <c r="CJ107" s="9">
        <v>42901</v>
      </c>
      <c r="CK107" s="80" t="str">
        <f t="shared" si="100"/>
        <v>Yes</v>
      </c>
      <c r="CL107" s="15"/>
      <c r="CM107" s="6">
        <f t="shared" ca="1" si="101"/>
        <v>961</v>
      </c>
      <c r="CN107" s="6" t="str">
        <f t="shared" ca="1" si="102"/>
        <v>Yes</v>
      </c>
      <c r="CO107" s="80" t="str">
        <f t="shared" ca="1" si="103"/>
        <v>Yes</v>
      </c>
      <c r="CP107" s="80">
        <f t="shared" si="104"/>
        <v>35</v>
      </c>
      <c r="CQ107" s="80">
        <f t="shared" si="105"/>
        <v>16</v>
      </c>
      <c r="CR107" s="80">
        <f t="shared" si="106"/>
        <v>19</v>
      </c>
      <c r="CS107" s="80" t="str">
        <f t="shared" si="107"/>
        <v xml:space="preserve"> </v>
      </c>
    </row>
    <row r="108" spans="1:97" ht="15" customHeight="1">
      <c r="A108" s="14" t="s">
        <v>201</v>
      </c>
      <c r="B108" t="s">
        <v>111</v>
      </c>
      <c r="C108" t="s">
        <v>175</v>
      </c>
      <c r="E108" s="4">
        <v>42776</v>
      </c>
      <c r="F108" s="2">
        <v>42866</v>
      </c>
      <c r="G108" s="2">
        <v>31117</v>
      </c>
      <c r="H108" s="69">
        <f t="shared" si="54"/>
        <v>32</v>
      </c>
      <c r="I108" s="72" t="s">
        <v>679</v>
      </c>
      <c r="J108" s="43" t="s">
        <v>8</v>
      </c>
      <c r="K108" s="6">
        <v>13</v>
      </c>
      <c r="L108" s="6" t="s">
        <v>8</v>
      </c>
      <c r="M108" s="6" t="s">
        <v>8</v>
      </c>
      <c r="N108" s="6" t="s">
        <v>8</v>
      </c>
      <c r="O108" s="57" t="s">
        <v>8</v>
      </c>
      <c r="P108" t="s">
        <v>9</v>
      </c>
      <c r="Q108" t="s">
        <v>11</v>
      </c>
      <c r="R108" t="s">
        <v>11</v>
      </c>
      <c r="T108" t="s">
        <v>22</v>
      </c>
      <c r="U108" s="72" t="s">
        <v>8</v>
      </c>
      <c r="V108" t="s">
        <v>11</v>
      </c>
      <c r="W108" s="72" t="s">
        <v>11</v>
      </c>
      <c r="X108" s="72" t="s">
        <v>8</v>
      </c>
      <c r="Y108" s="80" t="s">
        <v>8</v>
      </c>
      <c r="AE108" t="s">
        <v>12</v>
      </c>
      <c r="AF108" s="6">
        <f>Referrals[[#This Row],[Date.Received]]-Referrals[[#This Row],[Date.Assessed]]</f>
        <v>90</v>
      </c>
      <c r="AG108" s="6" t="s">
        <v>644</v>
      </c>
      <c r="AH108" s="6" t="s">
        <v>640</v>
      </c>
      <c r="AI108" s="6" t="s">
        <v>700</v>
      </c>
      <c r="AJ108" s="63">
        <f t="shared" si="55"/>
        <v>2017</v>
      </c>
      <c r="AK108" s="63">
        <f t="shared" si="56"/>
        <v>5</v>
      </c>
      <c r="AL108" s="80">
        <f t="shared" si="57"/>
        <v>1</v>
      </c>
      <c r="AM108" s="80">
        <f t="shared" si="58"/>
        <v>0</v>
      </c>
      <c r="AN108" s="80">
        <f t="shared" si="59"/>
        <v>0</v>
      </c>
      <c r="AO108" s="44">
        <f t="shared" si="60"/>
        <v>0</v>
      </c>
      <c r="AP108" s="80">
        <f t="shared" si="61"/>
        <v>0</v>
      </c>
      <c r="AQ108" s="80">
        <f t="shared" si="62"/>
        <v>1</v>
      </c>
      <c r="AR108" s="80">
        <f t="shared" si="63"/>
        <v>0</v>
      </c>
      <c r="AS108" s="44">
        <f t="shared" si="64"/>
        <v>0</v>
      </c>
      <c r="AT108" s="80">
        <f t="shared" si="65"/>
        <v>0</v>
      </c>
      <c r="AU108" s="80">
        <f t="shared" si="66"/>
        <v>0</v>
      </c>
      <c r="AV108" s="72">
        <f t="shared" si="67"/>
        <v>1</v>
      </c>
      <c r="AW108" s="72">
        <f t="shared" si="68"/>
        <v>1</v>
      </c>
      <c r="AX108" s="72">
        <f t="shared" si="69"/>
        <v>0</v>
      </c>
      <c r="AY108" s="72">
        <f t="shared" si="70"/>
        <v>0</v>
      </c>
      <c r="AZ108" s="72">
        <f t="shared" si="71"/>
        <v>0</v>
      </c>
      <c r="BA108" s="72">
        <f>IF(SUM(Referrals[[#This Row],[Tribal.bin]:[GA.bin]]) = 0,0,1)</f>
        <v>1</v>
      </c>
      <c r="BB108" s="72">
        <f t="shared" si="72"/>
        <v>0</v>
      </c>
      <c r="BC108" s="72">
        <f t="shared" si="73"/>
        <v>0</v>
      </c>
      <c r="BD108" s="72">
        <f t="shared" si="74"/>
        <v>0</v>
      </c>
      <c r="BE108" s="72">
        <f t="shared" si="75"/>
        <v>0</v>
      </c>
      <c r="BF108" s="72">
        <f t="shared" si="76"/>
        <v>0</v>
      </c>
      <c r="BG108" s="72">
        <f t="shared" si="77"/>
        <v>0</v>
      </c>
      <c r="BH108" s="72">
        <f t="shared" si="78"/>
        <v>1</v>
      </c>
      <c r="BI108" s="72">
        <f t="shared" si="79"/>
        <v>0</v>
      </c>
      <c r="BJ108" s="78">
        <f t="shared" si="80"/>
        <v>0</v>
      </c>
      <c r="BK108" s="78">
        <f t="shared" si="81"/>
        <v>0</v>
      </c>
      <c r="BL108" s="78">
        <f t="shared" si="82"/>
        <v>0</v>
      </c>
      <c r="BM108" s="72">
        <f t="shared" si="83"/>
        <v>1</v>
      </c>
      <c r="BN108" s="72">
        <f t="shared" si="84"/>
        <v>1</v>
      </c>
      <c r="BO108" s="72">
        <f t="shared" si="85"/>
        <v>0</v>
      </c>
      <c r="BP108" s="80">
        <f t="shared" si="86"/>
        <v>0</v>
      </c>
      <c r="BQ108" s="72">
        <f t="shared" si="87"/>
        <v>0</v>
      </c>
      <c r="BR108" s="72">
        <f t="shared" si="88"/>
        <v>0</v>
      </c>
      <c r="BS108" s="78">
        <f t="shared" si="89"/>
        <v>1</v>
      </c>
      <c r="BT108" s="78">
        <f t="shared" si="90"/>
        <v>0</v>
      </c>
      <c r="BU108" s="80">
        <f t="shared" si="91"/>
        <v>0</v>
      </c>
      <c r="BV108" s="80">
        <f t="shared" si="92"/>
        <v>1</v>
      </c>
      <c r="BW108" s="78">
        <f>COUNTIF(Referrals[[#This Row],[Name]:[Alt.contact]],"Mi")</f>
        <v>0</v>
      </c>
      <c r="BX108" s="80">
        <f t="shared" si="93"/>
        <v>0</v>
      </c>
      <c r="BY108" s="72">
        <f t="shared" si="94"/>
        <v>0</v>
      </c>
      <c r="BZ108" s="80">
        <f t="shared" si="95"/>
        <v>0</v>
      </c>
      <c r="CA108" s="67">
        <f t="shared" si="96"/>
        <v>0</v>
      </c>
      <c r="CB108" s="80">
        <f t="shared" si="97"/>
        <v>1</v>
      </c>
      <c r="CC108" s="80">
        <f t="shared" si="98"/>
        <v>0</v>
      </c>
      <c r="CD108" s="80">
        <f t="shared" si="99"/>
        <v>0</v>
      </c>
      <c r="CE108"/>
      <c r="CF108" s="40" t="s">
        <v>413</v>
      </c>
      <c r="CG108" s="62"/>
      <c r="CJ108" s="9">
        <v>42887</v>
      </c>
      <c r="CK108" s="80" t="str">
        <f t="shared" si="100"/>
        <v xml:space="preserve"> </v>
      </c>
      <c r="CL108" s="27"/>
      <c r="CM108" s="6" t="str">
        <f t="shared" ca="1" si="101"/>
        <v xml:space="preserve"> </v>
      </c>
      <c r="CN108" s="6" t="str">
        <f t="shared" ca="1" si="102"/>
        <v xml:space="preserve"> </v>
      </c>
      <c r="CO108" s="80" t="str">
        <f t="shared" ca="1" si="103"/>
        <v xml:space="preserve"> </v>
      </c>
      <c r="CP108" s="80" t="str">
        <f t="shared" si="104"/>
        <v xml:space="preserve"> </v>
      </c>
      <c r="CQ108" s="80" t="str">
        <f t="shared" si="105"/>
        <v xml:space="preserve"> </v>
      </c>
      <c r="CR108" s="80" t="str">
        <f t="shared" si="106"/>
        <v xml:space="preserve"> </v>
      </c>
      <c r="CS108" s="80">
        <f t="shared" si="107"/>
        <v>21</v>
      </c>
    </row>
    <row r="109" spans="1:97" ht="15" customHeight="1">
      <c r="A109" s="48" t="s">
        <v>202</v>
      </c>
      <c r="B109" s="37" t="s">
        <v>60</v>
      </c>
      <c r="C109" s="37" t="s">
        <v>147</v>
      </c>
      <c r="D109" s="37"/>
      <c r="E109" s="77">
        <v>42851</v>
      </c>
      <c r="F109" s="38">
        <v>42867</v>
      </c>
      <c r="G109" s="2">
        <v>29456</v>
      </c>
      <c r="H109" s="58">
        <f t="shared" si="54"/>
        <v>36</v>
      </c>
      <c r="I109" s="72" t="s">
        <v>679</v>
      </c>
      <c r="J109" s="43" t="s">
        <v>8</v>
      </c>
      <c r="K109" s="6">
        <v>12</v>
      </c>
      <c r="L109" s="6" t="s">
        <v>8</v>
      </c>
      <c r="M109" s="6" t="s">
        <v>11</v>
      </c>
      <c r="N109" s="6" t="s">
        <v>11</v>
      </c>
      <c r="O109" s="57" t="s">
        <v>8</v>
      </c>
      <c r="P109" t="s">
        <v>21</v>
      </c>
      <c r="Q109" t="s">
        <v>11</v>
      </c>
      <c r="R109" t="s">
        <v>11</v>
      </c>
      <c r="T109" t="s">
        <v>45</v>
      </c>
      <c r="U109" s="72" t="s">
        <v>8</v>
      </c>
      <c r="V109" t="s">
        <v>58</v>
      </c>
      <c r="W109" s="72" t="s">
        <v>8</v>
      </c>
      <c r="X109" s="72" t="s">
        <v>11</v>
      </c>
      <c r="Y109" s="80" t="s">
        <v>8</v>
      </c>
      <c r="AE109" t="s">
        <v>12</v>
      </c>
      <c r="AF109" s="6">
        <f>Referrals[[#This Row],[Date.Received]]-Referrals[[#This Row],[Date.Assessed]]</f>
        <v>16</v>
      </c>
      <c r="AG109" s="6" t="s">
        <v>644</v>
      </c>
      <c r="AH109" s="6" t="s">
        <v>698</v>
      </c>
      <c r="AI109" s="6" t="s">
        <v>700</v>
      </c>
      <c r="AJ109" s="63">
        <f t="shared" si="55"/>
        <v>2017</v>
      </c>
      <c r="AK109" s="63">
        <f t="shared" si="56"/>
        <v>5</v>
      </c>
      <c r="AL109" s="80">
        <f t="shared" si="57"/>
        <v>1</v>
      </c>
      <c r="AM109" s="80">
        <f t="shared" si="58"/>
        <v>0</v>
      </c>
      <c r="AN109" s="80">
        <f t="shared" si="59"/>
        <v>0</v>
      </c>
      <c r="AO109" s="44">
        <f t="shared" si="60"/>
        <v>0</v>
      </c>
      <c r="AP109" s="80">
        <f t="shared" si="61"/>
        <v>0</v>
      </c>
      <c r="AQ109" s="44">
        <f t="shared" si="62"/>
        <v>0</v>
      </c>
      <c r="AR109" s="80">
        <f t="shared" si="63"/>
        <v>0</v>
      </c>
      <c r="AS109" s="44">
        <f t="shared" si="64"/>
        <v>0</v>
      </c>
      <c r="AT109" s="80">
        <f t="shared" si="65"/>
        <v>1</v>
      </c>
      <c r="AU109" s="80">
        <f t="shared" si="66"/>
        <v>0</v>
      </c>
      <c r="AV109" s="72">
        <f t="shared" si="67"/>
        <v>0</v>
      </c>
      <c r="AW109" s="72">
        <f t="shared" si="68"/>
        <v>0</v>
      </c>
      <c r="AX109" s="72">
        <f t="shared" si="69"/>
        <v>0</v>
      </c>
      <c r="AY109" s="72">
        <f t="shared" si="70"/>
        <v>1</v>
      </c>
      <c r="AZ109" s="72">
        <f t="shared" si="71"/>
        <v>0</v>
      </c>
      <c r="BA109" s="72">
        <f>IF(SUM(Referrals[[#This Row],[Tribal.bin]:[GA.bin]]) = 0,0,1)</f>
        <v>1</v>
      </c>
      <c r="BB109" s="72">
        <f t="shared" si="72"/>
        <v>0</v>
      </c>
      <c r="BC109" s="72">
        <f t="shared" si="73"/>
        <v>0</v>
      </c>
      <c r="BD109" s="72">
        <f t="shared" si="74"/>
        <v>0</v>
      </c>
      <c r="BE109" s="72">
        <f t="shared" si="75"/>
        <v>0</v>
      </c>
      <c r="BF109" s="72">
        <f t="shared" si="76"/>
        <v>0</v>
      </c>
      <c r="BG109" s="72">
        <f t="shared" si="77"/>
        <v>1</v>
      </c>
      <c r="BH109" s="72">
        <f t="shared" si="78"/>
        <v>0</v>
      </c>
      <c r="BI109" s="72">
        <f t="shared" si="79"/>
        <v>0</v>
      </c>
      <c r="BJ109" s="78">
        <f t="shared" si="80"/>
        <v>1</v>
      </c>
      <c r="BK109" s="78">
        <f t="shared" si="81"/>
        <v>1</v>
      </c>
      <c r="BL109" s="78">
        <f t="shared" si="82"/>
        <v>0</v>
      </c>
      <c r="BM109" s="72">
        <f t="shared" si="83"/>
        <v>1</v>
      </c>
      <c r="BN109" s="72">
        <f t="shared" si="84"/>
        <v>1</v>
      </c>
      <c r="BO109" s="72">
        <f t="shared" si="85"/>
        <v>0</v>
      </c>
      <c r="BP109" s="80">
        <f t="shared" si="86"/>
        <v>0</v>
      </c>
      <c r="BQ109" s="72">
        <f t="shared" si="87"/>
        <v>0</v>
      </c>
      <c r="BR109" s="72">
        <f t="shared" si="88"/>
        <v>0</v>
      </c>
      <c r="BS109" s="78">
        <f t="shared" si="89"/>
        <v>0</v>
      </c>
      <c r="BT109" s="78">
        <f t="shared" si="90"/>
        <v>1</v>
      </c>
      <c r="BU109" s="80">
        <f t="shared" si="91"/>
        <v>0</v>
      </c>
      <c r="BV109" s="80">
        <f t="shared" si="92"/>
        <v>1</v>
      </c>
      <c r="BW109" s="78">
        <f>COUNTIF(Referrals[[#This Row],[Name]:[Alt.contact]],"Mi")</f>
        <v>0</v>
      </c>
      <c r="BX109" s="80">
        <f t="shared" si="93"/>
        <v>0</v>
      </c>
      <c r="BY109" s="72">
        <f t="shared" si="94"/>
        <v>0</v>
      </c>
      <c r="BZ109" s="80">
        <f t="shared" si="95"/>
        <v>0</v>
      </c>
      <c r="CA109" s="67">
        <f t="shared" si="96"/>
        <v>0</v>
      </c>
      <c r="CB109" s="80">
        <f t="shared" si="97"/>
        <v>1</v>
      </c>
      <c r="CC109" s="80">
        <f t="shared" si="98"/>
        <v>0</v>
      </c>
      <c r="CD109" s="80">
        <f t="shared" si="99"/>
        <v>0</v>
      </c>
      <c r="CE109"/>
      <c r="CF109" t="s">
        <v>717</v>
      </c>
      <c r="CG109" s="41" t="s">
        <v>104</v>
      </c>
      <c r="CI109" t="s">
        <v>17</v>
      </c>
      <c r="CJ109" s="9">
        <v>42907</v>
      </c>
      <c r="CK109" s="80" t="str">
        <f t="shared" si="100"/>
        <v xml:space="preserve"> </v>
      </c>
      <c r="CL109" s="15"/>
      <c r="CM109" s="6" t="str">
        <f t="shared" ca="1" si="101"/>
        <v xml:space="preserve"> </v>
      </c>
      <c r="CN109" s="6" t="str">
        <f t="shared" ca="1" si="102"/>
        <v xml:space="preserve"> </v>
      </c>
      <c r="CO109" s="80" t="str">
        <f t="shared" ca="1" si="103"/>
        <v xml:space="preserve"> </v>
      </c>
      <c r="CP109" s="80" t="str">
        <f t="shared" si="104"/>
        <v xml:space="preserve"> </v>
      </c>
      <c r="CQ109" s="80" t="str">
        <f t="shared" si="105"/>
        <v xml:space="preserve"> </v>
      </c>
      <c r="CR109" s="80" t="str">
        <f t="shared" si="106"/>
        <v xml:space="preserve"> </v>
      </c>
      <c r="CS109" s="80">
        <f t="shared" si="107"/>
        <v>40</v>
      </c>
    </row>
    <row r="110" spans="1:97" ht="15" customHeight="1">
      <c r="A110" s="14" t="s">
        <v>203</v>
      </c>
      <c r="B110" t="s">
        <v>43</v>
      </c>
      <c r="C110" t="s">
        <v>127</v>
      </c>
      <c r="E110" s="4">
        <v>42782</v>
      </c>
      <c r="F110" s="2">
        <v>42867</v>
      </c>
      <c r="G110" s="2">
        <v>24193</v>
      </c>
      <c r="H110" s="58">
        <f t="shared" si="54"/>
        <v>51</v>
      </c>
      <c r="I110" s="72" t="s">
        <v>679</v>
      </c>
      <c r="J110" s="43" t="s">
        <v>8</v>
      </c>
      <c r="K110" s="6">
        <v>9</v>
      </c>
      <c r="L110" s="6" t="s">
        <v>8</v>
      </c>
      <c r="M110" s="6" t="s">
        <v>11</v>
      </c>
      <c r="N110" s="6" t="s">
        <v>8</v>
      </c>
      <c r="O110" s="57" t="s">
        <v>8</v>
      </c>
      <c r="P110" t="s">
        <v>9</v>
      </c>
      <c r="Q110" t="s">
        <v>11</v>
      </c>
      <c r="R110" t="s">
        <v>11</v>
      </c>
      <c r="T110" t="s">
        <v>10</v>
      </c>
      <c r="U110" s="72" t="s">
        <v>11</v>
      </c>
      <c r="V110" t="s">
        <v>11</v>
      </c>
      <c r="W110" s="72" t="s">
        <v>11</v>
      </c>
      <c r="X110" s="72" t="s">
        <v>11</v>
      </c>
      <c r="Y110" s="80" t="s">
        <v>8</v>
      </c>
      <c r="Z110" s="80" t="s">
        <v>8</v>
      </c>
      <c r="AA110" t="s">
        <v>152</v>
      </c>
      <c r="AE110" t="s">
        <v>12</v>
      </c>
      <c r="AF110" s="6">
        <f>Referrals[[#This Row],[Date.Received]]-Referrals[[#This Row],[Date.Assessed]]</f>
        <v>85</v>
      </c>
      <c r="AG110" s="6" t="s">
        <v>644</v>
      </c>
      <c r="AH110" s="6" t="s">
        <v>642</v>
      </c>
      <c r="AI110" s="6" t="s">
        <v>700</v>
      </c>
      <c r="AJ110" s="63">
        <f t="shared" si="55"/>
        <v>2017</v>
      </c>
      <c r="AK110" s="63">
        <f t="shared" si="56"/>
        <v>5</v>
      </c>
      <c r="AL110" s="80">
        <f t="shared" si="57"/>
        <v>1</v>
      </c>
      <c r="AM110" s="80">
        <f t="shared" si="58"/>
        <v>0</v>
      </c>
      <c r="AN110" s="80">
        <f t="shared" si="59"/>
        <v>0</v>
      </c>
      <c r="AO110" s="44">
        <f t="shared" si="60"/>
        <v>0</v>
      </c>
      <c r="AP110" s="80">
        <f t="shared" si="61"/>
        <v>0</v>
      </c>
      <c r="AQ110" s="44">
        <f t="shared" si="62"/>
        <v>0</v>
      </c>
      <c r="AR110" s="80">
        <f t="shared" si="63"/>
        <v>0</v>
      </c>
      <c r="AS110" s="6">
        <f t="shared" si="64"/>
        <v>1</v>
      </c>
      <c r="AT110" s="80">
        <f t="shared" si="65"/>
        <v>0</v>
      </c>
      <c r="AU110" s="80">
        <f t="shared" si="66"/>
        <v>0</v>
      </c>
      <c r="AV110" s="72">
        <f t="shared" si="67"/>
        <v>1</v>
      </c>
      <c r="AW110" s="72">
        <f t="shared" si="68"/>
        <v>0</v>
      </c>
      <c r="AX110" s="72">
        <f t="shared" si="69"/>
        <v>1</v>
      </c>
      <c r="AY110" s="72">
        <f t="shared" si="70"/>
        <v>0</v>
      </c>
      <c r="AZ110" s="72">
        <f t="shared" si="71"/>
        <v>0</v>
      </c>
      <c r="BA110" s="72">
        <f>IF(SUM(Referrals[[#This Row],[Tribal.bin]:[GA.bin]]) = 0,0,1)</f>
        <v>1</v>
      </c>
      <c r="BB110" s="72">
        <f t="shared" si="72"/>
        <v>0</v>
      </c>
      <c r="BC110" s="72">
        <f t="shared" si="73"/>
        <v>0</v>
      </c>
      <c r="BD110" s="72">
        <f t="shared" si="74"/>
        <v>0</v>
      </c>
      <c r="BE110" s="72">
        <f t="shared" si="75"/>
        <v>0</v>
      </c>
      <c r="BF110" s="72">
        <f t="shared" si="76"/>
        <v>0</v>
      </c>
      <c r="BG110" s="72">
        <f t="shared" si="77"/>
        <v>0</v>
      </c>
      <c r="BH110" s="72">
        <f t="shared" si="78"/>
        <v>1</v>
      </c>
      <c r="BI110" s="72">
        <f t="shared" si="79"/>
        <v>0</v>
      </c>
      <c r="BJ110" s="78">
        <f t="shared" si="80"/>
        <v>1</v>
      </c>
      <c r="BK110" s="78">
        <f t="shared" si="81"/>
        <v>0</v>
      </c>
      <c r="BL110" s="78">
        <f t="shared" si="82"/>
        <v>0</v>
      </c>
      <c r="BM110" s="72">
        <f t="shared" si="83"/>
        <v>1</v>
      </c>
      <c r="BN110" s="72">
        <f t="shared" si="84"/>
        <v>1</v>
      </c>
      <c r="BO110" s="72">
        <f t="shared" si="85"/>
        <v>0</v>
      </c>
      <c r="BP110" s="80">
        <f t="shared" si="86"/>
        <v>0</v>
      </c>
      <c r="BQ110" s="72">
        <f t="shared" si="87"/>
        <v>0</v>
      </c>
      <c r="BR110" s="72">
        <f t="shared" si="88"/>
        <v>0</v>
      </c>
      <c r="BS110" s="78">
        <f t="shared" si="89"/>
        <v>1</v>
      </c>
      <c r="BT110" s="78">
        <f t="shared" si="90"/>
        <v>1</v>
      </c>
      <c r="BU110" s="80">
        <f t="shared" si="91"/>
        <v>1</v>
      </c>
      <c r="BV110" s="80">
        <f t="shared" si="92"/>
        <v>1</v>
      </c>
      <c r="BW110" s="78">
        <f>COUNTIF(Referrals[[#This Row],[Name]:[Alt.contact]],"Mi")</f>
        <v>0</v>
      </c>
      <c r="BX110" s="80">
        <f t="shared" si="93"/>
        <v>0</v>
      </c>
      <c r="BY110" s="72">
        <f t="shared" si="94"/>
        <v>0</v>
      </c>
      <c r="BZ110" s="80">
        <f t="shared" si="95"/>
        <v>0</v>
      </c>
      <c r="CA110" s="67">
        <f t="shared" si="96"/>
        <v>0</v>
      </c>
      <c r="CB110" s="80">
        <f t="shared" si="97"/>
        <v>1</v>
      </c>
      <c r="CC110" s="80">
        <f t="shared" si="98"/>
        <v>0</v>
      </c>
      <c r="CD110" s="80">
        <f t="shared" si="99"/>
        <v>0</v>
      </c>
      <c r="CE110"/>
      <c r="CF110" t="s">
        <v>717</v>
      </c>
      <c r="CG110" s="41" t="s">
        <v>104</v>
      </c>
      <c r="CI110" t="s">
        <v>33</v>
      </c>
      <c r="CJ110" s="9">
        <v>42943</v>
      </c>
      <c r="CK110" s="80" t="str">
        <f t="shared" si="100"/>
        <v xml:space="preserve"> </v>
      </c>
      <c r="CL110" s="15"/>
      <c r="CM110" s="6" t="str">
        <f t="shared" ca="1" si="101"/>
        <v xml:space="preserve"> </v>
      </c>
      <c r="CN110" s="6" t="str">
        <f t="shared" ca="1" si="102"/>
        <v xml:space="preserve"> </v>
      </c>
      <c r="CO110" s="80" t="str">
        <f t="shared" ca="1" si="103"/>
        <v xml:space="preserve"> </v>
      </c>
      <c r="CP110" s="80" t="str">
        <f t="shared" si="104"/>
        <v xml:space="preserve"> </v>
      </c>
      <c r="CQ110" s="80" t="str">
        <f t="shared" si="105"/>
        <v xml:space="preserve"> </v>
      </c>
      <c r="CR110" s="80" t="str">
        <f t="shared" si="106"/>
        <v xml:space="preserve"> </v>
      </c>
      <c r="CS110" s="80">
        <f t="shared" si="107"/>
        <v>76</v>
      </c>
    </row>
    <row r="111" spans="1:97" ht="15" customHeight="1">
      <c r="A111" s="14" t="s">
        <v>204</v>
      </c>
      <c r="B111" t="s">
        <v>111</v>
      </c>
      <c r="C111" t="s">
        <v>167</v>
      </c>
      <c r="E111" s="4">
        <v>42852</v>
      </c>
      <c r="F111" s="2">
        <v>42870</v>
      </c>
      <c r="G111" s="2">
        <v>35225</v>
      </c>
      <c r="H111" s="58">
        <f t="shared" si="54"/>
        <v>20</v>
      </c>
      <c r="I111" s="72" t="s">
        <v>679</v>
      </c>
      <c r="J111" s="43" t="s">
        <v>8</v>
      </c>
      <c r="K111" s="6">
        <v>14</v>
      </c>
      <c r="L111" s="6" t="s">
        <v>8</v>
      </c>
      <c r="M111" s="6" t="s">
        <v>8</v>
      </c>
      <c r="N111" s="6" t="s">
        <v>8</v>
      </c>
      <c r="O111" s="68" t="s">
        <v>11</v>
      </c>
      <c r="P111" t="s">
        <v>9</v>
      </c>
      <c r="Q111" t="s">
        <v>11</v>
      </c>
      <c r="R111" t="s">
        <v>11</v>
      </c>
      <c r="S111" s="40" t="s">
        <v>11</v>
      </c>
      <c r="T111" t="s">
        <v>10</v>
      </c>
      <c r="U111" s="72" t="s">
        <v>8</v>
      </c>
      <c r="V111" t="s">
        <v>58</v>
      </c>
      <c r="W111" s="72" t="s">
        <v>8</v>
      </c>
      <c r="X111" s="72" t="s">
        <v>8</v>
      </c>
      <c r="Y111" s="80" t="s">
        <v>8</v>
      </c>
      <c r="AE111" t="s">
        <v>12</v>
      </c>
      <c r="AF111" s="6">
        <f>Referrals[[#This Row],[Date.Received]]-Referrals[[#This Row],[Date.Assessed]]</f>
        <v>18</v>
      </c>
      <c r="AG111" s="6" t="s">
        <v>644</v>
      </c>
      <c r="AH111" s="6" t="s">
        <v>642</v>
      </c>
      <c r="AI111" s="6" t="s">
        <v>700</v>
      </c>
      <c r="AJ111" s="63">
        <f t="shared" si="55"/>
        <v>2017</v>
      </c>
      <c r="AK111" s="63">
        <f t="shared" si="56"/>
        <v>5</v>
      </c>
      <c r="AL111" s="80">
        <f t="shared" si="57"/>
        <v>1</v>
      </c>
      <c r="AM111" s="80">
        <f t="shared" si="58"/>
        <v>0</v>
      </c>
      <c r="AN111" s="80">
        <f t="shared" si="59"/>
        <v>0</v>
      </c>
      <c r="AO111" s="44">
        <f t="shared" si="60"/>
        <v>0</v>
      </c>
      <c r="AP111" s="80">
        <f t="shared" si="61"/>
        <v>0</v>
      </c>
      <c r="AQ111" s="44">
        <f t="shared" si="62"/>
        <v>0</v>
      </c>
      <c r="AR111" s="80">
        <f t="shared" si="63"/>
        <v>0</v>
      </c>
      <c r="AS111" s="6">
        <f t="shared" si="64"/>
        <v>1</v>
      </c>
      <c r="AT111" s="80">
        <f t="shared" si="65"/>
        <v>0</v>
      </c>
      <c r="AU111" s="80">
        <f t="shared" si="66"/>
        <v>0</v>
      </c>
      <c r="AV111" s="72">
        <f t="shared" si="67"/>
        <v>0</v>
      </c>
      <c r="AW111" s="72">
        <f t="shared" si="68"/>
        <v>0</v>
      </c>
      <c r="AX111" s="72">
        <f t="shared" si="69"/>
        <v>1</v>
      </c>
      <c r="AY111" s="72">
        <f t="shared" si="70"/>
        <v>0</v>
      </c>
      <c r="AZ111" s="72">
        <f t="shared" si="71"/>
        <v>0</v>
      </c>
      <c r="BA111" s="72">
        <f>IF(SUM(Referrals[[#This Row],[Tribal.bin]:[GA.bin]]) = 0,0,1)</f>
        <v>1</v>
      </c>
      <c r="BB111" s="72">
        <f t="shared" si="72"/>
        <v>0</v>
      </c>
      <c r="BC111" s="72">
        <f t="shared" si="73"/>
        <v>0</v>
      </c>
      <c r="BD111" s="72">
        <f t="shared" si="74"/>
        <v>0</v>
      </c>
      <c r="BE111" s="72">
        <f t="shared" si="75"/>
        <v>0</v>
      </c>
      <c r="BF111" s="72">
        <f t="shared" si="76"/>
        <v>0</v>
      </c>
      <c r="BG111" s="72">
        <f t="shared" si="77"/>
        <v>0</v>
      </c>
      <c r="BH111" s="72">
        <f t="shared" si="78"/>
        <v>1</v>
      </c>
      <c r="BI111" s="72">
        <f t="shared" si="79"/>
        <v>1</v>
      </c>
      <c r="BJ111" s="78">
        <f t="shared" si="80"/>
        <v>0</v>
      </c>
      <c r="BK111" s="78">
        <f t="shared" si="81"/>
        <v>0</v>
      </c>
      <c r="BL111" s="78">
        <f t="shared" si="82"/>
        <v>0</v>
      </c>
      <c r="BM111" s="72">
        <f t="shared" si="83"/>
        <v>1</v>
      </c>
      <c r="BN111" s="72">
        <f t="shared" si="84"/>
        <v>1</v>
      </c>
      <c r="BO111" s="72">
        <f t="shared" si="85"/>
        <v>1</v>
      </c>
      <c r="BP111" s="80">
        <f t="shared" si="86"/>
        <v>0</v>
      </c>
      <c r="BQ111" s="72">
        <f t="shared" si="87"/>
        <v>0</v>
      </c>
      <c r="BR111" s="72">
        <f t="shared" si="88"/>
        <v>0</v>
      </c>
      <c r="BS111" s="78">
        <f t="shared" si="89"/>
        <v>0</v>
      </c>
      <c r="BT111" s="78">
        <f t="shared" si="90"/>
        <v>0</v>
      </c>
      <c r="BU111" s="80">
        <f t="shared" si="91"/>
        <v>0</v>
      </c>
      <c r="BV111" s="80">
        <f t="shared" si="92"/>
        <v>1</v>
      </c>
      <c r="BW111" s="78">
        <f>COUNTIF(Referrals[[#This Row],[Name]:[Alt.contact]],"Mi")</f>
        <v>0</v>
      </c>
      <c r="BX111" s="80">
        <f t="shared" si="93"/>
        <v>0</v>
      </c>
      <c r="BY111" s="72">
        <f t="shared" si="94"/>
        <v>0</v>
      </c>
      <c r="BZ111" s="80">
        <f t="shared" si="95"/>
        <v>0</v>
      </c>
      <c r="CA111" s="67">
        <f t="shared" si="96"/>
        <v>0</v>
      </c>
      <c r="CB111" s="80">
        <f t="shared" si="97"/>
        <v>1</v>
      </c>
      <c r="CC111" s="80">
        <f t="shared" si="98"/>
        <v>0</v>
      </c>
      <c r="CD111" s="80">
        <f t="shared" si="99"/>
        <v>0</v>
      </c>
      <c r="CE111"/>
      <c r="CF111" t="s">
        <v>717</v>
      </c>
      <c r="CG111" s="41" t="s">
        <v>104</v>
      </c>
      <c r="CI111" t="s">
        <v>23</v>
      </c>
      <c r="CJ111" s="9">
        <v>42873</v>
      </c>
      <c r="CK111" s="80" t="str">
        <f t="shared" si="100"/>
        <v xml:space="preserve"> </v>
      </c>
      <c r="CL111" s="27"/>
      <c r="CM111" s="6" t="str">
        <f t="shared" ca="1" si="101"/>
        <v xml:space="preserve"> </v>
      </c>
      <c r="CN111" s="6" t="str">
        <f t="shared" ca="1" si="102"/>
        <v xml:space="preserve"> </v>
      </c>
      <c r="CO111" s="80" t="str">
        <f t="shared" ca="1" si="103"/>
        <v xml:space="preserve"> </v>
      </c>
      <c r="CP111" s="80" t="str">
        <f t="shared" si="104"/>
        <v xml:space="preserve"> </v>
      </c>
      <c r="CQ111" s="80" t="str">
        <f t="shared" si="105"/>
        <v xml:space="preserve"> </v>
      </c>
      <c r="CR111" s="80" t="str">
        <f t="shared" si="106"/>
        <v xml:space="preserve"> </v>
      </c>
      <c r="CS111" s="80">
        <f t="shared" si="107"/>
        <v>3</v>
      </c>
    </row>
    <row r="112" spans="1:97" ht="15" customHeight="1">
      <c r="A112" s="14" t="s">
        <v>205</v>
      </c>
      <c r="B112" t="s">
        <v>60</v>
      </c>
      <c r="C112" t="s">
        <v>186</v>
      </c>
      <c r="E112" s="4">
        <v>42802</v>
      </c>
      <c r="F112" s="2">
        <v>42871</v>
      </c>
      <c r="G112" s="2">
        <v>25627</v>
      </c>
      <c r="H112" s="58">
        <f t="shared" si="54"/>
        <v>47</v>
      </c>
      <c r="I112" s="72" t="s">
        <v>679</v>
      </c>
      <c r="J112" s="43" t="s">
        <v>8</v>
      </c>
      <c r="K112" s="6">
        <v>11</v>
      </c>
      <c r="L112" s="6" t="s">
        <v>8</v>
      </c>
      <c r="M112" s="6" t="s">
        <v>11</v>
      </c>
      <c r="N112" s="6" t="s">
        <v>11</v>
      </c>
      <c r="O112" s="57" t="s">
        <v>8</v>
      </c>
      <c r="P112" t="s">
        <v>9</v>
      </c>
      <c r="Q112" t="s">
        <v>11</v>
      </c>
      <c r="S112" s="40" t="s">
        <v>11</v>
      </c>
      <c r="T112" t="s">
        <v>22</v>
      </c>
      <c r="U112" s="72" t="s">
        <v>8</v>
      </c>
      <c r="V112" t="s">
        <v>58</v>
      </c>
      <c r="W112" s="72" t="s">
        <v>11</v>
      </c>
      <c r="X112" s="72" t="s">
        <v>11</v>
      </c>
      <c r="Y112" s="80" t="s">
        <v>8</v>
      </c>
      <c r="AE112" t="s">
        <v>12</v>
      </c>
      <c r="AF112" s="6">
        <f>Referrals[[#This Row],[Date.Received]]-Referrals[[#This Row],[Date.Assessed]]</f>
        <v>69</v>
      </c>
      <c r="AG112" s="44" t="s">
        <v>645</v>
      </c>
      <c r="AH112" s="6" t="s">
        <v>642</v>
      </c>
      <c r="AI112" s="6" t="s">
        <v>700</v>
      </c>
      <c r="AJ112" s="63">
        <f t="shared" si="55"/>
        <v>2017</v>
      </c>
      <c r="AK112" s="63">
        <f t="shared" si="56"/>
        <v>5</v>
      </c>
      <c r="AL112" s="44">
        <f t="shared" si="57"/>
        <v>0</v>
      </c>
      <c r="AM112" s="80">
        <f t="shared" si="58"/>
        <v>1</v>
      </c>
      <c r="AN112" s="80">
        <f t="shared" si="59"/>
        <v>0</v>
      </c>
      <c r="AO112" s="44">
        <f t="shared" si="60"/>
        <v>0</v>
      </c>
      <c r="AP112" s="80">
        <f t="shared" si="61"/>
        <v>0</v>
      </c>
      <c r="AQ112" s="44">
        <f t="shared" si="62"/>
        <v>0</v>
      </c>
      <c r="AR112" s="80">
        <f t="shared" si="63"/>
        <v>0</v>
      </c>
      <c r="AS112" s="6">
        <f t="shared" si="64"/>
        <v>1</v>
      </c>
      <c r="AT112" s="80">
        <f t="shared" si="65"/>
        <v>0</v>
      </c>
      <c r="AU112" s="80">
        <f t="shared" si="66"/>
        <v>0</v>
      </c>
      <c r="AV112" s="72">
        <f t="shared" si="67"/>
        <v>0</v>
      </c>
      <c r="AW112" s="72">
        <f t="shared" si="68"/>
        <v>1</v>
      </c>
      <c r="AX112" s="72">
        <f t="shared" si="69"/>
        <v>0</v>
      </c>
      <c r="AY112" s="72">
        <f t="shared" si="70"/>
        <v>0</v>
      </c>
      <c r="AZ112" s="72">
        <f t="shared" si="71"/>
        <v>0</v>
      </c>
      <c r="BA112" s="72">
        <f>IF(SUM(Referrals[[#This Row],[Tribal.bin]:[GA.bin]]) = 0,0,1)</f>
        <v>1</v>
      </c>
      <c r="BB112" s="72">
        <f t="shared" si="72"/>
        <v>0</v>
      </c>
      <c r="BC112" s="72">
        <f t="shared" si="73"/>
        <v>0</v>
      </c>
      <c r="BD112" s="72">
        <f t="shared" si="74"/>
        <v>0</v>
      </c>
      <c r="BE112" s="72">
        <f t="shared" si="75"/>
        <v>0</v>
      </c>
      <c r="BF112" s="72">
        <f t="shared" si="76"/>
        <v>0</v>
      </c>
      <c r="BG112" s="72">
        <f t="shared" si="77"/>
        <v>0</v>
      </c>
      <c r="BH112" s="72">
        <f t="shared" si="78"/>
        <v>1</v>
      </c>
      <c r="BI112" s="72">
        <f t="shared" si="79"/>
        <v>0</v>
      </c>
      <c r="BJ112" s="78">
        <f t="shared" si="80"/>
        <v>1</v>
      </c>
      <c r="BK112" s="78">
        <f t="shared" si="81"/>
        <v>1</v>
      </c>
      <c r="BL112" s="78">
        <f t="shared" si="82"/>
        <v>0</v>
      </c>
      <c r="BM112" s="72">
        <f t="shared" si="83"/>
        <v>1</v>
      </c>
      <c r="BN112" s="72">
        <f t="shared" si="84"/>
        <v>0</v>
      </c>
      <c r="BO112" s="72">
        <f t="shared" si="85"/>
        <v>1</v>
      </c>
      <c r="BP112" s="80">
        <f t="shared" si="86"/>
        <v>0</v>
      </c>
      <c r="BQ112" s="72">
        <f t="shared" si="87"/>
        <v>0</v>
      </c>
      <c r="BR112" s="72">
        <f t="shared" si="88"/>
        <v>0</v>
      </c>
      <c r="BS112" s="78">
        <f t="shared" si="89"/>
        <v>1</v>
      </c>
      <c r="BT112" s="78">
        <f t="shared" si="90"/>
        <v>1</v>
      </c>
      <c r="BU112" s="80">
        <f t="shared" si="91"/>
        <v>0</v>
      </c>
      <c r="BV112" s="80">
        <f t="shared" si="92"/>
        <v>1</v>
      </c>
      <c r="BW112" s="78">
        <f>COUNTIF(Referrals[[#This Row],[Name]:[Alt.contact]],"Mi")</f>
        <v>0</v>
      </c>
      <c r="BX112" s="80">
        <f t="shared" si="93"/>
        <v>0</v>
      </c>
      <c r="BY112" s="72">
        <f t="shared" si="94"/>
        <v>0</v>
      </c>
      <c r="BZ112" s="80">
        <f t="shared" si="95"/>
        <v>0</v>
      </c>
      <c r="CA112" s="67">
        <f t="shared" si="96"/>
        <v>0</v>
      </c>
      <c r="CB112" s="80">
        <f t="shared" si="97"/>
        <v>1</v>
      </c>
      <c r="CC112" s="80">
        <f t="shared" si="98"/>
        <v>0</v>
      </c>
      <c r="CD112" s="80">
        <f t="shared" si="99"/>
        <v>0</v>
      </c>
      <c r="CE112"/>
      <c r="CF112" t="s">
        <v>717</v>
      </c>
      <c r="CG112" s="41" t="s">
        <v>133</v>
      </c>
      <c r="CI112" t="s">
        <v>27</v>
      </c>
      <c r="CJ112" s="9">
        <v>42933</v>
      </c>
      <c r="CK112" s="80" t="str">
        <f t="shared" si="100"/>
        <v xml:space="preserve"> </v>
      </c>
      <c r="CL112" s="15"/>
      <c r="CM112" s="6" t="str">
        <f t="shared" ca="1" si="101"/>
        <v xml:space="preserve"> </v>
      </c>
      <c r="CN112" s="6" t="str">
        <f t="shared" ca="1" si="102"/>
        <v xml:space="preserve"> </v>
      </c>
      <c r="CO112" s="80" t="str">
        <f t="shared" ca="1" si="103"/>
        <v xml:space="preserve"> </v>
      </c>
      <c r="CP112" s="80" t="str">
        <f t="shared" si="104"/>
        <v xml:space="preserve"> </v>
      </c>
      <c r="CQ112" s="80" t="str">
        <f t="shared" si="105"/>
        <v xml:space="preserve"> </v>
      </c>
      <c r="CR112" s="80" t="str">
        <f t="shared" si="106"/>
        <v xml:space="preserve"> </v>
      </c>
      <c r="CS112" s="80">
        <f t="shared" si="107"/>
        <v>62</v>
      </c>
    </row>
    <row r="113" spans="1:97" ht="15" customHeight="1">
      <c r="A113" s="14" t="s">
        <v>207</v>
      </c>
      <c r="B113" t="s">
        <v>39</v>
      </c>
      <c r="C113" t="s">
        <v>208</v>
      </c>
      <c r="E113" s="4">
        <v>42849</v>
      </c>
      <c r="F113" s="2">
        <v>42871</v>
      </c>
      <c r="G113" s="2">
        <v>29626</v>
      </c>
      <c r="H113" s="58">
        <f t="shared" si="54"/>
        <v>36</v>
      </c>
      <c r="I113" s="72" t="s">
        <v>679</v>
      </c>
      <c r="J113" s="43" t="s">
        <v>8</v>
      </c>
      <c r="K113" s="6">
        <v>9</v>
      </c>
      <c r="L113" s="6" t="s">
        <v>8</v>
      </c>
      <c r="M113" s="6" t="s">
        <v>11</v>
      </c>
      <c r="N113" s="6" t="s">
        <v>11</v>
      </c>
      <c r="O113" s="57" t="s">
        <v>8</v>
      </c>
      <c r="P113" t="s">
        <v>49</v>
      </c>
      <c r="Q113" t="s">
        <v>11</v>
      </c>
      <c r="R113" t="s">
        <v>11</v>
      </c>
      <c r="T113" t="s">
        <v>22</v>
      </c>
      <c r="U113" s="80" t="s">
        <v>8</v>
      </c>
      <c r="V113" t="s">
        <v>58</v>
      </c>
      <c r="W113" s="80" t="s">
        <v>11</v>
      </c>
      <c r="X113" s="80" t="s">
        <v>11</v>
      </c>
      <c r="Y113" s="80" t="s">
        <v>8</v>
      </c>
      <c r="AE113" t="s">
        <v>12</v>
      </c>
      <c r="AF113" s="6">
        <f>Referrals[[#This Row],[Date.Received]]-Referrals[[#This Row],[Date.Assessed]]</f>
        <v>22</v>
      </c>
      <c r="AG113" s="6" t="s">
        <v>644</v>
      </c>
      <c r="AH113" s="6" t="s">
        <v>642</v>
      </c>
      <c r="AI113" s="6" t="s">
        <v>700</v>
      </c>
      <c r="AJ113" s="63">
        <f t="shared" si="55"/>
        <v>2017</v>
      </c>
      <c r="AK113" s="63">
        <f t="shared" si="56"/>
        <v>5</v>
      </c>
      <c r="AL113" s="80">
        <f t="shared" si="57"/>
        <v>1</v>
      </c>
      <c r="AM113" s="80">
        <f t="shared" si="58"/>
        <v>0</v>
      </c>
      <c r="AN113" s="80">
        <f t="shared" si="59"/>
        <v>0</v>
      </c>
      <c r="AO113" s="44">
        <f t="shared" si="60"/>
        <v>0</v>
      </c>
      <c r="AP113" s="80">
        <f t="shared" si="61"/>
        <v>0</v>
      </c>
      <c r="AQ113" s="44">
        <f t="shared" si="62"/>
        <v>0</v>
      </c>
      <c r="AR113" s="80">
        <f t="shared" si="63"/>
        <v>0</v>
      </c>
      <c r="AS113" s="6">
        <f t="shared" si="64"/>
        <v>1</v>
      </c>
      <c r="AT113" s="80">
        <f t="shared" si="65"/>
        <v>0</v>
      </c>
      <c r="AU113" s="80">
        <f t="shared" si="66"/>
        <v>0</v>
      </c>
      <c r="AV113" s="72">
        <f t="shared" si="67"/>
        <v>0</v>
      </c>
      <c r="AW113" s="72">
        <f t="shared" si="68"/>
        <v>1</v>
      </c>
      <c r="AX113" s="72">
        <f t="shared" si="69"/>
        <v>0</v>
      </c>
      <c r="AY113" s="72">
        <f t="shared" si="70"/>
        <v>0</v>
      </c>
      <c r="AZ113" s="72">
        <f t="shared" si="71"/>
        <v>0</v>
      </c>
      <c r="BA113" s="72">
        <f>IF(SUM(Referrals[[#This Row],[Tribal.bin]:[GA.bin]]) = 0,0,1)</f>
        <v>1</v>
      </c>
      <c r="BB113" s="72">
        <f t="shared" si="72"/>
        <v>0</v>
      </c>
      <c r="BC113" s="72">
        <f t="shared" si="73"/>
        <v>0</v>
      </c>
      <c r="BD113" s="72">
        <f t="shared" si="74"/>
        <v>0</v>
      </c>
      <c r="BE113" s="72">
        <f t="shared" si="75"/>
        <v>1</v>
      </c>
      <c r="BF113" s="72">
        <f t="shared" si="76"/>
        <v>0</v>
      </c>
      <c r="BG113" s="72">
        <f t="shared" si="77"/>
        <v>0</v>
      </c>
      <c r="BH113" s="72">
        <f t="shared" si="78"/>
        <v>0</v>
      </c>
      <c r="BI113" s="72">
        <f t="shared" si="79"/>
        <v>0</v>
      </c>
      <c r="BJ113" s="78">
        <f t="shared" si="80"/>
        <v>1</v>
      </c>
      <c r="BK113" s="78">
        <f t="shared" si="81"/>
        <v>1</v>
      </c>
      <c r="BL113" s="78">
        <f t="shared" si="82"/>
        <v>0</v>
      </c>
      <c r="BM113" s="72">
        <f t="shared" si="83"/>
        <v>1</v>
      </c>
      <c r="BN113" s="72">
        <f t="shared" si="84"/>
        <v>1</v>
      </c>
      <c r="BO113" s="72">
        <f t="shared" si="85"/>
        <v>0</v>
      </c>
      <c r="BP113" s="80">
        <f t="shared" si="86"/>
        <v>0</v>
      </c>
      <c r="BQ113" s="72">
        <f t="shared" si="87"/>
        <v>0</v>
      </c>
      <c r="BR113" s="72">
        <f t="shared" si="88"/>
        <v>0</v>
      </c>
      <c r="BS113" s="78">
        <f t="shared" si="89"/>
        <v>1</v>
      </c>
      <c r="BT113" s="78">
        <f t="shared" si="90"/>
        <v>1</v>
      </c>
      <c r="BU113" s="80">
        <f t="shared" si="91"/>
        <v>0</v>
      </c>
      <c r="BV113" s="80">
        <f t="shared" si="92"/>
        <v>1</v>
      </c>
      <c r="BW113" s="78">
        <f>COUNTIF(Referrals[[#This Row],[Name]:[Alt.contact]],"Mi")</f>
        <v>0</v>
      </c>
      <c r="BX113" s="80">
        <f t="shared" si="93"/>
        <v>0</v>
      </c>
      <c r="BY113" s="80">
        <f t="shared" si="94"/>
        <v>0</v>
      </c>
      <c r="BZ113" s="80">
        <f t="shared" si="95"/>
        <v>0</v>
      </c>
      <c r="CA113" s="67">
        <f t="shared" si="96"/>
        <v>0</v>
      </c>
      <c r="CB113" s="80">
        <f t="shared" si="97"/>
        <v>1</v>
      </c>
      <c r="CC113" s="80">
        <f t="shared" si="98"/>
        <v>0</v>
      </c>
      <c r="CD113" s="80">
        <f t="shared" si="99"/>
        <v>0</v>
      </c>
      <c r="CE113"/>
      <c r="CF113" t="s">
        <v>717</v>
      </c>
      <c r="CG113" s="41" t="s">
        <v>104</v>
      </c>
      <c r="CI113" t="s">
        <v>17</v>
      </c>
      <c r="CJ113" t="s">
        <v>144</v>
      </c>
      <c r="CK113" s="80" t="str">
        <f t="shared" si="100"/>
        <v xml:space="preserve"> </v>
      </c>
      <c r="CL113" s="15"/>
      <c r="CM113" s="6" t="str">
        <f t="shared" ca="1" si="101"/>
        <v xml:space="preserve"> </v>
      </c>
      <c r="CN113" s="6" t="str">
        <f t="shared" ca="1" si="102"/>
        <v xml:space="preserve"> </v>
      </c>
      <c r="CO113" s="80" t="str">
        <f t="shared" ca="1" si="103"/>
        <v xml:space="preserve"> </v>
      </c>
      <c r="CP113" s="80" t="str">
        <f t="shared" si="104"/>
        <v xml:space="preserve"> </v>
      </c>
      <c r="CQ113" s="80" t="str">
        <f t="shared" si="105"/>
        <v xml:space="preserve"> </v>
      </c>
      <c r="CR113" s="80" t="str">
        <f t="shared" si="106"/>
        <v xml:space="preserve"> </v>
      </c>
      <c r="CS113" s="80" t="e">
        <f t="shared" si="107"/>
        <v>#VALUE!</v>
      </c>
    </row>
    <row r="114" spans="1:97" ht="15" customHeight="1">
      <c r="A114" s="14" t="s">
        <v>212</v>
      </c>
      <c r="B114" t="s">
        <v>43</v>
      </c>
      <c r="C114" t="s">
        <v>213</v>
      </c>
      <c r="E114" s="4">
        <v>42830</v>
      </c>
      <c r="F114" s="2">
        <v>42871</v>
      </c>
      <c r="G114" s="2">
        <v>33061</v>
      </c>
      <c r="H114" s="58">
        <f t="shared" si="54"/>
        <v>26</v>
      </c>
      <c r="I114" s="72" t="s">
        <v>679</v>
      </c>
      <c r="J114" s="43" t="s">
        <v>8</v>
      </c>
      <c r="K114" s="6">
        <v>7</v>
      </c>
      <c r="L114" s="6" t="s">
        <v>8</v>
      </c>
      <c r="M114" s="6" t="s">
        <v>8</v>
      </c>
      <c r="N114" s="6" t="s">
        <v>8</v>
      </c>
      <c r="O114" s="57" t="s">
        <v>8</v>
      </c>
      <c r="P114" t="s">
        <v>49</v>
      </c>
      <c r="Q114" t="s">
        <v>11</v>
      </c>
      <c r="T114" t="s">
        <v>45</v>
      </c>
      <c r="U114" s="72" t="s">
        <v>8</v>
      </c>
      <c r="V114" t="s">
        <v>11</v>
      </c>
      <c r="W114" s="72" t="s">
        <v>8</v>
      </c>
      <c r="X114" s="72" t="s">
        <v>8</v>
      </c>
      <c r="Y114" s="80" t="s">
        <v>8</v>
      </c>
      <c r="AE114" t="s">
        <v>12</v>
      </c>
      <c r="AF114" s="6">
        <f>Referrals[[#This Row],[Date.Received]]-Referrals[[#This Row],[Date.Assessed]]</f>
        <v>41</v>
      </c>
      <c r="AG114" s="6" t="s">
        <v>644</v>
      </c>
      <c r="AH114" s="6" t="s">
        <v>640</v>
      </c>
      <c r="AI114" s="6" t="s">
        <v>700</v>
      </c>
      <c r="AJ114" s="63">
        <f t="shared" si="55"/>
        <v>2017</v>
      </c>
      <c r="AK114" s="63">
        <f t="shared" si="56"/>
        <v>5</v>
      </c>
      <c r="AL114" s="80">
        <f t="shared" si="57"/>
        <v>1</v>
      </c>
      <c r="AM114" s="80">
        <f t="shared" si="58"/>
        <v>0</v>
      </c>
      <c r="AN114" s="80">
        <f t="shared" si="59"/>
        <v>0</v>
      </c>
      <c r="AO114" s="44">
        <f t="shared" si="60"/>
        <v>0</v>
      </c>
      <c r="AP114" s="80">
        <f t="shared" si="61"/>
        <v>0</v>
      </c>
      <c r="AQ114" s="80">
        <f t="shared" si="62"/>
        <v>1</v>
      </c>
      <c r="AR114" s="80">
        <f t="shared" si="63"/>
        <v>0</v>
      </c>
      <c r="AS114" s="44">
        <f t="shared" si="64"/>
        <v>0</v>
      </c>
      <c r="AT114" s="80">
        <f t="shared" si="65"/>
        <v>0</v>
      </c>
      <c r="AU114" s="80">
        <f t="shared" si="66"/>
        <v>0</v>
      </c>
      <c r="AV114" s="72">
        <f t="shared" si="67"/>
        <v>1</v>
      </c>
      <c r="AW114" s="72">
        <f t="shared" si="68"/>
        <v>0</v>
      </c>
      <c r="AX114" s="72">
        <f t="shared" si="69"/>
        <v>0</v>
      </c>
      <c r="AY114" s="72">
        <f t="shared" si="70"/>
        <v>1</v>
      </c>
      <c r="AZ114" s="72">
        <f t="shared" si="71"/>
        <v>0</v>
      </c>
      <c r="BA114" s="72">
        <f>IF(SUM(Referrals[[#This Row],[Tribal.bin]:[GA.bin]]) = 0,0,1)</f>
        <v>1</v>
      </c>
      <c r="BB114" s="72">
        <f t="shared" si="72"/>
        <v>0</v>
      </c>
      <c r="BC114" s="72">
        <f t="shared" si="73"/>
        <v>0</v>
      </c>
      <c r="BD114" s="72">
        <f t="shared" si="74"/>
        <v>0</v>
      </c>
      <c r="BE114" s="72">
        <f t="shared" si="75"/>
        <v>1</v>
      </c>
      <c r="BF114" s="72">
        <f t="shared" si="76"/>
        <v>0</v>
      </c>
      <c r="BG114" s="72">
        <f t="shared" si="77"/>
        <v>0</v>
      </c>
      <c r="BH114" s="72">
        <f t="shared" si="78"/>
        <v>0</v>
      </c>
      <c r="BI114" s="72">
        <f t="shared" si="79"/>
        <v>0</v>
      </c>
      <c r="BJ114" s="78">
        <f t="shared" si="80"/>
        <v>0</v>
      </c>
      <c r="BK114" s="78">
        <f t="shared" si="81"/>
        <v>0</v>
      </c>
      <c r="BL114" s="78">
        <f t="shared" si="82"/>
        <v>0</v>
      </c>
      <c r="BM114" s="72">
        <f t="shared" si="83"/>
        <v>1</v>
      </c>
      <c r="BN114" s="72">
        <f t="shared" si="84"/>
        <v>0</v>
      </c>
      <c r="BO114" s="72">
        <f t="shared" si="85"/>
        <v>0</v>
      </c>
      <c r="BP114" s="80">
        <f t="shared" si="86"/>
        <v>0</v>
      </c>
      <c r="BQ114" s="72">
        <f t="shared" si="87"/>
        <v>0</v>
      </c>
      <c r="BR114" s="72">
        <f t="shared" si="88"/>
        <v>0</v>
      </c>
      <c r="BS114" s="78">
        <f t="shared" si="89"/>
        <v>0</v>
      </c>
      <c r="BT114" s="78">
        <f t="shared" si="90"/>
        <v>0</v>
      </c>
      <c r="BU114" s="80">
        <f t="shared" si="91"/>
        <v>0</v>
      </c>
      <c r="BV114" s="80">
        <f t="shared" si="92"/>
        <v>1</v>
      </c>
      <c r="BW114" s="78">
        <f>COUNTIF(Referrals[[#This Row],[Name]:[Alt.contact]],"Mi")</f>
        <v>0</v>
      </c>
      <c r="BX114" s="80">
        <f t="shared" si="93"/>
        <v>0</v>
      </c>
      <c r="BY114" s="72">
        <f t="shared" si="94"/>
        <v>0</v>
      </c>
      <c r="BZ114" s="80">
        <f t="shared" si="95"/>
        <v>0</v>
      </c>
      <c r="CA114" s="67">
        <f t="shared" si="96"/>
        <v>0</v>
      </c>
      <c r="CB114" s="80">
        <f t="shared" si="97"/>
        <v>1</v>
      </c>
      <c r="CC114" s="80">
        <f t="shared" si="98"/>
        <v>0</v>
      </c>
      <c r="CD114" s="80">
        <f t="shared" si="99"/>
        <v>0</v>
      </c>
      <c r="CE114"/>
      <c r="CF114" s="40" t="s">
        <v>413</v>
      </c>
      <c r="CG114" s="62"/>
      <c r="CJ114" s="9">
        <v>42887</v>
      </c>
      <c r="CK114" s="80" t="str">
        <f t="shared" si="100"/>
        <v xml:space="preserve"> </v>
      </c>
      <c r="CL114" s="27"/>
      <c r="CM114" s="6" t="str">
        <f t="shared" ca="1" si="101"/>
        <v xml:space="preserve"> </v>
      </c>
      <c r="CN114" s="6" t="str">
        <f t="shared" ca="1" si="102"/>
        <v xml:space="preserve"> </v>
      </c>
      <c r="CO114" s="80" t="str">
        <f t="shared" ca="1" si="103"/>
        <v xml:space="preserve"> </v>
      </c>
      <c r="CP114" s="80" t="str">
        <f t="shared" si="104"/>
        <v xml:space="preserve"> </v>
      </c>
      <c r="CQ114" s="80" t="str">
        <f t="shared" si="105"/>
        <v xml:space="preserve"> </v>
      </c>
      <c r="CR114" s="80" t="str">
        <f t="shared" si="106"/>
        <v xml:space="preserve"> </v>
      </c>
      <c r="CS114" s="80">
        <f t="shared" si="107"/>
        <v>16</v>
      </c>
    </row>
    <row r="115" spans="1:97" ht="15" customHeight="1">
      <c r="A115" s="14" t="s">
        <v>216</v>
      </c>
      <c r="B115" t="s">
        <v>60</v>
      </c>
      <c r="C115" t="s">
        <v>147</v>
      </c>
      <c r="E115" s="4">
        <v>42851</v>
      </c>
      <c r="F115" s="2">
        <v>42871</v>
      </c>
      <c r="G115" s="2">
        <v>32491</v>
      </c>
      <c r="H115" s="58">
        <f t="shared" si="54"/>
        <v>28</v>
      </c>
      <c r="I115" s="72" t="s">
        <v>679</v>
      </c>
      <c r="J115" s="43" t="s">
        <v>8</v>
      </c>
      <c r="K115" s="6">
        <v>10</v>
      </c>
      <c r="L115" s="6" t="s">
        <v>8</v>
      </c>
      <c r="M115" s="6" t="s">
        <v>11</v>
      </c>
      <c r="N115" s="6" t="s">
        <v>8</v>
      </c>
      <c r="O115" s="71" t="s">
        <v>8</v>
      </c>
      <c r="P115" t="s">
        <v>49</v>
      </c>
      <c r="Q115" t="s">
        <v>11</v>
      </c>
      <c r="R115" t="s">
        <v>11</v>
      </c>
      <c r="T115" t="s">
        <v>22</v>
      </c>
      <c r="U115" s="80" t="s">
        <v>8</v>
      </c>
      <c r="V115" t="s">
        <v>11</v>
      </c>
      <c r="W115" s="80" t="s">
        <v>8</v>
      </c>
      <c r="X115" s="80" t="s">
        <v>8</v>
      </c>
      <c r="Y115" s="80" t="s">
        <v>8</v>
      </c>
      <c r="AE115" t="s">
        <v>12</v>
      </c>
      <c r="AF115" s="6">
        <f>Referrals[[#This Row],[Date.Received]]-Referrals[[#This Row],[Date.Assessed]]</f>
        <v>20</v>
      </c>
      <c r="AG115" s="44" t="s">
        <v>645</v>
      </c>
      <c r="AH115" s="6" t="s">
        <v>638</v>
      </c>
      <c r="AI115" s="6" t="s">
        <v>700</v>
      </c>
      <c r="AJ115" s="63">
        <f t="shared" si="55"/>
        <v>2017</v>
      </c>
      <c r="AK115" s="63">
        <f t="shared" si="56"/>
        <v>5</v>
      </c>
      <c r="AL115" s="44">
        <f t="shared" si="57"/>
        <v>0</v>
      </c>
      <c r="AM115" s="80">
        <f t="shared" si="58"/>
        <v>1</v>
      </c>
      <c r="AN115" s="80">
        <f t="shared" si="59"/>
        <v>0</v>
      </c>
      <c r="AO115" s="6">
        <f t="shared" si="60"/>
        <v>1</v>
      </c>
      <c r="AP115" s="80">
        <f t="shared" si="61"/>
        <v>0</v>
      </c>
      <c r="AQ115" s="44">
        <f t="shared" si="62"/>
        <v>0</v>
      </c>
      <c r="AR115" s="80">
        <f t="shared" si="63"/>
        <v>0</v>
      </c>
      <c r="AS115" s="44">
        <f t="shared" si="64"/>
        <v>0</v>
      </c>
      <c r="AT115" s="80">
        <f t="shared" si="65"/>
        <v>0</v>
      </c>
      <c r="AU115" s="80">
        <f t="shared" si="66"/>
        <v>0</v>
      </c>
      <c r="AV115" s="72">
        <f t="shared" si="67"/>
        <v>1</v>
      </c>
      <c r="AW115" s="72">
        <f t="shared" si="68"/>
        <v>1</v>
      </c>
      <c r="AX115" s="72">
        <f t="shared" si="69"/>
        <v>0</v>
      </c>
      <c r="AY115" s="72">
        <f t="shared" si="70"/>
        <v>0</v>
      </c>
      <c r="AZ115" s="72">
        <f t="shared" si="71"/>
        <v>0</v>
      </c>
      <c r="BA115" s="72">
        <f>IF(SUM(Referrals[[#This Row],[Tribal.bin]:[GA.bin]]) = 0,0,1)</f>
        <v>1</v>
      </c>
      <c r="BB115" s="72">
        <f t="shared" si="72"/>
        <v>0</v>
      </c>
      <c r="BC115" s="72">
        <f t="shared" si="73"/>
        <v>0</v>
      </c>
      <c r="BD115" s="72">
        <f t="shared" si="74"/>
        <v>0</v>
      </c>
      <c r="BE115" s="72">
        <f t="shared" si="75"/>
        <v>1</v>
      </c>
      <c r="BF115" s="72">
        <f t="shared" si="76"/>
        <v>0</v>
      </c>
      <c r="BG115" s="72">
        <f t="shared" si="77"/>
        <v>0</v>
      </c>
      <c r="BH115" s="72">
        <f t="shared" si="78"/>
        <v>0</v>
      </c>
      <c r="BI115" s="72">
        <f t="shared" si="79"/>
        <v>0</v>
      </c>
      <c r="BJ115" s="78">
        <f t="shared" si="80"/>
        <v>1</v>
      </c>
      <c r="BK115" s="78">
        <f t="shared" si="81"/>
        <v>0</v>
      </c>
      <c r="BL115" s="78">
        <f t="shared" si="82"/>
        <v>0</v>
      </c>
      <c r="BM115" s="72">
        <f t="shared" si="83"/>
        <v>1</v>
      </c>
      <c r="BN115" s="72">
        <f t="shared" si="84"/>
        <v>1</v>
      </c>
      <c r="BO115" s="72">
        <f t="shared" si="85"/>
        <v>0</v>
      </c>
      <c r="BP115" s="80">
        <f t="shared" si="86"/>
        <v>0</v>
      </c>
      <c r="BQ115" s="72">
        <f t="shared" si="87"/>
        <v>0</v>
      </c>
      <c r="BR115" s="72">
        <f t="shared" si="88"/>
        <v>0</v>
      </c>
      <c r="BS115" s="78">
        <f t="shared" si="89"/>
        <v>0</v>
      </c>
      <c r="BT115" s="78">
        <f t="shared" si="90"/>
        <v>0</v>
      </c>
      <c r="BU115" s="80">
        <f t="shared" si="91"/>
        <v>0</v>
      </c>
      <c r="BV115" s="80">
        <f t="shared" si="92"/>
        <v>1</v>
      </c>
      <c r="BW115" s="78">
        <f>COUNTIF(Referrals[[#This Row],[Name]:[Alt.contact]],"Mi")</f>
        <v>0</v>
      </c>
      <c r="BX115" s="80">
        <f t="shared" si="93"/>
        <v>0</v>
      </c>
      <c r="BY115" s="80">
        <f t="shared" si="94"/>
        <v>0</v>
      </c>
      <c r="BZ115" s="80">
        <f t="shared" si="95"/>
        <v>0</v>
      </c>
      <c r="CA115" s="67">
        <f t="shared" si="96"/>
        <v>0</v>
      </c>
      <c r="CB115" s="80">
        <f t="shared" si="97"/>
        <v>1</v>
      </c>
      <c r="CC115" s="80">
        <f t="shared" si="98"/>
        <v>0</v>
      </c>
      <c r="CD115" s="80">
        <f t="shared" si="99"/>
        <v>0</v>
      </c>
      <c r="CE115"/>
      <c r="CF115" s="40" t="s">
        <v>413</v>
      </c>
      <c r="CG115" s="62"/>
      <c r="CJ115" s="9">
        <v>42887</v>
      </c>
      <c r="CK115" s="80" t="str">
        <f t="shared" si="100"/>
        <v xml:space="preserve"> </v>
      </c>
      <c r="CL115" s="27"/>
      <c r="CM115" s="6" t="str">
        <f t="shared" ca="1" si="101"/>
        <v xml:space="preserve"> </v>
      </c>
      <c r="CN115" s="6" t="str">
        <f t="shared" ca="1" si="102"/>
        <v xml:space="preserve"> </v>
      </c>
      <c r="CO115" s="80" t="str">
        <f t="shared" ca="1" si="103"/>
        <v xml:space="preserve"> </v>
      </c>
      <c r="CP115" s="80" t="str">
        <f t="shared" si="104"/>
        <v xml:space="preserve"> </v>
      </c>
      <c r="CQ115" s="80" t="str">
        <f t="shared" si="105"/>
        <v xml:space="preserve"> </v>
      </c>
      <c r="CR115" s="80" t="str">
        <f t="shared" si="106"/>
        <v xml:space="preserve"> </v>
      </c>
      <c r="CS115" s="80">
        <f t="shared" si="107"/>
        <v>16</v>
      </c>
    </row>
    <row r="116" spans="1:97" ht="15" customHeight="1">
      <c r="A116" s="14" t="s">
        <v>218</v>
      </c>
      <c r="B116" t="s">
        <v>6</v>
      </c>
      <c r="C116" t="s">
        <v>165</v>
      </c>
      <c r="E116" s="4">
        <v>42802</v>
      </c>
      <c r="F116" s="2">
        <v>42871</v>
      </c>
      <c r="G116" s="2">
        <v>30333</v>
      </c>
      <c r="H116" s="58">
        <f t="shared" si="54"/>
        <v>34</v>
      </c>
      <c r="I116" s="72" t="s">
        <v>679</v>
      </c>
      <c r="J116" s="43" t="s">
        <v>8</v>
      </c>
      <c r="K116" s="6">
        <v>10</v>
      </c>
      <c r="L116" s="6" t="s">
        <v>8</v>
      </c>
      <c r="M116" s="6" t="s">
        <v>11</v>
      </c>
      <c r="N116" s="6" t="s">
        <v>11</v>
      </c>
      <c r="O116" s="57" t="s">
        <v>8</v>
      </c>
      <c r="P116" t="s">
        <v>9</v>
      </c>
      <c r="Q116" t="s">
        <v>11</v>
      </c>
      <c r="T116" t="s">
        <v>22</v>
      </c>
      <c r="U116" s="72" t="s">
        <v>8</v>
      </c>
      <c r="V116" t="s">
        <v>58</v>
      </c>
      <c r="W116" s="72" t="s">
        <v>11</v>
      </c>
      <c r="X116" s="72" t="s">
        <v>11</v>
      </c>
      <c r="Y116" s="80" t="s">
        <v>8</v>
      </c>
      <c r="AE116" t="s">
        <v>12</v>
      </c>
      <c r="AF116" s="6">
        <f>Referrals[[#This Row],[Date.Received]]-Referrals[[#This Row],[Date.Assessed]]</f>
        <v>69</v>
      </c>
      <c r="AG116" s="44" t="s">
        <v>645</v>
      </c>
      <c r="AH116" s="6" t="s">
        <v>640</v>
      </c>
      <c r="AI116" s="6" t="s">
        <v>643</v>
      </c>
      <c r="AJ116" s="63">
        <f t="shared" si="55"/>
        <v>2017</v>
      </c>
      <c r="AK116" s="63">
        <f t="shared" si="56"/>
        <v>5</v>
      </c>
      <c r="AL116" s="44">
        <f t="shared" si="57"/>
        <v>0</v>
      </c>
      <c r="AM116" s="80">
        <f t="shared" si="58"/>
        <v>1</v>
      </c>
      <c r="AN116" s="80">
        <f t="shared" si="59"/>
        <v>0</v>
      </c>
      <c r="AO116" s="44">
        <f t="shared" si="60"/>
        <v>0</v>
      </c>
      <c r="AP116" s="80">
        <f t="shared" si="61"/>
        <v>0</v>
      </c>
      <c r="AQ116" s="80">
        <f t="shared" si="62"/>
        <v>1</v>
      </c>
      <c r="AR116" s="80">
        <f t="shared" si="63"/>
        <v>0</v>
      </c>
      <c r="AS116" s="44">
        <f t="shared" si="64"/>
        <v>0</v>
      </c>
      <c r="AT116" s="80">
        <f t="shared" si="65"/>
        <v>0</v>
      </c>
      <c r="AU116" s="80">
        <f t="shared" si="66"/>
        <v>1</v>
      </c>
      <c r="AV116" s="72">
        <f t="shared" si="67"/>
        <v>0</v>
      </c>
      <c r="AW116" s="72">
        <f t="shared" si="68"/>
        <v>1</v>
      </c>
      <c r="AX116" s="72">
        <f t="shared" si="69"/>
        <v>0</v>
      </c>
      <c r="AY116" s="72">
        <f t="shared" si="70"/>
        <v>0</v>
      </c>
      <c r="AZ116" s="72">
        <f t="shared" si="71"/>
        <v>0</v>
      </c>
      <c r="BA116" s="72">
        <f>IF(SUM(Referrals[[#This Row],[Tribal.bin]:[GA.bin]]) = 0,0,1)</f>
        <v>1</v>
      </c>
      <c r="BB116" s="72">
        <f t="shared" si="72"/>
        <v>0</v>
      </c>
      <c r="BC116" s="72">
        <f t="shared" si="73"/>
        <v>0</v>
      </c>
      <c r="BD116" s="72">
        <f t="shared" si="74"/>
        <v>0</v>
      </c>
      <c r="BE116" s="72">
        <f t="shared" si="75"/>
        <v>0</v>
      </c>
      <c r="BF116" s="72">
        <f t="shared" si="76"/>
        <v>0</v>
      </c>
      <c r="BG116" s="72">
        <f t="shared" si="77"/>
        <v>0</v>
      </c>
      <c r="BH116" s="72">
        <f t="shared" si="78"/>
        <v>1</v>
      </c>
      <c r="BI116" s="72">
        <f t="shared" si="79"/>
        <v>0</v>
      </c>
      <c r="BJ116" s="78">
        <f t="shared" si="80"/>
        <v>1</v>
      </c>
      <c r="BK116" s="78">
        <f t="shared" si="81"/>
        <v>1</v>
      </c>
      <c r="BL116" s="78">
        <f t="shared" si="82"/>
        <v>0</v>
      </c>
      <c r="BM116" s="72">
        <f t="shared" si="83"/>
        <v>1</v>
      </c>
      <c r="BN116" s="72">
        <f t="shared" si="84"/>
        <v>0</v>
      </c>
      <c r="BO116" s="72">
        <f t="shared" si="85"/>
        <v>0</v>
      </c>
      <c r="BP116" s="80">
        <f t="shared" si="86"/>
        <v>0</v>
      </c>
      <c r="BQ116" s="72">
        <f t="shared" si="87"/>
        <v>0</v>
      </c>
      <c r="BR116" s="72">
        <f t="shared" si="88"/>
        <v>0</v>
      </c>
      <c r="BS116" s="78">
        <f t="shared" si="89"/>
        <v>1</v>
      </c>
      <c r="BT116" s="78">
        <f t="shared" si="90"/>
        <v>1</v>
      </c>
      <c r="BU116" s="80">
        <f t="shared" si="91"/>
        <v>0</v>
      </c>
      <c r="BV116" s="80">
        <f t="shared" si="92"/>
        <v>1</v>
      </c>
      <c r="BW116" s="78">
        <f>COUNTIF(Referrals[[#This Row],[Name]:[Alt.contact]],"Mi")</f>
        <v>0</v>
      </c>
      <c r="BX116" s="80">
        <f t="shared" si="93"/>
        <v>0</v>
      </c>
      <c r="BY116" s="72">
        <f t="shared" si="94"/>
        <v>0</v>
      </c>
      <c r="BZ116" s="80">
        <f t="shared" si="95"/>
        <v>0</v>
      </c>
      <c r="CA116" s="67">
        <f t="shared" si="96"/>
        <v>0</v>
      </c>
      <c r="CB116" s="80">
        <f t="shared" si="97"/>
        <v>1</v>
      </c>
      <c r="CC116" s="80">
        <f t="shared" si="98"/>
        <v>0</v>
      </c>
      <c r="CD116" s="80">
        <f t="shared" si="99"/>
        <v>0</v>
      </c>
      <c r="CE116"/>
      <c r="CF116" t="s">
        <v>717</v>
      </c>
      <c r="CG116" s="41" t="s">
        <v>104</v>
      </c>
      <c r="CI116" t="s">
        <v>17</v>
      </c>
      <c r="CJ116" s="9">
        <v>42873</v>
      </c>
      <c r="CK116" s="80" t="str">
        <f t="shared" si="100"/>
        <v xml:space="preserve"> </v>
      </c>
      <c r="CL116" s="27"/>
      <c r="CM116" s="6" t="str">
        <f t="shared" ca="1" si="101"/>
        <v xml:space="preserve"> </v>
      </c>
      <c r="CN116" s="6" t="str">
        <f t="shared" ca="1" si="102"/>
        <v xml:space="preserve"> </v>
      </c>
      <c r="CO116" s="80" t="str">
        <f t="shared" ca="1" si="103"/>
        <v xml:space="preserve"> </v>
      </c>
      <c r="CP116" s="80" t="str">
        <f t="shared" si="104"/>
        <v xml:space="preserve"> </v>
      </c>
      <c r="CQ116" s="80" t="str">
        <f t="shared" si="105"/>
        <v xml:space="preserve"> </v>
      </c>
      <c r="CR116" s="80" t="str">
        <f t="shared" si="106"/>
        <v xml:space="preserve"> </v>
      </c>
      <c r="CS116" s="80">
        <f t="shared" si="107"/>
        <v>2</v>
      </c>
    </row>
    <row r="117" spans="1:97" ht="15" customHeight="1">
      <c r="A117" s="14" t="s">
        <v>220</v>
      </c>
      <c r="B117" t="s">
        <v>60</v>
      </c>
      <c r="C117" t="s">
        <v>147</v>
      </c>
      <c r="E117" s="4">
        <v>42761</v>
      </c>
      <c r="F117" s="2">
        <v>42871</v>
      </c>
      <c r="G117" s="2">
        <v>29945</v>
      </c>
      <c r="H117" s="69">
        <f t="shared" si="54"/>
        <v>35</v>
      </c>
      <c r="I117" s="72" t="s">
        <v>679</v>
      </c>
      <c r="J117" s="43" t="s">
        <v>8</v>
      </c>
      <c r="K117" s="6">
        <v>10</v>
      </c>
      <c r="L117" s="6" t="s">
        <v>8</v>
      </c>
      <c r="M117" s="6" t="s">
        <v>8</v>
      </c>
      <c r="N117" s="6" t="s">
        <v>8</v>
      </c>
      <c r="O117" s="68" t="s">
        <v>8</v>
      </c>
      <c r="P117" t="s">
        <v>9</v>
      </c>
      <c r="Q117" t="s">
        <v>11</v>
      </c>
      <c r="T117" t="s">
        <v>10</v>
      </c>
      <c r="U117" s="80" t="s">
        <v>8</v>
      </c>
      <c r="V117" t="s">
        <v>11</v>
      </c>
      <c r="W117" s="80" t="s">
        <v>8</v>
      </c>
      <c r="X117" s="80" t="s">
        <v>11</v>
      </c>
      <c r="Y117" s="80" t="s">
        <v>8</v>
      </c>
      <c r="Z117" s="80" t="s">
        <v>8</v>
      </c>
      <c r="AA117" t="s">
        <v>152</v>
      </c>
      <c r="AE117" t="s">
        <v>12</v>
      </c>
      <c r="AF117" s="6">
        <f>Referrals[[#This Row],[Date.Received]]-Referrals[[#This Row],[Date.Assessed]]</f>
        <v>110</v>
      </c>
      <c r="AG117" s="6" t="s">
        <v>644</v>
      </c>
      <c r="AH117" s="6" t="s">
        <v>640</v>
      </c>
      <c r="AI117" s="6" t="s">
        <v>700</v>
      </c>
      <c r="AJ117" s="63">
        <f t="shared" si="55"/>
        <v>2017</v>
      </c>
      <c r="AK117" s="63">
        <f t="shared" si="56"/>
        <v>5</v>
      </c>
      <c r="AL117" s="80">
        <f t="shared" si="57"/>
        <v>1</v>
      </c>
      <c r="AM117" s="80">
        <f t="shared" si="58"/>
        <v>0</v>
      </c>
      <c r="AN117" s="80">
        <f t="shared" si="59"/>
        <v>0</v>
      </c>
      <c r="AO117" s="44">
        <f t="shared" si="60"/>
        <v>0</v>
      </c>
      <c r="AP117" s="80">
        <f t="shared" si="61"/>
        <v>0</v>
      </c>
      <c r="AQ117" s="80">
        <f t="shared" si="62"/>
        <v>1</v>
      </c>
      <c r="AR117" s="80">
        <f t="shared" si="63"/>
        <v>0</v>
      </c>
      <c r="AS117" s="44">
        <f t="shared" si="64"/>
        <v>0</v>
      </c>
      <c r="AT117" s="80">
        <f t="shared" si="65"/>
        <v>0</v>
      </c>
      <c r="AU117" s="80">
        <f t="shared" si="66"/>
        <v>0</v>
      </c>
      <c r="AV117" s="72">
        <f t="shared" si="67"/>
        <v>1</v>
      </c>
      <c r="AW117" s="72">
        <f t="shared" si="68"/>
        <v>0</v>
      </c>
      <c r="AX117" s="72">
        <f t="shared" si="69"/>
        <v>1</v>
      </c>
      <c r="AY117" s="72">
        <f t="shared" si="70"/>
        <v>0</v>
      </c>
      <c r="AZ117" s="72">
        <f t="shared" si="71"/>
        <v>0</v>
      </c>
      <c r="BA117" s="72">
        <f>IF(SUM(Referrals[[#This Row],[Tribal.bin]:[GA.bin]]) = 0,0,1)</f>
        <v>1</v>
      </c>
      <c r="BB117" s="72">
        <f t="shared" si="72"/>
        <v>0</v>
      </c>
      <c r="BC117" s="72">
        <f t="shared" si="73"/>
        <v>0</v>
      </c>
      <c r="BD117" s="72">
        <f t="shared" si="74"/>
        <v>0</v>
      </c>
      <c r="BE117" s="72">
        <f t="shared" si="75"/>
        <v>0</v>
      </c>
      <c r="BF117" s="72">
        <f t="shared" si="76"/>
        <v>0</v>
      </c>
      <c r="BG117" s="72">
        <f t="shared" si="77"/>
        <v>0</v>
      </c>
      <c r="BH117" s="72">
        <f t="shared" si="78"/>
        <v>1</v>
      </c>
      <c r="BI117" s="72">
        <f t="shared" si="79"/>
        <v>0</v>
      </c>
      <c r="BJ117" s="78">
        <f t="shared" si="80"/>
        <v>0</v>
      </c>
      <c r="BK117" s="78">
        <f t="shared" si="81"/>
        <v>0</v>
      </c>
      <c r="BL117" s="78">
        <f t="shared" si="82"/>
        <v>0</v>
      </c>
      <c r="BM117" s="72">
        <f t="shared" si="83"/>
        <v>1</v>
      </c>
      <c r="BN117" s="72">
        <f t="shared" si="84"/>
        <v>0</v>
      </c>
      <c r="BO117" s="72">
        <f t="shared" si="85"/>
        <v>0</v>
      </c>
      <c r="BP117" s="80">
        <f t="shared" si="86"/>
        <v>0</v>
      </c>
      <c r="BQ117" s="72">
        <f t="shared" si="87"/>
        <v>0</v>
      </c>
      <c r="BR117" s="72">
        <f t="shared" si="88"/>
        <v>0</v>
      </c>
      <c r="BS117" s="78">
        <f t="shared" si="89"/>
        <v>0</v>
      </c>
      <c r="BT117" s="78">
        <f t="shared" si="90"/>
        <v>1</v>
      </c>
      <c r="BU117" s="80">
        <f t="shared" si="91"/>
        <v>0</v>
      </c>
      <c r="BV117" s="80">
        <f t="shared" si="92"/>
        <v>1</v>
      </c>
      <c r="BW117" s="78">
        <f>COUNTIF(Referrals[[#This Row],[Name]:[Alt.contact]],"Mi")</f>
        <v>0</v>
      </c>
      <c r="BX117" s="80">
        <f t="shared" si="93"/>
        <v>0</v>
      </c>
      <c r="BY117" s="80">
        <f t="shared" si="94"/>
        <v>0</v>
      </c>
      <c r="BZ117" s="80">
        <f t="shared" si="95"/>
        <v>0</v>
      </c>
      <c r="CA117" s="69">
        <f t="shared" si="96"/>
        <v>0</v>
      </c>
      <c r="CB117" s="80">
        <f t="shared" si="97"/>
        <v>1</v>
      </c>
      <c r="CC117" s="80">
        <f t="shared" si="98"/>
        <v>0</v>
      </c>
      <c r="CD117" s="80">
        <f t="shared" si="99"/>
        <v>0</v>
      </c>
      <c r="CE117"/>
      <c r="CF117" t="s">
        <v>717</v>
      </c>
      <c r="CG117" s="41" t="s">
        <v>104</v>
      </c>
      <c r="CI117" t="s">
        <v>23</v>
      </c>
      <c r="CJ117" s="9">
        <v>42878</v>
      </c>
      <c r="CK117" s="80" t="str">
        <f t="shared" si="100"/>
        <v xml:space="preserve"> </v>
      </c>
      <c r="CL117" s="27"/>
      <c r="CM117" s="6" t="str">
        <f t="shared" ca="1" si="101"/>
        <v xml:space="preserve"> </v>
      </c>
      <c r="CN117" s="6" t="str">
        <f t="shared" ca="1" si="102"/>
        <v xml:space="preserve"> </v>
      </c>
      <c r="CO117" s="80" t="str">
        <f t="shared" ca="1" si="103"/>
        <v xml:space="preserve"> </v>
      </c>
      <c r="CP117" s="80" t="str">
        <f t="shared" si="104"/>
        <v xml:space="preserve"> </v>
      </c>
      <c r="CQ117" s="80" t="str">
        <f t="shared" si="105"/>
        <v xml:space="preserve"> </v>
      </c>
      <c r="CR117" s="80" t="str">
        <f t="shared" si="106"/>
        <v xml:space="preserve"> </v>
      </c>
      <c r="CS117" s="80">
        <f t="shared" si="107"/>
        <v>7</v>
      </c>
    </row>
    <row r="118" spans="1:97" ht="15" customHeight="1">
      <c r="A118" s="14" t="s">
        <v>222</v>
      </c>
      <c r="B118" t="s">
        <v>119</v>
      </c>
      <c r="C118" t="s">
        <v>188</v>
      </c>
      <c r="E118" s="4">
        <v>42796</v>
      </c>
      <c r="F118" s="2">
        <v>42871</v>
      </c>
      <c r="G118" s="2">
        <v>24595</v>
      </c>
      <c r="H118" s="58">
        <f t="shared" si="54"/>
        <v>50</v>
      </c>
      <c r="I118" s="72" t="s">
        <v>679</v>
      </c>
      <c r="J118" s="43" t="s">
        <v>8</v>
      </c>
      <c r="K118" s="6">
        <v>8</v>
      </c>
      <c r="L118" s="6" t="s">
        <v>8</v>
      </c>
      <c r="M118" s="6" t="s">
        <v>11</v>
      </c>
      <c r="N118" s="6" t="s">
        <v>11</v>
      </c>
      <c r="O118" s="57" t="s">
        <v>8</v>
      </c>
      <c r="P118" t="s">
        <v>77</v>
      </c>
      <c r="R118" t="s">
        <v>11</v>
      </c>
      <c r="T118" t="s">
        <v>10</v>
      </c>
      <c r="U118" s="72" t="s">
        <v>8</v>
      </c>
      <c r="V118" t="s">
        <v>58</v>
      </c>
      <c r="W118" s="72" t="s">
        <v>11</v>
      </c>
      <c r="X118" s="72" t="s">
        <v>8</v>
      </c>
      <c r="Y118" s="80" t="s">
        <v>8</v>
      </c>
      <c r="AE118" t="s">
        <v>12</v>
      </c>
      <c r="AF118" s="6">
        <f>Referrals[[#This Row],[Date.Received]]-Referrals[[#This Row],[Date.Assessed]]</f>
        <v>75</v>
      </c>
      <c r="AG118" s="6" t="s">
        <v>644</v>
      </c>
      <c r="AH118" s="6" t="s">
        <v>642</v>
      </c>
      <c r="AI118" s="6" t="s">
        <v>700</v>
      </c>
      <c r="AJ118" s="63">
        <f t="shared" si="55"/>
        <v>2017</v>
      </c>
      <c r="AK118" s="63">
        <f t="shared" si="56"/>
        <v>5</v>
      </c>
      <c r="AL118" s="80">
        <f t="shared" si="57"/>
        <v>1</v>
      </c>
      <c r="AM118" s="80">
        <f t="shared" si="58"/>
        <v>0</v>
      </c>
      <c r="AN118" s="80">
        <f t="shared" si="59"/>
        <v>0</v>
      </c>
      <c r="AO118" s="44">
        <f t="shared" si="60"/>
        <v>0</v>
      </c>
      <c r="AP118" s="80">
        <f t="shared" si="61"/>
        <v>0</v>
      </c>
      <c r="AQ118" s="44">
        <f t="shared" si="62"/>
        <v>0</v>
      </c>
      <c r="AR118" s="80">
        <f t="shared" si="63"/>
        <v>0</v>
      </c>
      <c r="AS118" s="6">
        <f t="shared" si="64"/>
        <v>1</v>
      </c>
      <c r="AT118" s="80">
        <f t="shared" si="65"/>
        <v>0</v>
      </c>
      <c r="AU118" s="80">
        <f t="shared" si="66"/>
        <v>0</v>
      </c>
      <c r="AV118" s="72">
        <f t="shared" si="67"/>
        <v>0</v>
      </c>
      <c r="AW118" s="72">
        <f t="shared" si="68"/>
        <v>0</v>
      </c>
      <c r="AX118" s="72">
        <f t="shared" si="69"/>
        <v>1</v>
      </c>
      <c r="AY118" s="72">
        <f t="shared" si="70"/>
        <v>0</v>
      </c>
      <c r="AZ118" s="72">
        <f t="shared" si="71"/>
        <v>0</v>
      </c>
      <c r="BA118" s="72">
        <f>IF(SUM(Referrals[[#This Row],[Tribal.bin]:[GA.bin]]) = 0,0,1)</f>
        <v>1</v>
      </c>
      <c r="BB118" s="72">
        <f t="shared" si="72"/>
        <v>0</v>
      </c>
      <c r="BC118" s="72">
        <f t="shared" si="73"/>
        <v>0</v>
      </c>
      <c r="BD118" s="72">
        <f t="shared" si="74"/>
        <v>0</v>
      </c>
      <c r="BE118" s="72">
        <f t="shared" si="75"/>
        <v>0</v>
      </c>
      <c r="BF118" s="72">
        <f t="shared" si="76"/>
        <v>1</v>
      </c>
      <c r="BG118" s="72">
        <f t="shared" si="77"/>
        <v>0</v>
      </c>
      <c r="BH118" s="72">
        <f t="shared" si="78"/>
        <v>0</v>
      </c>
      <c r="BI118" s="72">
        <f t="shared" si="79"/>
        <v>0</v>
      </c>
      <c r="BJ118" s="78">
        <f t="shared" si="80"/>
        <v>1</v>
      </c>
      <c r="BK118" s="78">
        <f t="shared" si="81"/>
        <v>1</v>
      </c>
      <c r="BL118" s="78">
        <f t="shared" si="82"/>
        <v>0</v>
      </c>
      <c r="BM118" s="72">
        <f t="shared" si="83"/>
        <v>0</v>
      </c>
      <c r="BN118" s="72">
        <f t="shared" si="84"/>
        <v>1</v>
      </c>
      <c r="BO118" s="72">
        <f t="shared" si="85"/>
        <v>0</v>
      </c>
      <c r="BP118" s="80">
        <f t="shared" si="86"/>
        <v>0</v>
      </c>
      <c r="BQ118" s="72">
        <f t="shared" si="87"/>
        <v>0</v>
      </c>
      <c r="BR118" s="72">
        <f t="shared" si="88"/>
        <v>0</v>
      </c>
      <c r="BS118" s="78">
        <f t="shared" si="89"/>
        <v>1</v>
      </c>
      <c r="BT118" s="78">
        <f t="shared" si="90"/>
        <v>0</v>
      </c>
      <c r="BU118" s="80">
        <f t="shared" si="91"/>
        <v>0</v>
      </c>
      <c r="BV118" s="80">
        <f t="shared" si="92"/>
        <v>1</v>
      </c>
      <c r="BW118" s="78">
        <f>COUNTIF(Referrals[[#This Row],[Name]:[Alt.contact]],"Mi")</f>
        <v>0</v>
      </c>
      <c r="BX118" s="80">
        <f t="shared" si="93"/>
        <v>0</v>
      </c>
      <c r="BY118" s="72">
        <f t="shared" si="94"/>
        <v>0</v>
      </c>
      <c r="BZ118" s="80">
        <f t="shared" si="95"/>
        <v>0</v>
      </c>
      <c r="CA118" s="67">
        <f t="shared" si="96"/>
        <v>0</v>
      </c>
      <c r="CB118" s="80">
        <f t="shared" si="97"/>
        <v>1</v>
      </c>
      <c r="CC118" s="80">
        <f t="shared" si="98"/>
        <v>0</v>
      </c>
      <c r="CD118" s="80">
        <f t="shared" si="99"/>
        <v>0</v>
      </c>
      <c r="CE118"/>
      <c r="CF118" s="40" t="s">
        <v>413</v>
      </c>
      <c r="CG118" s="62"/>
      <c r="CJ118" s="9">
        <v>42933</v>
      </c>
      <c r="CK118" s="80" t="str">
        <f t="shared" si="100"/>
        <v xml:space="preserve"> </v>
      </c>
      <c r="CL118" s="15"/>
      <c r="CM118" s="6" t="str">
        <f t="shared" ca="1" si="101"/>
        <v xml:space="preserve"> </v>
      </c>
      <c r="CN118" s="6" t="str">
        <f t="shared" ca="1" si="102"/>
        <v xml:space="preserve"> </v>
      </c>
      <c r="CO118" s="80" t="str">
        <f t="shared" ca="1" si="103"/>
        <v xml:space="preserve"> </v>
      </c>
      <c r="CP118" s="80" t="str">
        <f t="shared" si="104"/>
        <v xml:space="preserve"> </v>
      </c>
      <c r="CQ118" s="80" t="str">
        <f t="shared" si="105"/>
        <v xml:space="preserve"> </v>
      </c>
      <c r="CR118" s="80" t="str">
        <f t="shared" si="106"/>
        <v xml:space="preserve"> </v>
      </c>
      <c r="CS118" s="80">
        <f t="shared" si="107"/>
        <v>62</v>
      </c>
    </row>
    <row r="119" spans="1:97" ht="15" customHeight="1">
      <c r="A119" s="14" t="s">
        <v>209</v>
      </c>
      <c r="B119" t="s">
        <v>39</v>
      </c>
      <c r="C119" t="s">
        <v>40</v>
      </c>
      <c r="E119" s="4">
        <v>42850</v>
      </c>
      <c r="F119" s="2">
        <v>42871</v>
      </c>
      <c r="G119" s="2">
        <v>23389</v>
      </c>
      <c r="H119" s="58">
        <f t="shared" si="54"/>
        <v>53</v>
      </c>
      <c r="I119" s="72" t="s">
        <v>679</v>
      </c>
      <c r="J119" s="43" t="s">
        <v>8</v>
      </c>
      <c r="K119" s="6">
        <v>11</v>
      </c>
      <c r="L119" s="6" t="s">
        <v>8</v>
      </c>
      <c r="M119" s="6" t="s">
        <v>11</v>
      </c>
      <c r="N119" s="6" t="s">
        <v>11</v>
      </c>
      <c r="O119" s="57" t="s">
        <v>8</v>
      </c>
      <c r="P119" t="s">
        <v>49</v>
      </c>
      <c r="Q119" t="s">
        <v>11</v>
      </c>
      <c r="R119" t="s">
        <v>11</v>
      </c>
      <c r="T119" t="s">
        <v>22</v>
      </c>
      <c r="U119" s="80" t="s">
        <v>11</v>
      </c>
      <c r="V119" t="s">
        <v>58</v>
      </c>
      <c r="W119" s="80" t="s">
        <v>8</v>
      </c>
      <c r="X119" s="80" t="s">
        <v>8</v>
      </c>
      <c r="Y119" s="80" t="s">
        <v>8</v>
      </c>
      <c r="AE119" t="s">
        <v>12</v>
      </c>
      <c r="AF119" s="6">
        <f>Referrals[[#This Row],[Date.Received]]-Referrals[[#This Row],[Date.Assessed]]</f>
        <v>21</v>
      </c>
      <c r="AG119" s="6" t="s">
        <v>644</v>
      </c>
      <c r="AH119" s="6" t="s">
        <v>642</v>
      </c>
      <c r="AI119" s="6" t="s">
        <v>700</v>
      </c>
      <c r="AJ119" s="63">
        <f t="shared" si="55"/>
        <v>2017</v>
      </c>
      <c r="AK119" s="63">
        <f t="shared" si="56"/>
        <v>5</v>
      </c>
      <c r="AL119" s="80">
        <f t="shared" si="57"/>
        <v>1</v>
      </c>
      <c r="AM119" s="80">
        <f t="shared" si="58"/>
        <v>0</v>
      </c>
      <c r="AN119" s="80">
        <f t="shared" si="59"/>
        <v>0</v>
      </c>
      <c r="AO119" s="44">
        <f t="shared" si="60"/>
        <v>0</v>
      </c>
      <c r="AP119" s="80">
        <f t="shared" si="61"/>
        <v>0</v>
      </c>
      <c r="AQ119" s="44">
        <f t="shared" si="62"/>
        <v>0</v>
      </c>
      <c r="AR119" s="80">
        <f t="shared" si="63"/>
        <v>0</v>
      </c>
      <c r="AS119" s="6">
        <f t="shared" si="64"/>
        <v>1</v>
      </c>
      <c r="AT119" s="80">
        <f t="shared" si="65"/>
        <v>0</v>
      </c>
      <c r="AU119" s="80">
        <f t="shared" si="66"/>
        <v>0</v>
      </c>
      <c r="AV119" s="72">
        <f t="shared" si="67"/>
        <v>0</v>
      </c>
      <c r="AW119" s="72">
        <f t="shared" si="68"/>
        <v>1</v>
      </c>
      <c r="AX119" s="72">
        <f t="shared" si="69"/>
        <v>0</v>
      </c>
      <c r="AY119" s="72">
        <f t="shared" si="70"/>
        <v>0</v>
      </c>
      <c r="AZ119" s="72">
        <f t="shared" si="71"/>
        <v>0</v>
      </c>
      <c r="BA119" s="72">
        <f>IF(SUM(Referrals[[#This Row],[Tribal.bin]:[GA.bin]]) = 0,0,1)</f>
        <v>1</v>
      </c>
      <c r="BB119" s="72">
        <f t="shared" si="72"/>
        <v>0</v>
      </c>
      <c r="BC119" s="72">
        <f t="shared" si="73"/>
        <v>0</v>
      </c>
      <c r="BD119" s="72">
        <f t="shared" si="74"/>
        <v>0</v>
      </c>
      <c r="BE119" s="72">
        <f t="shared" si="75"/>
        <v>1</v>
      </c>
      <c r="BF119" s="72">
        <f t="shared" si="76"/>
        <v>0</v>
      </c>
      <c r="BG119" s="72">
        <f t="shared" si="77"/>
        <v>0</v>
      </c>
      <c r="BH119" s="72">
        <f t="shared" si="78"/>
        <v>0</v>
      </c>
      <c r="BI119" s="72">
        <f t="shared" si="79"/>
        <v>0</v>
      </c>
      <c r="BJ119" s="78">
        <f t="shared" si="80"/>
        <v>1</v>
      </c>
      <c r="BK119" s="78">
        <f t="shared" si="81"/>
        <v>1</v>
      </c>
      <c r="BL119" s="78">
        <f t="shared" si="82"/>
        <v>0</v>
      </c>
      <c r="BM119" s="72">
        <f t="shared" si="83"/>
        <v>1</v>
      </c>
      <c r="BN119" s="72">
        <f t="shared" si="84"/>
        <v>1</v>
      </c>
      <c r="BO119" s="72">
        <f t="shared" si="85"/>
        <v>0</v>
      </c>
      <c r="BP119" s="80">
        <f t="shared" si="86"/>
        <v>0</v>
      </c>
      <c r="BQ119" s="72">
        <f t="shared" si="87"/>
        <v>0</v>
      </c>
      <c r="BR119" s="72">
        <f t="shared" si="88"/>
        <v>0</v>
      </c>
      <c r="BS119" s="78">
        <f t="shared" si="89"/>
        <v>0</v>
      </c>
      <c r="BT119" s="78">
        <f t="shared" si="90"/>
        <v>0</v>
      </c>
      <c r="BU119" s="80">
        <f t="shared" si="91"/>
        <v>1</v>
      </c>
      <c r="BV119" s="80">
        <f t="shared" si="92"/>
        <v>1</v>
      </c>
      <c r="BW119" s="78">
        <f>COUNTIF(Referrals[[#This Row],[Name]:[Alt.contact]],"Mi")</f>
        <v>0</v>
      </c>
      <c r="BX119" s="80">
        <f t="shared" si="93"/>
        <v>0</v>
      </c>
      <c r="BY119" s="80">
        <f t="shared" si="94"/>
        <v>0</v>
      </c>
      <c r="BZ119" s="80">
        <f t="shared" si="95"/>
        <v>0</v>
      </c>
      <c r="CA119" s="67">
        <f t="shared" si="96"/>
        <v>0</v>
      </c>
      <c r="CB119" s="80">
        <f t="shared" si="97"/>
        <v>1</v>
      </c>
      <c r="CC119" s="80">
        <f t="shared" si="98"/>
        <v>0</v>
      </c>
      <c r="CD119" s="80">
        <f t="shared" si="99"/>
        <v>0</v>
      </c>
      <c r="CE119"/>
      <c r="CF119" t="s">
        <v>717</v>
      </c>
      <c r="CG119" s="41" t="s">
        <v>104</v>
      </c>
      <c r="CI119" t="s">
        <v>23</v>
      </c>
      <c r="CJ119" s="9">
        <v>42892</v>
      </c>
      <c r="CK119" s="80" t="str">
        <f t="shared" si="100"/>
        <v xml:space="preserve"> </v>
      </c>
      <c r="CL119" s="27"/>
      <c r="CM119" s="6" t="str">
        <f t="shared" ca="1" si="101"/>
        <v xml:space="preserve"> </v>
      </c>
      <c r="CN119" s="6" t="str">
        <f t="shared" ca="1" si="102"/>
        <v xml:space="preserve"> </v>
      </c>
      <c r="CO119" s="80" t="str">
        <f t="shared" ca="1" si="103"/>
        <v xml:space="preserve"> </v>
      </c>
      <c r="CP119" s="80" t="str">
        <f t="shared" si="104"/>
        <v xml:space="preserve"> </v>
      </c>
      <c r="CQ119" s="80" t="str">
        <f t="shared" si="105"/>
        <v xml:space="preserve"> </v>
      </c>
      <c r="CR119" s="80" t="str">
        <f t="shared" si="106"/>
        <v xml:space="preserve"> </v>
      </c>
      <c r="CS119" s="80">
        <f t="shared" si="107"/>
        <v>21</v>
      </c>
    </row>
    <row r="120" spans="1:97" ht="15" customHeight="1">
      <c r="A120" s="14" t="s">
        <v>219</v>
      </c>
      <c r="B120" t="s">
        <v>6</v>
      </c>
      <c r="C120" t="s">
        <v>165</v>
      </c>
      <c r="D120">
        <v>1005898</v>
      </c>
      <c r="E120" s="4">
        <v>42772</v>
      </c>
      <c r="F120" s="2">
        <v>42871</v>
      </c>
      <c r="G120" s="2">
        <v>24083</v>
      </c>
      <c r="H120" s="58">
        <f t="shared" si="54"/>
        <v>51</v>
      </c>
      <c r="I120" s="72" t="s">
        <v>679</v>
      </c>
      <c r="J120" s="43" t="s">
        <v>8</v>
      </c>
      <c r="K120" s="6">
        <v>10</v>
      </c>
      <c r="L120" s="6" t="s">
        <v>8</v>
      </c>
      <c r="M120" s="6" t="s">
        <v>8</v>
      </c>
      <c r="N120" s="6" t="s">
        <v>8</v>
      </c>
      <c r="O120" s="57" t="s">
        <v>8</v>
      </c>
      <c r="P120" t="s">
        <v>9</v>
      </c>
      <c r="Q120" t="s">
        <v>11</v>
      </c>
      <c r="S120" s="40" t="s">
        <v>11</v>
      </c>
      <c r="T120" t="s">
        <v>45</v>
      </c>
      <c r="U120" s="72" t="s">
        <v>8</v>
      </c>
      <c r="V120" t="s">
        <v>58</v>
      </c>
      <c r="W120" s="72" t="s">
        <v>11</v>
      </c>
      <c r="X120" s="72" t="s">
        <v>11</v>
      </c>
      <c r="Y120" s="80" t="s">
        <v>8</v>
      </c>
      <c r="AE120" t="s">
        <v>12</v>
      </c>
      <c r="AF120" s="6">
        <f>Referrals[[#This Row],[Date.Received]]-Referrals[[#This Row],[Date.Assessed]]</f>
        <v>99</v>
      </c>
      <c r="AG120" s="44" t="s">
        <v>645</v>
      </c>
      <c r="AH120" s="6" t="s">
        <v>640</v>
      </c>
      <c r="AI120" s="6" t="s">
        <v>700</v>
      </c>
      <c r="AJ120" s="63">
        <f t="shared" si="55"/>
        <v>2017</v>
      </c>
      <c r="AK120" s="63">
        <f t="shared" si="56"/>
        <v>5</v>
      </c>
      <c r="AL120" s="44">
        <f t="shared" si="57"/>
        <v>0</v>
      </c>
      <c r="AM120" s="80">
        <f t="shared" si="58"/>
        <v>1</v>
      </c>
      <c r="AN120" s="80">
        <f t="shared" si="59"/>
        <v>0</v>
      </c>
      <c r="AO120" s="44">
        <f t="shared" si="60"/>
        <v>0</v>
      </c>
      <c r="AP120" s="80">
        <f t="shared" si="61"/>
        <v>0</v>
      </c>
      <c r="AQ120" s="80">
        <f t="shared" si="62"/>
        <v>1</v>
      </c>
      <c r="AR120" s="80">
        <f t="shared" si="63"/>
        <v>0</v>
      </c>
      <c r="AS120" s="44">
        <f t="shared" si="64"/>
        <v>0</v>
      </c>
      <c r="AT120" s="80">
        <f t="shared" si="65"/>
        <v>0</v>
      </c>
      <c r="AU120" s="80">
        <f t="shared" si="66"/>
        <v>0</v>
      </c>
      <c r="AV120" s="72">
        <f t="shared" si="67"/>
        <v>0</v>
      </c>
      <c r="AW120" s="72">
        <f t="shared" si="68"/>
        <v>0</v>
      </c>
      <c r="AX120" s="72">
        <f t="shared" si="69"/>
        <v>0</v>
      </c>
      <c r="AY120" s="72">
        <f t="shared" si="70"/>
        <v>1</v>
      </c>
      <c r="AZ120" s="72">
        <f t="shared" si="71"/>
        <v>0</v>
      </c>
      <c r="BA120" s="72">
        <f>IF(SUM(Referrals[[#This Row],[Tribal.bin]:[GA.bin]]) = 0,0,1)</f>
        <v>1</v>
      </c>
      <c r="BB120" s="72">
        <f t="shared" si="72"/>
        <v>0</v>
      </c>
      <c r="BC120" s="72">
        <f t="shared" si="73"/>
        <v>0</v>
      </c>
      <c r="BD120" s="72">
        <f t="shared" si="74"/>
        <v>0</v>
      </c>
      <c r="BE120" s="72">
        <f t="shared" si="75"/>
        <v>0</v>
      </c>
      <c r="BF120" s="72">
        <f t="shared" si="76"/>
        <v>0</v>
      </c>
      <c r="BG120" s="72">
        <f t="shared" si="77"/>
        <v>0</v>
      </c>
      <c r="BH120" s="72">
        <f t="shared" si="78"/>
        <v>1</v>
      </c>
      <c r="BI120" s="72">
        <f t="shared" si="79"/>
        <v>0</v>
      </c>
      <c r="BJ120" s="78">
        <f t="shared" si="80"/>
        <v>0</v>
      </c>
      <c r="BK120" s="78">
        <f t="shared" si="81"/>
        <v>0</v>
      </c>
      <c r="BL120" s="78">
        <f t="shared" si="82"/>
        <v>0</v>
      </c>
      <c r="BM120" s="72">
        <f t="shared" si="83"/>
        <v>1</v>
      </c>
      <c r="BN120" s="72">
        <f t="shared" si="84"/>
        <v>0</v>
      </c>
      <c r="BO120" s="72">
        <f t="shared" si="85"/>
        <v>1</v>
      </c>
      <c r="BP120" s="80">
        <f t="shared" si="86"/>
        <v>0</v>
      </c>
      <c r="BQ120" s="72">
        <f t="shared" si="87"/>
        <v>0</v>
      </c>
      <c r="BR120" s="72">
        <f t="shared" si="88"/>
        <v>0</v>
      </c>
      <c r="BS120" s="78">
        <f t="shared" si="89"/>
        <v>1</v>
      </c>
      <c r="BT120" s="78">
        <f t="shared" si="90"/>
        <v>1</v>
      </c>
      <c r="BU120" s="80">
        <f t="shared" si="91"/>
        <v>0</v>
      </c>
      <c r="BV120" s="80">
        <f t="shared" si="92"/>
        <v>1</v>
      </c>
      <c r="BW120" s="78">
        <f>COUNTIF(Referrals[[#This Row],[Name]:[Alt.contact]],"Mi")</f>
        <v>0</v>
      </c>
      <c r="BX120" s="80">
        <f t="shared" si="93"/>
        <v>0</v>
      </c>
      <c r="BY120" s="72">
        <f t="shared" si="94"/>
        <v>0</v>
      </c>
      <c r="BZ120" s="80">
        <f t="shared" si="95"/>
        <v>0</v>
      </c>
      <c r="CA120" s="67">
        <f t="shared" si="96"/>
        <v>0</v>
      </c>
      <c r="CB120" s="80">
        <f t="shared" si="97"/>
        <v>1</v>
      </c>
      <c r="CC120" s="80">
        <f t="shared" si="98"/>
        <v>0</v>
      </c>
      <c r="CD120" s="80">
        <f t="shared" si="99"/>
        <v>0</v>
      </c>
      <c r="CE120"/>
      <c r="CF120" s="40" t="s">
        <v>413</v>
      </c>
      <c r="CG120" s="62"/>
      <c r="CJ120" s="9">
        <v>42933</v>
      </c>
      <c r="CK120" s="80" t="str">
        <f t="shared" si="100"/>
        <v xml:space="preserve"> </v>
      </c>
      <c r="CL120" s="27"/>
      <c r="CM120" s="6" t="str">
        <f t="shared" ca="1" si="101"/>
        <v xml:space="preserve"> </v>
      </c>
      <c r="CN120" s="6" t="str">
        <f t="shared" ca="1" si="102"/>
        <v xml:space="preserve"> </v>
      </c>
      <c r="CO120" s="80" t="str">
        <f t="shared" ca="1" si="103"/>
        <v xml:space="preserve"> </v>
      </c>
      <c r="CP120" s="80" t="str">
        <f t="shared" si="104"/>
        <v xml:space="preserve"> </v>
      </c>
      <c r="CQ120" s="80" t="str">
        <f t="shared" si="105"/>
        <v xml:space="preserve"> </v>
      </c>
      <c r="CR120" s="80" t="str">
        <f t="shared" si="106"/>
        <v xml:space="preserve"> </v>
      </c>
      <c r="CS120" s="80">
        <f t="shared" si="107"/>
        <v>62</v>
      </c>
    </row>
    <row r="121" spans="1:97" ht="15" customHeight="1">
      <c r="A121" s="14" t="s">
        <v>221</v>
      </c>
      <c r="B121" t="s">
        <v>6</v>
      </c>
      <c r="C121" t="s">
        <v>165</v>
      </c>
      <c r="E121" s="4">
        <v>42800</v>
      </c>
      <c r="F121" s="2">
        <v>42871</v>
      </c>
      <c r="G121" s="2">
        <v>21199</v>
      </c>
      <c r="H121" s="58">
        <f t="shared" si="54"/>
        <v>59</v>
      </c>
      <c r="I121" s="72" t="s">
        <v>679</v>
      </c>
      <c r="J121" s="43" t="s">
        <v>8</v>
      </c>
      <c r="K121" s="6">
        <v>10</v>
      </c>
      <c r="L121" s="6" t="s">
        <v>8</v>
      </c>
      <c r="M121" s="6" t="s">
        <v>8</v>
      </c>
      <c r="N121" s="6" t="s">
        <v>8</v>
      </c>
      <c r="O121" s="57" t="s">
        <v>8</v>
      </c>
      <c r="P121" t="s">
        <v>9</v>
      </c>
      <c r="Q121" t="s">
        <v>11</v>
      </c>
      <c r="S121" s="40" t="s">
        <v>11</v>
      </c>
      <c r="T121" t="s">
        <v>45</v>
      </c>
      <c r="U121" s="72" t="s">
        <v>8</v>
      </c>
      <c r="V121" t="s">
        <v>58</v>
      </c>
      <c r="W121" s="72" t="s">
        <v>11</v>
      </c>
      <c r="X121" s="72" t="s">
        <v>11</v>
      </c>
      <c r="Y121" s="80" t="s">
        <v>8</v>
      </c>
      <c r="AE121" t="s">
        <v>12</v>
      </c>
      <c r="AF121" s="6">
        <f>Referrals[[#This Row],[Date.Received]]-Referrals[[#This Row],[Date.Assessed]]</f>
        <v>71</v>
      </c>
      <c r="AG121" s="6" t="s">
        <v>644</v>
      </c>
      <c r="AH121" s="6" t="s">
        <v>698</v>
      </c>
      <c r="AI121" s="6" t="s">
        <v>700</v>
      </c>
      <c r="AJ121" s="63">
        <f t="shared" si="55"/>
        <v>2017</v>
      </c>
      <c r="AK121" s="63">
        <f t="shared" si="56"/>
        <v>5</v>
      </c>
      <c r="AL121" s="80">
        <f t="shared" si="57"/>
        <v>1</v>
      </c>
      <c r="AM121" s="80">
        <f t="shared" si="58"/>
        <v>0</v>
      </c>
      <c r="AN121" s="80">
        <f t="shared" si="59"/>
        <v>0</v>
      </c>
      <c r="AO121" s="44">
        <f t="shared" si="60"/>
        <v>0</v>
      </c>
      <c r="AP121" s="80">
        <f t="shared" si="61"/>
        <v>0</v>
      </c>
      <c r="AQ121" s="44">
        <f t="shared" si="62"/>
        <v>0</v>
      </c>
      <c r="AR121" s="80">
        <f t="shared" si="63"/>
        <v>0</v>
      </c>
      <c r="AS121" s="44">
        <f t="shared" si="64"/>
        <v>0</v>
      </c>
      <c r="AT121" s="80">
        <f t="shared" si="65"/>
        <v>1</v>
      </c>
      <c r="AU121" s="80">
        <f t="shared" si="66"/>
        <v>0</v>
      </c>
      <c r="AV121" s="72">
        <f t="shared" si="67"/>
        <v>0</v>
      </c>
      <c r="AW121" s="72">
        <f t="shared" si="68"/>
        <v>0</v>
      </c>
      <c r="AX121" s="72">
        <f t="shared" si="69"/>
        <v>0</v>
      </c>
      <c r="AY121" s="72">
        <f t="shared" si="70"/>
        <v>1</v>
      </c>
      <c r="AZ121" s="72">
        <f t="shared" si="71"/>
        <v>0</v>
      </c>
      <c r="BA121" s="72">
        <f>IF(SUM(Referrals[[#This Row],[Tribal.bin]:[GA.bin]]) = 0,0,1)</f>
        <v>1</v>
      </c>
      <c r="BB121" s="72">
        <f t="shared" si="72"/>
        <v>0</v>
      </c>
      <c r="BC121" s="72">
        <f t="shared" si="73"/>
        <v>0</v>
      </c>
      <c r="BD121" s="72">
        <f t="shared" si="74"/>
        <v>0</v>
      </c>
      <c r="BE121" s="72">
        <f t="shared" si="75"/>
        <v>0</v>
      </c>
      <c r="BF121" s="72">
        <f t="shared" si="76"/>
        <v>0</v>
      </c>
      <c r="BG121" s="72">
        <f t="shared" si="77"/>
        <v>0</v>
      </c>
      <c r="BH121" s="72">
        <f t="shared" si="78"/>
        <v>1</v>
      </c>
      <c r="BI121" s="72">
        <f t="shared" si="79"/>
        <v>0</v>
      </c>
      <c r="BJ121" s="78">
        <f t="shared" si="80"/>
        <v>0</v>
      </c>
      <c r="BK121" s="78">
        <f t="shared" si="81"/>
        <v>0</v>
      </c>
      <c r="BL121" s="78">
        <f t="shared" si="82"/>
        <v>0</v>
      </c>
      <c r="BM121" s="72">
        <f t="shared" si="83"/>
        <v>1</v>
      </c>
      <c r="BN121" s="72">
        <f t="shared" si="84"/>
        <v>0</v>
      </c>
      <c r="BO121" s="72">
        <f t="shared" si="85"/>
        <v>1</v>
      </c>
      <c r="BP121" s="80">
        <f t="shared" si="86"/>
        <v>0</v>
      </c>
      <c r="BQ121" s="72">
        <f t="shared" si="87"/>
        <v>0</v>
      </c>
      <c r="BR121" s="72">
        <f t="shared" si="88"/>
        <v>0</v>
      </c>
      <c r="BS121" s="78">
        <f t="shared" si="89"/>
        <v>1</v>
      </c>
      <c r="BT121" s="78">
        <f t="shared" si="90"/>
        <v>1</v>
      </c>
      <c r="BU121" s="80">
        <f t="shared" si="91"/>
        <v>0</v>
      </c>
      <c r="BV121" s="80">
        <f t="shared" si="92"/>
        <v>1</v>
      </c>
      <c r="BW121" s="78">
        <f>COUNTIF(Referrals[[#This Row],[Name]:[Alt.contact]],"Mi")</f>
        <v>0</v>
      </c>
      <c r="BX121" s="80">
        <f t="shared" si="93"/>
        <v>0</v>
      </c>
      <c r="BY121" s="72">
        <f t="shared" si="94"/>
        <v>0</v>
      </c>
      <c r="BZ121" s="80">
        <f t="shared" si="95"/>
        <v>0</v>
      </c>
      <c r="CA121" s="67">
        <f t="shared" si="96"/>
        <v>0</v>
      </c>
      <c r="CB121" s="80">
        <f t="shared" si="97"/>
        <v>1</v>
      </c>
      <c r="CC121" s="80">
        <f t="shared" si="98"/>
        <v>0</v>
      </c>
      <c r="CD121" s="80">
        <f t="shared" si="99"/>
        <v>0</v>
      </c>
      <c r="CE121"/>
      <c r="CF121" t="s">
        <v>41</v>
      </c>
      <c r="CG121" s="41" t="s">
        <v>154</v>
      </c>
      <c r="CI121" t="s">
        <v>17</v>
      </c>
      <c r="CJ121" s="9">
        <v>42877</v>
      </c>
      <c r="CK121" s="80" t="str">
        <f t="shared" si="100"/>
        <v xml:space="preserve"> </v>
      </c>
      <c r="CL121" s="27"/>
      <c r="CM121" s="6" t="str">
        <f t="shared" ca="1" si="101"/>
        <v xml:space="preserve"> </v>
      </c>
      <c r="CN121" s="6" t="str">
        <f t="shared" ca="1" si="102"/>
        <v xml:space="preserve"> </v>
      </c>
      <c r="CO121" s="80" t="str">
        <f t="shared" ca="1" si="103"/>
        <v xml:space="preserve"> </v>
      </c>
      <c r="CP121" s="80" t="str">
        <f t="shared" si="104"/>
        <v xml:space="preserve"> </v>
      </c>
      <c r="CQ121" s="80" t="str">
        <f t="shared" si="105"/>
        <v xml:space="preserve"> </v>
      </c>
      <c r="CR121" s="80" t="str">
        <f t="shared" si="106"/>
        <v xml:space="preserve"> </v>
      </c>
      <c r="CS121" s="80">
        <f t="shared" si="107"/>
        <v>6</v>
      </c>
    </row>
    <row r="122" spans="1:97" ht="15" customHeight="1">
      <c r="A122" s="14" t="s">
        <v>223</v>
      </c>
      <c r="B122" t="s">
        <v>60</v>
      </c>
      <c r="C122" t="s">
        <v>85</v>
      </c>
      <c r="D122">
        <v>1052948</v>
      </c>
      <c r="E122" s="4">
        <v>42842</v>
      </c>
      <c r="F122" s="2">
        <v>42871</v>
      </c>
      <c r="G122" s="2">
        <v>31273</v>
      </c>
      <c r="H122" s="58">
        <f t="shared" si="54"/>
        <v>31</v>
      </c>
      <c r="I122" s="72" t="s">
        <v>679</v>
      </c>
      <c r="J122" s="43" t="s">
        <v>8</v>
      </c>
      <c r="K122" s="6">
        <v>8</v>
      </c>
      <c r="L122" s="6" t="s">
        <v>8</v>
      </c>
      <c r="M122" s="6" t="s">
        <v>11</v>
      </c>
      <c r="N122" s="6" t="s">
        <v>11</v>
      </c>
      <c r="O122" s="57" t="s">
        <v>8</v>
      </c>
      <c r="P122" t="s">
        <v>9</v>
      </c>
      <c r="Q122" t="s">
        <v>11</v>
      </c>
      <c r="R122" t="s">
        <v>11</v>
      </c>
      <c r="T122" t="s">
        <v>45</v>
      </c>
      <c r="U122" s="72" t="s">
        <v>678</v>
      </c>
      <c r="V122" t="s">
        <v>224</v>
      </c>
      <c r="W122" s="72" t="s">
        <v>11</v>
      </c>
      <c r="X122" s="72" t="s">
        <v>11</v>
      </c>
      <c r="Y122" s="80" t="s">
        <v>11</v>
      </c>
      <c r="AB122" t="s">
        <v>15</v>
      </c>
      <c r="AC122" t="s">
        <v>695</v>
      </c>
      <c r="AD122" s="4">
        <v>42951</v>
      </c>
      <c r="AE122" t="s">
        <v>12</v>
      </c>
      <c r="AF122" s="6">
        <f>Referrals[[#This Row],[Date.Received]]-Referrals[[#This Row],[Date.Assessed]]</f>
        <v>29</v>
      </c>
      <c r="AG122" s="6" t="s">
        <v>644</v>
      </c>
      <c r="AH122" s="6" t="s">
        <v>642</v>
      </c>
      <c r="AI122" s="6" t="s">
        <v>643</v>
      </c>
      <c r="AJ122" s="63">
        <f t="shared" si="55"/>
        <v>2017</v>
      </c>
      <c r="AK122" s="63">
        <f t="shared" si="56"/>
        <v>5</v>
      </c>
      <c r="AL122" s="80">
        <f t="shared" si="57"/>
        <v>1</v>
      </c>
      <c r="AM122" s="80">
        <f t="shared" si="58"/>
        <v>0</v>
      </c>
      <c r="AN122" s="80">
        <f t="shared" si="59"/>
        <v>0</v>
      </c>
      <c r="AO122" s="44">
        <f t="shared" si="60"/>
        <v>0</v>
      </c>
      <c r="AP122" s="80">
        <f t="shared" si="61"/>
        <v>0</v>
      </c>
      <c r="AQ122" s="44">
        <f t="shared" si="62"/>
        <v>0</v>
      </c>
      <c r="AR122" s="80">
        <f t="shared" si="63"/>
        <v>0</v>
      </c>
      <c r="AS122" s="6">
        <f t="shared" si="64"/>
        <v>1</v>
      </c>
      <c r="AT122" s="80">
        <f t="shared" si="65"/>
        <v>0</v>
      </c>
      <c r="AU122" s="80">
        <f t="shared" si="66"/>
        <v>1</v>
      </c>
      <c r="AV122" s="72">
        <f t="shared" si="67"/>
        <v>1</v>
      </c>
      <c r="AW122" s="72">
        <f t="shared" si="68"/>
        <v>0</v>
      </c>
      <c r="AX122" s="72">
        <f t="shared" si="69"/>
        <v>0</v>
      </c>
      <c r="AY122" s="72">
        <f t="shared" si="70"/>
        <v>1</v>
      </c>
      <c r="AZ122" s="72">
        <f t="shared" si="71"/>
        <v>0</v>
      </c>
      <c r="BA122" s="72">
        <f>IF(SUM(Referrals[[#This Row],[Tribal.bin]:[GA.bin]]) = 0,0,1)</f>
        <v>1</v>
      </c>
      <c r="BB122" s="72">
        <f t="shared" si="72"/>
        <v>0</v>
      </c>
      <c r="BC122" s="72">
        <f t="shared" si="73"/>
        <v>0</v>
      </c>
      <c r="BD122" s="72">
        <f t="shared" si="74"/>
        <v>0</v>
      </c>
      <c r="BE122" s="72">
        <f t="shared" si="75"/>
        <v>0</v>
      </c>
      <c r="BF122" s="72">
        <f t="shared" si="76"/>
        <v>0</v>
      </c>
      <c r="BG122" s="72">
        <f t="shared" si="77"/>
        <v>0</v>
      </c>
      <c r="BH122" s="72">
        <f t="shared" si="78"/>
        <v>1</v>
      </c>
      <c r="BI122" s="72">
        <f t="shared" si="79"/>
        <v>0</v>
      </c>
      <c r="BJ122" s="78">
        <f t="shared" si="80"/>
        <v>1</v>
      </c>
      <c r="BK122" s="78">
        <f t="shared" si="81"/>
        <v>1</v>
      </c>
      <c r="BL122" s="78">
        <f t="shared" si="82"/>
        <v>0</v>
      </c>
      <c r="BM122" s="72">
        <f t="shared" si="83"/>
        <v>1</v>
      </c>
      <c r="BN122" s="72">
        <f t="shared" si="84"/>
        <v>1</v>
      </c>
      <c r="BO122" s="72">
        <f t="shared" si="85"/>
        <v>0</v>
      </c>
      <c r="BP122" s="80">
        <f t="shared" si="86"/>
        <v>1</v>
      </c>
      <c r="BQ122" s="72">
        <f t="shared" si="87"/>
        <v>0</v>
      </c>
      <c r="BR122" s="72">
        <f t="shared" si="88"/>
        <v>0</v>
      </c>
      <c r="BS122" s="78">
        <f t="shared" si="89"/>
        <v>1</v>
      </c>
      <c r="BT122" s="78">
        <f t="shared" si="90"/>
        <v>1</v>
      </c>
      <c r="BU122" s="80">
        <f t="shared" si="91"/>
        <v>0</v>
      </c>
      <c r="BV122" s="80">
        <f t="shared" si="92"/>
        <v>1</v>
      </c>
      <c r="BW122" s="78">
        <f>COUNTIF(Referrals[[#This Row],[Name]:[Alt.contact]],"Mi")</f>
        <v>1</v>
      </c>
      <c r="BX122" s="80">
        <f t="shared" si="93"/>
        <v>1</v>
      </c>
      <c r="BY122" s="66">
        <f t="shared" si="94"/>
        <v>1</v>
      </c>
      <c r="BZ122" s="66">
        <f t="shared" si="95"/>
        <v>0</v>
      </c>
      <c r="CA122" s="67">
        <f t="shared" si="96"/>
        <v>0</v>
      </c>
      <c r="CB122" s="80">
        <f t="shared" si="97"/>
        <v>1</v>
      </c>
      <c r="CC122" s="80">
        <f t="shared" si="98"/>
        <v>0</v>
      </c>
      <c r="CD122" s="80">
        <f t="shared" si="99"/>
        <v>0</v>
      </c>
      <c r="CE122"/>
      <c r="CF122" s="40" t="s">
        <v>413</v>
      </c>
      <c r="CG122" s="62"/>
      <c r="CI122" t="s">
        <v>35</v>
      </c>
      <c r="CJ122" s="9">
        <v>42985</v>
      </c>
      <c r="CK122" s="80" t="str">
        <f t="shared" si="100"/>
        <v xml:space="preserve"> </v>
      </c>
      <c r="CL122" s="15"/>
      <c r="CM122" s="6" t="str">
        <f t="shared" ca="1" si="101"/>
        <v xml:space="preserve"> </v>
      </c>
      <c r="CN122" s="6" t="str">
        <f t="shared" ca="1" si="102"/>
        <v xml:space="preserve"> </v>
      </c>
      <c r="CO122" s="80" t="str">
        <f t="shared" ca="1" si="103"/>
        <v xml:space="preserve"> </v>
      </c>
      <c r="CP122" s="80" t="str">
        <f t="shared" si="104"/>
        <v xml:space="preserve"> </v>
      </c>
      <c r="CQ122" s="80">
        <f t="shared" si="105"/>
        <v>80</v>
      </c>
      <c r="CR122" s="80" t="str">
        <f t="shared" si="106"/>
        <v xml:space="preserve"> </v>
      </c>
      <c r="CS122" s="80">
        <f t="shared" si="107"/>
        <v>114</v>
      </c>
    </row>
    <row r="123" spans="1:97" ht="15" customHeight="1">
      <c r="A123" s="14" t="s">
        <v>206</v>
      </c>
      <c r="B123" t="s">
        <v>6</v>
      </c>
      <c r="C123" t="s">
        <v>48</v>
      </c>
      <c r="E123" s="4">
        <v>42762</v>
      </c>
      <c r="F123" s="2">
        <v>42871</v>
      </c>
      <c r="G123" s="2">
        <v>25908</v>
      </c>
      <c r="H123" s="58">
        <f t="shared" si="54"/>
        <v>46</v>
      </c>
      <c r="I123" s="72" t="s">
        <v>679</v>
      </c>
      <c r="J123" s="43" t="s">
        <v>8</v>
      </c>
      <c r="K123" s="6">
        <v>10</v>
      </c>
      <c r="L123" s="6" t="s">
        <v>8</v>
      </c>
      <c r="M123" s="6" t="s">
        <v>11</v>
      </c>
      <c r="N123" s="6" t="s">
        <v>11</v>
      </c>
      <c r="O123" s="71" t="s">
        <v>8</v>
      </c>
      <c r="P123" t="s">
        <v>9</v>
      </c>
      <c r="Q123" t="s">
        <v>11</v>
      </c>
      <c r="R123" t="s">
        <v>11</v>
      </c>
      <c r="T123" t="s">
        <v>45</v>
      </c>
      <c r="U123" s="72" t="s">
        <v>11</v>
      </c>
      <c r="V123" t="s">
        <v>11</v>
      </c>
      <c r="W123" s="72" t="s">
        <v>11</v>
      </c>
      <c r="X123" s="72" t="s">
        <v>11</v>
      </c>
      <c r="Y123" s="80" t="s">
        <v>8</v>
      </c>
      <c r="AB123" t="s">
        <v>26</v>
      </c>
      <c r="AD123" s="4">
        <v>42891</v>
      </c>
      <c r="AE123" t="s">
        <v>16</v>
      </c>
      <c r="AF123" s="6">
        <f>Referrals[[#This Row],[Date.Received]]-Referrals[[#This Row],[Date.Assessed]]</f>
        <v>109</v>
      </c>
      <c r="AG123" s="44" t="s">
        <v>645</v>
      </c>
      <c r="AH123" s="6" t="s">
        <v>640</v>
      </c>
      <c r="AI123" s="6" t="s">
        <v>700</v>
      </c>
      <c r="AJ123" s="63">
        <f t="shared" si="55"/>
        <v>2017</v>
      </c>
      <c r="AK123" s="63">
        <f t="shared" si="56"/>
        <v>5</v>
      </c>
      <c r="AL123" s="44">
        <f t="shared" si="57"/>
        <v>0</v>
      </c>
      <c r="AM123" s="80">
        <f t="shared" si="58"/>
        <v>1</v>
      </c>
      <c r="AN123" s="80">
        <f t="shared" si="59"/>
        <v>0</v>
      </c>
      <c r="AO123" s="44">
        <f t="shared" si="60"/>
        <v>0</v>
      </c>
      <c r="AP123" s="80">
        <f t="shared" si="61"/>
        <v>0</v>
      </c>
      <c r="AQ123" s="80">
        <f t="shared" si="62"/>
        <v>1</v>
      </c>
      <c r="AR123" s="80">
        <f t="shared" si="63"/>
        <v>0</v>
      </c>
      <c r="AS123" s="44">
        <f t="shared" si="64"/>
        <v>0</v>
      </c>
      <c r="AT123" s="80">
        <f t="shared" si="65"/>
        <v>0</v>
      </c>
      <c r="AU123" s="80">
        <f t="shared" si="66"/>
        <v>0</v>
      </c>
      <c r="AV123" s="72">
        <f t="shared" si="67"/>
        <v>1</v>
      </c>
      <c r="AW123" s="72">
        <f t="shared" si="68"/>
        <v>0</v>
      </c>
      <c r="AX123" s="72">
        <f t="shared" si="69"/>
        <v>0</v>
      </c>
      <c r="AY123" s="72">
        <f t="shared" si="70"/>
        <v>1</v>
      </c>
      <c r="AZ123" s="72">
        <f t="shared" si="71"/>
        <v>0</v>
      </c>
      <c r="BA123" s="72">
        <f>IF(SUM(Referrals[[#This Row],[Tribal.bin]:[GA.bin]]) = 0,0,1)</f>
        <v>1</v>
      </c>
      <c r="BB123" s="72">
        <f t="shared" si="72"/>
        <v>0</v>
      </c>
      <c r="BC123" s="72">
        <f t="shared" si="73"/>
        <v>0</v>
      </c>
      <c r="BD123" s="72">
        <f t="shared" si="74"/>
        <v>0</v>
      </c>
      <c r="BE123" s="72">
        <f t="shared" si="75"/>
        <v>0</v>
      </c>
      <c r="BF123" s="72">
        <f t="shared" si="76"/>
        <v>0</v>
      </c>
      <c r="BG123" s="72">
        <f t="shared" si="77"/>
        <v>0</v>
      </c>
      <c r="BH123" s="72">
        <f t="shared" si="78"/>
        <v>1</v>
      </c>
      <c r="BI123" s="72">
        <f t="shared" si="79"/>
        <v>0</v>
      </c>
      <c r="BJ123" s="78">
        <f t="shared" si="80"/>
        <v>1</v>
      </c>
      <c r="BK123" s="78">
        <f t="shared" si="81"/>
        <v>1</v>
      </c>
      <c r="BL123" s="78">
        <f t="shared" si="82"/>
        <v>0</v>
      </c>
      <c r="BM123" s="72">
        <f t="shared" si="83"/>
        <v>1</v>
      </c>
      <c r="BN123" s="72">
        <f t="shared" si="84"/>
        <v>1</v>
      </c>
      <c r="BO123" s="72">
        <f t="shared" si="85"/>
        <v>0</v>
      </c>
      <c r="BP123" s="80">
        <f t="shared" si="86"/>
        <v>0</v>
      </c>
      <c r="BQ123" s="72">
        <f t="shared" si="87"/>
        <v>0</v>
      </c>
      <c r="BR123" s="72">
        <f t="shared" si="88"/>
        <v>0</v>
      </c>
      <c r="BS123" s="78">
        <f t="shared" si="89"/>
        <v>1</v>
      </c>
      <c r="BT123" s="78">
        <f t="shared" si="90"/>
        <v>1</v>
      </c>
      <c r="BU123" s="80">
        <f t="shared" si="91"/>
        <v>1</v>
      </c>
      <c r="BV123" s="80">
        <f t="shared" si="92"/>
        <v>1</v>
      </c>
      <c r="BW123" s="78">
        <f>COUNTIF(Referrals[[#This Row],[Name]:[Alt.contact]],"Mi")</f>
        <v>0</v>
      </c>
      <c r="BX123" s="80">
        <f t="shared" si="93"/>
        <v>0</v>
      </c>
      <c r="BY123" s="66">
        <f t="shared" si="94"/>
        <v>1</v>
      </c>
      <c r="BZ123" s="66">
        <f t="shared" si="95"/>
        <v>0</v>
      </c>
      <c r="CA123" s="67">
        <f t="shared" si="96"/>
        <v>1</v>
      </c>
      <c r="CB123" s="80">
        <f t="shared" si="97"/>
        <v>0</v>
      </c>
      <c r="CC123" s="80">
        <f t="shared" si="98"/>
        <v>0</v>
      </c>
      <c r="CD123" s="80">
        <f t="shared" si="99"/>
        <v>0</v>
      </c>
      <c r="CE123" s="4">
        <v>42962</v>
      </c>
      <c r="CG123" s="62"/>
      <c r="CJ123" s="9">
        <v>42965</v>
      </c>
      <c r="CK123" s="80" t="str">
        <f t="shared" si="100"/>
        <v>no</v>
      </c>
      <c r="CL123" s="28">
        <v>43293</v>
      </c>
      <c r="CM123" s="6">
        <f t="shared" ca="1" si="101"/>
        <v>331</v>
      </c>
      <c r="CN123" s="6" t="str">
        <f t="shared" ca="1" si="102"/>
        <v>Yes</v>
      </c>
      <c r="CO123" s="80" t="str">
        <f t="shared" ca="1" si="103"/>
        <v>no</v>
      </c>
      <c r="CP123" s="80">
        <f t="shared" si="104"/>
        <v>91</v>
      </c>
      <c r="CQ123" s="80">
        <f t="shared" si="105"/>
        <v>20</v>
      </c>
      <c r="CR123" s="80">
        <f t="shared" si="106"/>
        <v>71</v>
      </c>
      <c r="CS123" s="80" t="str">
        <f t="shared" si="107"/>
        <v xml:space="preserve"> </v>
      </c>
    </row>
    <row r="124" spans="1:97" ht="15" customHeight="1">
      <c r="A124" s="14" t="s">
        <v>210</v>
      </c>
      <c r="B124" t="s">
        <v>60</v>
      </c>
      <c r="C124" t="s">
        <v>61</v>
      </c>
      <c r="E124" s="4">
        <v>42838</v>
      </c>
      <c r="F124" s="2">
        <v>42871</v>
      </c>
      <c r="G124" s="2">
        <v>26011</v>
      </c>
      <c r="H124" s="58">
        <f t="shared" si="54"/>
        <v>46</v>
      </c>
      <c r="I124" s="72" t="s">
        <v>679</v>
      </c>
      <c r="J124" s="43" t="s">
        <v>8</v>
      </c>
      <c r="K124" s="6">
        <v>8</v>
      </c>
      <c r="L124" s="6" t="s">
        <v>11</v>
      </c>
      <c r="M124" s="6" t="s">
        <v>8</v>
      </c>
      <c r="N124" s="6" t="s">
        <v>8</v>
      </c>
      <c r="O124" s="57" t="s">
        <v>8</v>
      </c>
      <c r="P124" t="s">
        <v>211</v>
      </c>
      <c r="Q124" t="s">
        <v>11</v>
      </c>
      <c r="R124" t="s">
        <v>11</v>
      </c>
      <c r="T124" t="s">
        <v>45</v>
      </c>
      <c r="U124" s="72" t="s">
        <v>8</v>
      </c>
      <c r="V124" t="s">
        <v>58</v>
      </c>
      <c r="W124" s="72" t="s">
        <v>8</v>
      </c>
      <c r="X124" s="72" t="s">
        <v>8</v>
      </c>
      <c r="Y124" s="80" t="s">
        <v>8</v>
      </c>
      <c r="AB124" t="s">
        <v>26</v>
      </c>
      <c r="AD124" s="4">
        <v>42887</v>
      </c>
      <c r="AE124" t="s">
        <v>16</v>
      </c>
      <c r="AF124" s="6">
        <f>Referrals[[#This Row],[Date.Received]]-Referrals[[#This Row],[Date.Assessed]]</f>
        <v>33</v>
      </c>
      <c r="AG124" s="6" t="s">
        <v>644</v>
      </c>
      <c r="AH124" s="6" t="s">
        <v>638</v>
      </c>
      <c r="AI124" s="6" t="s">
        <v>700</v>
      </c>
      <c r="AJ124" s="63">
        <f t="shared" si="55"/>
        <v>2017</v>
      </c>
      <c r="AK124" s="63">
        <f t="shared" si="56"/>
        <v>5</v>
      </c>
      <c r="AL124" s="80">
        <f t="shared" si="57"/>
        <v>1</v>
      </c>
      <c r="AM124" s="80">
        <f t="shared" si="58"/>
        <v>0</v>
      </c>
      <c r="AN124" s="80">
        <f t="shared" si="59"/>
        <v>0</v>
      </c>
      <c r="AO124" s="6">
        <f t="shared" si="60"/>
        <v>1</v>
      </c>
      <c r="AP124" s="80">
        <f t="shared" si="61"/>
        <v>0</v>
      </c>
      <c r="AQ124" s="44">
        <f t="shared" si="62"/>
        <v>0</v>
      </c>
      <c r="AR124" s="80">
        <f t="shared" si="63"/>
        <v>0</v>
      </c>
      <c r="AS124" s="44">
        <f t="shared" si="64"/>
        <v>0</v>
      </c>
      <c r="AT124" s="80">
        <f t="shared" si="65"/>
        <v>0</v>
      </c>
      <c r="AU124" s="80">
        <f t="shared" si="66"/>
        <v>0</v>
      </c>
      <c r="AV124" s="72">
        <f t="shared" si="67"/>
        <v>0</v>
      </c>
      <c r="AW124" s="72">
        <f t="shared" si="68"/>
        <v>0</v>
      </c>
      <c r="AX124" s="72">
        <f t="shared" si="69"/>
        <v>0</v>
      </c>
      <c r="AY124" s="72">
        <f t="shared" si="70"/>
        <v>1</v>
      </c>
      <c r="AZ124" s="72">
        <f t="shared" si="71"/>
        <v>0</v>
      </c>
      <c r="BA124" s="72">
        <f>IF(SUM(Referrals[[#This Row],[Tribal.bin]:[GA.bin]]) = 0,0,1)</f>
        <v>0</v>
      </c>
      <c r="BB124" s="72">
        <f t="shared" si="72"/>
        <v>0</v>
      </c>
      <c r="BC124" s="72">
        <f t="shared" si="73"/>
        <v>0</v>
      </c>
      <c r="BD124" s="72">
        <f t="shared" si="74"/>
        <v>0</v>
      </c>
      <c r="BE124" s="72">
        <f t="shared" si="75"/>
        <v>0</v>
      </c>
      <c r="BF124" s="72">
        <f t="shared" si="76"/>
        <v>0</v>
      </c>
      <c r="BG124" s="72">
        <f t="shared" si="77"/>
        <v>0</v>
      </c>
      <c r="BH124" s="72">
        <f t="shared" si="78"/>
        <v>0</v>
      </c>
      <c r="BI124" s="72">
        <f t="shared" si="79"/>
        <v>0</v>
      </c>
      <c r="BJ124" s="78">
        <f t="shared" si="80"/>
        <v>0</v>
      </c>
      <c r="BK124" s="78">
        <f t="shared" si="81"/>
        <v>0</v>
      </c>
      <c r="BL124" s="78">
        <f t="shared" si="82"/>
        <v>1</v>
      </c>
      <c r="BM124" s="72">
        <f t="shared" si="83"/>
        <v>1</v>
      </c>
      <c r="BN124" s="72">
        <f t="shared" si="84"/>
        <v>1</v>
      </c>
      <c r="BO124" s="72">
        <f t="shared" si="85"/>
        <v>0</v>
      </c>
      <c r="BP124" s="80">
        <f t="shared" si="86"/>
        <v>0</v>
      </c>
      <c r="BQ124" s="72">
        <f t="shared" si="87"/>
        <v>0</v>
      </c>
      <c r="BR124" s="72">
        <f t="shared" si="88"/>
        <v>0</v>
      </c>
      <c r="BS124" s="78">
        <f t="shared" si="89"/>
        <v>0</v>
      </c>
      <c r="BT124" s="78">
        <f t="shared" si="90"/>
        <v>0</v>
      </c>
      <c r="BU124" s="80">
        <f t="shared" si="91"/>
        <v>0</v>
      </c>
      <c r="BV124" s="80">
        <f t="shared" si="92"/>
        <v>1</v>
      </c>
      <c r="BW124" s="78">
        <f>COUNTIF(Referrals[[#This Row],[Name]:[Alt.contact]],"Mi")</f>
        <v>0</v>
      </c>
      <c r="BX124" s="80">
        <f t="shared" si="93"/>
        <v>0</v>
      </c>
      <c r="BY124" s="66">
        <f t="shared" si="94"/>
        <v>1</v>
      </c>
      <c r="BZ124" s="66">
        <f t="shared" si="95"/>
        <v>0</v>
      </c>
      <c r="CA124" s="67">
        <f t="shared" si="96"/>
        <v>1</v>
      </c>
      <c r="CB124" s="80">
        <f t="shared" si="97"/>
        <v>0</v>
      </c>
      <c r="CC124" s="80">
        <f t="shared" si="98"/>
        <v>0</v>
      </c>
      <c r="CD124" s="80">
        <f t="shared" si="99"/>
        <v>0</v>
      </c>
      <c r="CE124" s="4">
        <v>42961</v>
      </c>
      <c r="CG124" s="62"/>
      <c r="CJ124" s="9">
        <v>42965</v>
      </c>
      <c r="CK124" s="80" t="str">
        <f t="shared" si="100"/>
        <v>Yes</v>
      </c>
      <c r="CL124" s="15"/>
      <c r="CM124" s="6">
        <f t="shared" ca="1" si="101"/>
        <v>900</v>
      </c>
      <c r="CN124" s="6" t="str">
        <f t="shared" ca="1" si="102"/>
        <v>Yes</v>
      </c>
      <c r="CO124" s="80" t="str">
        <f t="shared" ca="1" si="103"/>
        <v>Yes</v>
      </c>
      <c r="CP124" s="80">
        <f t="shared" si="104"/>
        <v>90</v>
      </c>
      <c r="CQ124" s="80">
        <f t="shared" si="105"/>
        <v>16</v>
      </c>
      <c r="CR124" s="80">
        <f t="shared" si="106"/>
        <v>74</v>
      </c>
      <c r="CS124" s="80" t="str">
        <f t="shared" si="107"/>
        <v xml:space="preserve"> </v>
      </c>
    </row>
    <row r="125" spans="1:97" ht="15" customHeight="1">
      <c r="A125" s="14" t="s">
        <v>214</v>
      </c>
      <c r="B125" t="s">
        <v>19</v>
      </c>
      <c r="C125" t="s">
        <v>215</v>
      </c>
      <c r="E125" s="4">
        <v>42845</v>
      </c>
      <c r="F125" s="2">
        <v>42871</v>
      </c>
      <c r="G125" s="2">
        <v>24959</v>
      </c>
      <c r="H125" s="58">
        <f t="shared" si="54"/>
        <v>49</v>
      </c>
      <c r="I125" s="72" t="s">
        <v>679</v>
      </c>
      <c r="J125" s="43" t="s">
        <v>8</v>
      </c>
      <c r="K125" s="6">
        <v>11</v>
      </c>
      <c r="L125" s="6" t="s">
        <v>8</v>
      </c>
      <c r="M125" s="6" t="s">
        <v>11</v>
      </c>
      <c r="N125" s="6" t="s">
        <v>11</v>
      </c>
      <c r="O125" s="57" t="s">
        <v>8</v>
      </c>
      <c r="P125" t="s">
        <v>49</v>
      </c>
      <c r="Q125" t="s">
        <v>11</v>
      </c>
      <c r="R125" t="s">
        <v>11</v>
      </c>
      <c r="T125" t="s">
        <v>22</v>
      </c>
      <c r="U125" s="72" t="s">
        <v>8</v>
      </c>
      <c r="V125" t="s">
        <v>58</v>
      </c>
      <c r="W125" s="72" t="s">
        <v>11</v>
      </c>
      <c r="X125" s="72" t="s">
        <v>11</v>
      </c>
      <c r="Y125" s="80" t="s">
        <v>8</v>
      </c>
      <c r="AB125" t="s">
        <v>26</v>
      </c>
      <c r="AD125" s="4">
        <v>42905</v>
      </c>
      <c r="AE125" t="s">
        <v>16</v>
      </c>
      <c r="AF125" s="6">
        <f>Referrals[[#This Row],[Date.Received]]-Referrals[[#This Row],[Date.Assessed]]</f>
        <v>26</v>
      </c>
      <c r="AG125" s="6" t="s">
        <v>644</v>
      </c>
      <c r="AH125" s="6" t="s">
        <v>640</v>
      </c>
      <c r="AI125" s="6" t="s">
        <v>700</v>
      </c>
      <c r="AJ125" s="63">
        <f t="shared" si="55"/>
        <v>2017</v>
      </c>
      <c r="AK125" s="63">
        <f t="shared" si="56"/>
        <v>5</v>
      </c>
      <c r="AL125" s="80">
        <f t="shared" si="57"/>
        <v>1</v>
      </c>
      <c r="AM125" s="80">
        <f t="shared" si="58"/>
        <v>0</v>
      </c>
      <c r="AN125" s="80">
        <f t="shared" si="59"/>
        <v>0</v>
      </c>
      <c r="AO125" s="44">
        <f t="shared" si="60"/>
        <v>0</v>
      </c>
      <c r="AP125" s="80">
        <f t="shared" si="61"/>
        <v>0</v>
      </c>
      <c r="AQ125" s="80">
        <f t="shared" si="62"/>
        <v>1</v>
      </c>
      <c r="AR125" s="80">
        <f t="shared" si="63"/>
        <v>0</v>
      </c>
      <c r="AS125" s="44">
        <f t="shared" si="64"/>
        <v>0</v>
      </c>
      <c r="AT125" s="80">
        <f t="shared" si="65"/>
        <v>0</v>
      </c>
      <c r="AU125" s="80">
        <f t="shared" si="66"/>
        <v>0</v>
      </c>
      <c r="AV125" s="72">
        <f t="shared" si="67"/>
        <v>0</v>
      </c>
      <c r="AW125" s="72">
        <f t="shared" si="68"/>
        <v>1</v>
      </c>
      <c r="AX125" s="72">
        <f t="shared" si="69"/>
        <v>0</v>
      </c>
      <c r="AY125" s="72">
        <f t="shared" si="70"/>
        <v>0</v>
      </c>
      <c r="AZ125" s="72">
        <f t="shared" si="71"/>
        <v>0</v>
      </c>
      <c r="BA125" s="72">
        <f>IF(SUM(Referrals[[#This Row],[Tribal.bin]:[GA.bin]]) = 0,0,1)</f>
        <v>1</v>
      </c>
      <c r="BB125" s="72">
        <f t="shared" si="72"/>
        <v>0</v>
      </c>
      <c r="BC125" s="72">
        <f t="shared" si="73"/>
        <v>0</v>
      </c>
      <c r="BD125" s="72">
        <f t="shared" si="74"/>
        <v>0</v>
      </c>
      <c r="BE125" s="72">
        <f t="shared" si="75"/>
        <v>1</v>
      </c>
      <c r="BF125" s="72">
        <f t="shared" si="76"/>
        <v>0</v>
      </c>
      <c r="BG125" s="72">
        <f t="shared" si="77"/>
        <v>0</v>
      </c>
      <c r="BH125" s="72">
        <f t="shared" si="78"/>
        <v>0</v>
      </c>
      <c r="BI125" s="72">
        <f t="shared" si="79"/>
        <v>0</v>
      </c>
      <c r="BJ125" s="78">
        <f t="shared" si="80"/>
        <v>1</v>
      </c>
      <c r="BK125" s="78">
        <f t="shared" si="81"/>
        <v>1</v>
      </c>
      <c r="BL125" s="78">
        <f t="shared" si="82"/>
        <v>0</v>
      </c>
      <c r="BM125" s="72">
        <f t="shared" si="83"/>
        <v>1</v>
      </c>
      <c r="BN125" s="72">
        <f t="shared" si="84"/>
        <v>1</v>
      </c>
      <c r="BO125" s="72">
        <f t="shared" si="85"/>
        <v>0</v>
      </c>
      <c r="BP125" s="80">
        <f t="shared" si="86"/>
        <v>0</v>
      </c>
      <c r="BQ125" s="72">
        <f t="shared" si="87"/>
        <v>0</v>
      </c>
      <c r="BR125" s="72">
        <f t="shared" si="88"/>
        <v>0</v>
      </c>
      <c r="BS125" s="78">
        <f t="shared" si="89"/>
        <v>1</v>
      </c>
      <c r="BT125" s="78">
        <f t="shared" si="90"/>
        <v>1</v>
      </c>
      <c r="BU125" s="80">
        <f t="shared" si="91"/>
        <v>0</v>
      </c>
      <c r="BV125" s="80">
        <f t="shared" si="92"/>
        <v>1</v>
      </c>
      <c r="BW125" s="78">
        <f>COUNTIF(Referrals[[#This Row],[Name]:[Alt.contact]],"Mi")</f>
        <v>0</v>
      </c>
      <c r="BX125" s="80">
        <f t="shared" si="93"/>
        <v>0</v>
      </c>
      <c r="BY125" s="66">
        <f t="shared" si="94"/>
        <v>1</v>
      </c>
      <c r="BZ125" s="66">
        <f t="shared" si="95"/>
        <v>0</v>
      </c>
      <c r="CA125" s="67">
        <f t="shared" si="96"/>
        <v>1</v>
      </c>
      <c r="CB125" s="80">
        <f t="shared" si="97"/>
        <v>0</v>
      </c>
      <c r="CC125" s="80">
        <f t="shared" si="98"/>
        <v>0</v>
      </c>
      <c r="CD125" s="80">
        <f t="shared" si="99"/>
        <v>0</v>
      </c>
      <c r="CE125" s="4">
        <v>42961</v>
      </c>
      <c r="CG125" s="62"/>
      <c r="CJ125" s="9">
        <v>42965</v>
      </c>
      <c r="CK125" s="80" t="str">
        <f t="shared" si="100"/>
        <v>Yes</v>
      </c>
      <c r="CL125" s="15"/>
      <c r="CM125" s="6">
        <f t="shared" ca="1" si="101"/>
        <v>900</v>
      </c>
      <c r="CN125" s="6" t="str">
        <f t="shared" ca="1" si="102"/>
        <v>Yes</v>
      </c>
      <c r="CO125" s="80" t="str">
        <f t="shared" ca="1" si="103"/>
        <v>Yes</v>
      </c>
      <c r="CP125" s="80">
        <f t="shared" si="104"/>
        <v>90</v>
      </c>
      <c r="CQ125" s="80">
        <f t="shared" si="105"/>
        <v>34</v>
      </c>
      <c r="CR125" s="80">
        <f t="shared" si="106"/>
        <v>56</v>
      </c>
      <c r="CS125" s="80" t="str">
        <f t="shared" si="107"/>
        <v xml:space="preserve"> </v>
      </c>
    </row>
    <row r="126" spans="1:97" ht="15" customHeight="1">
      <c r="A126" s="14" t="s">
        <v>217</v>
      </c>
      <c r="B126" t="s">
        <v>60</v>
      </c>
      <c r="C126" t="s">
        <v>147</v>
      </c>
      <c r="E126" s="4">
        <v>42811</v>
      </c>
      <c r="F126" s="2">
        <v>42871</v>
      </c>
      <c r="G126" s="2">
        <v>21535</v>
      </c>
      <c r="H126" s="58">
        <f t="shared" si="54"/>
        <v>58</v>
      </c>
      <c r="I126" s="72" t="s">
        <v>679</v>
      </c>
      <c r="J126" s="43" t="s">
        <v>8</v>
      </c>
      <c r="K126" s="6">
        <v>11</v>
      </c>
      <c r="L126" s="6" t="s">
        <v>8</v>
      </c>
      <c r="M126" s="6" t="s">
        <v>8</v>
      </c>
      <c r="N126" s="6" t="s">
        <v>8</v>
      </c>
      <c r="O126" s="57" t="s">
        <v>8</v>
      </c>
      <c r="P126" t="s">
        <v>9</v>
      </c>
      <c r="Q126" t="s">
        <v>11</v>
      </c>
      <c r="T126" t="s">
        <v>45</v>
      </c>
      <c r="U126" s="72" t="s">
        <v>8</v>
      </c>
      <c r="V126" t="s">
        <v>58</v>
      </c>
      <c r="W126" s="72" t="s">
        <v>11</v>
      </c>
      <c r="X126" s="72" t="s">
        <v>11</v>
      </c>
      <c r="Y126" s="80" t="s">
        <v>8</v>
      </c>
      <c r="AB126" t="s">
        <v>15</v>
      </c>
      <c r="AC126" t="s">
        <v>62</v>
      </c>
      <c r="AD126" s="4">
        <v>42886</v>
      </c>
      <c r="AE126" t="s">
        <v>16</v>
      </c>
      <c r="AF126" s="6">
        <f>Referrals[[#This Row],[Date.Received]]-Referrals[[#This Row],[Date.Assessed]]</f>
        <v>60</v>
      </c>
      <c r="AG126" s="44" t="s">
        <v>645</v>
      </c>
      <c r="AH126" s="6" t="s">
        <v>642</v>
      </c>
      <c r="AI126" s="6" t="s">
        <v>700</v>
      </c>
      <c r="AJ126" s="63">
        <f t="shared" si="55"/>
        <v>2017</v>
      </c>
      <c r="AK126" s="63">
        <f t="shared" si="56"/>
        <v>5</v>
      </c>
      <c r="AL126" s="44">
        <f t="shared" si="57"/>
        <v>0</v>
      </c>
      <c r="AM126" s="80">
        <f t="shared" si="58"/>
        <v>1</v>
      </c>
      <c r="AN126" s="80">
        <f t="shared" si="59"/>
        <v>0</v>
      </c>
      <c r="AO126" s="44">
        <f t="shared" si="60"/>
        <v>0</v>
      </c>
      <c r="AP126" s="80">
        <f t="shared" si="61"/>
        <v>0</v>
      </c>
      <c r="AQ126" s="44">
        <f t="shared" si="62"/>
        <v>0</v>
      </c>
      <c r="AR126" s="80">
        <f t="shared" si="63"/>
        <v>0</v>
      </c>
      <c r="AS126" s="6">
        <f t="shared" si="64"/>
        <v>1</v>
      </c>
      <c r="AT126" s="80">
        <f t="shared" si="65"/>
        <v>0</v>
      </c>
      <c r="AU126" s="80">
        <f t="shared" si="66"/>
        <v>0</v>
      </c>
      <c r="AV126" s="72">
        <f t="shared" si="67"/>
        <v>0</v>
      </c>
      <c r="AW126" s="72">
        <f t="shared" si="68"/>
        <v>0</v>
      </c>
      <c r="AX126" s="72">
        <f t="shared" si="69"/>
        <v>0</v>
      </c>
      <c r="AY126" s="72">
        <f t="shared" si="70"/>
        <v>1</v>
      </c>
      <c r="AZ126" s="72">
        <f t="shared" si="71"/>
        <v>0</v>
      </c>
      <c r="BA126" s="72">
        <f>IF(SUM(Referrals[[#This Row],[Tribal.bin]:[GA.bin]]) = 0,0,1)</f>
        <v>1</v>
      </c>
      <c r="BB126" s="72">
        <f t="shared" si="72"/>
        <v>0</v>
      </c>
      <c r="BC126" s="72">
        <f t="shared" si="73"/>
        <v>0</v>
      </c>
      <c r="BD126" s="72">
        <f t="shared" si="74"/>
        <v>0</v>
      </c>
      <c r="BE126" s="72">
        <f t="shared" si="75"/>
        <v>0</v>
      </c>
      <c r="BF126" s="72">
        <f t="shared" si="76"/>
        <v>0</v>
      </c>
      <c r="BG126" s="72">
        <f t="shared" si="77"/>
        <v>0</v>
      </c>
      <c r="BH126" s="72">
        <f t="shared" si="78"/>
        <v>1</v>
      </c>
      <c r="BI126" s="72">
        <f t="shared" si="79"/>
        <v>0</v>
      </c>
      <c r="BJ126" s="78">
        <f t="shared" si="80"/>
        <v>0</v>
      </c>
      <c r="BK126" s="78">
        <f t="shared" si="81"/>
        <v>0</v>
      </c>
      <c r="BL126" s="78">
        <f t="shared" si="82"/>
        <v>0</v>
      </c>
      <c r="BM126" s="72">
        <f t="shared" si="83"/>
        <v>1</v>
      </c>
      <c r="BN126" s="72">
        <f t="shared" si="84"/>
        <v>0</v>
      </c>
      <c r="BO126" s="72">
        <f t="shared" si="85"/>
        <v>0</v>
      </c>
      <c r="BP126" s="80">
        <f t="shared" si="86"/>
        <v>0</v>
      </c>
      <c r="BQ126" s="72">
        <f t="shared" si="87"/>
        <v>0</v>
      </c>
      <c r="BR126" s="72">
        <f t="shared" si="88"/>
        <v>0</v>
      </c>
      <c r="BS126" s="78">
        <f t="shared" si="89"/>
        <v>1</v>
      </c>
      <c r="BT126" s="78">
        <f t="shared" si="90"/>
        <v>1</v>
      </c>
      <c r="BU126" s="80">
        <f t="shared" si="91"/>
        <v>0</v>
      </c>
      <c r="BV126" s="80">
        <f t="shared" si="92"/>
        <v>1</v>
      </c>
      <c r="BW126" s="78">
        <f>COUNTIF(Referrals[[#This Row],[Name]:[Alt.contact]],"Mi")</f>
        <v>0</v>
      </c>
      <c r="BX126" s="80">
        <f t="shared" si="93"/>
        <v>0</v>
      </c>
      <c r="BY126" s="66">
        <f t="shared" si="94"/>
        <v>1</v>
      </c>
      <c r="BZ126" s="66">
        <f t="shared" si="95"/>
        <v>0</v>
      </c>
      <c r="CA126" s="67">
        <f t="shared" si="96"/>
        <v>1</v>
      </c>
      <c r="CB126" s="80">
        <f t="shared" si="97"/>
        <v>0</v>
      </c>
      <c r="CC126" s="80">
        <f t="shared" si="98"/>
        <v>0</v>
      </c>
      <c r="CD126" s="80">
        <f t="shared" si="99"/>
        <v>0</v>
      </c>
      <c r="CE126" s="4">
        <v>42922</v>
      </c>
      <c r="CG126" s="62"/>
      <c r="CJ126" s="9">
        <v>42943</v>
      </c>
      <c r="CK126" s="80" t="str">
        <f t="shared" si="100"/>
        <v>Yes</v>
      </c>
      <c r="CL126" s="15"/>
      <c r="CM126" s="6">
        <f t="shared" ca="1" si="101"/>
        <v>939</v>
      </c>
      <c r="CN126" s="6" t="str">
        <f t="shared" ca="1" si="102"/>
        <v>Yes</v>
      </c>
      <c r="CO126" s="80" t="str">
        <f t="shared" ca="1" si="103"/>
        <v>Yes</v>
      </c>
      <c r="CP126" s="80">
        <f t="shared" si="104"/>
        <v>51</v>
      </c>
      <c r="CQ126" s="80">
        <f t="shared" si="105"/>
        <v>15</v>
      </c>
      <c r="CR126" s="80">
        <f t="shared" si="106"/>
        <v>36</v>
      </c>
      <c r="CS126" s="80" t="str">
        <f t="shared" si="107"/>
        <v xml:space="preserve"> </v>
      </c>
    </row>
    <row r="127" spans="1:97" ht="15" customHeight="1">
      <c r="A127" s="14" t="s">
        <v>225</v>
      </c>
      <c r="B127" t="s">
        <v>111</v>
      </c>
      <c r="C127" t="s">
        <v>112</v>
      </c>
      <c r="E127" s="4">
        <v>42695</v>
      </c>
      <c r="F127" s="2">
        <v>42873</v>
      </c>
      <c r="G127" s="2">
        <v>21360</v>
      </c>
      <c r="H127" s="58">
        <f t="shared" si="54"/>
        <v>58</v>
      </c>
      <c r="I127" s="72" t="s">
        <v>679</v>
      </c>
      <c r="J127" s="43" t="s">
        <v>8</v>
      </c>
      <c r="K127" s="6">
        <v>10</v>
      </c>
      <c r="L127" s="6" t="s">
        <v>8</v>
      </c>
      <c r="M127" s="6" t="s">
        <v>11</v>
      </c>
      <c r="N127" s="6" t="s">
        <v>11</v>
      </c>
      <c r="O127" s="57" t="s">
        <v>8</v>
      </c>
      <c r="P127" t="s">
        <v>21</v>
      </c>
      <c r="Q127" t="s">
        <v>11</v>
      </c>
      <c r="S127" s="40" t="s">
        <v>11</v>
      </c>
      <c r="T127" t="s">
        <v>10</v>
      </c>
      <c r="U127" s="72" t="s">
        <v>11</v>
      </c>
      <c r="V127" t="s">
        <v>58</v>
      </c>
      <c r="W127" s="72" t="s">
        <v>11</v>
      </c>
      <c r="X127" s="72" t="s">
        <v>11</v>
      </c>
      <c r="Y127" s="80" t="s">
        <v>8</v>
      </c>
      <c r="AE127" t="s">
        <v>12</v>
      </c>
      <c r="AF127" s="6">
        <f>Referrals[[#This Row],[Date.Received]]-Referrals[[#This Row],[Date.Assessed]]</f>
        <v>178</v>
      </c>
      <c r="AG127" s="6" t="s">
        <v>644</v>
      </c>
      <c r="AH127" s="6" t="s">
        <v>640</v>
      </c>
      <c r="AI127" s="6" t="s">
        <v>700</v>
      </c>
      <c r="AJ127" s="63">
        <f t="shared" si="55"/>
        <v>2017</v>
      </c>
      <c r="AK127" s="63">
        <f t="shared" si="56"/>
        <v>5</v>
      </c>
      <c r="AL127" s="80">
        <f t="shared" si="57"/>
        <v>1</v>
      </c>
      <c r="AM127" s="80">
        <f t="shared" si="58"/>
        <v>0</v>
      </c>
      <c r="AN127" s="80">
        <f t="shared" si="59"/>
        <v>0</v>
      </c>
      <c r="AO127" s="44">
        <f t="shared" si="60"/>
        <v>0</v>
      </c>
      <c r="AP127" s="80">
        <f t="shared" si="61"/>
        <v>0</v>
      </c>
      <c r="AQ127" s="80">
        <f t="shared" si="62"/>
        <v>1</v>
      </c>
      <c r="AR127" s="80">
        <f t="shared" si="63"/>
        <v>0</v>
      </c>
      <c r="AS127" s="44">
        <f t="shared" si="64"/>
        <v>0</v>
      </c>
      <c r="AT127" s="80">
        <f t="shared" si="65"/>
        <v>0</v>
      </c>
      <c r="AU127" s="80">
        <f t="shared" si="66"/>
        <v>0</v>
      </c>
      <c r="AV127" s="72">
        <f t="shared" si="67"/>
        <v>0</v>
      </c>
      <c r="AW127" s="72">
        <f t="shared" si="68"/>
        <v>0</v>
      </c>
      <c r="AX127" s="72">
        <f t="shared" si="69"/>
        <v>1</v>
      </c>
      <c r="AY127" s="72">
        <f t="shared" si="70"/>
        <v>0</v>
      </c>
      <c r="AZ127" s="72">
        <f t="shared" si="71"/>
        <v>0</v>
      </c>
      <c r="BA127" s="72">
        <f>IF(SUM(Referrals[[#This Row],[Tribal.bin]:[GA.bin]]) = 0,0,1)</f>
        <v>1</v>
      </c>
      <c r="BB127" s="72">
        <f t="shared" si="72"/>
        <v>0</v>
      </c>
      <c r="BC127" s="72">
        <f t="shared" si="73"/>
        <v>0</v>
      </c>
      <c r="BD127" s="72">
        <f t="shared" si="74"/>
        <v>0</v>
      </c>
      <c r="BE127" s="72">
        <f t="shared" si="75"/>
        <v>0</v>
      </c>
      <c r="BF127" s="72">
        <f t="shared" si="76"/>
        <v>0</v>
      </c>
      <c r="BG127" s="72">
        <f t="shared" si="77"/>
        <v>1</v>
      </c>
      <c r="BH127" s="72">
        <f t="shared" si="78"/>
        <v>0</v>
      </c>
      <c r="BI127" s="72">
        <f t="shared" si="79"/>
        <v>0</v>
      </c>
      <c r="BJ127" s="78">
        <f t="shared" si="80"/>
        <v>1</v>
      </c>
      <c r="BK127" s="78">
        <f t="shared" si="81"/>
        <v>1</v>
      </c>
      <c r="BL127" s="78">
        <f t="shared" si="82"/>
        <v>0</v>
      </c>
      <c r="BM127" s="72">
        <f t="shared" si="83"/>
        <v>1</v>
      </c>
      <c r="BN127" s="72">
        <f t="shared" si="84"/>
        <v>0</v>
      </c>
      <c r="BO127" s="72">
        <f t="shared" si="85"/>
        <v>1</v>
      </c>
      <c r="BP127" s="80">
        <f t="shared" si="86"/>
        <v>0</v>
      </c>
      <c r="BQ127" s="72">
        <f t="shared" si="87"/>
        <v>0</v>
      </c>
      <c r="BR127" s="72">
        <f t="shared" si="88"/>
        <v>0</v>
      </c>
      <c r="BS127" s="78">
        <f t="shared" si="89"/>
        <v>1</v>
      </c>
      <c r="BT127" s="78">
        <f t="shared" si="90"/>
        <v>1</v>
      </c>
      <c r="BU127" s="80">
        <f t="shared" si="91"/>
        <v>1</v>
      </c>
      <c r="BV127" s="80">
        <f t="shared" si="92"/>
        <v>1</v>
      </c>
      <c r="BW127" s="78">
        <f>COUNTIF(Referrals[[#This Row],[Name]:[Alt.contact]],"Mi")</f>
        <v>0</v>
      </c>
      <c r="BX127" s="80">
        <f t="shared" si="93"/>
        <v>0</v>
      </c>
      <c r="BY127" s="72">
        <f t="shared" si="94"/>
        <v>0</v>
      </c>
      <c r="BZ127" s="80">
        <f t="shared" si="95"/>
        <v>0</v>
      </c>
      <c r="CA127" s="67">
        <f t="shared" si="96"/>
        <v>0</v>
      </c>
      <c r="CB127" s="80">
        <f t="shared" si="97"/>
        <v>1</v>
      </c>
      <c r="CC127" s="80">
        <f t="shared" si="98"/>
        <v>0</v>
      </c>
      <c r="CD127" s="80">
        <f t="shared" si="99"/>
        <v>0</v>
      </c>
      <c r="CE127"/>
      <c r="CF127" t="s">
        <v>717</v>
      </c>
      <c r="CG127" s="41" t="s">
        <v>104</v>
      </c>
      <c r="CI127" t="s">
        <v>23</v>
      </c>
      <c r="CJ127" s="9">
        <v>42926</v>
      </c>
      <c r="CK127" s="80" t="str">
        <f t="shared" si="100"/>
        <v xml:space="preserve"> </v>
      </c>
      <c r="CL127" s="15"/>
      <c r="CM127" s="6" t="str">
        <f t="shared" ca="1" si="101"/>
        <v xml:space="preserve"> </v>
      </c>
      <c r="CN127" s="6" t="str">
        <f t="shared" ca="1" si="102"/>
        <v xml:space="preserve"> </v>
      </c>
      <c r="CO127" s="80" t="str">
        <f t="shared" ca="1" si="103"/>
        <v xml:space="preserve"> </v>
      </c>
      <c r="CP127" s="80" t="str">
        <f t="shared" si="104"/>
        <v xml:space="preserve"> </v>
      </c>
      <c r="CQ127" s="80" t="str">
        <f t="shared" si="105"/>
        <v xml:space="preserve"> </v>
      </c>
      <c r="CR127" s="80" t="str">
        <f t="shared" si="106"/>
        <v xml:space="preserve"> </v>
      </c>
      <c r="CS127" s="80">
        <f t="shared" si="107"/>
        <v>53</v>
      </c>
    </row>
    <row r="128" spans="1:97" ht="15" customHeight="1">
      <c r="A128" s="14" t="s">
        <v>694</v>
      </c>
      <c r="B128" t="s">
        <v>6</v>
      </c>
      <c r="C128" t="s">
        <v>71</v>
      </c>
      <c r="E128" s="4">
        <v>42843</v>
      </c>
      <c r="F128" s="2">
        <v>42877</v>
      </c>
      <c r="G128" s="2">
        <v>25727</v>
      </c>
      <c r="H128" s="58">
        <f t="shared" si="54"/>
        <v>46</v>
      </c>
      <c r="I128" s="72" t="s">
        <v>679</v>
      </c>
      <c r="J128" s="43" t="s">
        <v>8</v>
      </c>
      <c r="K128" s="6">
        <v>11</v>
      </c>
      <c r="L128" s="6" t="s">
        <v>8</v>
      </c>
      <c r="M128" s="6" t="s">
        <v>11</v>
      </c>
      <c r="N128" s="6" t="s">
        <v>11</v>
      </c>
      <c r="O128" s="57" t="s">
        <v>11</v>
      </c>
      <c r="P128" t="s">
        <v>9</v>
      </c>
      <c r="Q128" t="s">
        <v>11</v>
      </c>
      <c r="R128" t="s">
        <v>11</v>
      </c>
      <c r="T128" t="s">
        <v>45</v>
      </c>
      <c r="U128" s="80" t="s">
        <v>8</v>
      </c>
      <c r="V128" t="s">
        <v>58</v>
      </c>
      <c r="W128" s="80" t="s">
        <v>11</v>
      </c>
      <c r="X128" s="80" t="s">
        <v>11</v>
      </c>
      <c r="Y128" s="80" t="s">
        <v>8</v>
      </c>
      <c r="AB128" t="s">
        <v>15</v>
      </c>
      <c r="AC128" t="s">
        <v>695</v>
      </c>
      <c r="AD128" s="4">
        <v>42905</v>
      </c>
      <c r="AE128" t="s">
        <v>16</v>
      </c>
      <c r="AF128" s="6">
        <f>Referrals[[#This Row],[Date.Received]]-Referrals[[#This Row],[Date.Assessed]]</f>
        <v>34</v>
      </c>
      <c r="AG128" s="6" t="s">
        <v>644</v>
      </c>
      <c r="AH128" s="6" t="s">
        <v>640</v>
      </c>
      <c r="AI128" s="6" t="s">
        <v>700</v>
      </c>
      <c r="AJ128" s="63">
        <f t="shared" si="55"/>
        <v>2017</v>
      </c>
      <c r="AK128" s="63">
        <f t="shared" si="56"/>
        <v>5</v>
      </c>
      <c r="AL128" s="80">
        <f t="shared" si="57"/>
        <v>1</v>
      </c>
      <c r="AM128" s="80">
        <f t="shared" si="58"/>
        <v>0</v>
      </c>
      <c r="AN128" s="80">
        <f t="shared" si="59"/>
        <v>0</v>
      </c>
      <c r="AO128" s="44">
        <f t="shared" si="60"/>
        <v>0</v>
      </c>
      <c r="AP128" s="80">
        <f t="shared" si="61"/>
        <v>0</v>
      </c>
      <c r="AQ128" s="80">
        <f t="shared" si="62"/>
        <v>1</v>
      </c>
      <c r="AR128" s="80">
        <f t="shared" si="63"/>
        <v>0</v>
      </c>
      <c r="AS128" s="44">
        <f t="shared" si="64"/>
        <v>0</v>
      </c>
      <c r="AT128" s="80">
        <f t="shared" si="65"/>
        <v>0</v>
      </c>
      <c r="AU128" s="80">
        <f t="shared" si="66"/>
        <v>0</v>
      </c>
      <c r="AV128" s="72">
        <f t="shared" si="67"/>
        <v>0</v>
      </c>
      <c r="AW128" s="72">
        <f t="shared" si="68"/>
        <v>0</v>
      </c>
      <c r="AX128" s="72">
        <f t="shared" si="69"/>
        <v>0</v>
      </c>
      <c r="AY128" s="72">
        <f t="shared" si="70"/>
        <v>1</v>
      </c>
      <c r="AZ128" s="72">
        <f t="shared" si="71"/>
        <v>0</v>
      </c>
      <c r="BA128" s="72">
        <f>IF(SUM(Referrals[[#This Row],[Tribal.bin]:[GA.bin]]) = 0,0,1)</f>
        <v>1</v>
      </c>
      <c r="BB128" s="72">
        <f t="shared" si="72"/>
        <v>0</v>
      </c>
      <c r="BC128" s="72">
        <f t="shared" si="73"/>
        <v>0</v>
      </c>
      <c r="BD128" s="72">
        <f t="shared" si="74"/>
        <v>0</v>
      </c>
      <c r="BE128" s="72">
        <f t="shared" si="75"/>
        <v>0</v>
      </c>
      <c r="BF128" s="72">
        <f t="shared" si="76"/>
        <v>0</v>
      </c>
      <c r="BG128" s="72">
        <f t="shared" si="77"/>
        <v>0</v>
      </c>
      <c r="BH128" s="72">
        <f t="shared" si="78"/>
        <v>1</v>
      </c>
      <c r="BI128" s="72">
        <f t="shared" si="79"/>
        <v>1</v>
      </c>
      <c r="BJ128" s="78">
        <f t="shared" si="80"/>
        <v>1</v>
      </c>
      <c r="BK128" s="78">
        <f t="shared" si="81"/>
        <v>1</v>
      </c>
      <c r="BL128" s="78">
        <f t="shared" si="82"/>
        <v>0</v>
      </c>
      <c r="BM128" s="72">
        <f t="shared" si="83"/>
        <v>1</v>
      </c>
      <c r="BN128" s="72">
        <f t="shared" si="84"/>
        <v>1</v>
      </c>
      <c r="BO128" s="72">
        <f t="shared" si="85"/>
        <v>0</v>
      </c>
      <c r="BP128" s="80">
        <f t="shared" si="86"/>
        <v>0</v>
      </c>
      <c r="BQ128" s="72">
        <f t="shared" si="87"/>
        <v>0</v>
      </c>
      <c r="BR128" s="72">
        <f t="shared" si="88"/>
        <v>0</v>
      </c>
      <c r="BS128" s="78">
        <f t="shared" si="89"/>
        <v>1</v>
      </c>
      <c r="BT128" s="78">
        <f t="shared" si="90"/>
        <v>1</v>
      </c>
      <c r="BU128" s="80">
        <f t="shared" si="91"/>
        <v>0</v>
      </c>
      <c r="BV128" s="80">
        <f t="shared" si="92"/>
        <v>1</v>
      </c>
      <c r="BW128" s="78">
        <f>COUNTIF(Referrals[[#This Row],[Name]:[Alt.contact]],"Mi")</f>
        <v>0</v>
      </c>
      <c r="BX128" s="80">
        <f t="shared" si="93"/>
        <v>0</v>
      </c>
      <c r="BY128" s="66">
        <f t="shared" si="94"/>
        <v>1</v>
      </c>
      <c r="BZ128" s="66">
        <f t="shared" si="95"/>
        <v>0</v>
      </c>
      <c r="CA128" s="67">
        <f t="shared" si="96"/>
        <v>1</v>
      </c>
      <c r="CB128" s="80">
        <f t="shared" si="97"/>
        <v>0</v>
      </c>
      <c r="CC128" s="80">
        <f t="shared" si="98"/>
        <v>0</v>
      </c>
      <c r="CD128" s="80">
        <f t="shared" si="99"/>
        <v>0</v>
      </c>
      <c r="CE128" s="4">
        <v>42943</v>
      </c>
      <c r="CG128" s="62"/>
      <c r="CJ128" s="9">
        <v>42943</v>
      </c>
      <c r="CK128" s="80" t="str">
        <f t="shared" si="100"/>
        <v>Yes</v>
      </c>
      <c r="CL128" s="15"/>
      <c r="CM128" s="6">
        <f t="shared" ca="1" si="101"/>
        <v>918</v>
      </c>
      <c r="CN128" s="6" t="str">
        <f t="shared" ca="1" si="102"/>
        <v>Yes</v>
      </c>
      <c r="CO128" s="80" t="str">
        <f t="shared" ca="1" si="103"/>
        <v>Yes</v>
      </c>
      <c r="CP128" s="80">
        <f t="shared" si="104"/>
        <v>66</v>
      </c>
      <c r="CQ128" s="80">
        <f t="shared" si="105"/>
        <v>28</v>
      </c>
      <c r="CR128" s="80">
        <f t="shared" si="106"/>
        <v>38</v>
      </c>
      <c r="CS128" s="80" t="str">
        <f t="shared" si="107"/>
        <v xml:space="preserve"> </v>
      </c>
    </row>
    <row r="129" spans="1:97" ht="15" customHeight="1">
      <c r="A129" s="14" t="s">
        <v>226</v>
      </c>
      <c r="B129" t="s">
        <v>60</v>
      </c>
      <c r="C129" t="s">
        <v>135</v>
      </c>
      <c r="E129" s="4">
        <v>42831</v>
      </c>
      <c r="F129" s="2">
        <v>42885</v>
      </c>
      <c r="G129" s="2">
        <v>33113</v>
      </c>
      <c r="H129" s="58">
        <f t="shared" si="54"/>
        <v>26</v>
      </c>
      <c r="I129" s="72" t="s">
        <v>679</v>
      </c>
      <c r="J129" s="43" t="s">
        <v>8</v>
      </c>
      <c r="K129" s="6">
        <v>11</v>
      </c>
      <c r="L129" s="6" t="s">
        <v>8</v>
      </c>
      <c r="M129" s="6" t="s">
        <v>11</v>
      </c>
      <c r="N129" s="6" t="s">
        <v>11</v>
      </c>
      <c r="O129" s="57" t="s">
        <v>8</v>
      </c>
      <c r="P129" t="s">
        <v>9</v>
      </c>
      <c r="Q129" t="s">
        <v>11</v>
      </c>
      <c r="S129" s="40" t="s">
        <v>11</v>
      </c>
      <c r="T129" t="s">
        <v>22</v>
      </c>
      <c r="U129" s="80" t="s">
        <v>8</v>
      </c>
      <c r="V129" t="s">
        <v>11</v>
      </c>
      <c r="W129" s="80" t="s">
        <v>8</v>
      </c>
      <c r="X129" s="80" t="s">
        <v>11</v>
      </c>
      <c r="Y129" s="80" t="s">
        <v>8</v>
      </c>
      <c r="AB129" t="s">
        <v>26</v>
      </c>
      <c r="AD129" s="4">
        <v>42898</v>
      </c>
      <c r="AE129" t="s">
        <v>16</v>
      </c>
      <c r="AF129" s="6">
        <f>Referrals[[#This Row],[Date.Received]]-Referrals[[#This Row],[Date.Assessed]]</f>
        <v>54</v>
      </c>
      <c r="AG129" s="6" t="s">
        <v>644</v>
      </c>
      <c r="AH129" s="6" t="s">
        <v>642</v>
      </c>
      <c r="AI129" s="6" t="s">
        <v>700</v>
      </c>
      <c r="AJ129" s="63">
        <f t="shared" si="55"/>
        <v>2017</v>
      </c>
      <c r="AK129" s="63">
        <f t="shared" si="56"/>
        <v>5</v>
      </c>
      <c r="AL129" s="80">
        <f t="shared" si="57"/>
        <v>1</v>
      </c>
      <c r="AM129" s="80">
        <f t="shared" si="58"/>
        <v>0</v>
      </c>
      <c r="AN129" s="80">
        <f t="shared" si="59"/>
        <v>0</v>
      </c>
      <c r="AO129" s="44">
        <f t="shared" si="60"/>
        <v>0</v>
      </c>
      <c r="AP129" s="80">
        <f t="shared" si="61"/>
        <v>0</v>
      </c>
      <c r="AQ129" s="44">
        <f t="shared" si="62"/>
        <v>0</v>
      </c>
      <c r="AR129" s="80">
        <f t="shared" si="63"/>
        <v>0</v>
      </c>
      <c r="AS129" s="6">
        <f t="shared" si="64"/>
        <v>1</v>
      </c>
      <c r="AT129" s="80">
        <f t="shared" si="65"/>
        <v>0</v>
      </c>
      <c r="AU129" s="80">
        <f t="shared" si="66"/>
        <v>0</v>
      </c>
      <c r="AV129" s="72">
        <f t="shared" si="67"/>
        <v>1</v>
      </c>
      <c r="AW129" s="72">
        <f t="shared" si="68"/>
        <v>1</v>
      </c>
      <c r="AX129" s="72">
        <f t="shared" si="69"/>
        <v>0</v>
      </c>
      <c r="AY129" s="72">
        <f t="shared" si="70"/>
        <v>0</v>
      </c>
      <c r="AZ129" s="72">
        <f t="shared" si="71"/>
        <v>0</v>
      </c>
      <c r="BA129" s="72">
        <f>IF(SUM(Referrals[[#This Row],[Tribal.bin]:[GA.bin]]) = 0,0,1)</f>
        <v>1</v>
      </c>
      <c r="BB129" s="72">
        <f t="shared" si="72"/>
        <v>0</v>
      </c>
      <c r="BC129" s="72">
        <f t="shared" si="73"/>
        <v>0</v>
      </c>
      <c r="BD129" s="72">
        <f t="shared" si="74"/>
        <v>0</v>
      </c>
      <c r="BE129" s="72">
        <f t="shared" si="75"/>
        <v>0</v>
      </c>
      <c r="BF129" s="72">
        <f t="shared" si="76"/>
        <v>0</v>
      </c>
      <c r="BG129" s="72">
        <f t="shared" si="77"/>
        <v>0</v>
      </c>
      <c r="BH129" s="72">
        <f t="shared" si="78"/>
        <v>1</v>
      </c>
      <c r="BI129" s="72">
        <f t="shared" si="79"/>
        <v>0</v>
      </c>
      <c r="BJ129" s="78">
        <f t="shared" si="80"/>
        <v>1</v>
      </c>
      <c r="BK129" s="78">
        <f t="shared" si="81"/>
        <v>1</v>
      </c>
      <c r="BL129" s="78">
        <f t="shared" si="82"/>
        <v>0</v>
      </c>
      <c r="BM129" s="72">
        <f t="shared" si="83"/>
        <v>1</v>
      </c>
      <c r="BN129" s="72">
        <f t="shared" si="84"/>
        <v>0</v>
      </c>
      <c r="BO129" s="72">
        <f t="shared" si="85"/>
        <v>1</v>
      </c>
      <c r="BP129" s="80">
        <f t="shared" si="86"/>
        <v>0</v>
      </c>
      <c r="BQ129" s="72">
        <f t="shared" si="87"/>
        <v>0</v>
      </c>
      <c r="BR129" s="72">
        <f t="shared" si="88"/>
        <v>0</v>
      </c>
      <c r="BS129" s="78">
        <f t="shared" si="89"/>
        <v>0</v>
      </c>
      <c r="BT129" s="78">
        <f t="shared" si="90"/>
        <v>1</v>
      </c>
      <c r="BU129" s="80">
        <f t="shared" si="91"/>
        <v>0</v>
      </c>
      <c r="BV129" s="80">
        <f t="shared" si="92"/>
        <v>1</v>
      </c>
      <c r="BW129" s="78">
        <f>COUNTIF(Referrals[[#This Row],[Name]:[Alt.contact]],"Mi")</f>
        <v>0</v>
      </c>
      <c r="BX129" s="80">
        <f t="shared" si="93"/>
        <v>0</v>
      </c>
      <c r="BY129" s="66">
        <f t="shared" si="94"/>
        <v>1</v>
      </c>
      <c r="BZ129" s="66">
        <f t="shared" si="95"/>
        <v>0</v>
      </c>
      <c r="CA129" s="67">
        <f t="shared" si="96"/>
        <v>1</v>
      </c>
      <c r="CB129" s="80">
        <f t="shared" si="97"/>
        <v>0</v>
      </c>
      <c r="CC129" s="80">
        <f t="shared" si="98"/>
        <v>0</v>
      </c>
      <c r="CD129" s="80">
        <f t="shared" si="99"/>
        <v>0</v>
      </c>
      <c r="CE129" s="4">
        <v>42948</v>
      </c>
      <c r="CG129" s="62"/>
      <c r="CJ129" s="9">
        <v>42955</v>
      </c>
      <c r="CK129" s="80" t="str">
        <f t="shared" si="100"/>
        <v>Yes</v>
      </c>
      <c r="CL129" s="15"/>
      <c r="CM129" s="6">
        <f t="shared" ca="1" si="101"/>
        <v>913</v>
      </c>
      <c r="CN129" s="6" t="str">
        <f t="shared" ca="1" si="102"/>
        <v>Yes</v>
      </c>
      <c r="CO129" s="80" t="str">
        <f t="shared" ca="1" si="103"/>
        <v>Yes</v>
      </c>
      <c r="CP129" s="80">
        <f t="shared" si="104"/>
        <v>63</v>
      </c>
      <c r="CQ129" s="80">
        <f t="shared" si="105"/>
        <v>13</v>
      </c>
      <c r="CR129" s="80">
        <f t="shared" si="106"/>
        <v>50</v>
      </c>
      <c r="CS129" s="80" t="str">
        <f t="shared" si="107"/>
        <v xml:space="preserve"> </v>
      </c>
    </row>
    <row r="130" spans="1:97" ht="15" customHeight="1">
      <c r="A130" s="14" t="s">
        <v>680</v>
      </c>
      <c r="B130" t="s">
        <v>119</v>
      </c>
      <c r="C130" t="s">
        <v>188</v>
      </c>
      <c r="E130" s="4">
        <v>42814</v>
      </c>
      <c r="F130" s="2">
        <v>42886</v>
      </c>
      <c r="G130" s="2">
        <v>30911</v>
      </c>
      <c r="H130" s="58">
        <f t="shared" ref="H130:H193" si="108">INT(YEARFRAC(G130,F130))</f>
        <v>32</v>
      </c>
      <c r="I130" s="72" t="s">
        <v>679</v>
      </c>
      <c r="J130" s="43" t="s">
        <v>8</v>
      </c>
      <c r="K130" s="6">
        <v>15</v>
      </c>
      <c r="L130" s="6" t="s">
        <v>8</v>
      </c>
      <c r="M130" s="6" t="s">
        <v>8</v>
      </c>
      <c r="N130" s="6" t="s">
        <v>8</v>
      </c>
      <c r="O130" s="57" t="s">
        <v>8</v>
      </c>
      <c r="P130" t="s">
        <v>21</v>
      </c>
      <c r="Q130" t="s">
        <v>11</v>
      </c>
      <c r="R130" t="s">
        <v>11</v>
      </c>
      <c r="T130" t="s">
        <v>22</v>
      </c>
      <c r="U130" s="72" t="s">
        <v>8</v>
      </c>
      <c r="V130" t="s">
        <v>58</v>
      </c>
      <c r="W130" s="72" t="s">
        <v>11</v>
      </c>
      <c r="X130" s="72" t="s">
        <v>8</v>
      </c>
      <c r="Y130" s="80" t="s">
        <v>8</v>
      </c>
      <c r="AE130" t="s">
        <v>12</v>
      </c>
      <c r="AF130" s="6">
        <f>Referrals[[#This Row],[Date.Received]]-Referrals[[#This Row],[Date.Assessed]]</f>
        <v>72</v>
      </c>
      <c r="AG130" s="6" t="s">
        <v>644</v>
      </c>
      <c r="AH130" s="6" t="s">
        <v>642</v>
      </c>
      <c r="AI130" s="6" t="s">
        <v>700</v>
      </c>
      <c r="AJ130" s="63">
        <f t="shared" ref="AJ130:AJ193" si="109">YEAR(F130)</f>
        <v>2017</v>
      </c>
      <c r="AK130" s="63">
        <f t="shared" ref="AK130:AK193" si="110">MONTH(F130)</f>
        <v>5</v>
      </c>
      <c r="AL130" s="80">
        <f t="shared" ref="AL130:AL193" si="111">IF(AG130&lt;&gt;"Male",0,1)</f>
        <v>1</v>
      </c>
      <c r="AM130" s="80">
        <f t="shared" ref="AM130:AM193" si="112">IF(AG130&lt;&gt;"Female",0,1)</f>
        <v>0</v>
      </c>
      <c r="AN130" s="80">
        <f t="shared" ref="AN130:AN193" si="113">IF(AG130&lt;&gt;"Trans",0,1)</f>
        <v>0</v>
      </c>
      <c r="AO130" s="44">
        <f t="shared" ref="AO130:AO193" si="114">IF(AH130&lt;&gt;"AI",0,1)</f>
        <v>0</v>
      </c>
      <c r="AP130" s="80">
        <f t="shared" ref="AP130:AP193" si="115">IF(AH130&lt;&gt;"Asian",0,1)</f>
        <v>0</v>
      </c>
      <c r="AQ130" s="44">
        <f t="shared" ref="AQ130:AQ193" si="116">IF(AH130&lt;&gt;"Black/AA",0,1)</f>
        <v>0</v>
      </c>
      <c r="AR130" s="80">
        <f t="shared" ref="AR130:AR193" si="117">IF(AH130&lt;&gt;"NH/PI",0,1)</f>
        <v>0</v>
      </c>
      <c r="AS130" s="6">
        <f t="shared" ref="AS130:AS193" si="118">IF(AH130&lt;&gt;"White",0,1)</f>
        <v>1</v>
      </c>
      <c r="AT130" s="80">
        <f t="shared" ref="AT130:AT193" si="119">IF(AH130&lt;&gt;"Mix/Other",0,1)</f>
        <v>0</v>
      </c>
      <c r="AU130" s="80">
        <f t="shared" ref="AU130:AU193" si="120">IF(AI130&lt;&gt;"H/L",0,1)</f>
        <v>0</v>
      </c>
      <c r="AV130" s="72">
        <f t="shared" ref="AV130:AV193" si="121">IF(V130&lt;&gt;"Yes",0,1)</f>
        <v>0</v>
      </c>
      <c r="AW130" s="72">
        <f t="shared" ref="AW130:AW193" si="122">IF(T130&lt;&gt;"Chronic Homeless",0,1)</f>
        <v>1</v>
      </c>
      <c r="AX130" s="72">
        <f t="shared" ref="AX130:AX193" si="123">IF(T130&lt;&gt;"HUD homeless",0,1)</f>
        <v>0</v>
      </c>
      <c r="AY130" s="72">
        <f t="shared" ref="AY130:AY193" si="124">IF(T130&lt;&gt;"Long term homeless",0,1)</f>
        <v>0</v>
      </c>
      <c r="AZ130" s="72">
        <f t="shared" ref="AZ130:AZ193" si="125">IF(T130&lt;&gt;"not homeless",0,1)</f>
        <v>0</v>
      </c>
      <c r="BA130" s="72">
        <f>IF(SUM(Referrals[[#This Row],[Tribal.bin]:[GA.bin]]) = 0,0,1)</f>
        <v>1</v>
      </c>
      <c r="BB130" s="72">
        <f t="shared" ref="BB130:BB193" si="126">IF(P130&lt;&gt;"Tribal",0,1)</f>
        <v>0</v>
      </c>
      <c r="BC130" s="72">
        <f t="shared" ref="BC130:BC193" si="127">IF(P130&lt;&gt;"SSDI",0,1)</f>
        <v>0</v>
      </c>
      <c r="BD130" s="72">
        <f t="shared" ref="BD130:BD193" si="128">IF(P130&lt;&gt;"RSDI",0,1)</f>
        <v>0</v>
      </c>
      <c r="BE130" s="72">
        <f t="shared" ref="BE130:BE193" si="129">IF(P130&lt;&gt;"none",0,1)</f>
        <v>0</v>
      </c>
      <c r="BF130" s="72">
        <f t="shared" ref="BF130:BF193" si="130">IF(P130&lt;&gt;"employment",0,1)</f>
        <v>0</v>
      </c>
      <c r="BG130" s="72">
        <f t="shared" ref="BG130:BG193" si="131">IF(P130&lt;&gt;"SSI",0,1)</f>
        <v>1</v>
      </c>
      <c r="BH130" s="72">
        <f t="shared" ref="BH130:BH193" si="132">IF(P130&lt;&gt;"GA",0,1)</f>
        <v>0</v>
      </c>
      <c r="BI130" s="72">
        <f t="shared" ref="BI130:BI193" si="133">IF(O130&lt;&gt;"no",1,0)</f>
        <v>0</v>
      </c>
      <c r="BJ130" s="78">
        <f t="shared" ref="BJ130:BJ193" si="134">IF(M130&lt;&gt;"no",1,0)</f>
        <v>0</v>
      </c>
      <c r="BK130" s="78">
        <f t="shared" ref="BK130:BK193" si="135">IF(N130&lt;&gt;"no",1,0)</f>
        <v>0</v>
      </c>
      <c r="BL130" s="78">
        <f t="shared" ref="BL130:BL193" si="136">IF(L130&lt;&gt;"no",1,0)</f>
        <v>0</v>
      </c>
      <c r="BM130" s="72">
        <f t="shared" ref="BM130:BM193" si="137">IF(Q130&lt;&gt;"",1,0)</f>
        <v>1</v>
      </c>
      <c r="BN130" s="72">
        <f t="shared" ref="BN130:BN193" si="138">IF(R130&lt;&gt;"",1,0)</f>
        <v>1</v>
      </c>
      <c r="BO130" s="72">
        <f t="shared" ref="BO130:BO193" si="139">IF(S130&lt;&gt;"",1,0)</f>
        <v>0</v>
      </c>
      <c r="BP130" s="80">
        <f t="shared" ref="BP130:BP193" si="140">IF(Y130&lt;&gt;"yes",0,1)</f>
        <v>0</v>
      </c>
      <c r="BQ130" s="72">
        <f t="shared" ref="BQ130:BQ193" si="141">IF(I130&lt;&gt;"Yes",0,1)</f>
        <v>0</v>
      </c>
      <c r="BR130" s="72">
        <f t="shared" ref="BR130:BR193" si="142">IF(J130&lt;&gt;"Yes",0,1)</f>
        <v>0</v>
      </c>
      <c r="BS130" s="78">
        <f t="shared" ref="BS130:BS193" si="143">IF(W130&lt;&gt;"no",1,0)</f>
        <v>1</v>
      </c>
      <c r="BT130" s="78">
        <f t="shared" ref="BT130:BT193" si="144">IF(X130&lt;&gt;"no",1,0)</f>
        <v>0</v>
      </c>
      <c r="BU130" s="80">
        <f t="shared" ref="BU130:BU193" si="145">IF(U130&lt;&gt;"Yes",0,1)</f>
        <v>0</v>
      </c>
      <c r="BV130" s="80">
        <f t="shared" ref="BV130:BV193" si="146">IF(I130&lt;&gt;"unkwn",0,1)</f>
        <v>1</v>
      </c>
      <c r="BW130" s="78">
        <f>COUNTIF(Referrals[[#This Row],[Name]:[Alt.contact]],"Mi")</f>
        <v>0</v>
      </c>
      <c r="BX130" s="80">
        <f t="shared" ref="BX130:BX193" si="147">IF(BW130 &gt;0,1,0)</f>
        <v>0</v>
      </c>
      <c r="BY130" s="72">
        <f t="shared" ref="BY130:BY193" si="148">IF(AD130&lt;&gt;"",1,0)</f>
        <v>0</v>
      </c>
      <c r="BZ130" s="80">
        <f t="shared" ref="BZ130:BZ193" si="149">IF(AE130&lt;&gt;"interview scheduled",0,1)</f>
        <v>0</v>
      </c>
      <c r="CA130" s="67">
        <f t="shared" ref="CA130:CA193" si="150">IF(AE130&lt;&gt;"Moved in",0,1)</f>
        <v>0</v>
      </c>
      <c r="CB130" s="80">
        <f t="shared" ref="CB130:CB193" si="151">IF(AE130&lt;&gt;"Removed",0,1)</f>
        <v>1</v>
      </c>
      <c r="CC130" s="80">
        <f t="shared" ref="CC130:CC193" si="152">IF(AE130&lt;&gt;"in process with PM",0,1)</f>
        <v>0</v>
      </c>
      <c r="CD130" s="80">
        <f t="shared" ref="CD130:CD193" si="153">IF(AE130&lt;&gt;"",0,1)</f>
        <v>0</v>
      </c>
      <c r="CE130"/>
      <c r="CF130" s="40" t="s">
        <v>413</v>
      </c>
      <c r="CG130" s="62"/>
      <c r="CJ130" s="9">
        <v>42914</v>
      </c>
      <c r="CK130" s="80" t="str">
        <f t="shared" ref="CK130:CK193" si="154">_xlfn.IFS(AE130="Removed"," ",AE130 = "in process with PM"," ",AE130 = "interview scheduled"," ", AE130 = FALSE, " ", CL130 &gt; 1/1/2010,"no",AE130 = "Moved in","Yes")</f>
        <v xml:space="preserve"> </v>
      </c>
      <c r="CL130" s="15"/>
      <c r="CM130" s="6" t="str">
        <f t="shared" ref="CM130:CM193" ca="1" si="155">_xlfn.IFS(AE130="Removed"," ",AE130 = "in process with PM"," ",AE130 = "interview scheduled"," ", AE130 = FALSE, " ",CK130 = "no",CL130 - CE130,CK130 = "Yes",TODAY() - CE130)</f>
        <v xml:space="preserve"> </v>
      </c>
      <c r="CN130" s="6" t="str">
        <f t="shared" ref="CN130:CN193" ca="1" si="156">_xlfn.IFS(AE130="Removed"," ",AE130 = "in process with PM"," ",AE130 = "interview scheduled"," ", AE130 = FALSE, " ",(TODAY() - CE130) &gt; 364,"Yes",(TODAY() - CE130) &lt; 365,"no")</f>
        <v xml:space="preserve"> </v>
      </c>
      <c r="CO130" s="80" t="str">
        <f t="shared" ref="CO130:CO193" ca="1" si="157">_xlfn.IFS(AE130="Removed"," ",AE130 = "in process with PM"," ",AE130 = "interview scheduled"," ", AE130 = FALSE, " ",CM130 &gt; 364,"Yes",CM130 &lt; 365,"no")</f>
        <v xml:space="preserve"> </v>
      </c>
      <c r="CP130" s="80" t="str">
        <f t="shared" ref="CP130:CP193" si="158">_xlfn.IFS(AE130="Removed"," ",AE130 = "in process with PM"," ",AE130 = "interview scheduled"," ",AE130 = FALSE, " ", AE130 = "moved in",CE130 - F130)</f>
        <v xml:space="preserve"> </v>
      </c>
      <c r="CQ130" s="80" t="str">
        <f t="shared" ref="CQ130:CQ193" si="159">_xlfn.IFS(AD130=FALSE," ",AD130 &gt; 1/1/2010,AD130 - F130,,,,,AE130 = "in process with PM",AD130 - F130)</f>
        <v xml:space="preserve"> </v>
      </c>
      <c r="CR130" s="80" t="str">
        <f t="shared" ref="CR130:CR193" si="160">_xlfn.IFS(AE130="Removed"," ",AE130 = "in process with PM"," ",AE130 = "interview scheduled"," ",AE130 = FALSE, " ", AE130 = "moved in",CE130 - AD130)</f>
        <v xml:space="preserve"> </v>
      </c>
      <c r="CS130" s="80">
        <f t="shared" ref="CS130:CS193" si="161">_xlfn.IFS(AE130="moved in"," ",AE130 = "in process with PM"," ",AE130 = "interview scheduled"," ",AE130 = FALSE, " ", AE130 = "removed",CJ130 - F130)</f>
        <v>28</v>
      </c>
    </row>
    <row r="131" spans="1:97" ht="15" customHeight="1">
      <c r="A131" s="14" t="s">
        <v>227</v>
      </c>
      <c r="B131" t="s">
        <v>6</v>
      </c>
      <c r="C131" t="s">
        <v>71</v>
      </c>
      <c r="E131" s="4">
        <v>42845</v>
      </c>
      <c r="F131" s="2">
        <v>42886</v>
      </c>
      <c r="G131" s="2">
        <v>29109</v>
      </c>
      <c r="H131" s="58">
        <f t="shared" si="108"/>
        <v>37</v>
      </c>
      <c r="I131" s="72" t="s">
        <v>679</v>
      </c>
      <c r="J131" s="43" t="s">
        <v>8</v>
      </c>
      <c r="K131" s="6">
        <v>11</v>
      </c>
      <c r="L131" s="6" t="s">
        <v>8</v>
      </c>
      <c r="M131" s="6" t="s">
        <v>8</v>
      </c>
      <c r="N131" s="6" t="s">
        <v>8</v>
      </c>
      <c r="O131" s="57" t="s">
        <v>8</v>
      </c>
      <c r="P131" t="s">
        <v>21</v>
      </c>
      <c r="Q131" t="s">
        <v>11</v>
      </c>
      <c r="R131" t="s">
        <v>11</v>
      </c>
      <c r="T131" t="s">
        <v>10</v>
      </c>
      <c r="U131" s="80" t="s">
        <v>8</v>
      </c>
      <c r="V131" t="s">
        <v>58</v>
      </c>
      <c r="W131" s="80" t="s">
        <v>11</v>
      </c>
      <c r="X131" s="80" t="s">
        <v>11</v>
      </c>
      <c r="Y131" s="80" t="s">
        <v>8</v>
      </c>
      <c r="AB131" t="s">
        <v>15</v>
      </c>
      <c r="AC131" t="s">
        <v>695</v>
      </c>
      <c r="AD131" s="4">
        <v>42951</v>
      </c>
      <c r="AE131" t="s">
        <v>16</v>
      </c>
      <c r="AF131" s="6">
        <f>Referrals[[#This Row],[Date.Received]]-Referrals[[#This Row],[Date.Assessed]]</f>
        <v>41</v>
      </c>
      <c r="AG131" s="6" t="s">
        <v>644</v>
      </c>
      <c r="AH131" s="6" t="s">
        <v>640</v>
      </c>
      <c r="AI131" s="6" t="s">
        <v>700</v>
      </c>
      <c r="AJ131" s="63">
        <f t="shared" si="109"/>
        <v>2017</v>
      </c>
      <c r="AK131" s="63">
        <f t="shared" si="110"/>
        <v>5</v>
      </c>
      <c r="AL131" s="80">
        <f t="shared" si="111"/>
        <v>1</v>
      </c>
      <c r="AM131" s="80">
        <f t="shared" si="112"/>
        <v>0</v>
      </c>
      <c r="AN131" s="80">
        <f t="shared" si="113"/>
        <v>0</v>
      </c>
      <c r="AO131" s="44">
        <f t="shared" si="114"/>
        <v>0</v>
      </c>
      <c r="AP131" s="80">
        <f t="shared" si="115"/>
        <v>0</v>
      </c>
      <c r="AQ131" s="80">
        <f t="shared" si="116"/>
        <v>1</v>
      </c>
      <c r="AR131" s="80">
        <f t="shared" si="117"/>
        <v>0</v>
      </c>
      <c r="AS131" s="44">
        <f t="shared" si="118"/>
        <v>0</v>
      </c>
      <c r="AT131" s="80">
        <f t="shared" si="119"/>
        <v>0</v>
      </c>
      <c r="AU131" s="80">
        <f t="shared" si="120"/>
        <v>0</v>
      </c>
      <c r="AV131" s="72">
        <f t="shared" si="121"/>
        <v>0</v>
      </c>
      <c r="AW131" s="72">
        <f t="shared" si="122"/>
        <v>0</v>
      </c>
      <c r="AX131" s="72">
        <f t="shared" si="123"/>
        <v>1</v>
      </c>
      <c r="AY131" s="72">
        <f t="shared" si="124"/>
        <v>0</v>
      </c>
      <c r="AZ131" s="72">
        <f t="shared" si="125"/>
        <v>0</v>
      </c>
      <c r="BA131" s="72">
        <f>IF(SUM(Referrals[[#This Row],[Tribal.bin]:[GA.bin]]) = 0,0,1)</f>
        <v>1</v>
      </c>
      <c r="BB131" s="72">
        <f t="shared" si="126"/>
        <v>0</v>
      </c>
      <c r="BC131" s="72">
        <f t="shared" si="127"/>
        <v>0</v>
      </c>
      <c r="BD131" s="72">
        <f t="shared" si="128"/>
        <v>0</v>
      </c>
      <c r="BE131" s="72">
        <f t="shared" si="129"/>
        <v>0</v>
      </c>
      <c r="BF131" s="72">
        <f t="shared" si="130"/>
        <v>0</v>
      </c>
      <c r="BG131" s="72">
        <f t="shared" si="131"/>
        <v>1</v>
      </c>
      <c r="BH131" s="72">
        <f t="shared" si="132"/>
        <v>0</v>
      </c>
      <c r="BI131" s="72">
        <f t="shared" si="133"/>
        <v>0</v>
      </c>
      <c r="BJ131" s="78">
        <f t="shared" si="134"/>
        <v>0</v>
      </c>
      <c r="BK131" s="78">
        <f t="shared" si="135"/>
        <v>0</v>
      </c>
      <c r="BL131" s="78">
        <f t="shared" si="136"/>
        <v>0</v>
      </c>
      <c r="BM131" s="72">
        <f t="shared" si="137"/>
        <v>1</v>
      </c>
      <c r="BN131" s="72">
        <f t="shared" si="138"/>
        <v>1</v>
      </c>
      <c r="BO131" s="72">
        <f t="shared" si="139"/>
        <v>0</v>
      </c>
      <c r="BP131" s="80">
        <f t="shared" si="140"/>
        <v>0</v>
      </c>
      <c r="BQ131" s="72">
        <f t="shared" si="141"/>
        <v>0</v>
      </c>
      <c r="BR131" s="72">
        <f t="shared" si="142"/>
        <v>0</v>
      </c>
      <c r="BS131" s="78">
        <f t="shared" si="143"/>
        <v>1</v>
      </c>
      <c r="BT131" s="78">
        <f t="shared" si="144"/>
        <v>1</v>
      </c>
      <c r="BU131" s="80">
        <f t="shared" si="145"/>
        <v>0</v>
      </c>
      <c r="BV131" s="80">
        <f t="shared" si="146"/>
        <v>1</v>
      </c>
      <c r="BW131" s="78">
        <f>COUNTIF(Referrals[[#This Row],[Name]:[Alt.contact]],"Mi")</f>
        <v>0</v>
      </c>
      <c r="BX131" s="80">
        <f t="shared" si="147"/>
        <v>0</v>
      </c>
      <c r="BY131" s="66">
        <f t="shared" si="148"/>
        <v>1</v>
      </c>
      <c r="BZ131" s="66">
        <f t="shared" si="149"/>
        <v>0</v>
      </c>
      <c r="CA131" s="67">
        <f t="shared" si="150"/>
        <v>1</v>
      </c>
      <c r="CB131" s="80">
        <f t="shared" si="151"/>
        <v>0</v>
      </c>
      <c r="CC131" s="80">
        <f t="shared" si="152"/>
        <v>0</v>
      </c>
      <c r="CD131" s="80">
        <f t="shared" si="153"/>
        <v>0</v>
      </c>
      <c r="CE131" s="4">
        <v>42964</v>
      </c>
      <c r="CG131" s="62"/>
      <c r="CJ131" s="9">
        <v>42965</v>
      </c>
      <c r="CK131" s="80" t="str">
        <f t="shared" si="154"/>
        <v>Yes</v>
      </c>
      <c r="CL131" s="15"/>
      <c r="CM131" s="6">
        <f t="shared" ca="1" si="155"/>
        <v>897</v>
      </c>
      <c r="CN131" s="6" t="str">
        <f t="shared" ca="1" si="156"/>
        <v>Yes</v>
      </c>
      <c r="CO131" s="80" t="str">
        <f t="shared" ca="1" si="157"/>
        <v>Yes</v>
      </c>
      <c r="CP131" s="80">
        <f t="shared" si="158"/>
        <v>78</v>
      </c>
      <c r="CQ131" s="80">
        <f t="shared" si="159"/>
        <v>65</v>
      </c>
      <c r="CR131" s="80">
        <f t="shared" si="160"/>
        <v>13</v>
      </c>
      <c r="CS131" s="80" t="str">
        <f t="shared" si="161"/>
        <v xml:space="preserve"> </v>
      </c>
    </row>
    <row r="132" spans="1:97" ht="15" customHeight="1">
      <c r="A132" s="14" t="s">
        <v>228</v>
      </c>
      <c r="B132" t="s">
        <v>119</v>
      </c>
      <c r="C132" t="s">
        <v>101</v>
      </c>
      <c r="D132">
        <v>1011257</v>
      </c>
      <c r="E132" s="4">
        <v>42864</v>
      </c>
      <c r="F132" s="2">
        <v>42887</v>
      </c>
      <c r="G132" s="2">
        <v>28367</v>
      </c>
      <c r="H132" s="58">
        <f t="shared" si="108"/>
        <v>39</v>
      </c>
      <c r="I132" s="72" t="s">
        <v>8</v>
      </c>
      <c r="J132" s="43" t="s">
        <v>8</v>
      </c>
      <c r="K132" s="6">
        <v>12</v>
      </c>
      <c r="L132" s="6" t="s">
        <v>8</v>
      </c>
      <c r="M132" s="6" t="s">
        <v>678</v>
      </c>
      <c r="N132" s="6" t="s">
        <v>678</v>
      </c>
      <c r="O132" s="57" t="s">
        <v>8</v>
      </c>
      <c r="P132" t="s">
        <v>21</v>
      </c>
      <c r="Q132" t="s">
        <v>11</v>
      </c>
      <c r="S132" s="40" t="s">
        <v>11</v>
      </c>
      <c r="T132" t="s">
        <v>45</v>
      </c>
      <c r="U132" s="72" t="s">
        <v>8</v>
      </c>
      <c r="V132" t="s">
        <v>11</v>
      </c>
      <c r="W132" s="72" t="s">
        <v>8</v>
      </c>
      <c r="X132" s="72" t="s">
        <v>8</v>
      </c>
      <c r="Y132" s="80" t="s">
        <v>8</v>
      </c>
      <c r="AB132" t="s">
        <v>143</v>
      </c>
      <c r="AC132" t="s">
        <v>172</v>
      </c>
      <c r="AD132" s="4">
        <v>42971</v>
      </c>
      <c r="AE132" t="s">
        <v>12</v>
      </c>
      <c r="AF132" s="6">
        <f>Referrals[[#This Row],[Date.Received]]-Referrals[[#This Row],[Date.Assessed]]</f>
        <v>23</v>
      </c>
      <c r="AG132" s="6" t="s">
        <v>644</v>
      </c>
      <c r="AH132" s="6" t="s">
        <v>640</v>
      </c>
      <c r="AI132" s="6" t="s">
        <v>700</v>
      </c>
      <c r="AJ132" s="63">
        <f t="shared" si="109"/>
        <v>2017</v>
      </c>
      <c r="AK132" s="63">
        <f t="shared" si="110"/>
        <v>6</v>
      </c>
      <c r="AL132" s="80">
        <f t="shared" si="111"/>
        <v>1</v>
      </c>
      <c r="AM132" s="80">
        <f t="shared" si="112"/>
        <v>0</v>
      </c>
      <c r="AN132" s="80">
        <f t="shared" si="113"/>
        <v>0</v>
      </c>
      <c r="AO132" s="44">
        <f t="shared" si="114"/>
        <v>0</v>
      </c>
      <c r="AP132" s="80">
        <f t="shared" si="115"/>
        <v>0</v>
      </c>
      <c r="AQ132" s="80">
        <f t="shared" si="116"/>
        <v>1</v>
      </c>
      <c r="AR132" s="80">
        <f t="shared" si="117"/>
        <v>0</v>
      </c>
      <c r="AS132" s="44">
        <f t="shared" si="118"/>
        <v>0</v>
      </c>
      <c r="AT132" s="80">
        <f t="shared" si="119"/>
        <v>0</v>
      </c>
      <c r="AU132" s="80">
        <f t="shared" si="120"/>
        <v>0</v>
      </c>
      <c r="AV132" s="72">
        <f t="shared" si="121"/>
        <v>1</v>
      </c>
      <c r="AW132" s="72">
        <f t="shared" si="122"/>
        <v>0</v>
      </c>
      <c r="AX132" s="72">
        <f t="shared" si="123"/>
        <v>0</v>
      </c>
      <c r="AY132" s="72">
        <f t="shared" si="124"/>
        <v>1</v>
      </c>
      <c r="AZ132" s="72">
        <f t="shared" si="125"/>
        <v>0</v>
      </c>
      <c r="BA132" s="72">
        <f>IF(SUM(Referrals[[#This Row],[Tribal.bin]:[GA.bin]]) = 0,0,1)</f>
        <v>1</v>
      </c>
      <c r="BB132" s="72">
        <f t="shared" si="126"/>
        <v>0</v>
      </c>
      <c r="BC132" s="72">
        <f t="shared" si="127"/>
        <v>0</v>
      </c>
      <c r="BD132" s="72">
        <f t="shared" si="128"/>
        <v>0</v>
      </c>
      <c r="BE132" s="72">
        <f t="shared" si="129"/>
        <v>0</v>
      </c>
      <c r="BF132" s="72">
        <f t="shared" si="130"/>
        <v>0</v>
      </c>
      <c r="BG132" s="72">
        <f t="shared" si="131"/>
        <v>1</v>
      </c>
      <c r="BH132" s="72">
        <f t="shared" si="132"/>
        <v>0</v>
      </c>
      <c r="BI132" s="72">
        <f t="shared" si="133"/>
        <v>0</v>
      </c>
      <c r="BJ132" s="78">
        <f t="shared" si="134"/>
        <v>1</v>
      </c>
      <c r="BK132" s="78">
        <f t="shared" si="135"/>
        <v>1</v>
      </c>
      <c r="BL132" s="78">
        <f t="shared" si="136"/>
        <v>0</v>
      </c>
      <c r="BM132" s="72">
        <f t="shared" si="137"/>
        <v>1</v>
      </c>
      <c r="BN132" s="72">
        <f t="shared" si="138"/>
        <v>0</v>
      </c>
      <c r="BO132" s="72">
        <f t="shared" si="139"/>
        <v>1</v>
      </c>
      <c r="BP132" s="80">
        <f t="shared" si="140"/>
        <v>0</v>
      </c>
      <c r="BQ132" s="72">
        <f t="shared" si="141"/>
        <v>0</v>
      </c>
      <c r="BR132" s="72">
        <f t="shared" si="142"/>
        <v>0</v>
      </c>
      <c r="BS132" s="78">
        <f t="shared" si="143"/>
        <v>0</v>
      </c>
      <c r="BT132" s="78">
        <f t="shared" si="144"/>
        <v>0</v>
      </c>
      <c r="BU132" s="80">
        <f t="shared" si="145"/>
        <v>0</v>
      </c>
      <c r="BV132" s="80">
        <f t="shared" si="146"/>
        <v>0</v>
      </c>
      <c r="BW132" s="78">
        <f>COUNTIF(Referrals[[#This Row],[Name]:[Alt.contact]],"Mi")</f>
        <v>2</v>
      </c>
      <c r="BX132" s="80">
        <f t="shared" si="147"/>
        <v>1</v>
      </c>
      <c r="BY132" s="66">
        <f t="shared" si="148"/>
        <v>1</v>
      </c>
      <c r="BZ132" s="66">
        <f t="shared" si="149"/>
        <v>0</v>
      </c>
      <c r="CA132" s="67">
        <f t="shared" si="150"/>
        <v>0</v>
      </c>
      <c r="CB132" s="80">
        <f t="shared" si="151"/>
        <v>1</v>
      </c>
      <c r="CC132" s="80">
        <f t="shared" si="152"/>
        <v>0</v>
      </c>
      <c r="CD132" s="80">
        <f t="shared" si="153"/>
        <v>0</v>
      </c>
      <c r="CF132" t="s">
        <v>717</v>
      </c>
      <c r="CG132" s="41" t="s">
        <v>104</v>
      </c>
      <c r="CI132" t="s">
        <v>35</v>
      </c>
      <c r="CJ132" s="4">
        <v>43026</v>
      </c>
      <c r="CK132" s="80" t="str">
        <f t="shared" si="154"/>
        <v xml:space="preserve"> </v>
      </c>
      <c r="CL132" s="15"/>
      <c r="CM132" s="6" t="str">
        <f t="shared" ca="1" si="155"/>
        <v xml:space="preserve"> </v>
      </c>
      <c r="CN132" s="6" t="str">
        <f t="shared" ca="1" si="156"/>
        <v xml:space="preserve"> </v>
      </c>
      <c r="CO132" s="80" t="str">
        <f t="shared" ca="1" si="157"/>
        <v xml:space="preserve"> </v>
      </c>
      <c r="CP132" s="80" t="str">
        <f t="shared" si="158"/>
        <v xml:space="preserve"> </v>
      </c>
      <c r="CQ132" s="80">
        <f t="shared" si="159"/>
        <v>84</v>
      </c>
      <c r="CR132" s="80" t="str">
        <f t="shared" si="160"/>
        <v xml:space="preserve"> </v>
      </c>
      <c r="CS132" s="80">
        <f t="shared" si="161"/>
        <v>139</v>
      </c>
    </row>
    <row r="133" spans="1:97" ht="15" customHeight="1">
      <c r="A133" s="14" t="s">
        <v>229</v>
      </c>
      <c r="B133" t="s">
        <v>60</v>
      </c>
      <c r="C133" t="s">
        <v>230</v>
      </c>
      <c r="E133" s="4">
        <v>42816</v>
      </c>
      <c r="F133" s="2">
        <v>42887</v>
      </c>
      <c r="G133" s="2">
        <v>28064</v>
      </c>
      <c r="H133" s="58">
        <f t="shared" si="108"/>
        <v>40</v>
      </c>
      <c r="I133" s="72" t="s">
        <v>679</v>
      </c>
      <c r="J133" s="43" t="s">
        <v>8</v>
      </c>
      <c r="K133" s="6">
        <v>13</v>
      </c>
      <c r="L133" s="6" t="s">
        <v>8</v>
      </c>
      <c r="M133" s="6" t="s">
        <v>11</v>
      </c>
      <c r="N133" s="6" t="s">
        <v>11</v>
      </c>
      <c r="O133" s="57" t="s">
        <v>8</v>
      </c>
      <c r="P133" t="s">
        <v>9</v>
      </c>
      <c r="Q133" t="s">
        <v>11</v>
      </c>
      <c r="R133" t="s">
        <v>11</v>
      </c>
      <c r="T133" t="s">
        <v>22</v>
      </c>
      <c r="U133" s="72" t="s">
        <v>8</v>
      </c>
      <c r="V133" t="s">
        <v>11</v>
      </c>
      <c r="W133" s="72" t="s">
        <v>8</v>
      </c>
      <c r="X133" s="72" t="s">
        <v>8</v>
      </c>
      <c r="Y133" s="80" t="s">
        <v>8</v>
      </c>
      <c r="AE133" t="s">
        <v>12</v>
      </c>
      <c r="AF133" s="6">
        <f>Referrals[[#This Row],[Date.Received]]-Referrals[[#This Row],[Date.Assessed]]</f>
        <v>71</v>
      </c>
      <c r="AG133" s="6" t="s">
        <v>644</v>
      </c>
      <c r="AH133" s="6" t="s">
        <v>642</v>
      </c>
      <c r="AI133" s="6" t="s">
        <v>700</v>
      </c>
      <c r="AJ133" s="63">
        <f t="shared" si="109"/>
        <v>2017</v>
      </c>
      <c r="AK133" s="63">
        <f t="shared" si="110"/>
        <v>6</v>
      </c>
      <c r="AL133" s="80">
        <f t="shared" si="111"/>
        <v>1</v>
      </c>
      <c r="AM133" s="80">
        <f t="shared" si="112"/>
        <v>0</v>
      </c>
      <c r="AN133" s="80">
        <f t="shared" si="113"/>
        <v>0</v>
      </c>
      <c r="AO133" s="44">
        <f t="shared" si="114"/>
        <v>0</v>
      </c>
      <c r="AP133" s="80">
        <f t="shared" si="115"/>
        <v>0</v>
      </c>
      <c r="AQ133" s="44">
        <f t="shared" si="116"/>
        <v>0</v>
      </c>
      <c r="AR133" s="80">
        <f t="shared" si="117"/>
        <v>0</v>
      </c>
      <c r="AS133" s="6">
        <f t="shared" si="118"/>
        <v>1</v>
      </c>
      <c r="AT133" s="80">
        <f t="shared" si="119"/>
        <v>0</v>
      </c>
      <c r="AU133" s="80">
        <f t="shared" si="120"/>
        <v>0</v>
      </c>
      <c r="AV133" s="72">
        <f t="shared" si="121"/>
        <v>1</v>
      </c>
      <c r="AW133" s="72">
        <f t="shared" si="122"/>
        <v>1</v>
      </c>
      <c r="AX133" s="72">
        <f t="shared" si="123"/>
        <v>0</v>
      </c>
      <c r="AY133" s="72">
        <f t="shared" si="124"/>
        <v>0</v>
      </c>
      <c r="AZ133" s="72">
        <f t="shared" si="125"/>
        <v>0</v>
      </c>
      <c r="BA133" s="72">
        <f>IF(SUM(Referrals[[#This Row],[Tribal.bin]:[GA.bin]]) = 0,0,1)</f>
        <v>1</v>
      </c>
      <c r="BB133" s="72">
        <f t="shared" si="126"/>
        <v>0</v>
      </c>
      <c r="BC133" s="72">
        <f t="shared" si="127"/>
        <v>0</v>
      </c>
      <c r="BD133" s="72">
        <f t="shared" si="128"/>
        <v>0</v>
      </c>
      <c r="BE133" s="72">
        <f t="shared" si="129"/>
        <v>0</v>
      </c>
      <c r="BF133" s="72">
        <f t="shared" si="130"/>
        <v>0</v>
      </c>
      <c r="BG133" s="72">
        <f t="shared" si="131"/>
        <v>0</v>
      </c>
      <c r="BH133" s="72">
        <f t="shared" si="132"/>
        <v>1</v>
      </c>
      <c r="BI133" s="72">
        <f t="shared" si="133"/>
        <v>0</v>
      </c>
      <c r="BJ133" s="78">
        <f t="shared" si="134"/>
        <v>1</v>
      </c>
      <c r="BK133" s="78">
        <f t="shared" si="135"/>
        <v>1</v>
      </c>
      <c r="BL133" s="78">
        <f t="shared" si="136"/>
        <v>0</v>
      </c>
      <c r="BM133" s="72">
        <f t="shared" si="137"/>
        <v>1</v>
      </c>
      <c r="BN133" s="72">
        <f t="shared" si="138"/>
        <v>1</v>
      </c>
      <c r="BO133" s="72">
        <f t="shared" si="139"/>
        <v>0</v>
      </c>
      <c r="BP133" s="80">
        <f t="shared" si="140"/>
        <v>0</v>
      </c>
      <c r="BQ133" s="72">
        <f t="shared" si="141"/>
        <v>0</v>
      </c>
      <c r="BR133" s="72">
        <f t="shared" si="142"/>
        <v>0</v>
      </c>
      <c r="BS133" s="78">
        <f t="shared" si="143"/>
        <v>0</v>
      </c>
      <c r="BT133" s="78">
        <f t="shared" si="144"/>
        <v>0</v>
      </c>
      <c r="BU133" s="80">
        <f t="shared" si="145"/>
        <v>0</v>
      </c>
      <c r="BV133" s="80">
        <f t="shared" si="146"/>
        <v>1</v>
      </c>
      <c r="BW133" s="78">
        <f>COUNTIF(Referrals[[#This Row],[Name]:[Alt.contact]],"Mi")</f>
        <v>0</v>
      </c>
      <c r="BX133" s="80">
        <f t="shared" si="147"/>
        <v>0</v>
      </c>
      <c r="BY133" s="72">
        <f t="shared" si="148"/>
        <v>0</v>
      </c>
      <c r="BZ133" s="80">
        <f t="shared" si="149"/>
        <v>0</v>
      </c>
      <c r="CA133" s="67">
        <f t="shared" si="150"/>
        <v>0</v>
      </c>
      <c r="CB133" s="80">
        <f t="shared" si="151"/>
        <v>1</v>
      </c>
      <c r="CC133" s="80">
        <f t="shared" si="152"/>
        <v>0</v>
      </c>
      <c r="CD133" s="80">
        <f t="shared" si="153"/>
        <v>0</v>
      </c>
      <c r="CE133"/>
      <c r="CF133" s="40" t="s">
        <v>413</v>
      </c>
      <c r="CG133" s="62"/>
      <c r="CJ133" s="9">
        <v>42914</v>
      </c>
      <c r="CK133" s="80" t="str">
        <f t="shared" si="154"/>
        <v xml:space="preserve"> </v>
      </c>
      <c r="CL133" s="15"/>
      <c r="CM133" s="6" t="str">
        <f t="shared" ca="1" si="155"/>
        <v xml:space="preserve"> </v>
      </c>
      <c r="CN133" s="6" t="str">
        <f t="shared" ca="1" si="156"/>
        <v xml:space="preserve"> </v>
      </c>
      <c r="CO133" s="80" t="str">
        <f t="shared" ca="1" si="157"/>
        <v xml:space="preserve"> </v>
      </c>
      <c r="CP133" s="80" t="str">
        <f t="shared" si="158"/>
        <v xml:space="preserve"> </v>
      </c>
      <c r="CQ133" s="80" t="str">
        <f t="shared" si="159"/>
        <v xml:space="preserve"> </v>
      </c>
      <c r="CR133" s="80" t="str">
        <f t="shared" si="160"/>
        <v xml:space="preserve"> </v>
      </c>
      <c r="CS133" s="80">
        <f t="shared" si="161"/>
        <v>27</v>
      </c>
    </row>
    <row r="134" spans="1:97" ht="15" customHeight="1">
      <c r="A134" s="14" t="s">
        <v>231</v>
      </c>
      <c r="B134" t="s">
        <v>119</v>
      </c>
      <c r="C134" t="s">
        <v>188</v>
      </c>
      <c r="D134">
        <v>1021944</v>
      </c>
      <c r="E134" s="4">
        <v>42877</v>
      </c>
      <c r="F134" s="2">
        <v>42887</v>
      </c>
      <c r="G134" s="2">
        <v>32941</v>
      </c>
      <c r="H134" s="58">
        <f t="shared" si="108"/>
        <v>27</v>
      </c>
      <c r="I134" s="72" t="s">
        <v>8</v>
      </c>
      <c r="J134" s="43" t="s">
        <v>8</v>
      </c>
      <c r="K134" s="6">
        <v>12</v>
      </c>
      <c r="L134" s="6" t="s">
        <v>8</v>
      </c>
      <c r="M134" s="6" t="s">
        <v>11</v>
      </c>
      <c r="N134" s="6" t="s">
        <v>11</v>
      </c>
      <c r="O134" s="57" t="s">
        <v>8</v>
      </c>
      <c r="P134" t="s">
        <v>49</v>
      </c>
      <c r="Q134" t="s">
        <v>11</v>
      </c>
      <c r="T134" t="s">
        <v>45</v>
      </c>
      <c r="U134" s="72" t="s">
        <v>678</v>
      </c>
      <c r="V134" t="s">
        <v>11</v>
      </c>
      <c r="W134" s="72" t="s">
        <v>11</v>
      </c>
      <c r="X134" s="72" t="s">
        <v>8</v>
      </c>
      <c r="Y134" s="80" t="s">
        <v>8</v>
      </c>
      <c r="Z134" s="80" t="s">
        <v>8</v>
      </c>
      <c r="AA134" t="s">
        <v>152</v>
      </c>
      <c r="AE134" t="s">
        <v>12</v>
      </c>
      <c r="AF134" s="6">
        <f>Referrals[[#This Row],[Date.Received]]-Referrals[[#This Row],[Date.Assessed]]</f>
        <v>10</v>
      </c>
      <c r="AG134" s="6" t="s">
        <v>644</v>
      </c>
      <c r="AH134" s="44" t="s">
        <v>639</v>
      </c>
      <c r="AI134" s="6" t="s">
        <v>700</v>
      </c>
      <c r="AJ134" s="63">
        <f t="shared" si="109"/>
        <v>2017</v>
      </c>
      <c r="AK134" s="63">
        <f t="shared" si="110"/>
        <v>6</v>
      </c>
      <c r="AL134" s="80">
        <f t="shared" si="111"/>
        <v>1</v>
      </c>
      <c r="AM134" s="80">
        <f t="shared" si="112"/>
        <v>0</v>
      </c>
      <c r="AN134" s="80">
        <f t="shared" si="113"/>
        <v>0</v>
      </c>
      <c r="AO134" s="44">
        <f t="shared" si="114"/>
        <v>0</v>
      </c>
      <c r="AP134" s="80">
        <f t="shared" si="115"/>
        <v>1</v>
      </c>
      <c r="AQ134" s="44">
        <f t="shared" si="116"/>
        <v>0</v>
      </c>
      <c r="AR134" s="80">
        <f t="shared" si="117"/>
        <v>0</v>
      </c>
      <c r="AS134" s="44">
        <f t="shared" si="118"/>
        <v>0</v>
      </c>
      <c r="AT134" s="80">
        <f t="shared" si="119"/>
        <v>0</v>
      </c>
      <c r="AU134" s="80">
        <f t="shared" si="120"/>
        <v>0</v>
      </c>
      <c r="AV134" s="72">
        <f t="shared" si="121"/>
        <v>1</v>
      </c>
      <c r="AW134" s="72">
        <f t="shared" si="122"/>
        <v>0</v>
      </c>
      <c r="AX134" s="72">
        <f t="shared" si="123"/>
        <v>0</v>
      </c>
      <c r="AY134" s="72">
        <f t="shared" si="124"/>
        <v>1</v>
      </c>
      <c r="AZ134" s="72">
        <f t="shared" si="125"/>
        <v>0</v>
      </c>
      <c r="BA134" s="72">
        <f>IF(SUM(Referrals[[#This Row],[Tribal.bin]:[GA.bin]]) = 0,0,1)</f>
        <v>1</v>
      </c>
      <c r="BB134" s="72">
        <f t="shared" si="126"/>
        <v>0</v>
      </c>
      <c r="BC134" s="72">
        <f t="shared" si="127"/>
        <v>0</v>
      </c>
      <c r="BD134" s="72">
        <f t="shared" si="128"/>
        <v>0</v>
      </c>
      <c r="BE134" s="72">
        <f t="shared" si="129"/>
        <v>1</v>
      </c>
      <c r="BF134" s="72">
        <f t="shared" si="130"/>
        <v>0</v>
      </c>
      <c r="BG134" s="72">
        <f t="shared" si="131"/>
        <v>0</v>
      </c>
      <c r="BH134" s="72">
        <f t="shared" si="132"/>
        <v>0</v>
      </c>
      <c r="BI134" s="72">
        <f t="shared" si="133"/>
        <v>0</v>
      </c>
      <c r="BJ134" s="78">
        <f t="shared" si="134"/>
        <v>1</v>
      </c>
      <c r="BK134" s="78">
        <f t="shared" si="135"/>
        <v>1</v>
      </c>
      <c r="BL134" s="78">
        <f t="shared" si="136"/>
        <v>0</v>
      </c>
      <c r="BM134" s="72">
        <f t="shared" si="137"/>
        <v>1</v>
      </c>
      <c r="BN134" s="72">
        <f t="shared" si="138"/>
        <v>0</v>
      </c>
      <c r="BO134" s="72">
        <f t="shared" si="139"/>
        <v>0</v>
      </c>
      <c r="BP134" s="80">
        <f t="shared" si="140"/>
        <v>0</v>
      </c>
      <c r="BQ134" s="72">
        <f t="shared" si="141"/>
        <v>0</v>
      </c>
      <c r="BR134" s="72">
        <f t="shared" si="142"/>
        <v>0</v>
      </c>
      <c r="BS134" s="78">
        <f t="shared" si="143"/>
        <v>1</v>
      </c>
      <c r="BT134" s="78">
        <f t="shared" si="144"/>
        <v>0</v>
      </c>
      <c r="BU134" s="80">
        <f t="shared" si="145"/>
        <v>0</v>
      </c>
      <c r="BV134" s="80">
        <f t="shared" si="146"/>
        <v>0</v>
      </c>
      <c r="BW134" s="78">
        <f>COUNTIF(Referrals[[#This Row],[Name]:[Alt.contact]],"Mi")</f>
        <v>1</v>
      </c>
      <c r="BX134" s="80">
        <f t="shared" si="147"/>
        <v>1</v>
      </c>
      <c r="BY134" s="72">
        <f t="shared" si="148"/>
        <v>0</v>
      </c>
      <c r="BZ134" s="80">
        <f t="shared" si="149"/>
        <v>0</v>
      </c>
      <c r="CA134" s="67">
        <f t="shared" si="150"/>
        <v>0</v>
      </c>
      <c r="CB134" s="80">
        <f t="shared" si="151"/>
        <v>1</v>
      </c>
      <c r="CC134" s="80">
        <f t="shared" si="152"/>
        <v>0</v>
      </c>
      <c r="CD134" s="80">
        <f t="shared" si="153"/>
        <v>0</v>
      </c>
      <c r="CE134"/>
      <c r="CF134" t="s">
        <v>717</v>
      </c>
      <c r="CG134" s="41" t="s">
        <v>104</v>
      </c>
      <c r="CI134" t="s">
        <v>23</v>
      </c>
      <c r="CJ134" s="9">
        <v>42892</v>
      </c>
      <c r="CK134" s="80" t="str">
        <f t="shared" si="154"/>
        <v xml:space="preserve"> </v>
      </c>
      <c r="CL134" s="27"/>
      <c r="CM134" s="6" t="str">
        <f t="shared" ca="1" si="155"/>
        <v xml:space="preserve"> </v>
      </c>
      <c r="CN134" s="6" t="str">
        <f t="shared" ca="1" si="156"/>
        <v xml:space="preserve"> </v>
      </c>
      <c r="CO134" s="80" t="str">
        <f t="shared" ca="1" si="157"/>
        <v xml:space="preserve"> </v>
      </c>
      <c r="CP134" s="80" t="str">
        <f t="shared" si="158"/>
        <v xml:space="preserve"> </v>
      </c>
      <c r="CQ134" s="80" t="str">
        <f t="shared" si="159"/>
        <v xml:space="preserve"> </v>
      </c>
      <c r="CR134" s="80" t="str">
        <f t="shared" si="160"/>
        <v xml:space="preserve"> </v>
      </c>
      <c r="CS134" s="80">
        <f t="shared" si="161"/>
        <v>5</v>
      </c>
    </row>
    <row r="135" spans="1:97" ht="15" customHeight="1">
      <c r="A135" s="33" t="s">
        <v>232</v>
      </c>
      <c r="B135" t="s">
        <v>6</v>
      </c>
      <c r="C135" t="s">
        <v>48</v>
      </c>
      <c r="E135" s="4">
        <v>42823</v>
      </c>
      <c r="F135" s="2">
        <v>42888</v>
      </c>
      <c r="G135" s="2">
        <v>30975</v>
      </c>
      <c r="H135" s="69">
        <f t="shared" si="108"/>
        <v>32</v>
      </c>
      <c r="I135" s="72" t="s">
        <v>679</v>
      </c>
      <c r="J135" s="43" t="s">
        <v>8</v>
      </c>
      <c r="K135" s="6">
        <v>13</v>
      </c>
      <c r="L135" s="6" t="s">
        <v>8</v>
      </c>
      <c r="M135" s="6" t="s">
        <v>8</v>
      </c>
      <c r="N135" s="6" t="s">
        <v>8</v>
      </c>
      <c r="O135" s="68" t="s">
        <v>8</v>
      </c>
      <c r="P135" t="s">
        <v>9</v>
      </c>
      <c r="Q135" t="s">
        <v>11</v>
      </c>
      <c r="T135" t="s">
        <v>45</v>
      </c>
      <c r="U135" s="76" t="s">
        <v>8</v>
      </c>
      <c r="V135" s="22" t="s">
        <v>11</v>
      </c>
      <c r="W135" s="76" t="s">
        <v>11</v>
      </c>
      <c r="X135" s="76" t="s">
        <v>11</v>
      </c>
      <c r="Y135" s="76" t="s">
        <v>8</v>
      </c>
      <c r="Z135" s="53"/>
      <c r="AE135" t="s">
        <v>12</v>
      </c>
      <c r="AF135" s="6">
        <f>Referrals[[#This Row],[Date.Received]]-Referrals[[#This Row],[Date.Assessed]]</f>
        <v>65</v>
      </c>
      <c r="AG135" s="6" t="s">
        <v>644</v>
      </c>
      <c r="AH135" s="6" t="s">
        <v>698</v>
      </c>
      <c r="AI135" s="6" t="s">
        <v>643</v>
      </c>
      <c r="AJ135" s="63">
        <f t="shared" si="109"/>
        <v>2017</v>
      </c>
      <c r="AK135" s="63">
        <f t="shared" si="110"/>
        <v>6</v>
      </c>
      <c r="AL135" s="80">
        <f t="shared" si="111"/>
        <v>1</v>
      </c>
      <c r="AM135" s="80">
        <f t="shared" si="112"/>
        <v>0</v>
      </c>
      <c r="AN135" s="80">
        <f t="shared" si="113"/>
        <v>0</v>
      </c>
      <c r="AO135" s="44">
        <f t="shared" si="114"/>
        <v>0</v>
      </c>
      <c r="AP135" s="80">
        <f t="shared" si="115"/>
        <v>0</v>
      </c>
      <c r="AQ135" s="44">
        <f t="shared" si="116"/>
        <v>0</v>
      </c>
      <c r="AR135" s="80">
        <f t="shared" si="117"/>
        <v>0</v>
      </c>
      <c r="AS135" s="44">
        <f t="shared" si="118"/>
        <v>0</v>
      </c>
      <c r="AT135" s="80">
        <f t="shared" si="119"/>
        <v>1</v>
      </c>
      <c r="AU135" s="80">
        <f t="shared" si="120"/>
        <v>1</v>
      </c>
      <c r="AV135" s="72">
        <f t="shared" si="121"/>
        <v>1</v>
      </c>
      <c r="AW135" s="72">
        <f t="shared" si="122"/>
        <v>0</v>
      </c>
      <c r="AX135" s="72">
        <f t="shared" si="123"/>
        <v>0</v>
      </c>
      <c r="AY135" s="72">
        <f t="shared" si="124"/>
        <v>1</v>
      </c>
      <c r="AZ135" s="72">
        <f t="shared" si="125"/>
        <v>0</v>
      </c>
      <c r="BA135" s="72">
        <f>IF(SUM(Referrals[[#This Row],[Tribal.bin]:[GA.bin]]) = 0,0,1)</f>
        <v>1</v>
      </c>
      <c r="BB135" s="72">
        <f t="shared" si="126"/>
        <v>0</v>
      </c>
      <c r="BC135" s="72">
        <f t="shared" si="127"/>
        <v>0</v>
      </c>
      <c r="BD135" s="72">
        <f t="shared" si="128"/>
        <v>0</v>
      </c>
      <c r="BE135" s="72">
        <f t="shared" si="129"/>
        <v>0</v>
      </c>
      <c r="BF135" s="72">
        <f t="shared" si="130"/>
        <v>0</v>
      </c>
      <c r="BG135" s="72">
        <f t="shared" si="131"/>
        <v>0</v>
      </c>
      <c r="BH135" s="72">
        <f t="shared" si="132"/>
        <v>1</v>
      </c>
      <c r="BI135" s="72">
        <f t="shared" si="133"/>
        <v>0</v>
      </c>
      <c r="BJ135" s="78">
        <f t="shared" si="134"/>
        <v>0</v>
      </c>
      <c r="BK135" s="78">
        <f t="shared" si="135"/>
        <v>0</v>
      </c>
      <c r="BL135" s="78">
        <f t="shared" si="136"/>
        <v>0</v>
      </c>
      <c r="BM135" s="72">
        <f t="shared" si="137"/>
        <v>1</v>
      </c>
      <c r="BN135" s="72">
        <f t="shared" si="138"/>
        <v>0</v>
      </c>
      <c r="BO135" s="72">
        <f t="shared" si="139"/>
        <v>0</v>
      </c>
      <c r="BP135" s="80">
        <f t="shared" si="140"/>
        <v>0</v>
      </c>
      <c r="BQ135" s="72">
        <f t="shared" si="141"/>
        <v>0</v>
      </c>
      <c r="BR135" s="72">
        <f t="shared" si="142"/>
        <v>0</v>
      </c>
      <c r="BS135" s="78">
        <f t="shared" si="143"/>
        <v>1</v>
      </c>
      <c r="BT135" s="78">
        <f t="shared" si="144"/>
        <v>1</v>
      </c>
      <c r="BU135" s="80">
        <f t="shared" si="145"/>
        <v>0</v>
      </c>
      <c r="BV135" s="80">
        <f t="shared" si="146"/>
        <v>1</v>
      </c>
      <c r="BW135" s="78">
        <f>COUNTIF(Referrals[[#This Row],[Name]:[Alt.contact]],"Mi")</f>
        <v>0</v>
      </c>
      <c r="BX135" s="80">
        <f t="shared" si="147"/>
        <v>0</v>
      </c>
      <c r="BY135" s="72">
        <f t="shared" si="148"/>
        <v>0</v>
      </c>
      <c r="BZ135" s="80">
        <f t="shared" si="149"/>
        <v>0</v>
      </c>
      <c r="CA135" s="69">
        <f t="shared" si="150"/>
        <v>0</v>
      </c>
      <c r="CB135" s="80">
        <f t="shared" si="151"/>
        <v>1</v>
      </c>
      <c r="CC135" s="80">
        <f t="shared" si="152"/>
        <v>0</v>
      </c>
      <c r="CD135" s="80">
        <f t="shared" si="153"/>
        <v>0</v>
      </c>
      <c r="CE135"/>
      <c r="CF135" t="s">
        <v>94</v>
      </c>
      <c r="CG135" s="62"/>
      <c r="CI135" t="s">
        <v>33</v>
      </c>
      <c r="CJ135" t="s">
        <v>144</v>
      </c>
      <c r="CK135" s="80" t="str">
        <f t="shared" si="154"/>
        <v xml:space="preserve"> </v>
      </c>
      <c r="CL135" s="15"/>
      <c r="CM135" s="6" t="str">
        <f t="shared" ca="1" si="155"/>
        <v xml:space="preserve"> </v>
      </c>
      <c r="CN135" s="6" t="str">
        <f t="shared" ca="1" si="156"/>
        <v xml:space="preserve"> </v>
      </c>
      <c r="CO135" s="80" t="str">
        <f t="shared" ca="1" si="157"/>
        <v xml:space="preserve"> </v>
      </c>
      <c r="CP135" s="80" t="str">
        <f t="shared" si="158"/>
        <v xml:space="preserve"> </v>
      </c>
      <c r="CQ135" s="80" t="str">
        <f t="shared" si="159"/>
        <v xml:space="preserve"> </v>
      </c>
      <c r="CR135" s="80" t="str">
        <f t="shared" si="160"/>
        <v xml:space="preserve"> </v>
      </c>
      <c r="CS135" s="80" t="e">
        <f t="shared" si="161"/>
        <v>#VALUE!</v>
      </c>
    </row>
    <row r="136" spans="1:97" ht="15" customHeight="1">
      <c r="A136" s="14" t="s">
        <v>692</v>
      </c>
      <c r="B136" t="s">
        <v>233</v>
      </c>
      <c r="C136" t="s">
        <v>234</v>
      </c>
      <c r="D136">
        <v>1025316</v>
      </c>
      <c r="E136" s="4">
        <v>42891</v>
      </c>
      <c r="F136" s="2">
        <v>42899</v>
      </c>
      <c r="G136" s="2">
        <v>34474</v>
      </c>
      <c r="H136" s="58">
        <f t="shared" si="108"/>
        <v>23</v>
      </c>
      <c r="I136" s="72" t="s">
        <v>8</v>
      </c>
      <c r="J136" s="43" t="s">
        <v>8</v>
      </c>
      <c r="K136" s="6">
        <v>14</v>
      </c>
      <c r="L136" s="6" t="s">
        <v>8</v>
      </c>
      <c r="M136" s="6" t="s">
        <v>678</v>
      </c>
      <c r="N136" s="6" t="s">
        <v>678</v>
      </c>
      <c r="O136" s="57" t="s">
        <v>8</v>
      </c>
      <c r="P136" t="s">
        <v>49</v>
      </c>
      <c r="Q136" t="s">
        <v>11</v>
      </c>
      <c r="T136" t="s">
        <v>22</v>
      </c>
      <c r="U136" s="76" t="s">
        <v>8</v>
      </c>
      <c r="V136" s="22" t="s">
        <v>11</v>
      </c>
      <c r="W136" s="76" t="s">
        <v>11</v>
      </c>
      <c r="X136" s="76" t="s">
        <v>8</v>
      </c>
      <c r="Y136" s="76" t="s">
        <v>8</v>
      </c>
      <c r="Z136" s="80" t="s">
        <v>8</v>
      </c>
      <c r="AA136" t="s">
        <v>152</v>
      </c>
      <c r="AE136" t="s">
        <v>12</v>
      </c>
      <c r="AF136" s="6">
        <f>Referrals[[#This Row],[Date.Received]]-Referrals[[#This Row],[Date.Assessed]]</f>
        <v>8</v>
      </c>
      <c r="AG136" s="6" t="s">
        <v>644</v>
      </c>
      <c r="AH136" s="6" t="s">
        <v>640</v>
      </c>
      <c r="AI136" s="6" t="s">
        <v>700</v>
      </c>
      <c r="AJ136" s="63">
        <f t="shared" si="109"/>
        <v>2017</v>
      </c>
      <c r="AK136" s="63">
        <f t="shared" si="110"/>
        <v>6</v>
      </c>
      <c r="AL136" s="80">
        <f t="shared" si="111"/>
        <v>1</v>
      </c>
      <c r="AM136" s="80">
        <f t="shared" si="112"/>
        <v>0</v>
      </c>
      <c r="AN136" s="80">
        <f t="shared" si="113"/>
        <v>0</v>
      </c>
      <c r="AO136" s="44">
        <f t="shared" si="114"/>
        <v>0</v>
      </c>
      <c r="AP136" s="80">
        <f t="shared" si="115"/>
        <v>0</v>
      </c>
      <c r="AQ136" s="80">
        <f t="shared" si="116"/>
        <v>1</v>
      </c>
      <c r="AR136" s="80">
        <f t="shared" si="117"/>
        <v>0</v>
      </c>
      <c r="AS136" s="44">
        <f t="shared" si="118"/>
        <v>0</v>
      </c>
      <c r="AT136" s="80">
        <f t="shared" si="119"/>
        <v>0</v>
      </c>
      <c r="AU136" s="80">
        <f t="shared" si="120"/>
        <v>0</v>
      </c>
      <c r="AV136" s="72">
        <f t="shared" si="121"/>
        <v>1</v>
      </c>
      <c r="AW136" s="72">
        <f t="shared" si="122"/>
        <v>1</v>
      </c>
      <c r="AX136" s="72">
        <f t="shared" si="123"/>
        <v>0</v>
      </c>
      <c r="AY136" s="72">
        <f t="shared" si="124"/>
        <v>0</v>
      </c>
      <c r="AZ136" s="72">
        <f t="shared" si="125"/>
        <v>0</v>
      </c>
      <c r="BA136" s="72">
        <f>IF(SUM(Referrals[[#This Row],[Tribal.bin]:[GA.bin]]) = 0,0,1)</f>
        <v>1</v>
      </c>
      <c r="BB136" s="72">
        <f t="shared" si="126"/>
        <v>0</v>
      </c>
      <c r="BC136" s="72">
        <f t="shared" si="127"/>
        <v>0</v>
      </c>
      <c r="BD136" s="72">
        <f t="shared" si="128"/>
        <v>0</v>
      </c>
      <c r="BE136" s="72">
        <f t="shared" si="129"/>
        <v>1</v>
      </c>
      <c r="BF136" s="72">
        <f t="shared" si="130"/>
        <v>0</v>
      </c>
      <c r="BG136" s="72">
        <f t="shared" si="131"/>
        <v>0</v>
      </c>
      <c r="BH136" s="72">
        <f t="shared" si="132"/>
        <v>0</v>
      </c>
      <c r="BI136" s="72">
        <f t="shared" si="133"/>
        <v>0</v>
      </c>
      <c r="BJ136" s="78">
        <f t="shared" si="134"/>
        <v>1</v>
      </c>
      <c r="BK136" s="78">
        <f t="shared" si="135"/>
        <v>1</v>
      </c>
      <c r="BL136" s="78">
        <f t="shared" si="136"/>
        <v>0</v>
      </c>
      <c r="BM136" s="72">
        <f t="shared" si="137"/>
        <v>1</v>
      </c>
      <c r="BN136" s="72">
        <f t="shared" si="138"/>
        <v>0</v>
      </c>
      <c r="BO136" s="72">
        <f t="shared" si="139"/>
        <v>0</v>
      </c>
      <c r="BP136" s="80">
        <f t="shared" si="140"/>
        <v>0</v>
      </c>
      <c r="BQ136" s="72">
        <f t="shared" si="141"/>
        <v>0</v>
      </c>
      <c r="BR136" s="72">
        <f t="shared" si="142"/>
        <v>0</v>
      </c>
      <c r="BS136" s="78">
        <f t="shared" si="143"/>
        <v>1</v>
      </c>
      <c r="BT136" s="78">
        <f t="shared" si="144"/>
        <v>0</v>
      </c>
      <c r="BU136" s="80">
        <f t="shared" si="145"/>
        <v>0</v>
      </c>
      <c r="BV136" s="80">
        <f t="shared" si="146"/>
        <v>0</v>
      </c>
      <c r="BW136" s="78">
        <f>COUNTIF(Referrals[[#This Row],[Name]:[Alt.contact]],"Mi")</f>
        <v>2</v>
      </c>
      <c r="BX136" s="80">
        <f t="shared" si="147"/>
        <v>1</v>
      </c>
      <c r="BY136" s="72">
        <f t="shared" si="148"/>
        <v>0</v>
      </c>
      <c r="BZ136" s="80">
        <f t="shared" si="149"/>
        <v>0</v>
      </c>
      <c r="CA136" s="67">
        <f t="shared" si="150"/>
        <v>0</v>
      </c>
      <c r="CB136" s="80">
        <f t="shared" si="151"/>
        <v>1</v>
      </c>
      <c r="CC136" s="80">
        <f t="shared" si="152"/>
        <v>0</v>
      </c>
      <c r="CD136" s="80">
        <f t="shared" si="153"/>
        <v>0</v>
      </c>
      <c r="CE136"/>
      <c r="CF136" t="s">
        <v>717</v>
      </c>
      <c r="CG136" s="41" t="s">
        <v>104</v>
      </c>
      <c r="CH136" s="22"/>
      <c r="CI136" s="22" t="s">
        <v>27</v>
      </c>
      <c r="CJ136" s="9">
        <v>42929</v>
      </c>
      <c r="CK136" s="80" t="str">
        <f t="shared" si="154"/>
        <v xml:space="preserve"> </v>
      </c>
      <c r="CL136" s="15"/>
      <c r="CM136" s="6" t="str">
        <f t="shared" ca="1" si="155"/>
        <v xml:space="preserve"> </v>
      </c>
      <c r="CN136" s="6" t="str">
        <f t="shared" ca="1" si="156"/>
        <v xml:space="preserve"> </v>
      </c>
      <c r="CO136" s="80" t="str">
        <f t="shared" ca="1" si="157"/>
        <v xml:space="preserve"> </v>
      </c>
      <c r="CP136" s="80" t="str">
        <f t="shared" si="158"/>
        <v xml:space="preserve"> </v>
      </c>
      <c r="CQ136" s="80" t="str">
        <f t="shared" si="159"/>
        <v xml:space="preserve"> </v>
      </c>
      <c r="CR136" s="80" t="str">
        <f t="shared" si="160"/>
        <v xml:space="preserve"> </v>
      </c>
      <c r="CS136" s="80">
        <f t="shared" si="161"/>
        <v>30</v>
      </c>
    </row>
    <row r="137" spans="1:97" ht="15" customHeight="1">
      <c r="A137" s="14" t="s">
        <v>235</v>
      </c>
      <c r="B137" t="s">
        <v>60</v>
      </c>
      <c r="C137" t="s">
        <v>186</v>
      </c>
      <c r="D137">
        <v>1003748</v>
      </c>
      <c r="E137" s="4">
        <v>42851</v>
      </c>
      <c r="F137" s="2">
        <v>42899</v>
      </c>
      <c r="G137" s="2">
        <v>24278</v>
      </c>
      <c r="H137" s="58">
        <f t="shared" si="108"/>
        <v>50</v>
      </c>
      <c r="I137" s="72" t="s">
        <v>8</v>
      </c>
      <c r="J137" s="43" t="s">
        <v>8</v>
      </c>
      <c r="K137" s="6">
        <v>14</v>
      </c>
      <c r="L137" s="6" t="s">
        <v>8</v>
      </c>
      <c r="M137" s="6" t="s">
        <v>11</v>
      </c>
      <c r="N137" s="6" t="s">
        <v>11</v>
      </c>
      <c r="O137" s="57" t="s">
        <v>8</v>
      </c>
      <c r="P137" t="s">
        <v>9</v>
      </c>
      <c r="Q137" t="s">
        <v>11</v>
      </c>
      <c r="T137" t="s">
        <v>22</v>
      </c>
      <c r="U137" s="76" t="s">
        <v>11</v>
      </c>
      <c r="V137" s="22" t="s">
        <v>11</v>
      </c>
      <c r="W137" s="76" t="s">
        <v>11</v>
      </c>
      <c r="X137" s="76" t="s">
        <v>8</v>
      </c>
      <c r="Y137" s="76" t="s">
        <v>8</v>
      </c>
      <c r="Z137" s="53"/>
      <c r="AB137" t="s">
        <v>143</v>
      </c>
      <c r="AC137" t="s">
        <v>695</v>
      </c>
      <c r="AD137" s="4">
        <v>42928</v>
      </c>
      <c r="AE137" t="s">
        <v>16</v>
      </c>
      <c r="AF137" s="6">
        <f>Referrals[[#This Row],[Date.Received]]-Referrals[[#This Row],[Date.Assessed]]</f>
        <v>48</v>
      </c>
      <c r="AG137" s="6" t="s">
        <v>644</v>
      </c>
      <c r="AH137" s="6" t="s">
        <v>642</v>
      </c>
      <c r="AI137" s="6" t="s">
        <v>700</v>
      </c>
      <c r="AJ137" s="63">
        <f t="shared" si="109"/>
        <v>2017</v>
      </c>
      <c r="AK137" s="63">
        <f t="shared" si="110"/>
        <v>6</v>
      </c>
      <c r="AL137" s="80">
        <f t="shared" si="111"/>
        <v>1</v>
      </c>
      <c r="AM137" s="80">
        <f t="shared" si="112"/>
        <v>0</v>
      </c>
      <c r="AN137" s="80">
        <f t="shared" si="113"/>
        <v>0</v>
      </c>
      <c r="AO137" s="44">
        <f t="shared" si="114"/>
        <v>0</v>
      </c>
      <c r="AP137" s="80">
        <f t="shared" si="115"/>
        <v>0</v>
      </c>
      <c r="AQ137" s="44">
        <f t="shared" si="116"/>
        <v>0</v>
      </c>
      <c r="AR137" s="80">
        <f t="shared" si="117"/>
        <v>0</v>
      </c>
      <c r="AS137" s="6">
        <f t="shared" si="118"/>
        <v>1</v>
      </c>
      <c r="AT137" s="80">
        <f t="shared" si="119"/>
        <v>0</v>
      </c>
      <c r="AU137" s="80">
        <f t="shared" si="120"/>
        <v>0</v>
      </c>
      <c r="AV137" s="72">
        <f t="shared" si="121"/>
        <v>1</v>
      </c>
      <c r="AW137" s="72">
        <f t="shared" si="122"/>
        <v>1</v>
      </c>
      <c r="AX137" s="72">
        <f t="shared" si="123"/>
        <v>0</v>
      </c>
      <c r="AY137" s="72">
        <f t="shared" si="124"/>
        <v>0</v>
      </c>
      <c r="AZ137" s="72">
        <f t="shared" si="125"/>
        <v>0</v>
      </c>
      <c r="BA137" s="72">
        <f>IF(SUM(Referrals[[#This Row],[Tribal.bin]:[GA.bin]]) = 0,0,1)</f>
        <v>1</v>
      </c>
      <c r="BB137" s="72">
        <f t="shared" si="126"/>
        <v>0</v>
      </c>
      <c r="BC137" s="72">
        <f t="shared" si="127"/>
        <v>0</v>
      </c>
      <c r="BD137" s="72">
        <f t="shared" si="128"/>
        <v>0</v>
      </c>
      <c r="BE137" s="72">
        <f t="shared" si="129"/>
        <v>0</v>
      </c>
      <c r="BF137" s="72">
        <f t="shared" si="130"/>
        <v>0</v>
      </c>
      <c r="BG137" s="72">
        <f t="shared" si="131"/>
        <v>0</v>
      </c>
      <c r="BH137" s="72">
        <f t="shared" si="132"/>
        <v>1</v>
      </c>
      <c r="BI137" s="72">
        <f t="shared" si="133"/>
        <v>0</v>
      </c>
      <c r="BJ137" s="78">
        <f t="shared" si="134"/>
        <v>1</v>
      </c>
      <c r="BK137" s="78">
        <f t="shared" si="135"/>
        <v>1</v>
      </c>
      <c r="BL137" s="78">
        <f t="shared" si="136"/>
        <v>0</v>
      </c>
      <c r="BM137" s="72">
        <f t="shared" si="137"/>
        <v>1</v>
      </c>
      <c r="BN137" s="72">
        <f t="shared" si="138"/>
        <v>0</v>
      </c>
      <c r="BO137" s="72">
        <f t="shared" si="139"/>
        <v>0</v>
      </c>
      <c r="BP137" s="80">
        <f t="shared" si="140"/>
        <v>0</v>
      </c>
      <c r="BQ137" s="72">
        <f t="shared" si="141"/>
        <v>0</v>
      </c>
      <c r="BR137" s="72">
        <f t="shared" si="142"/>
        <v>0</v>
      </c>
      <c r="BS137" s="78">
        <f t="shared" si="143"/>
        <v>1</v>
      </c>
      <c r="BT137" s="78">
        <f t="shared" si="144"/>
        <v>0</v>
      </c>
      <c r="BU137" s="80">
        <f t="shared" si="145"/>
        <v>1</v>
      </c>
      <c r="BV137" s="80">
        <f t="shared" si="146"/>
        <v>0</v>
      </c>
      <c r="BW137" s="78">
        <f>COUNTIF(Referrals[[#This Row],[Name]:[Alt.contact]],"Mi")</f>
        <v>0</v>
      </c>
      <c r="BX137" s="80">
        <f t="shared" si="147"/>
        <v>0</v>
      </c>
      <c r="BY137" s="66">
        <f t="shared" si="148"/>
        <v>1</v>
      </c>
      <c r="BZ137" s="66">
        <f t="shared" si="149"/>
        <v>0</v>
      </c>
      <c r="CA137" s="67">
        <f t="shared" si="150"/>
        <v>1</v>
      </c>
      <c r="CB137" s="80">
        <f t="shared" si="151"/>
        <v>0</v>
      </c>
      <c r="CC137" s="80">
        <f t="shared" si="152"/>
        <v>0</v>
      </c>
      <c r="CD137" s="80">
        <f t="shared" si="153"/>
        <v>0</v>
      </c>
      <c r="CE137" s="2">
        <v>42968</v>
      </c>
      <c r="CG137" s="62"/>
      <c r="CH137" s="22"/>
      <c r="CI137" s="22"/>
      <c r="CJ137" s="9">
        <v>42971</v>
      </c>
      <c r="CK137" s="80" t="str">
        <f t="shared" si="154"/>
        <v>Yes</v>
      </c>
      <c r="CL137" s="15"/>
      <c r="CM137" s="6">
        <f t="shared" ca="1" si="155"/>
        <v>893</v>
      </c>
      <c r="CN137" s="6" t="str">
        <f t="shared" ca="1" si="156"/>
        <v>Yes</v>
      </c>
      <c r="CO137" s="80" t="str">
        <f t="shared" ca="1" si="157"/>
        <v>Yes</v>
      </c>
      <c r="CP137" s="80">
        <f t="shared" si="158"/>
        <v>69</v>
      </c>
      <c r="CQ137" s="80">
        <f t="shared" si="159"/>
        <v>29</v>
      </c>
      <c r="CR137" s="80">
        <f t="shared" si="160"/>
        <v>40</v>
      </c>
      <c r="CS137" s="80" t="str">
        <f t="shared" si="161"/>
        <v xml:space="preserve"> </v>
      </c>
    </row>
    <row r="138" spans="1:97" ht="15" customHeight="1">
      <c r="A138" s="14" t="s">
        <v>236</v>
      </c>
      <c r="B138" t="s">
        <v>43</v>
      </c>
      <c r="C138" t="s">
        <v>237</v>
      </c>
      <c r="E138" s="4">
        <v>42765</v>
      </c>
      <c r="F138" s="2">
        <v>42906</v>
      </c>
      <c r="G138" s="2">
        <v>24724</v>
      </c>
      <c r="H138" s="58">
        <f t="shared" si="108"/>
        <v>49</v>
      </c>
      <c r="I138" s="72" t="s">
        <v>679</v>
      </c>
      <c r="J138" s="43" t="s">
        <v>8</v>
      </c>
      <c r="K138" s="6">
        <v>12</v>
      </c>
      <c r="L138" s="6" t="s">
        <v>11</v>
      </c>
      <c r="M138" s="6" t="s">
        <v>11</v>
      </c>
      <c r="N138" s="6" t="s">
        <v>11</v>
      </c>
      <c r="O138" s="57" t="s">
        <v>8</v>
      </c>
      <c r="P138" t="s">
        <v>49</v>
      </c>
      <c r="Q138" t="s">
        <v>11</v>
      </c>
      <c r="T138" t="s">
        <v>22</v>
      </c>
      <c r="U138" s="76" t="s">
        <v>8</v>
      </c>
      <c r="V138" s="22" t="s">
        <v>58</v>
      </c>
      <c r="W138" s="76" t="s">
        <v>11</v>
      </c>
      <c r="X138" s="76" t="s">
        <v>8</v>
      </c>
      <c r="Y138" s="76" t="s">
        <v>8</v>
      </c>
      <c r="Z138" s="53"/>
      <c r="AB138" t="s">
        <v>26</v>
      </c>
      <c r="AD138" s="4">
        <v>42963</v>
      </c>
      <c r="AE138" t="s">
        <v>16</v>
      </c>
      <c r="AF138" s="6">
        <f>Referrals[[#This Row],[Date.Received]]-Referrals[[#This Row],[Date.Assessed]]</f>
        <v>141</v>
      </c>
      <c r="AG138" s="6" t="s">
        <v>644</v>
      </c>
      <c r="AH138" s="6" t="s">
        <v>640</v>
      </c>
      <c r="AI138" s="6" t="s">
        <v>700</v>
      </c>
      <c r="AJ138" s="63">
        <f t="shared" si="109"/>
        <v>2017</v>
      </c>
      <c r="AK138" s="63">
        <f t="shared" si="110"/>
        <v>6</v>
      </c>
      <c r="AL138" s="80">
        <f t="shared" si="111"/>
        <v>1</v>
      </c>
      <c r="AM138" s="80">
        <f t="shared" si="112"/>
        <v>0</v>
      </c>
      <c r="AN138" s="80">
        <f t="shared" si="113"/>
        <v>0</v>
      </c>
      <c r="AO138" s="44">
        <f t="shared" si="114"/>
        <v>0</v>
      </c>
      <c r="AP138" s="80">
        <f t="shared" si="115"/>
        <v>0</v>
      </c>
      <c r="AQ138" s="80">
        <f t="shared" si="116"/>
        <v>1</v>
      </c>
      <c r="AR138" s="80">
        <f t="shared" si="117"/>
        <v>0</v>
      </c>
      <c r="AS138" s="44">
        <f t="shared" si="118"/>
        <v>0</v>
      </c>
      <c r="AT138" s="80">
        <f t="shared" si="119"/>
        <v>0</v>
      </c>
      <c r="AU138" s="80">
        <f t="shared" si="120"/>
        <v>0</v>
      </c>
      <c r="AV138" s="72">
        <f t="shared" si="121"/>
        <v>0</v>
      </c>
      <c r="AW138" s="72">
        <f t="shared" si="122"/>
        <v>1</v>
      </c>
      <c r="AX138" s="72">
        <f t="shared" si="123"/>
        <v>0</v>
      </c>
      <c r="AY138" s="72">
        <f t="shared" si="124"/>
        <v>0</v>
      </c>
      <c r="AZ138" s="72">
        <f t="shared" si="125"/>
        <v>0</v>
      </c>
      <c r="BA138" s="72">
        <f>IF(SUM(Referrals[[#This Row],[Tribal.bin]:[GA.bin]]) = 0,0,1)</f>
        <v>1</v>
      </c>
      <c r="BB138" s="72">
        <f t="shared" si="126"/>
        <v>0</v>
      </c>
      <c r="BC138" s="72">
        <f t="shared" si="127"/>
        <v>0</v>
      </c>
      <c r="BD138" s="72">
        <f t="shared" si="128"/>
        <v>0</v>
      </c>
      <c r="BE138" s="72">
        <f t="shared" si="129"/>
        <v>1</v>
      </c>
      <c r="BF138" s="72">
        <f t="shared" si="130"/>
        <v>0</v>
      </c>
      <c r="BG138" s="72">
        <f t="shared" si="131"/>
        <v>0</v>
      </c>
      <c r="BH138" s="72">
        <f t="shared" si="132"/>
        <v>0</v>
      </c>
      <c r="BI138" s="72">
        <f t="shared" si="133"/>
        <v>0</v>
      </c>
      <c r="BJ138" s="78">
        <f t="shared" si="134"/>
        <v>1</v>
      </c>
      <c r="BK138" s="78">
        <f t="shared" si="135"/>
        <v>1</v>
      </c>
      <c r="BL138" s="78">
        <f t="shared" si="136"/>
        <v>1</v>
      </c>
      <c r="BM138" s="72">
        <f t="shared" si="137"/>
        <v>1</v>
      </c>
      <c r="BN138" s="72">
        <f t="shared" si="138"/>
        <v>0</v>
      </c>
      <c r="BO138" s="72">
        <f t="shared" si="139"/>
        <v>0</v>
      </c>
      <c r="BP138" s="80">
        <f t="shared" si="140"/>
        <v>0</v>
      </c>
      <c r="BQ138" s="72">
        <f t="shared" si="141"/>
        <v>0</v>
      </c>
      <c r="BR138" s="72">
        <f t="shared" si="142"/>
        <v>0</v>
      </c>
      <c r="BS138" s="78">
        <f t="shared" si="143"/>
        <v>1</v>
      </c>
      <c r="BT138" s="78">
        <f t="shared" si="144"/>
        <v>0</v>
      </c>
      <c r="BU138" s="80">
        <f t="shared" si="145"/>
        <v>0</v>
      </c>
      <c r="BV138" s="80">
        <f t="shared" si="146"/>
        <v>1</v>
      </c>
      <c r="BW138" s="78">
        <f>COUNTIF(Referrals[[#This Row],[Name]:[Alt.contact]],"Mi")</f>
        <v>0</v>
      </c>
      <c r="BX138" s="80">
        <f t="shared" si="147"/>
        <v>0</v>
      </c>
      <c r="BY138" s="66">
        <f t="shared" si="148"/>
        <v>1</v>
      </c>
      <c r="BZ138" s="66">
        <f t="shared" si="149"/>
        <v>0</v>
      </c>
      <c r="CA138" s="67">
        <f t="shared" si="150"/>
        <v>1</v>
      </c>
      <c r="CB138" s="80">
        <f t="shared" si="151"/>
        <v>0</v>
      </c>
      <c r="CC138" s="80">
        <f t="shared" si="152"/>
        <v>0</v>
      </c>
      <c r="CD138" s="80">
        <f t="shared" si="153"/>
        <v>0</v>
      </c>
      <c r="CE138" s="52">
        <v>43007</v>
      </c>
      <c r="CG138" s="62"/>
      <c r="CH138" s="22"/>
      <c r="CI138" s="22"/>
      <c r="CJ138" s="4">
        <v>43007</v>
      </c>
      <c r="CK138" s="80" t="str">
        <f t="shared" si="154"/>
        <v>Yes</v>
      </c>
      <c r="CL138" s="15"/>
      <c r="CM138" s="6">
        <f t="shared" ca="1" si="155"/>
        <v>854</v>
      </c>
      <c r="CN138" s="6" t="str">
        <f t="shared" ca="1" si="156"/>
        <v>Yes</v>
      </c>
      <c r="CO138" s="80" t="str">
        <f t="shared" ca="1" si="157"/>
        <v>Yes</v>
      </c>
      <c r="CP138" s="80">
        <f t="shared" si="158"/>
        <v>101</v>
      </c>
      <c r="CQ138" s="80">
        <f t="shared" si="159"/>
        <v>57</v>
      </c>
      <c r="CR138" s="80">
        <f t="shared" si="160"/>
        <v>44</v>
      </c>
      <c r="CS138" s="80" t="str">
        <f t="shared" si="161"/>
        <v xml:space="preserve"> </v>
      </c>
    </row>
    <row r="139" spans="1:97" ht="15" customHeight="1">
      <c r="A139" s="14" t="s">
        <v>238</v>
      </c>
      <c r="B139" t="s">
        <v>239</v>
      </c>
      <c r="C139" t="s">
        <v>7</v>
      </c>
      <c r="E139" s="4">
        <v>42878</v>
      </c>
      <c r="F139" s="2">
        <v>42915</v>
      </c>
      <c r="G139" s="2">
        <v>28671</v>
      </c>
      <c r="H139" s="58">
        <f t="shared" si="108"/>
        <v>38</v>
      </c>
      <c r="I139" s="72" t="s">
        <v>679</v>
      </c>
      <c r="J139" s="43" t="s">
        <v>8</v>
      </c>
      <c r="K139" s="6">
        <v>13</v>
      </c>
      <c r="L139" s="6" t="s">
        <v>8</v>
      </c>
      <c r="M139" s="6" t="s">
        <v>11</v>
      </c>
      <c r="N139" s="6" t="s">
        <v>11</v>
      </c>
      <c r="O139" s="68" t="s">
        <v>8</v>
      </c>
      <c r="P139" t="s">
        <v>9</v>
      </c>
      <c r="Q139" t="s">
        <v>11</v>
      </c>
      <c r="R139" t="s">
        <v>11</v>
      </c>
      <c r="T139" t="s">
        <v>22</v>
      </c>
      <c r="U139" s="76" t="s">
        <v>11</v>
      </c>
      <c r="V139" s="22" t="s">
        <v>11</v>
      </c>
      <c r="W139" s="76" t="s">
        <v>11</v>
      </c>
      <c r="X139" s="76" t="s">
        <v>11</v>
      </c>
      <c r="Y139" s="76" t="s">
        <v>8</v>
      </c>
      <c r="Z139" s="53"/>
      <c r="AE139" t="s">
        <v>12</v>
      </c>
      <c r="AF139" s="6">
        <f>Referrals[[#This Row],[Date.Received]]-Referrals[[#This Row],[Date.Assessed]]</f>
        <v>37</v>
      </c>
      <c r="AG139" s="6" t="s">
        <v>644</v>
      </c>
      <c r="AH139" s="6" t="s">
        <v>642</v>
      </c>
      <c r="AI139" s="6" t="s">
        <v>700</v>
      </c>
      <c r="AJ139" s="63">
        <f t="shared" si="109"/>
        <v>2017</v>
      </c>
      <c r="AK139" s="63">
        <f t="shared" si="110"/>
        <v>6</v>
      </c>
      <c r="AL139" s="80">
        <f t="shared" si="111"/>
        <v>1</v>
      </c>
      <c r="AM139" s="80">
        <f t="shared" si="112"/>
        <v>0</v>
      </c>
      <c r="AN139" s="80">
        <f t="shared" si="113"/>
        <v>0</v>
      </c>
      <c r="AO139" s="44">
        <f t="shared" si="114"/>
        <v>0</v>
      </c>
      <c r="AP139" s="80">
        <f t="shared" si="115"/>
        <v>0</v>
      </c>
      <c r="AQ139" s="44">
        <f t="shared" si="116"/>
        <v>0</v>
      </c>
      <c r="AR139" s="80">
        <f t="shared" si="117"/>
        <v>0</v>
      </c>
      <c r="AS139" s="6">
        <f t="shared" si="118"/>
        <v>1</v>
      </c>
      <c r="AT139" s="80">
        <f t="shared" si="119"/>
        <v>0</v>
      </c>
      <c r="AU139" s="80">
        <f t="shared" si="120"/>
        <v>0</v>
      </c>
      <c r="AV139" s="72">
        <f t="shared" si="121"/>
        <v>1</v>
      </c>
      <c r="AW139" s="72">
        <f t="shared" si="122"/>
        <v>1</v>
      </c>
      <c r="AX139" s="72">
        <f t="shared" si="123"/>
        <v>0</v>
      </c>
      <c r="AY139" s="72">
        <f t="shared" si="124"/>
        <v>0</v>
      </c>
      <c r="AZ139" s="72">
        <f t="shared" si="125"/>
        <v>0</v>
      </c>
      <c r="BA139" s="72">
        <f>IF(SUM(Referrals[[#This Row],[Tribal.bin]:[GA.bin]]) = 0,0,1)</f>
        <v>1</v>
      </c>
      <c r="BB139" s="72">
        <f t="shared" si="126"/>
        <v>0</v>
      </c>
      <c r="BC139" s="72">
        <f t="shared" si="127"/>
        <v>0</v>
      </c>
      <c r="BD139" s="72">
        <f t="shared" si="128"/>
        <v>0</v>
      </c>
      <c r="BE139" s="72">
        <f t="shared" si="129"/>
        <v>0</v>
      </c>
      <c r="BF139" s="72">
        <f t="shared" si="130"/>
        <v>0</v>
      </c>
      <c r="BG139" s="72">
        <f t="shared" si="131"/>
        <v>0</v>
      </c>
      <c r="BH139" s="72">
        <f t="shared" si="132"/>
        <v>1</v>
      </c>
      <c r="BI139" s="72">
        <f t="shared" si="133"/>
        <v>0</v>
      </c>
      <c r="BJ139" s="78">
        <f t="shared" si="134"/>
        <v>1</v>
      </c>
      <c r="BK139" s="78">
        <f t="shared" si="135"/>
        <v>1</v>
      </c>
      <c r="BL139" s="78">
        <f t="shared" si="136"/>
        <v>0</v>
      </c>
      <c r="BM139" s="72">
        <f t="shared" si="137"/>
        <v>1</v>
      </c>
      <c r="BN139" s="72">
        <f t="shared" si="138"/>
        <v>1</v>
      </c>
      <c r="BO139" s="72">
        <f t="shared" si="139"/>
        <v>0</v>
      </c>
      <c r="BP139" s="80">
        <f t="shared" si="140"/>
        <v>0</v>
      </c>
      <c r="BQ139" s="72">
        <f t="shared" si="141"/>
        <v>0</v>
      </c>
      <c r="BR139" s="72">
        <f t="shared" si="142"/>
        <v>0</v>
      </c>
      <c r="BS139" s="78">
        <f t="shared" si="143"/>
        <v>1</v>
      </c>
      <c r="BT139" s="78">
        <f t="shared" si="144"/>
        <v>1</v>
      </c>
      <c r="BU139" s="80">
        <f t="shared" si="145"/>
        <v>1</v>
      </c>
      <c r="BV139" s="80">
        <f t="shared" si="146"/>
        <v>1</v>
      </c>
      <c r="BW139" s="78">
        <f>COUNTIF(Referrals[[#This Row],[Name]:[Alt.contact]],"Mi")</f>
        <v>0</v>
      </c>
      <c r="BX139" s="80">
        <f t="shared" si="147"/>
        <v>0</v>
      </c>
      <c r="BY139" s="72">
        <f t="shared" si="148"/>
        <v>0</v>
      </c>
      <c r="BZ139" s="80">
        <f t="shared" si="149"/>
        <v>0</v>
      </c>
      <c r="CA139" s="67">
        <f t="shared" si="150"/>
        <v>0</v>
      </c>
      <c r="CB139" s="80">
        <f t="shared" si="151"/>
        <v>1</v>
      </c>
      <c r="CC139" s="80">
        <f t="shared" si="152"/>
        <v>0</v>
      </c>
      <c r="CD139" s="80">
        <f t="shared" si="153"/>
        <v>0</v>
      </c>
      <c r="CE139" s="22"/>
      <c r="CF139" t="s">
        <v>193</v>
      </c>
      <c r="CG139" s="62"/>
      <c r="CH139" s="22"/>
      <c r="CI139" s="22"/>
      <c r="CJ139" t="s">
        <v>144</v>
      </c>
      <c r="CK139" s="80" t="str">
        <f t="shared" si="154"/>
        <v xml:space="preserve"> </v>
      </c>
      <c r="CL139" s="15"/>
      <c r="CM139" s="6" t="str">
        <f t="shared" ca="1" si="155"/>
        <v xml:space="preserve"> </v>
      </c>
      <c r="CN139" s="6" t="str">
        <f t="shared" ca="1" si="156"/>
        <v xml:space="preserve"> </v>
      </c>
      <c r="CO139" s="80" t="str">
        <f t="shared" ca="1" si="157"/>
        <v xml:space="preserve"> </v>
      </c>
      <c r="CP139" s="80" t="str">
        <f t="shared" si="158"/>
        <v xml:space="preserve"> </v>
      </c>
      <c r="CQ139" s="80" t="str">
        <f t="shared" si="159"/>
        <v xml:space="preserve"> </v>
      </c>
      <c r="CR139" s="80" t="str">
        <f t="shared" si="160"/>
        <v xml:space="preserve"> </v>
      </c>
      <c r="CS139" s="80" t="e">
        <f t="shared" si="161"/>
        <v>#VALUE!</v>
      </c>
    </row>
    <row r="140" spans="1:97" ht="15" customHeight="1">
      <c r="A140" s="14" t="s">
        <v>240</v>
      </c>
      <c r="B140" t="s">
        <v>19</v>
      </c>
      <c r="C140" t="s">
        <v>83</v>
      </c>
      <c r="E140" s="4">
        <v>42860</v>
      </c>
      <c r="F140" s="2">
        <v>42915</v>
      </c>
      <c r="G140" s="2">
        <v>23162</v>
      </c>
      <c r="H140" s="58">
        <f t="shared" si="108"/>
        <v>54</v>
      </c>
      <c r="I140" s="72" t="s">
        <v>679</v>
      </c>
      <c r="J140" s="43" t="s">
        <v>8</v>
      </c>
      <c r="K140" s="6">
        <v>13</v>
      </c>
      <c r="L140" s="6" t="s">
        <v>11</v>
      </c>
      <c r="M140" s="6" t="s">
        <v>11</v>
      </c>
      <c r="N140" s="6" t="s">
        <v>11</v>
      </c>
      <c r="O140" s="57" t="s">
        <v>8</v>
      </c>
      <c r="P140" t="s">
        <v>21</v>
      </c>
      <c r="Q140" t="s">
        <v>11</v>
      </c>
      <c r="S140" s="40" t="s">
        <v>11</v>
      </c>
      <c r="T140" t="s">
        <v>10</v>
      </c>
      <c r="U140" s="76" t="s">
        <v>8</v>
      </c>
      <c r="V140" s="22" t="s">
        <v>58</v>
      </c>
      <c r="W140" s="76" t="s">
        <v>11</v>
      </c>
      <c r="X140" s="76" t="s">
        <v>8</v>
      </c>
      <c r="Y140" s="76" t="s">
        <v>8</v>
      </c>
      <c r="Z140" s="53"/>
      <c r="AE140" t="s">
        <v>12</v>
      </c>
      <c r="AF140" s="6">
        <f>Referrals[[#This Row],[Date.Received]]-Referrals[[#This Row],[Date.Assessed]]</f>
        <v>55</v>
      </c>
      <c r="AG140" s="6" t="s">
        <v>644</v>
      </c>
      <c r="AH140" s="6" t="s">
        <v>642</v>
      </c>
      <c r="AI140" s="6" t="s">
        <v>700</v>
      </c>
      <c r="AJ140" s="63">
        <f t="shared" si="109"/>
        <v>2017</v>
      </c>
      <c r="AK140" s="63">
        <f t="shared" si="110"/>
        <v>6</v>
      </c>
      <c r="AL140" s="80">
        <f t="shared" si="111"/>
        <v>1</v>
      </c>
      <c r="AM140" s="80">
        <f t="shared" si="112"/>
        <v>0</v>
      </c>
      <c r="AN140" s="80">
        <f t="shared" si="113"/>
        <v>0</v>
      </c>
      <c r="AO140" s="44">
        <f t="shared" si="114"/>
        <v>0</v>
      </c>
      <c r="AP140" s="80">
        <f t="shared" si="115"/>
        <v>0</v>
      </c>
      <c r="AQ140" s="44">
        <f t="shared" si="116"/>
        <v>0</v>
      </c>
      <c r="AR140" s="80">
        <f t="shared" si="117"/>
        <v>0</v>
      </c>
      <c r="AS140" s="6">
        <f t="shared" si="118"/>
        <v>1</v>
      </c>
      <c r="AT140" s="80">
        <f t="shared" si="119"/>
        <v>0</v>
      </c>
      <c r="AU140" s="80">
        <f t="shared" si="120"/>
        <v>0</v>
      </c>
      <c r="AV140" s="72">
        <f t="shared" si="121"/>
        <v>0</v>
      </c>
      <c r="AW140" s="72">
        <f t="shared" si="122"/>
        <v>0</v>
      </c>
      <c r="AX140" s="72">
        <f t="shared" si="123"/>
        <v>1</v>
      </c>
      <c r="AY140" s="72">
        <f t="shared" si="124"/>
        <v>0</v>
      </c>
      <c r="AZ140" s="72">
        <f t="shared" si="125"/>
        <v>0</v>
      </c>
      <c r="BA140" s="72">
        <f>IF(SUM(Referrals[[#This Row],[Tribal.bin]:[GA.bin]]) = 0,0,1)</f>
        <v>1</v>
      </c>
      <c r="BB140" s="72">
        <f t="shared" si="126"/>
        <v>0</v>
      </c>
      <c r="BC140" s="72">
        <f t="shared" si="127"/>
        <v>0</v>
      </c>
      <c r="BD140" s="72">
        <f t="shared" si="128"/>
        <v>0</v>
      </c>
      <c r="BE140" s="72">
        <f t="shared" si="129"/>
        <v>0</v>
      </c>
      <c r="BF140" s="72">
        <f t="shared" si="130"/>
        <v>0</v>
      </c>
      <c r="BG140" s="72">
        <f t="shared" si="131"/>
        <v>1</v>
      </c>
      <c r="BH140" s="72">
        <f t="shared" si="132"/>
        <v>0</v>
      </c>
      <c r="BI140" s="72">
        <f t="shared" si="133"/>
        <v>0</v>
      </c>
      <c r="BJ140" s="78">
        <f t="shared" si="134"/>
        <v>1</v>
      </c>
      <c r="BK140" s="78">
        <f t="shared" si="135"/>
        <v>1</v>
      </c>
      <c r="BL140" s="78">
        <f t="shared" si="136"/>
        <v>1</v>
      </c>
      <c r="BM140" s="72">
        <f t="shared" si="137"/>
        <v>1</v>
      </c>
      <c r="BN140" s="72">
        <f t="shared" si="138"/>
        <v>0</v>
      </c>
      <c r="BO140" s="72">
        <f t="shared" si="139"/>
        <v>1</v>
      </c>
      <c r="BP140" s="80">
        <f t="shared" si="140"/>
        <v>0</v>
      </c>
      <c r="BQ140" s="72">
        <f t="shared" si="141"/>
        <v>0</v>
      </c>
      <c r="BR140" s="72">
        <f t="shared" si="142"/>
        <v>0</v>
      </c>
      <c r="BS140" s="78">
        <f t="shared" si="143"/>
        <v>1</v>
      </c>
      <c r="BT140" s="78">
        <f t="shared" si="144"/>
        <v>0</v>
      </c>
      <c r="BU140" s="80">
        <f t="shared" si="145"/>
        <v>0</v>
      </c>
      <c r="BV140" s="80">
        <f t="shared" si="146"/>
        <v>1</v>
      </c>
      <c r="BW140" s="78">
        <f>COUNTIF(Referrals[[#This Row],[Name]:[Alt.contact]],"Mi")</f>
        <v>0</v>
      </c>
      <c r="BX140" s="80">
        <f t="shared" si="147"/>
        <v>0</v>
      </c>
      <c r="BY140" s="72">
        <f t="shared" si="148"/>
        <v>0</v>
      </c>
      <c r="BZ140" s="80">
        <f t="shared" si="149"/>
        <v>0</v>
      </c>
      <c r="CA140" s="67">
        <f t="shared" si="150"/>
        <v>0</v>
      </c>
      <c r="CB140" s="80">
        <f t="shared" si="151"/>
        <v>1</v>
      </c>
      <c r="CC140" s="80">
        <f t="shared" si="152"/>
        <v>0</v>
      </c>
      <c r="CD140" s="80">
        <f t="shared" si="153"/>
        <v>0</v>
      </c>
      <c r="CE140" s="22"/>
      <c r="CF140" t="s">
        <v>717</v>
      </c>
      <c r="CG140" s="41" t="s">
        <v>133</v>
      </c>
      <c r="CI140" t="s">
        <v>23</v>
      </c>
      <c r="CJ140" s="9">
        <v>42926</v>
      </c>
      <c r="CK140" s="80" t="str">
        <f t="shared" si="154"/>
        <v xml:space="preserve"> </v>
      </c>
      <c r="CL140" s="15"/>
      <c r="CM140" s="6" t="str">
        <f t="shared" ca="1" si="155"/>
        <v xml:space="preserve"> </v>
      </c>
      <c r="CN140" s="6" t="str">
        <f t="shared" ca="1" si="156"/>
        <v xml:space="preserve"> </v>
      </c>
      <c r="CO140" s="80" t="str">
        <f t="shared" ca="1" si="157"/>
        <v xml:space="preserve"> </v>
      </c>
      <c r="CP140" s="80" t="str">
        <f t="shared" si="158"/>
        <v xml:space="preserve"> </v>
      </c>
      <c r="CQ140" s="80" t="str">
        <f t="shared" si="159"/>
        <v xml:space="preserve"> </v>
      </c>
      <c r="CR140" s="80" t="str">
        <f t="shared" si="160"/>
        <v xml:space="preserve"> </v>
      </c>
      <c r="CS140" s="80">
        <f t="shared" si="161"/>
        <v>11</v>
      </c>
    </row>
    <row r="141" spans="1:97" ht="15" customHeight="1">
      <c r="A141" s="14" t="s">
        <v>241</v>
      </c>
      <c r="B141" t="s">
        <v>6</v>
      </c>
      <c r="C141" t="s">
        <v>71</v>
      </c>
      <c r="D141">
        <v>1017992</v>
      </c>
      <c r="E141" s="4">
        <v>42780</v>
      </c>
      <c r="F141" s="2">
        <v>42915</v>
      </c>
      <c r="G141" s="2">
        <v>25422</v>
      </c>
      <c r="H141" s="58">
        <f t="shared" si="108"/>
        <v>47</v>
      </c>
      <c r="I141" s="72" t="s">
        <v>8</v>
      </c>
      <c r="J141" s="43" t="s">
        <v>8</v>
      </c>
      <c r="K141" s="6">
        <v>14</v>
      </c>
      <c r="L141" s="6" t="s">
        <v>8</v>
      </c>
      <c r="M141" s="6" t="s">
        <v>11</v>
      </c>
      <c r="N141" s="6" t="s">
        <v>8</v>
      </c>
      <c r="O141" s="57" t="s">
        <v>8</v>
      </c>
      <c r="P141" t="s">
        <v>9</v>
      </c>
      <c r="Q141" t="s">
        <v>11</v>
      </c>
      <c r="R141" t="s">
        <v>11</v>
      </c>
      <c r="S141" s="40" t="s">
        <v>11</v>
      </c>
      <c r="T141" t="s">
        <v>45</v>
      </c>
      <c r="U141" s="76" t="s">
        <v>11</v>
      </c>
      <c r="V141" s="22" t="s">
        <v>11</v>
      </c>
      <c r="W141" s="76" t="s">
        <v>11</v>
      </c>
      <c r="X141" s="76" t="s">
        <v>11</v>
      </c>
      <c r="Y141" s="76" t="s">
        <v>8</v>
      </c>
      <c r="Z141" s="80" t="s">
        <v>8</v>
      </c>
      <c r="AA141" t="s">
        <v>242</v>
      </c>
      <c r="AB141" t="s">
        <v>143</v>
      </c>
      <c r="AC141" t="s">
        <v>172</v>
      </c>
      <c r="AD141" s="4">
        <v>42942</v>
      </c>
      <c r="AE141" t="s">
        <v>16</v>
      </c>
      <c r="AF141" s="6">
        <f>Referrals[[#This Row],[Date.Received]]-Referrals[[#This Row],[Date.Assessed]]</f>
        <v>135</v>
      </c>
      <c r="AG141" s="6" t="s">
        <v>644</v>
      </c>
      <c r="AH141" s="6" t="s">
        <v>640</v>
      </c>
      <c r="AI141" s="6" t="s">
        <v>700</v>
      </c>
      <c r="AJ141" s="63">
        <f t="shared" si="109"/>
        <v>2017</v>
      </c>
      <c r="AK141" s="63">
        <f t="shared" si="110"/>
        <v>6</v>
      </c>
      <c r="AL141" s="80">
        <f t="shared" si="111"/>
        <v>1</v>
      </c>
      <c r="AM141" s="80">
        <f t="shared" si="112"/>
        <v>0</v>
      </c>
      <c r="AN141" s="80">
        <f t="shared" si="113"/>
        <v>0</v>
      </c>
      <c r="AO141" s="44">
        <f t="shared" si="114"/>
        <v>0</v>
      </c>
      <c r="AP141" s="80">
        <f t="shared" si="115"/>
        <v>0</v>
      </c>
      <c r="AQ141" s="80">
        <f t="shared" si="116"/>
        <v>1</v>
      </c>
      <c r="AR141" s="80">
        <f t="shared" si="117"/>
        <v>0</v>
      </c>
      <c r="AS141" s="44">
        <f t="shared" si="118"/>
        <v>0</v>
      </c>
      <c r="AT141" s="80">
        <f t="shared" si="119"/>
        <v>0</v>
      </c>
      <c r="AU141" s="80">
        <f t="shared" si="120"/>
        <v>0</v>
      </c>
      <c r="AV141" s="72">
        <f t="shared" si="121"/>
        <v>1</v>
      </c>
      <c r="AW141" s="72">
        <f t="shared" si="122"/>
        <v>0</v>
      </c>
      <c r="AX141" s="72">
        <f t="shared" si="123"/>
        <v>0</v>
      </c>
      <c r="AY141" s="72">
        <f t="shared" si="124"/>
        <v>1</v>
      </c>
      <c r="AZ141" s="72">
        <f t="shared" si="125"/>
        <v>0</v>
      </c>
      <c r="BA141" s="72">
        <f>IF(SUM(Referrals[[#This Row],[Tribal.bin]:[GA.bin]]) = 0,0,1)</f>
        <v>1</v>
      </c>
      <c r="BB141" s="72">
        <f t="shared" si="126"/>
        <v>0</v>
      </c>
      <c r="BC141" s="72">
        <f t="shared" si="127"/>
        <v>0</v>
      </c>
      <c r="BD141" s="72">
        <f t="shared" si="128"/>
        <v>0</v>
      </c>
      <c r="BE141" s="72">
        <f t="shared" si="129"/>
        <v>0</v>
      </c>
      <c r="BF141" s="72">
        <f t="shared" si="130"/>
        <v>0</v>
      </c>
      <c r="BG141" s="72">
        <f t="shared" si="131"/>
        <v>0</v>
      </c>
      <c r="BH141" s="72">
        <f t="shared" si="132"/>
        <v>1</v>
      </c>
      <c r="BI141" s="72">
        <f t="shared" si="133"/>
        <v>0</v>
      </c>
      <c r="BJ141" s="78">
        <f t="shared" si="134"/>
        <v>1</v>
      </c>
      <c r="BK141" s="78">
        <f t="shared" si="135"/>
        <v>0</v>
      </c>
      <c r="BL141" s="78">
        <f t="shared" si="136"/>
        <v>0</v>
      </c>
      <c r="BM141" s="72">
        <f t="shared" si="137"/>
        <v>1</v>
      </c>
      <c r="BN141" s="72">
        <f t="shared" si="138"/>
        <v>1</v>
      </c>
      <c r="BO141" s="72">
        <f t="shared" si="139"/>
        <v>1</v>
      </c>
      <c r="BP141" s="80">
        <f t="shared" si="140"/>
        <v>0</v>
      </c>
      <c r="BQ141" s="72">
        <f t="shared" si="141"/>
        <v>0</v>
      </c>
      <c r="BR141" s="72">
        <f t="shared" si="142"/>
        <v>0</v>
      </c>
      <c r="BS141" s="78">
        <f t="shared" si="143"/>
        <v>1</v>
      </c>
      <c r="BT141" s="78">
        <f t="shared" si="144"/>
        <v>1</v>
      </c>
      <c r="BU141" s="80">
        <f t="shared" si="145"/>
        <v>1</v>
      </c>
      <c r="BV141" s="80">
        <f t="shared" si="146"/>
        <v>0</v>
      </c>
      <c r="BW141" s="78">
        <f>COUNTIF(Referrals[[#This Row],[Name]:[Alt.contact]],"Mi")</f>
        <v>0</v>
      </c>
      <c r="BX141" s="80">
        <f t="shared" si="147"/>
        <v>0</v>
      </c>
      <c r="BY141" s="66">
        <f t="shared" si="148"/>
        <v>1</v>
      </c>
      <c r="BZ141" s="66">
        <f t="shared" si="149"/>
        <v>0</v>
      </c>
      <c r="CA141" s="67">
        <f t="shared" si="150"/>
        <v>1</v>
      </c>
      <c r="CB141" s="80">
        <f t="shared" si="151"/>
        <v>0</v>
      </c>
      <c r="CC141" s="80">
        <f t="shared" si="152"/>
        <v>0</v>
      </c>
      <c r="CD141" s="80">
        <f t="shared" si="153"/>
        <v>0</v>
      </c>
      <c r="CE141" s="23">
        <v>42977</v>
      </c>
      <c r="CG141" s="62"/>
      <c r="CH141" s="22"/>
      <c r="CI141" s="22"/>
      <c r="CJ141" s="9">
        <v>42983</v>
      </c>
      <c r="CK141" s="80" t="str">
        <f t="shared" si="154"/>
        <v>Yes</v>
      </c>
      <c r="CL141" s="15"/>
      <c r="CM141" s="6">
        <f t="shared" ca="1" si="155"/>
        <v>884</v>
      </c>
      <c r="CN141" s="6" t="str">
        <f t="shared" ca="1" si="156"/>
        <v>Yes</v>
      </c>
      <c r="CO141" s="80" t="str">
        <f t="shared" ca="1" si="157"/>
        <v>Yes</v>
      </c>
      <c r="CP141" s="80">
        <f t="shared" si="158"/>
        <v>62</v>
      </c>
      <c r="CQ141" s="80">
        <f t="shared" si="159"/>
        <v>27</v>
      </c>
      <c r="CR141" s="80">
        <f t="shared" si="160"/>
        <v>35</v>
      </c>
      <c r="CS141" s="80" t="str">
        <f t="shared" si="161"/>
        <v xml:space="preserve"> </v>
      </c>
    </row>
    <row r="142" spans="1:97" ht="15" customHeight="1">
      <c r="A142" s="14" t="s">
        <v>243</v>
      </c>
      <c r="B142" t="s">
        <v>239</v>
      </c>
      <c r="C142" t="s">
        <v>244</v>
      </c>
      <c r="E142" s="4">
        <v>42830</v>
      </c>
      <c r="F142" s="2">
        <v>42915</v>
      </c>
      <c r="G142" s="2">
        <v>22401</v>
      </c>
      <c r="H142" s="58">
        <f t="shared" si="108"/>
        <v>56</v>
      </c>
      <c r="I142" s="72" t="s">
        <v>679</v>
      </c>
      <c r="J142" s="43" t="s">
        <v>8</v>
      </c>
      <c r="K142" s="6">
        <v>9</v>
      </c>
      <c r="L142" s="6" t="s">
        <v>8</v>
      </c>
      <c r="M142" s="6" t="s">
        <v>11</v>
      </c>
      <c r="N142" s="6" t="s">
        <v>11</v>
      </c>
      <c r="O142" s="57" t="s">
        <v>8</v>
      </c>
      <c r="P142" t="s">
        <v>21</v>
      </c>
      <c r="Q142" t="s">
        <v>11</v>
      </c>
      <c r="S142" s="40" t="s">
        <v>11</v>
      </c>
      <c r="T142" t="s">
        <v>22</v>
      </c>
      <c r="U142" s="76" t="s">
        <v>8</v>
      </c>
      <c r="V142" s="22" t="s">
        <v>8</v>
      </c>
      <c r="W142" s="76" t="s">
        <v>11</v>
      </c>
      <c r="X142" s="76" t="s">
        <v>8</v>
      </c>
      <c r="Y142" s="76" t="s">
        <v>8</v>
      </c>
      <c r="Z142" s="53"/>
      <c r="AE142" t="s">
        <v>12</v>
      </c>
      <c r="AF142" s="6">
        <f>Referrals[[#This Row],[Date.Received]]-Referrals[[#This Row],[Date.Assessed]]</f>
        <v>85</v>
      </c>
      <c r="AG142" s="6" t="s">
        <v>644</v>
      </c>
      <c r="AH142" s="6" t="s">
        <v>640</v>
      </c>
      <c r="AI142" s="6" t="s">
        <v>700</v>
      </c>
      <c r="AJ142" s="63">
        <f t="shared" si="109"/>
        <v>2017</v>
      </c>
      <c r="AK142" s="63">
        <f t="shared" si="110"/>
        <v>6</v>
      </c>
      <c r="AL142" s="80">
        <f t="shared" si="111"/>
        <v>1</v>
      </c>
      <c r="AM142" s="80">
        <f t="shared" si="112"/>
        <v>0</v>
      </c>
      <c r="AN142" s="80">
        <f t="shared" si="113"/>
        <v>0</v>
      </c>
      <c r="AO142" s="44">
        <f t="shared" si="114"/>
        <v>0</v>
      </c>
      <c r="AP142" s="80">
        <f t="shared" si="115"/>
        <v>0</v>
      </c>
      <c r="AQ142" s="80">
        <f t="shared" si="116"/>
        <v>1</v>
      </c>
      <c r="AR142" s="80">
        <f t="shared" si="117"/>
        <v>0</v>
      </c>
      <c r="AS142" s="44">
        <f t="shared" si="118"/>
        <v>0</v>
      </c>
      <c r="AT142" s="80">
        <f t="shared" si="119"/>
        <v>0</v>
      </c>
      <c r="AU142" s="80">
        <f t="shared" si="120"/>
        <v>0</v>
      </c>
      <c r="AV142" s="72">
        <f t="shared" si="121"/>
        <v>0</v>
      </c>
      <c r="AW142" s="72">
        <f t="shared" si="122"/>
        <v>1</v>
      </c>
      <c r="AX142" s="72">
        <f t="shared" si="123"/>
        <v>0</v>
      </c>
      <c r="AY142" s="72">
        <f t="shared" si="124"/>
        <v>0</v>
      </c>
      <c r="AZ142" s="72">
        <f t="shared" si="125"/>
        <v>0</v>
      </c>
      <c r="BA142" s="72">
        <f>IF(SUM(Referrals[[#This Row],[Tribal.bin]:[GA.bin]]) = 0,0,1)</f>
        <v>1</v>
      </c>
      <c r="BB142" s="72">
        <f t="shared" si="126"/>
        <v>0</v>
      </c>
      <c r="BC142" s="72">
        <f t="shared" si="127"/>
        <v>0</v>
      </c>
      <c r="BD142" s="72">
        <f t="shared" si="128"/>
        <v>0</v>
      </c>
      <c r="BE142" s="72">
        <f t="shared" si="129"/>
        <v>0</v>
      </c>
      <c r="BF142" s="72">
        <f t="shared" si="130"/>
        <v>0</v>
      </c>
      <c r="BG142" s="72">
        <f t="shared" si="131"/>
        <v>1</v>
      </c>
      <c r="BH142" s="72">
        <f t="shared" si="132"/>
        <v>0</v>
      </c>
      <c r="BI142" s="72">
        <f t="shared" si="133"/>
        <v>0</v>
      </c>
      <c r="BJ142" s="78">
        <f t="shared" si="134"/>
        <v>1</v>
      </c>
      <c r="BK142" s="78">
        <f t="shared" si="135"/>
        <v>1</v>
      </c>
      <c r="BL142" s="78">
        <f t="shared" si="136"/>
        <v>0</v>
      </c>
      <c r="BM142" s="72">
        <f t="shared" si="137"/>
        <v>1</v>
      </c>
      <c r="BN142" s="72">
        <f t="shared" si="138"/>
        <v>0</v>
      </c>
      <c r="BO142" s="72">
        <f t="shared" si="139"/>
        <v>1</v>
      </c>
      <c r="BP142" s="80">
        <f t="shared" si="140"/>
        <v>0</v>
      </c>
      <c r="BQ142" s="72">
        <f t="shared" si="141"/>
        <v>0</v>
      </c>
      <c r="BR142" s="72">
        <f t="shared" si="142"/>
        <v>0</v>
      </c>
      <c r="BS142" s="78">
        <f t="shared" si="143"/>
        <v>1</v>
      </c>
      <c r="BT142" s="78">
        <f t="shared" si="144"/>
        <v>0</v>
      </c>
      <c r="BU142" s="80">
        <f t="shared" si="145"/>
        <v>0</v>
      </c>
      <c r="BV142" s="80">
        <f t="shared" si="146"/>
        <v>1</v>
      </c>
      <c r="BW142" s="78">
        <f>COUNTIF(Referrals[[#This Row],[Name]:[Alt.contact]],"Mi")</f>
        <v>0</v>
      </c>
      <c r="BX142" s="80">
        <f t="shared" si="147"/>
        <v>0</v>
      </c>
      <c r="BY142" s="72">
        <f t="shared" si="148"/>
        <v>0</v>
      </c>
      <c r="BZ142" s="80">
        <f t="shared" si="149"/>
        <v>0</v>
      </c>
      <c r="CA142" s="67">
        <f t="shared" si="150"/>
        <v>0</v>
      </c>
      <c r="CB142" s="80">
        <f t="shared" si="151"/>
        <v>1</v>
      </c>
      <c r="CC142" s="80">
        <f t="shared" si="152"/>
        <v>0</v>
      </c>
      <c r="CD142" s="80">
        <f t="shared" si="153"/>
        <v>0</v>
      </c>
      <c r="CE142" s="22"/>
      <c r="CF142" t="s">
        <v>193</v>
      </c>
      <c r="CG142" s="62"/>
      <c r="CH142" s="22"/>
      <c r="CI142" s="22"/>
      <c r="CJ142" t="s">
        <v>144</v>
      </c>
      <c r="CK142" s="80" t="str">
        <f t="shared" si="154"/>
        <v xml:space="preserve"> </v>
      </c>
      <c r="CL142" s="15"/>
      <c r="CM142" s="6" t="str">
        <f t="shared" ca="1" si="155"/>
        <v xml:space="preserve"> </v>
      </c>
      <c r="CN142" s="6" t="str">
        <f t="shared" ca="1" si="156"/>
        <v xml:space="preserve"> </v>
      </c>
      <c r="CO142" s="80" t="str">
        <f t="shared" ca="1" si="157"/>
        <v xml:space="preserve"> </v>
      </c>
      <c r="CP142" s="80" t="str">
        <f t="shared" si="158"/>
        <v xml:space="preserve"> </v>
      </c>
      <c r="CQ142" s="80" t="str">
        <f t="shared" si="159"/>
        <v xml:space="preserve"> </v>
      </c>
      <c r="CR142" s="80" t="str">
        <f t="shared" si="160"/>
        <v xml:space="preserve"> </v>
      </c>
      <c r="CS142" s="80" t="e">
        <f t="shared" si="161"/>
        <v>#VALUE!</v>
      </c>
    </row>
    <row r="143" spans="1:97" ht="15" customHeight="1">
      <c r="A143" s="14" t="s">
        <v>248</v>
      </c>
      <c r="B143" t="s">
        <v>129</v>
      </c>
      <c r="C143" t="s">
        <v>161</v>
      </c>
      <c r="E143" s="4">
        <v>42845</v>
      </c>
      <c r="F143" s="2">
        <v>42915</v>
      </c>
      <c r="G143" s="2">
        <v>24355</v>
      </c>
      <c r="H143" s="58">
        <f t="shared" si="108"/>
        <v>50</v>
      </c>
      <c r="I143" s="72" t="s">
        <v>679</v>
      </c>
      <c r="J143" s="43" t="s">
        <v>8</v>
      </c>
      <c r="K143" s="6">
        <v>10</v>
      </c>
      <c r="L143" s="6" t="s">
        <v>8</v>
      </c>
      <c r="M143" s="6" t="s">
        <v>8</v>
      </c>
      <c r="N143" s="6" t="s">
        <v>8</v>
      </c>
      <c r="O143" s="57" t="s">
        <v>8</v>
      </c>
      <c r="P143" t="s">
        <v>9</v>
      </c>
      <c r="Q143" t="s">
        <v>11</v>
      </c>
      <c r="R143" t="s">
        <v>11</v>
      </c>
      <c r="S143" s="40" t="s">
        <v>11</v>
      </c>
      <c r="T143" t="s">
        <v>10</v>
      </c>
      <c r="U143" s="76" t="s">
        <v>8</v>
      </c>
      <c r="V143" s="22" t="s">
        <v>11</v>
      </c>
      <c r="W143" s="76" t="s">
        <v>11</v>
      </c>
      <c r="X143" s="76" t="s">
        <v>8</v>
      </c>
      <c r="Y143" s="76" t="s">
        <v>8</v>
      </c>
      <c r="Z143" s="53"/>
      <c r="AE143" t="s">
        <v>12</v>
      </c>
      <c r="AF143" s="6">
        <f>Referrals[[#This Row],[Date.Received]]-Referrals[[#This Row],[Date.Assessed]]</f>
        <v>70</v>
      </c>
      <c r="AG143" s="6" t="s">
        <v>644</v>
      </c>
      <c r="AH143" s="6" t="s">
        <v>641</v>
      </c>
      <c r="AI143" s="6" t="s">
        <v>700</v>
      </c>
      <c r="AJ143" s="63">
        <f t="shared" si="109"/>
        <v>2017</v>
      </c>
      <c r="AK143" s="63">
        <f t="shared" si="110"/>
        <v>6</v>
      </c>
      <c r="AL143" s="80">
        <f t="shared" si="111"/>
        <v>1</v>
      </c>
      <c r="AM143" s="80">
        <f t="shared" si="112"/>
        <v>0</v>
      </c>
      <c r="AN143" s="80">
        <f t="shared" si="113"/>
        <v>0</v>
      </c>
      <c r="AO143" s="44">
        <f t="shared" si="114"/>
        <v>0</v>
      </c>
      <c r="AP143" s="80">
        <f t="shared" si="115"/>
        <v>0</v>
      </c>
      <c r="AQ143" s="44">
        <f t="shared" si="116"/>
        <v>0</v>
      </c>
      <c r="AR143" s="80">
        <f t="shared" si="117"/>
        <v>1</v>
      </c>
      <c r="AS143" s="44">
        <f t="shared" si="118"/>
        <v>0</v>
      </c>
      <c r="AT143" s="80">
        <f t="shared" si="119"/>
        <v>0</v>
      </c>
      <c r="AU143" s="80">
        <f t="shared" si="120"/>
        <v>0</v>
      </c>
      <c r="AV143" s="72">
        <f t="shared" si="121"/>
        <v>1</v>
      </c>
      <c r="AW143" s="72">
        <f t="shared" si="122"/>
        <v>0</v>
      </c>
      <c r="AX143" s="72">
        <f t="shared" si="123"/>
        <v>1</v>
      </c>
      <c r="AY143" s="72">
        <f t="shared" si="124"/>
        <v>0</v>
      </c>
      <c r="AZ143" s="72">
        <f t="shared" si="125"/>
        <v>0</v>
      </c>
      <c r="BA143" s="72">
        <f>IF(SUM(Referrals[[#This Row],[Tribal.bin]:[GA.bin]]) = 0,0,1)</f>
        <v>1</v>
      </c>
      <c r="BB143" s="72">
        <f t="shared" si="126"/>
        <v>0</v>
      </c>
      <c r="BC143" s="72">
        <f t="shared" si="127"/>
        <v>0</v>
      </c>
      <c r="BD143" s="72">
        <f t="shared" si="128"/>
        <v>0</v>
      </c>
      <c r="BE143" s="72">
        <f t="shared" si="129"/>
        <v>0</v>
      </c>
      <c r="BF143" s="72">
        <f t="shared" si="130"/>
        <v>0</v>
      </c>
      <c r="BG143" s="72">
        <f t="shared" si="131"/>
        <v>0</v>
      </c>
      <c r="BH143" s="72">
        <f t="shared" si="132"/>
        <v>1</v>
      </c>
      <c r="BI143" s="72">
        <f t="shared" si="133"/>
        <v>0</v>
      </c>
      <c r="BJ143" s="78">
        <f t="shared" si="134"/>
        <v>0</v>
      </c>
      <c r="BK143" s="78">
        <f t="shared" si="135"/>
        <v>0</v>
      </c>
      <c r="BL143" s="78">
        <f t="shared" si="136"/>
        <v>0</v>
      </c>
      <c r="BM143" s="72">
        <f t="shared" si="137"/>
        <v>1</v>
      </c>
      <c r="BN143" s="72">
        <f t="shared" si="138"/>
        <v>1</v>
      </c>
      <c r="BO143" s="72">
        <f t="shared" si="139"/>
        <v>1</v>
      </c>
      <c r="BP143" s="80">
        <f t="shared" si="140"/>
        <v>0</v>
      </c>
      <c r="BQ143" s="72">
        <f t="shared" si="141"/>
        <v>0</v>
      </c>
      <c r="BR143" s="72">
        <f t="shared" si="142"/>
        <v>0</v>
      </c>
      <c r="BS143" s="78">
        <f t="shared" si="143"/>
        <v>1</v>
      </c>
      <c r="BT143" s="78">
        <f t="shared" si="144"/>
        <v>0</v>
      </c>
      <c r="BU143" s="80">
        <f t="shared" si="145"/>
        <v>0</v>
      </c>
      <c r="BV143" s="80">
        <f t="shared" si="146"/>
        <v>1</v>
      </c>
      <c r="BW143" s="78">
        <f>COUNTIF(Referrals[[#This Row],[Name]:[Alt.contact]],"Mi")</f>
        <v>0</v>
      </c>
      <c r="BX143" s="80">
        <f t="shared" si="147"/>
        <v>0</v>
      </c>
      <c r="BY143" s="72">
        <f t="shared" si="148"/>
        <v>0</v>
      </c>
      <c r="BZ143" s="80">
        <f t="shared" si="149"/>
        <v>0</v>
      </c>
      <c r="CA143" s="67">
        <f t="shared" si="150"/>
        <v>0</v>
      </c>
      <c r="CB143" s="80">
        <f t="shared" si="151"/>
        <v>1</v>
      </c>
      <c r="CC143" s="80">
        <f t="shared" si="152"/>
        <v>0</v>
      </c>
      <c r="CD143" s="80">
        <f t="shared" si="153"/>
        <v>0</v>
      </c>
      <c r="CE143" s="22"/>
      <c r="CF143" t="s">
        <v>94</v>
      </c>
      <c r="CG143" s="62"/>
      <c r="CI143" s="22" t="s">
        <v>23</v>
      </c>
      <c r="CJ143" s="9">
        <v>42928</v>
      </c>
      <c r="CK143" s="80" t="str">
        <f t="shared" si="154"/>
        <v xml:space="preserve"> </v>
      </c>
      <c r="CL143" s="15"/>
      <c r="CM143" s="6" t="str">
        <f t="shared" ca="1" si="155"/>
        <v xml:space="preserve"> </v>
      </c>
      <c r="CN143" s="6" t="str">
        <f t="shared" ca="1" si="156"/>
        <v xml:space="preserve"> </v>
      </c>
      <c r="CO143" s="80" t="str">
        <f t="shared" ca="1" si="157"/>
        <v xml:space="preserve"> </v>
      </c>
      <c r="CP143" s="80" t="str">
        <f t="shared" si="158"/>
        <v xml:space="preserve"> </v>
      </c>
      <c r="CQ143" s="80" t="str">
        <f t="shared" si="159"/>
        <v xml:space="preserve"> </v>
      </c>
      <c r="CR143" s="80" t="str">
        <f t="shared" si="160"/>
        <v xml:space="preserve"> </v>
      </c>
      <c r="CS143" s="80">
        <f t="shared" si="161"/>
        <v>13</v>
      </c>
    </row>
    <row r="144" spans="1:97" ht="15" customHeight="1">
      <c r="A144" s="14" t="s">
        <v>249</v>
      </c>
      <c r="B144" t="s">
        <v>6</v>
      </c>
      <c r="C144" t="s">
        <v>71</v>
      </c>
      <c r="E144" s="4">
        <v>42878</v>
      </c>
      <c r="F144" s="2">
        <v>42915</v>
      </c>
      <c r="G144" s="2">
        <v>30087</v>
      </c>
      <c r="H144" s="58">
        <f t="shared" si="108"/>
        <v>35</v>
      </c>
      <c r="I144" s="72" t="s">
        <v>8</v>
      </c>
      <c r="J144" s="43" t="s">
        <v>8</v>
      </c>
      <c r="K144" s="6">
        <v>10</v>
      </c>
      <c r="L144" s="6" t="s">
        <v>8</v>
      </c>
      <c r="M144" s="6" t="s">
        <v>11</v>
      </c>
      <c r="N144" s="6" t="s">
        <v>11</v>
      </c>
      <c r="O144" s="57" t="s">
        <v>11</v>
      </c>
      <c r="P144" t="s">
        <v>9</v>
      </c>
      <c r="Q144" t="s">
        <v>11</v>
      </c>
      <c r="T144" t="s">
        <v>10</v>
      </c>
      <c r="U144" s="76" t="s">
        <v>8</v>
      </c>
      <c r="V144" s="22" t="s">
        <v>11</v>
      </c>
      <c r="W144" s="76" t="s">
        <v>11</v>
      </c>
      <c r="X144" s="76" t="s">
        <v>11</v>
      </c>
      <c r="Y144" s="76" t="s">
        <v>8</v>
      </c>
      <c r="Z144" s="53"/>
      <c r="AE144" t="s">
        <v>12</v>
      </c>
      <c r="AF144" s="6">
        <f>Referrals[[#This Row],[Date.Received]]-Referrals[[#This Row],[Date.Assessed]]</f>
        <v>37</v>
      </c>
      <c r="AG144" s="6" t="s">
        <v>644</v>
      </c>
      <c r="AH144" s="6" t="s">
        <v>642</v>
      </c>
      <c r="AI144" s="6" t="s">
        <v>643</v>
      </c>
      <c r="AJ144" s="63">
        <f t="shared" si="109"/>
        <v>2017</v>
      </c>
      <c r="AK144" s="63">
        <f t="shared" si="110"/>
        <v>6</v>
      </c>
      <c r="AL144" s="80">
        <f t="shared" si="111"/>
        <v>1</v>
      </c>
      <c r="AM144" s="80">
        <f t="shared" si="112"/>
        <v>0</v>
      </c>
      <c r="AN144" s="80">
        <f t="shared" si="113"/>
        <v>0</v>
      </c>
      <c r="AO144" s="44">
        <f t="shared" si="114"/>
        <v>0</v>
      </c>
      <c r="AP144" s="80">
        <f t="shared" si="115"/>
        <v>0</v>
      </c>
      <c r="AQ144" s="44">
        <f t="shared" si="116"/>
        <v>0</v>
      </c>
      <c r="AR144" s="80">
        <f t="shared" si="117"/>
        <v>0</v>
      </c>
      <c r="AS144" s="6">
        <f t="shared" si="118"/>
        <v>1</v>
      </c>
      <c r="AT144" s="80">
        <f t="shared" si="119"/>
        <v>0</v>
      </c>
      <c r="AU144" s="80">
        <f t="shared" si="120"/>
        <v>1</v>
      </c>
      <c r="AV144" s="72">
        <f t="shared" si="121"/>
        <v>1</v>
      </c>
      <c r="AW144" s="72">
        <f t="shared" si="122"/>
        <v>0</v>
      </c>
      <c r="AX144" s="72">
        <f t="shared" si="123"/>
        <v>1</v>
      </c>
      <c r="AY144" s="72">
        <f t="shared" si="124"/>
        <v>0</v>
      </c>
      <c r="AZ144" s="72">
        <f t="shared" si="125"/>
        <v>0</v>
      </c>
      <c r="BA144" s="72">
        <f>IF(SUM(Referrals[[#This Row],[Tribal.bin]:[GA.bin]]) = 0,0,1)</f>
        <v>1</v>
      </c>
      <c r="BB144" s="72">
        <f t="shared" si="126"/>
        <v>0</v>
      </c>
      <c r="BC144" s="72">
        <f t="shared" si="127"/>
        <v>0</v>
      </c>
      <c r="BD144" s="72">
        <f t="shared" si="128"/>
        <v>0</v>
      </c>
      <c r="BE144" s="72">
        <f t="shared" si="129"/>
        <v>0</v>
      </c>
      <c r="BF144" s="72">
        <f t="shared" si="130"/>
        <v>0</v>
      </c>
      <c r="BG144" s="72">
        <f t="shared" si="131"/>
        <v>0</v>
      </c>
      <c r="BH144" s="72">
        <f t="shared" si="132"/>
        <v>1</v>
      </c>
      <c r="BI144" s="72">
        <f t="shared" si="133"/>
        <v>1</v>
      </c>
      <c r="BJ144" s="78">
        <f t="shared" si="134"/>
        <v>1</v>
      </c>
      <c r="BK144" s="78">
        <f t="shared" si="135"/>
        <v>1</v>
      </c>
      <c r="BL144" s="78">
        <f t="shared" si="136"/>
        <v>0</v>
      </c>
      <c r="BM144" s="72">
        <f t="shared" si="137"/>
        <v>1</v>
      </c>
      <c r="BN144" s="72">
        <f t="shared" si="138"/>
        <v>0</v>
      </c>
      <c r="BO144" s="72">
        <f t="shared" si="139"/>
        <v>0</v>
      </c>
      <c r="BP144" s="80">
        <f t="shared" si="140"/>
        <v>0</v>
      </c>
      <c r="BQ144" s="72">
        <f t="shared" si="141"/>
        <v>0</v>
      </c>
      <c r="BR144" s="72">
        <f t="shared" si="142"/>
        <v>0</v>
      </c>
      <c r="BS144" s="78">
        <f t="shared" si="143"/>
        <v>1</v>
      </c>
      <c r="BT144" s="78">
        <f t="shared" si="144"/>
        <v>1</v>
      </c>
      <c r="BU144" s="80">
        <f t="shared" si="145"/>
        <v>0</v>
      </c>
      <c r="BV144" s="80">
        <f t="shared" si="146"/>
        <v>0</v>
      </c>
      <c r="BW144" s="78">
        <f>COUNTIF(Referrals[[#This Row],[Name]:[Alt.contact]],"Mi")</f>
        <v>0</v>
      </c>
      <c r="BX144" s="80">
        <f t="shared" si="147"/>
        <v>0</v>
      </c>
      <c r="BY144" s="72">
        <f t="shared" si="148"/>
        <v>0</v>
      </c>
      <c r="BZ144" s="80">
        <f t="shared" si="149"/>
        <v>0</v>
      </c>
      <c r="CA144" s="67">
        <f t="shared" si="150"/>
        <v>0</v>
      </c>
      <c r="CB144" s="80">
        <f t="shared" si="151"/>
        <v>1</v>
      </c>
      <c r="CC144" s="80">
        <f t="shared" si="152"/>
        <v>0</v>
      </c>
      <c r="CD144" s="80">
        <f t="shared" si="153"/>
        <v>0</v>
      </c>
      <c r="CE144" s="22"/>
      <c r="CF144" t="s">
        <v>41</v>
      </c>
      <c r="CG144" s="62"/>
      <c r="CH144" t="s">
        <v>195</v>
      </c>
      <c r="CI144" s="22" t="s">
        <v>17</v>
      </c>
      <c r="CJ144" s="9">
        <v>42929</v>
      </c>
      <c r="CK144" s="80" t="str">
        <f t="shared" si="154"/>
        <v xml:space="preserve"> </v>
      </c>
      <c r="CL144" s="15"/>
      <c r="CM144" s="6" t="str">
        <f t="shared" ca="1" si="155"/>
        <v xml:space="preserve"> </v>
      </c>
      <c r="CN144" s="6" t="str">
        <f t="shared" ca="1" si="156"/>
        <v xml:space="preserve"> </v>
      </c>
      <c r="CO144" s="80" t="str">
        <f t="shared" ca="1" si="157"/>
        <v xml:space="preserve"> </v>
      </c>
      <c r="CP144" s="80" t="str">
        <f t="shared" si="158"/>
        <v xml:space="preserve"> </v>
      </c>
      <c r="CQ144" s="80" t="str">
        <f t="shared" si="159"/>
        <v xml:space="preserve"> </v>
      </c>
      <c r="CR144" s="80" t="str">
        <f t="shared" si="160"/>
        <v xml:space="preserve"> </v>
      </c>
      <c r="CS144" s="80">
        <f t="shared" si="161"/>
        <v>14</v>
      </c>
    </row>
    <row r="145" spans="1:97" ht="15" customHeight="1">
      <c r="A145" s="14" t="s">
        <v>250</v>
      </c>
      <c r="B145" t="s">
        <v>119</v>
      </c>
      <c r="C145" t="s">
        <v>188</v>
      </c>
      <c r="E145" s="4">
        <v>42851</v>
      </c>
      <c r="F145" s="2">
        <v>42915</v>
      </c>
      <c r="G145" s="2">
        <v>25192</v>
      </c>
      <c r="H145" s="58">
        <f t="shared" si="108"/>
        <v>48</v>
      </c>
      <c r="I145" s="72" t="s">
        <v>679</v>
      </c>
      <c r="J145" s="43" t="s">
        <v>8</v>
      </c>
      <c r="K145" s="6">
        <v>9</v>
      </c>
      <c r="L145" s="6" t="s">
        <v>8</v>
      </c>
      <c r="M145" s="6" t="s">
        <v>8</v>
      </c>
      <c r="N145" s="6" t="s">
        <v>8</v>
      </c>
      <c r="O145" s="57" t="s">
        <v>8</v>
      </c>
      <c r="P145" t="s">
        <v>49</v>
      </c>
      <c r="R145" t="s">
        <v>11</v>
      </c>
      <c r="T145" t="s">
        <v>45</v>
      </c>
      <c r="U145" s="76" t="s">
        <v>11</v>
      </c>
      <c r="V145" s="22" t="s">
        <v>11</v>
      </c>
      <c r="W145" s="76" t="s">
        <v>11</v>
      </c>
      <c r="X145" s="76" t="s">
        <v>8</v>
      </c>
      <c r="Y145" s="76" t="s">
        <v>8</v>
      </c>
      <c r="Z145" s="53"/>
      <c r="AE145" t="s">
        <v>12</v>
      </c>
      <c r="AF145" s="6">
        <f>Referrals[[#This Row],[Date.Received]]-Referrals[[#This Row],[Date.Assessed]]</f>
        <v>64</v>
      </c>
      <c r="AG145" s="6" t="s">
        <v>644</v>
      </c>
      <c r="AH145" s="6" t="s">
        <v>642</v>
      </c>
      <c r="AI145" s="6" t="s">
        <v>700</v>
      </c>
      <c r="AJ145" s="63">
        <f t="shared" si="109"/>
        <v>2017</v>
      </c>
      <c r="AK145" s="63">
        <f t="shared" si="110"/>
        <v>6</v>
      </c>
      <c r="AL145" s="80">
        <f t="shared" si="111"/>
        <v>1</v>
      </c>
      <c r="AM145" s="80">
        <f t="shared" si="112"/>
        <v>0</v>
      </c>
      <c r="AN145" s="80">
        <f t="shared" si="113"/>
        <v>0</v>
      </c>
      <c r="AO145" s="44">
        <f t="shared" si="114"/>
        <v>0</v>
      </c>
      <c r="AP145" s="80">
        <f t="shared" si="115"/>
        <v>0</v>
      </c>
      <c r="AQ145" s="44">
        <f t="shared" si="116"/>
        <v>0</v>
      </c>
      <c r="AR145" s="80">
        <f t="shared" si="117"/>
        <v>0</v>
      </c>
      <c r="AS145" s="6">
        <f t="shared" si="118"/>
        <v>1</v>
      </c>
      <c r="AT145" s="80">
        <f t="shared" si="119"/>
        <v>0</v>
      </c>
      <c r="AU145" s="80">
        <f t="shared" si="120"/>
        <v>0</v>
      </c>
      <c r="AV145" s="72">
        <f t="shared" si="121"/>
        <v>1</v>
      </c>
      <c r="AW145" s="72">
        <f t="shared" si="122"/>
        <v>0</v>
      </c>
      <c r="AX145" s="72">
        <f t="shared" si="123"/>
        <v>0</v>
      </c>
      <c r="AY145" s="72">
        <f t="shared" si="124"/>
        <v>1</v>
      </c>
      <c r="AZ145" s="72">
        <f t="shared" si="125"/>
        <v>0</v>
      </c>
      <c r="BA145" s="72">
        <f>IF(SUM(Referrals[[#This Row],[Tribal.bin]:[GA.bin]]) = 0,0,1)</f>
        <v>1</v>
      </c>
      <c r="BB145" s="72">
        <f t="shared" si="126"/>
        <v>0</v>
      </c>
      <c r="BC145" s="72">
        <f t="shared" si="127"/>
        <v>0</v>
      </c>
      <c r="BD145" s="72">
        <f t="shared" si="128"/>
        <v>0</v>
      </c>
      <c r="BE145" s="72">
        <f t="shared" si="129"/>
        <v>1</v>
      </c>
      <c r="BF145" s="72">
        <f t="shared" si="130"/>
        <v>0</v>
      </c>
      <c r="BG145" s="72">
        <f t="shared" si="131"/>
        <v>0</v>
      </c>
      <c r="BH145" s="72">
        <f t="shared" si="132"/>
        <v>0</v>
      </c>
      <c r="BI145" s="72">
        <f t="shared" si="133"/>
        <v>0</v>
      </c>
      <c r="BJ145" s="78">
        <f t="shared" si="134"/>
        <v>0</v>
      </c>
      <c r="BK145" s="78">
        <f t="shared" si="135"/>
        <v>0</v>
      </c>
      <c r="BL145" s="78">
        <f t="shared" si="136"/>
        <v>0</v>
      </c>
      <c r="BM145" s="72">
        <f t="shared" si="137"/>
        <v>0</v>
      </c>
      <c r="BN145" s="72">
        <f t="shared" si="138"/>
        <v>1</v>
      </c>
      <c r="BO145" s="72">
        <f t="shared" si="139"/>
        <v>0</v>
      </c>
      <c r="BP145" s="80">
        <f t="shared" si="140"/>
        <v>0</v>
      </c>
      <c r="BQ145" s="72">
        <f t="shared" si="141"/>
        <v>0</v>
      </c>
      <c r="BR145" s="72">
        <f t="shared" si="142"/>
        <v>0</v>
      </c>
      <c r="BS145" s="78">
        <f t="shared" si="143"/>
        <v>1</v>
      </c>
      <c r="BT145" s="78">
        <f t="shared" si="144"/>
        <v>0</v>
      </c>
      <c r="BU145" s="80">
        <f t="shared" si="145"/>
        <v>1</v>
      </c>
      <c r="BV145" s="80">
        <f t="shared" si="146"/>
        <v>1</v>
      </c>
      <c r="BW145" s="78">
        <f>COUNTIF(Referrals[[#This Row],[Name]:[Alt.contact]],"Mi")</f>
        <v>0</v>
      </c>
      <c r="BX145" s="80">
        <f t="shared" si="147"/>
        <v>0</v>
      </c>
      <c r="BY145" s="72">
        <f t="shared" si="148"/>
        <v>0</v>
      </c>
      <c r="BZ145" s="80">
        <f t="shared" si="149"/>
        <v>0</v>
      </c>
      <c r="CA145" s="67">
        <f t="shared" si="150"/>
        <v>0</v>
      </c>
      <c r="CB145" s="80">
        <f t="shared" si="151"/>
        <v>1</v>
      </c>
      <c r="CC145" s="80">
        <f t="shared" si="152"/>
        <v>0</v>
      </c>
      <c r="CD145" s="80">
        <f t="shared" si="153"/>
        <v>0</v>
      </c>
      <c r="CE145" s="22"/>
      <c r="CF145" t="s">
        <v>717</v>
      </c>
      <c r="CG145" s="41" t="s">
        <v>133</v>
      </c>
      <c r="CI145" t="s">
        <v>23</v>
      </c>
      <c r="CJ145" s="9">
        <v>42926</v>
      </c>
      <c r="CK145" s="80" t="str">
        <f t="shared" si="154"/>
        <v xml:space="preserve"> </v>
      </c>
      <c r="CL145" s="15"/>
      <c r="CM145" s="6" t="str">
        <f t="shared" ca="1" si="155"/>
        <v xml:space="preserve"> </v>
      </c>
      <c r="CN145" s="6" t="str">
        <f t="shared" ca="1" si="156"/>
        <v xml:space="preserve"> </v>
      </c>
      <c r="CO145" s="80" t="str">
        <f t="shared" ca="1" si="157"/>
        <v xml:space="preserve"> </v>
      </c>
      <c r="CP145" s="80" t="str">
        <f t="shared" si="158"/>
        <v xml:space="preserve"> </v>
      </c>
      <c r="CQ145" s="80" t="str">
        <f t="shared" si="159"/>
        <v xml:space="preserve"> </v>
      </c>
      <c r="CR145" s="80" t="str">
        <f t="shared" si="160"/>
        <v xml:space="preserve"> </v>
      </c>
      <c r="CS145" s="80">
        <f t="shared" si="161"/>
        <v>11</v>
      </c>
    </row>
    <row r="146" spans="1:97" ht="15" customHeight="1">
      <c r="A146" s="14" t="s">
        <v>251</v>
      </c>
      <c r="B146" t="s">
        <v>60</v>
      </c>
      <c r="C146" t="s">
        <v>230</v>
      </c>
      <c r="D146">
        <v>1012722</v>
      </c>
      <c r="E146" s="4">
        <v>42860</v>
      </c>
      <c r="F146" s="2">
        <v>42915</v>
      </c>
      <c r="G146" s="2">
        <v>30221</v>
      </c>
      <c r="H146" s="58">
        <f t="shared" si="108"/>
        <v>34</v>
      </c>
      <c r="I146" s="72" t="s">
        <v>8</v>
      </c>
      <c r="J146" s="43" t="s">
        <v>8</v>
      </c>
      <c r="K146" s="6">
        <v>11</v>
      </c>
      <c r="L146" s="6" t="s">
        <v>8</v>
      </c>
      <c r="M146" s="6" t="s">
        <v>11</v>
      </c>
      <c r="N146" s="6" t="s">
        <v>11</v>
      </c>
      <c r="O146" s="57" t="s">
        <v>8</v>
      </c>
      <c r="P146" t="s">
        <v>9</v>
      </c>
      <c r="Q146" t="s">
        <v>11</v>
      </c>
      <c r="S146" s="40" t="s">
        <v>11</v>
      </c>
      <c r="T146" t="s">
        <v>45</v>
      </c>
      <c r="U146" s="76" t="s">
        <v>8</v>
      </c>
      <c r="V146" s="22" t="s">
        <v>11</v>
      </c>
      <c r="W146" s="76" t="s">
        <v>11</v>
      </c>
      <c r="X146" s="76" t="s">
        <v>11</v>
      </c>
      <c r="Y146" s="76" t="s">
        <v>8</v>
      </c>
      <c r="Z146" s="53"/>
      <c r="AB146" t="s">
        <v>143</v>
      </c>
      <c r="AC146" t="s">
        <v>695</v>
      </c>
      <c r="AD146" s="4">
        <v>42947</v>
      </c>
      <c r="AE146" t="s">
        <v>16</v>
      </c>
      <c r="AF146" s="6">
        <f>Referrals[[#This Row],[Date.Received]]-Referrals[[#This Row],[Date.Assessed]]</f>
        <v>55</v>
      </c>
      <c r="AG146" s="6" t="s">
        <v>644</v>
      </c>
      <c r="AH146" s="6" t="s">
        <v>640</v>
      </c>
      <c r="AI146" s="6" t="s">
        <v>700</v>
      </c>
      <c r="AJ146" s="63">
        <f t="shared" si="109"/>
        <v>2017</v>
      </c>
      <c r="AK146" s="63">
        <f t="shared" si="110"/>
        <v>6</v>
      </c>
      <c r="AL146" s="80">
        <f t="shared" si="111"/>
        <v>1</v>
      </c>
      <c r="AM146" s="80">
        <f t="shared" si="112"/>
        <v>0</v>
      </c>
      <c r="AN146" s="80">
        <f t="shared" si="113"/>
        <v>0</v>
      </c>
      <c r="AO146" s="44">
        <f t="shared" si="114"/>
        <v>0</v>
      </c>
      <c r="AP146" s="80">
        <f t="shared" si="115"/>
        <v>0</v>
      </c>
      <c r="AQ146" s="80">
        <f t="shared" si="116"/>
        <v>1</v>
      </c>
      <c r="AR146" s="80">
        <f t="shared" si="117"/>
        <v>0</v>
      </c>
      <c r="AS146" s="44">
        <f t="shared" si="118"/>
        <v>0</v>
      </c>
      <c r="AT146" s="80">
        <f t="shared" si="119"/>
        <v>0</v>
      </c>
      <c r="AU146" s="80">
        <f t="shared" si="120"/>
        <v>0</v>
      </c>
      <c r="AV146" s="72">
        <f t="shared" si="121"/>
        <v>1</v>
      </c>
      <c r="AW146" s="72">
        <f t="shared" si="122"/>
        <v>0</v>
      </c>
      <c r="AX146" s="72">
        <f t="shared" si="123"/>
        <v>0</v>
      </c>
      <c r="AY146" s="72">
        <f t="shared" si="124"/>
        <v>1</v>
      </c>
      <c r="AZ146" s="72">
        <f t="shared" si="125"/>
        <v>0</v>
      </c>
      <c r="BA146" s="72">
        <f>IF(SUM(Referrals[[#This Row],[Tribal.bin]:[GA.bin]]) = 0,0,1)</f>
        <v>1</v>
      </c>
      <c r="BB146" s="72">
        <f t="shared" si="126"/>
        <v>0</v>
      </c>
      <c r="BC146" s="72">
        <f t="shared" si="127"/>
        <v>0</v>
      </c>
      <c r="BD146" s="72">
        <f t="shared" si="128"/>
        <v>0</v>
      </c>
      <c r="BE146" s="72">
        <f t="shared" si="129"/>
        <v>0</v>
      </c>
      <c r="BF146" s="72">
        <f t="shared" si="130"/>
        <v>0</v>
      </c>
      <c r="BG146" s="72">
        <f t="shared" si="131"/>
        <v>0</v>
      </c>
      <c r="BH146" s="72">
        <f t="shared" si="132"/>
        <v>1</v>
      </c>
      <c r="BI146" s="72">
        <f t="shared" si="133"/>
        <v>0</v>
      </c>
      <c r="BJ146" s="78">
        <f t="shared" si="134"/>
        <v>1</v>
      </c>
      <c r="BK146" s="78">
        <f t="shared" si="135"/>
        <v>1</v>
      </c>
      <c r="BL146" s="78">
        <f t="shared" si="136"/>
        <v>0</v>
      </c>
      <c r="BM146" s="72">
        <f t="shared" si="137"/>
        <v>1</v>
      </c>
      <c r="BN146" s="72">
        <f t="shared" si="138"/>
        <v>0</v>
      </c>
      <c r="BO146" s="72">
        <f t="shared" si="139"/>
        <v>1</v>
      </c>
      <c r="BP146" s="80">
        <f t="shared" si="140"/>
        <v>0</v>
      </c>
      <c r="BQ146" s="72">
        <f t="shared" si="141"/>
        <v>0</v>
      </c>
      <c r="BR146" s="72">
        <f t="shared" si="142"/>
        <v>0</v>
      </c>
      <c r="BS146" s="78">
        <f t="shared" si="143"/>
        <v>1</v>
      </c>
      <c r="BT146" s="78">
        <f t="shared" si="144"/>
        <v>1</v>
      </c>
      <c r="BU146" s="80">
        <f t="shared" si="145"/>
        <v>0</v>
      </c>
      <c r="BV146" s="80">
        <f t="shared" si="146"/>
        <v>0</v>
      </c>
      <c r="BW146" s="78">
        <f>COUNTIF(Referrals[[#This Row],[Name]:[Alt.contact]],"Mi")</f>
        <v>0</v>
      </c>
      <c r="BX146" s="80">
        <f t="shared" si="147"/>
        <v>0</v>
      </c>
      <c r="BY146" s="66">
        <f t="shared" si="148"/>
        <v>1</v>
      </c>
      <c r="BZ146" s="66">
        <f t="shared" si="149"/>
        <v>0</v>
      </c>
      <c r="CA146" s="67">
        <f t="shared" si="150"/>
        <v>1</v>
      </c>
      <c r="CB146" s="80">
        <f t="shared" si="151"/>
        <v>0</v>
      </c>
      <c r="CC146" s="80">
        <f t="shared" si="152"/>
        <v>0</v>
      </c>
      <c r="CD146" s="80">
        <f t="shared" si="153"/>
        <v>0</v>
      </c>
      <c r="CE146" s="23">
        <v>42983</v>
      </c>
      <c r="CG146" s="62"/>
      <c r="CH146" s="22"/>
      <c r="CI146" s="22"/>
      <c r="CJ146" s="9">
        <v>42985</v>
      </c>
      <c r="CK146" s="80" t="str">
        <f t="shared" si="154"/>
        <v>no</v>
      </c>
      <c r="CL146" s="28">
        <v>43100</v>
      </c>
      <c r="CM146" s="6">
        <f t="shared" ca="1" si="155"/>
        <v>117</v>
      </c>
      <c r="CN146" s="6" t="str">
        <f t="shared" ca="1" si="156"/>
        <v>Yes</v>
      </c>
      <c r="CO146" s="80" t="str">
        <f t="shared" ca="1" si="157"/>
        <v>no</v>
      </c>
      <c r="CP146" s="80">
        <f t="shared" si="158"/>
        <v>68</v>
      </c>
      <c r="CQ146" s="80">
        <f t="shared" si="159"/>
        <v>32</v>
      </c>
      <c r="CR146" s="80">
        <f t="shared" si="160"/>
        <v>36</v>
      </c>
      <c r="CS146" s="80" t="str">
        <f t="shared" si="161"/>
        <v xml:space="preserve"> </v>
      </c>
    </row>
    <row r="147" spans="1:97" ht="15" customHeight="1">
      <c r="A147" s="14" t="s">
        <v>252</v>
      </c>
      <c r="B147" t="s">
        <v>253</v>
      </c>
      <c r="C147" t="s">
        <v>253</v>
      </c>
      <c r="D147">
        <v>1026276</v>
      </c>
      <c r="E147" t="s">
        <v>678</v>
      </c>
      <c r="F147" s="2">
        <v>42915</v>
      </c>
      <c r="G147" s="2">
        <v>23156</v>
      </c>
      <c r="H147" s="58">
        <f t="shared" si="108"/>
        <v>54</v>
      </c>
      <c r="I147" s="72" t="s">
        <v>8</v>
      </c>
      <c r="J147" s="43" t="s">
        <v>8</v>
      </c>
      <c r="K147" s="6">
        <v>10</v>
      </c>
      <c r="L147" s="6" t="s">
        <v>8</v>
      </c>
      <c r="M147" s="6" t="s">
        <v>11</v>
      </c>
      <c r="N147" s="6" t="s">
        <v>11</v>
      </c>
      <c r="O147" s="57" t="s">
        <v>11</v>
      </c>
      <c r="P147" t="s">
        <v>9</v>
      </c>
      <c r="S147" s="40" t="s">
        <v>11</v>
      </c>
      <c r="T147" t="s">
        <v>10</v>
      </c>
      <c r="U147" s="76" t="s">
        <v>11</v>
      </c>
      <c r="V147" s="22" t="s">
        <v>11</v>
      </c>
      <c r="W147" s="76" t="s">
        <v>11</v>
      </c>
      <c r="X147" s="76" t="s">
        <v>8</v>
      </c>
      <c r="Y147" s="76" t="s">
        <v>8</v>
      </c>
      <c r="Z147" s="80" t="s">
        <v>8</v>
      </c>
      <c r="AA147" t="s">
        <v>152</v>
      </c>
      <c r="AE147" t="s">
        <v>12</v>
      </c>
      <c r="AF147" s="6"/>
      <c r="AG147" s="6" t="s">
        <v>644</v>
      </c>
      <c r="AH147" s="6" t="s">
        <v>698</v>
      </c>
      <c r="AI147" s="6" t="s">
        <v>700</v>
      </c>
      <c r="AJ147" s="63">
        <f t="shared" si="109"/>
        <v>2017</v>
      </c>
      <c r="AK147" s="63">
        <f t="shared" si="110"/>
        <v>6</v>
      </c>
      <c r="AL147" s="80">
        <f t="shared" si="111"/>
        <v>1</v>
      </c>
      <c r="AM147" s="80">
        <f t="shared" si="112"/>
        <v>0</v>
      </c>
      <c r="AN147" s="80">
        <f t="shared" si="113"/>
        <v>0</v>
      </c>
      <c r="AO147" s="44">
        <f t="shared" si="114"/>
        <v>0</v>
      </c>
      <c r="AP147" s="80">
        <f t="shared" si="115"/>
        <v>0</v>
      </c>
      <c r="AQ147" s="44">
        <f t="shared" si="116"/>
        <v>0</v>
      </c>
      <c r="AR147" s="80">
        <f t="shared" si="117"/>
        <v>0</v>
      </c>
      <c r="AS147" s="44">
        <f t="shared" si="118"/>
        <v>0</v>
      </c>
      <c r="AT147" s="80">
        <f t="shared" si="119"/>
        <v>1</v>
      </c>
      <c r="AU147" s="80">
        <f t="shared" si="120"/>
        <v>0</v>
      </c>
      <c r="AV147" s="72">
        <f t="shared" si="121"/>
        <v>1</v>
      </c>
      <c r="AW147" s="72">
        <f t="shared" si="122"/>
        <v>0</v>
      </c>
      <c r="AX147" s="72">
        <f t="shared" si="123"/>
        <v>1</v>
      </c>
      <c r="AY147" s="72">
        <f t="shared" si="124"/>
        <v>0</v>
      </c>
      <c r="AZ147" s="72">
        <f t="shared" si="125"/>
        <v>0</v>
      </c>
      <c r="BA147" s="72">
        <f>IF(SUM(Referrals[[#This Row],[Tribal.bin]:[GA.bin]]) = 0,0,1)</f>
        <v>1</v>
      </c>
      <c r="BB147" s="72">
        <f t="shared" si="126"/>
        <v>0</v>
      </c>
      <c r="BC147" s="72">
        <f t="shared" si="127"/>
        <v>0</v>
      </c>
      <c r="BD147" s="72">
        <f t="shared" si="128"/>
        <v>0</v>
      </c>
      <c r="BE147" s="72">
        <f t="shared" si="129"/>
        <v>0</v>
      </c>
      <c r="BF147" s="72">
        <f t="shared" si="130"/>
        <v>0</v>
      </c>
      <c r="BG147" s="72">
        <f t="shared" si="131"/>
        <v>0</v>
      </c>
      <c r="BH147" s="72">
        <f t="shared" si="132"/>
        <v>1</v>
      </c>
      <c r="BI147" s="72">
        <f t="shared" si="133"/>
        <v>1</v>
      </c>
      <c r="BJ147" s="78">
        <f t="shared" si="134"/>
        <v>1</v>
      </c>
      <c r="BK147" s="78">
        <f t="shared" si="135"/>
        <v>1</v>
      </c>
      <c r="BL147" s="78">
        <f t="shared" si="136"/>
        <v>0</v>
      </c>
      <c r="BM147" s="72">
        <f t="shared" si="137"/>
        <v>0</v>
      </c>
      <c r="BN147" s="72">
        <f t="shared" si="138"/>
        <v>0</v>
      </c>
      <c r="BO147" s="72">
        <f t="shared" si="139"/>
        <v>1</v>
      </c>
      <c r="BP147" s="80">
        <f t="shared" si="140"/>
        <v>0</v>
      </c>
      <c r="BQ147" s="72">
        <f t="shared" si="141"/>
        <v>0</v>
      </c>
      <c r="BR147" s="72">
        <f t="shared" si="142"/>
        <v>0</v>
      </c>
      <c r="BS147" s="78">
        <f t="shared" si="143"/>
        <v>1</v>
      </c>
      <c r="BT147" s="78">
        <f t="shared" si="144"/>
        <v>0</v>
      </c>
      <c r="BU147" s="80">
        <f t="shared" si="145"/>
        <v>1</v>
      </c>
      <c r="BV147" s="80">
        <f t="shared" si="146"/>
        <v>0</v>
      </c>
      <c r="BW147" s="78">
        <f>COUNTIF(Referrals[[#This Row],[Name]:[Alt.contact]],"Mi")</f>
        <v>1</v>
      </c>
      <c r="BX147" s="80">
        <f t="shared" si="147"/>
        <v>1</v>
      </c>
      <c r="BY147" s="72">
        <f t="shared" si="148"/>
        <v>0</v>
      </c>
      <c r="BZ147" s="80">
        <f t="shared" si="149"/>
        <v>0</v>
      </c>
      <c r="CA147" s="67">
        <f t="shared" si="150"/>
        <v>0</v>
      </c>
      <c r="CB147" s="80">
        <f t="shared" si="151"/>
        <v>1</v>
      </c>
      <c r="CC147" s="80">
        <f t="shared" si="152"/>
        <v>0</v>
      </c>
      <c r="CD147" s="80">
        <f t="shared" si="153"/>
        <v>0</v>
      </c>
      <c r="CE147" s="22"/>
      <c r="CF147" t="s">
        <v>717</v>
      </c>
      <c r="CG147" s="41" t="s">
        <v>104</v>
      </c>
      <c r="CI147" t="s">
        <v>23</v>
      </c>
      <c r="CJ147" s="9">
        <v>42926</v>
      </c>
      <c r="CK147" s="80" t="str">
        <f t="shared" si="154"/>
        <v xml:space="preserve"> </v>
      </c>
      <c r="CL147" s="15"/>
      <c r="CM147" s="6" t="str">
        <f t="shared" ca="1" si="155"/>
        <v xml:space="preserve"> </v>
      </c>
      <c r="CN147" s="6" t="str">
        <f t="shared" ca="1" si="156"/>
        <v xml:space="preserve"> </v>
      </c>
      <c r="CO147" s="80" t="str">
        <f t="shared" ca="1" si="157"/>
        <v xml:space="preserve"> </v>
      </c>
      <c r="CP147" s="80" t="str">
        <f t="shared" si="158"/>
        <v xml:space="preserve"> </v>
      </c>
      <c r="CQ147" s="80" t="str">
        <f t="shared" si="159"/>
        <v xml:space="preserve"> </v>
      </c>
      <c r="CR147" s="80" t="str">
        <f t="shared" si="160"/>
        <v xml:space="preserve"> </v>
      </c>
      <c r="CS147" s="80">
        <f t="shared" si="161"/>
        <v>11</v>
      </c>
    </row>
    <row r="148" spans="1:97" ht="15" customHeight="1">
      <c r="A148" s="14" t="s">
        <v>245</v>
      </c>
      <c r="B148" t="s">
        <v>60</v>
      </c>
      <c r="C148" t="s">
        <v>246</v>
      </c>
      <c r="D148">
        <v>1031154</v>
      </c>
      <c r="E148" s="4">
        <v>42868</v>
      </c>
      <c r="F148" s="2">
        <v>42915</v>
      </c>
      <c r="G148" s="2">
        <v>23271</v>
      </c>
      <c r="H148" s="58">
        <f t="shared" si="108"/>
        <v>53</v>
      </c>
      <c r="I148" s="72" t="s">
        <v>8</v>
      </c>
      <c r="J148" s="43" t="s">
        <v>8</v>
      </c>
      <c r="K148" s="6">
        <v>9</v>
      </c>
      <c r="L148" s="6" t="s">
        <v>8</v>
      </c>
      <c r="M148" s="6" t="s">
        <v>11</v>
      </c>
      <c r="N148" s="6" t="s">
        <v>11</v>
      </c>
      <c r="O148" s="57" t="s">
        <v>8</v>
      </c>
      <c r="P148" t="s">
        <v>77</v>
      </c>
      <c r="Q148" t="s">
        <v>11</v>
      </c>
      <c r="T148" t="s">
        <v>22</v>
      </c>
      <c r="U148" s="76" t="s">
        <v>678</v>
      </c>
      <c r="V148" s="22" t="s">
        <v>11</v>
      </c>
      <c r="W148" s="76" t="s">
        <v>11</v>
      </c>
      <c r="X148" s="76" t="s">
        <v>11</v>
      </c>
      <c r="Y148" s="76" t="s">
        <v>11</v>
      </c>
      <c r="Z148" s="53"/>
      <c r="AB148" t="s">
        <v>143</v>
      </c>
      <c r="AC148" t="s">
        <v>695</v>
      </c>
      <c r="AD148" s="4">
        <v>42941</v>
      </c>
      <c r="AE148" t="s">
        <v>12</v>
      </c>
      <c r="AF148" s="6">
        <f>Referrals[[#This Row],[Date.Received]]-Referrals[[#This Row],[Date.Assessed]]</f>
        <v>47</v>
      </c>
      <c r="AG148" s="44" t="s">
        <v>645</v>
      </c>
      <c r="AH148" s="6" t="s">
        <v>640</v>
      </c>
      <c r="AI148" s="6" t="s">
        <v>700</v>
      </c>
      <c r="AJ148" s="63">
        <f t="shared" si="109"/>
        <v>2017</v>
      </c>
      <c r="AK148" s="63">
        <f t="shared" si="110"/>
        <v>6</v>
      </c>
      <c r="AL148" s="44">
        <f t="shared" si="111"/>
        <v>0</v>
      </c>
      <c r="AM148" s="80">
        <f t="shared" si="112"/>
        <v>1</v>
      </c>
      <c r="AN148" s="80">
        <f t="shared" si="113"/>
        <v>0</v>
      </c>
      <c r="AO148" s="44">
        <f t="shared" si="114"/>
        <v>0</v>
      </c>
      <c r="AP148" s="80">
        <f t="shared" si="115"/>
        <v>0</v>
      </c>
      <c r="AQ148" s="80">
        <f t="shared" si="116"/>
        <v>1</v>
      </c>
      <c r="AR148" s="80">
        <f t="shared" si="117"/>
        <v>0</v>
      </c>
      <c r="AS148" s="44">
        <f t="shared" si="118"/>
        <v>0</v>
      </c>
      <c r="AT148" s="80">
        <f t="shared" si="119"/>
        <v>0</v>
      </c>
      <c r="AU148" s="80">
        <f t="shared" si="120"/>
        <v>0</v>
      </c>
      <c r="AV148" s="72">
        <f t="shared" si="121"/>
        <v>1</v>
      </c>
      <c r="AW148" s="72">
        <f t="shared" si="122"/>
        <v>1</v>
      </c>
      <c r="AX148" s="72">
        <f t="shared" si="123"/>
        <v>0</v>
      </c>
      <c r="AY148" s="72">
        <f t="shared" si="124"/>
        <v>0</v>
      </c>
      <c r="AZ148" s="72">
        <f t="shared" si="125"/>
        <v>0</v>
      </c>
      <c r="BA148" s="72">
        <f>IF(SUM(Referrals[[#This Row],[Tribal.bin]:[GA.bin]]) = 0,0,1)</f>
        <v>1</v>
      </c>
      <c r="BB148" s="72">
        <f t="shared" si="126"/>
        <v>0</v>
      </c>
      <c r="BC148" s="72">
        <f t="shared" si="127"/>
        <v>0</v>
      </c>
      <c r="BD148" s="72">
        <f t="shared" si="128"/>
        <v>0</v>
      </c>
      <c r="BE148" s="72">
        <f t="shared" si="129"/>
        <v>0</v>
      </c>
      <c r="BF148" s="72">
        <f t="shared" si="130"/>
        <v>1</v>
      </c>
      <c r="BG148" s="72">
        <f t="shared" si="131"/>
        <v>0</v>
      </c>
      <c r="BH148" s="72">
        <f t="shared" si="132"/>
        <v>0</v>
      </c>
      <c r="BI148" s="72">
        <f t="shared" si="133"/>
        <v>0</v>
      </c>
      <c r="BJ148" s="78">
        <f t="shared" si="134"/>
        <v>1</v>
      </c>
      <c r="BK148" s="78">
        <f t="shared" si="135"/>
        <v>1</v>
      </c>
      <c r="BL148" s="78">
        <f t="shared" si="136"/>
        <v>0</v>
      </c>
      <c r="BM148" s="72">
        <f t="shared" si="137"/>
        <v>1</v>
      </c>
      <c r="BN148" s="72">
        <f t="shared" si="138"/>
        <v>0</v>
      </c>
      <c r="BO148" s="72">
        <f t="shared" si="139"/>
        <v>0</v>
      </c>
      <c r="BP148" s="80">
        <f t="shared" si="140"/>
        <v>1</v>
      </c>
      <c r="BQ148" s="72">
        <f t="shared" si="141"/>
        <v>0</v>
      </c>
      <c r="BR148" s="72">
        <f t="shared" si="142"/>
        <v>0</v>
      </c>
      <c r="BS148" s="78">
        <f t="shared" si="143"/>
        <v>1</v>
      </c>
      <c r="BT148" s="78">
        <f t="shared" si="144"/>
        <v>1</v>
      </c>
      <c r="BU148" s="80">
        <f t="shared" si="145"/>
        <v>0</v>
      </c>
      <c r="BV148" s="80">
        <f t="shared" si="146"/>
        <v>0</v>
      </c>
      <c r="BW148" s="78">
        <f>COUNTIF(Referrals[[#This Row],[Name]:[Alt.contact]],"Mi")</f>
        <v>1</v>
      </c>
      <c r="BX148" s="80">
        <f t="shared" si="147"/>
        <v>1</v>
      </c>
      <c r="BY148" s="66">
        <f t="shared" si="148"/>
        <v>1</v>
      </c>
      <c r="BZ148" s="66">
        <f t="shared" si="149"/>
        <v>0</v>
      </c>
      <c r="CA148" s="67">
        <f t="shared" si="150"/>
        <v>0</v>
      </c>
      <c r="CB148" s="80">
        <f t="shared" si="151"/>
        <v>1</v>
      </c>
      <c r="CC148" s="80">
        <f t="shared" si="152"/>
        <v>0</v>
      </c>
      <c r="CD148" s="80">
        <f t="shared" si="153"/>
        <v>0</v>
      </c>
      <c r="CE148" s="92"/>
      <c r="CF148" t="s">
        <v>41</v>
      </c>
      <c r="CG148" s="62"/>
      <c r="CH148" t="s">
        <v>247</v>
      </c>
      <c r="CI148" s="22" t="s">
        <v>35</v>
      </c>
      <c r="CJ148" s="9">
        <v>42957</v>
      </c>
      <c r="CK148" s="80" t="str">
        <f t="shared" si="154"/>
        <v xml:space="preserve"> </v>
      </c>
      <c r="CL148" s="15"/>
      <c r="CM148" s="6" t="str">
        <f t="shared" ca="1" si="155"/>
        <v xml:space="preserve"> </v>
      </c>
      <c r="CN148" s="6" t="str">
        <f t="shared" ca="1" si="156"/>
        <v xml:space="preserve"> </v>
      </c>
      <c r="CO148" s="80" t="str">
        <f t="shared" ca="1" si="157"/>
        <v xml:space="preserve"> </v>
      </c>
      <c r="CP148" s="80" t="str">
        <f t="shared" si="158"/>
        <v xml:space="preserve"> </v>
      </c>
      <c r="CQ148" s="80">
        <f t="shared" si="159"/>
        <v>26</v>
      </c>
      <c r="CR148" s="80" t="str">
        <f t="shared" si="160"/>
        <v xml:space="preserve"> </v>
      </c>
      <c r="CS148" s="80">
        <f t="shared" si="161"/>
        <v>42</v>
      </c>
    </row>
    <row r="149" spans="1:97" ht="15" customHeight="1">
      <c r="A149" s="33" t="s">
        <v>254</v>
      </c>
      <c r="B149" t="s">
        <v>111</v>
      </c>
      <c r="C149" t="s">
        <v>255</v>
      </c>
      <c r="E149" s="4">
        <v>42894</v>
      </c>
      <c r="F149" s="2">
        <v>42921</v>
      </c>
      <c r="G149" s="2">
        <v>26901</v>
      </c>
      <c r="H149" s="58">
        <f t="shared" si="108"/>
        <v>43</v>
      </c>
      <c r="I149" s="72" t="s">
        <v>8</v>
      </c>
      <c r="J149" s="43" t="s">
        <v>8</v>
      </c>
      <c r="K149" s="6">
        <v>11</v>
      </c>
      <c r="L149" s="6" t="s">
        <v>8</v>
      </c>
      <c r="M149" s="6" t="s">
        <v>11</v>
      </c>
      <c r="N149" s="6" t="s">
        <v>11</v>
      </c>
      <c r="O149" s="57" t="s">
        <v>8</v>
      </c>
      <c r="P149" t="s">
        <v>9</v>
      </c>
      <c r="Q149" t="s">
        <v>11</v>
      </c>
      <c r="S149" s="40" t="s">
        <v>11</v>
      </c>
      <c r="T149" t="s">
        <v>10</v>
      </c>
      <c r="U149" s="76" t="s">
        <v>11</v>
      </c>
      <c r="V149" s="22" t="s">
        <v>8</v>
      </c>
      <c r="W149" s="76" t="s">
        <v>11</v>
      </c>
      <c r="X149" s="76" t="s">
        <v>11</v>
      </c>
      <c r="Y149" s="76"/>
      <c r="Z149" s="53"/>
      <c r="AE149" t="s">
        <v>12</v>
      </c>
      <c r="AF149" s="6">
        <f>Referrals[[#This Row],[Date.Received]]-Referrals[[#This Row],[Date.Assessed]]</f>
        <v>27</v>
      </c>
      <c r="AG149" s="6" t="s">
        <v>644</v>
      </c>
      <c r="AH149" s="6" t="s">
        <v>698</v>
      </c>
      <c r="AI149" s="6" t="s">
        <v>700</v>
      </c>
      <c r="AJ149" s="63">
        <f t="shared" si="109"/>
        <v>2017</v>
      </c>
      <c r="AK149" s="63">
        <f t="shared" si="110"/>
        <v>7</v>
      </c>
      <c r="AL149" s="80">
        <f t="shared" si="111"/>
        <v>1</v>
      </c>
      <c r="AM149" s="80">
        <f t="shared" si="112"/>
        <v>0</v>
      </c>
      <c r="AN149" s="80">
        <f t="shared" si="113"/>
        <v>0</v>
      </c>
      <c r="AO149" s="44">
        <f t="shared" si="114"/>
        <v>0</v>
      </c>
      <c r="AP149" s="80">
        <f t="shared" si="115"/>
        <v>0</v>
      </c>
      <c r="AQ149" s="44">
        <f t="shared" si="116"/>
        <v>0</v>
      </c>
      <c r="AR149" s="80">
        <f t="shared" si="117"/>
        <v>0</v>
      </c>
      <c r="AS149" s="44">
        <f t="shared" si="118"/>
        <v>0</v>
      </c>
      <c r="AT149" s="80">
        <f t="shared" si="119"/>
        <v>1</v>
      </c>
      <c r="AU149" s="80">
        <f t="shared" si="120"/>
        <v>0</v>
      </c>
      <c r="AV149" s="72">
        <f t="shared" si="121"/>
        <v>0</v>
      </c>
      <c r="AW149" s="72">
        <f t="shared" si="122"/>
        <v>0</v>
      </c>
      <c r="AX149" s="72">
        <f t="shared" si="123"/>
        <v>1</v>
      </c>
      <c r="AY149" s="72">
        <f t="shared" si="124"/>
        <v>0</v>
      </c>
      <c r="AZ149" s="72">
        <f t="shared" si="125"/>
        <v>0</v>
      </c>
      <c r="BA149" s="72">
        <f>IF(SUM(Referrals[[#This Row],[Tribal.bin]:[GA.bin]]) = 0,0,1)</f>
        <v>1</v>
      </c>
      <c r="BB149" s="72">
        <f t="shared" si="126"/>
        <v>0</v>
      </c>
      <c r="BC149" s="72">
        <f t="shared" si="127"/>
        <v>0</v>
      </c>
      <c r="BD149" s="72">
        <f t="shared" si="128"/>
        <v>0</v>
      </c>
      <c r="BE149" s="72">
        <f t="shared" si="129"/>
        <v>0</v>
      </c>
      <c r="BF149" s="72">
        <f t="shared" si="130"/>
        <v>0</v>
      </c>
      <c r="BG149" s="72">
        <f t="shared" si="131"/>
        <v>0</v>
      </c>
      <c r="BH149" s="72">
        <f t="shared" si="132"/>
        <v>1</v>
      </c>
      <c r="BI149" s="72">
        <f t="shared" si="133"/>
        <v>0</v>
      </c>
      <c r="BJ149" s="78">
        <f t="shared" si="134"/>
        <v>1</v>
      </c>
      <c r="BK149" s="78">
        <f t="shared" si="135"/>
        <v>1</v>
      </c>
      <c r="BL149" s="78">
        <f t="shared" si="136"/>
        <v>0</v>
      </c>
      <c r="BM149" s="72">
        <f t="shared" si="137"/>
        <v>1</v>
      </c>
      <c r="BN149" s="72">
        <f t="shared" si="138"/>
        <v>0</v>
      </c>
      <c r="BO149" s="72">
        <f t="shared" si="139"/>
        <v>1</v>
      </c>
      <c r="BP149" s="80">
        <f t="shared" si="140"/>
        <v>0</v>
      </c>
      <c r="BQ149" s="72">
        <f t="shared" si="141"/>
        <v>0</v>
      </c>
      <c r="BR149" s="72">
        <f t="shared" si="142"/>
        <v>0</v>
      </c>
      <c r="BS149" s="78">
        <f t="shared" si="143"/>
        <v>1</v>
      </c>
      <c r="BT149" s="78">
        <f t="shared" si="144"/>
        <v>1</v>
      </c>
      <c r="BU149" s="80">
        <f t="shared" si="145"/>
        <v>1</v>
      </c>
      <c r="BV149" s="80">
        <f t="shared" si="146"/>
        <v>0</v>
      </c>
      <c r="BW149" s="78">
        <f>COUNTIF(Referrals[[#This Row],[Name]:[Alt.contact]],"Mi")</f>
        <v>0</v>
      </c>
      <c r="BX149" s="80">
        <f t="shared" si="147"/>
        <v>0</v>
      </c>
      <c r="BY149" s="72">
        <f t="shared" si="148"/>
        <v>0</v>
      </c>
      <c r="BZ149" s="80">
        <f t="shared" si="149"/>
        <v>0</v>
      </c>
      <c r="CA149" s="67">
        <f t="shared" si="150"/>
        <v>0</v>
      </c>
      <c r="CB149" s="80">
        <f t="shared" si="151"/>
        <v>1</v>
      </c>
      <c r="CC149" s="80">
        <f t="shared" si="152"/>
        <v>0</v>
      </c>
      <c r="CD149" s="80">
        <f t="shared" si="153"/>
        <v>0</v>
      </c>
      <c r="CE149" s="22"/>
      <c r="CF149" t="s">
        <v>41</v>
      </c>
      <c r="CG149" s="62"/>
      <c r="CH149" t="s">
        <v>416</v>
      </c>
      <c r="CI149" s="22" t="s">
        <v>17</v>
      </c>
      <c r="CJ149" t="s">
        <v>144</v>
      </c>
      <c r="CK149" s="80" t="str">
        <f t="shared" si="154"/>
        <v xml:space="preserve"> </v>
      </c>
      <c r="CL149" s="15"/>
      <c r="CM149" s="6" t="str">
        <f t="shared" ca="1" si="155"/>
        <v xml:space="preserve"> </v>
      </c>
      <c r="CN149" s="6" t="str">
        <f t="shared" ca="1" si="156"/>
        <v xml:space="preserve"> </v>
      </c>
      <c r="CO149" s="80" t="str">
        <f t="shared" ca="1" si="157"/>
        <v xml:space="preserve"> </v>
      </c>
      <c r="CP149" s="80" t="str">
        <f t="shared" si="158"/>
        <v xml:space="preserve"> </v>
      </c>
      <c r="CQ149" s="80" t="str">
        <f t="shared" si="159"/>
        <v xml:space="preserve"> </v>
      </c>
      <c r="CR149" s="80" t="str">
        <f t="shared" si="160"/>
        <v xml:space="preserve"> </v>
      </c>
      <c r="CS149" s="80" t="e">
        <f t="shared" si="161"/>
        <v>#VALUE!</v>
      </c>
    </row>
    <row r="150" spans="1:97" ht="15" customHeight="1">
      <c r="A150" s="14" t="s">
        <v>256</v>
      </c>
      <c r="B150" t="s">
        <v>111</v>
      </c>
      <c r="C150" t="s">
        <v>175</v>
      </c>
      <c r="E150" s="4">
        <v>42838</v>
      </c>
      <c r="F150" s="2">
        <v>42921</v>
      </c>
      <c r="G150" s="2">
        <v>20468</v>
      </c>
      <c r="H150" s="58">
        <f t="shared" si="108"/>
        <v>61</v>
      </c>
      <c r="I150" s="72" t="s">
        <v>679</v>
      </c>
      <c r="J150" s="43" t="s">
        <v>8</v>
      </c>
      <c r="K150" s="6">
        <v>9</v>
      </c>
      <c r="L150" s="6" t="s">
        <v>8</v>
      </c>
      <c r="M150" s="6" t="s">
        <v>8</v>
      </c>
      <c r="N150" s="6" t="s">
        <v>8</v>
      </c>
      <c r="O150" s="57" t="s">
        <v>8</v>
      </c>
      <c r="P150" t="s">
        <v>88</v>
      </c>
      <c r="Q150" t="s">
        <v>11</v>
      </c>
      <c r="T150" t="s">
        <v>678</v>
      </c>
      <c r="U150" s="76" t="s">
        <v>11</v>
      </c>
      <c r="V150" s="22" t="s">
        <v>58</v>
      </c>
      <c r="W150" s="76" t="s">
        <v>11</v>
      </c>
      <c r="X150" s="76" t="s">
        <v>11</v>
      </c>
      <c r="Y150" s="76" t="s">
        <v>8</v>
      </c>
      <c r="Z150" s="53"/>
      <c r="AE150" t="s">
        <v>12</v>
      </c>
      <c r="AF150" s="6">
        <f>Referrals[[#This Row],[Date.Received]]-Referrals[[#This Row],[Date.Assessed]]</f>
        <v>83</v>
      </c>
      <c r="AG150" s="6" t="s">
        <v>644</v>
      </c>
      <c r="AH150" s="6" t="s">
        <v>640</v>
      </c>
      <c r="AI150" s="6" t="s">
        <v>700</v>
      </c>
      <c r="AJ150" s="63">
        <f t="shared" si="109"/>
        <v>2017</v>
      </c>
      <c r="AK150" s="63">
        <f t="shared" si="110"/>
        <v>7</v>
      </c>
      <c r="AL150" s="80">
        <f t="shared" si="111"/>
        <v>1</v>
      </c>
      <c r="AM150" s="80">
        <f t="shared" si="112"/>
        <v>0</v>
      </c>
      <c r="AN150" s="80">
        <f t="shared" si="113"/>
        <v>0</v>
      </c>
      <c r="AO150" s="44">
        <f t="shared" si="114"/>
        <v>0</v>
      </c>
      <c r="AP150" s="80">
        <f t="shared" si="115"/>
        <v>0</v>
      </c>
      <c r="AQ150" s="80">
        <f t="shared" si="116"/>
        <v>1</v>
      </c>
      <c r="AR150" s="80">
        <f t="shared" si="117"/>
        <v>0</v>
      </c>
      <c r="AS150" s="44">
        <f t="shared" si="118"/>
        <v>0</v>
      </c>
      <c r="AT150" s="80">
        <f t="shared" si="119"/>
        <v>0</v>
      </c>
      <c r="AU150" s="80">
        <f t="shared" si="120"/>
        <v>0</v>
      </c>
      <c r="AV150" s="72">
        <f t="shared" si="121"/>
        <v>0</v>
      </c>
      <c r="AW150" s="72">
        <f t="shared" si="122"/>
        <v>0</v>
      </c>
      <c r="AX150" s="72">
        <f t="shared" si="123"/>
        <v>0</v>
      </c>
      <c r="AY150" s="72">
        <f t="shared" si="124"/>
        <v>0</v>
      </c>
      <c r="AZ150" s="72">
        <f t="shared" si="125"/>
        <v>0</v>
      </c>
      <c r="BA150" s="72">
        <f>IF(SUM(Referrals[[#This Row],[Tribal.bin]:[GA.bin]]) = 0,0,1)</f>
        <v>0</v>
      </c>
      <c r="BB150" s="72">
        <f t="shared" si="126"/>
        <v>0</v>
      </c>
      <c r="BC150" s="72">
        <f t="shared" si="127"/>
        <v>0</v>
      </c>
      <c r="BD150" s="72">
        <f t="shared" si="128"/>
        <v>0</v>
      </c>
      <c r="BE150" s="72">
        <f t="shared" si="129"/>
        <v>0</v>
      </c>
      <c r="BF150" s="72">
        <f t="shared" si="130"/>
        <v>0</v>
      </c>
      <c r="BG150" s="72">
        <f t="shared" si="131"/>
        <v>0</v>
      </c>
      <c r="BH150" s="72">
        <f t="shared" si="132"/>
        <v>0</v>
      </c>
      <c r="BI150" s="72">
        <f t="shared" si="133"/>
        <v>0</v>
      </c>
      <c r="BJ150" s="78">
        <f t="shared" si="134"/>
        <v>0</v>
      </c>
      <c r="BK150" s="78">
        <f t="shared" si="135"/>
        <v>0</v>
      </c>
      <c r="BL150" s="78">
        <f t="shared" si="136"/>
        <v>0</v>
      </c>
      <c r="BM150" s="72">
        <f t="shared" si="137"/>
        <v>1</v>
      </c>
      <c r="BN150" s="72">
        <f t="shared" si="138"/>
        <v>0</v>
      </c>
      <c r="BO150" s="72">
        <f t="shared" si="139"/>
        <v>0</v>
      </c>
      <c r="BP150" s="80">
        <f t="shared" si="140"/>
        <v>0</v>
      </c>
      <c r="BQ150" s="72">
        <f t="shared" si="141"/>
        <v>0</v>
      </c>
      <c r="BR150" s="72">
        <f t="shared" si="142"/>
        <v>0</v>
      </c>
      <c r="BS150" s="78">
        <f t="shared" si="143"/>
        <v>1</v>
      </c>
      <c r="BT150" s="78">
        <f t="shared" si="144"/>
        <v>1</v>
      </c>
      <c r="BU150" s="80">
        <f t="shared" si="145"/>
        <v>1</v>
      </c>
      <c r="BV150" s="80">
        <f t="shared" si="146"/>
        <v>1</v>
      </c>
      <c r="BW150" s="78">
        <f>COUNTIF(Referrals[[#This Row],[Name]:[Alt.contact]],"Mi")</f>
        <v>1</v>
      </c>
      <c r="BX150" s="80">
        <f t="shared" si="147"/>
        <v>1</v>
      </c>
      <c r="BY150" s="72">
        <f t="shared" si="148"/>
        <v>0</v>
      </c>
      <c r="BZ150" s="80">
        <f t="shared" si="149"/>
        <v>0</v>
      </c>
      <c r="CA150" s="67">
        <f t="shared" si="150"/>
        <v>0</v>
      </c>
      <c r="CB150" s="80">
        <f t="shared" si="151"/>
        <v>1</v>
      </c>
      <c r="CC150" s="80">
        <f t="shared" si="152"/>
        <v>0</v>
      </c>
      <c r="CD150" s="80">
        <f t="shared" si="153"/>
        <v>0</v>
      </c>
      <c r="CE150" s="22"/>
      <c r="CF150" s="40" t="s">
        <v>413</v>
      </c>
      <c r="CG150" s="62"/>
      <c r="CH150" s="22"/>
      <c r="CI150" s="22"/>
      <c r="CJ150" s="9">
        <v>42957</v>
      </c>
      <c r="CK150" s="80" t="str">
        <f t="shared" si="154"/>
        <v xml:space="preserve"> </v>
      </c>
      <c r="CL150" s="15"/>
      <c r="CM150" s="6" t="str">
        <f t="shared" ca="1" si="155"/>
        <v xml:space="preserve"> </v>
      </c>
      <c r="CN150" s="6" t="str">
        <f t="shared" ca="1" si="156"/>
        <v xml:space="preserve"> </v>
      </c>
      <c r="CO150" s="80" t="str">
        <f t="shared" ca="1" si="157"/>
        <v xml:space="preserve"> </v>
      </c>
      <c r="CP150" s="80" t="str">
        <f t="shared" si="158"/>
        <v xml:space="preserve"> </v>
      </c>
      <c r="CQ150" s="80" t="str">
        <f t="shared" si="159"/>
        <v xml:space="preserve"> </v>
      </c>
      <c r="CR150" s="80" t="str">
        <f t="shared" si="160"/>
        <v xml:space="preserve"> </v>
      </c>
      <c r="CS150" s="80">
        <f t="shared" si="161"/>
        <v>36</v>
      </c>
    </row>
    <row r="151" spans="1:97" ht="15" customHeight="1">
      <c r="A151" s="14" t="s">
        <v>257</v>
      </c>
      <c r="B151" t="s">
        <v>111</v>
      </c>
      <c r="C151" t="s">
        <v>244</v>
      </c>
      <c r="D151">
        <v>1031896</v>
      </c>
      <c r="E151" s="4">
        <v>42877</v>
      </c>
      <c r="F151" s="2">
        <v>42922</v>
      </c>
      <c r="G151" s="2">
        <v>30140</v>
      </c>
      <c r="H151" s="58">
        <f t="shared" si="108"/>
        <v>34</v>
      </c>
      <c r="I151" s="72" t="s">
        <v>679</v>
      </c>
      <c r="J151" s="43" t="s">
        <v>8</v>
      </c>
      <c r="K151" s="6">
        <v>8</v>
      </c>
      <c r="L151" s="6" t="s">
        <v>8</v>
      </c>
      <c r="M151" s="6" t="s">
        <v>8</v>
      </c>
      <c r="N151" s="6" t="s">
        <v>8</v>
      </c>
      <c r="O151" s="57" t="s">
        <v>8</v>
      </c>
      <c r="P151" t="s">
        <v>9</v>
      </c>
      <c r="Q151" t="s">
        <v>11</v>
      </c>
      <c r="T151" t="s">
        <v>22</v>
      </c>
      <c r="U151" s="76" t="s">
        <v>8</v>
      </c>
      <c r="V151" s="22" t="s">
        <v>11</v>
      </c>
      <c r="W151" s="76" t="s">
        <v>11</v>
      </c>
      <c r="X151" s="76" t="s">
        <v>8</v>
      </c>
      <c r="Y151" s="76" t="s">
        <v>8</v>
      </c>
      <c r="Z151" s="53"/>
      <c r="AB151" t="s">
        <v>143</v>
      </c>
      <c r="AC151" t="s">
        <v>695</v>
      </c>
      <c r="AD151" s="4">
        <v>42963</v>
      </c>
      <c r="AE151" t="s">
        <v>16</v>
      </c>
      <c r="AF151" s="6">
        <f>Referrals[[#This Row],[Date.Received]]-Referrals[[#This Row],[Date.Assessed]]</f>
        <v>45</v>
      </c>
      <c r="AG151" s="6" t="s">
        <v>644</v>
      </c>
      <c r="AH151" s="6" t="s">
        <v>642</v>
      </c>
      <c r="AI151" s="6" t="s">
        <v>700</v>
      </c>
      <c r="AJ151" s="63">
        <f t="shared" si="109"/>
        <v>2017</v>
      </c>
      <c r="AK151" s="63">
        <f t="shared" si="110"/>
        <v>7</v>
      </c>
      <c r="AL151" s="80">
        <f t="shared" si="111"/>
        <v>1</v>
      </c>
      <c r="AM151" s="80">
        <f t="shared" si="112"/>
        <v>0</v>
      </c>
      <c r="AN151" s="80">
        <f t="shared" si="113"/>
        <v>0</v>
      </c>
      <c r="AO151" s="44">
        <f t="shared" si="114"/>
        <v>0</v>
      </c>
      <c r="AP151" s="80">
        <f t="shared" si="115"/>
        <v>0</v>
      </c>
      <c r="AQ151" s="44">
        <f t="shared" si="116"/>
        <v>0</v>
      </c>
      <c r="AR151" s="80">
        <f t="shared" si="117"/>
        <v>0</v>
      </c>
      <c r="AS151" s="6">
        <f t="shared" si="118"/>
        <v>1</v>
      </c>
      <c r="AT151" s="80">
        <f t="shared" si="119"/>
        <v>0</v>
      </c>
      <c r="AU151" s="80">
        <f t="shared" si="120"/>
        <v>0</v>
      </c>
      <c r="AV151" s="72">
        <f t="shared" si="121"/>
        <v>1</v>
      </c>
      <c r="AW151" s="72">
        <f t="shared" si="122"/>
        <v>1</v>
      </c>
      <c r="AX151" s="72">
        <f t="shared" si="123"/>
        <v>0</v>
      </c>
      <c r="AY151" s="72">
        <f t="shared" si="124"/>
        <v>0</v>
      </c>
      <c r="AZ151" s="72">
        <f t="shared" si="125"/>
        <v>0</v>
      </c>
      <c r="BA151" s="72">
        <f>IF(SUM(Referrals[[#This Row],[Tribal.bin]:[GA.bin]]) = 0,0,1)</f>
        <v>1</v>
      </c>
      <c r="BB151" s="72">
        <f t="shared" si="126"/>
        <v>0</v>
      </c>
      <c r="BC151" s="72">
        <f t="shared" si="127"/>
        <v>0</v>
      </c>
      <c r="BD151" s="72">
        <f t="shared" si="128"/>
        <v>0</v>
      </c>
      <c r="BE151" s="72">
        <f t="shared" si="129"/>
        <v>0</v>
      </c>
      <c r="BF151" s="72">
        <f t="shared" si="130"/>
        <v>0</v>
      </c>
      <c r="BG151" s="72">
        <f t="shared" si="131"/>
        <v>0</v>
      </c>
      <c r="BH151" s="72">
        <f t="shared" si="132"/>
        <v>1</v>
      </c>
      <c r="BI151" s="72">
        <f t="shared" si="133"/>
        <v>0</v>
      </c>
      <c r="BJ151" s="78">
        <f t="shared" si="134"/>
        <v>0</v>
      </c>
      <c r="BK151" s="78">
        <f t="shared" si="135"/>
        <v>0</v>
      </c>
      <c r="BL151" s="78">
        <f t="shared" si="136"/>
        <v>0</v>
      </c>
      <c r="BM151" s="72">
        <f t="shared" si="137"/>
        <v>1</v>
      </c>
      <c r="BN151" s="72">
        <f t="shared" si="138"/>
        <v>0</v>
      </c>
      <c r="BO151" s="72">
        <f t="shared" si="139"/>
        <v>0</v>
      </c>
      <c r="BP151" s="80">
        <f t="shared" si="140"/>
        <v>0</v>
      </c>
      <c r="BQ151" s="72">
        <f t="shared" si="141"/>
        <v>0</v>
      </c>
      <c r="BR151" s="72">
        <f t="shared" si="142"/>
        <v>0</v>
      </c>
      <c r="BS151" s="78">
        <f t="shared" si="143"/>
        <v>1</v>
      </c>
      <c r="BT151" s="78">
        <f t="shared" si="144"/>
        <v>0</v>
      </c>
      <c r="BU151" s="80">
        <f t="shared" si="145"/>
        <v>0</v>
      </c>
      <c r="BV151" s="80">
        <f t="shared" si="146"/>
        <v>1</v>
      </c>
      <c r="BW151" s="78">
        <f>COUNTIF(Referrals[[#This Row],[Name]:[Alt.contact]],"Mi")</f>
        <v>0</v>
      </c>
      <c r="BX151" s="80">
        <f t="shared" si="147"/>
        <v>0</v>
      </c>
      <c r="BY151" s="66">
        <f t="shared" si="148"/>
        <v>1</v>
      </c>
      <c r="BZ151" s="66">
        <f t="shared" si="149"/>
        <v>0</v>
      </c>
      <c r="CA151" s="67">
        <f t="shared" si="150"/>
        <v>1</v>
      </c>
      <c r="CB151" s="80">
        <f t="shared" si="151"/>
        <v>0</v>
      </c>
      <c r="CC151" s="80">
        <f t="shared" si="152"/>
        <v>0</v>
      </c>
      <c r="CD151" s="80">
        <f t="shared" si="153"/>
        <v>0</v>
      </c>
      <c r="CE151" s="23">
        <v>42983</v>
      </c>
      <c r="CG151" s="62"/>
      <c r="CH151" s="22"/>
      <c r="CI151" s="22"/>
      <c r="CJ151" s="9">
        <v>42985</v>
      </c>
      <c r="CK151" s="80" t="str">
        <f t="shared" si="154"/>
        <v>no</v>
      </c>
      <c r="CL151" s="28">
        <v>43343</v>
      </c>
      <c r="CM151" s="6">
        <f t="shared" ca="1" si="155"/>
        <v>360</v>
      </c>
      <c r="CN151" s="6" t="str">
        <f t="shared" ca="1" si="156"/>
        <v>Yes</v>
      </c>
      <c r="CO151" s="80" t="str">
        <f t="shared" ca="1" si="157"/>
        <v>no</v>
      </c>
      <c r="CP151" s="80">
        <f t="shared" si="158"/>
        <v>61</v>
      </c>
      <c r="CQ151" s="80">
        <f t="shared" si="159"/>
        <v>41</v>
      </c>
      <c r="CR151" s="80">
        <f t="shared" si="160"/>
        <v>20</v>
      </c>
      <c r="CS151" s="80" t="str">
        <f t="shared" si="161"/>
        <v xml:space="preserve"> </v>
      </c>
    </row>
    <row r="152" spans="1:97" ht="15" customHeight="1">
      <c r="A152" s="14" t="s">
        <v>258</v>
      </c>
      <c r="B152" t="s">
        <v>19</v>
      </c>
      <c r="C152" t="s">
        <v>83</v>
      </c>
      <c r="D152">
        <v>1020908</v>
      </c>
      <c r="E152" s="4">
        <v>42802</v>
      </c>
      <c r="F152" s="2">
        <v>42936</v>
      </c>
      <c r="G152" s="2">
        <v>28223</v>
      </c>
      <c r="H152" s="58">
        <f t="shared" si="108"/>
        <v>40</v>
      </c>
      <c r="I152" s="72" t="s">
        <v>8</v>
      </c>
      <c r="J152" s="43" t="s">
        <v>8</v>
      </c>
      <c r="K152" s="6">
        <v>9</v>
      </c>
      <c r="L152" s="6" t="s">
        <v>8</v>
      </c>
      <c r="M152" s="6" t="s">
        <v>11</v>
      </c>
      <c r="N152" s="6" t="s">
        <v>11</v>
      </c>
      <c r="O152" s="57" t="s">
        <v>8</v>
      </c>
      <c r="P152" t="s">
        <v>9</v>
      </c>
      <c r="Q152" t="s">
        <v>11</v>
      </c>
      <c r="R152" t="s">
        <v>11</v>
      </c>
      <c r="T152" t="s">
        <v>45</v>
      </c>
      <c r="U152" s="76" t="s">
        <v>678</v>
      </c>
      <c r="V152" s="22" t="s">
        <v>11</v>
      </c>
      <c r="W152" s="76" t="s">
        <v>11</v>
      </c>
      <c r="X152" s="76" t="s">
        <v>8</v>
      </c>
      <c r="Y152" s="76" t="s">
        <v>8</v>
      </c>
      <c r="Z152" s="53"/>
      <c r="AE152" t="s">
        <v>12</v>
      </c>
      <c r="AF152" s="6">
        <f>Referrals[[#This Row],[Date.Received]]-Referrals[[#This Row],[Date.Assessed]]</f>
        <v>134</v>
      </c>
      <c r="AG152" s="44" t="s">
        <v>645</v>
      </c>
      <c r="AH152" s="6" t="s">
        <v>642</v>
      </c>
      <c r="AI152" s="6" t="s">
        <v>700</v>
      </c>
      <c r="AJ152" s="63">
        <f t="shared" si="109"/>
        <v>2017</v>
      </c>
      <c r="AK152" s="63">
        <f t="shared" si="110"/>
        <v>7</v>
      </c>
      <c r="AL152" s="44">
        <f t="shared" si="111"/>
        <v>0</v>
      </c>
      <c r="AM152" s="80">
        <f t="shared" si="112"/>
        <v>1</v>
      </c>
      <c r="AN152" s="80">
        <f t="shared" si="113"/>
        <v>0</v>
      </c>
      <c r="AO152" s="44">
        <f t="shared" si="114"/>
        <v>0</v>
      </c>
      <c r="AP152" s="80">
        <f t="shared" si="115"/>
        <v>0</v>
      </c>
      <c r="AQ152" s="44">
        <f t="shared" si="116"/>
        <v>0</v>
      </c>
      <c r="AR152" s="80">
        <f t="shared" si="117"/>
        <v>0</v>
      </c>
      <c r="AS152" s="6">
        <f t="shared" si="118"/>
        <v>1</v>
      </c>
      <c r="AT152" s="80">
        <f t="shared" si="119"/>
        <v>0</v>
      </c>
      <c r="AU152" s="80">
        <f t="shared" si="120"/>
        <v>0</v>
      </c>
      <c r="AV152" s="72">
        <f t="shared" si="121"/>
        <v>1</v>
      </c>
      <c r="AW152" s="72">
        <f t="shared" si="122"/>
        <v>0</v>
      </c>
      <c r="AX152" s="72">
        <f t="shared" si="123"/>
        <v>0</v>
      </c>
      <c r="AY152" s="72">
        <f t="shared" si="124"/>
        <v>1</v>
      </c>
      <c r="AZ152" s="72">
        <f t="shared" si="125"/>
        <v>0</v>
      </c>
      <c r="BA152" s="72">
        <f>IF(SUM(Referrals[[#This Row],[Tribal.bin]:[GA.bin]]) = 0,0,1)</f>
        <v>1</v>
      </c>
      <c r="BB152" s="72">
        <f t="shared" si="126"/>
        <v>0</v>
      </c>
      <c r="BC152" s="72">
        <f t="shared" si="127"/>
        <v>0</v>
      </c>
      <c r="BD152" s="72">
        <f t="shared" si="128"/>
        <v>0</v>
      </c>
      <c r="BE152" s="72">
        <f t="shared" si="129"/>
        <v>0</v>
      </c>
      <c r="BF152" s="72">
        <f t="shared" si="130"/>
        <v>0</v>
      </c>
      <c r="BG152" s="72">
        <f t="shared" si="131"/>
        <v>0</v>
      </c>
      <c r="BH152" s="72">
        <f t="shared" si="132"/>
        <v>1</v>
      </c>
      <c r="BI152" s="72">
        <f t="shared" si="133"/>
        <v>0</v>
      </c>
      <c r="BJ152" s="78">
        <f t="shared" si="134"/>
        <v>1</v>
      </c>
      <c r="BK152" s="78">
        <f t="shared" si="135"/>
        <v>1</v>
      </c>
      <c r="BL152" s="78">
        <f t="shared" si="136"/>
        <v>0</v>
      </c>
      <c r="BM152" s="72">
        <f t="shared" si="137"/>
        <v>1</v>
      </c>
      <c r="BN152" s="72">
        <f t="shared" si="138"/>
        <v>1</v>
      </c>
      <c r="BO152" s="72">
        <f t="shared" si="139"/>
        <v>0</v>
      </c>
      <c r="BP152" s="80">
        <f t="shared" si="140"/>
        <v>0</v>
      </c>
      <c r="BQ152" s="72">
        <f t="shared" si="141"/>
        <v>0</v>
      </c>
      <c r="BR152" s="72">
        <f t="shared" si="142"/>
        <v>0</v>
      </c>
      <c r="BS152" s="78">
        <f t="shared" si="143"/>
        <v>1</v>
      </c>
      <c r="BT152" s="78">
        <f t="shared" si="144"/>
        <v>0</v>
      </c>
      <c r="BU152" s="80">
        <f t="shared" si="145"/>
        <v>0</v>
      </c>
      <c r="BV152" s="80">
        <f t="shared" si="146"/>
        <v>0</v>
      </c>
      <c r="BW152" s="78">
        <f>COUNTIF(Referrals[[#This Row],[Name]:[Alt.contact]],"Mi")</f>
        <v>1</v>
      </c>
      <c r="BX152" s="80">
        <f t="shared" si="147"/>
        <v>1</v>
      </c>
      <c r="BY152" s="72">
        <f t="shared" si="148"/>
        <v>0</v>
      </c>
      <c r="BZ152" s="80">
        <f t="shared" si="149"/>
        <v>0</v>
      </c>
      <c r="CA152" s="67">
        <f t="shared" si="150"/>
        <v>0</v>
      </c>
      <c r="CB152" s="80">
        <f t="shared" si="151"/>
        <v>1</v>
      </c>
      <c r="CC152" s="80">
        <f t="shared" si="152"/>
        <v>0</v>
      </c>
      <c r="CD152" s="80">
        <f t="shared" si="153"/>
        <v>0</v>
      </c>
      <c r="CE152" s="22"/>
      <c r="CF152" s="40" t="s">
        <v>413</v>
      </c>
      <c r="CG152" s="62"/>
      <c r="CI152" s="22"/>
      <c r="CJ152" s="9">
        <v>42974</v>
      </c>
      <c r="CK152" s="80" t="str">
        <f t="shared" si="154"/>
        <v xml:space="preserve"> </v>
      </c>
      <c r="CL152" s="15"/>
      <c r="CM152" s="6" t="str">
        <f t="shared" ca="1" si="155"/>
        <v xml:space="preserve"> </v>
      </c>
      <c r="CN152" s="6" t="str">
        <f t="shared" ca="1" si="156"/>
        <v xml:space="preserve"> </v>
      </c>
      <c r="CO152" s="80" t="str">
        <f t="shared" ca="1" si="157"/>
        <v xml:space="preserve"> </v>
      </c>
      <c r="CP152" s="80" t="str">
        <f t="shared" si="158"/>
        <v xml:space="preserve"> </v>
      </c>
      <c r="CQ152" s="80" t="str">
        <f t="shared" si="159"/>
        <v xml:space="preserve"> </v>
      </c>
      <c r="CR152" s="80" t="str">
        <f t="shared" si="160"/>
        <v xml:space="preserve"> </v>
      </c>
      <c r="CS152" s="80">
        <f t="shared" si="161"/>
        <v>38</v>
      </c>
    </row>
    <row r="153" spans="1:97" ht="15" customHeight="1">
      <c r="A153" s="14" t="s">
        <v>259</v>
      </c>
      <c r="B153" t="s">
        <v>119</v>
      </c>
      <c r="C153" t="s">
        <v>101</v>
      </c>
      <c r="D153">
        <v>1029189</v>
      </c>
      <c r="E153" t="s">
        <v>678</v>
      </c>
      <c r="F153" s="2">
        <v>42936</v>
      </c>
      <c r="G153" s="2">
        <v>28432</v>
      </c>
      <c r="H153" s="58">
        <f t="shared" si="108"/>
        <v>39</v>
      </c>
      <c r="I153" s="72" t="s">
        <v>8</v>
      </c>
      <c r="J153" s="43" t="s">
        <v>8</v>
      </c>
      <c r="K153" s="6">
        <v>10</v>
      </c>
      <c r="L153" s="6" t="s">
        <v>8</v>
      </c>
      <c r="M153" s="6" t="s">
        <v>11</v>
      </c>
      <c r="N153" s="6" t="s">
        <v>8</v>
      </c>
      <c r="O153" s="57" t="s">
        <v>8</v>
      </c>
      <c r="P153" t="s">
        <v>9</v>
      </c>
      <c r="S153" s="40" t="s">
        <v>11</v>
      </c>
      <c r="T153" t="s">
        <v>45</v>
      </c>
      <c r="U153" s="76" t="s">
        <v>8</v>
      </c>
      <c r="V153" s="22" t="s">
        <v>11</v>
      </c>
      <c r="W153" s="76" t="s">
        <v>8</v>
      </c>
      <c r="X153" s="76" t="s">
        <v>8</v>
      </c>
      <c r="Y153" s="76" t="s">
        <v>8</v>
      </c>
      <c r="Z153" s="80" t="s">
        <v>8</v>
      </c>
      <c r="AA153" t="s">
        <v>152</v>
      </c>
      <c r="AE153" t="s">
        <v>12</v>
      </c>
      <c r="AF153" s="6"/>
      <c r="AG153" s="6" t="s">
        <v>644</v>
      </c>
      <c r="AH153" s="6" t="s">
        <v>640</v>
      </c>
      <c r="AI153" s="6" t="s">
        <v>700</v>
      </c>
      <c r="AJ153" s="63">
        <f t="shared" si="109"/>
        <v>2017</v>
      </c>
      <c r="AK153" s="63">
        <f t="shared" si="110"/>
        <v>7</v>
      </c>
      <c r="AL153" s="80">
        <f t="shared" si="111"/>
        <v>1</v>
      </c>
      <c r="AM153" s="80">
        <f t="shared" si="112"/>
        <v>0</v>
      </c>
      <c r="AN153" s="80">
        <f t="shared" si="113"/>
        <v>0</v>
      </c>
      <c r="AO153" s="44">
        <f t="shared" si="114"/>
        <v>0</v>
      </c>
      <c r="AP153" s="80">
        <f t="shared" si="115"/>
        <v>0</v>
      </c>
      <c r="AQ153" s="80">
        <f t="shared" si="116"/>
        <v>1</v>
      </c>
      <c r="AR153" s="80">
        <f t="shared" si="117"/>
        <v>0</v>
      </c>
      <c r="AS153" s="44">
        <f t="shared" si="118"/>
        <v>0</v>
      </c>
      <c r="AT153" s="80">
        <f t="shared" si="119"/>
        <v>0</v>
      </c>
      <c r="AU153" s="80">
        <f t="shared" si="120"/>
        <v>0</v>
      </c>
      <c r="AV153" s="72">
        <f t="shared" si="121"/>
        <v>1</v>
      </c>
      <c r="AW153" s="72">
        <f t="shared" si="122"/>
        <v>0</v>
      </c>
      <c r="AX153" s="72">
        <f t="shared" si="123"/>
        <v>0</v>
      </c>
      <c r="AY153" s="72">
        <f t="shared" si="124"/>
        <v>1</v>
      </c>
      <c r="AZ153" s="72">
        <f t="shared" si="125"/>
        <v>0</v>
      </c>
      <c r="BA153" s="72">
        <f>IF(SUM(Referrals[[#This Row],[Tribal.bin]:[GA.bin]]) = 0,0,1)</f>
        <v>1</v>
      </c>
      <c r="BB153" s="72">
        <f t="shared" si="126"/>
        <v>0</v>
      </c>
      <c r="BC153" s="72">
        <f t="shared" si="127"/>
        <v>0</v>
      </c>
      <c r="BD153" s="72">
        <f t="shared" si="128"/>
        <v>0</v>
      </c>
      <c r="BE153" s="72">
        <f t="shared" si="129"/>
        <v>0</v>
      </c>
      <c r="BF153" s="72">
        <f t="shared" si="130"/>
        <v>0</v>
      </c>
      <c r="BG153" s="72">
        <f t="shared" si="131"/>
        <v>0</v>
      </c>
      <c r="BH153" s="72">
        <f t="shared" si="132"/>
        <v>1</v>
      </c>
      <c r="BI153" s="72">
        <f t="shared" si="133"/>
        <v>0</v>
      </c>
      <c r="BJ153" s="78">
        <f t="shared" si="134"/>
        <v>1</v>
      </c>
      <c r="BK153" s="78">
        <f t="shared" si="135"/>
        <v>0</v>
      </c>
      <c r="BL153" s="78">
        <f t="shared" si="136"/>
        <v>0</v>
      </c>
      <c r="BM153" s="72">
        <f t="shared" si="137"/>
        <v>0</v>
      </c>
      <c r="BN153" s="72">
        <f t="shared" si="138"/>
        <v>0</v>
      </c>
      <c r="BO153" s="72">
        <f t="shared" si="139"/>
        <v>1</v>
      </c>
      <c r="BP153" s="80">
        <f t="shared" si="140"/>
        <v>0</v>
      </c>
      <c r="BQ153" s="72">
        <f t="shared" si="141"/>
        <v>0</v>
      </c>
      <c r="BR153" s="72">
        <f t="shared" si="142"/>
        <v>0</v>
      </c>
      <c r="BS153" s="78">
        <f t="shared" si="143"/>
        <v>0</v>
      </c>
      <c r="BT153" s="78">
        <f t="shared" si="144"/>
        <v>0</v>
      </c>
      <c r="BU153" s="80">
        <f t="shared" si="145"/>
        <v>0</v>
      </c>
      <c r="BV153" s="80">
        <f t="shared" si="146"/>
        <v>0</v>
      </c>
      <c r="BW153" s="78">
        <f>COUNTIF(Referrals[[#This Row],[Name]:[Alt.contact]],"Mi")</f>
        <v>1</v>
      </c>
      <c r="BX153" s="80">
        <f t="shared" si="147"/>
        <v>1</v>
      </c>
      <c r="BY153" s="72">
        <f t="shared" si="148"/>
        <v>0</v>
      </c>
      <c r="BZ153" s="80">
        <f t="shared" si="149"/>
        <v>0</v>
      </c>
      <c r="CA153" s="67">
        <f t="shared" si="150"/>
        <v>0</v>
      </c>
      <c r="CB153" s="80">
        <f t="shared" si="151"/>
        <v>1</v>
      </c>
      <c r="CC153" s="80">
        <f t="shared" si="152"/>
        <v>0</v>
      </c>
      <c r="CD153" s="80">
        <f t="shared" si="153"/>
        <v>0</v>
      </c>
      <c r="CE153" s="22"/>
      <c r="CF153" t="s">
        <v>717</v>
      </c>
      <c r="CG153" s="41" t="s">
        <v>104</v>
      </c>
      <c r="CI153" s="22" t="s">
        <v>23</v>
      </c>
      <c r="CJ153" s="4">
        <v>43004</v>
      </c>
      <c r="CK153" s="80" t="str">
        <f t="shared" si="154"/>
        <v xml:space="preserve"> </v>
      </c>
      <c r="CL153" s="15"/>
      <c r="CM153" s="6" t="str">
        <f t="shared" ca="1" si="155"/>
        <v xml:space="preserve"> </v>
      </c>
      <c r="CN153" s="6" t="str">
        <f t="shared" ca="1" si="156"/>
        <v xml:space="preserve"> </v>
      </c>
      <c r="CO153" s="80" t="str">
        <f t="shared" ca="1" si="157"/>
        <v xml:space="preserve"> </v>
      </c>
      <c r="CP153" s="80" t="str">
        <f t="shared" si="158"/>
        <v xml:space="preserve"> </v>
      </c>
      <c r="CQ153" s="80" t="str">
        <f t="shared" si="159"/>
        <v xml:space="preserve"> </v>
      </c>
      <c r="CR153" s="80" t="str">
        <f t="shared" si="160"/>
        <v xml:space="preserve"> </v>
      </c>
      <c r="CS153" s="80">
        <f t="shared" si="161"/>
        <v>68</v>
      </c>
    </row>
    <row r="154" spans="1:97" ht="15" customHeight="1">
      <c r="A154" s="14" t="s">
        <v>260</v>
      </c>
      <c r="B154" t="s">
        <v>6</v>
      </c>
      <c r="C154" t="s">
        <v>71</v>
      </c>
      <c r="D154">
        <v>1018872</v>
      </c>
      <c r="E154" s="4">
        <v>42845</v>
      </c>
      <c r="F154" s="2">
        <v>42936</v>
      </c>
      <c r="G154" s="2">
        <v>30104</v>
      </c>
      <c r="H154" s="58">
        <f t="shared" si="108"/>
        <v>35</v>
      </c>
      <c r="I154" s="72" t="s">
        <v>8</v>
      </c>
      <c r="J154" s="43" t="s">
        <v>8</v>
      </c>
      <c r="K154" s="6">
        <v>8</v>
      </c>
      <c r="L154" s="6" t="s">
        <v>8</v>
      </c>
      <c r="M154" s="6" t="s">
        <v>11</v>
      </c>
      <c r="N154" s="6" t="s">
        <v>11</v>
      </c>
      <c r="O154" s="68" t="s">
        <v>8</v>
      </c>
      <c r="P154" t="s">
        <v>9</v>
      </c>
      <c r="Q154" t="s">
        <v>11</v>
      </c>
      <c r="R154" t="s">
        <v>11</v>
      </c>
      <c r="T154" t="s">
        <v>45</v>
      </c>
      <c r="U154" s="76" t="s">
        <v>8</v>
      </c>
      <c r="V154" s="22" t="s">
        <v>11</v>
      </c>
      <c r="W154" s="76" t="s">
        <v>11</v>
      </c>
      <c r="X154" s="76" t="s">
        <v>11</v>
      </c>
      <c r="Y154" s="76" t="s">
        <v>8</v>
      </c>
      <c r="Z154" s="53"/>
      <c r="AE154" t="s">
        <v>12</v>
      </c>
      <c r="AF154" s="6">
        <f>Referrals[[#This Row],[Date.Received]]-Referrals[[#This Row],[Date.Assessed]]</f>
        <v>91</v>
      </c>
      <c r="AG154" s="6" t="s">
        <v>644</v>
      </c>
      <c r="AH154" s="6" t="s">
        <v>640</v>
      </c>
      <c r="AI154" s="6" t="s">
        <v>700</v>
      </c>
      <c r="AJ154" s="63">
        <f t="shared" si="109"/>
        <v>2017</v>
      </c>
      <c r="AK154" s="63">
        <f t="shared" si="110"/>
        <v>7</v>
      </c>
      <c r="AL154" s="80">
        <f t="shared" si="111"/>
        <v>1</v>
      </c>
      <c r="AM154" s="80">
        <f t="shared" si="112"/>
        <v>0</v>
      </c>
      <c r="AN154" s="80">
        <f t="shared" si="113"/>
        <v>0</v>
      </c>
      <c r="AO154" s="44">
        <f t="shared" si="114"/>
        <v>0</v>
      </c>
      <c r="AP154" s="80">
        <f t="shared" si="115"/>
        <v>0</v>
      </c>
      <c r="AQ154" s="80">
        <f t="shared" si="116"/>
        <v>1</v>
      </c>
      <c r="AR154" s="80">
        <f t="shared" si="117"/>
        <v>0</v>
      </c>
      <c r="AS154" s="44">
        <f t="shared" si="118"/>
        <v>0</v>
      </c>
      <c r="AT154" s="80">
        <f t="shared" si="119"/>
        <v>0</v>
      </c>
      <c r="AU154" s="80">
        <f t="shared" si="120"/>
        <v>0</v>
      </c>
      <c r="AV154" s="72">
        <f t="shared" si="121"/>
        <v>1</v>
      </c>
      <c r="AW154" s="72">
        <f t="shared" si="122"/>
        <v>0</v>
      </c>
      <c r="AX154" s="72">
        <f t="shared" si="123"/>
        <v>0</v>
      </c>
      <c r="AY154" s="72">
        <f t="shared" si="124"/>
        <v>1</v>
      </c>
      <c r="AZ154" s="72">
        <f t="shared" si="125"/>
        <v>0</v>
      </c>
      <c r="BA154" s="72">
        <f>IF(SUM(Referrals[[#This Row],[Tribal.bin]:[GA.bin]]) = 0,0,1)</f>
        <v>1</v>
      </c>
      <c r="BB154" s="72">
        <f t="shared" si="126"/>
        <v>0</v>
      </c>
      <c r="BC154" s="72">
        <f t="shared" si="127"/>
        <v>0</v>
      </c>
      <c r="BD154" s="72">
        <f t="shared" si="128"/>
        <v>0</v>
      </c>
      <c r="BE154" s="72">
        <f t="shared" si="129"/>
        <v>0</v>
      </c>
      <c r="BF154" s="72">
        <f t="shared" si="130"/>
        <v>0</v>
      </c>
      <c r="BG154" s="72">
        <f t="shared" si="131"/>
        <v>0</v>
      </c>
      <c r="BH154" s="72">
        <f t="shared" si="132"/>
        <v>1</v>
      </c>
      <c r="BI154" s="72">
        <f t="shared" si="133"/>
        <v>0</v>
      </c>
      <c r="BJ154" s="78">
        <f t="shared" si="134"/>
        <v>1</v>
      </c>
      <c r="BK154" s="78">
        <f t="shared" si="135"/>
        <v>1</v>
      </c>
      <c r="BL154" s="78">
        <f t="shared" si="136"/>
        <v>0</v>
      </c>
      <c r="BM154" s="72">
        <f t="shared" si="137"/>
        <v>1</v>
      </c>
      <c r="BN154" s="72">
        <f t="shared" si="138"/>
        <v>1</v>
      </c>
      <c r="BO154" s="72">
        <f t="shared" si="139"/>
        <v>0</v>
      </c>
      <c r="BP154" s="80">
        <f t="shared" si="140"/>
        <v>0</v>
      </c>
      <c r="BQ154" s="72">
        <f t="shared" si="141"/>
        <v>0</v>
      </c>
      <c r="BR154" s="72">
        <f t="shared" si="142"/>
        <v>0</v>
      </c>
      <c r="BS154" s="78">
        <f t="shared" si="143"/>
        <v>1</v>
      </c>
      <c r="BT154" s="78">
        <f t="shared" si="144"/>
        <v>1</v>
      </c>
      <c r="BU154" s="80">
        <f t="shared" si="145"/>
        <v>0</v>
      </c>
      <c r="BV154" s="80">
        <f t="shared" si="146"/>
        <v>0</v>
      </c>
      <c r="BW154" s="78">
        <f>COUNTIF(Referrals[[#This Row],[Name]:[Alt.contact]],"Mi")</f>
        <v>0</v>
      </c>
      <c r="BX154" s="80">
        <f t="shared" si="147"/>
        <v>0</v>
      </c>
      <c r="BY154" s="72">
        <f t="shared" si="148"/>
        <v>0</v>
      </c>
      <c r="BZ154" s="80">
        <f t="shared" si="149"/>
        <v>0</v>
      </c>
      <c r="CA154" s="67">
        <f t="shared" si="150"/>
        <v>0</v>
      </c>
      <c r="CB154" s="80">
        <f t="shared" si="151"/>
        <v>1</v>
      </c>
      <c r="CC154" s="80">
        <f t="shared" si="152"/>
        <v>0</v>
      </c>
      <c r="CD154" s="80">
        <f t="shared" si="153"/>
        <v>0</v>
      </c>
      <c r="CE154" s="22"/>
      <c r="CF154" s="40" t="s">
        <v>413</v>
      </c>
      <c r="CG154" s="62"/>
      <c r="CH154" s="22"/>
      <c r="CI154" s="22"/>
      <c r="CJ154" s="4">
        <v>43011</v>
      </c>
      <c r="CK154" s="80" t="str">
        <f t="shared" si="154"/>
        <v xml:space="preserve"> </v>
      </c>
      <c r="CL154" s="15"/>
      <c r="CM154" s="6" t="str">
        <f t="shared" ca="1" si="155"/>
        <v xml:space="preserve"> </v>
      </c>
      <c r="CN154" s="6" t="str">
        <f t="shared" ca="1" si="156"/>
        <v xml:space="preserve"> </v>
      </c>
      <c r="CO154" s="80" t="str">
        <f t="shared" ca="1" si="157"/>
        <v xml:space="preserve"> </v>
      </c>
      <c r="CP154" s="80" t="str">
        <f t="shared" si="158"/>
        <v xml:space="preserve"> </v>
      </c>
      <c r="CQ154" s="80" t="str">
        <f t="shared" si="159"/>
        <v xml:space="preserve"> </v>
      </c>
      <c r="CR154" s="80" t="str">
        <f t="shared" si="160"/>
        <v xml:space="preserve"> </v>
      </c>
      <c r="CS154" s="80">
        <f t="shared" si="161"/>
        <v>75</v>
      </c>
    </row>
    <row r="155" spans="1:97" ht="15" customHeight="1">
      <c r="A155" s="14" t="s">
        <v>261</v>
      </c>
      <c r="B155" t="s">
        <v>60</v>
      </c>
      <c r="C155" t="s">
        <v>85</v>
      </c>
      <c r="D155">
        <v>1013014</v>
      </c>
      <c r="E155" s="4">
        <v>42886</v>
      </c>
      <c r="F155" s="2">
        <v>42936</v>
      </c>
      <c r="G155" s="2">
        <v>26187</v>
      </c>
      <c r="H155" s="58">
        <f t="shared" si="108"/>
        <v>45</v>
      </c>
      <c r="I155" s="72" t="s">
        <v>8</v>
      </c>
      <c r="J155" s="43" t="s">
        <v>8</v>
      </c>
      <c r="K155" s="6">
        <v>8</v>
      </c>
      <c r="L155" s="6" t="s">
        <v>8</v>
      </c>
      <c r="M155" s="6" t="s">
        <v>678</v>
      </c>
      <c r="N155" s="6" t="s">
        <v>678</v>
      </c>
      <c r="O155" s="57" t="s">
        <v>8</v>
      </c>
      <c r="P155" t="s">
        <v>9</v>
      </c>
      <c r="Q155" t="s">
        <v>11</v>
      </c>
      <c r="R155" t="s">
        <v>11</v>
      </c>
      <c r="T155" t="s">
        <v>10</v>
      </c>
      <c r="U155" s="76" t="s">
        <v>11</v>
      </c>
      <c r="V155" s="22" t="s">
        <v>11</v>
      </c>
      <c r="W155" s="76" t="s">
        <v>11</v>
      </c>
      <c r="X155" s="76" t="s">
        <v>11</v>
      </c>
      <c r="Y155" s="76" t="s">
        <v>8</v>
      </c>
      <c r="Z155" s="80" t="s">
        <v>8</v>
      </c>
      <c r="AA155" t="s">
        <v>152</v>
      </c>
      <c r="AE155" t="s">
        <v>12</v>
      </c>
      <c r="AF155" s="6">
        <f>Referrals[[#This Row],[Date.Received]]-Referrals[[#This Row],[Date.Assessed]]</f>
        <v>50</v>
      </c>
      <c r="AG155" s="44" t="s">
        <v>645</v>
      </c>
      <c r="AH155" s="6" t="s">
        <v>642</v>
      </c>
      <c r="AI155" s="6" t="s">
        <v>700</v>
      </c>
      <c r="AJ155" s="63">
        <f t="shared" si="109"/>
        <v>2017</v>
      </c>
      <c r="AK155" s="63">
        <f t="shared" si="110"/>
        <v>7</v>
      </c>
      <c r="AL155" s="44">
        <f t="shared" si="111"/>
        <v>0</v>
      </c>
      <c r="AM155" s="80">
        <f t="shared" si="112"/>
        <v>1</v>
      </c>
      <c r="AN155" s="80">
        <f t="shared" si="113"/>
        <v>0</v>
      </c>
      <c r="AO155" s="44">
        <f t="shared" si="114"/>
        <v>0</v>
      </c>
      <c r="AP155" s="80">
        <f t="shared" si="115"/>
        <v>0</v>
      </c>
      <c r="AQ155" s="44">
        <f t="shared" si="116"/>
        <v>0</v>
      </c>
      <c r="AR155" s="80">
        <f t="shared" si="117"/>
        <v>0</v>
      </c>
      <c r="AS155" s="6">
        <f t="shared" si="118"/>
        <v>1</v>
      </c>
      <c r="AT155" s="80">
        <f t="shared" si="119"/>
        <v>0</v>
      </c>
      <c r="AU155" s="80">
        <f t="shared" si="120"/>
        <v>0</v>
      </c>
      <c r="AV155" s="72">
        <f t="shared" si="121"/>
        <v>1</v>
      </c>
      <c r="AW155" s="72">
        <f t="shared" si="122"/>
        <v>0</v>
      </c>
      <c r="AX155" s="72">
        <f t="shared" si="123"/>
        <v>1</v>
      </c>
      <c r="AY155" s="72">
        <f t="shared" si="124"/>
        <v>0</v>
      </c>
      <c r="AZ155" s="72">
        <f t="shared" si="125"/>
        <v>0</v>
      </c>
      <c r="BA155" s="72">
        <f>IF(SUM(Referrals[[#This Row],[Tribal.bin]:[GA.bin]]) = 0,0,1)</f>
        <v>1</v>
      </c>
      <c r="BB155" s="72">
        <f t="shared" si="126"/>
        <v>0</v>
      </c>
      <c r="BC155" s="72">
        <f t="shared" si="127"/>
        <v>0</v>
      </c>
      <c r="BD155" s="72">
        <f t="shared" si="128"/>
        <v>0</v>
      </c>
      <c r="BE155" s="72">
        <f t="shared" si="129"/>
        <v>0</v>
      </c>
      <c r="BF155" s="72">
        <f t="shared" si="130"/>
        <v>0</v>
      </c>
      <c r="BG155" s="72">
        <f t="shared" si="131"/>
        <v>0</v>
      </c>
      <c r="BH155" s="72">
        <f t="shared" si="132"/>
        <v>1</v>
      </c>
      <c r="BI155" s="72">
        <f t="shared" si="133"/>
        <v>0</v>
      </c>
      <c r="BJ155" s="78">
        <f t="shared" si="134"/>
        <v>1</v>
      </c>
      <c r="BK155" s="78">
        <f t="shared" si="135"/>
        <v>1</v>
      </c>
      <c r="BL155" s="78">
        <f t="shared" si="136"/>
        <v>0</v>
      </c>
      <c r="BM155" s="72">
        <f t="shared" si="137"/>
        <v>1</v>
      </c>
      <c r="BN155" s="72">
        <f t="shared" si="138"/>
        <v>1</v>
      </c>
      <c r="BO155" s="72">
        <f t="shared" si="139"/>
        <v>0</v>
      </c>
      <c r="BP155" s="80">
        <f t="shared" si="140"/>
        <v>0</v>
      </c>
      <c r="BQ155" s="72">
        <f t="shared" si="141"/>
        <v>0</v>
      </c>
      <c r="BR155" s="72">
        <f t="shared" si="142"/>
        <v>0</v>
      </c>
      <c r="BS155" s="78">
        <f t="shared" si="143"/>
        <v>1</v>
      </c>
      <c r="BT155" s="78">
        <f t="shared" si="144"/>
        <v>1</v>
      </c>
      <c r="BU155" s="80">
        <f t="shared" si="145"/>
        <v>1</v>
      </c>
      <c r="BV155" s="80">
        <f t="shared" si="146"/>
        <v>0</v>
      </c>
      <c r="BW155" s="78">
        <f>COUNTIF(Referrals[[#This Row],[Name]:[Alt.contact]],"Mi")</f>
        <v>2</v>
      </c>
      <c r="BX155" s="80">
        <f t="shared" si="147"/>
        <v>1</v>
      </c>
      <c r="BY155" s="72">
        <f t="shared" si="148"/>
        <v>0</v>
      </c>
      <c r="BZ155" s="80">
        <f t="shared" si="149"/>
        <v>0</v>
      </c>
      <c r="CA155" s="67">
        <f t="shared" si="150"/>
        <v>0</v>
      </c>
      <c r="CB155" s="80">
        <f t="shared" si="151"/>
        <v>1</v>
      </c>
      <c r="CC155" s="80">
        <f t="shared" si="152"/>
        <v>0</v>
      </c>
      <c r="CD155" s="80">
        <f t="shared" si="153"/>
        <v>0</v>
      </c>
      <c r="CE155" s="22"/>
      <c r="CF155" t="s">
        <v>717</v>
      </c>
      <c r="CG155" s="41" t="s">
        <v>104</v>
      </c>
      <c r="CI155" s="22" t="s">
        <v>23</v>
      </c>
      <c r="CJ155" s="4">
        <v>43011</v>
      </c>
      <c r="CK155" s="80" t="str">
        <f t="shared" si="154"/>
        <v xml:space="preserve"> </v>
      </c>
      <c r="CL155" s="15"/>
      <c r="CM155" s="6" t="str">
        <f t="shared" ca="1" si="155"/>
        <v xml:space="preserve"> </v>
      </c>
      <c r="CN155" s="6" t="str">
        <f t="shared" ca="1" si="156"/>
        <v xml:space="preserve"> </v>
      </c>
      <c r="CO155" s="80" t="str">
        <f t="shared" ca="1" si="157"/>
        <v xml:space="preserve"> </v>
      </c>
      <c r="CP155" s="80" t="str">
        <f t="shared" si="158"/>
        <v xml:space="preserve"> </v>
      </c>
      <c r="CQ155" s="80" t="str">
        <f t="shared" si="159"/>
        <v xml:space="preserve"> </v>
      </c>
      <c r="CR155" s="80" t="str">
        <f t="shared" si="160"/>
        <v xml:space="preserve"> </v>
      </c>
      <c r="CS155" s="80">
        <f t="shared" si="161"/>
        <v>75</v>
      </c>
    </row>
    <row r="156" spans="1:97" ht="15" customHeight="1">
      <c r="A156" s="33" t="s">
        <v>264</v>
      </c>
      <c r="B156" t="s">
        <v>60</v>
      </c>
      <c r="C156" t="s">
        <v>85</v>
      </c>
      <c r="D156">
        <v>1012284</v>
      </c>
      <c r="E156" s="4">
        <v>42881</v>
      </c>
      <c r="F156" s="2">
        <v>42936</v>
      </c>
      <c r="G156" s="2">
        <v>25023</v>
      </c>
      <c r="H156" s="58">
        <f t="shared" si="108"/>
        <v>49</v>
      </c>
      <c r="I156" s="72" t="s">
        <v>8</v>
      </c>
      <c r="J156" s="43" t="s">
        <v>8</v>
      </c>
      <c r="K156" s="6">
        <v>9</v>
      </c>
      <c r="L156" s="6" t="s">
        <v>8</v>
      </c>
      <c r="M156" s="6" t="s">
        <v>11</v>
      </c>
      <c r="N156" s="6" t="s">
        <v>11</v>
      </c>
      <c r="O156" s="71" t="s">
        <v>8</v>
      </c>
      <c r="P156" t="s">
        <v>9</v>
      </c>
      <c r="Q156" t="s">
        <v>11</v>
      </c>
      <c r="R156" t="s">
        <v>11</v>
      </c>
      <c r="T156" t="s">
        <v>45</v>
      </c>
      <c r="U156" s="76" t="s">
        <v>8</v>
      </c>
      <c r="V156" s="22" t="s">
        <v>11</v>
      </c>
      <c r="W156" s="76" t="s">
        <v>11</v>
      </c>
      <c r="X156" s="76" t="s">
        <v>8</v>
      </c>
      <c r="Y156" s="76" t="s">
        <v>11</v>
      </c>
      <c r="Z156" s="53"/>
      <c r="AB156" t="s">
        <v>143</v>
      </c>
      <c r="AC156" t="s">
        <v>695</v>
      </c>
      <c r="AD156" s="4">
        <v>42948</v>
      </c>
      <c r="AE156" t="s">
        <v>16</v>
      </c>
      <c r="AF156" s="6">
        <f>Referrals[[#This Row],[Date.Received]]-Referrals[[#This Row],[Date.Assessed]]</f>
        <v>55</v>
      </c>
      <c r="AG156" s="44" t="s">
        <v>645</v>
      </c>
      <c r="AH156" s="6" t="s">
        <v>640</v>
      </c>
      <c r="AI156" s="6" t="s">
        <v>700</v>
      </c>
      <c r="AJ156" s="63">
        <f t="shared" si="109"/>
        <v>2017</v>
      </c>
      <c r="AK156" s="63">
        <f t="shared" si="110"/>
        <v>7</v>
      </c>
      <c r="AL156" s="44">
        <f t="shared" si="111"/>
        <v>0</v>
      </c>
      <c r="AM156" s="80">
        <f t="shared" si="112"/>
        <v>1</v>
      </c>
      <c r="AN156" s="80">
        <f t="shared" si="113"/>
        <v>0</v>
      </c>
      <c r="AO156" s="44">
        <f t="shared" si="114"/>
        <v>0</v>
      </c>
      <c r="AP156" s="80">
        <f t="shared" si="115"/>
        <v>0</v>
      </c>
      <c r="AQ156" s="80">
        <f t="shared" si="116"/>
        <v>1</v>
      </c>
      <c r="AR156" s="80">
        <f t="shared" si="117"/>
        <v>0</v>
      </c>
      <c r="AS156" s="44">
        <f t="shared" si="118"/>
        <v>0</v>
      </c>
      <c r="AT156" s="80">
        <f t="shared" si="119"/>
        <v>0</v>
      </c>
      <c r="AU156" s="80">
        <f t="shared" si="120"/>
        <v>0</v>
      </c>
      <c r="AV156" s="72">
        <f t="shared" si="121"/>
        <v>1</v>
      </c>
      <c r="AW156" s="72">
        <f t="shared" si="122"/>
        <v>0</v>
      </c>
      <c r="AX156" s="72">
        <f t="shared" si="123"/>
        <v>0</v>
      </c>
      <c r="AY156" s="72">
        <f t="shared" si="124"/>
        <v>1</v>
      </c>
      <c r="AZ156" s="72">
        <f t="shared" si="125"/>
        <v>0</v>
      </c>
      <c r="BA156" s="72">
        <f>IF(SUM(Referrals[[#This Row],[Tribal.bin]:[GA.bin]]) = 0,0,1)</f>
        <v>1</v>
      </c>
      <c r="BB156" s="72">
        <f t="shared" si="126"/>
        <v>0</v>
      </c>
      <c r="BC156" s="72">
        <f t="shared" si="127"/>
        <v>0</v>
      </c>
      <c r="BD156" s="72">
        <f t="shared" si="128"/>
        <v>0</v>
      </c>
      <c r="BE156" s="72">
        <f t="shared" si="129"/>
        <v>0</v>
      </c>
      <c r="BF156" s="72">
        <f t="shared" si="130"/>
        <v>0</v>
      </c>
      <c r="BG156" s="72">
        <f t="shared" si="131"/>
        <v>0</v>
      </c>
      <c r="BH156" s="72">
        <f t="shared" si="132"/>
        <v>1</v>
      </c>
      <c r="BI156" s="72">
        <f t="shared" si="133"/>
        <v>0</v>
      </c>
      <c r="BJ156" s="78">
        <f t="shared" si="134"/>
        <v>1</v>
      </c>
      <c r="BK156" s="78">
        <f t="shared" si="135"/>
        <v>1</v>
      </c>
      <c r="BL156" s="78">
        <f t="shared" si="136"/>
        <v>0</v>
      </c>
      <c r="BM156" s="72">
        <f t="shared" si="137"/>
        <v>1</v>
      </c>
      <c r="BN156" s="72">
        <f t="shared" si="138"/>
        <v>1</v>
      </c>
      <c r="BO156" s="72">
        <f t="shared" si="139"/>
        <v>0</v>
      </c>
      <c r="BP156" s="80">
        <f t="shared" si="140"/>
        <v>1</v>
      </c>
      <c r="BQ156" s="72">
        <f t="shared" si="141"/>
        <v>0</v>
      </c>
      <c r="BR156" s="72">
        <f t="shared" si="142"/>
        <v>0</v>
      </c>
      <c r="BS156" s="78">
        <f t="shared" si="143"/>
        <v>1</v>
      </c>
      <c r="BT156" s="78">
        <f t="shared" si="144"/>
        <v>0</v>
      </c>
      <c r="BU156" s="80">
        <f t="shared" si="145"/>
        <v>0</v>
      </c>
      <c r="BV156" s="80">
        <f t="shared" si="146"/>
        <v>0</v>
      </c>
      <c r="BW156" s="78">
        <f>COUNTIF(Referrals[[#This Row],[Name]:[Alt.contact]],"Mi")</f>
        <v>0</v>
      </c>
      <c r="BX156" s="80">
        <f t="shared" si="147"/>
        <v>0</v>
      </c>
      <c r="BY156" s="66">
        <f t="shared" si="148"/>
        <v>1</v>
      </c>
      <c r="BZ156" s="66">
        <f t="shared" si="149"/>
        <v>0</v>
      </c>
      <c r="CA156" s="67">
        <f t="shared" si="150"/>
        <v>1</v>
      </c>
      <c r="CB156" s="80">
        <f t="shared" si="151"/>
        <v>0</v>
      </c>
      <c r="CC156" s="80">
        <f t="shared" si="152"/>
        <v>0</v>
      </c>
      <c r="CD156" s="80">
        <f t="shared" si="153"/>
        <v>0</v>
      </c>
      <c r="CE156" s="23">
        <v>42978</v>
      </c>
      <c r="CG156" s="62"/>
      <c r="CH156" s="22"/>
      <c r="CI156" s="22"/>
      <c r="CJ156" s="9">
        <v>42983</v>
      </c>
      <c r="CK156" s="80" t="str">
        <f t="shared" si="154"/>
        <v>no</v>
      </c>
      <c r="CL156" s="28">
        <v>43524</v>
      </c>
      <c r="CM156" s="6">
        <f t="shared" ca="1" si="155"/>
        <v>546</v>
      </c>
      <c r="CN156" s="6" t="str">
        <f t="shared" ca="1" si="156"/>
        <v>Yes</v>
      </c>
      <c r="CO156" s="80" t="str">
        <f t="shared" ca="1" si="157"/>
        <v>Yes</v>
      </c>
      <c r="CP156" s="80">
        <f t="shared" si="158"/>
        <v>42</v>
      </c>
      <c r="CQ156" s="80">
        <f t="shared" si="159"/>
        <v>12</v>
      </c>
      <c r="CR156" s="80">
        <f t="shared" si="160"/>
        <v>30</v>
      </c>
      <c r="CS156" s="80" t="str">
        <f t="shared" si="161"/>
        <v xml:space="preserve"> </v>
      </c>
    </row>
    <row r="157" spans="1:97" ht="15" customHeight="1">
      <c r="A157" s="14" t="s">
        <v>265</v>
      </c>
      <c r="B157" t="s">
        <v>6</v>
      </c>
      <c r="C157" t="s">
        <v>165</v>
      </c>
      <c r="D157">
        <v>1034968</v>
      </c>
      <c r="E157" s="4">
        <v>42914</v>
      </c>
      <c r="F157" s="2">
        <v>42936</v>
      </c>
      <c r="G157" s="2">
        <v>23245</v>
      </c>
      <c r="H157" s="58">
        <f t="shared" si="108"/>
        <v>53</v>
      </c>
      <c r="I157" s="72" t="s">
        <v>678</v>
      </c>
      <c r="J157" s="43" t="s">
        <v>8</v>
      </c>
      <c r="K157" s="6">
        <v>9</v>
      </c>
      <c r="L157" s="6" t="s">
        <v>8</v>
      </c>
      <c r="M157" s="6" t="s">
        <v>11</v>
      </c>
      <c r="N157" s="6" t="s">
        <v>11</v>
      </c>
      <c r="O157" s="57" t="s">
        <v>8</v>
      </c>
      <c r="P157" t="s">
        <v>9</v>
      </c>
      <c r="Q157" t="s">
        <v>11</v>
      </c>
      <c r="R157" t="s">
        <v>11</v>
      </c>
      <c r="S157" s="40" t="s">
        <v>11</v>
      </c>
      <c r="T157" t="s">
        <v>45</v>
      </c>
      <c r="U157" s="76" t="s">
        <v>8</v>
      </c>
      <c r="V157" s="22" t="s">
        <v>11</v>
      </c>
      <c r="W157" s="76" t="s">
        <v>11</v>
      </c>
      <c r="X157" s="76" t="s">
        <v>11</v>
      </c>
      <c r="Y157" s="76" t="s">
        <v>8</v>
      </c>
      <c r="Z157" s="53"/>
      <c r="AB157" t="s">
        <v>143</v>
      </c>
      <c r="AC157" t="s">
        <v>695</v>
      </c>
      <c r="AD157" s="4">
        <v>42962</v>
      </c>
      <c r="AE157" t="s">
        <v>16</v>
      </c>
      <c r="AF157" s="6">
        <f>Referrals[[#This Row],[Date.Received]]-Referrals[[#This Row],[Date.Assessed]]</f>
        <v>22</v>
      </c>
      <c r="AG157" s="6" t="s">
        <v>644</v>
      </c>
      <c r="AH157" s="6" t="s">
        <v>640</v>
      </c>
      <c r="AI157" s="6" t="s">
        <v>700</v>
      </c>
      <c r="AJ157" s="63">
        <f t="shared" si="109"/>
        <v>2017</v>
      </c>
      <c r="AK157" s="63">
        <f t="shared" si="110"/>
        <v>7</v>
      </c>
      <c r="AL157" s="80">
        <f t="shared" si="111"/>
        <v>1</v>
      </c>
      <c r="AM157" s="80">
        <f t="shared" si="112"/>
        <v>0</v>
      </c>
      <c r="AN157" s="80">
        <f t="shared" si="113"/>
        <v>0</v>
      </c>
      <c r="AO157" s="44">
        <f t="shared" si="114"/>
        <v>0</v>
      </c>
      <c r="AP157" s="80">
        <f t="shared" si="115"/>
        <v>0</v>
      </c>
      <c r="AQ157" s="80">
        <f t="shared" si="116"/>
        <v>1</v>
      </c>
      <c r="AR157" s="80">
        <f t="shared" si="117"/>
        <v>0</v>
      </c>
      <c r="AS157" s="44">
        <f t="shared" si="118"/>
        <v>0</v>
      </c>
      <c r="AT157" s="80">
        <f t="shared" si="119"/>
        <v>0</v>
      </c>
      <c r="AU157" s="80">
        <f t="shared" si="120"/>
        <v>0</v>
      </c>
      <c r="AV157" s="72">
        <f t="shared" si="121"/>
        <v>1</v>
      </c>
      <c r="AW157" s="72">
        <f t="shared" si="122"/>
        <v>0</v>
      </c>
      <c r="AX157" s="72">
        <f t="shared" si="123"/>
        <v>0</v>
      </c>
      <c r="AY157" s="72">
        <f t="shared" si="124"/>
        <v>1</v>
      </c>
      <c r="AZ157" s="72">
        <f t="shared" si="125"/>
        <v>0</v>
      </c>
      <c r="BA157" s="72">
        <f>IF(SUM(Referrals[[#This Row],[Tribal.bin]:[GA.bin]]) = 0,0,1)</f>
        <v>1</v>
      </c>
      <c r="BB157" s="72">
        <f t="shared" si="126"/>
        <v>0</v>
      </c>
      <c r="BC157" s="72">
        <f t="shared" si="127"/>
        <v>0</v>
      </c>
      <c r="BD157" s="72">
        <f t="shared" si="128"/>
        <v>0</v>
      </c>
      <c r="BE157" s="72">
        <f t="shared" si="129"/>
        <v>0</v>
      </c>
      <c r="BF157" s="72">
        <f t="shared" si="130"/>
        <v>0</v>
      </c>
      <c r="BG157" s="72">
        <f t="shared" si="131"/>
        <v>0</v>
      </c>
      <c r="BH157" s="72">
        <f t="shared" si="132"/>
        <v>1</v>
      </c>
      <c r="BI157" s="72">
        <f t="shared" si="133"/>
        <v>0</v>
      </c>
      <c r="BJ157" s="78">
        <f t="shared" si="134"/>
        <v>1</v>
      </c>
      <c r="BK157" s="78">
        <f t="shared" si="135"/>
        <v>1</v>
      </c>
      <c r="BL157" s="78">
        <f t="shared" si="136"/>
        <v>0</v>
      </c>
      <c r="BM157" s="72">
        <f t="shared" si="137"/>
        <v>1</v>
      </c>
      <c r="BN157" s="72">
        <f t="shared" si="138"/>
        <v>1</v>
      </c>
      <c r="BO157" s="72">
        <f t="shared" si="139"/>
        <v>1</v>
      </c>
      <c r="BP157" s="80">
        <f t="shared" si="140"/>
        <v>0</v>
      </c>
      <c r="BQ157" s="72">
        <f t="shared" si="141"/>
        <v>0</v>
      </c>
      <c r="BR157" s="72">
        <f t="shared" si="142"/>
        <v>0</v>
      </c>
      <c r="BS157" s="78">
        <f t="shared" si="143"/>
        <v>1</v>
      </c>
      <c r="BT157" s="78">
        <f t="shared" si="144"/>
        <v>1</v>
      </c>
      <c r="BU157" s="80">
        <f t="shared" si="145"/>
        <v>0</v>
      </c>
      <c r="BV157" s="80">
        <f t="shared" si="146"/>
        <v>0</v>
      </c>
      <c r="BW157" s="78">
        <f>COUNTIF(Referrals[[#This Row],[Name]:[Alt.contact]],"Mi")</f>
        <v>1</v>
      </c>
      <c r="BX157" s="80">
        <f t="shared" si="147"/>
        <v>1</v>
      </c>
      <c r="BY157" s="66">
        <f t="shared" si="148"/>
        <v>1</v>
      </c>
      <c r="BZ157" s="66">
        <f t="shared" si="149"/>
        <v>0</v>
      </c>
      <c r="CA157" s="67">
        <f t="shared" si="150"/>
        <v>1</v>
      </c>
      <c r="CB157" s="80">
        <f t="shared" si="151"/>
        <v>0</v>
      </c>
      <c r="CC157" s="80">
        <f t="shared" si="152"/>
        <v>0</v>
      </c>
      <c r="CD157" s="80">
        <f t="shared" si="153"/>
        <v>0</v>
      </c>
      <c r="CE157" s="23">
        <v>43006</v>
      </c>
      <c r="CG157" s="62"/>
      <c r="CH157" s="22"/>
      <c r="CI157" s="22"/>
      <c r="CJ157" t="s">
        <v>144</v>
      </c>
      <c r="CK157" s="80" t="str">
        <f t="shared" si="154"/>
        <v>no</v>
      </c>
      <c r="CL157" s="28">
        <v>43483</v>
      </c>
      <c r="CM157" s="6">
        <f t="shared" ca="1" si="155"/>
        <v>477</v>
      </c>
      <c r="CN157" s="6" t="str">
        <f t="shared" ca="1" si="156"/>
        <v>Yes</v>
      </c>
      <c r="CO157" s="80" t="str">
        <f t="shared" ca="1" si="157"/>
        <v>Yes</v>
      </c>
      <c r="CP157" s="80">
        <f t="shared" si="158"/>
        <v>70</v>
      </c>
      <c r="CQ157" s="80">
        <f t="shared" si="159"/>
        <v>26</v>
      </c>
      <c r="CR157" s="80">
        <f t="shared" si="160"/>
        <v>44</v>
      </c>
      <c r="CS157" s="80" t="str">
        <f t="shared" si="161"/>
        <v xml:space="preserve"> </v>
      </c>
    </row>
    <row r="158" spans="1:97" ht="15" customHeight="1">
      <c r="A158" s="14" t="s">
        <v>266</v>
      </c>
      <c r="B158" t="s">
        <v>43</v>
      </c>
      <c r="C158" t="s">
        <v>64</v>
      </c>
      <c r="D158">
        <v>1021916</v>
      </c>
      <c r="E158" s="4">
        <v>42848</v>
      </c>
      <c r="F158" s="2">
        <v>42936</v>
      </c>
      <c r="G158" s="2">
        <v>27888</v>
      </c>
      <c r="H158" s="58">
        <f t="shared" si="108"/>
        <v>41</v>
      </c>
      <c r="I158" s="72" t="s">
        <v>11</v>
      </c>
      <c r="J158" s="43" t="s">
        <v>8</v>
      </c>
      <c r="K158" s="6">
        <v>9</v>
      </c>
      <c r="L158" s="6" t="s">
        <v>8</v>
      </c>
      <c r="M158" s="6" t="s">
        <v>8</v>
      </c>
      <c r="N158" s="6" t="s">
        <v>8</v>
      </c>
      <c r="O158" s="57" t="s">
        <v>8</v>
      </c>
      <c r="P158" t="s">
        <v>9</v>
      </c>
      <c r="Q158" t="s">
        <v>11</v>
      </c>
      <c r="T158" t="s">
        <v>22</v>
      </c>
      <c r="U158" s="76" t="s">
        <v>11</v>
      </c>
      <c r="V158" s="22" t="s">
        <v>11</v>
      </c>
      <c r="W158" s="76" t="s">
        <v>11</v>
      </c>
      <c r="X158" s="76" t="s">
        <v>11</v>
      </c>
      <c r="Y158" s="76" t="s">
        <v>8</v>
      </c>
      <c r="Z158" s="80" t="s">
        <v>8</v>
      </c>
      <c r="AA158" t="s">
        <v>152</v>
      </c>
      <c r="AE158" t="s">
        <v>12</v>
      </c>
      <c r="AF158" s="6">
        <f>Referrals[[#This Row],[Date.Received]]-Referrals[[#This Row],[Date.Assessed]]</f>
        <v>88</v>
      </c>
      <c r="AG158" s="6" t="s">
        <v>644</v>
      </c>
      <c r="AH158" s="44" t="s">
        <v>639</v>
      </c>
      <c r="AI158" s="6" t="s">
        <v>700</v>
      </c>
      <c r="AJ158" s="63">
        <f t="shared" si="109"/>
        <v>2017</v>
      </c>
      <c r="AK158" s="63">
        <f t="shared" si="110"/>
        <v>7</v>
      </c>
      <c r="AL158" s="80">
        <f t="shared" si="111"/>
        <v>1</v>
      </c>
      <c r="AM158" s="80">
        <f t="shared" si="112"/>
        <v>0</v>
      </c>
      <c r="AN158" s="80">
        <f t="shared" si="113"/>
        <v>0</v>
      </c>
      <c r="AO158" s="44">
        <f t="shared" si="114"/>
        <v>0</v>
      </c>
      <c r="AP158" s="80">
        <f t="shared" si="115"/>
        <v>1</v>
      </c>
      <c r="AQ158" s="44">
        <f t="shared" si="116"/>
        <v>0</v>
      </c>
      <c r="AR158" s="80">
        <f t="shared" si="117"/>
        <v>0</v>
      </c>
      <c r="AS158" s="44">
        <f t="shared" si="118"/>
        <v>0</v>
      </c>
      <c r="AT158" s="80">
        <f t="shared" si="119"/>
        <v>0</v>
      </c>
      <c r="AU158" s="80">
        <f t="shared" si="120"/>
        <v>0</v>
      </c>
      <c r="AV158" s="72">
        <f t="shared" si="121"/>
        <v>1</v>
      </c>
      <c r="AW158" s="72">
        <f t="shared" si="122"/>
        <v>1</v>
      </c>
      <c r="AX158" s="72">
        <f t="shared" si="123"/>
        <v>0</v>
      </c>
      <c r="AY158" s="72">
        <f t="shared" si="124"/>
        <v>0</v>
      </c>
      <c r="AZ158" s="72">
        <f t="shared" si="125"/>
        <v>0</v>
      </c>
      <c r="BA158" s="72">
        <f>IF(SUM(Referrals[[#This Row],[Tribal.bin]:[GA.bin]]) = 0,0,1)</f>
        <v>1</v>
      </c>
      <c r="BB158" s="72">
        <f t="shared" si="126"/>
        <v>0</v>
      </c>
      <c r="BC158" s="72">
        <f t="shared" si="127"/>
        <v>0</v>
      </c>
      <c r="BD158" s="72">
        <f t="shared" si="128"/>
        <v>0</v>
      </c>
      <c r="BE158" s="72">
        <f t="shared" si="129"/>
        <v>0</v>
      </c>
      <c r="BF158" s="72">
        <f t="shared" si="130"/>
        <v>0</v>
      </c>
      <c r="BG158" s="72">
        <f t="shared" si="131"/>
        <v>0</v>
      </c>
      <c r="BH158" s="72">
        <f t="shared" si="132"/>
        <v>1</v>
      </c>
      <c r="BI158" s="72">
        <f t="shared" si="133"/>
        <v>0</v>
      </c>
      <c r="BJ158" s="78">
        <f t="shared" si="134"/>
        <v>0</v>
      </c>
      <c r="BK158" s="78">
        <f t="shared" si="135"/>
        <v>0</v>
      </c>
      <c r="BL158" s="78">
        <f t="shared" si="136"/>
        <v>0</v>
      </c>
      <c r="BM158" s="72">
        <f t="shared" si="137"/>
        <v>1</v>
      </c>
      <c r="BN158" s="72">
        <f t="shared" si="138"/>
        <v>0</v>
      </c>
      <c r="BO158" s="72">
        <f t="shared" si="139"/>
        <v>0</v>
      </c>
      <c r="BP158" s="80">
        <f t="shared" si="140"/>
        <v>0</v>
      </c>
      <c r="BQ158" s="72">
        <f t="shared" si="141"/>
        <v>1</v>
      </c>
      <c r="BR158" s="72">
        <f t="shared" si="142"/>
        <v>0</v>
      </c>
      <c r="BS158" s="78">
        <f t="shared" si="143"/>
        <v>1</v>
      </c>
      <c r="BT158" s="78">
        <f t="shared" si="144"/>
        <v>1</v>
      </c>
      <c r="BU158" s="80">
        <f t="shared" si="145"/>
        <v>1</v>
      </c>
      <c r="BV158" s="80">
        <f t="shared" si="146"/>
        <v>0</v>
      </c>
      <c r="BW158" s="78">
        <f>COUNTIF(Referrals[[#This Row],[Name]:[Alt.contact]],"Mi")</f>
        <v>0</v>
      </c>
      <c r="BX158" s="80">
        <f t="shared" si="147"/>
        <v>0</v>
      </c>
      <c r="BY158" s="80">
        <f t="shared" si="148"/>
        <v>0</v>
      </c>
      <c r="BZ158" s="80">
        <f t="shared" si="149"/>
        <v>0</v>
      </c>
      <c r="CA158" s="67">
        <f t="shared" si="150"/>
        <v>0</v>
      </c>
      <c r="CB158" s="80">
        <f t="shared" si="151"/>
        <v>1</v>
      </c>
      <c r="CC158" s="80">
        <f t="shared" si="152"/>
        <v>0</v>
      </c>
      <c r="CD158" s="80">
        <f t="shared" si="153"/>
        <v>0</v>
      </c>
      <c r="CE158" s="22"/>
      <c r="CF158" t="s">
        <v>717</v>
      </c>
      <c r="CG158" s="41" t="s">
        <v>104</v>
      </c>
      <c r="CI158" s="22" t="s">
        <v>23</v>
      </c>
      <c r="CJ158" s="9">
        <v>42957</v>
      </c>
      <c r="CK158" s="80" t="str">
        <f t="shared" si="154"/>
        <v xml:space="preserve"> </v>
      </c>
      <c r="CL158" s="15"/>
      <c r="CM158" s="6" t="str">
        <f t="shared" ca="1" si="155"/>
        <v xml:space="preserve"> </v>
      </c>
      <c r="CN158" s="6" t="str">
        <f t="shared" ca="1" si="156"/>
        <v xml:space="preserve"> </v>
      </c>
      <c r="CO158" s="80" t="str">
        <f t="shared" ca="1" si="157"/>
        <v xml:space="preserve"> </v>
      </c>
      <c r="CP158" s="80" t="str">
        <f t="shared" si="158"/>
        <v xml:space="preserve"> </v>
      </c>
      <c r="CQ158" s="80" t="str">
        <f t="shared" si="159"/>
        <v xml:space="preserve"> </v>
      </c>
      <c r="CR158" s="80" t="str">
        <f t="shared" si="160"/>
        <v xml:space="preserve"> </v>
      </c>
      <c r="CS158" s="80">
        <f t="shared" si="161"/>
        <v>21</v>
      </c>
    </row>
    <row r="159" spans="1:97" ht="15" customHeight="1">
      <c r="A159" s="14" t="s">
        <v>267</v>
      </c>
      <c r="B159" t="s">
        <v>6</v>
      </c>
      <c r="C159" t="s">
        <v>7</v>
      </c>
      <c r="E159" s="4">
        <v>42879</v>
      </c>
      <c r="F159" s="2">
        <v>42936</v>
      </c>
      <c r="G159" s="2">
        <v>28985</v>
      </c>
      <c r="H159" s="58">
        <f t="shared" si="108"/>
        <v>38</v>
      </c>
      <c r="I159" s="72" t="s">
        <v>679</v>
      </c>
      <c r="J159" s="43" t="s">
        <v>8</v>
      </c>
      <c r="K159" s="6">
        <v>14</v>
      </c>
      <c r="L159" s="6" t="s">
        <v>8</v>
      </c>
      <c r="M159" s="6" t="s">
        <v>8</v>
      </c>
      <c r="N159" s="6" t="s">
        <v>8</v>
      </c>
      <c r="O159" s="57" t="s">
        <v>8</v>
      </c>
      <c r="P159" t="s">
        <v>49</v>
      </c>
      <c r="R159" t="s">
        <v>11</v>
      </c>
      <c r="S159" s="40" t="s">
        <v>11</v>
      </c>
      <c r="T159" t="s">
        <v>22</v>
      </c>
      <c r="U159" s="76" t="s">
        <v>8</v>
      </c>
      <c r="V159" s="22" t="s">
        <v>11</v>
      </c>
      <c r="W159" s="76" t="s">
        <v>8</v>
      </c>
      <c r="X159" s="76" t="s">
        <v>8</v>
      </c>
      <c r="Y159" s="76" t="s">
        <v>8</v>
      </c>
      <c r="Z159" s="53"/>
      <c r="AE159" t="s">
        <v>12</v>
      </c>
      <c r="AF159" s="6">
        <f>Referrals[[#This Row],[Date.Received]]-Referrals[[#This Row],[Date.Assessed]]</f>
        <v>57</v>
      </c>
      <c r="AG159" s="44" t="s">
        <v>645</v>
      </c>
      <c r="AH159" s="6" t="s">
        <v>642</v>
      </c>
      <c r="AI159" s="6" t="s">
        <v>700</v>
      </c>
      <c r="AJ159" s="63">
        <f t="shared" si="109"/>
        <v>2017</v>
      </c>
      <c r="AK159" s="63">
        <f t="shared" si="110"/>
        <v>7</v>
      </c>
      <c r="AL159" s="44">
        <f t="shared" si="111"/>
        <v>0</v>
      </c>
      <c r="AM159" s="80">
        <f t="shared" si="112"/>
        <v>1</v>
      </c>
      <c r="AN159" s="80">
        <f t="shared" si="113"/>
        <v>0</v>
      </c>
      <c r="AO159" s="44">
        <f t="shared" si="114"/>
        <v>0</v>
      </c>
      <c r="AP159" s="80">
        <f t="shared" si="115"/>
        <v>0</v>
      </c>
      <c r="AQ159" s="44">
        <f t="shared" si="116"/>
        <v>0</v>
      </c>
      <c r="AR159" s="80">
        <f t="shared" si="117"/>
        <v>0</v>
      </c>
      <c r="AS159" s="6">
        <f t="shared" si="118"/>
        <v>1</v>
      </c>
      <c r="AT159" s="80">
        <f t="shared" si="119"/>
        <v>0</v>
      </c>
      <c r="AU159" s="80">
        <f t="shared" si="120"/>
        <v>0</v>
      </c>
      <c r="AV159" s="72">
        <f t="shared" si="121"/>
        <v>1</v>
      </c>
      <c r="AW159" s="72">
        <f t="shared" si="122"/>
        <v>1</v>
      </c>
      <c r="AX159" s="72">
        <f t="shared" si="123"/>
        <v>0</v>
      </c>
      <c r="AY159" s="72">
        <f t="shared" si="124"/>
        <v>0</v>
      </c>
      <c r="AZ159" s="72">
        <f t="shared" si="125"/>
        <v>0</v>
      </c>
      <c r="BA159" s="72">
        <f>IF(SUM(Referrals[[#This Row],[Tribal.bin]:[GA.bin]]) = 0,0,1)</f>
        <v>1</v>
      </c>
      <c r="BB159" s="72">
        <f t="shared" si="126"/>
        <v>0</v>
      </c>
      <c r="BC159" s="72">
        <f t="shared" si="127"/>
        <v>0</v>
      </c>
      <c r="BD159" s="72">
        <f t="shared" si="128"/>
        <v>0</v>
      </c>
      <c r="BE159" s="72">
        <f t="shared" si="129"/>
        <v>1</v>
      </c>
      <c r="BF159" s="72">
        <f t="shared" si="130"/>
        <v>0</v>
      </c>
      <c r="BG159" s="72">
        <f t="shared" si="131"/>
        <v>0</v>
      </c>
      <c r="BH159" s="72">
        <f t="shared" si="132"/>
        <v>0</v>
      </c>
      <c r="BI159" s="72">
        <f t="shared" si="133"/>
        <v>0</v>
      </c>
      <c r="BJ159" s="78">
        <f t="shared" si="134"/>
        <v>0</v>
      </c>
      <c r="BK159" s="78">
        <f t="shared" si="135"/>
        <v>0</v>
      </c>
      <c r="BL159" s="78">
        <f t="shared" si="136"/>
        <v>0</v>
      </c>
      <c r="BM159" s="72">
        <f t="shared" si="137"/>
        <v>0</v>
      </c>
      <c r="BN159" s="72">
        <f t="shared" si="138"/>
        <v>1</v>
      </c>
      <c r="BO159" s="72">
        <f t="shared" si="139"/>
        <v>1</v>
      </c>
      <c r="BP159" s="80">
        <f t="shared" si="140"/>
        <v>0</v>
      </c>
      <c r="BQ159" s="72">
        <f t="shared" si="141"/>
        <v>0</v>
      </c>
      <c r="BR159" s="72">
        <f t="shared" si="142"/>
        <v>0</v>
      </c>
      <c r="BS159" s="78">
        <f t="shared" si="143"/>
        <v>0</v>
      </c>
      <c r="BT159" s="78">
        <f t="shared" si="144"/>
        <v>0</v>
      </c>
      <c r="BU159" s="80">
        <f t="shared" si="145"/>
        <v>0</v>
      </c>
      <c r="BV159" s="80">
        <f t="shared" si="146"/>
        <v>1</v>
      </c>
      <c r="BW159" s="78">
        <f>COUNTIF(Referrals[[#This Row],[Name]:[Alt.contact]],"Mi")</f>
        <v>0</v>
      </c>
      <c r="BX159" s="80">
        <f t="shared" si="147"/>
        <v>0</v>
      </c>
      <c r="BY159" s="72">
        <f t="shared" si="148"/>
        <v>0</v>
      </c>
      <c r="BZ159" s="80">
        <f t="shared" si="149"/>
        <v>0</v>
      </c>
      <c r="CA159" s="67">
        <f t="shared" si="150"/>
        <v>0</v>
      </c>
      <c r="CB159" s="80">
        <f t="shared" si="151"/>
        <v>1</v>
      </c>
      <c r="CC159" s="80">
        <f t="shared" si="152"/>
        <v>0</v>
      </c>
      <c r="CD159" s="80">
        <f t="shared" si="153"/>
        <v>0</v>
      </c>
      <c r="CE159" s="22"/>
      <c r="CF159" t="s">
        <v>717</v>
      </c>
      <c r="CG159" s="41" t="s">
        <v>133</v>
      </c>
      <c r="CI159" s="22" t="s">
        <v>27</v>
      </c>
      <c r="CJ159" s="9">
        <v>42976</v>
      </c>
      <c r="CK159" s="80" t="str">
        <f t="shared" si="154"/>
        <v xml:space="preserve"> </v>
      </c>
      <c r="CL159" s="15"/>
      <c r="CM159" s="6" t="str">
        <f t="shared" ca="1" si="155"/>
        <v xml:space="preserve"> </v>
      </c>
      <c r="CN159" s="6" t="str">
        <f t="shared" ca="1" si="156"/>
        <v xml:space="preserve"> </v>
      </c>
      <c r="CO159" s="80" t="str">
        <f t="shared" ca="1" si="157"/>
        <v xml:space="preserve"> </v>
      </c>
      <c r="CP159" s="80" t="str">
        <f t="shared" si="158"/>
        <v xml:space="preserve"> </v>
      </c>
      <c r="CQ159" s="80" t="str">
        <f t="shared" si="159"/>
        <v xml:space="preserve"> </v>
      </c>
      <c r="CR159" s="80" t="str">
        <f t="shared" si="160"/>
        <v xml:space="preserve"> </v>
      </c>
      <c r="CS159" s="80">
        <f t="shared" si="161"/>
        <v>40</v>
      </c>
    </row>
    <row r="160" spans="1:97" ht="15" customHeight="1">
      <c r="A160" s="14" t="s">
        <v>268</v>
      </c>
      <c r="B160" t="s">
        <v>6</v>
      </c>
      <c r="C160" t="s">
        <v>48</v>
      </c>
      <c r="E160" s="4">
        <v>42859</v>
      </c>
      <c r="F160" s="2">
        <v>42936</v>
      </c>
      <c r="G160" s="2">
        <v>27458</v>
      </c>
      <c r="H160" s="58">
        <f t="shared" si="108"/>
        <v>42</v>
      </c>
      <c r="I160" s="72" t="s">
        <v>679</v>
      </c>
      <c r="J160" s="43" t="s">
        <v>8</v>
      </c>
      <c r="K160" s="6">
        <v>11</v>
      </c>
      <c r="L160" s="6" t="s">
        <v>8</v>
      </c>
      <c r="M160" s="6" t="s">
        <v>11</v>
      </c>
      <c r="N160" s="6" t="s">
        <v>11</v>
      </c>
      <c r="O160" s="57" t="s">
        <v>8</v>
      </c>
      <c r="P160" t="s">
        <v>86</v>
      </c>
      <c r="Q160" t="s">
        <v>11</v>
      </c>
      <c r="S160" s="40" t="s">
        <v>11</v>
      </c>
      <c r="T160" t="s">
        <v>45</v>
      </c>
      <c r="U160" s="76" t="s">
        <v>8</v>
      </c>
      <c r="V160" s="22" t="s">
        <v>58</v>
      </c>
      <c r="W160" s="76" t="s">
        <v>11</v>
      </c>
      <c r="X160" s="76" t="s">
        <v>11</v>
      </c>
      <c r="Y160" s="76" t="s">
        <v>8</v>
      </c>
      <c r="Z160" s="53"/>
      <c r="AE160" t="s">
        <v>12</v>
      </c>
      <c r="AF160" s="6">
        <f>Referrals[[#This Row],[Date.Received]]-Referrals[[#This Row],[Date.Assessed]]</f>
        <v>77</v>
      </c>
      <c r="AG160" s="6" t="s">
        <v>644</v>
      </c>
      <c r="AH160" s="6" t="s">
        <v>698</v>
      </c>
      <c r="AI160" s="6" t="s">
        <v>700</v>
      </c>
      <c r="AJ160" s="63">
        <f t="shared" si="109"/>
        <v>2017</v>
      </c>
      <c r="AK160" s="63">
        <f t="shared" si="110"/>
        <v>7</v>
      </c>
      <c r="AL160" s="80">
        <f t="shared" si="111"/>
        <v>1</v>
      </c>
      <c r="AM160" s="80">
        <f t="shared" si="112"/>
        <v>0</v>
      </c>
      <c r="AN160" s="80">
        <f t="shared" si="113"/>
        <v>0</v>
      </c>
      <c r="AO160" s="44">
        <f t="shared" si="114"/>
        <v>0</v>
      </c>
      <c r="AP160" s="80">
        <f t="shared" si="115"/>
        <v>0</v>
      </c>
      <c r="AQ160" s="44">
        <f t="shared" si="116"/>
        <v>0</v>
      </c>
      <c r="AR160" s="80">
        <f t="shared" si="117"/>
        <v>0</v>
      </c>
      <c r="AS160" s="44">
        <f t="shared" si="118"/>
        <v>0</v>
      </c>
      <c r="AT160" s="80">
        <f t="shared" si="119"/>
        <v>1</v>
      </c>
      <c r="AU160" s="80">
        <f t="shared" si="120"/>
        <v>0</v>
      </c>
      <c r="AV160" s="72">
        <f t="shared" si="121"/>
        <v>0</v>
      </c>
      <c r="AW160" s="72">
        <f t="shared" si="122"/>
        <v>0</v>
      </c>
      <c r="AX160" s="72">
        <f t="shared" si="123"/>
        <v>0</v>
      </c>
      <c r="AY160" s="72">
        <f t="shared" si="124"/>
        <v>1</v>
      </c>
      <c r="AZ160" s="72">
        <f t="shared" si="125"/>
        <v>0</v>
      </c>
      <c r="BA160" s="72">
        <f>IF(SUM(Referrals[[#This Row],[Tribal.bin]:[GA.bin]]) = 0,0,1)</f>
        <v>1</v>
      </c>
      <c r="BB160" s="72">
        <f t="shared" si="126"/>
        <v>0</v>
      </c>
      <c r="BC160" s="72">
        <f t="shared" si="127"/>
        <v>0</v>
      </c>
      <c r="BD160" s="72">
        <f t="shared" si="128"/>
        <v>1</v>
      </c>
      <c r="BE160" s="72">
        <f t="shared" si="129"/>
        <v>0</v>
      </c>
      <c r="BF160" s="72">
        <f t="shared" si="130"/>
        <v>0</v>
      </c>
      <c r="BG160" s="72">
        <f t="shared" si="131"/>
        <v>0</v>
      </c>
      <c r="BH160" s="72">
        <f t="shared" si="132"/>
        <v>0</v>
      </c>
      <c r="BI160" s="72">
        <f t="shared" si="133"/>
        <v>0</v>
      </c>
      <c r="BJ160" s="78">
        <f t="shared" si="134"/>
        <v>1</v>
      </c>
      <c r="BK160" s="78">
        <f t="shared" si="135"/>
        <v>1</v>
      </c>
      <c r="BL160" s="78">
        <f t="shared" si="136"/>
        <v>0</v>
      </c>
      <c r="BM160" s="72">
        <f t="shared" si="137"/>
        <v>1</v>
      </c>
      <c r="BN160" s="72">
        <f t="shared" si="138"/>
        <v>0</v>
      </c>
      <c r="BO160" s="72">
        <f t="shared" si="139"/>
        <v>1</v>
      </c>
      <c r="BP160" s="80">
        <f t="shared" si="140"/>
        <v>0</v>
      </c>
      <c r="BQ160" s="72">
        <f t="shared" si="141"/>
        <v>0</v>
      </c>
      <c r="BR160" s="72">
        <f t="shared" si="142"/>
        <v>0</v>
      </c>
      <c r="BS160" s="78">
        <f t="shared" si="143"/>
        <v>1</v>
      </c>
      <c r="BT160" s="78">
        <f t="shared" si="144"/>
        <v>1</v>
      </c>
      <c r="BU160" s="80">
        <f t="shared" si="145"/>
        <v>0</v>
      </c>
      <c r="BV160" s="80">
        <f t="shared" si="146"/>
        <v>1</v>
      </c>
      <c r="BW160" s="78">
        <f>COUNTIF(Referrals[[#This Row],[Name]:[Alt.contact]],"Mi")</f>
        <v>0</v>
      </c>
      <c r="BX160" s="80">
        <f t="shared" si="147"/>
        <v>0</v>
      </c>
      <c r="BY160" s="72">
        <f t="shared" si="148"/>
        <v>0</v>
      </c>
      <c r="BZ160" s="80">
        <f t="shared" si="149"/>
        <v>0</v>
      </c>
      <c r="CA160" s="67">
        <f t="shared" si="150"/>
        <v>0</v>
      </c>
      <c r="CB160" s="80">
        <f t="shared" si="151"/>
        <v>1</v>
      </c>
      <c r="CC160" s="80">
        <f t="shared" si="152"/>
        <v>0</v>
      </c>
      <c r="CD160" s="80">
        <f t="shared" si="153"/>
        <v>0</v>
      </c>
      <c r="CE160" s="22"/>
      <c r="CF160" t="s">
        <v>717</v>
      </c>
      <c r="CG160" s="41" t="s">
        <v>133</v>
      </c>
      <c r="CI160" s="22" t="s">
        <v>29</v>
      </c>
      <c r="CJ160" s="9">
        <v>42976</v>
      </c>
      <c r="CK160" s="80" t="str">
        <f t="shared" si="154"/>
        <v xml:space="preserve"> </v>
      </c>
      <c r="CL160" s="15"/>
      <c r="CM160" s="6" t="str">
        <f t="shared" ca="1" si="155"/>
        <v xml:space="preserve"> </v>
      </c>
      <c r="CN160" s="6" t="str">
        <f t="shared" ca="1" si="156"/>
        <v xml:space="preserve"> </v>
      </c>
      <c r="CO160" s="80" t="str">
        <f t="shared" ca="1" si="157"/>
        <v xml:space="preserve"> </v>
      </c>
      <c r="CP160" s="80" t="str">
        <f t="shared" si="158"/>
        <v xml:space="preserve"> </v>
      </c>
      <c r="CQ160" s="80" t="str">
        <f t="shared" si="159"/>
        <v xml:space="preserve"> </v>
      </c>
      <c r="CR160" s="80" t="str">
        <f t="shared" si="160"/>
        <v xml:space="preserve"> </v>
      </c>
      <c r="CS160" s="80">
        <f t="shared" si="161"/>
        <v>40</v>
      </c>
    </row>
    <row r="161" spans="1:97" ht="15" customHeight="1">
      <c r="A161" s="14" t="s">
        <v>262</v>
      </c>
      <c r="B161" t="s">
        <v>60</v>
      </c>
      <c r="C161" t="s">
        <v>246</v>
      </c>
      <c r="D161">
        <v>1039834</v>
      </c>
      <c r="E161" s="4">
        <v>42915</v>
      </c>
      <c r="F161" s="2">
        <v>42936</v>
      </c>
      <c r="G161" s="2">
        <v>19976</v>
      </c>
      <c r="H161" s="58">
        <f t="shared" si="108"/>
        <v>62</v>
      </c>
      <c r="I161" s="72" t="s">
        <v>8</v>
      </c>
      <c r="J161" s="43" t="s">
        <v>8</v>
      </c>
      <c r="K161" s="6">
        <v>8</v>
      </c>
      <c r="L161" s="6" t="s">
        <v>8</v>
      </c>
      <c r="M161" s="6" t="s">
        <v>8</v>
      </c>
      <c r="N161" s="6" t="s">
        <v>8</v>
      </c>
      <c r="O161" s="57" t="s">
        <v>8</v>
      </c>
      <c r="P161" t="s">
        <v>9</v>
      </c>
      <c r="Q161" t="s">
        <v>11</v>
      </c>
      <c r="T161" t="s">
        <v>22</v>
      </c>
      <c r="U161" s="76" t="s">
        <v>8</v>
      </c>
      <c r="V161" s="22" t="s">
        <v>11</v>
      </c>
      <c r="W161" s="76" t="s">
        <v>11</v>
      </c>
      <c r="X161" s="76" t="s">
        <v>8</v>
      </c>
      <c r="Y161" s="76" t="s">
        <v>8</v>
      </c>
      <c r="Z161" s="53"/>
      <c r="AE161" t="s">
        <v>12</v>
      </c>
      <c r="AF161" s="6">
        <f>Referrals[[#This Row],[Date.Received]]-Referrals[[#This Row],[Date.Assessed]]</f>
        <v>21</v>
      </c>
      <c r="AG161" s="6" t="s">
        <v>644</v>
      </c>
      <c r="AH161" s="6" t="s">
        <v>638</v>
      </c>
      <c r="AI161" s="6" t="s">
        <v>700</v>
      </c>
      <c r="AJ161" s="63">
        <f t="shared" si="109"/>
        <v>2017</v>
      </c>
      <c r="AK161" s="63">
        <f t="shared" si="110"/>
        <v>7</v>
      </c>
      <c r="AL161" s="80">
        <f t="shared" si="111"/>
        <v>1</v>
      </c>
      <c r="AM161" s="80">
        <f t="shared" si="112"/>
        <v>0</v>
      </c>
      <c r="AN161" s="80">
        <f t="shared" si="113"/>
        <v>0</v>
      </c>
      <c r="AO161" s="6">
        <f t="shared" si="114"/>
        <v>1</v>
      </c>
      <c r="AP161" s="80">
        <f t="shared" si="115"/>
        <v>0</v>
      </c>
      <c r="AQ161" s="44">
        <f t="shared" si="116"/>
        <v>0</v>
      </c>
      <c r="AR161" s="80">
        <f t="shared" si="117"/>
        <v>0</v>
      </c>
      <c r="AS161" s="44">
        <f t="shared" si="118"/>
        <v>0</v>
      </c>
      <c r="AT161" s="80">
        <f t="shared" si="119"/>
        <v>0</v>
      </c>
      <c r="AU161" s="80">
        <f t="shared" si="120"/>
        <v>0</v>
      </c>
      <c r="AV161" s="72">
        <f t="shared" si="121"/>
        <v>1</v>
      </c>
      <c r="AW161" s="72">
        <f t="shared" si="122"/>
        <v>1</v>
      </c>
      <c r="AX161" s="72">
        <f t="shared" si="123"/>
        <v>0</v>
      </c>
      <c r="AY161" s="72">
        <f t="shared" si="124"/>
        <v>0</v>
      </c>
      <c r="AZ161" s="72">
        <f t="shared" si="125"/>
        <v>0</v>
      </c>
      <c r="BA161" s="72">
        <f>IF(SUM(Referrals[[#This Row],[Tribal.bin]:[GA.bin]]) = 0,0,1)</f>
        <v>1</v>
      </c>
      <c r="BB161" s="72">
        <f t="shared" si="126"/>
        <v>0</v>
      </c>
      <c r="BC161" s="72">
        <f t="shared" si="127"/>
        <v>0</v>
      </c>
      <c r="BD161" s="72">
        <f t="shared" si="128"/>
        <v>0</v>
      </c>
      <c r="BE161" s="72">
        <f t="shared" si="129"/>
        <v>0</v>
      </c>
      <c r="BF161" s="72">
        <f t="shared" si="130"/>
        <v>0</v>
      </c>
      <c r="BG161" s="72">
        <f t="shared" si="131"/>
        <v>0</v>
      </c>
      <c r="BH161" s="72">
        <f t="shared" si="132"/>
        <v>1</v>
      </c>
      <c r="BI161" s="72">
        <f t="shared" si="133"/>
        <v>0</v>
      </c>
      <c r="BJ161" s="78">
        <f t="shared" si="134"/>
        <v>0</v>
      </c>
      <c r="BK161" s="78">
        <f t="shared" si="135"/>
        <v>0</v>
      </c>
      <c r="BL161" s="78">
        <f t="shared" si="136"/>
        <v>0</v>
      </c>
      <c r="BM161" s="72">
        <f t="shared" si="137"/>
        <v>1</v>
      </c>
      <c r="BN161" s="72">
        <f t="shared" si="138"/>
        <v>0</v>
      </c>
      <c r="BO161" s="72">
        <f t="shared" si="139"/>
        <v>0</v>
      </c>
      <c r="BP161" s="80">
        <f t="shared" si="140"/>
        <v>0</v>
      </c>
      <c r="BQ161" s="72">
        <f t="shared" si="141"/>
        <v>0</v>
      </c>
      <c r="BR161" s="72">
        <f t="shared" si="142"/>
        <v>0</v>
      </c>
      <c r="BS161" s="78">
        <f t="shared" si="143"/>
        <v>1</v>
      </c>
      <c r="BT161" s="78">
        <f t="shared" si="144"/>
        <v>0</v>
      </c>
      <c r="BU161" s="80">
        <f t="shared" si="145"/>
        <v>0</v>
      </c>
      <c r="BV161" s="80">
        <f t="shared" si="146"/>
        <v>0</v>
      </c>
      <c r="BW161" s="78">
        <f>COUNTIF(Referrals[[#This Row],[Name]:[Alt.contact]],"Mi")</f>
        <v>0</v>
      </c>
      <c r="BX161" s="80">
        <f t="shared" si="147"/>
        <v>0</v>
      </c>
      <c r="BY161" s="72">
        <f t="shared" si="148"/>
        <v>0</v>
      </c>
      <c r="BZ161" s="80">
        <f t="shared" si="149"/>
        <v>0</v>
      </c>
      <c r="CA161" s="67">
        <f t="shared" si="150"/>
        <v>0</v>
      </c>
      <c r="CB161" s="80">
        <f t="shared" si="151"/>
        <v>1</v>
      </c>
      <c r="CC161" s="80">
        <f t="shared" si="152"/>
        <v>0</v>
      </c>
      <c r="CD161" s="80">
        <f t="shared" si="153"/>
        <v>0</v>
      </c>
      <c r="CE161" s="22"/>
      <c r="CF161" s="40" t="s">
        <v>413</v>
      </c>
      <c r="CG161" s="62"/>
      <c r="CH161" s="22"/>
      <c r="CI161" s="22" t="s">
        <v>33</v>
      </c>
      <c r="CJ161" s="4">
        <v>43011</v>
      </c>
      <c r="CK161" s="80" t="str">
        <f t="shared" si="154"/>
        <v xml:space="preserve"> </v>
      </c>
      <c r="CL161" s="15"/>
      <c r="CM161" s="6" t="str">
        <f t="shared" ca="1" si="155"/>
        <v xml:space="preserve"> </v>
      </c>
      <c r="CN161" s="6" t="str">
        <f t="shared" ca="1" si="156"/>
        <v xml:space="preserve"> </v>
      </c>
      <c r="CO161" s="80" t="str">
        <f t="shared" ca="1" si="157"/>
        <v xml:space="preserve"> </v>
      </c>
      <c r="CP161" s="80" t="str">
        <f t="shared" si="158"/>
        <v xml:space="preserve"> </v>
      </c>
      <c r="CQ161" s="80" t="str">
        <f t="shared" si="159"/>
        <v xml:space="preserve"> </v>
      </c>
      <c r="CR161" s="80" t="str">
        <f t="shared" si="160"/>
        <v xml:space="preserve"> </v>
      </c>
      <c r="CS161" s="80">
        <f t="shared" si="161"/>
        <v>75</v>
      </c>
    </row>
    <row r="162" spans="1:97" ht="15" customHeight="1">
      <c r="A162" s="14" t="s">
        <v>263</v>
      </c>
      <c r="B162" t="s">
        <v>6</v>
      </c>
      <c r="C162" t="s">
        <v>165</v>
      </c>
      <c r="D162">
        <v>1011670</v>
      </c>
      <c r="E162" s="4">
        <v>42926</v>
      </c>
      <c r="F162" s="2">
        <v>42936</v>
      </c>
      <c r="G162" s="2">
        <v>26688</v>
      </c>
      <c r="H162" s="58">
        <f t="shared" si="108"/>
        <v>44</v>
      </c>
      <c r="I162" s="72" t="s">
        <v>8</v>
      </c>
      <c r="J162" s="43" t="s">
        <v>8</v>
      </c>
      <c r="K162" s="6">
        <v>8</v>
      </c>
      <c r="L162" s="6" t="s">
        <v>8</v>
      </c>
      <c r="M162" s="6" t="s">
        <v>11</v>
      </c>
      <c r="N162" s="6" t="s">
        <v>11</v>
      </c>
      <c r="O162" s="71" t="s">
        <v>8</v>
      </c>
      <c r="P162" t="s">
        <v>9</v>
      </c>
      <c r="Q162" t="s">
        <v>11</v>
      </c>
      <c r="T162" t="s">
        <v>45</v>
      </c>
      <c r="U162" s="76" t="s">
        <v>8</v>
      </c>
      <c r="V162" s="22" t="s">
        <v>11</v>
      </c>
      <c r="W162" s="76" t="s">
        <v>11</v>
      </c>
      <c r="X162" s="76" t="s">
        <v>11</v>
      </c>
      <c r="Y162" s="76" t="s">
        <v>8</v>
      </c>
      <c r="Z162" s="53"/>
      <c r="AB162" t="s">
        <v>26</v>
      </c>
      <c r="AD162" s="4">
        <v>42972</v>
      </c>
      <c r="AE162" t="s">
        <v>16</v>
      </c>
      <c r="AF162" s="6">
        <f>Referrals[[#This Row],[Date.Received]]-Referrals[[#This Row],[Date.Assessed]]</f>
        <v>10</v>
      </c>
      <c r="AG162" s="6" t="s">
        <v>644</v>
      </c>
      <c r="AH162" s="6" t="s">
        <v>640</v>
      </c>
      <c r="AI162" s="6" t="s">
        <v>643</v>
      </c>
      <c r="AJ162" s="63">
        <f t="shared" si="109"/>
        <v>2017</v>
      </c>
      <c r="AK162" s="63">
        <f t="shared" si="110"/>
        <v>7</v>
      </c>
      <c r="AL162" s="80">
        <f t="shared" si="111"/>
        <v>1</v>
      </c>
      <c r="AM162" s="80">
        <f t="shared" si="112"/>
        <v>0</v>
      </c>
      <c r="AN162" s="80">
        <f t="shared" si="113"/>
        <v>0</v>
      </c>
      <c r="AO162" s="44">
        <f t="shared" si="114"/>
        <v>0</v>
      </c>
      <c r="AP162" s="80">
        <f t="shared" si="115"/>
        <v>0</v>
      </c>
      <c r="AQ162" s="80">
        <f t="shared" si="116"/>
        <v>1</v>
      </c>
      <c r="AR162" s="80">
        <f t="shared" si="117"/>
        <v>0</v>
      </c>
      <c r="AS162" s="44">
        <f t="shared" si="118"/>
        <v>0</v>
      </c>
      <c r="AT162" s="80">
        <f t="shared" si="119"/>
        <v>0</v>
      </c>
      <c r="AU162" s="80">
        <f t="shared" si="120"/>
        <v>1</v>
      </c>
      <c r="AV162" s="72">
        <f t="shared" si="121"/>
        <v>1</v>
      </c>
      <c r="AW162" s="72">
        <f t="shared" si="122"/>
        <v>0</v>
      </c>
      <c r="AX162" s="72">
        <f t="shared" si="123"/>
        <v>0</v>
      </c>
      <c r="AY162" s="72">
        <f t="shared" si="124"/>
        <v>1</v>
      </c>
      <c r="AZ162" s="72">
        <f t="shared" si="125"/>
        <v>0</v>
      </c>
      <c r="BA162" s="72">
        <f>IF(SUM(Referrals[[#This Row],[Tribal.bin]:[GA.bin]]) = 0,0,1)</f>
        <v>1</v>
      </c>
      <c r="BB162" s="72">
        <f t="shared" si="126"/>
        <v>0</v>
      </c>
      <c r="BC162" s="72">
        <f t="shared" si="127"/>
        <v>0</v>
      </c>
      <c r="BD162" s="72">
        <f t="shared" si="128"/>
        <v>0</v>
      </c>
      <c r="BE162" s="72">
        <f t="shared" si="129"/>
        <v>0</v>
      </c>
      <c r="BF162" s="72">
        <f t="shared" si="130"/>
        <v>0</v>
      </c>
      <c r="BG162" s="72">
        <f t="shared" si="131"/>
        <v>0</v>
      </c>
      <c r="BH162" s="72">
        <f t="shared" si="132"/>
        <v>1</v>
      </c>
      <c r="BI162" s="72">
        <f t="shared" si="133"/>
        <v>0</v>
      </c>
      <c r="BJ162" s="78">
        <f t="shared" si="134"/>
        <v>1</v>
      </c>
      <c r="BK162" s="78">
        <f t="shared" si="135"/>
        <v>1</v>
      </c>
      <c r="BL162" s="78">
        <f t="shared" si="136"/>
        <v>0</v>
      </c>
      <c r="BM162" s="72">
        <f t="shared" si="137"/>
        <v>1</v>
      </c>
      <c r="BN162" s="72">
        <f t="shared" si="138"/>
        <v>0</v>
      </c>
      <c r="BO162" s="72">
        <f t="shared" si="139"/>
        <v>0</v>
      </c>
      <c r="BP162" s="80">
        <f t="shared" si="140"/>
        <v>0</v>
      </c>
      <c r="BQ162" s="72">
        <f t="shared" si="141"/>
        <v>0</v>
      </c>
      <c r="BR162" s="72">
        <f t="shared" si="142"/>
        <v>0</v>
      </c>
      <c r="BS162" s="78">
        <f t="shared" si="143"/>
        <v>1</v>
      </c>
      <c r="BT162" s="78">
        <f t="shared" si="144"/>
        <v>1</v>
      </c>
      <c r="BU162" s="80">
        <f t="shared" si="145"/>
        <v>0</v>
      </c>
      <c r="BV162" s="80">
        <f t="shared" si="146"/>
        <v>0</v>
      </c>
      <c r="BW162" s="78">
        <f>COUNTIF(Referrals[[#This Row],[Name]:[Alt.contact]],"Mi")</f>
        <v>0</v>
      </c>
      <c r="BX162" s="80">
        <f t="shared" si="147"/>
        <v>0</v>
      </c>
      <c r="BY162" s="66">
        <f t="shared" si="148"/>
        <v>1</v>
      </c>
      <c r="BZ162" s="66">
        <f t="shared" si="149"/>
        <v>0</v>
      </c>
      <c r="CA162" s="67">
        <f t="shared" si="150"/>
        <v>1</v>
      </c>
      <c r="CB162" s="80">
        <f t="shared" si="151"/>
        <v>0</v>
      </c>
      <c r="CC162" s="80">
        <f t="shared" si="152"/>
        <v>0</v>
      </c>
      <c r="CD162" s="80">
        <f t="shared" si="153"/>
        <v>0</v>
      </c>
      <c r="CE162" s="52">
        <v>43019</v>
      </c>
      <c r="CG162" s="62"/>
      <c r="CH162" s="22"/>
      <c r="CI162" s="22"/>
      <c r="CJ162" s="4">
        <v>43039</v>
      </c>
      <c r="CK162" s="80" t="str">
        <f t="shared" si="154"/>
        <v>Yes</v>
      </c>
      <c r="CL162" s="15"/>
      <c r="CM162" s="6">
        <f t="shared" ca="1" si="155"/>
        <v>842</v>
      </c>
      <c r="CN162" s="6" t="str">
        <f t="shared" ca="1" si="156"/>
        <v>Yes</v>
      </c>
      <c r="CO162" s="80" t="str">
        <f t="shared" ca="1" si="157"/>
        <v>Yes</v>
      </c>
      <c r="CP162" s="80">
        <f t="shared" si="158"/>
        <v>83</v>
      </c>
      <c r="CQ162" s="80">
        <f t="shared" si="159"/>
        <v>36</v>
      </c>
      <c r="CR162" s="80">
        <f t="shared" si="160"/>
        <v>47</v>
      </c>
      <c r="CS162" s="80" t="str">
        <f t="shared" si="161"/>
        <v xml:space="preserve"> </v>
      </c>
    </row>
    <row r="163" spans="1:97" ht="15" customHeight="1">
      <c r="A163" s="14" t="s">
        <v>269</v>
      </c>
      <c r="B163" t="s">
        <v>111</v>
      </c>
      <c r="C163" t="s">
        <v>244</v>
      </c>
      <c r="D163">
        <v>1021362</v>
      </c>
      <c r="E163" s="4">
        <v>42838</v>
      </c>
      <c r="F163" s="2">
        <v>42955</v>
      </c>
      <c r="G163" s="2">
        <v>27061</v>
      </c>
      <c r="H163" s="58">
        <f t="shared" si="108"/>
        <v>43</v>
      </c>
      <c r="I163" s="72" t="s">
        <v>679</v>
      </c>
      <c r="J163" s="43" t="s">
        <v>8</v>
      </c>
      <c r="K163" s="6">
        <v>9</v>
      </c>
      <c r="L163" s="6" t="s">
        <v>8</v>
      </c>
      <c r="M163" s="6" t="s">
        <v>8</v>
      </c>
      <c r="N163" s="6" t="s">
        <v>8</v>
      </c>
      <c r="O163" s="71" t="s">
        <v>8</v>
      </c>
      <c r="P163" t="s">
        <v>9</v>
      </c>
      <c r="Q163" t="s">
        <v>11</v>
      </c>
      <c r="S163" s="40" t="s">
        <v>11</v>
      </c>
      <c r="T163" t="s">
        <v>10</v>
      </c>
      <c r="U163" s="76" t="s">
        <v>8</v>
      </c>
      <c r="V163" s="22" t="s">
        <v>58</v>
      </c>
      <c r="W163" s="76" t="s">
        <v>8</v>
      </c>
      <c r="X163" s="76" t="s">
        <v>8</v>
      </c>
      <c r="Y163" s="76" t="s">
        <v>8</v>
      </c>
      <c r="Z163" s="53"/>
      <c r="AE163" t="s">
        <v>12</v>
      </c>
      <c r="AF163" s="6">
        <f>Referrals[[#This Row],[Date.Received]]-Referrals[[#This Row],[Date.Assessed]]</f>
        <v>117</v>
      </c>
      <c r="AG163" s="44" t="s">
        <v>645</v>
      </c>
      <c r="AH163" s="6" t="s">
        <v>642</v>
      </c>
      <c r="AI163" s="6" t="s">
        <v>643</v>
      </c>
      <c r="AJ163" s="63">
        <f t="shared" si="109"/>
        <v>2017</v>
      </c>
      <c r="AK163" s="63">
        <f t="shared" si="110"/>
        <v>8</v>
      </c>
      <c r="AL163" s="44">
        <f t="shared" si="111"/>
        <v>0</v>
      </c>
      <c r="AM163" s="80">
        <f t="shared" si="112"/>
        <v>1</v>
      </c>
      <c r="AN163" s="80">
        <f t="shared" si="113"/>
        <v>0</v>
      </c>
      <c r="AO163" s="44">
        <f t="shared" si="114"/>
        <v>0</v>
      </c>
      <c r="AP163" s="80">
        <f t="shared" si="115"/>
        <v>0</v>
      </c>
      <c r="AQ163" s="44">
        <f t="shared" si="116"/>
        <v>0</v>
      </c>
      <c r="AR163" s="80">
        <f t="shared" si="117"/>
        <v>0</v>
      </c>
      <c r="AS163" s="6">
        <f t="shared" si="118"/>
        <v>1</v>
      </c>
      <c r="AT163" s="80">
        <f t="shared" si="119"/>
        <v>0</v>
      </c>
      <c r="AU163" s="80">
        <f t="shared" si="120"/>
        <v>1</v>
      </c>
      <c r="AV163" s="72">
        <f t="shared" si="121"/>
        <v>0</v>
      </c>
      <c r="AW163" s="72">
        <f t="shared" si="122"/>
        <v>0</v>
      </c>
      <c r="AX163" s="72">
        <f t="shared" si="123"/>
        <v>1</v>
      </c>
      <c r="AY163" s="72">
        <f t="shared" si="124"/>
        <v>0</v>
      </c>
      <c r="AZ163" s="72">
        <f t="shared" si="125"/>
        <v>0</v>
      </c>
      <c r="BA163" s="72">
        <f>IF(SUM(Referrals[[#This Row],[Tribal.bin]:[GA.bin]]) = 0,0,1)</f>
        <v>1</v>
      </c>
      <c r="BB163" s="72">
        <f t="shared" si="126"/>
        <v>0</v>
      </c>
      <c r="BC163" s="72">
        <f t="shared" si="127"/>
        <v>0</v>
      </c>
      <c r="BD163" s="72">
        <f t="shared" si="128"/>
        <v>0</v>
      </c>
      <c r="BE163" s="72">
        <f t="shared" si="129"/>
        <v>0</v>
      </c>
      <c r="BF163" s="72">
        <f t="shared" si="130"/>
        <v>0</v>
      </c>
      <c r="BG163" s="72">
        <f t="shared" si="131"/>
        <v>0</v>
      </c>
      <c r="BH163" s="72">
        <f t="shared" si="132"/>
        <v>1</v>
      </c>
      <c r="BI163" s="72">
        <f t="shared" si="133"/>
        <v>0</v>
      </c>
      <c r="BJ163" s="78">
        <f t="shared" si="134"/>
        <v>0</v>
      </c>
      <c r="BK163" s="78">
        <f t="shared" si="135"/>
        <v>0</v>
      </c>
      <c r="BL163" s="78">
        <f t="shared" si="136"/>
        <v>0</v>
      </c>
      <c r="BM163" s="72">
        <f t="shared" si="137"/>
        <v>1</v>
      </c>
      <c r="BN163" s="72">
        <f t="shared" si="138"/>
        <v>0</v>
      </c>
      <c r="BO163" s="72">
        <f t="shared" si="139"/>
        <v>1</v>
      </c>
      <c r="BP163" s="80">
        <f t="shared" si="140"/>
        <v>0</v>
      </c>
      <c r="BQ163" s="72">
        <f t="shared" si="141"/>
        <v>0</v>
      </c>
      <c r="BR163" s="72">
        <f t="shared" si="142"/>
        <v>0</v>
      </c>
      <c r="BS163" s="78">
        <f t="shared" si="143"/>
        <v>0</v>
      </c>
      <c r="BT163" s="78">
        <f t="shared" si="144"/>
        <v>0</v>
      </c>
      <c r="BU163" s="80">
        <f t="shared" si="145"/>
        <v>0</v>
      </c>
      <c r="BV163" s="80">
        <f t="shared" si="146"/>
        <v>1</v>
      </c>
      <c r="BW163" s="78">
        <f>COUNTIF(Referrals[[#This Row],[Name]:[Alt.contact]],"Mi")</f>
        <v>0</v>
      </c>
      <c r="BX163" s="80">
        <f t="shared" si="147"/>
        <v>0</v>
      </c>
      <c r="BY163" s="72">
        <f t="shared" si="148"/>
        <v>0</v>
      </c>
      <c r="BZ163" s="80">
        <f t="shared" si="149"/>
        <v>0</v>
      </c>
      <c r="CA163" s="67">
        <f t="shared" si="150"/>
        <v>0</v>
      </c>
      <c r="CB163" s="80">
        <f t="shared" si="151"/>
        <v>1</v>
      </c>
      <c r="CC163" s="80">
        <f t="shared" si="152"/>
        <v>0</v>
      </c>
      <c r="CD163" s="80">
        <f t="shared" si="153"/>
        <v>0</v>
      </c>
      <c r="CE163" s="22"/>
      <c r="CF163" s="40" t="s">
        <v>413</v>
      </c>
      <c r="CG163" s="62"/>
      <c r="CH163" s="22"/>
      <c r="CI163" s="22" t="s">
        <v>33</v>
      </c>
      <c r="CJ163" s="4">
        <v>43011</v>
      </c>
      <c r="CK163" s="80" t="str">
        <f t="shared" si="154"/>
        <v xml:space="preserve"> </v>
      </c>
      <c r="CL163" s="15"/>
      <c r="CM163" s="6" t="str">
        <f t="shared" ca="1" si="155"/>
        <v xml:space="preserve"> </v>
      </c>
      <c r="CN163" s="6" t="str">
        <f t="shared" ca="1" si="156"/>
        <v xml:space="preserve"> </v>
      </c>
      <c r="CO163" s="80" t="str">
        <f t="shared" ca="1" si="157"/>
        <v xml:space="preserve"> </v>
      </c>
      <c r="CP163" s="80" t="str">
        <f t="shared" si="158"/>
        <v xml:space="preserve"> </v>
      </c>
      <c r="CQ163" s="80" t="str">
        <f t="shared" si="159"/>
        <v xml:space="preserve"> </v>
      </c>
      <c r="CR163" s="80" t="str">
        <f t="shared" si="160"/>
        <v xml:space="preserve"> </v>
      </c>
      <c r="CS163" s="80">
        <f t="shared" si="161"/>
        <v>56</v>
      </c>
    </row>
    <row r="164" spans="1:97" ht="15" customHeight="1">
      <c r="A164" s="14" t="s">
        <v>270</v>
      </c>
      <c r="B164" t="s">
        <v>6</v>
      </c>
      <c r="C164" t="s">
        <v>165</v>
      </c>
      <c r="D164">
        <v>1002715</v>
      </c>
      <c r="E164" s="4">
        <v>42947</v>
      </c>
      <c r="F164" s="2">
        <v>42955</v>
      </c>
      <c r="G164" s="2">
        <v>28206</v>
      </c>
      <c r="H164" s="58">
        <f t="shared" si="108"/>
        <v>40</v>
      </c>
      <c r="I164" s="72" t="s">
        <v>8</v>
      </c>
      <c r="J164" s="43" t="s">
        <v>8</v>
      </c>
      <c r="K164" s="6">
        <v>9</v>
      </c>
      <c r="L164" s="6" t="s">
        <v>8</v>
      </c>
      <c r="M164" s="6" t="s">
        <v>11</v>
      </c>
      <c r="N164" s="6" t="s">
        <v>678</v>
      </c>
      <c r="O164" s="57" t="s">
        <v>8</v>
      </c>
      <c r="P164" t="s">
        <v>49</v>
      </c>
      <c r="Q164" t="s">
        <v>11</v>
      </c>
      <c r="T164" t="s">
        <v>22</v>
      </c>
      <c r="U164" s="76" t="s">
        <v>8</v>
      </c>
      <c r="V164" s="22" t="s">
        <v>11</v>
      </c>
      <c r="W164" s="76" t="s">
        <v>8</v>
      </c>
      <c r="X164" s="76" t="s">
        <v>11</v>
      </c>
      <c r="Y164" s="76" t="s">
        <v>8</v>
      </c>
      <c r="Z164" s="80" t="s">
        <v>8</v>
      </c>
      <c r="AA164" t="s">
        <v>152</v>
      </c>
      <c r="AD164" s="4">
        <v>43061</v>
      </c>
      <c r="AE164" t="s">
        <v>12</v>
      </c>
      <c r="AF164" s="6">
        <f>Referrals[[#This Row],[Date.Received]]-Referrals[[#This Row],[Date.Assessed]]</f>
        <v>8</v>
      </c>
      <c r="AG164" s="6" t="s">
        <v>644</v>
      </c>
      <c r="AH164" s="6" t="s">
        <v>642</v>
      </c>
      <c r="AI164" s="6" t="s">
        <v>700</v>
      </c>
      <c r="AJ164" s="63">
        <f t="shared" si="109"/>
        <v>2017</v>
      </c>
      <c r="AK164" s="63">
        <f t="shared" si="110"/>
        <v>8</v>
      </c>
      <c r="AL164" s="80">
        <f t="shared" si="111"/>
        <v>1</v>
      </c>
      <c r="AM164" s="80">
        <f t="shared" si="112"/>
        <v>0</v>
      </c>
      <c r="AN164" s="80">
        <f t="shared" si="113"/>
        <v>0</v>
      </c>
      <c r="AO164" s="44">
        <f t="shared" si="114"/>
        <v>0</v>
      </c>
      <c r="AP164" s="80">
        <f t="shared" si="115"/>
        <v>0</v>
      </c>
      <c r="AQ164" s="44">
        <f t="shared" si="116"/>
        <v>0</v>
      </c>
      <c r="AR164" s="80">
        <f t="shared" si="117"/>
        <v>0</v>
      </c>
      <c r="AS164" s="6">
        <f t="shared" si="118"/>
        <v>1</v>
      </c>
      <c r="AT164" s="80">
        <f t="shared" si="119"/>
        <v>0</v>
      </c>
      <c r="AU164" s="80">
        <f t="shared" si="120"/>
        <v>0</v>
      </c>
      <c r="AV164" s="72">
        <f t="shared" si="121"/>
        <v>1</v>
      </c>
      <c r="AW164" s="72">
        <f t="shared" si="122"/>
        <v>1</v>
      </c>
      <c r="AX164" s="72">
        <f t="shared" si="123"/>
        <v>0</v>
      </c>
      <c r="AY164" s="72">
        <f t="shared" si="124"/>
        <v>0</v>
      </c>
      <c r="AZ164" s="72">
        <f t="shared" si="125"/>
        <v>0</v>
      </c>
      <c r="BA164" s="72">
        <f>IF(SUM(Referrals[[#This Row],[Tribal.bin]:[GA.bin]]) = 0,0,1)</f>
        <v>1</v>
      </c>
      <c r="BB164" s="72">
        <f t="shared" si="126"/>
        <v>0</v>
      </c>
      <c r="BC164" s="72">
        <f t="shared" si="127"/>
        <v>0</v>
      </c>
      <c r="BD164" s="72">
        <f t="shared" si="128"/>
        <v>0</v>
      </c>
      <c r="BE164" s="72">
        <f t="shared" si="129"/>
        <v>1</v>
      </c>
      <c r="BF164" s="72">
        <f t="shared" si="130"/>
        <v>0</v>
      </c>
      <c r="BG164" s="72">
        <f t="shared" si="131"/>
        <v>0</v>
      </c>
      <c r="BH164" s="72">
        <f t="shared" si="132"/>
        <v>0</v>
      </c>
      <c r="BI164" s="72">
        <f t="shared" si="133"/>
        <v>0</v>
      </c>
      <c r="BJ164" s="78">
        <f t="shared" si="134"/>
        <v>1</v>
      </c>
      <c r="BK164" s="78">
        <f t="shared" si="135"/>
        <v>1</v>
      </c>
      <c r="BL164" s="78">
        <f t="shared" si="136"/>
        <v>0</v>
      </c>
      <c r="BM164" s="72">
        <f t="shared" si="137"/>
        <v>1</v>
      </c>
      <c r="BN164" s="72">
        <f t="shared" si="138"/>
        <v>0</v>
      </c>
      <c r="BO164" s="72">
        <f t="shared" si="139"/>
        <v>0</v>
      </c>
      <c r="BP164" s="80">
        <f t="shared" si="140"/>
        <v>0</v>
      </c>
      <c r="BQ164" s="72">
        <f t="shared" si="141"/>
        <v>0</v>
      </c>
      <c r="BR164" s="72">
        <f t="shared" si="142"/>
        <v>0</v>
      </c>
      <c r="BS164" s="78">
        <f t="shared" si="143"/>
        <v>0</v>
      </c>
      <c r="BT164" s="78">
        <f t="shared" si="144"/>
        <v>1</v>
      </c>
      <c r="BU164" s="80">
        <f t="shared" si="145"/>
        <v>0</v>
      </c>
      <c r="BV164" s="80">
        <f t="shared" si="146"/>
        <v>0</v>
      </c>
      <c r="BW164" s="78">
        <f>COUNTIF(Referrals[[#This Row],[Name]:[Alt.contact]],"Mi")</f>
        <v>1</v>
      </c>
      <c r="BX164" s="80">
        <f t="shared" si="147"/>
        <v>1</v>
      </c>
      <c r="BY164" s="66">
        <f t="shared" si="148"/>
        <v>1</v>
      </c>
      <c r="BZ164" s="66">
        <f t="shared" si="149"/>
        <v>0</v>
      </c>
      <c r="CA164" s="67">
        <f t="shared" si="150"/>
        <v>0</v>
      </c>
      <c r="CB164" s="80">
        <f t="shared" si="151"/>
        <v>1</v>
      </c>
      <c r="CC164" s="80">
        <f t="shared" si="152"/>
        <v>0</v>
      </c>
      <c r="CD164" s="80">
        <f t="shared" si="153"/>
        <v>0</v>
      </c>
      <c r="CE164" s="22"/>
      <c r="CF164" t="s">
        <v>717</v>
      </c>
      <c r="CG164" s="41" t="s">
        <v>104</v>
      </c>
      <c r="CI164" s="22" t="s">
        <v>29</v>
      </c>
      <c r="CJ164" s="4">
        <v>43068</v>
      </c>
      <c r="CK164" s="80" t="str">
        <f t="shared" si="154"/>
        <v xml:space="preserve"> </v>
      </c>
      <c r="CL164" s="15"/>
      <c r="CM164" s="6" t="str">
        <f t="shared" ca="1" si="155"/>
        <v xml:space="preserve"> </v>
      </c>
      <c r="CN164" s="6" t="str">
        <f t="shared" ca="1" si="156"/>
        <v xml:space="preserve"> </v>
      </c>
      <c r="CO164" s="80" t="str">
        <f t="shared" ca="1" si="157"/>
        <v xml:space="preserve"> </v>
      </c>
      <c r="CP164" s="80" t="str">
        <f t="shared" si="158"/>
        <v xml:space="preserve"> </v>
      </c>
      <c r="CQ164" s="80">
        <f t="shared" si="159"/>
        <v>106</v>
      </c>
      <c r="CR164" s="80" t="str">
        <f t="shared" si="160"/>
        <v xml:space="preserve"> </v>
      </c>
      <c r="CS164" s="80">
        <f t="shared" si="161"/>
        <v>113</v>
      </c>
    </row>
    <row r="165" spans="1:97" ht="15" customHeight="1">
      <c r="A165" s="14" t="s">
        <v>271</v>
      </c>
      <c r="B165" t="s">
        <v>6</v>
      </c>
      <c r="C165" t="s">
        <v>48</v>
      </c>
      <c r="E165" s="4">
        <v>42731</v>
      </c>
      <c r="F165" s="2">
        <v>42955</v>
      </c>
      <c r="G165" s="2">
        <v>23204</v>
      </c>
      <c r="H165" s="58">
        <f t="shared" si="108"/>
        <v>54</v>
      </c>
      <c r="I165" s="72" t="s">
        <v>679</v>
      </c>
      <c r="J165" s="43" t="s">
        <v>8</v>
      </c>
      <c r="K165" s="6">
        <v>10</v>
      </c>
      <c r="L165" s="6" t="s">
        <v>8</v>
      </c>
      <c r="M165" s="6" t="s">
        <v>11</v>
      </c>
      <c r="N165" s="6" t="s">
        <v>8</v>
      </c>
      <c r="O165" s="57" t="s">
        <v>8</v>
      </c>
      <c r="P165" t="s">
        <v>21</v>
      </c>
      <c r="Q165" t="s">
        <v>11</v>
      </c>
      <c r="T165" t="s">
        <v>10</v>
      </c>
      <c r="U165" s="76" t="s">
        <v>11</v>
      </c>
      <c r="V165" s="22" t="s">
        <v>11</v>
      </c>
      <c r="W165" s="76" t="s">
        <v>11</v>
      </c>
      <c r="X165" s="76" t="s">
        <v>8</v>
      </c>
      <c r="Y165" s="76" t="s">
        <v>8</v>
      </c>
      <c r="Z165" s="53"/>
      <c r="AE165" t="s">
        <v>12</v>
      </c>
      <c r="AF165" s="6">
        <f>Referrals[[#This Row],[Date.Received]]-Referrals[[#This Row],[Date.Assessed]]</f>
        <v>224</v>
      </c>
      <c r="AG165" s="44" t="s">
        <v>645</v>
      </c>
      <c r="AH165" s="6" t="s">
        <v>698</v>
      </c>
      <c r="AI165" s="6" t="s">
        <v>700</v>
      </c>
      <c r="AJ165" s="63">
        <f t="shared" si="109"/>
        <v>2017</v>
      </c>
      <c r="AK165" s="63">
        <f t="shared" si="110"/>
        <v>8</v>
      </c>
      <c r="AL165" s="44">
        <f t="shared" si="111"/>
        <v>0</v>
      </c>
      <c r="AM165" s="80">
        <f t="shared" si="112"/>
        <v>1</v>
      </c>
      <c r="AN165" s="80">
        <f t="shared" si="113"/>
        <v>0</v>
      </c>
      <c r="AO165" s="44">
        <f t="shared" si="114"/>
        <v>0</v>
      </c>
      <c r="AP165" s="80">
        <f t="shared" si="115"/>
        <v>0</v>
      </c>
      <c r="AQ165" s="44">
        <f t="shared" si="116"/>
        <v>0</v>
      </c>
      <c r="AR165" s="80">
        <f t="shared" si="117"/>
        <v>0</v>
      </c>
      <c r="AS165" s="44">
        <f t="shared" si="118"/>
        <v>0</v>
      </c>
      <c r="AT165" s="80">
        <f t="shared" si="119"/>
        <v>1</v>
      </c>
      <c r="AU165" s="80">
        <f t="shared" si="120"/>
        <v>0</v>
      </c>
      <c r="AV165" s="72">
        <f t="shared" si="121"/>
        <v>1</v>
      </c>
      <c r="AW165" s="72">
        <f t="shared" si="122"/>
        <v>0</v>
      </c>
      <c r="AX165" s="72">
        <f t="shared" si="123"/>
        <v>1</v>
      </c>
      <c r="AY165" s="72">
        <f t="shared" si="124"/>
        <v>0</v>
      </c>
      <c r="AZ165" s="72">
        <f t="shared" si="125"/>
        <v>0</v>
      </c>
      <c r="BA165" s="72">
        <f>IF(SUM(Referrals[[#This Row],[Tribal.bin]:[GA.bin]]) = 0,0,1)</f>
        <v>1</v>
      </c>
      <c r="BB165" s="72">
        <f t="shared" si="126"/>
        <v>0</v>
      </c>
      <c r="BC165" s="72">
        <f t="shared" si="127"/>
        <v>0</v>
      </c>
      <c r="BD165" s="72">
        <f t="shared" si="128"/>
        <v>0</v>
      </c>
      <c r="BE165" s="72">
        <f t="shared" si="129"/>
        <v>0</v>
      </c>
      <c r="BF165" s="72">
        <f t="shared" si="130"/>
        <v>0</v>
      </c>
      <c r="BG165" s="72">
        <f t="shared" si="131"/>
        <v>1</v>
      </c>
      <c r="BH165" s="72">
        <f t="shared" si="132"/>
        <v>0</v>
      </c>
      <c r="BI165" s="72">
        <f t="shared" si="133"/>
        <v>0</v>
      </c>
      <c r="BJ165" s="78">
        <f t="shared" si="134"/>
        <v>1</v>
      </c>
      <c r="BK165" s="78">
        <f t="shared" si="135"/>
        <v>0</v>
      </c>
      <c r="BL165" s="78">
        <f t="shared" si="136"/>
        <v>0</v>
      </c>
      <c r="BM165" s="72">
        <f t="shared" si="137"/>
        <v>1</v>
      </c>
      <c r="BN165" s="72">
        <f t="shared" si="138"/>
        <v>0</v>
      </c>
      <c r="BO165" s="72">
        <f t="shared" si="139"/>
        <v>0</v>
      </c>
      <c r="BP165" s="80">
        <f t="shared" si="140"/>
        <v>0</v>
      </c>
      <c r="BQ165" s="72">
        <f t="shared" si="141"/>
        <v>0</v>
      </c>
      <c r="BR165" s="72">
        <f t="shared" si="142"/>
        <v>0</v>
      </c>
      <c r="BS165" s="78">
        <f t="shared" si="143"/>
        <v>1</v>
      </c>
      <c r="BT165" s="78">
        <f t="shared" si="144"/>
        <v>0</v>
      </c>
      <c r="BU165" s="80">
        <f t="shared" si="145"/>
        <v>1</v>
      </c>
      <c r="BV165" s="80">
        <f t="shared" si="146"/>
        <v>1</v>
      </c>
      <c r="BW165" s="78">
        <f>COUNTIF(Referrals[[#This Row],[Name]:[Alt.contact]],"Mi")</f>
        <v>0</v>
      </c>
      <c r="BX165" s="80">
        <f t="shared" si="147"/>
        <v>0</v>
      </c>
      <c r="BY165" s="72">
        <f t="shared" si="148"/>
        <v>0</v>
      </c>
      <c r="BZ165" s="80">
        <f t="shared" si="149"/>
        <v>0</v>
      </c>
      <c r="CA165" s="67">
        <f t="shared" si="150"/>
        <v>0</v>
      </c>
      <c r="CB165" s="80">
        <f t="shared" si="151"/>
        <v>1</v>
      </c>
      <c r="CC165" s="80">
        <f t="shared" si="152"/>
        <v>0</v>
      </c>
      <c r="CD165" s="80">
        <f t="shared" si="153"/>
        <v>0</v>
      </c>
      <c r="CE165" s="22"/>
      <c r="CF165" s="40" t="s">
        <v>413</v>
      </c>
      <c r="CG165" s="62"/>
      <c r="CH165" s="22"/>
      <c r="CI165" s="22"/>
      <c r="CJ165" s="4">
        <v>43021</v>
      </c>
      <c r="CK165" s="80" t="str">
        <f t="shared" si="154"/>
        <v xml:space="preserve"> </v>
      </c>
      <c r="CL165" s="15"/>
      <c r="CM165" s="6" t="str">
        <f t="shared" ca="1" si="155"/>
        <v xml:space="preserve"> </v>
      </c>
      <c r="CN165" s="6" t="str">
        <f t="shared" ca="1" si="156"/>
        <v xml:space="preserve"> </v>
      </c>
      <c r="CO165" s="80" t="str">
        <f t="shared" ca="1" si="157"/>
        <v xml:space="preserve"> </v>
      </c>
      <c r="CP165" s="80" t="str">
        <f t="shared" si="158"/>
        <v xml:space="preserve"> </v>
      </c>
      <c r="CQ165" s="80" t="str">
        <f t="shared" si="159"/>
        <v xml:space="preserve"> </v>
      </c>
      <c r="CR165" s="80" t="str">
        <f t="shared" si="160"/>
        <v xml:space="preserve"> </v>
      </c>
      <c r="CS165" s="80">
        <f t="shared" si="161"/>
        <v>66</v>
      </c>
    </row>
    <row r="166" spans="1:97" ht="15" customHeight="1">
      <c r="A166" s="14" t="s">
        <v>272</v>
      </c>
      <c r="B166" t="s">
        <v>119</v>
      </c>
      <c r="C166" t="s">
        <v>101</v>
      </c>
      <c r="E166" s="4">
        <v>42741</v>
      </c>
      <c r="F166" s="2">
        <v>42955</v>
      </c>
      <c r="G166" s="2">
        <v>21958</v>
      </c>
      <c r="H166" s="58">
        <f t="shared" si="108"/>
        <v>57</v>
      </c>
      <c r="I166" s="72" t="s">
        <v>679</v>
      </c>
      <c r="J166" s="43" t="s">
        <v>8</v>
      </c>
      <c r="K166" s="6">
        <v>8</v>
      </c>
      <c r="L166" s="6" t="s">
        <v>8</v>
      </c>
      <c r="M166" s="6" t="s">
        <v>11</v>
      </c>
      <c r="N166" s="6" t="s">
        <v>678</v>
      </c>
      <c r="O166" s="57" t="s">
        <v>8</v>
      </c>
      <c r="P166" t="s">
        <v>21</v>
      </c>
      <c r="Q166" t="s">
        <v>11</v>
      </c>
      <c r="R166" t="s">
        <v>11</v>
      </c>
      <c r="T166" t="s">
        <v>22</v>
      </c>
      <c r="U166" s="76" t="s">
        <v>11</v>
      </c>
      <c r="V166" s="22" t="s">
        <v>11</v>
      </c>
      <c r="W166" s="76" t="s">
        <v>11</v>
      </c>
      <c r="X166" s="76" t="s">
        <v>11</v>
      </c>
      <c r="Y166" s="76" t="s">
        <v>8</v>
      </c>
      <c r="Z166" s="53"/>
      <c r="AE166" t="s">
        <v>12</v>
      </c>
      <c r="AF166" s="6">
        <f>Referrals[[#This Row],[Date.Received]]-Referrals[[#This Row],[Date.Assessed]]</f>
        <v>214</v>
      </c>
      <c r="AG166" s="6" t="s">
        <v>644</v>
      </c>
      <c r="AH166" s="6" t="s">
        <v>638</v>
      </c>
      <c r="AI166" s="6" t="s">
        <v>700</v>
      </c>
      <c r="AJ166" s="63">
        <f t="shared" si="109"/>
        <v>2017</v>
      </c>
      <c r="AK166" s="63">
        <f t="shared" si="110"/>
        <v>8</v>
      </c>
      <c r="AL166" s="80">
        <f t="shared" si="111"/>
        <v>1</v>
      </c>
      <c r="AM166" s="80">
        <f t="shared" si="112"/>
        <v>0</v>
      </c>
      <c r="AN166" s="80">
        <f t="shared" si="113"/>
        <v>0</v>
      </c>
      <c r="AO166" s="6">
        <f t="shared" si="114"/>
        <v>1</v>
      </c>
      <c r="AP166" s="80">
        <f t="shared" si="115"/>
        <v>0</v>
      </c>
      <c r="AQ166" s="44">
        <f t="shared" si="116"/>
        <v>0</v>
      </c>
      <c r="AR166" s="80">
        <f t="shared" si="117"/>
        <v>0</v>
      </c>
      <c r="AS166" s="44">
        <f t="shared" si="118"/>
        <v>0</v>
      </c>
      <c r="AT166" s="80">
        <f t="shared" si="119"/>
        <v>0</v>
      </c>
      <c r="AU166" s="80">
        <f t="shared" si="120"/>
        <v>0</v>
      </c>
      <c r="AV166" s="72">
        <f t="shared" si="121"/>
        <v>1</v>
      </c>
      <c r="AW166" s="72">
        <f t="shared" si="122"/>
        <v>1</v>
      </c>
      <c r="AX166" s="72">
        <f t="shared" si="123"/>
        <v>0</v>
      </c>
      <c r="AY166" s="72">
        <f t="shared" si="124"/>
        <v>0</v>
      </c>
      <c r="AZ166" s="72">
        <f t="shared" si="125"/>
        <v>0</v>
      </c>
      <c r="BA166" s="72">
        <f>IF(SUM(Referrals[[#This Row],[Tribal.bin]:[GA.bin]]) = 0,0,1)</f>
        <v>1</v>
      </c>
      <c r="BB166" s="72">
        <f t="shared" si="126"/>
        <v>0</v>
      </c>
      <c r="BC166" s="72">
        <f t="shared" si="127"/>
        <v>0</v>
      </c>
      <c r="BD166" s="72">
        <f t="shared" si="128"/>
        <v>0</v>
      </c>
      <c r="BE166" s="72">
        <f t="shared" si="129"/>
        <v>0</v>
      </c>
      <c r="BF166" s="72">
        <f t="shared" si="130"/>
        <v>0</v>
      </c>
      <c r="BG166" s="72">
        <f t="shared" si="131"/>
        <v>1</v>
      </c>
      <c r="BH166" s="72">
        <f t="shared" si="132"/>
        <v>0</v>
      </c>
      <c r="BI166" s="72">
        <f t="shared" si="133"/>
        <v>0</v>
      </c>
      <c r="BJ166" s="78">
        <f t="shared" si="134"/>
        <v>1</v>
      </c>
      <c r="BK166" s="78">
        <f t="shared" si="135"/>
        <v>1</v>
      </c>
      <c r="BL166" s="78">
        <f t="shared" si="136"/>
        <v>0</v>
      </c>
      <c r="BM166" s="72">
        <f t="shared" si="137"/>
        <v>1</v>
      </c>
      <c r="BN166" s="72">
        <f t="shared" si="138"/>
        <v>1</v>
      </c>
      <c r="BO166" s="72">
        <f t="shared" si="139"/>
        <v>0</v>
      </c>
      <c r="BP166" s="80">
        <f t="shared" si="140"/>
        <v>0</v>
      </c>
      <c r="BQ166" s="72">
        <f t="shared" si="141"/>
        <v>0</v>
      </c>
      <c r="BR166" s="72">
        <f t="shared" si="142"/>
        <v>0</v>
      </c>
      <c r="BS166" s="78">
        <f t="shared" si="143"/>
        <v>1</v>
      </c>
      <c r="BT166" s="78">
        <f t="shared" si="144"/>
        <v>1</v>
      </c>
      <c r="BU166" s="80">
        <f t="shared" si="145"/>
        <v>1</v>
      </c>
      <c r="BV166" s="80">
        <f t="shared" si="146"/>
        <v>1</v>
      </c>
      <c r="BW166" s="78">
        <f>COUNTIF(Referrals[[#This Row],[Name]:[Alt.contact]],"Mi")</f>
        <v>1</v>
      </c>
      <c r="BX166" s="80">
        <f t="shared" si="147"/>
        <v>1</v>
      </c>
      <c r="BY166" s="72">
        <f t="shared" si="148"/>
        <v>0</v>
      </c>
      <c r="BZ166" s="80">
        <f t="shared" si="149"/>
        <v>0</v>
      </c>
      <c r="CA166" s="67">
        <f t="shared" si="150"/>
        <v>0</v>
      </c>
      <c r="CB166" s="80">
        <f t="shared" si="151"/>
        <v>1</v>
      </c>
      <c r="CC166" s="80">
        <f t="shared" si="152"/>
        <v>0</v>
      </c>
      <c r="CD166" s="80">
        <f t="shared" si="153"/>
        <v>0</v>
      </c>
      <c r="CE166" s="22"/>
      <c r="CF166" t="s">
        <v>94</v>
      </c>
      <c r="CG166" s="62"/>
      <c r="CH166" s="22"/>
      <c r="CI166" s="22" t="s">
        <v>23</v>
      </c>
      <c r="CJ166" s="9">
        <v>42965</v>
      </c>
      <c r="CK166" s="80" t="str">
        <f t="shared" si="154"/>
        <v xml:space="preserve"> </v>
      </c>
      <c r="CL166" s="15"/>
      <c r="CM166" s="6" t="str">
        <f t="shared" ca="1" si="155"/>
        <v xml:space="preserve"> </v>
      </c>
      <c r="CN166" s="6" t="str">
        <f t="shared" ca="1" si="156"/>
        <v xml:space="preserve"> </v>
      </c>
      <c r="CO166" s="80" t="str">
        <f t="shared" ca="1" si="157"/>
        <v xml:space="preserve"> </v>
      </c>
      <c r="CP166" s="80" t="str">
        <f t="shared" si="158"/>
        <v xml:space="preserve"> </v>
      </c>
      <c r="CQ166" s="80" t="str">
        <f t="shared" si="159"/>
        <v xml:space="preserve"> </v>
      </c>
      <c r="CR166" s="80" t="str">
        <f t="shared" si="160"/>
        <v xml:space="preserve"> </v>
      </c>
      <c r="CS166" s="80">
        <f t="shared" si="161"/>
        <v>10</v>
      </c>
    </row>
    <row r="167" spans="1:97" ht="15" customHeight="1">
      <c r="A167" s="14" t="s">
        <v>221</v>
      </c>
      <c r="B167" t="s">
        <v>6</v>
      </c>
      <c r="C167" t="s">
        <v>165</v>
      </c>
      <c r="E167" s="4">
        <v>42800</v>
      </c>
      <c r="F167" s="2">
        <v>42955</v>
      </c>
      <c r="G167" s="2">
        <v>21199</v>
      </c>
      <c r="H167" s="72">
        <f t="shared" si="108"/>
        <v>59</v>
      </c>
      <c r="I167" s="72" t="s">
        <v>11</v>
      </c>
      <c r="J167" s="72" t="s">
        <v>11</v>
      </c>
      <c r="K167" s="6">
        <v>10</v>
      </c>
      <c r="L167" s="6" t="s">
        <v>8</v>
      </c>
      <c r="M167" s="6" t="s">
        <v>8</v>
      </c>
      <c r="N167" s="6" t="s">
        <v>8</v>
      </c>
      <c r="O167" s="68" t="s">
        <v>8</v>
      </c>
      <c r="P167" t="s">
        <v>9</v>
      </c>
      <c r="Q167" t="s">
        <v>11</v>
      </c>
      <c r="S167" s="40" t="s">
        <v>11</v>
      </c>
      <c r="T167" t="s">
        <v>45</v>
      </c>
      <c r="U167" s="72" t="s">
        <v>8</v>
      </c>
      <c r="V167" t="s">
        <v>58</v>
      </c>
      <c r="W167" s="72" t="s">
        <v>11</v>
      </c>
      <c r="X167" s="72" t="s">
        <v>11</v>
      </c>
      <c r="Y167" s="80" t="s">
        <v>8</v>
      </c>
      <c r="Z167" s="53"/>
      <c r="AE167" t="s">
        <v>12</v>
      </c>
      <c r="AF167" s="6">
        <f>Referrals[[#This Row],[Date.Received]]-Referrals[[#This Row],[Date.Assessed]]</f>
        <v>155</v>
      </c>
      <c r="AG167" s="6" t="s">
        <v>644</v>
      </c>
      <c r="AH167" s="6" t="s">
        <v>698</v>
      </c>
      <c r="AI167" s="6" t="s">
        <v>700</v>
      </c>
      <c r="AJ167" s="63">
        <f t="shared" si="109"/>
        <v>2017</v>
      </c>
      <c r="AK167" s="63">
        <f t="shared" si="110"/>
        <v>8</v>
      </c>
      <c r="AL167" s="80">
        <f t="shared" si="111"/>
        <v>1</v>
      </c>
      <c r="AM167" s="80">
        <f t="shared" si="112"/>
        <v>0</v>
      </c>
      <c r="AN167" s="80">
        <f t="shared" si="113"/>
        <v>0</v>
      </c>
      <c r="AO167" s="44">
        <f t="shared" si="114"/>
        <v>0</v>
      </c>
      <c r="AP167" s="80">
        <f t="shared" si="115"/>
        <v>0</v>
      </c>
      <c r="AQ167" s="44">
        <f t="shared" si="116"/>
        <v>0</v>
      </c>
      <c r="AR167" s="80">
        <f t="shared" si="117"/>
        <v>0</v>
      </c>
      <c r="AS167" s="44">
        <f t="shared" si="118"/>
        <v>0</v>
      </c>
      <c r="AT167" s="80">
        <f t="shared" si="119"/>
        <v>1</v>
      </c>
      <c r="AU167" s="80">
        <f t="shared" si="120"/>
        <v>0</v>
      </c>
      <c r="AV167" s="72">
        <f t="shared" si="121"/>
        <v>0</v>
      </c>
      <c r="AW167" s="72">
        <f t="shared" si="122"/>
        <v>0</v>
      </c>
      <c r="AX167" s="72">
        <f t="shared" si="123"/>
        <v>0</v>
      </c>
      <c r="AY167" s="72">
        <f t="shared" si="124"/>
        <v>1</v>
      </c>
      <c r="AZ167" s="72">
        <f t="shared" si="125"/>
        <v>0</v>
      </c>
      <c r="BA167" s="72">
        <f>IF(SUM(Referrals[[#This Row],[Tribal.bin]:[GA.bin]]) = 0,0,1)</f>
        <v>1</v>
      </c>
      <c r="BB167" s="72">
        <f t="shared" si="126"/>
        <v>0</v>
      </c>
      <c r="BC167" s="72">
        <f t="shared" si="127"/>
        <v>0</v>
      </c>
      <c r="BD167" s="72">
        <f t="shared" si="128"/>
        <v>0</v>
      </c>
      <c r="BE167" s="72">
        <f t="shared" si="129"/>
        <v>0</v>
      </c>
      <c r="BF167" s="72">
        <f t="shared" si="130"/>
        <v>0</v>
      </c>
      <c r="BG167" s="72">
        <f t="shared" si="131"/>
        <v>0</v>
      </c>
      <c r="BH167" s="72">
        <f t="shared" si="132"/>
        <v>1</v>
      </c>
      <c r="BI167" s="72">
        <f t="shared" si="133"/>
        <v>0</v>
      </c>
      <c r="BJ167" s="78">
        <f t="shared" si="134"/>
        <v>0</v>
      </c>
      <c r="BK167" s="78">
        <f t="shared" si="135"/>
        <v>0</v>
      </c>
      <c r="BL167" s="78">
        <f t="shared" si="136"/>
        <v>0</v>
      </c>
      <c r="BM167" s="72">
        <f t="shared" si="137"/>
        <v>1</v>
      </c>
      <c r="BN167" s="72">
        <f t="shared" si="138"/>
        <v>0</v>
      </c>
      <c r="BO167" s="72">
        <f t="shared" si="139"/>
        <v>1</v>
      </c>
      <c r="BP167" s="80">
        <f t="shared" si="140"/>
        <v>0</v>
      </c>
      <c r="BQ167" s="72">
        <f t="shared" si="141"/>
        <v>1</v>
      </c>
      <c r="BR167" s="72">
        <f t="shared" si="142"/>
        <v>1</v>
      </c>
      <c r="BS167" s="78">
        <f t="shared" si="143"/>
        <v>1</v>
      </c>
      <c r="BT167" s="78">
        <f t="shared" si="144"/>
        <v>1</v>
      </c>
      <c r="BU167" s="80">
        <f t="shared" si="145"/>
        <v>0</v>
      </c>
      <c r="BV167" s="80">
        <f t="shared" si="146"/>
        <v>0</v>
      </c>
      <c r="BW167" s="78">
        <f>COUNTIF(Referrals[[#This Row],[Name]:[Alt.contact]],"Mi")</f>
        <v>0</v>
      </c>
      <c r="BX167" s="80">
        <f t="shared" si="147"/>
        <v>0</v>
      </c>
      <c r="BY167" s="72">
        <f t="shared" si="148"/>
        <v>0</v>
      </c>
      <c r="BZ167" s="80">
        <f t="shared" si="149"/>
        <v>0</v>
      </c>
      <c r="CA167" s="69">
        <f t="shared" si="150"/>
        <v>0</v>
      </c>
      <c r="CB167" s="80">
        <f t="shared" si="151"/>
        <v>1</v>
      </c>
      <c r="CC167" s="80">
        <f t="shared" si="152"/>
        <v>0</v>
      </c>
      <c r="CD167" s="80">
        <f t="shared" si="153"/>
        <v>0</v>
      </c>
      <c r="CE167" s="22"/>
      <c r="CF167" t="s">
        <v>94</v>
      </c>
      <c r="CG167" s="62"/>
      <c r="CH167" s="22"/>
      <c r="CI167" s="22" t="s">
        <v>17</v>
      </c>
      <c r="CJ167" t="s">
        <v>144</v>
      </c>
      <c r="CK167" s="80" t="str">
        <f t="shared" si="154"/>
        <v xml:space="preserve"> </v>
      </c>
      <c r="CL167" s="15"/>
      <c r="CM167" s="6" t="str">
        <f t="shared" ca="1" si="155"/>
        <v xml:space="preserve"> </v>
      </c>
      <c r="CN167" s="6" t="str">
        <f t="shared" ca="1" si="156"/>
        <v xml:space="preserve"> </v>
      </c>
      <c r="CO167" s="80" t="str">
        <f t="shared" ca="1" si="157"/>
        <v xml:space="preserve"> </v>
      </c>
      <c r="CP167" s="80" t="str">
        <f t="shared" si="158"/>
        <v xml:space="preserve"> </v>
      </c>
      <c r="CQ167" s="80" t="str">
        <f t="shared" si="159"/>
        <v xml:space="preserve"> </v>
      </c>
      <c r="CR167" s="80" t="str">
        <f t="shared" si="160"/>
        <v xml:space="preserve"> </v>
      </c>
      <c r="CS167" s="80" t="e">
        <f t="shared" si="161"/>
        <v>#VALUE!</v>
      </c>
    </row>
    <row r="168" spans="1:97">
      <c r="A168" s="14" t="s">
        <v>273</v>
      </c>
      <c r="B168" t="s">
        <v>129</v>
      </c>
      <c r="C168" t="s">
        <v>130</v>
      </c>
      <c r="E168" s="4">
        <v>42752</v>
      </c>
      <c r="F168" s="2">
        <v>42963</v>
      </c>
      <c r="G168" s="2">
        <v>23945</v>
      </c>
      <c r="H168" s="69">
        <f t="shared" si="108"/>
        <v>52</v>
      </c>
      <c r="I168" s="72" t="s">
        <v>679</v>
      </c>
      <c r="J168" s="43" t="s">
        <v>8</v>
      </c>
      <c r="K168" s="6">
        <v>10</v>
      </c>
      <c r="L168" s="6" t="s">
        <v>11</v>
      </c>
      <c r="M168" s="6" t="s">
        <v>8</v>
      </c>
      <c r="N168" s="6" t="s">
        <v>8</v>
      </c>
      <c r="O168" s="68" t="s">
        <v>8</v>
      </c>
      <c r="P168" t="s">
        <v>49</v>
      </c>
      <c r="T168" t="s">
        <v>10</v>
      </c>
      <c r="U168" s="76" t="s">
        <v>11</v>
      </c>
      <c r="V168" s="22" t="s">
        <v>11</v>
      </c>
      <c r="W168" s="76" t="s">
        <v>11</v>
      </c>
      <c r="X168" s="76" t="s">
        <v>11</v>
      </c>
      <c r="Y168" s="76" t="s">
        <v>8</v>
      </c>
      <c r="Z168" s="53"/>
      <c r="AE168" t="s">
        <v>12</v>
      </c>
      <c r="AF168" s="6">
        <f>Referrals[[#This Row],[Date.Received]]-Referrals[[#This Row],[Date.Assessed]]</f>
        <v>211</v>
      </c>
      <c r="AG168" s="6" t="s">
        <v>644</v>
      </c>
      <c r="AH168" s="6" t="s">
        <v>640</v>
      </c>
      <c r="AI168" s="6" t="s">
        <v>700</v>
      </c>
      <c r="AJ168" s="63">
        <f t="shared" si="109"/>
        <v>2017</v>
      </c>
      <c r="AK168" s="63">
        <f t="shared" si="110"/>
        <v>8</v>
      </c>
      <c r="AL168" s="80">
        <f t="shared" si="111"/>
        <v>1</v>
      </c>
      <c r="AM168" s="80">
        <f t="shared" si="112"/>
        <v>0</v>
      </c>
      <c r="AN168" s="80">
        <f t="shared" si="113"/>
        <v>0</v>
      </c>
      <c r="AO168" s="44">
        <f t="shared" si="114"/>
        <v>0</v>
      </c>
      <c r="AP168" s="80">
        <f t="shared" si="115"/>
        <v>0</v>
      </c>
      <c r="AQ168" s="80">
        <f t="shared" si="116"/>
        <v>1</v>
      </c>
      <c r="AR168" s="80">
        <f t="shared" si="117"/>
        <v>0</v>
      </c>
      <c r="AS168" s="44">
        <f t="shared" si="118"/>
        <v>0</v>
      </c>
      <c r="AT168" s="80">
        <f t="shared" si="119"/>
        <v>0</v>
      </c>
      <c r="AU168" s="80">
        <f t="shared" si="120"/>
        <v>0</v>
      </c>
      <c r="AV168" s="72">
        <f t="shared" si="121"/>
        <v>1</v>
      </c>
      <c r="AW168" s="72">
        <f t="shared" si="122"/>
        <v>0</v>
      </c>
      <c r="AX168" s="72">
        <f t="shared" si="123"/>
        <v>1</v>
      </c>
      <c r="AY168" s="72">
        <f t="shared" si="124"/>
        <v>0</v>
      </c>
      <c r="AZ168" s="72">
        <f t="shared" si="125"/>
        <v>0</v>
      </c>
      <c r="BA168" s="72">
        <f>IF(SUM(Referrals[[#This Row],[Tribal.bin]:[GA.bin]]) = 0,0,1)</f>
        <v>1</v>
      </c>
      <c r="BB168" s="72">
        <f t="shared" si="126"/>
        <v>0</v>
      </c>
      <c r="BC168" s="72">
        <f t="shared" si="127"/>
        <v>0</v>
      </c>
      <c r="BD168" s="72">
        <f t="shared" si="128"/>
        <v>0</v>
      </c>
      <c r="BE168" s="72">
        <f t="shared" si="129"/>
        <v>1</v>
      </c>
      <c r="BF168" s="72">
        <f t="shared" si="130"/>
        <v>0</v>
      </c>
      <c r="BG168" s="72">
        <f t="shared" si="131"/>
        <v>0</v>
      </c>
      <c r="BH168" s="72">
        <f t="shared" si="132"/>
        <v>0</v>
      </c>
      <c r="BI168" s="72">
        <f t="shared" si="133"/>
        <v>0</v>
      </c>
      <c r="BJ168" s="78">
        <f t="shared" si="134"/>
        <v>0</v>
      </c>
      <c r="BK168" s="78">
        <f t="shared" si="135"/>
        <v>0</v>
      </c>
      <c r="BL168" s="78">
        <f t="shared" si="136"/>
        <v>1</v>
      </c>
      <c r="BM168" s="72">
        <f t="shared" si="137"/>
        <v>0</v>
      </c>
      <c r="BN168" s="72">
        <f t="shared" si="138"/>
        <v>0</v>
      </c>
      <c r="BO168" s="72">
        <f t="shared" si="139"/>
        <v>0</v>
      </c>
      <c r="BP168" s="80">
        <f t="shared" si="140"/>
        <v>0</v>
      </c>
      <c r="BQ168" s="72">
        <f t="shared" si="141"/>
        <v>0</v>
      </c>
      <c r="BR168" s="72">
        <f t="shared" si="142"/>
        <v>0</v>
      </c>
      <c r="BS168" s="78">
        <f t="shared" si="143"/>
        <v>1</v>
      </c>
      <c r="BT168" s="78">
        <f t="shared" si="144"/>
        <v>1</v>
      </c>
      <c r="BU168" s="80">
        <f t="shared" si="145"/>
        <v>1</v>
      </c>
      <c r="BV168" s="80">
        <f t="shared" si="146"/>
        <v>1</v>
      </c>
      <c r="BW168" s="78">
        <f>COUNTIF(Referrals[[#This Row],[Name]:[Alt.contact]],"Mi")</f>
        <v>0</v>
      </c>
      <c r="BX168" s="80">
        <f t="shared" si="147"/>
        <v>0</v>
      </c>
      <c r="BY168" s="72">
        <f t="shared" si="148"/>
        <v>0</v>
      </c>
      <c r="BZ168" s="80">
        <f t="shared" si="149"/>
        <v>0</v>
      </c>
      <c r="CA168" s="69">
        <f t="shared" si="150"/>
        <v>0</v>
      </c>
      <c r="CB168" s="80">
        <f t="shared" si="151"/>
        <v>1</v>
      </c>
      <c r="CC168" s="80">
        <f t="shared" si="152"/>
        <v>0</v>
      </c>
      <c r="CD168" s="80">
        <f t="shared" si="153"/>
        <v>0</v>
      </c>
      <c r="CE168" s="22"/>
      <c r="CF168" t="s">
        <v>41</v>
      </c>
      <c r="CG168" s="62"/>
      <c r="CH168" t="s">
        <v>416</v>
      </c>
      <c r="CI168" s="22" t="s">
        <v>17</v>
      </c>
      <c r="CJ168" s="9">
        <v>42965</v>
      </c>
      <c r="CK168" s="80" t="str">
        <f t="shared" si="154"/>
        <v xml:space="preserve"> </v>
      </c>
      <c r="CL168" s="15"/>
      <c r="CM168" s="6" t="str">
        <f t="shared" ca="1" si="155"/>
        <v xml:space="preserve"> </v>
      </c>
      <c r="CN168" s="6" t="str">
        <f t="shared" ca="1" si="156"/>
        <v xml:space="preserve"> </v>
      </c>
      <c r="CO168" s="80" t="str">
        <f t="shared" ca="1" si="157"/>
        <v xml:space="preserve"> </v>
      </c>
      <c r="CP168" s="80" t="str">
        <f t="shared" si="158"/>
        <v xml:space="preserve"> </v>
      </c>
      <c r="CQ168" s="80" t="str">
        <f t="shared" si="159"/>
        <v xml:space="preserve"> </v>
      </c>
      <c r="CR168" s="80" t="str">
        <f t="shared" si="160"/>
        <v xml:space="preserve"> </v>
      </c>
      <c r="CS168" s="80">
        <f t="shared" si="161"/>
        <v>2</v>
      </c>
    </row>
    <row r="169" spans="1:97">
      <c r="A169" s="14" t="s">
        <v>274</v>
      </c>
      <c r="B169" t="s">
        <v>39</v>
      </c>
      <c r="C169" t="s">
        <v>138</v>
      </c>
      <c r="E169" s="4">
        <v>42779</v>
      </c>
      <c r="F169" s="2">
        <v>42963</v>
      </c>
      <c r="G169" s="2">
        <v>23354</v>
      </c>
      <c r="H169" s="58">
        <f t="shared" si="108"/>
        <v>53</v>
      </c>
      <c r="I169" s="72" t="s">
        <v>679</v>
      </c>
      <c r="J169" s="43" t="s">
        <v>8</v>
      </c>
      <c r="K169" s="6">
        <v>10</v>
      </c>
      <c r="L169" s="6" t="s">
        <v>8</v>
      </c>
      <c r="M169" s="6" t="s">
        <v>8</v>
      </c>
      <c r="N169" s="6" t="s">
        <v>8</v>
      </c>
      <c r="O169" s="57" t="s">
        <v>8</v>
      </c>
      <c r="P169" t="s">
        <v>678</v>
      </c>
      <c r="S169" t="s">
        <v>11</v>
      </c>
      <c r="T169" t="s">
        <v>678</v>
      </c>
      <c r="U169" s="76" t="s">
        <v>8</v>
      </c>
      <c r="V169" s="22" t="s">
        <v>11</v>
      </c>
      <c r="W169" s="76" t="s">
        <v>11</v>
      </c>
      <c r="X169" s="76" t="s">
        <v>8</v>
      </c>
      <c r="Y169" s="76" t="s">
        <v>11</v>
      </c>
      <c r="Z169" s="53" t="s">
        <v>8</v>
      </c>
      <c r="AA169" t="s">
        <v>276</v>
      </c>
      <c r="AE169" t="s">
        <v>12</v>
      </c>
      <c r="AF169" s="6">
        <f>Referrals[[#This Row],[Date.Received]]-Referrals[[#This Row],[Date.Assessed]]</f>
        <v>184</v>
      </c>
      <c r="AG169" s="6" t="s">
        <v>644</v>
      </c>
      <c r="AH169" s="6" t="s">
        <v>640</v>
      </c>
      <c r="AI169" s="6" t="s">
        <v>700</v>
      </c>
      <c r="AJ169" s="63">
        <f t="shared" si="109"/>
        <v>2017</v>
      </c>
      <c r="AK169" s="63">
        <f t="shared" si="110"/>
        <v>8</v>
      </c>
      <c r="AL169" s="80">
        <f t="shared" si="111"/>
        <v>1</v>
      </c>
      <c r="AM169" s="80">
        <f t="shared" si="112"/>
        <v>0</v>
      </c>
      <c r="AN169" s="80">
        <f t="shared" si="113"/>
        <v>0</v>
      </c>
      <c r="AO169" s="44">
        <f t="shared" si="114"/>
        <v>0</v>
      </c>
      <c r="AP169" s="80">
        <f t="shared" si="115"/>
        <v>0</v>
      </c>
      <c r="AQ169" s="80">
        <f t="shared" si="116"/>
        <v>1</v>
      </c>
      <c r="AR169" s="80">
        <f t="shared" si="117"/>
        <v>0</v>
      </c>
      <c r="AS169" s="44">
        <f t="shared" si="118"/>
        <v>0</v>
      </c>
      <c r="AT169" s="80">
        <f t="shared" si="119"/>
        <v>0</v>
      </c>
      <c r="AU169" s="80">
        <f t="shared" si="120"/>
        <v>0</v>
      </c>
      <c r="AV169" s="72">
        <f t="shared" si="121"/>
        <v>1</v>
      </c>
      <c r="AW169" s="72">
        <f t="shared" si="122"/>
        <v>0</v>
      </c>
      <c r="AX169" s="72">
        <f t="shared" si="123"/>
        <v>0</v>
      </c>
      <c r="AY169" s="72">
        <f t="shared" si="124"/>
        <v>0</v>
      </c>
      <c r="AZ169" s="72">
        <f t="shared" si="125"/>
        <v>0</v>
      </c>
      <c r="BA169" s="72">
        <f>IF(SUM(Referrals[[#This Row],[Tribal.bin]:[GA.bin]]) = 0,0,1)</f>
        <v>0</v>
      </c>
      <c r="BB169" s="72">
        <f t="shared" si="126"/>
        <v>0</v>
      </c>
      <c r="BC169" s="72">
        <f t="shared" si="127"/>
        <v>0</v>
      </c>
      <c r="BD169" s="72">
        <f t="shared" si="128"/>
        <v>0</v>
      </c>
      <c r="BE169" s="72">
        <f t="shared" si="129"/>
        <v>0</v>
      </c>
      <c r="BF169" s="72">
        <f t="shared" si="130"/>
        <v>0</v>
      </c>
      <c r="BG169" s="72">
        <f t="shared" si="131"/>
        <v>0</v>
      </c>
      <c r="BH169" s="72">
        <f t="shared" si="132"/>
        <v>0</v>
      </c>
      <c r="BI169" s="72">
        <f t="shared" si="133"/>
        <v>0</v>
      </c>
      <c r="BJ169" s="78">
        <f t="shared" si="134"/>
        <v>0</v>
      </c>
      <c r="BK169" s="78">
        <f t="shared" si="135"/>
        <v>0</v>
      </c>
      <c r="BL169" s="78">
        <f t="shared" si="136"/>
        <v>0</v>
      </c>
      <c r="BM169" s="72">
        <f t="shared" si="137"/>
        <v>0</v>
      </c>
      <c r="BN169" s="72">
        <f t="shared" si="138"/>
        <v>0</v>
      </c>
      <c r="BO169" s="72">
        <f t="shared" si="139"/>
        <v>1</v>
      </c>
      <c r="BP169" s="80">
        <f t="shared" si="140"/>
        <v>1</v>
      </c>
      <c r="BQ169" s="72">
        <f t="shared" si="141"/>
        <v>0</v>
      </c>
      <c r="BR169" s="72">
        <f t="shared" si="142"/>
        <v>0</v>
      </c>
      <c r="BS169" s="78">
        <f t="shared" si="143"/>
        <v>1</v>
      </c>
      <c r="BT169" s="78">
        <f t="shared" si="144"/>
        <v>0</v>
      </c>
      <c r="BU169" s="80">
        <f t="shared" si="145"/>
        <v>0</v>
      </c>
      <c r="BV169" s="80">
        <f t="shared" si="146"/>
        <v>1</v>
      </c>
      <c r="BW169" s="78">
        <f>COUNTIF(Referrals[[#This Row],[Name]:[Alt.contact]],"Mi")</f>
        <v>2</v>
      </c>
      <c r="BX169" s="80">
        <f t="shared" si="147"/>
        <v>1</v>
      </c>
      <c r="BY169" s="72">
        <f t="shared" si="148"/>
        <v>0</v>
      </c>
      <c r="BZ169" s="80">
        <f t="shared" si="149"/>
        <v>0</v>
      </c>
      <c r="CA169" s="67">
        <f t="shared" si="150"/>
        <v>0</v>
      </c>
      <c r="CB169" s="80">
        <f t="shared" si="151"/>
        <v>1</v>
      </c>
      <c r="CC169" s="80">
        <f t="shared" si="152"/>
        <v>0</v>
      </c>
      <c r="CD169" s="80">
        <f t="shared" si="153"/>
        <v>0</v>
      </c>
      <c r="CE169" s="22"/>
      <c r="CF169" t="s">
        <v>41</v>
      </c>
      <c r="CG169" s="62"/>
      <c r="CH169" t="s">
        <v>247</v>
      </c>
      <c r="CI169" s="22" t="s">
        <v>35</v>
      </c>
      <c r="CJ169" s="4">
        <v>43004</v>
      </c>
      <c r="CK169" s="80" t="str">
        <f t="shared" si="154"/>
        <v xml:space="preserve"> </v>
      </c>
      <c r="CL169" s="15"/>
      <c r="CM169" s="6" t="str">
        <f t="shared" ca="1" si="155"/>
        <v xml:space="preserve"> </v>
      </c>
      <c r="CN169" s="6" t="str">
        <f t="shared" ca="1" si="156"/>
        <v xml:space="preserve"> </v>
      </c>
      <c r="CO169" s="80" t="str">
        <f t="shared" ca="1" si="157"/>
        <v xml:space="preserve"> </v>
      </c>
      <c r="CP169" s="80" t="str">
        <f t="shared" si="158"/>
        <v xml:space="preserve"> </v>
      </c>
      <c r="CQ169" s="80" t="str">
        <f t="shared" si="159"/>
        <v xml:space="preserve"> </v>
      </c>
      <c r="CR169" s="80" t="str">
        <f t="shared" si="160"/>
        <v xml:space="preserve"> </v>
      </c>
      <c r="CS169" s="80">
        <f t="shared" si="161"/>
        <v>41</v>
      </c>
    </row>
    <row r="170" spans="1:97">
      <c r="A170" s="14" t="s">
        <v>277</v>
      </c>
      <c r="B170" t="s">
        <v>119</v>
      </c>
      <c r="C170" t="s">
        <v>101</v>
      </c>
      <c r="D170">
        <v>1036210</v>
      </c>
      <c r="E170" s="4">
        <v>42908</v>
      </c>
      <c r="F170" s="2">
        <v>42963</v>
      </c>
      <c r="G170" s="2">
        <v>32115</v>
      </c>
      <c r="H170" s="58">
        <f t="shared" si="108"/>
        <v>29</v>
      </c>
      <c r="I170" s="72" t="s">
        <v>8</v>
      </c>
      <c r="J170" s="43" t="s">
        <v>8</v>
      </c>
      <c r="K170" s="6">
        <v>13</v>
      </c>
      <c r="L170" s="6" t="s">
        <v>8</v>
      </c>
      <c r="M170" s="6" t="s">
        <v>11</v>
      </c>
      <c r="N170" s="6" t="s">
        <v>11</v>
      </c>
      <c r="O170" s="57" t="s">
        <v>8</v>
      </c>
      <c r="P170" t="s">
        <v>49</v>
      </c>
      <c r="Q170" t="s">
        <v>11</v>
      </c>
      <c r="T170" t="s">
        <v>22</v>
      </c>
      <c r="U170" s="76" t="s">
        <v>678</v>
      </c>
      <c r="V170" s="22" t="s">
        <v>8</v>
      </c>
      <c r="W170" s="76" t="s">
        <v>11</v>
      </c>
      <c r="X170" s="76" t="s">
        <v>11</v>
      </c>
      <c r="Y170" s="76" t="s">
        <v>8</v>
      </c>
      <c r="Z170" s="53"/>
      <c r="AE170" t="s">
        <v>12</v>
      </c>
      <c r="AF170" s="6">
        <f>Referrals[[#This Row],[Date.Received]]-Referrals[[#This Row],[Date.Assessed]]</f>
        <v>55</v>
      </c>
      <c r="AG170" s="6" t="s">
        <v>644</v>
      </c>
      <c r="AH170" s="6" t="s">
        <v>640</v>
      </c>
      <c r="AI170" s="6" t="s">
        <v>700</v>
      </c>
      <c r="AJ170" s="63">
        <f t="shared" si="109"/>
        <v>2017</v>
      </c>
      <c r="AK170" s="63">
        <f t="shared" si="110"/>
        <v>8</v>
      </c>
      <c r="AL170" s="80">
        <f t="shared" si="111"/>
        <v>1</v>
      </c>
      <c r="AM170" s="80">
        <f t="shared" si="112"/>
        <v>0</v>
      </c>
      <c r="AN170" s="80">
        <f t="shared" si="113"/>
        <v>0</v>
      </c>
      <c r="AO170" s="44">
        <f t="shared" si="114"/>
        <v>0</v>
      </c>
      <c r="AP170" s="80">
        <f t="shared" si="115"/>
        <v>0</v>
      </c>
      <c r="AQ170" s="80">
        <f t="shared" si="116"/>
        <v>1</v>
      </c>
      <c r="AR170" s="80">
        <f t="shared" si="117"/>
        <v>0</v>
      </c>
      <c r="AS170" s="44">
        <f t="shared" si="118"/>
        <v>0</v>
      </c>
      <c r="AT170" s="80">
        <f t="shared" si="119"/>
        <v>0</v>
      </c>
      <c r="AU170" s="80">
        <f t="shared" si="120"/>
        <v>0</v>
      </c>
      <c r="AV170" s="72">
        <f t="shared" si="121"/>
        <v>0</v>
      </c>
      <c r="AW170" s="72">
        <f t="shared" si="122"/>
        <v>1</v>
      </c>
      <c r="AX170" s="72">
        <f t="shared" si="123"/>
        <v>0</v>
      </c>
      <c r="AY170" s="72">
        <f t="shared" si="124"/>
        <v>0</v>
      </c>
      <c r="AZ170" s="72">
        <f t="shared" si="125"/>
        <v>0</v>
      </c>
      <c r="BA170" s="72">
        <f>IF(SUM(Referrals[[#This Row],[Tribal.bin]:[GA.bin]]) = 0,0,1)</f>
        <v>1</v>
      </c>
      <c r="BB170" s="72">
        <f t="shared" si="126"/>
        <v>0</v>
      </c>
      <c r="BC170" s="72">
        <f t="shared" si="127"/>
        <v>0</v>
      </c>
      <c r="BD170" s="72">
        <f t="shared" si="128"/>
        <v>0</v>
      </c>
      <c r="BE170" s="72">
        <f t="shared" si="129"/>
        <v>1</v>
      </c>
      <c r="BF170" s="72">
        <f t="shared" si="130"/>
        <v>0</v>
      </c>
      <c r="BG170" s="72">
        <f t="shared" si="131"/>
        <v>0</v>
      </c>
      <c r="BH170" s="72">
        <f t="shared" si="132"/>
        <v>0</v>
      </c>
      <c r="BI170" s="72">
        <f t="shared" si="133"/>
        <v>0</v>
      </c>
      <c r="BJ170" s="78">
        <f t="shared" si="134"/>
        <v>1</v>
      </c>
      <c r="BK170" s="78">
        <f t="shared" si="135"/>
        <v>1</v>
      </c>
      <c r="BL170" s="78">
        <f t="shared" si="136"/>
        <v>0</v>
      </c>
      <c r="BM170" s="72">
        <f t="shared" si="137"/>
        <v>1</v>
      </c>
      <c r="BN170" s="72">
        <f t="shared" si="138"/>
        <v>0</v>
      </c>
      <c r="BO170" s="72">
        <f t="shared" si="139"/>
        <v>0</v>
      </c>
      <c r="BP170" s="80">
        <f t="shared" si="140"/>
        <v>0</v>
      </c>
      <c r="BQ170" s="72">
        <f t="shared" si="141"/>
        <v>0</v>
      </c>
      <c r="BR170" s="72">
        <f t="shared" si="142"/>
        <v>0</v>
      </c>
      <c r="BS170" s="78">
        <f t="shared" si="143"/>
        <v>1</v>
      </c>
      <c r="BT170" s="78">
        <f t="shared" si="144"/>
        <v>1</v>
      </c>
      <c r="BU170" s="80">
        <f t="shared" si="145"/>
        <v>0</v>
      </c>
      <c r="BV170" s="80">
        <f t="shared" si="146"/>
        <v>0</v>
      </c>
      <c r="BW170" s="78">
        <f>COUNTIF(Referrals[[#This Row],[Name]:[Alt.contact]],"Mi")</f>
        <v>1</v>
      </c>
      <c r="BX170" s="80">
        <f t="shared" si="147"/>
        <v>1</v>
      </c>
      <c r="BY170" s="72">
        <f t="shared" si="148"/>
        <v>0</v>
      </c>
      <c r="BZ170" s="80">
        <f t="shared" si="149"/>
        <v>0</v>
      </c>
      <c r="CA170" s="67">
        <f t="shared" si="150"/>
        <v>0</v>
      </c>
      <c r="CB170" s="80">
        <f t="shared" si="151"/>
        <v>1</v>
      </c>
      <c r="CC170" s="80">
        <f t="shared" si="152"/>
        <v>0</v>
      </c>
      <c r="CD170" s="80">
        <f t="shared" si="153"/>
        <v>0</v>
      </c>
      <c r="CE170" s="22"/>
      <c r="CF170" t="s">
        <v>717</v>
      </c>
      <c r="CG170" s="41" t="s">
        <v>104</v>
      </c>
      <c r="CH170" s="22"/>
      <c r="CI170" s="22" t="s">
        <v>23</v>
      </c>
      <c r="CJ170" s="9">
        <v>42974</v>
      </c>
      <c r="CK170" s="80" t="str">
        <f t="shared" si="154"/>
        <v xml:space="preserve"> </v>
      </c>
      <c r="CL170" s="15"/>
      <c r="CM170" s="6" t="str">
        <f t="shared" ca="1" si="155"/>
        <v xml:space="preserve"> </v>
      </c>
      <c r="CN170" s="6" t="str">
        <f t="shared" ca="1" si="156"/>
        <v xml:space="preserve"> </v>
      </c>
      <c r="CO170" s="80" t="str">
        <f t="shared" ca="1" si="157"/>
        <v xml:space="preserve"> </v>
      </c>
      <c r="CP170" s="80" t="str">
        <f t="shared" si="158"/>
        <v xml:space="preserve"> </v>
      </c>
      <c r="CQ170" s="80" t="str">
        <f t="shared" si="159"/>
        <v xml:space="preserve"> </v>
      </c>
      <c r="CR170" s="80" t="str">
        <f t="shared" si="160"/>
        <v xml:space="preserve"> </v>
      </c>
      <c r="CS170" s="80">
        <f t="shared" si="161"/>
        <v>11</v>
      </c>
    </row>
    <row r="171" spans="1:97">
      <c r="A171" s="14" t="s">
        <v>278</v>
      </c>
      <c r="B171" t="s">
        <v>129</v>
      </c>
      <c r="C171" t="s">
        <v>130</v>
      </c>
      <c r="E171" s="4">
        <v>42766</v>
      </c>
      <c r="F171" s="2">
        <v>42963</v>
      </c>
      <c r="G171" s="2">
        <v>27609</v>
      </c>
      <c r="H171" s="58">
        <f t="shared" si="108"/>
        <v>42</v>
      </c>
      <c r="I171" s="72" t="s">
        <v>679</v>
      </c>
      <c r="J171" s="43" t="s">
        <v>8</v>
      </c>
      <c r="K171" s="6">
        <v>10</v>
      </c>
      <c r="L171" s="6" t="s">
        <v>8</v>
      </c>
      <c r="M171" s="6" t="s">
        <v>11</v>
      </c>
      <c r="N171" s="6" t="s">
        <v>11</v>
      </c>
      <c r="O171" s="57" t="s">
        <v>8</v>
      </c>
      <c r="P171" t="s">
        <v>49</v>
      </c>
      <c r="Q171" t="s">
        <v>11</v>
      </c>
      <c r="T171" t="s">
        <v>10</v>
      </c>
      <c r="U171" s="76" t="s">
        <v>8</v>
      </c>
      <c r="V171" s="22" t="s">
        <v>11</v>
      </c>
      <c r="W171" s="76" t="s">
        <v>11</v>
      </c>
      <c r="X171" s="76" t="s">
        <v>11</v>
      </c>
      <c r="Y171" s="76" t="s">
        <v>8</v>
      </c>
      <c r="Z171" s="80" t="s">
        <v>8</v>
      </c>
      <c r="AA171" t="s">
        <v>152</v>
      </c>
      <c r="AE171" t="s">
        <v>12</v>
      </c>
      <c r="AF171" s="6">
        <f>Referrals[[#This Row],[Date.Received]]-Referrals[[#This Row],[Date.Assessed]]</f>
        <v>197</v>
      </c>
      <c r="AG171" s="6" t="s">
        <v>644</v>
      </c>
      <c r="AH171" s="6" t="s">
        <v>640</v>
      </c>
      <c r="AI171" s="6" t="s">
        <v>700</v>
      </c>
      <c r="AJ171" s="63">
        <f t="shared" si="109"/>
        <v>2017</v>
      </c>
      <c r="AK171" s="63">
        <f t="shared" si="110"/>
        <v>8</v>
      </c>
      <c r="AL171" s="80">
        <f t="shared" si="111"/>
        <v>1</v>
      </c>
      <c r="AM171" s="80">
        <f t="shared" si="112"/>
        <v>0</v>
      </c>
      <c r="AN171" s="80">
        <f t="shared" si="113"/>
        <v>0</v>
      </c>
      <c r="AO171" s="44">
        <f t="shared" si="114"/>
        <v>0</v>
      </c>
      <c r="AP171" s="80">
        <f t="shared" si="115"/>
        <v>0</v>
      </c>
      <c r="AQ171" s="80">
        <f t="shared" si="116"/>
        <v>1</v>
      </c>
      <c r="AR171" s="80">
        <f t="shared" si="117"/>
        <v>0</v>
      </c>
      <c r="AS171" s="44">
        <f t="shared" si="118"/>
        <v>0</v>
      </c>
      <c r="AT171" s="80">
        <f t="shared" si="119"/>
        <v>0</v>
      </c>
      <c r="AU171" s="80">
        <f t="shared" si="120"/>
        <v>0</v>
      </c>
      <c r="AV171" s="72">
        <f t="shared" si="121"/>
        <v>1</v>
      </c>
      <c r="AW171" s="72">
        <f t="shared" si="122"/>
        <v>0</v>
      </c>
      <c r="AX171" s="72">
        <f t="shared" si="123"/>
        <v>1</v>
      </c>
      <c r="AY171" s="72">
        <f t="shared" si="124"/>
        <v>0</v>
      </c>
      <c r="AZ171" s="72">
        <f t="shared" si="125"/>
        <v>0</v>
      </c>
      <c r="BA171" s="72">
        <f>IF(SUM(Referrals[[#This Row],[Tribal.bin]:[GA.bin]]) = 0,0,1)</f>
        <v>1</v>
      </c>
      <c r="BB171" s="72">
        <f t="shared" si="126"/>
        <v>0</v>
      </c>
      <c r="BC171" s="72">
        <f t="shared" si="127"/>
        <v>0</v>
      </c>
      <c r="BD171" s="72">
        <f t="shared" si="128"/>
        <v>0</v>
      </c>
      <c r="BE171" s="72">
        <f t="shared" si="129"/>
        <v>1</v>
      </c>
      <c r="BF171" s="72">
        <f t="shared" si="130"/>
        <v>0</v>
      </c>
      <c r="BG171" s="72">
        <f t="shared" si="131"/>
        <v>0</v>
      </c>
      <c r="BH171" s="72">
        <f t="shared" si="132"/>
        <v>0</v>
      </c>
      <c r="BI171" s="72">
        <f t="shared" si="133"/>
        <v>0</v>
      </c>
      <c r="BJ171" s="78">
        <f t="shared" si="134"/>
        <v>1</v>
      </c>
      <c r="BK171" s="78">
        <f t="shared" si="135"/>
        <v>1</v>
      </c>
      <c r="BL171" s="78">
        <f t="shared" si="136"/>
        <v>0</v>
      </c>
      <c r="BM171" s="72">
        <f t="shared" si="137"/>
        <v>1</v>
      </c>
      <c r="BN171" s="72">
        <f t="shared" si="138"/>
        <v>0</v>
      </c>
      <c r="BO171" s="72">
        <f t="shared" si="139"/>
        <v>0</v>
      </c>
      <c r="BP171" s="80">
        <f t="shared" si="140"/>
        <v>0</v>
      </c>
      <c r="BQ171" s="72">
        <f t="shared" si="141"/>
        <v>0</v>
      </c>
      <c r="BR171" s="72">
        <f t="shared" si="142"/>
        <v>0</v>
      </c>
      <c r="BS171" s="78">
        <f t="shared" si="143"/>
        <v>1</v>
      </c>
      <c r="BT171" s="78">
        <f t="shared" si="144"/>
        <v>1</v>
      </c>
      <c r="BU171" s="80">
        <f t="shared" si="145"/>
        <v>0</v>
      </c>
      <c r="BV171" s="80">
        <f t="shared" si="146"/>
        <v>1</v>
      </c>
      <c r="BW171" s="78">
        <f>COUNTIF(Referrals[[#This Row],[Name]:[Alt.contact]],"Mi")</f>
        <v>0</v>
      </c>
      <c r="BX171" s="80">
        <f t="shared" si="147"/>
        <v>0</v>
      </c>
      <c r="BY171" s="72">
        <f t="shared" si="148"/>
        <v>0</v>
      </c>
      <c r="BZ171" s="80">
        <f t="shared" si="149"/>
        <v>0</v>
      </c>
      <c r="CA171" s="67">
        <f t="shared" si="150"/>
        <v>0</v>
      </c>
      <c r="CB171" s="80">
        <f t="shared" si="151"/>
        <v>1</v>
      </c>
      <c r="CC171" s="80">
        <f t="shared" si="152"/>
        <v>0</v>
      </c>
      <c r="CD171" s="80">
        <f t="shared" si="153"/>
        <v>0</v>
      </c>
      <c r="CE171" s="22"/>
      <c r="CF171" t="s">
        <v>717</v>
      </c>
      <c r="CG171" s="41" t="s">
        <v>104</v>
      </c>
      <c r="CI171" s="22" t="s">
        <v>23</v>
      </c>
      <c r="CJ171" s="4">
        <v>43004</v>
      </c>
      <c r="CK171" s="80" t="str">
        <f t="shared" si="154"/>
        <v xml:space="preserve"> </v>
      </c>
      <c r="CL171" s="15"/>
      <c r="CM171" s="6" t="str">
        <f t="shared" ca="1" si="155"/>
        <v xml:space="preserve"> </v>
      </c>
      <c r="CN171" s="6" t="str">
        <f t="shared" ca="1" si="156"/>
        <v xml:space="preserve"> </v>
      </c>
      <c r="CO171" s="80" t="str">
        <f t="shared" ca="1" si="157"/>
        <v xml:space="preserve"> </v>
      </c>
      <c r="CP171" s="80" t="str">
        <f t="shared" si="158"/>
        <v xml:space="preserve"> </v>
      </c>
      <c r="CQ171" s="80" t="str">
        <f t="shared" si="159"/>
        <v xml:space="preserve"> </v>
      </c>
      <c r="CR171" s="80" t="str">
        <f t="shared" si="160"/>
        <v xml:space="preserve"> </v>
      </c>
      <c r="CS171" s="80">
        <f t="shared" si="161"/>
        <v>41</v>
      </c>
    </row>
    <row r="172" spans="1:97" ht="15" customHeight="1">
      <c r="A172" s="14" t="s">
        <v>279</v>
      </c>
      <c r="B172" t="s">
        <v>6</v>
      </c>
      <c r="C172" t="s">
        <v>165</v>
      </c>
      <c r="D172">
        <v>1002835</v>
      </c>
      <c r="E172" s="4">
        <v>42732</v>
      </c>
      <c r="F172" s="2">
        <v>42963</v>
      </c>
      <c r="G172" s="2">
        <v>26436</v>
      </c>
      <c r="H172" s="58">
        <f t="shared" si="108"/>
        <v>45</v>
      </c>
      <c r="I172" s="72" t="s">
        <v>8</v>
      </c>
      <c r="J172" s="43" t="s">
        <v>8</v>
      </c>
      <c r="K172" s="6">
        <v>16</v>
      </c>
      <c r="L172" s="6" t="s">
        <v>8</v>
      </c>
      <c r="M172" s="6" t="s">
        <v>11</v>
      </c>
      <c r="N172" s="6" t="s">
        <v>11</v>
      </c>
      <c r="O172" s="57" t="s">
        <v>8</v>
      </c>
      <c r="P172" t="s">
        <v>9</v>
      </c>
      <c r="Q172" t="s">
        <v>11</v>
      </c>
      <c r="S172" s="40" t="s">
        <v>11</v>
      </c>
      <c r="T172" t="s">
        <v>22</v>
      </c>
      <c r="U172" s="76" t="s">
        <v>8</v>
      </c>
      <c r="V172" s="22" t="s">
        <v>8</v>
      </c>
      <c r="W172" s="76" t="s">
        <v>11</v>
      </c>
      <c r="X172" s="76" t="s">
        <v>8</v>
      </c>
      <c r="Y172" s="76" t="s">
        <v>8</v>
      </c>
      <c r="Z172" s="53"/>
      <c r="AE172" t="s">
        <v>12</v>
      </c>
      <c r="AF172" s="6">
        <f>Referrals[[#This Row],[Date.Received]]-Referrals[[#This Row],[Date.Assessed]]</f>
        <v>231</v>
      </c>
      <c r="AG172" s="6" t="s">
        <v>644</v>
      </c>
      <c r="AH172" s="6" t="s">
        <v>640</v>
      </c>
      <c r="AI172" s="6" t="s">
        <v>700</v>
      </c>
      <c r="AJ172" s="63">
        <f t="shared" si="109"/>
        <v>2017</v>
      </c>
      <c r="AK172" s="63">
        <f t="shared" si="110"/>
        <v>8</v>
      </c>
      <c r="AL172" s="80">
        <f t="shared" si="111"/>
        <v>1</v>
      </c>
      <c r="AM172" s="80">
        <f t="shared" si="112"/>
        <v>0</v>
      </c>
      <c r="AN172" s="80">
        <f t="shared" si="113"/>
        <v>0</v>
      </c>
      <c r="AO172" s="44">
        <f t="shared" si="114"/>
        <v>0</v>
      </c>
      <c r="AP172" s="80">
        <f t="shared" si="115"/>
        <v>0</v>
      </c>
      <c r="AQ172" s="80">
        <f t="shared" si="116"/>
        <v>1</v>
      </c>
      <c r="AR172" s="80">
        <f t="shared" si="117"/>
        <v>0</v>
      </c>
      <c r="AS172" s="44">
        <f t="shared" si="118"/>
        <v>0</v>
      </c>
      <c r="AT172" s="80">
        <f t="shared" si="119"/>
        <v>0</v>
      </c>
      <c r="AU172" s="80">
        <f t="shared" si="120"/>
        <v>0</v>
      </c>
      <c r="AV172" s="72">
        <f t="shared" si="121"/>
        <v>0</v>
      </c>
      <c r="AW172" s="72">
        <f t="shared" si="122"/>
        <v>1</v>
      </c>
      <c r="AX172" s="72">
        <f t="shared" si="123"/>
        <v>0</v>
      </c>
      <c r="AY172" s="72">
        <f t="shared" si="124"/>
        <v>0</v>
      </c>
      <c r="AZ172" s="72">
        <f t="shared" si="125"/>
        <v>0</v>
      </c>
      <c r="BA172" s="72">
        <f>IF(SUM(Referrals[[#This Row],[Tribal.bin]:[GA.bin]]) = 0,0,1)</f>
        <v>1</v>
      </c>
      <c r="BB172" s="72">
        <f t="shared" si="126"/>
        <v>0</v>
      </c>
      <c r="BC172" s="72">
        <f t="shared" si="127"/>
        <v>0</v>
      </c>
      <c r="BD172" s="72">
        <f t="shared" si="128"/>
        <v>0</v>
      </c>
      <c r="BE172" s="72">
        <f t="shared" si="129"/>
        <v>0</v>
      </c>
      <c r="BF172" s="72">
        <f t="shared" si="130"/>
        <v>0</v>
      </c>
      <c r="BG172" s="72">
        <f t="shared" si="131"/>
        <v>0</v>
      </c>
      <c r="BH172" s="72">
        <f t="shared" si="132"/>
        <v>1</v>
      </c>
      <c r="BI172" s="72">
        <f t="shared" si="133"/>
        <v>0</v>
      </c>
      <c r="BJ172" s="78">
        <f t="shared" si="134"/>
        <v>1</v>
      </c>
      <c r="BK172" s="78">
        <f t="shared" si="135"/>
        <v>1</v>
      </c>
      <c r="BL172" s="78">
        <f t="shared" si="136"/>
        <v>0</v>
      </c>
      <c r="BM172" s="72">
        <f t="shared" si="137"/>
        <v>1</v>
      </c>
      <c r="BN172" s="72">
        <f t="shared" si="138"/>
        <v>0</v>
      </c>
      <c r="BO172" s="72">
        <f t="shared" si="139"/>
        <v>1</v>
      </c>
      <c r="BP172" s="80">
        <f t="shared" si="140"/>
        <v>0</v>
      </c>
      <c r="BQ172" s="72">
        <f t="shared" si="141"/>
        <v>0</v>
      </c>
      <c r="BR172" s="72">
        <f t="shared" si="142"/>
        <v>0</v>
      </c>
      <c r="BS172" s="78">
        <f t="shared" si="143"/>
        <v>1</v>
      </c>
      <c r="BT172" s="78">
        <f t="shared" si="144"/>
        <v>0</v>
      </c>
      <c r="BU172" s="80">
        <f t="shared" si="145"/>
        <v>0</v>
      </c>
      <c r="BV172" s="80">
        <f t="shared" si="146"/>
        <v>0</v>
      </c>
      <c r="BW172" s="78">
        <f>COUNTIF(Referrals[[#This Row],[Name]:[Alt.contact]],"Mi")</f>
        <v>0</v>
      </c>
      <c r="BX172" s="80">
        <f t="shared" si="147"/>
        <v>0</v>
      </c>
      <c r="BY172" s="72">
        <f t="shared" si="148"/>
        <v>0</v>
      </c>
      <c r="BZ172" s="80">
        <f t="shared" si="149"/>
        <v>0</v>
      </c>
      <c r="CA172" s="67">
        <f t="shared" si="150"/>
        <v>0</v>
      </c>
      <c r="CB172" s="80">
        <f t="shared" si="151"/>
        <v>1</v>
      </c>
      <c r="CC172" s="80">
        <f t="shared" si="152"/>
        <v>0</v>
      </c>
      <c r="CD172" s="80">
        <f t="shared" si="153"/>
        <v>0</v>
      </c>
      <c r="CE172" s="22"/>
      <c r="CF172" t="s">
        <v>717</v>
      </c>
      <c r="CG172" s="41" t="s">
        <v>104</v>
      </c>
      <c r="CI172" t="s">
        <v>23</v>
      </c>
      <c r="CJ172" s="9">
        <v>42985</v>
      </c>
      <c r="CK172" s="80" t="str">
        <f t="shared" si="154"/>
        <v xml:space="preserve"> </v>
      </c>
      <c r="CL172" s="15"/>
      <c r="CM172" s="6" t="str">
        <f t="shared" ca="1" si="155"/>
        <v xml:space="preserve"> </v>
      </c>
      <c r="CN172" s="6" t="str">
        <f t="shared" ca="1" si="156"/>
        <v xml:space="preserve"> </v>
      </c>
      <c r="CO172" s="80" t="str">
        <f t="shared" ca="1" si="157"/>
        <v xml:space="preserve"> </v>
      </c>
      <c r="CP172" s="80" t="str">
        <f t="shared" si="158"/>
        <v xml:space="preserve"> </v>
      </c>
      <c r="CQ172" s="80" t="str">
        <f t="shared" si="159"/>
        <v xml:space="preserve"> </v>
      </c>
      <c r="CR172" s="80" t="str">
        <f t="shared" si="160"/>
        <v xml:space="preserve"> </v>
      </c>
      <c r="CS172" s="80">
        <f t="shared" si="161"/>
        <v>22</v>
      </c>
    </row>
    <row r="173" spans="1:97">
      <c r="A173" s="14" t="s">
        <v>280</v>
      </c>
      <c r="B173" t="s">
        <v>111</v>
      </c>
      <c r="C173" t="s">
        <v>255</v>
      </c>
      <c r="D173">
        <v>1030530</v>
      </c>
      <c r="E173" s="4">
        <v>42937</v>
      </c>
      <c r="F173" s="2">
        <v>42975</v>
      </c>
      <c r="G173" s="2">
        <v>25606</v>
      </c>
      <c r="H173" s="58">
        <f t="shared" si="108"/>
        <v>47</v>
      </c>
      <c r="I173" s="72" t="s">
        <v>8</v>
      </c>
      <c r="J173" s="43" t="s">
        <v>8</v>
      </c>
      <c r="K173" s="6">
        <v>11</v>
      </c>
      <c r="L173" s="6" t="s">
        <v>8</v>
      </c>
      <c r="M173" s="6" t="s">
        <v>11</v>
      </c>
      <c r="N173" s="6" t="s">
        <v>11</v>
      </c>
      <c r="O173" s="57" t="s">
        <v>11</v>
      </c>
      <c r="P173" t="s">
        <v>9</v>
      </c>
      <c r="Q173" t="s">
        <v>11</v>
      </c>
      <c r="S173" s="40" t="s">
        <v>11</v>
      </c>
      <c r="T173" t="s">
        <v>10</v>
      </c>
      <c r="U173" s="76" t="s">
        <v>8</v>
      </c>
      <c r="V173" s="22" t="s">
        <v>11</v>
      </c>
      <c r="W173" s="76" t="s">
        <v>11</v>
      </c>
      <c r="X173" s="76" t="s">
        <v>8</v>
      </c>
      <c r="Y173" s="76" t="s">
        <v>8</v>
      </c>
      <c r="Z173" s="53"/>
      <c r="AE173" t="s">
        <v>12</v>
      </c>
      <c r="AF173" s="6">
        <f>Referrals[[#This Row],[Date.Received]]-Referrals[[#This Row],[Date.Assessed]]</f>
        <v>38</v>
      </c>
      <c r="AG173" s="6" t="s">
        <v>644</v>
      </c>
      <c r="AH173" s="6" t="s">
        <v>698</v>
      </c>
      <c r="AI173" s="6" t="s">
        <v>700</v>
      </c>
      <c r="AJ173" s="63">
        <f t="shared" si="109"/>
        <v>2017</v>
      </c>
      <c r="AK173" s="63">
        <f t="shared" si="110"/>
        <v>8</v>
      </c>
      <c r="AL173" s="80">
        <f t="shared" si="111"/>
        <v>1</v>
      </c>
      <c r="AM173" s="80">
        <f t="shared" si="112"/>
        <v>0</v>
      </c>
      <c r="AN173" s="80">
        <f t="shared" si="113"/>
        <v>0</v>
      </c>
      <c r="AO173" s="44">
        <f t="shared" si="114"/>
        <v>0</v>
      </c>
      <c r="AP173" s="80">
        <f t="shared" si="115"/>
        <v>0</v>
      </c>
      <c r="AQ173" s="44">
        <f t="shared" si="116"/>
        <v>0</v>
      </c>
      <c r="AR173" s="80">
        <f t="shared" si="117"/>
        <v>0</v>
      </c>
      <c r="AS173" s="44">
        <f t="shared" si="118"/>
        <v>0</v>
      </c>
      <c r="AT173" s="80">
        <f t="shared" si="119"/>
        <v>1</v>
      </c>
      <c r="AU173" s="80">
        <f t="shared" si="120"/>
        <v>0</v>
      </c>
      <c r="AV173" s="72">
        <f t="shared" si="121"/>
        <v>1</v>
      </c>
      <c r="AW173" s="72">
        <f t="shared" si="122"/>
        <v>0</v>
      </c>
      <c r="AX173" s="72">
        <f t="shared" si="123"/>
        <v>1</v>
      </c>
      <c r="AY173" s="72">
        <f t="shared" si="124"/>
        <v>0</v>
      </c>
      <c r="AZ173" s="72">
        <f t="shared" si="125"/>
        <v>0</v>
      </c>
      <c r="BA173" s="72">
        <f>IF(SUM(Referrals[[#This Row],[Tribal.bin]:[GA.bin]]) = 0,0,1)</f>
        <v>1</v>
      </c>
      <c r="BB173" s="72">
        <f t="shared" si="126"/>
        <v>0</v>
      </c>
      <c r="BC173" s="72">
        <f t="shared" si="127"/>
        <v>0</v>
      </c>
      <c r="BD173" s="72">
        <f t="shared" si="128"/>
        <v>0</v>
      </c>
      <c r="BE173" s="72">
        <f t="shared" si="129"/>
        <v>0</v>
      </c>
      <c r="BF173" s="72">
        <f t="shared" si="130"/>
        <v>0</v>
      </c>
      <c r="BG173" s="72">
        <f t="shared" si="131"/>
        <v>0</v>
      </c>
      <c r="BH173" s="72">
        <f t="shared" si="132"/>
        <v>1</v>
      </c>
      <c r="BI173" s="72">
        <f t="shared" si="133"/>
        <v>1</v>
      </c>
      <c r="BJ173" s="78">
        <f t="shared" si="134"/>
        <v>1</v>
      </c>
      <c r="BK173" s="78">
        <f t="shared" si="135"/>
        <v>1</v>
      </c>
      <c r="BL173" s="78">
        <f t="shared" si="136"/>
        <v>0</v>
      </c>
      <c r="BM173" s="72">
        <f t="shared" si="137"/>
        <v>1</v>
      </c>
      <c r="BN173" s="72">
        <f t="shared" si="138"/>
        <v>0</v>
      </c>
      <c r="BO173" s="72">
        <f t="shared" si="139"/>
        <v>1</v>
      </c>
      <c r="BP173" s="80">
        <f t="shared" si="140"/>
        <v>0</v>
      </c>
      <c r="BQ173" s="72">
        <f t="shared" si="141"/>
        <v>0</v>
      </c>
      <c r="BR173" s="72">
        <f t="shared" si="142"/>
        <v>0</v>
      </c>
      <c r="BS173" s="78">
        <f t="shared" si="143"/>
        <v>1</v>
      </c>
      <c r="BT173" s="78">
        <f t="shared" si="144"/>
        <v>0</v>
      </c>
      <c r="BU173" s="80">
        <f t="shared" si="145"/>
        <v>0</v>
      </c>
      <c r="BV173" s="80">
        <f t="shared" si="146"/>
        <v>0</v>
      </c>
      <c r="BW173" s="78">
        <f>COUNTIF(Referrals[[#This Row],[Name]:[Alt.contact]],"Mi")</f>
        <v>0</v>
      </c>
      <c r="BX173" s="80">
        <f t="shared" si="147"/>
        <v>0</v>
      </c>
      <c r="BY173" s="72">
        <f t="shared" si="148"/>
        <v>0</v>
      </c>
      <c r="BZ173" s="80">
        <f t="shared" si="149"/>
        <v>0</v>
      </c>
      <c r="CA173" s="67">
        <f t="shared" si="150"/>
        <v>0</v>
      </c>
      <c r="CB173" s="80">
        <f t="shared" si="151"/>
        <v>1</v>
      </c>
      <c r="CC173" s="80">
        <f t="shared" si="152"/>
        <v>0</v>
      </c>
      <c r="CD173" s="80">
        <f t="shared" si="153"/>
        <v>0</v>
      </c>
      <c r="CE173" s="22"/>
      <c r="CF173" t="s">
        <v>717</v>
      </c>
      <c r="CG173" s="41" t="s">
        <v>133</v>
      </c>
      <c r="CH173" s="22"/>
      <c r="CI173" s="22" t="s">
        <v>29</v>
      </c>
      <c r="CJ173" s="9">
        <v>42986</v>
      </c>
      <c r="CK173" s="80" t="str">
        <f t="shared" si="154"/>
        <v xml:space="preserve"> </v>
      </c>
      <c r="CL173" s="15"/>
      <c r="CM173" s="6" t="str">
        <f t="shared" ca="1" si="155"/>
        <v xml:space="preserve"> </v>
      </c>
      <c r="CN173" s="6" t="str">
        <f t="shared" ca="1" si="156"/>
        <v xml:space="preserve"> </v>
      </c>
      <c r="CO173" s="80" t="str">
        <f t="shared" ca="1" si="157"/>
        <v xml:space="preserve"> </v>
      </c>
      <c r="CP173" s="80" t="str">
        <f t="shared" si="158"/>
        <v xml:space="preserve"> </v>
      </c>
      <c r="CQ173" s="80" t="str">
        <f t="shared" si="159"/>
        <v xml:space="preserve"> </v>
      </c>
      <c r="CR173" s="80" t="str">
        <f t="shared" si="160"/>
        <v xml:space="preserve"> </v>
      </c>
      <c r="CS173" s="80">
        <f t="shared" si="161"/>
        <v>11</v>
      </c>
    </row>
    <row r="174" spans="1:97">
      <c r="A174" s="14" t="s">
        <v>281</v>
      </c>
      <c r="B174" t="s">
        <v>111</v>
      </c>
      <c r="C174" t="s">
        <v>282</v>
      </c>
      <c r="D174">
        <v>1014066</v>
      </c>
      <c r="E174" s="4">
        <v>42964</v>
      </c>
      <c r="F174" s="2">
        <v>42975</v>
      </c>
      <c r="G174" s="2">
        <v>21244</v>
      </c>
      <c r="H174" s="58">
        <f t="shared" si="108"/>
        <v>59</v>
      </c>
      <c r="I174" s="72" t="s">
        <v>8</v>
      </c>
      <c r="J174" s="43" t="s">
        <v>8</v>
      </c>
      <c r="K174" s="6">
        <v>9</v>
      </c>
      <c r="L174" s="6" t="s">
        <v>8</v>
      </c>
      <c r="M174" s="6" t="s">
        <v>11</v>
      </c>
      <c r="N174" s="6" t="s">
        <v>8</v>
      </c>
      <c r="O174" s="57" t="s">
        <v>8</v>
      </c>
      <c r="P174" t="s">
        <v>107</v>
      </c>
      <c r="Q174" t="s">
        <v>11</v>
      </c>
      <c r="T174" t="s">
        <v>10</v>
      </c>
      <c r="U174" s="76" t="s">
        <v>678</v>
      </c>
      <c r="V174" s="22" t="s">
        <v>11</v>
      </c>
      <c r="W174" s="76" t="s">
        <v>11</v>
      </c>
      <c r="X174" s="76" t="s">
        <v>11</v>
      </c>
      <c r="Y174" s="76" t="s">
        <v>8</v>
      </c>
      <c r="Z174" s="53"/>
      <c r="AB174" t="s">
        <v>143</v>
      </c>
      <c r="AC174" t="s">
        <v>695</v>
      </c>
      <c r="AD174" s="4">
        <v>42986</v>
      </c>
      <c r="AE174" t="s">
        <v>16</v>
      </c>
      <c r="AF174" s="6">
        <f>Referrals[[#This Row],[Date.Received]]-Referrals[[#This Row],[Date.Assessed]]</f>
        <v>11</v>
      </c>
      <c r="AG174" s="44" t="s">
        <v>645</v>
      </c>
      <c r="AH174" s="6" t="s">
        <v>642</v>
      </c>
      <c r="AI174" s="6" t="s">
        <v>700</v>
      </c>
      <c r="AJ174" s="63">
        <f t="shared" si="109"/>
        <v>2017</v>
      </c>
      <c r="AK174" s="63">
        <f t="shared" si="110"/>
        <v>8</v>
      </c>
      <c r="AL174" s="44">
        <f t="shared" si="111"/>
        <v>0</v>
      </c>
      <c r="AM174" s="80">
        <f t="shared" si="112"/>
        <v>1</v>
      </c>
      <c r="AN174" s="80">
        <f t="shared" si="113"/>
        <v>0</v>
      </c>
      <c r="AO174" s="44">
        <f t="shared" si="114"/>
        <v>0</v>
      </c>
      <c r="AP174" s="80">
        <f t="shared" si="115"/>
        <v>0</v>
      </c>
      <c r="AQ174" s="44">
        <f t="shared" si="116"/>
        <v>0</v>
      </c>
      <c r="AR174" s="80">
        <f t="shared" si="117"/>
        <v>0</v>
      </c>
      <c r="AS174" s="6">
        <f t="shared" si="118"/>
        <v>1</v>
      </c>
      <c r="AT174" s="80">
        <f t="shared" si="119"/>
        <v>0</v>
      </c>
      <c r="AU174" s="80">
        <f t="shared" si="120"/>
        <v>0</v>
      </c>
      <c r="AV174" s="72">
        <f t="shared" si="121"/>
        <v>1</v>
      </c>
      <c r="AW174" s="72">
        <f t="shared" si="122"/>
        <v>0</v>
      </c>
      <c r="AX174" s="72">
        <f t="shared" si="123"/>
        <v>1</v>
      </c>
      <c r="AY174" s="72">
        <f t="shared" si="124"/>
        <v>0</v>
      </c>
      <c r="AZ174" s="72">
        <f t="shared" si="125"/>
        <v>0</v>
      </c>
      <c r="BA174" s="72">
        <f>IF(SUM(Referrals[[#This Row],[Tribal.bin]:[GA.bin]]) = 0,0,1)</f>
        <v>1</v>
      </c>
      <c r="BB174" s="72">
        <f t="shared" si="126"/>
        <v>0</v>
      </c>
      <c r="BC174" s="72">
        <f t="shared" si="127"/>
        <v>1</v>
      </c>
      <c r="BD174" s="72">
        <f t="shared" si="128"/>
        <v>0</v>
      </c>
      <c r="BE174" s="72">
        <f t="shared" si="129"/>
        <v>0</v>
      </c>
      <c r="BF174" s="72">
        <f t="shared" si="130"/>
        <v>0</v>
      </c>
      <c r="BG174" s="72">
        <f t="shared" si="131"/>
        <v>0</v>
      </c>
      <c r="BH174" s="72">
        <f t="shared" si="132"/>
        <v>0</v>
      </c>
      <c r="BI174" s="72">
        <f t="shared" si="133"/>
        <v>0</v>
      </c>
      <c r="BJ174" s="78">
        <f t="shared" si="134"/>
        <v>1</v>
      </c>
      <c r="BK174" s="78">
        <f t="shared" si="135"/>
        <v>0</v>
      </c>
      <c r="BL174" s="78">
        <f t="shared" si="136"/>
        <v>0</v>
      </c>
      <c r="BM174" s="72">
        <f t="shared" si="137"/>
        <v>1</v>
      </c>
      <c r="BN174" s="72">
        <f t="shared" si="138"/>
        <v>0</v>
      </c>
      <c r="BO174" s="72">
        <f t="shared" si="139"/>
        <v>0</v>
      </c>
      <c r="BP174" s="80">
        <f t="shared" si="140"/>
        <v>0</v>
      </c>
      <c r="BQ174" s="72">
        <f t="shared" si="141"/>
        <v>0</v>
      </c>
      <c r="BR174" s="72">
        <f t="shared" si="142"/>
        <v>0</v>
      </c>
      <c r="BS174" s="78">
        <f t="shared" si="143"/>
        <v>1</v>
      </c>
      <c r="BT174" s="78">
        <f t="shared" si="144"/>
        <v>1</v>
      </c>
      <c r="BU174" s="80">
        <f t="shared" si="145"/>
        <v>0</v>
      </c>
      <c r="BV174" s="80">
        <f t="shared" si="146"/>
        <v>0</v>
      </c>
      <c r="BW174" s="78">
        <f>COUNTIF(Referrals[[#This Row],[Name]:[Alt.contact]],"Mi")</f>
        <v>1</v>
      </c>
      <c r="BX174" s="80">
        <f t="shared" si="147"/>
        <v>1</v>
      </c>
      <c r="BY174" s="66">
        <f t="shared" si="148"/>
        <v>1</v>
      </c>
      <c r="BZ174" s="66">
        <f t="shared" si="149"/>
        <v>0</v>
      </c>
      <c r="CA174" s="67">
        <f t="shared" si="150"/>
        <v>1</v>
      </c>
      <c r="CB174" s="80">
        <f t="shared" si="151"/>
        <v>0</v>
      </c>
      <c r="CC174" s="80">
        <f t="shared" si="152"/>
        <v>0</v>
      </c>
      <c r="CD174" s="80">
        <f t="shared" si="153"/>
        <v>0</v>
      </c>
      <c r="CE174" s="23">
        <v>43017</v>
      </c>
      <c r="CG174" s="62"/>
      <c r="CH174" s="22"/>
      <c r="CI174" s="22"/>
      <c r="CJ174" s="4">
        <v>43020</v>
      </c>
      <c r="CK174" s="80" t="str">
        <f t="shared" si="154"/>
        <v>Yes</v>
      </c>
      <c r="CL174" s="15"/>
      <c r="CM174" s="6">
        <f t="shared" ca="1" si="155"/>
        <v>844</v>
      </c>
      <c r="CN174" s="6" t="str">
        <f t="shared" ca="1" si="156"/>
        <v>Yes</v>
      </c>
      <c r="CO174" s="80" t="str">
        <f t="shared" ca="1" si="157"/>
        <v>Yes</v>
      </c>
      <c r="CP174" s="80">
        <f t="shared" si="158"/>
        <v>42</v>
      </c>
      <c r="CQ174" s="80">
        <f t="shared" si="159"/>
        <v>11</v>
      </c>
      <c r="CR174" s="80">
        <f t="shared" si="160"/>
        <v>31</v>
      </c>
      <c r="CS174" s="80" t="str">
        <f t="shared" si="161"/>
        <v xml:space="preserve"> </v>
      </c>
    </row>
    <row r="175" spans="1:97">
      <c r="A175" s="14" t="s">
        <v>283</v>
      </c>
      <c r="B175" t="s">
        <v>284</v>
      </c>
      <c r="C175" t="s">
        <v>285</v>
      </c>
      <c r="D175">
        <v>1019435</v>
      </c>
      <c r="E175" s="4">
        <v>42961</v>
      </c>
      <c r="F175" s="2">
        <v>42975</v>
      </c>
      <c r="G175" s="2">
        <v>26742</v>
      </c>
      <c r="H175" s="58">
        <f t="shared" si="108"/>
        <v>44</v>
      </c>
      <c r="I175" s="72" t="s">
        <v>8</v>
      </c>
      <c r="J175" s="43" t="s">
        <v>8</v>
      </c>
      <c r="K175" s="6">
        <v>10</v>
      </c>
      <c r="L175" s="6" t="s">
        <v>8</v>
      </c>
      <c r="M175" s="6" t="s">
        <v>11</v>
      </c>
      <c r="N175" s="6" t="s">
        <v>11</v>
      </c>
      <c r="O175" s="57" t="s">
        <v>8</v>
      </c>
      <c r="P175" t="s">
        <v>9</v>
      </c>
      <c r="Q175" t="s">
        <v>11</v>
      </c>
      <c r="R175" t="s">
        <v>11</v>
      </c>
      <c r="S175" s="40" t="s">
        <v>11</v>
      </c>
      <c r="T175" t="s">
        <v>22</v>
      </c>
      <c r="U175" s="76" t="s">
        <v>8</v>
      </c>
      <c r="V175" s="22" t="s">
        <v>11</v>
      </c>
      <c r="W175" s="76" t="s">
        <v>8</v>
      </c>
      <c r="X175" s="76" t="s">
        <v>8</v>
      </c>
      <c r="Y175" s="76" t="s">
        <v>8</v>
      </c>
      <c r="Z175" s="53"/>
      <c r="AE175" t="s">
        <v>12</v>
      </c>
      <c r="AF175" s="6">
        <f>Referrals[[#This Row],[Date.Received]]-Referrals[[#This Row],[Date.Assessed]]</f>
        <v>14</v>
      </c>
      <c r="AG175" s="6" t="s">
        <v>644</v>
      </c>
      <c r="AH175" s="6" t="s">
        <v>640</v>
      </c>
      <c r="AI175" s="6" t="s">
        <v>700</v>
      </c>
      <c r="AJ175" s="63">
        <f t="shared" si="109"/>
        <v>2017</v>
      </c>
      <c r="AK175" s="63">
        <f t="shared" si="110"/>
        <v>8</v>
      </c>
      <c r="AL175" s="80">
        <f t="shared" si="111"/>
        <v>1</v>
      </c>
      <c r="AM175" s="80">
        <f t="shared" si="112"/>
        <v>0</v>
      </c>
      <c r="AN175" s="80">
        <f t="shared" si="113"/>
        <v>0</v>
      </c>
      <c r="AO175" s="44">
        <f t="shared" si="114"/>
        <v>0</v>
      </c>
      <c r="AP175" s="80">
        <f t="shared" si="115"/>
        <v>0</v>
      </c>
      <c r="AQ175" s="80">
        <f t="shared" si="116"/>
        <v>1</v>
      </c>
      <c r="AR175" s="80">
        <f t="shared" si="117"/>
        <v>0</v>
      </c>
      <c r="AS175" s="44">
        <f t="shared" si="118"/>
        <v>0</v>
      </c>
      <c r="AT175" s="80">
        <f t="shared" si="119"/>
        <v>0</v>
      </c>
      <c r="AU175" s="80">
        <f t="shared" si="120"/>
        <v>0</v>
      </c>
      <c r="AV175" s="72">
        <f t="shared" si="121"/>
        <v>1</v>
      </c>
      <c r="AW175" s="72">
        <f t="shared" si="122"/>
        <v>1</v>
      </c>
      <c r="AX175" s="72">
        <f t="shared" si="123"/>
        <v>0</v>
      </c>
      <c r="AY175" s="72">
        <f t="shared" si="124"/>
        <v>0</v>
      </c>
      <c r="AZ175" s="72">
        <f t="shared" si="125"/>
        <v>0</v>
      </c>
      <c r="BA175" s="72">
        <f>IF(SUM(Referrals[[#This Row],[Tribal.bin]:[GA.bin]]) = 0,0,1)</f>
        <v>1</v>
      </c>
      <c r="BB175" s="72">
        <f t="shared" si="126"/>
        <v>0</v>
      </c>
      <c r="BC175" s="72">
        <f t="shared" si="127"/>
        <v>0</v>
      </c>
      <c r="BD175" s="72">
        <f t="shared" si="128"/>
        <v>0</v>
      </c>
      <c r="BE175" s="72">
        <f t="shared" si="129"/>
        <v>0</v>
      </c>
      <c r="BF175" s="72">
        <f t="shared" si="130"/>
        <v>0</v>
      </c>
      <c r="BG175" s="72">
        <f t="shared" si="131"/>
        <v>0</v>
      </c>
      <c r="BH175" s="72">
        <f t="shared" si="132"/>
        <v>1</v>
      </c>
      <c r="BI175" s="72">
        <f t="shared" si="133"/>
        <v>0</v>
      </c>
      <c r="BJ175" s="78">
        <f t="shared" si="134"/>
        <v>1</v>
      </c>
      <c r="BK175" s="78">
        <f t="shared" si="135"/>
        <v>1</v>
      </c>
      <c r="BL175" s="78">
        <f t="shared" si="136"/>
        <v>0</v>
      </c>
      <c r="BM175" s="72">
        <f t="shared" si="137"/>
        <v>1</v>
      </c>
      <c r="BN175" s="72">
        <f t="shared" si="138"/>
        <v>1</v>
      </c>
      <c r="BO175" s="72">
        <f t="shared" si="139"/>
        <v>1</v>
      </c>
      <c r="BP175" s="80">
        <f t="shared" si="140"/>
        <v>0</v>
      </c>
      <c r="BQ175" s="72">
        <f t="shared" si="141"/>
        <v>0</v>
      </c>
      <c r="BR175" s="72">
        <f t="shared" si="142"/>
        <v>0</v>
      </c>
      <c r="BS175" s="78">
        <f t="shared" si="143"/>
        <v>0</v>
      </c>
      <c r="BT175" s="78">
        <f t="shared" si="144"/>
        <v>0</v>
      </c>
      <c r="BU175" s="80">
        <f t="shared" si="145"/>
        <v>0</v>
      </c>
      <c r="BV175" s="80">
        <f t="shared" si="146"/>
        <v>0</v>
      </c>
      <c r="BW175" s="78">
        <f>COUNTIF(Referrals[[#This Row],[Name]:[Alt.contact]],"Mi")</f>
        <v>0</v>
      </c>
      <c r="BX175" s="80">
        <f t="shared" si="147"/>
        <v>0</v>
      </c>
      <c r="BY175" s="72">
        <f t="shared" si="148"/>
        <v>0</v>
      </c>
      <c r="BZ175" s="80">
        <f t="shared" si="149"/>
        <v>0</v>
      </c>
      <c r="CA175" s="67">
        <f t="shared" si="150"/>
        <v>0</v>
      </c>
      <c r="CB175" s="80">
        <f t="shared" si="151"/>
        <v>1</v>
      </c>
      <c r="CC175" s="80">
        <f t="shared" si="152"/>
        <v>0</v>
      </c>
      <c r="CD175" s="80">
        <f t="shared" si="153"/>
        <v>0</v>
      </c>
      <c r="CE175" s="22"/>
      <c r="CF175" s="40" t="s">
        <v>413</v>
      </c>
      <c r="CG175" s="62"/>
      <c r="CH175" s="22"/>
      <c r="CI175" s="22"/>
      <c r="CJ175" s="4">
        <v>43011</v>
      </c>
      <c r="CK175" s="80" t="str">
        <f t="shared" si="154"/>
        <v xml:space="preserve"> </v>
      </c>
      <c r="CL175" s="15"/>
      <c r="CM175" s="6" t="str">
        <f t="shared" ca="1" si="155"/>
        <v xml:space="preserve"> </v>
      </c>
      <c r="CN175" s="6" t="str">
        <f t="shared" ca="1" si="156"/>
        <v xml:space="preserve"> </v>
      </c>
      <c r="CO175" s="80" t="str">
        <f t="shared" ca="1" si="157"/>
        <v xml:space="preserve"> </v>
      </c>
      <c r="CP175" s="80" t="str">
        <f t="shared" si="158"/>
        <v xml:space="preserve"> </v>
      </c>
      <c r="CQ175" s="80" t="str">
        <f t="shared" si="159"/>
        <v xml:space="preserve"> </v>
      </c>
      <c r="CR175" s="80" t="str">
        <f t="shared" si="160"/>
        <v xml:space="preserve"> </v>
      </c>
      <c r="CS175" s="80">
        <f t="shared" si="161"/>
        <v>36</v>
      </c>
    </row>
    <row r="176" spans="1:97">
      <c r="A176" s="14" t="s">
        <v>286</v>
      </c>
      <c r="B176" t="s">
        <v>111</v>
      </c>
      <c r="C176" t="s">
        <v>167</v>
      </c>
      <c r="D176">
        <v>1001794</v>
      </c>
      <c r="E176" s="4">
        <v>42964</v>
      </c>
      <c r="F176" s="2">
        <v>42975</v>
      </c>
      <c r="G176" s="2">
        <v>33918</v>
      </c>
      <c r="H176" s="58">
        <f t="shared" si="108"/>
        <v>24</v>
      </c>
      <c r="I176" s="72" t="s">
        <v>8</v>
      </c>
      <c r="J176" s="43" t="s">
        <v>8</v>
      </c>
      <c r="K176" s="6">
        <v>9</v>
      </c>
      <c r="L176" s="6" t="s">
        <v>8</v>
      </c>
      <c r="M176" s="6" t="s">
        <v>11</v>
      </c>
      <c r="N176" s="6" t="s">
        <v>678</v>
      </c>
      <c r="O176" s="57" t="s">
        <v>8</v>
      </c>
      <c r="P176" t="s">
        <v>21</v>
      </c>
      <c r="Q176" t="s">
        <v>11</v>
      </c>
      <c r="T176" t="s">
        <v>10</v>
      </c>
      <c r="U176" s="76" t="s">
        <v>8</v>
      </c>
      <c r="V176" s="22" t="s">
        <v>11</v>
      </c>
      <c r="W176" s="76" t="s">
        <v>8</v>
      </c>
      <c r="X176" s="76" t="s">
        <v>11</v>
      </c>
      <c r="Y176" s="76" t="s">
        <v>8</v>
      </c>
      <c r="Z176" s="53"/>
      <c r="AE176" t="s">
        <v>12</v>
      </c>
      <c r="AF176" s="6">
        <f>Referrals[[#This Row],[Date.Received]]-Referrals[[#This Row],[Date.Assessed]]</f>
        <v>11</v>
      </c>
      <c r="AG176" s="6" t="s">
        <v>644</v>
      </c>
      <c r="AH176" s="6" t="s">
        <v>640</v>
      </c>
      <c r="AI176" s="6" t="s">
        <v>700</v>
      </c>
      <c r="AJ176" s="63">
        <f t="shared" si="109"/>
        <v>2017</v>
      </c>
      <c r="AK176" s="63">
        <f t="shared" si="110"/>
        <v>8</v>
      </c>
      <c r="AL176" s="80">
        <f t="shared" si="111"/>
        <v>1</v>
      </c>
      <c r="AM176" s="80">
        <f t="shared" si="112"/>
        <v>0</v>
      </c>
      <c r="AN176" s="80">
        <f t="shared" si="113"/>
        <v>0</v>
      </c>
      <c r="AO176" s="44">
        <f t="shared" si="114"/>
        <v>0</v>
      </c>
      <c r="AP176" s="80">
        <f t="shared" si="115"/>
        <v>0</v>
      </c>
      <c r="AQ176" s="80">
        <f t="shared" si="116"/>
        <v>1</v>
      </c>
      <c r="AR176" s="80">
        <f t="shared" si="117"/>
        <v>0</v>
      </c>
      <c r="AS176" s="44">
        <f t="shared" si="118"/>
        <v>0</v>
      </c>
      <c r="AT176" s="80">
        <f t="shared" si="119"/>
        <v>0</v>
      </c>
      <c r="AU176" s="80">
        <f t="shared" si="120"/>
        <v>0</v>
      </c>
      <c r="AV176" s="72">
        <f t="shared" si="121"/>
        <v>1</v>
      </c>
      <c r="AW176" s="72">
        <f t="shared" si="122"/>
        <v>0</v>
      </c>
      <c r="AX176" s="72">
        <f t="shared" si="123"/>
        <v>1</v>
      </c>
      <c r="AY176" s="72">
        <f t="shared" si="124"/>
        <v>0</v>
      </c>
      <c r="AZ176" s="72">
        <f t="shared" si="125"/>
        <v>0</v>
      </c>
      <c r="BA176" s="72">
        <f>IF(SUM(Referrals[[#This Row],[Tribal.bin]:[GA.bin]]) = 0,0,1)</f>
        <v>1</v>
      </c>
      <c r="BB176" s="72">
        <f t="shared" si="126"/>
        <v>0</v>
      </c>
      <c r="BC176" s="72">
        <f t="shared" si="127"/>
        <v>0</v>
      </c>
      <c r="BD176" s="72">
        <f t="shared" si="128"/>
        <v>0</v>
      </c>
      <c r="BE176" s="72">
        <f t="shared" si="129"/>
        <v>0</v>
      </c>
      <c r="BF176" s="72">
        <f t="shared" si="130"/>
        <v>0</v>
      </c>
      <c r="BG176" s="72">
        <f t="shared" si="131"/>
        <v>1</v>
      </c>
      <c r="BH176" s="72">
        <f t="shared" si="132"/>
        <v>0</v>
      </c>
      <c r="BI176" s="72">
        <f t="shared" si="133"/>
        <v>0</v>
      </c>
      <c r="BJ176" s="78">
        <f t="shared" si="134"/>
        <v>1</v>
      </c>
      <c r="BK176" s="78">
        <f t="shared" si="135"/>
        <v>1</v>
      </c>
      <c r="BL176" s="78">
        <f t="shared" si="136"/>
        <v>0</v>
      </c>
      <c r="BM176" s="72">
        <f t="shared" si="137"/>
        <v>1</v>
      </c>
      <c r="BN176" s="72">
        <f t="shared" si="138"/>
        <v>0</v>
      </c>
      <c r="BO176" s="72">
        <f t="shared" si="139"/>
        <v>0</v>
      </c>
      <c r="BP176" s="80">
        <f t="shared" si="140"/>
        <v>0</v>
      </c>
      <c r="BQ176" s="72">
        <f t="shared" si="141"/>
        <v>0</v>
      </c>
      <c r="BR176" s="72">
        <f t="shared" si="142"/>
        <v>0</v>
      </c>
      <c r="BS176" s="78">
        <f t="shared" si="143"/>
        <v>0</v>
      </c>
      <c r="BT176" s="78">
        <f t="shared" si="144"/>
        <v>1</v>
      </c>
      <c r="BU176" s="80">
        <f t="shared" si="145"/>
        <v>0</v>
      </c>
      <c r="BV176" s="80">
        <f t="shared" si="146"/>
        <v>0</v>
      </c>
      <c r="BW176" s="78">
        <f>COUNTIF(Referrals[[#This Row],[Name]:[Alt.contact]],"Mi")</f>
        <v>1</v>
      </c>
      <c r="BX176" s="80">
        <f t="shared" si="147"/>
        <v>1</v>
      </c>
      <c r="BY176" s="72">
        <f t="shared" si="148"/>
        <v>0</v>
      </c>
      <c r="BZ176" s="80">
        <f t="shared" si="149"/>
        <v>0</v>
      </c>
      <c r="CA176" s="67">
        <f t="shared" si="150"/>
        <v>0</v>
      </c>
      <c r="CB176" s="80">
        <f t="shared" si="151"/>
        <v>1</v>
      </c>
      <c r="CC176" s="80">
        <f t="shared" si="152"/>
        <v>0</v>
      </c>
      <c r="CD176" s="80">
        <f t="shared" si="153"/>
        <v>0</v>
      </c>
      <c r="CE176" s="22"/>
      <c r="CF176" t="s">
        <v>41</v>
      </c>
      <c r="CG176" s="62"/>
      <c r="CH176" s="35" t="s">
        <v>716</v>
      </c>
      <c r="CI176" s="22" t="s">
        <v>17</v>
      </c>
      <c r="CJ176" s="9">
        <v>42978</v>
      </c>
      <c r="CK176" s="80" t="str">
        <f t="shared" si="154"/>
        <v xml:space="preserve"> </v>
      </c>
      <c r="CL176" s="15"/>
      <c r="CM176" s="6" t="str">
        <f t="shared" ca="1" si="155"/>
        <v xml:space="preserve"> </v>
      </c>
      <c r="CN176" s="6" t="str">
        <f t="shared" ca="1" si="156"/>
        <v xml:space="preserve"> </v>
      </c>
      <c r="CO176" s="80" t="str">
        <f t="shared" ca="1" si="157"/>
        <v xml:space="preserve"> </v>
      </c>
      <c r="CP176" s="80" t="str">
        <f t="shared" si="158"/>
        <v xml:space="preserve"> </v>
      </c>
      <c r="CQ176" s="80" t="str">
        <f t="shared" si="159"/>
        <v xml:space="preserve"> </v>
      </c>
      <c r="CR176" s="80" t="str">
        <f t="shared" si="160"/>
        <v xml:space="preserve"> </v>
      </c>
      <c r="CS176" s="80">
        <f t="shared" si="161"/>
        <v>3</v>
      </c>
    </row>
    <row r="177" spans="1:97">
      <c r="A177" s="14" t="s">
        <v>287</v>
      </c>
      <c r="B177" t="s">
        <v>111</v>
      </c>
      <c r="C177" t="s">
        <v>175</v>
      </c>
      <c r="D177">
        <v>1037937</v>
      </c>
      <c r="E177" s="4">
        <v>42930</v>
      </c>
      <c r="F177" s="2">
        <v>42975</v>
      </c>
      <c r="G177" s="2">
        <v>29213</v>
      </c>
      <c r="H177" s="58">
        <f t="shared" si="108"/>
        <v>37</v>
      </c>
      <c r="I177" s="72" t="s">
        <v>11</v>
      </c>
      <c r="J177" s="43" t="s">
        <v>8</v>
      </c>
      <c r="K177" s="6">
        <v>16</v>
      </c>
      <c r="L177" s="6" t="s">
        <v>8</v>
      </c>
      <c r="M177" s="6" t="s">
        <v>11</v>
      </c>
      <c r="N177" s="6" t="s">
        <v>8</v>
      </c>
      <c r="O177" s="57" t="s">
        <v>8</v>
      </c>
      <c r="P177" t="s">
        <v>49</v>
      </c>
      <c r="R177" t="s">
        <v>11</v>
      </c>
      <c r="T177" t="s">
        <v>22</v>
      </c>
      <c r="U177" s="76" t="s">
        <v>8</v>
      </c>
      <c r="V177" s="22" t="s">
        <v>11</v>
      </c>
      <c r="W177" s="76" t="s">
        <v>8</v>
      </c>
      <c r="X177" s="76" t="s">
        <v>11</v>
      </c>
      <c r="Y177" s="76" t="s">
        <v>8</v>
      </c>
      <c r="Z177" s="53"/>
      <c r="AE177" t="s">
        <v>12</v>
      </c>
      <c r="AF177" s="6">
        <f>Referrals[[#This Row],[Date.Received]]-Referrals[[#This Row],[Date.Assessed]]</f>
        <v>45</v>
      </c>
      <c r="AG177" s="6" t="s">
        <v>644</v>
      </c>
      <c r="AH177" s="6" t="s">
        <v>638</v>
      </c>
      <c r="AI177" s="6" t="s">
        <v>700</v>
      </c>
      <c r="AJ177" s="63">
        <f t="shared" si="109"/>
        <v>2017</v>
      </c>
      <c r="AK177" s="63">
        <f t="shared" si="110"/>
        <v>8</v>
      </c>
      <c r="AL177" s="80">
        <f t="shared" si="111"/>
        <v>1</v>
      </c>
      <c r="AM177" s="80">
        <f t="shared" si="112"/>
        <v>0</v>
      </c>
      <c r="AN177" s="80">
        <f t="shared" si="113"/>
        <v>0</v>
      </c>
      <c r="AO177" s="6">
        <f t="shared" si="114"/>
        <v>1</v>
      </c>
      <c r="AP177" s="80">
        <f t="shared" si="115"/>
        <v>0</v>
      </c>
      <c r="AQ177" s="44">
        <f t="shared" si="116"/>
        <v>0</v>
      </c>
      <c r="AR177" s="80">
        <f t="shared" si="117"/>
        <v>0</v>
      </c>
      <c r="AS177" s="44">
        <f t="shared" si="118"/>
        <v>0</v>
      </c>
      <c r="AT177" s="80">
        <f t="shared" si="119"/>
        <v>0</v>
      </c>
      <c r="AU177" s="80">
        <f t="shared" si="120"/>
        <v>0</v>
      </c>
      <c r="AV177" s="72">
        <f t="shared" si="121"/>
        <v>1</v>
      </c>
      <c r="AW177" s="72">
        <f t="shared" si="122"/>
        <v>1</v>
      </c>
      <c r="AX177" s="72">
        <f t="shared" si="123"/>
        <v>0</v>
      </c>
      <c r="AY177" s="72">
        <f t="shared" si="124"/>
        <v>0</v>
      </c>
      <c r="AZ177" s="72">
        <f t="shared" si="125"/>
        <v>0</v>
      </c>
      <c r="BA177" s="72">
        <f>IF(SUM(Referrals[[#This Row],[Tribal.bin]:[GA.bin]]) = 0,0,1)</f>
        <v>1</v>
      </c>
      <c r="BB177" s="72">
        <f t="shared" si="126"/>
        <v>0</v>
      </c>
      <c r="BC177" s="72">
        <f t="shared" si="127"/>
        <v>0</v>
      </c>
      <c r="BD177" s="72">
        <f t="shared" si="128"/>
        <v>0</v>
      </c>
      <c r="BE177" s="72">
        <f t="shared" si="129"/>
        <v>1</v>
      </c>
      <c r="BF177" s="72">
        <f t="shared" si="130"/>
        <v>0</v>
      </c>
      <c r="BG177" s="72">
        <f t="shared" si="131"/>
        <v>0</v>
      </c>
      <c r="BH177" s="72">
        <f t="shared" si="132"/>
        <v>0</v>
      </c>
      <c r="BI177" s="72">
        <f t="shared" si="133"/>
        <v>0</v>
      </c>
      <c r="BJ177" s="78">
        <f t="shared" si="134"/>
        <v>1</v>
      </c>
      <c r="BK177" s="78">
        <f t="shared" si="135"/>
        <v>0</v>
      </c>
      <c r="BL177" s="78">
        <f t="shared" si="136"/>
        <v>0</v>
      </c>
      <c r="BM177" s="72">
        <f t="shared" si="137"/>
        <v>0</v>
      </c>
      <c r="BN177" s="72">
        <f t="shared" si="138"/>
        <v>1</v>
      </c>
      <c r="BO177" s="72">
        <f t="shared" si="139"/>
        <v>0</v>
      </c>
      <c r="BP177" s="80">
        <f t="shared" si="140"/>
        <v>0</v>
      </c>
      <c r="BQ177" s="72">
        <f t="shared" si="141"/>
        <v>1</v>
      </c>
      <c r="BR177" s="72">
        <f t="shared" si="142"/>
        <v>0</v>
      </c>
      <c r="BS177" s="78">
        <f t="shared" si="143"/>
        <v>0</v>
      </c>
      <c r="BT177" s="78">
        <f t="shared" si="144"/>
        <v>1</v>
      </c>
      <c r="BU177" s="80">
        <f t="shared" si="145"/>
        <v>0</v>
      </c>
      <c r="BV177" s="80">
        <f t="shared" si="146"/>
        <v>0</v>
      </c>
      <c r="BW177" s="78">
        <f>COUNTIF(Referrals[[#This Row],[Name]:[Alt.contact]],"Mi")</f>
        <v>0</v>
      </c>
      <c r="BX177" s="80">
        <f t="shared" si="147"/>
        <v>0</v>
      </c>
      <c r="BY177" s="72">
        <f t="shared" si="148"/>
        <v>0</v>
      </c>
      <c r="BZ177" s="80">
        <f t="shared" si="149"/>
        <v>0</v>
      </c>
      <c r="CA177" s="67">
        <f t="shared" si="150"/>
        <v>0</v>
      </c>
      <c r="CB177" s="80">
        <f t="shared" si="151"/>
        <v>1</v>
      </c>
      <c r="CC177" s="80">
        <f t="shared" si="152"/>
        <v>0</v>
      </c>
      <c r="CD177" s="80">
        <f t="shared" si="153"/>
        <v>0</v>
      </c>
      <c r="CE177" s="22"/>
      <c r="CF177" t="s">
        <v>94</v>
      </c>
      <c r="CG177" s="62"/>
      <c r="CH177" s="22"/>
      <c r="CI177" s="22" t="s">
        <v>23</v>
      </c>
      <c r="CJ177" s="9">
        <v>42985</v>
      </c>
      <c r="CK177" s="80" t="str">
        <f t="shared" si="154"/>
        <v xml:space="preserve"> </v>
      </c>
      <c r="CL177" s="15"/>
      <c r="CM177" s="6" t="str">
        <f t="shared" ca="1" si="155"/>
        <v xml:space="preserve"> </v>
      </c>
      <c r="CN177" s="6" t="str">
        <f t="shared" ca="1" si="156"/>
        <v xml:space="preserve"> </v>
      </c>
      <c r="CO177" s="80" t="str">
        <f t="shared" ca="1" si="157"/>
        <v xml:space="preserve"> </v>
      </c>
      <c r="CP177" s="80" t="str">
        <f t="shared" si="158"/>
        <v xml:space="preserve"> </v>
      </c>
      <c r="CQ177" s="80" t="str">
        <f t="shared" si="159"/>
        <v xml:space="preserve"> </v>
      </c>
      <c r="CR177" s="80" t="str">
        <f t="shared" si="160"/>
        <v xml:space="preserve"> </v>
      </c>
      <c r="CS177" s="80">
        <f t="shared" si="161"/>
        <v>10</v>
      </c>
    </row>
    <row r="178" spans="1:97">
      <c r="A178" s="33" t="s">
        <v>288</v>
      </c>
      <c r="B178" t="s">
        <v>111</v>
      </c>
      <c r="C178" t="s">
        <v>282</v>
      </c>
      <c r="D178">
        <v>1004061</v>
      </c>
      <c r="E178" s="4">
        <v>42965</v>
      </c>
      <c r="F178" s="2">
        <v>42991</v>
      </c>
      <c r="G178" s="2">
        <v>32061</v>
      </c>
      <c r="H178" s="58">
        <f t="shared" si="108"/>
        <v>29</v>
      </c>
      <c r="I178" s="72" t="s">
        <v>8</v>
      </c>
      <c r="J178" s="43" t="s">
        <v>8</v>
      </c>
      <c r="K178" s="6">
        <v>10</v>
      </c>
      <c r="L178" s="6" t="s">
        <v>8</v>
      </c>
      <c r="M178" s="6" t="s">
        <v>11</v>
      </c>
      <c r="N178" s="6" t="s">
        <v>11</v>
      </c>
      <c r="O178" s="57" t="s">
        <v>8</v>
      </c>
      <c r="P178" t="s">
        <v>9</v>
      </c>
      <c r="Q178" t="s">
        <v>11</v>
      </c>
      <c r="T178" t="s">
        <v>22</v>
      </c>
      <c r="U178" s="76" t="s">
        <v>8</v>
      </c>
      <c r="V178" s="22" t="s">
        <v>11</v>
      </c>
      <c r="W178" s="76" t="s">
        <v>11</v>
      </c>
      <c r="X178" s="76" t="s">
        <v>11</v>
      </c>
      <c r="Y178" s="76" t="s">
        <v>8</v>
      </c>
      <c r="Z178" s="80" t="s">
        <v>8</v>
      </c>
      <c r="AA178" t="s">
        <v>152</v>
      </c>
      <c r="AE178" t="s">
        <v>12</v>
      </c>
      <c r="AF178" s="6">
        <f>Referrals[[#This Row],[Date.Received]]-Referrals[[#This Row],[Date.Assessed]]</f>
        <v>26</v>
      </c>
      <c r="AG178" s="6" t="s">
        <v>644</v>
      </c>
      <c r="AH178" s="6" t="s">
        <v>640</v>
      </c>
      <c r="AI178" s="6" t="s">
        <v>700</v>
      </c>
      <c r="AJ178" s="63">
        <f t="shared" si="109"/>
        <v>2017</v>
      </c>
      <c r="AK178" s="63">
        <f t="shared" si="110"/>
        <v>9</v>
      </c>
      <c r="AL178" s="80">
        <f t="shared" si="111"/>
        <v>1</v>
      </c>
      <c r="AM178" s="80">
        <f t="shared" si="112"/>
        <v>0</v>
      </c>
      <c r="AN178" s="80">
        <f t="shared" si="113"/>
        <v>0</v>
      </c>
      <c r="AO178" s="44">
        <f t="shared" si="114"/>
        <v>0</v>
      </c>
      <c r="AP178" s="80">
        <f t="shared" si="115"/>
        <v>0</v>
      </c>
      <c r="AQ178" s="80">
        <f t="shared" si="116"/>
        <v>1</v>
      </c>
      <c r="AR178" s="80">
        <f t="shared" si="117"/>
        <v>0</v>
      </c>
      <c r="AS178" s="44">
        <f t="shared" si="118"/>
        <v>0</v>
      </c>
      <c r="AT178" s="80">
        <f t="shared" si="119"/>
        <v>0</v>
      </c>
      <c r="AU178" s="80">
        <f t="shared" si="120"/>
        <v>0</v>
      </c>
      <c r="AV178" s="72">
        <f t="shared" si="121"/>
        <v>1</v>
      </c>
      <c r="AW178" s="72">
        <f t="shared" si="122"/>
        <v>1</v>
      </c>
      <c r="AX178" s="72">
        <f t="shared" si="123"/>
        <v>0</v>
      </c>
      <c r="AY178" s="72">
        <f t="shared" si="124"/>
        <v>0</v>
      </c>
      <c r="AZ178" s="72">
        <f t="shared" si="125"/>
        <v>0</v>
      </c>
      <c r="BA178" s="72">
        <f>IF(SUM(Referrals[[#This Row],[Tribal.bin]:[GA.bin]]) = 0,0,1)</f>
        <v>1</v>
      </c>
      <c r="BB178" s="72">
        <f t="shared" si="126"/>
        <v>0</v>
      </c>
      <c r="BC178" s="72">
        <f t="shared" si="127"/>
        <v>0</v>
      </c>
      <c r="BD178" s="72">
        <f t="shared" si="128"/>
        <v>0</v>
      </c>
      <c r="BE178" s="72">
        <f t="shared" si="129"/>
        <v>0</v>
      </c>
      <c r="BF178" s="72">
        <f t="shared" si="130"/>
        <v>0</v>
      </c>
      <c r="BG178" s="72">
        <f t="shared" si="131"/>
        <v>0</v>
      </c>
      <c r="BH178" s="72">
        <f t="shared" si="132"/>
        <v>1</v>
      </c>
      <c r="BI178" s="72">
        <f t="shared" si="133"/>
        <v>0</v>
      </c>
      <c r="BJ178" s="78">
        <f t="shared" si="134"/>
        <v>1</v>
      </c>
      <c r="BK178" s="78">
        <f t="shared" si="135"/>
        <v>1</v>
      </c>
      <c r="BL178" s="78">
        <f t="shared" si="136"/>
        <v>0</v>
      </c>
      <c r="BM178" s="72">
        <f t="shared" si="137"/>
        <v>1</v>
      </c>
      <c r="BN178" s="72">
        <f t="shared" si="138"/>
        <v>0</v>
      </c>
      <c r="BO178" s="72">
        <f t="shared" si="139"/>
        <v>0</v>
      </c>
      <c r="BP178" s="80">
        <f t="shared" si="140"/>
        <v>0</v>
      </c>
      <c r="BQ178" s="72">
        <f t="shared" si="141"/>
        <v>0</v>
      </c>
      <c r="BR178" s="72">
        <f t="shared" si="142"/>
        <v>0</v>
      </c>
      <c r="BS178" s="78">
        <f t="shared" si="143"/>
        <v>1</v>
      </c>
      <c r="BT178" s="78">
        <f t="shared" si="144"/>
        <v>1</v>
      </c>
      <c r="BU178" s="80">
        <f t="shared" si="145"/>
        <v>0</v>
      </c>
      <c r="BV178" s="80">
        <f t="shared" si="146"/>
        <v>0</v>
      </c>
      <c r="BW178" s="78">
        <f>COUNTIF(Referrals[[#This Row],[Name]:[Alt.contact]],"Mi")</f>
        <v>0</v>
      </c>
      <c r="BX178" s="80">
        <f t="shared" si="147"/>
        <v>0</v>
      </c>
      <c r="BY178" s="72">
        <f t="shared" si="148"/>
        <v>0</v>
      </c>
      <c r="BZ178" s="80">
        <f t="shared" si="149"/>
        <v>0</v>
      </c>
      <c r="CA178" s="67">
        <f t="shared" si="150"/>
        <v>0</v>
      </c>
      <c r="CB178" s="80">
        <f t="shared" si="151"/>
        <v>1</v>
      </c>
      <c r="CC178" s="80">
        <f t="shared" si="152"/>
        <v>0</v>
      </c>
      <c r="CD178" s="80">
        <f t="shared" si="153"/>
        <v>0</v>
      </c>
      <c r="CE178" s="22"/>
      <c r="CF178" t="s">
        <v>717</v>
      </c>
      <c r="CG178" s="41" t="s">
        <v>104</v>
      </c>
      <c r="CH178" s="22"/>
      <c r="CI178" s="22" t="s">
        <v>17</v>
      </c>
      <c r="CJ178" t="s">
        <v>144</v>
      </c>
      <c r="CK178" s="80" t="str">
        <f t="shared" si="154"/>
        <v xml:space="preserve"> </v>
      </c>
      <c r="CL178" s="15"/>
      <c r="CM178" s="6" t="str">
        <f t="shared" ca="1" si="155"/>
        <v xml:space="preserve"> </v>
      </c>
      <c r="CN178" s="6" t="str">
        <f t="shared" ca="1" si="156"/>
        <v xml:space="preserve"> </v>
      </c>
      <c r="CO178" s="80" t="str">
        <f t="shared" ca="1" si="157"/>
        <v xml:space="preserve"> </v>
      </c>
      <c r="CP178" s="80" t="str">
        <f t="shared" si="158"/>
        <v xml:space="preserve"> </v>
      </c>
      <c r="CQ178" s="80" t="str">
        <f t="shared" si="159"/>
        <v xml:space="preserve"> </v>
      </c>
      <c r="CR178" s="80" t="str">
        <f t="shared" si="160"/>
        <v xml:space="preserve"> </v>
      </c>
      <c r="CS178" s="80" t="e">
        <f t="shared" si="161"/>
        <v>#VALUE!</v>
      </c>
    </row>
    <row r="179" spans="1:97">
      <c r="A179" s="14" t="s">
        <v>289</v>
      </c>
      <c r="B179" t="s">
        <v>43</v>
      </c>
      <c r="C179" t="s">
        <v>64</v>
      </c>
      <c r="D179">
        <v>1017739</v>
      </c>
      <c r="E179" t="s">
        <v>678</v>
      </c>
      <c r="F179" s="2">
        <v>42992</v>
      </c>
      <c r="G179" s="2">
        <v>23844</v>
      </c>
      <c r="H179" s="58">
        <f t="shared" si="108"/>
        <v>52</v>
      </c>
      <c r="I179" s="72" t="s">
        <v>678</v>
      </c>
      <c r="J179" s="43" t="s">
        <v>8</v>
      </c>
      <c r="K179" s="6">
        <v>10</v>
      </c>
      <c r="L179" s="6" t="s">
        <v>8</v>
      </c>
      <c r="M179" s="6" t="s">
        <v>8</v>
      </c>
      <c r="N179" s="6" t="s">
        <v>8</v>
      </c>
      <c r="O179" s="57" t="s">
        <v>8</v>
      </c>
      <c r="P179" t="s">
        <v>9</v>
      </c>
      <c r="Q179" t="s">
        <v>11</v>
      </c>
      <c r="R179" t="s">
        <v>11</v>
      </c>
      <c r="T179" t="s">
        <v>22</v>
      </c>
      <c r="U179" s="76" t="s">
        <v>8</v>
      </c>
      <c r="V179" s="22" t="s">
        <v>11</v>
      </c>
      <c r="W179" s="76" t="s">
        <v>11</v>
      </c>
      <c r="X179" s="76" t="s">
        <v>11</v>
      </c>
      <c r="Y179" s="76" t="s">
        <v>8</v>
      </c>
      <c r="Z179" s="53" t="s">
        <v>8</v>
      </c>
      <c r="AA179" t="s">
        <v>152</v>
      </c>
      <c r="AE179" t="s">
        <v>12</v>
      </c>
      <c r="AF179" s="6"/>
      <c r="AG179" s="6" t="s">
        <v>644</v>
      </c>
      <c r="AH179" s="6" t="s">
        <v>640</v>
      </c>
      <c r="AI179" s="6" t="s">
        <v>700</v>
      </c>
      <c r="AJ179" s="63">
        <f t="shared" si="109"/>
        <v>2017</v>
      </c>
      <c r="AK179" s="63">
        <f t="shared" si="110"/>
        <v>9</v>
      </c>
      <c r="AL179" s="80">
        <f t="shared" si="111"/>
        <v>1</v>
      </c>
      <c r="AM179" s="80">
        <f t="shared" si="112"/>
        <v>0</v>
      </c>
      <c r="AN179" s="80">
        <f t="shared" si="113"/>
        <v>0</v>
      </c>
      <c r="AO179" s="44">
        <f t="shared" si="114"/>
        <v>0</v>
      </c>
      <c r="AP179" s="80">
        <f t="shared" si="115"/>
        <v>0</v>
      </c>
      <c r="AQ179" s="80">
        <f t="shared" si="116"/>
        <v>1</v>
      </c>
      <c r="AR179" s="80">
        <f t="shared" si="117"/>
        <v>0</v>
      </c>
      <c r="AS179" s="44">
        <f t="shared" si="118"/>
        <v>0</v>
      </c>
      <c r="AT179" s="80">
        <f t="shared" si="119"/>
        <v>0</v>
      </c>
      <c r="AU179" s="80">
        <f t="shared" si="120"/>
        <v>0</v>
      </c>
      <c r="AV179" s="72">
        <f t="shared" si="121"/>
        <v>1</v>
      </c>
      <c r="AW179" s="72">
        <f t="shared" si="122"/>
        <v>1</v>
      </c>
      <c r="AX179" s="72">
        <f t="shared" si="123"/>
        <v>0</v>
      </c>
      <c r="AY179" s="72">
        <f t="shared" si="124"/>
        <v>0</v>
      </c>
      <c r="AZ179" s="72">
        <f t="shared" si="125"/>
        <v>0</v>
      </c>
      <c r="BA179" s="72">
        <f>IF(SUM(Referrals[[#This Row],[Tribal.bin]:[GA.bin]]) = 0,0,1)</f>
        <v>1</v>
      </c>
      <c r="BB179" s="72">
        <f t="shared" si="126"/>
        <v>0</v>
      </c>
      <c r="BC179" s="72">
        <f t="shared" si="127"/>
        <v>0</v>
      </c>
      <c r="BD179" s="72">
        <f t="shared" si="128"/>
        <v>0</v>
      </c>
      <c r="BE179" s="72">
        <f t="shared" si="129"/>
        <v>0</v>
      </c>
      <c r="BF179" s="72">
        <f t="shared" si="130"/>
        <v>0</v>
      </c>
      <c r="BG179" s="72">
        <f t="shared" si="131"/>
        <v>0</v>
      </c>
      <c r="BH179" s="72">
        <f t="shared" si="132"/>
        <v>1</v>
      </c>
      <c r="BI179" s="72">
        <f t="shared" si="133"/>
        <v>0</v>
      </c>
      <c r="BJ179" s="78">
        <f t="shared" si="134"/>
        <v>0</v>
      </c>
      <c r="BK179" s="78">
        <f t="shared" si="135"/>
        <v>0</v>
      </c>
      <c r="BL179" s="78">
        <f t="shared" si="136"/>
        <v>0</v>
      </c>
      <c r="BM179" s="72">
        <f t="shared" si="137"/>
        <v>1</v>
      </c>
      <c r="BN179" s="72">
        <f t="shared" si="138"/>
        <v>1</v>
      </c>
      <c r="BO179" s="72">
        <f t="shared" si="139"/>
        <v>0</v>
      </c>
      <c r="BP179" s="80">
        <f t="shared" si="140"/>
        <v>0</v>
      </c>
      <c r="BQ179" s="72">
        <f t="shared" si="141"/>
        <v>0</v>
      </c>
      <c r="BR179" s="72">
        <f t="shared" si="142"/>
        <v>0</v>
      </c>
      <c r="BS179" s="78">
        <f t="shared" si="143"/>
        <v>1</v>
      </c>
      <c r="BT179" s="78">
        <f t="shared" si="144"/>
        <v>1</v>
      </c>
      <c r="BU179" s="80">
        <f t="shared" si="145"/>
        <v>0</v>
      </c>
      <c r="BV179" s="80">
        <f t="shared" si="146"/>
        <v>0</v>
      </c>
      <c r="BW179" s="78">
        <f>COUNTIF(Referrals[[#This Row],[Name]:[Alt.contact]],"Mi")</f>
        <v>2</v>
      </c>
      <c r="BX179" s="80">
        <f t="shared" si="147"/>
        <v>1</v>
      </c>
      <c r="BY179" s="72">
        <f t="shared" si="148"/>
        <v>0</v>
      </c>
      <c r="BZ179" s="80">
        <f t="shared" si="149"/>
        <v>0</v>
      </c>
      <c r="CA179" s="67">
        <f t="shared" si="150"/>
        <v>0</v>
      </c>
      <c r="CB179" s="80">
        <f t="shared" si="151"/>
        <v>1</v>
      </c>
      <c r="CC179" s="80">
        <f t="shared" si="152"/>
        <v>0</v>
      </c>
      <c r="CD179" s="80">
        <f t="shared" si="153"/>
        <v>0</v>
      </c>
      <c r="CE179" s="22"/>
      <c r="CF179" t="s">
        <v>717</v>
      </c>
      <c r="CG179" s="41" t="s">
        <v>104</v>
      </c>
      <c r="CH179" s="22"/>
      <c r="CI179" s="22" t="s">
        <v>23</v>
      </c>
      <c r="CJ179" s="4">
        <v>43041</v>
      </c>
      <c r="CK179" s="80" t="str">
        <f t="shared" si="154"/>
        <v xml:space="preserve"> </v>
      </c>
      <c r="CL179" s="15"/>
      <c r="CM179" s="6" t="str">
        <f t="shared" ca="1" si="155"/>
        <v xml:space="preserve"> </v>
      </c>
      <c r="CN179" s="6" t="str">
        <f t="shared" ca="1" si="156"/>
        <v xml:space="preserve"> </v>
      </c>
      <c r="CO179" s="80" t="str">
        <f t="shared" ca="1" si="157"/>
        <v xml:space="preserve"> </v>
      </c>
      <c r="CP179" s="80" t="str">
        <f t="shared" si="158"/>
        <v xml:space="preserve"> </v>
      </c>
      <c r="CQ179" s="80" t="str">
        <f t="shared" si="159"/>
        <v xml:space="preserve"> </v>
      </c>
      <c r="CR179" s="80" t="str">
        <f t="shared" si="160"/>
        <v xml:space="preserve"> </v>
      </c>
      <c r="CS179" s="80">
        <f t="shared" si="161"/>
        <v>49</v>
      </c>
    </row>
    <row r="180" spans="1:97">
      <c r="A180" s="33" t="s">
        <v>290</v>
      </c>
      <c r="B180" t="s">
        <v>291</v>
      </c>
      <c r="C180" t="s">
        <v>292</v>
      </c>
      <c r="D180">
        <v>1046523</v>
      </c>
      <c r="E180" s="4">
        <v>42991</v>
      </c>
      <c r="F180" s="2">
        <v>42992</v>
      </c>
      <c r="G180" s="2">
        <v>34943</v>
      </c>
      <c r="H180" s="58">
        <f t="shared" si="108"/>
        <v>22</v>
      </c>
      <c r="I180" s="72" t="s">
        <v>8</v>
      </c>
      <c r="J180" s="43" t="s">
        <v>8</v>
      </c>
      <c r="K180" s="6">
        <v>13</v>
      </c>
      <c r="L180" s="6" t="s">
        <v>8</v>
      </c>
      <c r="M180" s="6" t="s">
        <v>8</v>
      </c>
      <c r="N180" s="6" t="s">
        <v>8</v>
      </c>
      <c r="O180" s="57" t="s">
        <v>8</v>
      </c>
      <c r="P180" t="s">
        <v>77</v>
      </c>
      <c r="Q180" t="s">
        <v>11</v>
      </c>
      <c r="T180" t="s">
        <v>22</v>
      </c>
      <c r="U180" s="76" t="s">
        <v>8</v>
      </c>
      <c r="V180" s="22" t="s">
        <v>11</v>
      </c>
      <c r="W180" s="76" t="s">
        <v>11</v>
      </c>
      <c r="X180" s="76" t="s">
        <v>11</v>
      </c>
      <c r="Y180" s="76" t="s">
        <v>8</v>
      </c>
      <c r="Z180" s="53" t="s">
        <v>8</v>
      </c>
      <c r="AA180" t="s">
        <v>152</v>
      </c>
      <c r="AE180" t="s">
        <v>12</v>
      </c>
      <c r="AF180" s="6">
        <f>Referrals[[#This Row],[Date.Received]]-Referrals[[#This Row],[Date.Assessed]]</f>
        <v>1</v>
      </c>
      <c r="AG180" s="44" t="s">
        <v>645</v>
      </c>
      <c r="AH180" s="6" t="s">
        <v>642</v>
      </c>
      <c r="AI180" s="6" t="s">
        <v>700</v>
      </c>
      <c r="AJ180" s="63">
        <f t="shared" si="109"/>
        <v>2017</v>
      </c>
      <c r="AK180" s="63">
        <f t="shared" si="110"/>
        <v>9</v>
      </c>
      <c r="AL180" s="44">
        <f t="shared" si="111"/>
        <v>0</v>
      </c>
      <c r="AM180" s="80">
        <f t="shared" si="112"/>
        <v>1</v>
      </c>
      <c r="AN180" s="80">
        <f t="shared" si="113"/>
        <v>0</v>
      </c>
      <c r="AO180" s="44">
        <f t="shared" si="114"/>
        <v>0</v>
      </c>
      <c r="AP180" s="80">
        <f t="shared" si="115"/>
        <v>0</v>
      </c>
      <c r="AQ180" s="44">
        <f t="shared" si="116"/>
        <v>0</v>
      </c>
      <c r="AR180" s="80">
        <f t="shared" si="117"/>
        <v>0</v>
      </c>
      <c r="AS180" s="6">
        <f t="shared" si="118"/>
        <v>1</v>
      </c>
      <c r="AT180" s="80">
        <f t="shared" si="119"/>
        <v>0</v>
      </c>
      <c r="AU180" s="80">
        <f t="shared" si="120"/>
        <v>0</v>
      </c>
      <c r="AV180" s="72">
        <f t="shared" si="121"/>
        <v>1</v>
      </c>
      <c r="AW180" s="72">
        <f t="shared" si="122"/>
        <v>1</v>
      </c>
      <c r="AX180" s="72">
        <f t="shared" si="123"/>
        <v>0</v>
      </c>
      <c r="AY180" s="72">
        <f t="shared" si="124"/>
        <v>0</v>
      </c>
      <c r="AZ180" s="72">
        <f t="shared" si="125"/>
        <v>0</v>
      </c>
      <c r="BA180" s="72">
        <f>IF(SUM(Referrals[[#This Row],[Tribal.bin]:[GA.bin]]) = 0,0,1)</f>
        <v>1</v>
      </c>
      <c r="BB180" s="72">
        <f t="shared" si="126"/>
        <v>0</v>
      </c>
      <c r="BC180" s="72">
        <f t="shared" si="127"/>
        <v>0</v>
      </c>
      <c r="BD180" s="72">
        <f t="shared" si="128"/>
        <v>0</v>
      </c>
      <c r="BE180" s="72">
        <f t="shared" si="129"/>
        <v>0</v>
      </c>
      <c r="BF180" s="72">
        <f t="shared" si="130"/>
        <v>1</v>
      </c>
      <c r="BG180" s="72">
        <f t="shared" si="131"/>
        <v>0</v>
      </c>
      <c r="BH180" s="72">
        <f t="shared" si="132"/>
        <v>0</v>
      </c>
      <c r="BI180" s="72">
        <f t="shared" si="133"/>
        <v>0</v>
      </c>
      <c r="BJ180" s="78">
        <f t="shared" si="134"/>
        <v>0</v>
      </c>
      <c r="BK180" s="78">
        <f t="shared" si="135"/>
        <v>0</v>
      </c>
      <c r="BL180" s="78">
        <f t="shared" si="136"/>
        <v>0</v>
      </c>
      <c r="BM180" s="72">
        <f t="shared" si="137"/>
        <v>1</v>
      </c>
      <c r="BN180" s="72">
        <f t="shared" si="138"/>
        <v>0</v>
      </c>
      <c r="BO180" s="72">
        <f t="shared" si="139"/>
        <v>0</v>
      </c>
      <c r="BP180" s="80">
        <f t="shared" si="140"/>
        <v>0</v>
      </c>
      <c r="BQ180" s="72">
        <f t="shared" si="141"/>
        <v>0</v>
      </c>
      <c r="BR180" s="72">
        <f t="shared" si="142"/>
        <v>0</v>
      </c>
      <c r="BS180" s="78">
        <f t="shared" si="143"/>
        <v>1</v>
      </c>
      <c r="BT180" s="78">
        <f t="shared" si="144"/>
        <v>1</v>
      </c>
      <c r="BU180" s="80">
        <f t="shared" si="145"/>
        <v>0</v>
      </c>
      <c r="BV180" s="80">
        <f t="shared" si="146"/>
        <v>0</v>
      </c>
      <c r="BW180" s="78">
        <f>COUNTIF(Referrals[[#This Row],[Name]:[Alt.contact]],"Mi")</f>
        <v>0</v>
      </c>
      <c r="BX180" s="80">
        <f t="shared" si="147"/>
        <v>0</v>
      </c>
      <c r="BY180" s="72">
        <f t="shared" si="148"/>
        <v>0</v>
      </c>
      <c r="BZ180" s="80">
        <f t="shared" si="149"/>
        <v>0</v>
      </c>
      <c r="CA180" s="67">
        <f t="shared" si="150"/>
        <v>0</v>
      </c>
      <c r="CB180" s="80">
        <f t="shared" si="151"/>
        <v>1</v>
      </c>
      <c r="CC180" s="80">
        <f t="shared" si="152"/>
        <v>0</v>
      </c>
      <c r="CD180" s="80">
        <f t="shared" si="153"/>
        <v>0</v>
      </c>
      <c r="CE180" s="22"/>
      <c r="CF180" t="s">
        <v>717</v>
      </c>
      <c r="CG180" s="41" t="s">
        <v>133</v>
      </c>
      <c r="CH180" s="22"/>
      <c r="CI180" s="22"/>
      <c r="CJ180" s="4">
        <v>43011</v>
      </c>
      <c r="CK180" s="80" t="str">
        <f t="shared" si="154"/>
        <v xml:space="preserve"> </v>
      </c>
      <c r="CL180" s="15"/>
      <c r="CM180" s="6" t="str">
        <f t="shared" ca="1" si="155"/>
        <v xml:space="preserve"> </v>
      </c>
      <c r="CN180" s="6" t="str">
        <f t="shared" ca="1" si="156"/>
        <v xml:space="preserve"> </v>
      </c>
      <c r="CO180" s="80" t="str">
        <f t="shared" ca="1" si="157"/>
        <v xml:space="preserve"> </v>
      </c>
      <c r="CP180" s="80" t="str">
        <f t="shared" si="158"/>
        <v xml:space="preserve"> </v>
      </c>
      <c r="CQ180" s="80" t="str">
        <f t="shared" si="159"/>
        <v xml:space="preserve"> </v>
      </c>
      <c r="CR180" s="80" t="str">
        <f t="shared" si="160"/>
        <v xml:space="preserve"> </v>
      </c>
      <c r="CS180" s="80">
        <f t="shared" si="161"/>
        <v>19</v>
      </c>
    </row>
    <row r="181" spans="1:97">
      <c r="A181" s="33" t="s">
        <v>305</v>
      </c>
      <c r="B181" t="s">
        <v>39</v>
      </c>
      <c r="C181" t="s">
        <v>108</v>
      </c>
      <c r="D181">
        <v>1018974</v>
      </c>
      <c r="E181" s="4">
        <v>42934</v>
      </c>
      <c r="F181" s="2">
        <v>42997</v>
      </c>
      <c r="G181" s="2">
        <v>26189</v>
      </c>
      <c r="H181" s="58">
        <f t="shared" si="108"/>
        <v>46</v>
      </c>
      <c r="I181" s="72" t="s">
        <v>678</v>
      </c>
      <c r="J181" s="43" t="s">
        <v>8</v>
      </c>
      <c r="K181" s="6">
        <v>12</v>
      </c>
      <c r="L181" s="6" t="s">
        <v>8</v>
      </c>
      <c r="M181" s="6" t="s">
        <v>8</v>
      </c>
      <c r="N181" s="6" t="s">
        <v>8</v>
      </c>
      <c r="O181" s="57" t="s">
        <v>8</v>
      </c>
      <c r="P181" t="s">
        <v>107</v>
      </c>
      <c r="Q181" t="s">
        <v>11</v>
      </c>
      <c r="S181" s="40" t="s">
        <v>11</v>
      </c>
      <c r="T181" t="s">
        <v>45</v>
      </c>
      <c r="U181" s="76" t="s">
        <v>678</v>
      </c>
      <c r="V181" s="22" t="s">
        <v>11</v>
      </c>
      <c r="W181" s="76" t="s">
        <v>8</v>
      </c>
      <c r="X181" s="76" t="s">
        <v>11</v>
      </c>
      <c r="Y181" s="76" t="s">
        <v>8</v>
      </c>
      <c r="Z181" s="53"/>
      <c r="AB181" t="s">
        <v>26</v>
      </c>
      <c r="AD181" s="4">
        <v>43027</v>
      </c>
      <c r="AE181" t="s">
        <v>16</v>
      </c>
      <c r="AF181" s="6">
        <f>Referrals[[#This Row],[Date.Received]]-Referrals[[#This Row],[Date.Assessed]]</f>
        <v>63</v>
      </c>
      <c r="AG181" s="44" t="s">
        <v>645</v>
      </c>
      <c r="AH181" s="6" t="s">
        <v>698</v>
      </c>
      <c r="AI181" s="6" t="s">
        <v>700</v>
      </c>
      <c r="AJ181" s="63">
        <f t="shared" si="109"/>
        <v>2017</v>
      </c>
      <c r="AK181" s="63">
        <f t="shared" si="110"/>
        <v>9</v>
      </c>
      <c r="AL181" s="44">
        <f t="shared" si="111"/>
        <v>0</v>
      </c>
      <c r="AM181" s="80">
        <f t="shared" si="112"/>
        <v>1</v>
      </c>
      <c r="AN181" s="80">
        <f t="shared" si="113"/>
        <v>0</v>
      </c>
      <c r="AO181" s="44">
        <f t="shared" si="114"/>
        <v>0</v>
      </c>
      <c r="AP181" s="80">
        <f t="shared" si="115"/>
        <v>0</v>
      </c>
      <c r="AQ181" s="44">
        <f t="shared" si="116"/>
        <v>0</v>
      </c>
      <c r="AR181" s="80">
        <f t="shared" si="117"/>
        <v>0</v>
      </c>
      <c r="AS181" s="44">
        <f t="shared" si="118"/>
        <v>0</v>
      </c>
      <c r="AT181" s="80">
        <f t="shared" si="119"/>
        <v>1</v>
      </c>
      <c r="AU181" s="80">
        <f t="shared" si="120"/>
        <v>0</v>
      </c>
      <c r="AV181" s="72">
        <f t="shared" si="121"/>
        <v>1</v>
      </c>
      <c r="AW181" s="72">
        <f t="shared" si="122"/>
        <v>0</v>
      </c>
      <c r="AX181" s="72">
        <f t="shared" si="123"/>
        <v>0</v>
      </c>
      <c r="AY181" s="72">
        <f t="shared" si="124"/>
        <v>1</v>
      </c>
      <c r="AZ181" s="72">
        <f t="shared" si="125"/>
        <v>0</v>
      </c>
      <c r="BA181" s="72">
        <f>IF(SUM(Referrals[[#This Row],[Tribal.bin]:[GA.bin]]) = 0,0,1)</f>
        <v>1</v>
      </c>
      <c r="BB181" s="72">
        <f t="shared" si="126"/>
        <v>0</v>
      </c>
      <c r="BC181" s="72">
        <f t="shared" si="127"/>
        <v>1</v>
      </c>
      <c r="BD181" s="72">
        <f t="shared" si="128"/>
        <v>0</v>
      </c>
      <c r="BE181" s="72">
        <f t="shared" si="129"/>
        <v>0</v>
      </c>
      <c r="BF181" s="72">
        <f t="shared" si="130"/>
        <v>0</v>
      </c>
      <c r="BG181" s="72">
        <f t="shared" si="131"/>
        <v>0</v>
      </c>
      <c r="BH181" s="72">
        <f t="shared" si="132"/>
        <v>0</v>
      </c>
      <c r="BI181" s="72">
        <f t="shared" si="133"/>
        <v>0</v>
      </c>
      <c r="BJ181" s="78">
        <f t="shared" si="134"/>
        <v>0</v>
      </c>
      <c r="BK181" s="78">
        <f t="shared" si="135"/>
        <v>0</v>
      </c>
      <c r="BL181" s="78">
        <f t="shared" si="136"/>
        <v>0</v>
      </c>
      <c r="BM181" s="72">
        <f t="shared" si="137"/>
        <v>1</v>
      </c>
      <c r="BN181" s="72">
        <f t="shared" si="138"/>
        <v>0</v>
      </c>
      <c r="BO181" s="72">
        <f t="shared" si="139"/>
        <v>1</v>
      </c>
      <c r="BP181" s="80">
        <f t="shared" si="140"/>
        <v>0</v>
      </c>
      <c r="BQ181" s="72">
        <f t="shared" si="141"/>
        <v>0</v>
      </c>
      <c r="BR181" s="72">
        <f t="shared" si="142"/>
        <v>0</v>
      </c>
      <c r="BS181" s="78">
        <f t="shared" si="143"/>
        <v>0</v>
      </c>
      <c r="BT181" s="78">
        <f t="shared" si="144"/>
        <v>1</v>
      </c>
      <c r="BU181" s="80">
        <f t="shared" si="145"/>
        <v>0</v>
      </c>
      <c r="BV181" s="80">
        <f t="shared" si="146"/>
        <v>0</v>
      </c>
      <c r="BW181" s="78">
        <f>COUNTIF(Referrals[[#This Row],[Name]:[Alt.contact]],"Mi")</f>
        <v>2</v>
      </c>
      <c r="BX181" s="80">
        <f t="shared" si="147"/>
        <v>1</v>
      </c>
      <c r="BY181" s="66">
        <f t="shared" si="148"/>
        <v>1</v>
      </c>
      <c r="BZ181" s="66">
        <f t="shared" si="149"/>
        <v>0</v>
      </c>
      <c r="CA181" s="67">
        <f t="shared" si="150"/>
        <v>1</v>
      </c>
      <c r="CB181" s="80">
        <f t="shared" si="151"/>
        <v>0</v>
      </c>
      <c r="CC181" s="80">
        <f t="shared" si="152"/>
        <v>0</v>
      </c>
      <c r="CD181" s="80">
        <f t="shared" si="153"/>
        <v>0</v>
      </c>
      <c r="CE181" s="52">
        <v>43082</v>
      </c>
      <c r="CG181" s="62"/>
      <c r="CH181" s="22"/>
      <c r="CI181" s="22"/>
      <c r="CJ181" s="4">
        <v>43089</v>
      </c>
      <c r="CK181" s="80" t="str">
        <f t="shared" si="154"/>
        <v>Yes</v>
      </c>
      <c r="CL181" s="15"/>
      <c r="CM181" s="6">
        <f t="shared" ca="1" si="155"/>
        <v>779</v>
      </c>
      <c r="CN181" s="6" t="str">
        <f t="shared" ca="1" si="156"/>
        <v>Yes</v>
      </c>
      <c r="CO181" s="80" t="str">
        <f t="shared" ca="1" si="157"/>
        <v>Yes</v>
      </c>
      <c r="CP181" s="80">
        <f t="shared" si="158"/>
        <v>85</v>
      </c>
      <c r="CQ181" s="80">
        <f t="shared" si="159"/>
        <v>30</v>
      </c>
      <c r="CR181" s="80">
        <f t="shared" si="160"/>
        <v>55</v>
      </c>
      <c r="CS181" s="80" t="str">
        <f t="shared" si="161"/>
        <v xml:space="preserve"> </v>
      </c>
    </row>
    <row r="182" spans="1:97" ht="15" customHeight="1">
      <c r="A182" s="33" t="s">
        <v>303</v>
      </c>
      <c r="B182" t="s">
        <v>111</v>
      </c>
      <c r="C182" t="s">
        <v>161</v>
      </c>
      <c r="D182">
        <v>1007735</v>
      </c>
      <c r="E182" s="4">
        <v>42769</v>
      </c>
      <c r="F182" s="2">
        <v>42997</v>
      </c>
      <c r="G182" s="2">
        <v>27556</v>
      </c>
      <c r="H182" s="58">
        <f t="shared" si="108"/>
        <v>42</v>
      </c>
      <c r="I182" s="72" t="s">
        <v>11</v>
      </c>
      <c r="J182" s="43" t="s">
        <v>8</v>
      </c>
      <c r="K182" s="6">
        <v>13</v>
      </c>
      <c r="L182" s="6" t="s">
        <v>8</v>
      </c>
      <c r="M182" s="6" t="s">
        <v>8</v>
      </c>
      <c r="N182" s="6" t="s">
        <v>8</v>
      </c>
      <c r="O182" s="57" t="s">
        <v>8</v>
      </c>
      <c r="P182" t="s">
        <v>9</v>
      </c>
      <c r="Q182" t="s">
        <v>11</v>
      </c>
      <c r="T182" t="s">
        <v>22</v>
      </c>
      <c r="U182" s="76" t="s">
        <v>8</v>
      </c>
      <c r="V182" s="22" t="s">
        <v>8</v>
      </c>
      <c r="W182" s="76" t="s">
        <v>11</v>
      </c>
      <c r="X182" s="76" t="s">
        <v>8</v>
      </c>
      <c r="Y182" s="76" t="s">
        <v>8</v>
      </c>
      <c r="Z182" s="53"/>
      <c r="AB182" t="s">
        <v>26</v>
      </c>
      <c r="AD182" s="4">
        <v>43016</v>
      </c>
      <c r="AE182" t="s">
        <v>16</v>
      </c>
      <c r="AF182" s="6">
        <f>Referrals[[#This Row],[Date.Received]]-Referrals[[#This Row],[Date.Assessed]]</f>
        <v>228</v>
      </c>
      <c r="AG182" s="6" t="s">
        <v>644</v>
      </c>
      <c r="AH182" s="6" t="s">
        <v>640</v>
      </c>
      <c r="AI182" s="6" t="s">
        <v>700</v>
      </c>
      <c r="AJ182" s="63">
        <f t="shared" si="109"/>
        <v>2017</v>
      </c>
      <c r="AK182" s="63">
        <f t="shared" si="110"/>
        <v>9</v>
      </c>
      <c r="AL182" s="80">
        <f t="shared" si="111"/>
        <v>1</v>
      </c>
      <c r="AM182" s="80">
        <f t="shared" si="112"/>
        <v>0</v>
      </c>
      <c r="AN182" s="80">
        <f t="shared" si="113"/>
        <v>0</v>
      </c>
      <c r="AO182" s="44">
        <f t="shared" si="114"/>
        <v>0</v>
      </c>
      <c r="AP182" s="80">
        <f t="shared" si="115"/>
        <v>0</v>
      </c>
      <c r="AQ182" s="80">
        <f t="shared" si="116"/>
        <v>1</v>
      </c>
      <c r="AR182" s="80">
        <f t="shared" si="117"/>
        <v>0</v>
      </c>
      <c r="AS182" s="44">
        <f t="shared" si="118"/>
        <v>0</v>
      </c>
      <c r="AT182" s="80">
        <f t="shared" si="119"/>
        <v>0</v>
      </c>
      <c r="AU182" s="80">
        <f t="shared" si="120"/>
        <v>0</v>
      </c>
      <c r="AV182" s="72">
        <f t="shared" si="121"/>
        <v>0</v>
      </c>
      <c r="AW182" s="72">
        <f t="shared" si="122"/>
        <v>1</v>
      </c>
      <c r="AX182" s="72">
        <f t="shared" si="123"/>
        <v>0</v>
      </c>
      <c r="AY182" s="72">
        <f t="shared" si="124"/>
        <v>0</v>
      </c>
      <c r="AZ182" s="72">
        <f t="shared" si="125"/>
        <v>0</v>
      </c>
      <c r="BA182" s="72">
        <f>IF(SUM(Referrals[[#This Row],[Tribal.bin]:[GA.bin]]) = 0,0,1)</f>
        <v>1</v>
      </c>
      <c r="BB182" s="72">
        <f t="shared" si="126"/>
        <v>0</v>
      </c>
      <c r="BC182" s="72">
        <f t="shared" si="127"/>
        <v>0</v>
      </c>
      <c r="BD182" s="72">
        <f t="shared" si="128"/>
        <v>0</v>
      </c>
      <c r="BE182" s="72">
        <f t="shared" si="129"/>
        <v>0</v>
      </c>
      <c r="BF182" s="72">
        <f t="shared" si="130"/>
        <v>0</v>
      </c>
      <c r="BG182" s="72">
        <f t="shared" si="131"/>
        <v>0</v>
      </c>
      <c r="BH182" s="72">
        <f t="shared" si="132"/>
        <v>1</v>
      </c>
      <c r="BI182" s="72">
        <f t="shared" si="133"/>
        <v>0</v>
      </c>
      <c r="BJ182" s="78">
        <f t="shared" si="134"/>
        <v>0</v>
      </c>
      <c r="BK182" s="78">
        <f t="shared" si="135"/>
        <v>0</v>
      </c>
      <c r="BL182" s="78">
        <f t="shared" si="136"/>
        <v>0</v>
      </c>
      <c r="BM182" s="72">
        <f t="shared" si="137"/>
        <v>1</v>
      </c>
      <c r="BN182" s="72">
        <f t="shared" si="138"/>
        <v>0</v>
      </c>
      <c r="BO182" s="72">
        <f t="shared" si="139"/>
        <v>0</v>
      </c>
      <c r="BP182" s="80">
        <f t="shared" si="140"/>
        <v>0</v>
      </c>
      <c r="BQ182" s="72">
        <f t="shared" si="141"/>
        <v>1</v>
      </c>
      <c r="BR182" s="72">
        <f t="shared" si="142"/>
        <v>0</v>
      </c>
      <c r="BS182" s="78">
        <f t="shared" si="143"/>
        <v>1</v>
      </c>
      <c r="BT182" s="78">
        <f t="shared" si="144"/>
        <v>0</v>
      </c>
      <c r="BU182" s="80">
        <f t="shared" si="145"/>
        <v>0</v>
      </c>
      <c r="BV182" s="80">
        <f t="shared" si="146"/>
        <v>0</v>
      </c>
      <c r="BW182" s="78">
        <f>COUNTIF(Referrals[[#This Row],[Name]:[Alt.contact]],"Mi")</f>
        <v>0</v>
      </c>
      <c r="BX182" s="80">
        <f t="shared" si="147"/>
        <v>0</v>
      </c>
      <c r="BY182" s="66">
        <f t="shared" si="148"/>
        <v>1</v>
      </c>
      <c r="BZ182" s="66">
        <f t="shared" si="149"/>
        <v>0</v>
      </c>
      <c r="CA182" s="67">
        <f t="shared" si="150"/>
        <v>1</v>
      </c>
      <c r="CB182" s="80">
        <f t="shared" si="151"/>
        <v>0</v>
      </c>
      <c r="CC182" s="80">
        <f t="shared" si="152"/>
        <v>0</v>
      </c>
      <c r="CD182" s="80">
        <f t="shared" si="153"/>
        <v>0</v>
      </c>
      <c r="CE182" s="52">
        <v>43054</v>
      </c>
      <c r="CG182" s="62"/>
      <c r="CH182" s="22"/>
      <c r="CI182" s="22"/>
      <c r="CJ182" s="4">
        <v>43056</v>
      </c>
      <c r="CK182" s="80" t="str">
        <f t="shared" si="154"/>
        <v>no</v>
      </c>
      <c r="CL182" s="28">
        <v>43646</v>
      </c>
      <c r="CM182" s="6">
        <f t="shared" ca="1" si="155"/>
        <v>592</v>
      </c>
      <c r="CN182" s="6" t="str">
        <f t="shared" ca="1" si="156"/>
        <v>Yes</v>
      </c>
      <c r="CO182" s="80" t="str">
        <f t="shared" ca="1" si="157"/>
        <v>Yes</v>
      </c>
      <c r="CP182" s="80">
        <f t="shared" si="158"/>
        <v>57</v>
      </c>
      <c r="CQ182" s="80">
        <f t="shared" si="159"/>
        <v>19</v>
      </c>
      <c r="CR182" s="80">
        <f t="shared" si="160"/>
        <v>38</v>
      </c>
      <c r="CS182" s="80" t="str">
        <f t="shared" si="161"/>
        <v xml:space="preserve"> </v>
      </c>
    </row>
    <row r="183" spans="1:97">
      <c r="A183" s="33" t="s">
        <v>293</v>
      </c>
      <c r="B183" t="s">
        <v>6</v>
      </c>
      <c r="C183" t="s">
        <v>169</v>
      </c>
      <c r="D183">
        <v>1017605</v>
      </c>
      <c r="E183" s="4">
        <v>42874</v>
      </c>
      <c r="F183" s="2">
        <v>42997</v>
      </c>
      <c r="G183" s="2">
        <v>25420</v>
      </c>
      <c r="H183" s="58">
        <f t="shared" si="108"/>
        <v>48</v>
      </c>
      <c r="I183" s="72" t="s">
        <v>678</v>
      </c>
      <c r="J183" s="43" t="s">
        <v>8</v>
      </c>
      <c r="K183" s="6">
        <v>10</v>
      </c>
      <c r="L183" s="6" t="s">
        <v>8</v>
      </c>
      <c r="M183" s="6" t="s">
        <v>678</v>
      </c>
      <c r="N183" s="6" t="s">
        <v>678</v>
      </c>
      <c r="O183" s="57"/>
      <c r="P183" t="s">
        <v>21</v>
      </c>
      <c r="Q183" t="s">
        <v>11</v>
      </c>
      <c r="S183" s="40" t="s">
        <v>11</v>
      </c>
      <c r="T183" t="s">
        <v>22</v>
      </c>
      <c r="U183" s="76" t="s">
        <v>8</v>
      </c>
      <c r="V183" s="22" t="s">
        <v>11</v>
      </c>
      <c r="W183" s="76" t="s">
        <v>11</v>
      </c>
      <c r="X183" s="76" t="s">
        <v>8</v>
      </c>
      <c r="Y183" s="76" t="s">
        <v>8</v>
      </c>
      <c r="Z183" s="53" t="s">
        <v>8</v>
      </c>
      <c r="AA183" t="s">
        <v>276</v>
      </c>
      <c r="AE183" t="s">
        <v>12</v>
      </c>
      <c r="AF183" s="6">
        <f>Referrals[[#This Row],[Date.Received]]-Referrals[[#This Row],[Date.Assessed]]</f>
        <v>123</v>
      </c>
      <c r="AG183" s="44" t="s">
        <v>645</v>
      </c>
      <c r="AH183" s="6" t="s">
        <v>642</v>
      </c>
      <c r="AI183" s="6" t="s">
        <v>700</v>
      </c>
      <c r="AJ183" s="63">
        <f t="shared" si="109"/>
        <v>2017</v>
      </c>
      <c r="AK183" s="63">
        <f t="shared" si="110"/>
        <v>9</v>
      </c>
      <c r="AL183" s="44">
        <f t="shared" si="111"/>
        <v>0</v>
      </c>
      <c r="AM183" s="80">
        <f t="shared" si="112"/>
        <v>1</v>
      </c>
      <c r="AN183" s="80">
        <f t="shared" si="113"/>
        <v>0</v>
      </c>
      <c r="AO183" s="44">
        <f t="shared" si="114"/>
        <v>0</v>
      </c>
      <c r="AP183" s="80">
        <f t="shared" si="115"/>
        <v>0</v>
      </c>
      <c r="AQ183" s="44">
        <f t="shared" si="116"/>
        <v>0</v>
      </c>
      <c r="AR183" s="80">
        <f t="shared" si="117"/>
        <v>0</v>
      </c>
      <c r="AS183" s="6">
        <f t="shared" si="118"/>
        <v>1</v>
      </c>
      <c r="AT183" s="80">
        <f t="shared" si="119"/>
        <v>0</v>
      </c>
      <c r="AU183" s="80">
        <f t="shared" si="120"/>
        <v>0</v>
      </c>
      <c r="AV183" s="72">
        <f t="shared" si="121"/>
        <v>1</v>
      </c>
      <c r="AW183" s="72">
        <f t="shared" si="122"/>
        <v>1</v>
      </c>
      <c r="AX183" s="72">
        <f t="shared" si="123"/>
        <v>0</v>
      </c>
      <c r="AY183" s="72">
        <f t="shared" si="124"/>
        <v>0</v>
      </c>
      <c r="AZ183" s="72">
        <f t="shared" si="125"/>
        <v>0</v>
      </c>
      <c r="BA183" s="72">
        <f>IF(SUM(Referrals[[#This Row],[Tribal.bin]:[GA.bin]]) = 0,0,1)</f>
        <v>1</v>
      </c>
      <c r="BB183" s="72">
        <f t="shared" si="126"/>
        <v>0</v>
      </c>
      <c r="BC183" s="72">
        <f t="shared" si="127"/>
        <v>0</v>
      </c>
      <c r="BD183" s="72">
        <f t="shared" si="128"/>
        <v>0</v>
      </c>
      <c r="BE183" s="72">
        <f t="shared" si="129"/>
        <v>0</v>
      </c>
      <c r="BF183" s="72">
        <f t="shared" si="130"/>
        <v>0</v>
      </c>
      <c r="BG183" s="72">
        <f t="shared" si="131"/>
        <v>1</v>
      </c>
      <c r="BH183" s="72">
        <f t="shared" si="132"/>
        <v>0</v>
      </c>
      <c r="BI183" s="72">
        <f t="shared" si="133"/>
        <v>1</v>
      </c>
      <c r="BJ183" s="78">
        <f t="shared" si="134"/>
        <v>1</v>
      </c>
      <c r="BK183" s="78">
        <f t="shared" si="135"/>
        <v>1</v>
      </c>
      <c r="BL183" s="78">
        <f t="shared" si="136"/>
        <v>0</v>
      </c>
      <c r="BM183" s="72">
        <f t="shared" si="137"/>
        <v>1</v>
      </c>
      <c r="BN183" s="72">
        <f t="shared" si="138"/>
        <v>0</v>
      </c>
      <c r="BO183" s="72">
        <f t="shared" si="139"/>
        <v>1</v>
      </c>
      <c r="BP183" s="80">
        <f t="shared" si="140"/>
        <v>0</v>
      </c>
      <c r="BQ183" s="72">
        <f t="shared" si="141"/>
        <v>0</v>
      </c>
      <c r="BR183" s="72">
        <f t="shared" si="142"/>
        <v>0</v>
      </c>
      <c r="BS183" s="78">
        <f t="shared" si="143"/>
        <v>1</v>
      </c>
      <c r="BT183" s="78">
        <f t="shared" si="144"/>
        <v>0</v>
      </c>
      <c r="BU183" s="80">
        <f t="shared" si="145"/>
        <v>0</v>
      </c>
      <c r="BV183" s="80">
        <f t="shared" si="146"/>
        <v>0</v>
      </c>
      <c r="BW183" s="78">
        <f>COUNTIF(Referrals[[#This Row],[Name]:[Alt.contact]],"Mi")</f>
        <v>3</v>
      </c>
      <c r="BX183" s="80">
        <f t="shared" si="147"/>
        <v>1</v>
      </c>
      <c r="BY183" s="72">
        <f t="shared" si="148"/>
        <v>0</v>
      </c>
      <c r="BZ183" s="80">
        <f t="shared" si="149"/>
        <v>0</v>
      </c>
      <c r="CA183" s="67">
        <f t="shared" si="150"/>
        <v>0</v>
      </c>
      <c r="CB183" s="80">
        <f t="shared" si="151"/>
        <v>1</v>
      </c>
      <c r="CC183" s="80">
        <f t="shared" si="152"/>
        <v>0</v>
      </c>
      <c r="CD183" s="80">
        <f t="shared" si="153"/>
        <v>0</v>
      </c>
      <c r="CE183" s="22"/>
      <c r="CF183" t="s">
        <v>717</v>
      </c>
      <c r="CG183" s="41" t="s">
        <v>104</v>
      </c>
      <c r="CH183" s="22"/>
      <c r="CI183" s="22" t="s">
        <v>23</v>
      </c>
      <c r="CJ183" s="4">
        <v>43041</v>
      </c>
      <c r="CK183" s="80" t="str">
        <f t="shared" si="154"/>
        <v xml:space="preserve"> </v>
      </c>
      <c r="CL183" s="15"/>
      <c r="CM183" s="6" t="str">
        <f t="shared" ca="1" si="155"/>
        <v xml:space="preserve"> </v>
      </c>
      <c r="CN183" s="6" t="str">
        <f t="shared" ca="1" si="156"/>
        <v xml:space="preserve"> </v>
      </c>
      <c r="CO183" s="80" t="str">
        <f t="shared" ca="1" si="157"/>
        <v xml:space="preserve"> </v>
      </c>
      <c r="CP183" s="80" t="str">
        <f t="shared" si="158"/>
        <v xml:space="preserve"> </v>
      </c>
      <c r="CQ183" s="80" t="str">
        <f t="shared" si="159"/>
        <v xml:space="preserve"> </v>
      </c>
      <c r="CR183" s="80" t="str">
        <f t="shared" si="160"/>
        <v xml:space="preserve"> </v>
      </c>
      <c r="CS183" s="80">
        <f t="shared" si="161"/>
        <v>44</v>
      </c>
    </row>
    <row r="184" spans="1:97">
      <c r="A184" s="33" t="s">
        <v>294</v>
      </c>
      <c r="B184" t="s">
        <v>43</v>
      </c>
      <c r="C184" t="s">
        <v>246</v>
      </c>
      <c r="D184">
        <v>1005224</v>
      </c>
      <c r="E184" s="4">
        <v>42859</v>
      </c>
      <c r="F184" s="2">
        <v>42997</v>
      </c>
      <c r="G184" s="2">
        <v>29081</v>
      </c>
      <c r="H184" s="69">
        <f t="shared" si="108"/>
        <v>38</v>
      </c>
      <c r="I184" s="72" t="s">
        <v>678</v>
      </c>
      <c r="J184" s="43" t="s">
        <v>8</v>
      </c>
      <c r="K184" s="6">
        <v>14</v>
      </c>
      <c r="L184" s="6" t="s">
        <v>8</v>
      </c>
      <c r="M184" s="6" t="s">
        <v>11</v>
      </c>
      <c r="N184" s="6" t="s">
        <v>678</v>
      </c>
      <c r="O184" s="68" t="s">
        <v>8</v>
      </c>
      <c r="P184" t="s">
        <v>9</v>
      </c>
      <c r="Q184" t="s">
        <v>11</v>
      </c>
      <c r="R184" t="s">
        <v>11</v>
      </c>
      <c r="T184" t="s">
        <v>45</v>
      </c>
      <c r="U184" s="76" t="s">
        <v>11</v>
      </c>
      <c r="V184" s="22" t="s">
        <v>11</v>
      </c>
      <c r="W184" s="76" t="s">
        <v>8</v>
      </c>
      <c r="X184" s="76" t="s">
        <v>8</v>
      </c>
      <c r="Y184" s="76" t="s">
        <v>8</v>
      </c>
      <c r="Z184" s="53"/>
      <c r="AE184" t="s">
        <v>12</v>
      </c>
      <c r="AF184" s="6">
        <f>Referrals[[#This Row],[Date.Received]]-Referrals[[#This Row],[Date.Assessed]]</f>
        <v>138</v>
      </c>
      <c r="AG184" s="6" t="s">
        <v>644</v>
      </c>
      <c r="AH184" s="6" t="s">
        <v>642</v>
      </c>
      <c r="AI184" s="6" t="s">
        <v>700</v>
      </c>
      <c r="AJ184" s="63">
        <f t="shared" si="109"/>
        <v>2017</v>
      </c>
      <c r="AK184" s="63">
        <f t="shared" si="110"/>
        <v>9</v>
      </c>
      <c r="AL184" s="80">
        <f t="shared" si="111"/>
        <v>1</v>
      </c>
      <c r="AM184" s="80">
        <f t="shared" si="112"/>
        <v>0</v>
      </c>
      <c r="AN184" s="80">
        <f t="shared" si="113"/>
        <v>0</v>
      </c>
      <c r="AO184" s="44">
        <f t="shared" si="114"/>
        <v>0</v>
      </c>
      <c r="AP184" s="80">
        <f t="shared" si="115"/>
        <v>0</v>
      </c>
      <c r="AQ184" s="44">
        <f t="shared" si="116"/>
        <v>0</v>
      </c>
      <c r="AR184" s="80">
        <f t="shared" si="117"/>
        <v>0</v>
      </c>
      <c r="AS184" s="6">
        <f t="shared" si="118"/>
        <v>1</v>
      </c>
      <c r="AT184" s="80">
        <f t="shared" si="119"/>
        <v>0</v>
      </c>
      <c r="AU184" s="80">
        <f t="shared" si="120"/>
        <v>0</v>
      </c>
      <c r="AV184" s="72">
        <f t="shared" si="121"/>
        <v>1</v>
      </c>
      <c r="AW184" s="72">
        <f t="shared" si="122"/>
        <v>0</v>
      </c>
      <c r="AX184" s="72">
        <f t="shared" si="123"/>
        <v>0</v>
      </c>
      <c r="AY184" s="72">
        <f t="shared" si="124"/>
        <v>1</v>
      </c>
      <c r="AZ184" s="72">
        <f t="shared" si="125"/>
        <v>0</v>
      </c>
      <c r="BA184" s="72">
        <f>IF(SUM(Referrals[[#This Row],[Tribal.bin]:[GA.bin]]) = 0,0,1)</f>
        <v>1</v>
      </c>
      <c r="BB184" s="72">
        <f t="shared" si="126"/>
        <v>0</v>
      </c>
      <c r="BC184" s="72">
        <f t="shared" si="127"/>
        <v>0</v>
      </c>
      <c r="BD184" s="72">
        <f t="shared" si="128"/>
        <v>0</v>
      </c>
      <c r="BE184" s="72">
        <f t="shared" si="129"/>
        <v>0</v>
      </c>
      <c r="BF184" s="72">
        <f t="shared" si="130"/>
        <v>0</v>
      </c>
      <c r="BG184" s="72">
        <f t="shared" si="131"/>
        <v>0</v>
      </c>
      <c r="BH184" s="72">
        <f t="shared" si="132"/>
        <v>1</v>
      </c>
      <c r="BI184" s="72">
        <f t="shared" si="133"/>
        <v>0</v>
      </c>
      <c r="BJ184" s="78">
        <f t="shared" si="134"/>
        <v>1</v>
      </c>
      <c r="BK184" s="78">
        <f t="shared" si="135"/>
        <v>1</v>
      </c>
      <c r="BL184" s="78">
        <f t="shared" si="136"/>
        <v>0</v>
      </c>
      <c r="BM184" s="72">
        <f t="shared" si="137"/>
        <v>1</v>
      </c>
      <c r="BN184" s="72">
        <f t="shared" si="138"/>
        <v>1</v>
      </c>
      <c r="BO184" s="72">
        <f t="shared" si="139"/>
        <v>0</v>
      </c>
      <c r="BP184" s="80">
        <f t="shared" si="140"/>
        <v>0</v>
      </c>
      <c r="BQ184" s="72">
        <f t="shared" si="141"/>
        <v>0</v>
      </c>
      <c r="BR184" s="72">
        <f t="shared" si="142"/>
        <v>0</v>
      </c>
      <c r="BS184" s="78">
        <f t="shared" si="143"/>
        <v>0</v>
      </c>
      <c r="BT184" s="78">
        <f t="shared" si="144"/>
        <v>0</v>
      </c>
      <c r="BU184" s="80">
        <f t="shared" si="145"/>
        <v>1</v>
      </c>
      <c r="BV184" s="80">
        <f t="shared" si="146"/>
        <v>0</v>
      </c>
      <c r="BW184" s="78">
        <f>COUNTIF(Referrals[[#This Row],[Name]:[Alt.contact]],"Mi")</f>
        <v>2</v>
      </c>
      <c r="BX184" s="80">
        <f t="shared" si="147"/>
        <v>1</v>
      </c>
      <c r="BY184" s="72">
        <f t="shared" si="148"/>
        <v>0</v>
      </c>
      <c r="BZ184" s="80">
        <f t="shared" si="149"/>
        <v>0</v>
      </c>
      <c r="CA184" s="69">
        <f t="shared" si="150"/>
        <v>0</v>
      </c>
      <c r="CB184" s="80">
        <f t="shared" si="151"/>
        <v>1</v>
      </c>
      <c r="CC184" s="80">
        <f t="shared" si="152"/>
        <v>0</v>
      </c>
      <c r="CD184" s="80">
        <f t="shared" si="153"/>
        <v>0</v>
      </c>
      <c r="CE184" s="22"/>
      <c r="CF184" s="40" t="s">
        <v>413</v>
      </c>
      <c r="CG184" s="62"/>
      <c r="CH184" s="22"/>
      <c r="CI184" s="22"/>
      <c r="CJ184" s="4">
        <v>43053</v>
      </c>
      <c r="CK184" s="80" t="str">
        <f t="shared" si="154"/>
        <v xml:space="preserve"> </v>
      </c>
      <c r="CL184" s="15"/>
      <c r="CM184" s="6" t="str">
        <f t="shared" ca="1" si="155"/>
        <v xml:space="preserve"> </v>
      </c>
      <c r="CN184" s="6" t="str">
        <f t="shared" ca="1" si="156"/>
        <v xml:space="preserve"> </v>
      </c>
      <c r="CO184" s="80" t="str">
        <f t="shared" ca="1" si="157"/>
        <v xml:space="preserve"> </v>
      </c>
      <c r="CP184" s="80" t="str">
        <f t="shared" si="158"/>
        <v xml:space="preserve"> </v>
      </c>
      <c r="CQ184" s="80" t="str">
        <f t="shared" si="159"/>
        <v xml:space="preserve"> </v>
      </c>
      <c r="CR184" s="80" t="str">
        <f t="shared" si="160"/>
        <v xml:space="preserve"> </v>
      </c>
      <c r="CS184" s="80">
        <f t="shared" si="161"/>
        <v>56</v>
      </c>
    </row>
    <row r="185" spans="1:97">
      <c r="A185" s="33" t="s">
        <v>296</v>
      </c>
      <c r="B185" t="s">
        <v>253</v>
      </c>
      <c r="C185" t="s">
        <v>253</v>
      </c>
      <c r="D185">
        <v>1003168</v>
      </c>
      <c r="E185" t="s">
        <v>678</v>
      </c>
      <c r="F185" s="2">
        <v>42997</v>
      </c>
      <c r="G185" s="2">
        <v>26824</v>
      </c>
      <c r="H185" s="58">
        <f t="shared" si="108"/>
        <v>44</v>
      </c>
      <c r="I185" s="72" t="s">
        <v>678</v>
      </c>
      <c r="J185" s="43" t="s">
        <v>8</v>
      </c>
      <c r="K185" s="6">
        <v>10</v>
      </c>
      <c r="L185" s="6" t="s">
        <v>8</v>
      </c>
      <c r="M185" s="6" t="s">
        <v>11</v>
      </c>
      <c r="N185" s="6" t="s">
        <v>678</v>
      </c>
      <c r="O185" s="57"/>
      <c r="P185" t="s">
        <v>49</v>
      </c>
      <c r="Q185" t="s">
        <v>11</v>
      </c>
      <c r="S185" s="40" t="s">
        <v>11</v>
      </c>
      <c r="T185" t="s">
        <v>22</v>
      </c>
      <c r="U185" s="76" t="s">
        <v>8</v>
      </c>
      <c r="V185" s="22" t="s">
        <v>11</v>
      </c>
      <c r="W185" s="76" t="s">
        <v>8</v>
      </c>
      <c r="X185" s="76" t="s">
        <v>11</v>
      </c>
      <c r="Y185" s="76" t="s">
        <v>8</v>
      </c>
      <c r="Z185" s="53" t="s">
        <v>8</v>
      </c>
      <c r="AA185" t="s">
        <v>276</v>
      </c>
      <c r="AE185" t="s">
        <v>12</v>
      </c>
      <c r="AF185" s="6"/>
      <c r="AG185" s="6" t="s">
        <v>644</v>
      </c>
      <c r="AH185" s="6" t="s">
        <v>640</v>
      </c>
      <c r="AI185" s="6" t="s">
        <v>700</v>
      </c>
      <c r="AJ185" s="63">
        <f t="shared" si="109"/>
        <v>2017</v>
      </c>
      <c r="AK185" s="63">
        <f t="shared" si="110"/>
        <v>9</v>
      </c>
      <c r="AL185" s="80">
        <f t="shared" si="111"/>
        <v>1</v>
      </c>
      <c r="AM185" s="80">
        <f t="shared" si="112"/>
        <v>0</v>
      </c>
      <c r="AN185" s="80">
        <f t="shared" si="113"/>
        <v>0</v>
      </c>
      <c r="AO185" s="44">
        <f t="shared" si="114"/>
        <v>0</v>
      </c>
      <c r="AP185" s="80">
        <f t="shared" si="115"/>
        <v>0</v>
      </c>
      <c r="AQ185" s="80">
        <f t="shared" si="116"/>
        <v>1</v>
      </c>
      <c r="AR185" s="80">
        <f t="shared" si="117"/>
        <v>0</v>
      </c>
      <c r="AS185" s="44">
        <f t="shared" si="118"/>
        <v>0</v>
      </c>
      <c r="AT185" s="80">
        <f t="shared" si="119"/>
        <v>0</v>
      </c>
      <c r="AU185" s="80">
        <f t="shared" si="120"/>
        <v>0</v>
      </c>
      <c r="AV185" s="72">
        <f t="shared" si="121"/>
        <v>1</v>
      </c>
      <c r="AW185" s="72">
        <f t="shared" si="122"/>
        <v>1</v>
      </c>
      <c r="AX185" s="72">
        <f t="shared" si="123"/>
        <v>0</v>
      </c>
      <c r="AY185" s="72">
        <f t="shared" si="124"/>
        <v>0</v>
      </c>
      <c r="AZ185" s="72">
        <f t="shared" si="125"/>
        <v>0</v>
      </c>
      <c r="BA185" s="72">
        <f>IF(SUM(Referrals[[#This Row],[Tribal.bin]:[GA.bin]]) = 0,0,1)</f>
        <v>1</v>
      </c>
      <c r="BB185" s="72">
        <f t="shared" si="126"/>
        <v>0</v>
      </c>
      <c r="BC185" s="72">
        <f t="shared" si="127"/>
        <v>0</v>
      </c>
      <c r="BD185" s="72">
        <f t="shared" si="128"/>
        <v>0</v>
      </c>
      <c r="BE185" s="72">
        <f t="shared" si="129"/>
        <v>1</v>
      </c>
      <c r="BF185" s="72">
        <f t="shared" si="130"/>
        <v>0</v>
      </c>
      <c r="BG185" s="72">
        <f t="shared" si="131"/>
        <v>0</v>
      </c>
      <c r="BH185" s="72">
        <f t="shared" si="132"/>
        <v>0</v>
      </c>
      <c r="BI185" s="72">
        <f t="shared" si="133"/>
        <v>1</v>
      </c>
      <c r="BJ185" s="78">
        <f t="shared" si="134"/>
        <v>1</v>
      </c>
      <c r="BK185" s="78">
        <f t="shared" si="135"/>
        <v>1</v>
      </c>
      <c r="BL185" s="78">
        <f t="shared" si="136"/>
        <v>0</v>
      </c>
      <c r="BM185" s="72">
        <f t="shared" si="137"/>
        <v>1</v>
      </c>
      <c r="BN185" s="72">
        <f t="shared" si="138"/>
        <v>0</v>
      </c>
      <c r="BO185" s="72">
        <f t="shared" si="139"/>
        <v>1</v>
      </c>
      <c r="BP185" s="80">
        <f t="shared" si="140"/>
        <v>0</v>
      </c>
      <c r="BQ185" s="72">
        <f t="shared" si="141"/>
        <v>0</v>
      </c>
      <c r="BR185" s="72">
        <f t="shared" si="142"/>
        <v>0</v>
      </c>
      <c r="BS185" s="78">
        <f t="shared" si="143"/>
        <v>0</v>
      </c>
      <c r="BT185" s="78">
        <f t="shared" si="144"/>
        <v>1</v>
      </c>
      <c r="BU185" s="80">
        <f t="shared" si="145"/>
        <v>0</v>
      </c>
      <c r="BV185" s="80">
        <f t="shared" si="146"/>
        <v>0</v>
      </c>
      <c r="BW185" s="78">
        <f>COUNTIF(Referrals[[#This Row],[Name]:[Alt.contact]],"Mi")</f>
        <v>3</v>
      </c>
      <c r="BX185" s="80">
        <f t="shared" si="147"/>
        <v>1</v>
      </c>
      <c r="BY185" s="72">
        <f t="shared" si="148"/>
        <v>0</v>
      </c>
      <c r="BZ185" s="80">
        <f t="shared" si="149"/>
        <v>0</v>
      </c>
      <c r="CA185" s="67">
        <f t="shared" si="150"/>
        <v>0</v>
      </c>
      <c r="CB185" s="80">
        <f t="shared" si="151"/>
        <v>1</v>
      </c>
      <c r="CC185" s="80">
        <f t="shared" si="152"/>
        <v>0</v>
      </c>
      <c r="CD185" s="80">
        <f t="shared" si="153"/>
        <v>0</v>
      </c>
      <c r="CE185" s="22"/>
      <c r="CF185" s="40" t="s">
        <v>413</v>
      </c>
      <c r="CG185" s="62"/>
      <c r="CH185" s="22"/>
      <c r="CI185" s="22"/>
      <c r="CJ185" s="4">
        <v>43053</v>
      </c>
      <c r="CK185" s="80" t="str">
        <f t="shared" si="154"/>
        <v xml:space="preserve"> </v>
      </c>
      <c r="CL185" s="15"/>
      <c r="CM185" s="6" t="str">
        <f t="shared" ca="1" si="155"/>
        <v xml:space="preserve"> </v>
      </c>
      <c r="CN185" s="6" t="str">
        <f t="shared" ca="1" si="156"/>
        <v xml:space="preserve"> </v>
      </c>
      <c r="CO185" s="80" t="str">
        <f t="shared" ca="1" si="157"/>
        <v xml:space="preserve"> </v>
      </c>
      <c r="CP185" s="80" t="str">
        <f t="shared" si="158"/>
        <v xml:space="preserve"> </v>
      </c>
      <c r="CQ185" s="80" t="str">
        <f t="shared" si="159"/>
        <v xml:space="preserve"> </v>
      </c>
      <c r="CR185" s="80" t="str">
        <f t="shared" si="160"/>
        <v xml:space="preserve"> </v>
      </c>
      <c r="CS185" s="80">
        <f t="shared" si="161"/>
        <v>56</v>
      </c>
    </row>
    <row r="186" spans="1:97">
      <c r="A186" s="33" t="s">
        <v>297</v>
      </c>
      <c r="B186" t="s">
        <v>19</v>
      </c>
      <c r="C186" t="s">
        <v>298</v>
      </c>
      <c r="D186">
        <v>1046449</v>
      </c>
      <c r="E186" s="4">
        <v>42986</v>
      </c>
      <c r="F186" s="2">
        <v>42997</v>
      </c>
      <c r="G186" s="2">
        <v>30917</v>
      </c>
      <c r="H186" s="69">
        <f t="shared" si="108"/>
        <v>33</v>
      </c>
      <c r="I186" s="72" t="s">
        <v>8</v>
      </c>
      <c r="J186" s="43" t="s">
        <v>8</v>
      </c>
      <c r="K186" s="6">
        <v>14</v>
      </c>
      <c r="L186" s="6" t="s">
        <v>8</v>
      </c>
      <c r="M186" s="6" t="s">
        <v>8</v>
      </c>
      <c r="N186" s="6" t="s">
        <v>8</v>
      </c>
      <c r="O186" s="68" t="s">
        <v>8</v>
      </c>
      <c r="P186" t="s">
        <v>49</v>
      </c>
      <c r="Q186" t="s">
        <v>11</v>
      </c>
      <c r="R186" t="s">
        <v>11</v>
      </c>
      <c r="T186" t="s">
        <v>45</v>
      </c>
      <c r="U186" s="76" t="s">
        <v>11</v>
      </c>
      <c r="V186" s="22" t="s">
        <v>11</v>
      </c>
      <c r="W186" s="76" t="s">
        <v>8</v>
      </c>
      <c r="X186" s="76" t="s">
        <v>11</v>
      </c>
      <c r="Y186" s="76" t="s">
        <v>8</v>
      </c>
      <c r="Z186" s="53" t="s">
        <v>8</v>
      </c>
      <c r="AA186" t="s">
        <v>152</v>
      </c>
      <c r="AE186" t="s">
        <v>12</v>
      </c>
      <c r="AF186" s="6">
        <f>Referrals[[#This Row],[Date.Received]]-Referrals[[#This Row],[Date.Assessed]]</f>
        <v>11</v>
      </c>
      <c r="AG186" s="6" t="s">
        <v>644</v>
      </c>
      <c r="AH186" s="6" t="s">
        <v>642</v>
      </c>
      <c r="AI186" s="6" t="s">
        <v>700</v>
      </c>
      <c r="AJ186" s="63">
        <f t="shared" si="109"/>
        <v>2017</v>
      </c>
      <c r="AK186" s="63">
        <f t="shared" si="110"/>
        <v>9</v>
      </c>
      <c r="AL186" s="80">
        <f t="shared" si="111"/>
        <v>1</v>
      </c>
      <c r="AM186" s="80">
        <f t="shared" si="112"/>
        <v>0</v>
      </c>
      <c r="AN186" s="80">
        <f t="shared" si="113"/>
        <v>0</v>
      </c>
      <c r="AO186" s="44">
        <f t="shared" si="114"/>
        <v>0</v>
      </c>
      <c r="AP186" s="80">
        <f t="shared" si="115"/>
        <v>0</v>
      </c>
      <c r="AQ186" s="44">
        <f t="shared" si="116"/>
        <v>0</v>
      </c>
      <c r="AR186" s="80">
        <f t="shared" si="117"/>
        <v>0</v>
      </c>
      <c r="AS186" s="6">
        <f t="shared" si="118"/>
        <v>1</v>
      </c>
      <c r="AT186" s="80">
        <f t="shared" si="119"/>
        <v>0</v>
      </c>
      <c r="AU186" s="80">
        <f t="shared" si="120"/>
        <v>0</v>
      </c>
      <c r="AV186" s="72">
        <f t="shared" si="121"/>
        <v>1</v>
      </c>
      <c r="AW186" s="72">
        <f t="shared" si="122"/>
        <v>0</v>
      </c>
      <c r="AX186" s="72">
        <f t="shared" si="123"/>
        <v>0</v>
      </c>
      <c r="AY186" s="72">
        <f t="shared" si="124"/>
        <v>1</v>
      </c>
      <c r="AZ186" s="72">
        <f t="shared" si="125"/>
        <v>0</v>
      </c>
      <c r="BA186" s="72">
        <f>IF(SUM(Referrals[[#This Row],[Tribal.bin]:[GA.bin]]) = 0,0,1)</f>
        <v>1</v>
      </c>
      <c r="BB186" s="72">
        <f t="shared" si="126"/>
        <v>0</v>
      </c>
      <c r="BC186" s="72">
        <f t="shared" si="127"/>
        <v>0</v>
      </c>
      <c r="BD186" s="72">
        <f t="shared" si="128"/>
        <v>0</v>
      </c>
      <c r="BE186" s="72">
        <f t="shared" si="129"/>
        <v>1</v>
      </c>
      <c r="BF186" s="72">
        <f t="shared" si="130"/>
        <v>0</v>
      </c>
      <c r="BG186" s="72">
        <f t="shared" si="131"/>
        <v>0</v>
      </c>
      <c r="BH186" s="72">
        <f t="shared" si="132"/>
        <v>0</v>
      </c>
      <c r="BI186" s="72">
        <f t="shared" si="133"/>
        <v>0</v>
      </c>
      <c r="BJ186" s="78">
        <f t="shared" si="134"/>
        <v>0</v>
      </c>
      <c r="BK186" s="78">
        <f t="shared" si="135"/>
        <v>0</v>
      </c>
      <c r="BL186" s="78">
        <f t="shared" si="136"/>
        <v>0</v>
      </c>
      <c r="BM186" s="72">
        <f t="shared" si="137"/>
        <v>1</v>
      </c>
      <c r="BN186" s="72">
        <f t="shared" si="138"/>
        <v>1</v>
      </c>
      <c r="BO186" s="72">
        <f t="shared" si="139"/>
        <v>0</v>
      </c>
      <c r="BP186" s="80">
        <f t="shared" si="140"/>
        <v>0</v>
      </c>
      <c r="BQ186" s="72">
        <f t="shared" si="141"/>
        <v>0</v>
      </c>
      <c r="BR186" s="72">
        <f t="shared" si="142"/>
        <v>0</v>
      </c>
      <c r="BS186" s="78">
        <f t="shared" si="143"/>
        <v>0</v>
      </c>
      <c r="BT186" s="78">
        <f t="shared" si="144"/>
        <v>1</v>
      </c>
      <c r="BU186" s="80">
        <f t="shared" si="145"/>
        <v>1</v>
      </c>
      <c r="BV186" s="80">
        <f t="shared" si="146"/>
        <v>0</v>
      </c>
      <c r="BW186" s="78">
        <f>COUNTIF(Referrals[[#This Row],[Name]:[Alt.contact]],"Mi")</f>
        <v>0</v>
      </c>
      <c r="BX186" s="80">
        <f t="shared" si="147"/>
        <v>0</v>
      </c>
      <c r="BY186" s="80">
        <f t="shared" si="148"/>
        <v>0</v>
      </c>
      <c r="BZ186" s="80">
        <f t="shared" si="149"/>
        <v>0</v>
      </c>
      <c r="CA186" s="69">
        <f t="shared" si="150"/>
        <v>0</v>
      </c>
      <c r="CB186" s="80">
        <f t="shared" si="151"/>
        <v>1</v>
      </c>
      <c r="CC186" s="80">
        <f t="shared" si="152"/>
        <v>0</v>
      </c>
      <c r="CD186" s="80">
        <f t="shared" si="153"/>
        <v>0</v>
      </c>
      <c r="CE186" s="22"/>
      <c r="CF186" t="s">
        <v>717</v>
      </c>
      <c r="CG186" s="41" t="s">
        <v>104</v>
      </c>
      <c r="CH186" s="22"/>
      <c r="CI186" s="22" t="s">
        <v>23</v>
      </c>
      <c r="CJ186" s="4">
        <v>43020</v>
      </c>
      <c r="CK186" s="80" t="str">
        <f t="shared" si="154"/>
        <v xml:space="preserve"> </v>
      </c>
      <c r="CL186" s="15"/>
      <c r="CM186" s="6" t="str">
        <f t="shared" ca="1" si="155"/>
        <v xml:space="preserve"> </v>
      </c>
      <c r="CN186" s="6" t="str">
        <f t="shared" ca="1" si="156"/>
        <v xml:space="preserve"> </v>
      </c>
      <c r="CO186" s="80" t="str">
        <f t="shared" ca="1" si="157"/>
        <v xml:space="preserve"> </v>
      </c>
      <c r="CP186" s="80" t="str">
        <f t="shared" si="158"/>
        <v xml:space="preserve"> </v>
      </c>
      <c r="CQ186" s="80" t="str">
        <f t="shared" si="159"/>
        <v xml:space="preserve"> </v>
      </c>
      <c r="CR186" s="80" t="str">
        <f t="shared" si="160"/>
        <v xml:space="preserve"> </v>
      </c>
      <c r="CS186" s="80">
        <f t="shared" si="161"/>
        <v>23</v>
      </c>
    </row>
    <row r="187" spans="1:97">
      <c r="A187" s="33" t="s">
        <v>299</v>
      </c>
      <c r="B187" t="s">
        <v>19</v>
      </c>
      <c r="C187" t="s">
        <v>83</v>
      </c>
      <c r="D187">
        <v>1042306</v>
      </c>
      <c r="E187" s="4">
        <v>42877</v>
      </c>
      <c r="F187" s="2">
        <v>42997</v>
      </c>
      <c r="G187" s="2">
        <v>30012</v>
      </c>
      <c r="H187" s="58">
        <f t="shared" si="108"/>
        <v>35</v>
      </c>
      <c r="I187" s="72" t="s">
        <v>8</v>
      </c>
      <c r="J187" s="43" t="s">
        <v>8</v>
      </c>
      <c r="K187" s="6">
        <v>14</v>
      </c>
      <c r="L187" s="6" t="s">
        <v>11</v>
      </c>
      <c r="M187" s="6" t="s">
        <v>11</v>
      </c>
      <c r="N187" s="6" t="s">
        <v>8</v>
      </c>
      <c r="O187" s="57" t="s">
        <v>8</v>
      </c>
      <c r="P187" t="s">
        <v>9</v>
      </c>
      <c r="Q187" t="s">
        <v>11</v>
      </c>
      <c r="R187" t="s">
        <v>11</v>
      </c>
      <c r="T187" t="s">
        <v>10</v>
      </c>
      <c r="U187" s="76" t="s">
        <v>8</v>
      </c>
      <c r="V187" s="22" t="s">
        <v>11</v>
      </c>
      <c r="W187" s="76" t="s">
        <v>11</v>
      </c>
      <c r="X187" s="76" t="s">
        <v>8</v>
      </c>
      <c r="Y187" s="76" t="s">
        <v>8</v>
      </c>
      <c r="Z187" s="53"/>
      <c r="AE187" t="s">
        <v>12</v>
      </c>
      <c r="AF187" s="6">
        <f>Referrals[[#This Row],[Date.Received]]-Referrals[[#This Row],[Date.Assessed]]</f>
        <v>120</v>
      </c>
      <c r="AG187" s="6" t="s">
        <v>644</v>
      </c>
      <c r="AH187" s="6" t="s">
        <v>642</v>
      </c>
      <c r="AI187" s="6" t="s">
        <v>643</v>
      </c>
      <c r="AJ187" s="63">
        <f t="shared" si="109"/>
        <v>2017</v>
      </c>
      <c r="AK187" s="63">
        <f t="shared" si="110"/>
        <v>9</v>
      </c>
      <c r="AL187" s="80">
        <f t="shared" si="111"/>
        <v>1</v>
      </c>
      <c r="AM187" s="80">
        <f t="shared" si="112"/>
        <v>0</v>
      </c>
      <c r="AN187" s="80">
        <f t="shared" si="113"/>
        <v>0</v>
      </c>
      <c r="AO187" s="44">
        <f t="shared" si="114"/>
        <v>0</v>
      </c>
      <c r="AP187" s="80">
        <f t="shared" si="115"/>
        <v>0</v>
      </c>
      <c r="AQ187" s="44">
        <f t="shared" si="116"/>
        <v>0</v>
      </c>
      <c r="AR187" s="80">
        <f t="shared" si="117"/>
        <v>0</v>
      </c>
      <c r="AS187" s="6">
        <f t="shared" si="118"/>
        <v>1</v>
      </c>
      <c r="AT187" s="80">
        <f t="shared" si="119"/>
        <v>0</v>
      </c>
      <c r="AU187" s="80">
        <f t="shared" si="120"/>
        <v>1</v>
      </c>
      <c r="AV187" s="72">
        <f t="shared" si="121"/>
        <v>1</v>
      </c>
      <c r="AW187" s="72">
        <f t="shared" si="122"/>
        <v>0</v>
      </c>
      <c r="AX187" s="72">
        <f t="shared" si="123"/>
        <v>1</v>
      </c>
      <c r="AY187" s="72">
        <f t="shared" si="124"/>
        <v>0</v>
      </c>
      <c r="AZ187" s="72">
        <f t="shared" si="125"/>
        <v>0</v>
      </c>
      <c r="BA187" s="72">
        <f>IF(SUM(Referrals[[#This Row],[Tribal.bin]:[GA.bin]]) = 0,0,1)</f>
        <v>1</v>
      </c>
      <c r="BB187" s="72">
        <f t="shared" si="126"/>
        <v>0</v>
      </c>
      <c r="BC187" s="72">
        <f t="shared" si="127"/>
        <v>0</v>
      </c>
      <c r="BD187" s="72">
        <f t="shared" si="128"/>
        <v>0</v>
      </c>
      <c r="BE187" s="72">
        <f t="shared" si="129"/>
        <v>0</v>
      </c>
      <c r="BF187" s="72">
        <f t="shared" si="130"/>
        <v>0</v>
      </c>
      <c r="BG187" s="72">
        <f t="shared" si="131"/>
        <v>0</v>
      </c>
      <c r="BH187" s="72">
        <f t="shared" si="132"/>
        <v>1</v>
      </c>
      <c r="BI187" s="72">
        <f t="shared" si="133"/>
        <v>0</v>
      </c>
      <c r="BJ187" s="78">
        <f t="shared" si="134"/>
        <v>1</v>
      </c>
      <c r="BK187" s="78">
        <f t="shared" si="135"/>
        <v>0</v>
      </c>
      <c r="BL187" s="78">
        <f t="shared" si="136"/>
        <v>1</v>
      </c>
      <c r="BM187" s="72">
        <f t="shared" si="137"/>
        <v>1</v>
      </c>
      <c r="BN187" s="72">
        <f t="shared" si="138"/>
        <v>1</v>
      </c>
      <c r="BO187" s="72">
        <f t="shared" si="139"/>
        <v>0</v>
      </c>
      <c r="BP187" s="80">
        <f t="shared" si="140"/>
        <v>0</v>
      </c>
      <c r="BQ187" s="72">
        <f t="shared" si="141"/>
        <v>0</v>
      </c>
      <c r="BR187" s="72">
        <f t="shared" si="142"/>
        <v>0</v>
      </c>
      <c r="BS187" s="78">
        <f t="shared" si="143"/>
        <v>1</v>
      </c>
      <c r="BT187" s="78">
        <f t="shared" si="144"/>
        <v>0</v>
      </c>
      <c r="BU187" s="80">
        <f t="shared" si="145"/>
        <v>0</v>
      </c>
      <c r="BV187" s="80">
        <f t="shared" si="146"/>
        <v>0</v>
      </c>
      <c r="BW187" s="78">
        <f>COUNTIF(Referrals[[#This Row],[Name]:[Alt.contact]],"Mi")</f>
        <v>0</v>
      </c>
      <c r="BX187" s="80">
        <f t="shared" si="147"/>
        <v>0</v>
      </c>
      <c r="BY187" s="72">
        <f t="shared" si="148"/>
        <v>0</v>
      </c>
      <c r="BZ187" s="80">
        <f t="shared" si="149"/>
        <v>0</v>
      </c>
      <c r="CA187" s="67">
        <f t="shared" si="150"/>
        <v>0</v>
      </c>
      <c r="CB187" s="80">
        <f t="shared" si="151"/>
        <v>1</v>
      </c>
      <c r="CC187" s="80">
        <f t="shared" si="152"/>
        <v>0</v>
      </c>
      <c r="CD187" s="80">
        <f t="shared" si="153"/>
        <v>0</v>
      </c>
      <c r="CE187" s="22"/>
      <c r="CF187" s="40" t="s">
        <v>413</v>
      </c>
      <c r="CG187" s="62"/>
      <c r="CH187" s="22"/>
      <c r="CI187" s="22"/>
      <c r="CJ187" s="4">
        <v>43069</v>
      </c>
      <c r="CK187" s="80" t="str">
        <f t="shared" si="154"/>
        <v xml:space="preserve"> </v>
      </c>
      <c r="CL187" s="15"/>
      <c r="CM187" s="6" t="str">
        <f t="shared" ca="1" si="155"/>
        <v xml:space="preserve"> </v>
      </c>
      <c r="CN187" s="6" t="str">
        <f t="shared" ca="1" si="156"/>
        <v xml:space="preserve"> </v>
      </c>
      <c r="CO187" s="80" t="str">
        <f t="shared" ca="1" si="157"/>
        <v xml:space="preserve"> </v>
      </c>
      <c r="CP187" s="80" t="str">
        <f t="shared" si="158"/>
        <v xml:space="preserve"> </v>
      </c>
      <c r="CQ187" s="80" t="str">
        <f t="shared" si="159"/>
        <v xml:space="preserve"> </v>
      </c>
      <c r="CR187" s="80" t="str">
        <f t="shared" si="160"/>
        <v xml:space="preserve"> </v>
      </c>
      <c r="CS187" s="80">
        <f t="shared" si="161"/>
        <v>72</v>
      </c>
    </row>
    <row r="188" spans="1:97">
      <c r="A188" s="33" t="s">
        <v>300</v>
      </c>
      <c r="B188" t="s">
        <v>111</v>
      </c>
      <c r="C188" t="s">
        <v>161</v>
      </c>
      <c r="D188">
        <v>1010271</v>
      </c>
      <c r="E188" s="4">
        <v>42808</v>
      </c>
      <c r="F188" s="2">
        <v>42997</v>
      </c>
      <c r="G188" s="2">
        <v>33796</v>
      </c>
      <c r="H188" s="58">
        <f t="shared" si="108"/>
        <v>25</v>
      </c>
      <c r="I188" s="72" t="s">
        <v>8</v>
      </c>
      <c r="J188" s="43" t="s">
        <v>8</v>
      </c>
      <c r="K188" s="6">
        <v>12</v>
      </c>
      <c r="L188" s="6" t="s">
        <v>8</v>
      </c>
      <c r="M188" s="6" t="s">
        <v>11</v>
      </c>
      <c r="N188" s="6" t="s">
        <v>8</v>
      </c>
      <c r="O188" s="57" t="s">
        <v>8</v>
      </c>
      <c r="P188" t="s">
        <v>9</v>
      </c>
      <c r="Q188" t="s">
        <v>11</v>
      </c>
      <c r="T188" t="s">
        <v>45</v>
      </c>
      <c r="U188" s="76" t="s">
        <v>8</v>
      </c>
      <c r="V188" s="22" t="s">
        <v>11</v>
      </c>
      <c r="W188" s="76" t="s">
        <v>8</v>
      </c>
      <c r="X188" s="76" t="s">
        <v>8</v>
      </c>
      <c r="Y188" s="76" t="s">
        <v>8</v>
      </c>
      <c r="Z188" s="53"/>
      <c r="AB188" t="s">
        <v>143</v>
      </c>
      <c r="AC188" t="s">
        <v>695</v>
      </c>
      <c r="AD188" s="4">
        <v>43005</v>
      </c>
      <c r="AE188" t="s">
        <v>12</v>
      </c>
      <c r="AF188" s="6">
        <f>Referrals[[#This Row],[Date.Received]]-Referrals[[#This Row],[Date.Assessed]]</f>
        <v>189</v>
      </c>
      <c r="AG188" s="44" t="s">
        <v>645</v>
      </c>
      <c r="AH188" s="6" t="s">
        <v>640</v>
      </c>
      <c r="AI188" s="6" t="s">
        <v>700</v>
      </c>
      <c r="AJ188" s="63">
        <f t="shared" si="109"/>
        <v>2017</v>
      </c>
      <c r="AK188" s="63">
        <f t="shared" si="110"/>
        <v>9</v>
      </c>
      <c r="AL188" s="44">
        <f t="shared" si="111"/>
        <v>0</v>
      </c>
      <c r="AM188" s="80">
        <f t="shared" si="112"/>
        <v>1</v>
      </c>
      <c r="AN188" s="80">
        <f t="shared" si="113"/>
        <v>0</v>
      </c>
      <c r="AO188" s="44">
        <f t="shared" si="114"/>
        <v>0</v>
      </c>
      <c r="AP188" s="80">
        <f t="shared" si="115"/>
        <v>0</v>
      </c>
      <c r="AQ188" s="80">
        <f t="shared" si="116"/>
        <v>1</v>
      </c>
      <c r="AR188" s="80">
        <f t="shared" si="117"/>
        <v>0</v>
      </c>
      <c r="AS188" s="44">
        <f t="shared" si="118"/>
        <v>0</v>
      </c>
      <c r="AT188" s="80">
        <f t="shared" si="119"/>
        <v>0</v>
      </c>
      <c r="AU188" s="80">
        <f t="shared" si="120"/>
        <v>0</v>
      </c>
      <c r="AV188" s="72">
        <f t="shared" si="121"/>
        <v>1</v>
      </c>
      <c r="AW188" s="72">
        <f t="shared" si="122"/>
        <v>0</v>
      </c>
      <c r="AX188" s="72">
        <f t="shared" si="123"/>
        <v>0</v>
      </c>
      <c r="AY188" s="72">
        <f t="shared" si="124"/>
        <v>1</v>
      </c>
      <c r="AZ188" s="72">
        <f t="shared" si="125"/>
        <v>0</v>
      </c>
      <c r="BA188" s="72">
        <f>IF(SUM(Referrals[[#This Row],[Tribal.bin]:[GA.bin]]) = 0,0,1)</f>
        <v>1</v>
      </c>
      <c r="BB188" s="72">
        <f t="shared" si="126"/>
        <v>0</v>
      </c>
      <c r="BC188" s="72">
        <f t="shared" si="127"/>
        <v>0</v>
      </c>
      <c r="BD188" s="72">
        <f t="shared" si="128"/>
        <v>0</v>
      </c>
      <c r="BE188" s="72">
        <f t="shared" si="129"/>
        <v>0</v>
      </c>
      <c r="BF188" s="72">
        <f t="shared" si="130"/>
        <v>0</v>
      </c>
      <c r="BG188" s="72">
        <f t="shared" si="131"/>
        <v>0</v>
      </c>
      <c r="BH188" s="72">
        <f t="shared" si="132"/>
        <v>1</v>
      </c>
      <c r="BI188" s="72">
        <f t="shared" si="133"/>
        <v>0</v>
      </c>
      <c r="BJ188" s="78">
        <f t="shared" si="134"/>
        <v>1</v>
      </c>
      <c r="BK188" s="78">
        <f t="shared" si="135"/>
        <v>0</v>
      </c>
      <c r="BL188" s="78">
        <f t="shared" si="136"/>
        <v>0</v>
      </c>
      <c r="BM188" s="72">
        <f t="shared" si="137"/>
        <v>1</v>
      </c>
      <c r="BN188" s="72">
        <f t="shared" si="138"/>
        <v>0</v>
      </c>
      <c r="BO188" s="72">
        <f t="shared" si="139"/>
        <v>0</v>
      </c>
      <c r="BP188" s="80">
        <f t="shared" si="140"/>
        <v>0</v>
      </c>
      <c r="BQ188" s="72">
        <f t="shared" si="141"/>
        <v>0</v>
      </c>
      <c r="BR188" s="72">
        <f t="shared" si="142"/>
        <v>0</v>
      </c>
      <c r="BS188" s="78">
        <f t="shared" si="143"/>
        <v>0</v>
      </c>
      <c r="BT188" s="78">
        <f t="shared" si="144"/>
        <v>0</v>
      </c>
      <c r="BU188" s="80">
        <f t="shared" si="145"/>
        <v>0</v>
      </c>
      <c r="BV188" s="80">
        <f t="shared" si="146"/>
        <v>0</v>
      </c>
      <c r="BW188" s="78">
        <f>COUNTIF(Referrals[[#This Row],[Name]:[Alt.contact]],"Mi")</f>
        <v>0</v>
      </c>
      <c r="BX188" s="80">
        <f t="shared" si="147"/>
        <v>0</v>
      </c>
      <c r="BY188" s="66">
        <f t="shared" si="148"/>
        <v>1</v>
      </c>
      <c r="BZ188" s="66">
        <f t="shared" si="149"/>
        <v>0</v>
      </c>
      <c r="CA188" s="67">
        <f t="shared" si="150"/>
        <v>0</v>
      </c>
      <c r="CB188" s="80">
        <f t="shared" si="151"/>
        <v>1</v>
      </c>
      <c r="CC188" s="80">
        <f t="shared" si="152"/>
        <v>0</v>
      </c>
      <c r="CD188" s="80">
        <f t="shared" si="153"/>
        <v>0</v>
      </c>
      <c r="CE188" s="92"/>
      <c r="CF188" s="40" t="s">
        <v>413</v>
      </c>
      <c r="CG188" s="62"/>
      <c r="CH188" s="22"/>
      <c r="CI188" s="22" t="s">
        <v>35</v>
      </c>
      <c r="CJ188" s="4">
        <v>43089</v>
      </c>
      <c r="CK188" s="80" t="str">
        <f t="shared" si="154"/>
        <v xml:space="preserve"> </v>
      </c>
      <c r="CL188" s="15"/>
      <c r="CM188" s="6" t="str">
        <f t="shared" ca="1" si="155"/>
        <v xml:space="preserve"> </v>
      </c>
      <c r="CN188" s="6" t="str">
        <f t="shared" ca="1" si="156"/>
        <v xml:space="preserve"> </v>
      </c>
      <c r="CO188" s="80" t="str">
        <f t="shared" ca="1" si="157"/>
        <v xml:space="preserve"> </v>
      </c>
      <c r="CP188" s="80" t="str">
        <f t="shared" si="158"/>
        <v xml:space="preserve"> </v>
      </c>
      <c r="CQ188" s="80">
        <f t="shared" si="159"/>
        <v>8</v>
      </c>
      <c r="CR188" s="80" t="str">
        <f t="shared" si="160"/>
        <v xml:space="preserve"> </v>
      </c>
      <c r="CS188" s="80">
        <f t="shared" si="161"/>
        <v>92</v>
      </c>
    </row>
    <row r="189" spans="1:97">
      <c r="A189" s="33" t="s">
        <v>301</v>
      </c>
      <c r="B189" t="s">
        <v>284</v>
      </c>
      <c r="C189" t="s">
        <v>285</v>
      </c>
      <c r="D189">
        <v>1002717</v>
      </c>
      <c r="E189" s="4">
        <v>42989</v>
      </c>
      <c r="F189" s="2">
        <v>42997</v>
      </c>
      <c r="G189" s="2">
        <v>32898</v>
      </c>
      <c r="H189" s="58">
        <f t="shared" si="108"/>
        <v>27</v>
      </c>
      <c r="I189" s="72" t="s">
        <v>8</v>
      </c>
      <c r="J189" s="43" t="s">
        <v>8</v>
      </c>
      <c r="K189" s="6">
        <v>10</v>
      </c>
      <c r="L189" s="6" t="s">
        <v>8</v>
      </c>
      <c r="M189" s="6" t="s">
        <v>11</v>
      </c>
      <c r="N189" s="6" t="s">
        <v>8</v>
      </c>
      <c r="O189" s="57" t="s">
        <v>8</v>
      </c>
      <c r="P189" t="s">
        <v>49</v>
      </c>
      <c r="Q189" t="s">
        <v>11</v>
      </c>
      <c r="R189" t="s">
        <v>11</v>
      </c>
      <c r="T189" t="s">
        <v>22</v>
      </c>
      <c r="U189" s="76" t="s">
        <v>11</v>
      </c>
      <c r="V189" s="22" t="s">
        <v>11</v>
      </c>
      <c r="W189" s="76" t="s">
        <v>11</v>
      </c>
      <c r="X189" s="76" t="s">
        <v>8</v>
      </c>
      <c r="Y189" s="76" t="s">
        <v>8</v>
      </c>
      <c r="Z189" s="53" t="s">
        <v>8</v>
      </c>
      <c r="AA189" t="s">
        <v>152</v>
      </c>
      <c r="AE189" t="s">
        <v>12</v>
      </c>
      <c r="AF189" s="6">
        <f>Referrals[[#This Row],[Date.Received]]-Referrals[[#This Row],[Date.Assessed]]</f>
        <v>8</v>
      </c>
      <c r="AG189" s="6" t="s">
        <v>644</v>
      </c>
      <c r="AH189" s="6" t="s">
        <v>642</v>
      </c>
      <c r="AI189" s="6" t="s">
        <v>700</v>
      </c>
      <c r="AJ189" s="63">
        <f t="shared" si="109"/>
        <v>2017</v>
      </c>
      <c r="AK189" s="63">
        <f t="shared" si="110"/>
        <v>9</v>
      </c>
      <c r="AL189" s="80">
        <f t="shared" si="111"/>
        <v>1</v>
      </c>
      <c r="AM189" s="80">
        <f t="shared" si="112"/>
        <v>0</v>
      </c>
      <c r="AN189" s="80">
        <f t="shared" si="113"/>
        <v>0</v>
      </c>
      <c r="AO189" s="44">
        <f t="shared" si="114"/>
        <v>0</v>
      </c>
      <c r="AP189" s="80">
        <f t="shared" si="115"/>
        <v>0</v>
      </c>
      <c r="AQ189" s="44">
        <f t="shared" si="116"/>
        <v>0</v>
      </c>
      <c r="AR189" s="80">
        <f t="shared" si="117"/>
        <v>0</v>
      </c>
      <c r="AS189" s="6">
        <f t="shared" si="118"/>
        <v>1</v>
      </c>
      <c r="AT189" s="80">
        <f t="shared" si="119"/>
        <v>0</v>
      </c>
      <c r="AU189" s="80">
        <f t="shared" si="120"/>
        <v>0</v>
      </c>
      <c r="AV189" s="72">
        <f t="shared" si="121"/>
        <v>1</v>
      </c>
      <c r="AW189" s="72">
        <f t="shared" si="122"/>
        <v>1</v>
      </c>
      <c r="AX189" s="72">
        <f t="shared" si="123"/>
        <v>0</v>
      </c>
      <c r="AY189" s="72">
        <f t="shared" si="124"/>
        <v>0</v>
      </c>
      <c r="AZ189" s="72">
        <f t="shared" si="125"/>
        <v>0</v>
      </c>
      <c r="BA189" s="72">
        <f>IF(SUM(Referrals[[#This Row],[Tribal.bin]:[GA.bin]]) = 0,0,1)</f>
        <v>1</v>
      </c>
      <c r="BB189" s="72">
        <f t="shared" si="126"/>
        <v>0</v>
      </c>
      <c r="BC189" s="72">
        <f t="shared" si="127"/>
        <v>0</v>
      </c>
      <c r="BD189" s="72">
        <f t="shared" si="128"/>
        <v>0</v>
      </c>
      <c r="BE189" s="72">
        <f t="shared" si="129"/>
        <v>1</v>
      </c>
      <c r="BF189" s="72">
        <f t="shared" si="130"/>
        <v>0</v>
      </c>
      <c r="BG189" s="72">
        <f t="shared" si="131"/>
        <v>0</v>
      </c>
      <c r="BH189" s="72">
        <f t="shared" si="132"/>
        <v>0</v>
      </c>
      <c r="BI189" s="72">
        <f t="shared" si="133"/>
        <v>0</v>
      </c>
      <c r="BJ189" s="78">
        <f t="shared" si="134"/>
        <v>1</v>
      </c>
      <c r="BK189" s="78">
        <f t="shared" si="135"/>
        <v>0</v>
      </c>
      <c r="BL189" s="78">
        <f t="shared" si="136"/>
        <v>0</v>
      </c>
      <c r="BM189" s="72">
        <f t="shared" si="137"/>
        <v>1</v>
      </c>
      <c r="BN189" s="72">
        <f t="shared" si="138"/>
        <v>1</v>
      </c>
      <c r="BO189" s="72">
        <f t="shared" si="139"/>
        <v>0</v>
      </c>
      <c r="BP189" s="80">
        <f t="shared" si="140"/>
        <v>0</v>
      </c>
      <c r="BQ189" s="72">
        <f t="shared" si="141"/>
        <v>0</v>
      </c>
      <c r="BR189" s="72">
        <f t="shared" si="142"/>
        <v>0</v>
      </c>
      <c r="BS189" s="78">
        <f t="shared" si="143"/>
        <v>1</v>
      </c>
      <c r="BT189" s="78">
        <f t="shared" si="144"/>
        <v>0</v>
      </c>
      <c r="BU189" s="80">
        <f t="shared" si="145"/>
        <v>1</v>
      </c>
      <c r="BV189" s="80">
        <f t="shared" si="146"/>
        <v>0</v>
      </c>
      <c r="BW189" s="78">
        <f>COUNTIF(Referrals[[#This Row],[Name]:[Alt.contact]],"Mi")</f>
        <v>0</v>
      </c>
      <c r="BX189" s="80">
        <f t="shared" si="147"/>
        <v>0</v>
      </c>
      <c r="BY189" s="80">
        <f t="shared" si="148"/>
        <v>0</v>
      </c>
      <c r="BZ189" s="80">
        <f t="shared" si="149"/>
        <v>0</v>
      </c>
      <c r="CA189" s="67">
        <f t="shared" si="150"/>
        <v>0</v>
      </c>
      <c r="CB189" s="80">
        <f t="shared" si="151"/>
        <v>1</v>
      </c>
      <c r="CC189" s="80">
        <f t="shared" si="152"/>
        <v>0</v>
      </c>
      <c r="CD189" s="80">
        <f t="shared" si="153"/>
        <v>0</v>
      </c>
      <c r="CE189" s="22"/>
      <c r="CF189" t="s">
        <v>717</v>
      </c>
      <c r="CG189" s="41" t="s">
        <v>104</v>
      </c>
      <c r="CH189" s="22"/>
      <c r="CI189" s="22" t="s">
        <v>23</v>
      </c>
      <c r="CJ189" s="4">
        <v>43028</v>
      </c>
      <c r="CK189" s="80" t="str">
        <f t="shared" si="154"/>
        <v xml:space="preserve"> </v>
      </c>
      <c r="CL189" s="15"/>
      <c r="CM189" s="6" t="str">
        <f t="shared" ca="1" si="155"/>
        <v xml:space="preserve"> </v>
      </c>
      <c r="CN189" s="6" t="str">
        <f t="shared" ca="1" si="156"/>
        <v xml:space="preserve"> </v>
      </c>
      <c r="CO189" s="80" t="str">
        <f t="shared" ca="1" si="157"/>
        <v xml:space="preserve"> </v>
      </c>
      <c r="CP189" s="80" t="str">
        <f t="shared" si="158"/>
        <v xml:space="preserve"> </v>
      </c>
      <c r="CQ189" s="80" t="str">
        <f t="shared" si="159"/>
        <v xml:space="preserve"> </v>
      </c>
      <c r="CR189" s="80" t="str">
        <f t="shared" si="160"/>
        <v xml:space="preserve"> </v>
      </c>
      <c r="CS189" s="80">
        <f t="shared" si="161"/>
        <v>31</v>
      </c>
    </row>
    <row r="190" spans="1:97">
      <c r="A190" s="33" t="s">
        <v>302</v>
      </c>
      <c r="B190" t="s">
        <v>6</v>
      </c>
      <c r="C190" t="s">
        <v>169</v>
      </c>
      <c r="D190">
        <v>1002474</v>
      </c>
      <c r="E190" s="4">
        <v>42880</v>
      </c>
      <c r="F190" s="2">
        <v>42997</v>
      </c>
      <c r="G190" s="2">
        <v>26595</v>
      </c>
      <c r="H190" s="58">
        <f t="shared" si="108"/>
        <v>44</v>
      </c>
      <c r="I190" s="72" t="s">
        <v>678</v>
      </c>
      <c r="J190" s="43" t="s">
        <v>8</v>
      </c>
      <c r="K190" s="6">
        <v>9</v>
      </c>
      <c r="L190" s="6" t="s">
        <v>8</v>
      </c>
      <c r="M190" s="6" t="s">
        <v>8</v>
      </c>
      <c r="N190" s="6" t="s">
        <v>8</v>
      </c>
      <c r="O190" s="57" t="s">
        <v>8</v>
      </c>
      <c r="P190" t="s">
        <v>9</v>
      </c>
      <c r="Q190" t="s">
        <v>11</v>
      </c>
      <c r="S190" s="40" t="s">
        <v>11</v>
      </c>
      <c r="T190" t="s">
        <v>22</v>
      </c>
      <c r="U190" s="76" t="s">
        <v>11</v>
      </c>
      <c r="V190" s="22" t="s">
        <v>11</v>
      </c>
      <c r="W190" s="76" t="s">
        <v>11</v>
      </c>
      <c r="X190" s="76" t="s">
        <v>11</v>
      </c>
      <c r="Y190" s="76" t="s">
        <v>8</v>
      </c>
      <c r="Z190" s="53" t="s">
        <v>8</v>
      </c>
      <c r="AA190" t="s">
        <v>152</v>
      </c>
      <c r="AB190" t="s">
        <v>143</v>
      </c>
      <c r="AC190" t="s">
        <v>695</v>
      </c>
      <c r="AD190" s="4">
        <v>43010</v>
      </c>
      <c r="AE190" t="s">
        <v>16</v>
      </c>
      <c r="AF190" s="6">
        <f>Referrals[[#This Row],[Date.Received]]-Referrals[[#This Row],[Date.Assessed]]</f>
        <v>117</v>
      </c>
      <c r="AG190" s="44" t="s">
        <v>645</v>
      </c>
      <c r="AH190" s="6" t="s">
        <v>640</v>
      </c>
      <c r="AI190" s="6" t="s">
        <v>700</v>
      </c>
      <c r="AJ190" s="63">
        <f t="shared" si="109"/>
        <v>2017</v>
      </c>
      <c r="AK190" s="63">
        <f t="shared" si="110"/>
        <v>9</v>
      </c>
      <c r="AL190" s="44">
        <f t="shared" si="111"/>
        <v>0</v>
      </c>
      <c r="AM190" s="80">
        <f t="shared" si="112"/>
        <v>1</v>
      </c>
      <c r="AN190" s="80">
        <f t="shared" si="113"/>
        <v>0</v>
      </c>
      <c r="AO190" s="44">
        <f t="shared" si="114"/>
        <v>0</v>
      </c>
      <c r="AP190" s="80">
        <f t="shared" si="115"/>
        <v>0</v>
      </c>
      <c r="AQ190" s="80">
        <f t="shared" si="116"/>
        <v>1</v>
      </c>
      <c r="AR190" s="80">
        <f t="shared" si="117"/>
        <v>0</v>
      </c>
      <c r="AS190" s="44">
        <f t="shared" si="118"/>
        <v>0</v>
      </c>
      <c r="AT190" s="80">
        <f t="shared" si="119"/>
        <v>0</v>
      </c>
      <c r="AU190" s="80">
        <f t="shared" si="120"/>
        <v>0</v>
      </c>
      <c r="AV190" s="72">
        <f t="shared" si="121"/>
        <v>1</v>
      </c>
      <c r="AW190" s="72">
        <f t="shared" si="122"/>
        <v>1</v>
      </c>
      <c r="AX190" s="72">
        <f t="shared" si="123"/>
        <v>0</v>
      </c>
      <c r="AY190" s="72">
        <f t="shared" si="124"/>
        <v>0</v>
      </c>
      <c r="AZ190" s="72">
        <f t="shared" si="125"/>
        <v>0</v>
      </c>
      <c r="BA190" s="72">
        <f>IF(SUM(Referrals[[#This Row],[Tribal.bin]:[GA.bin]]) = 0,0,1)</f>
        <v>1</v>
      </c>
      <c r="BB190" s="72">
        <f t="shared" si="126"/>
        <v>0</v>
      </c>
      <c r="BC190" s="72">
        <f t="shared" si="127"/>
        <v>0</v>
      </c>
      <c r="BD190" s="72">
        <f t="shared" si="128"/>
        <v>0</v>
      </c>
      <c r="BE190" s="72">
        <f t="shared" si="129"/>
        <v>0</v>
      </c>
      <c r="BF190" s="72">
        <f t="shared" si="130"/>
        <v>0</v>
      </c>
      <c r="BG190" s="72">
        <f t="shared" si="131"/>
        <v>0</v>
      </c>
      <c r="BH190" s="72">
        <f t="shared" si="132"/>
        <v>1</v>
      </c>
      <c r="BI190" s="72">
        <f t="shared" si="133"/>
        <v>0</v>
      </c>
      <c r="BJ190" s="78">
        <f t="shared" si="134"/>
        <v>0</v>
      </c>
      <c r="BK190" s="78">
        <f t="shared" si="135"/>
        <v>0</v>
      </c>
      <c r="BL190" s="78">
        <f t="shared" si="136"/>
        <v>0</v>
      </c>
      <c r="BM190" s="72">
        <f t="shared" si="137"/>
        <v>1</v>
      </c>
      <c r="BN190" s="72">
        <f t="shared" si="138"/>
        <v>0</v>
      </c>
      <c r="BO190" s="72">
        <f t="shared" si="139"/>
        <v>1</v>
      </c>
      <c r="BP190" s="80">
        <f t="shared" si="140"/>
        <v>0</v>
      </c>
      <c r="BQ190" s="72">
        <f t="shared" si="141"/>
        <v>0</v>
      </c>
      <c r="BR190" s="72">
        <f t="shared" si="142"/>
        <v>0</v>
      </c>
      <c r="BS190" s="78">
        <f t="shared" si="143"/>
        <v>1</v>
      </c>
      <c r="BT190" s="78">
        <f t="shared" si="144"/>
        <v>1</v>
      </c>
      <c r="BU190" s="80">
        <f t="shared" si="145"/>
        <v>1</v>
      </c>
      <c r="BV190" s="80">
        <f t="shared" si="146"/>
        <v>0</v>
      </c>
      <c r="BW190" s="78">
        <f>COUNTIF(Referrals[[#This Row],[Name]:[Alt.contact]],"Mi")</f>
        <v>1</v>
      </c>
      <c r="BX190" s="80">
        <f t="shared" si="147"/>
        <v>1</v>
      </c>
      <c r="BY190" s="66">
        <f t="shared" si="148"/>
        <v>1</v>
      </c>
      <c r="BZ190" s="66">
        <f t="shared" si="149"/>
        <v>0</v>
      </c>
      <c r="CA190" s="67">
        <f t="shared" si="150"/>
        <v>1</v>
      </c>
      <c r="CB190" s="80">
        <f t="shared" si="151"/>
        <v>0</v>
      </c>
      <c r="CC190" s="80">
        <f t="shared" si="152"/>
        <v>0</v>
      </c>
      <c r="CD190" s="80">
        <f t="shared" si="153"/>
        <v>0</v>
      </c>
      <c r="CE190" s="23">
        <v>43035</v>
      </c>
      <c r="CG190" s="62"/>
      <c r="CH190" s="22"/>
      <c r="CI190" s="22"/>
      <c r="CJ190" s="4">
        <v>43041</v>
      </c>
      <c r="CK190" s="80" t="str">
        <f t="shared" si="154"/>
        <v>Yes</v>
      </c>
      <c r="CL190" s="15"/>
      <c r="CM190" s="6">
        <f t="shared" ca="1" si="155"/>
        <v>826</v>
      </c>
      <c r="CN190" s="6" t="str">
        <f t="shared" ca="1" si="156"/>
        <v>Yes</v>
      </c>
      <c r="CO190" s="80" t="str">
        <f t="shared" ca="1" si="157"/>
        <v>Yes</v>
      </c>
      <c r="CP190" s="80">
        <f t="shared" si="158"/>
        <v>38</v>
      </c>
      <c r="CQ190" s="80">
        <f t="shared" si="159"/>
        <v>13</v>
      </c>
      <c r="CR190" s="80">
        <f t="shared" si="160"/>
        <v>25</v>
      </c>
      <c r="CS190" s="80" t="str">
        <f t="shared" si="161"/>
        <v xml:space="preserve"> </v>
      </c>
    </row>
    <row r="191" spans="1:97">
      <c r="A191" s="33" t="s">
        <v>304</v>
      </c>
      <c r="B191" t="s">
        <v>60</v>
      </c>
      <c r="C191" t="s">
        <v>230</v>
      </c>
      <c r="D191">
        <v>1038636</v>
      </c>
      <c r="E191" s="4">
        <v>42878</v>
      </c>
      <c r="F191" s="2">
        <v>42997</v>
      </c>
      <c r="G191" s="2">
        <v>21727</v>
      </c>
      <c r="H191" s="58">
        <f t="shared" si="108"/>
        <v>58</v>
      </c>
      <c r="I191" s="72" t="s">
        <v>8</v>
      </c>
      <c r="J191" s="43" t="s">
        <v>8</v>
      </c>
      <c r="K191" s="6">
        <v>9</v>
      </c>
      <c r="L191" s="6" t="s">
        <v>8</v>
      </c>
      <c r="M191" s="6" t="s">
        <v>8</v>
      </c>
      <c r="N191" s="6" t="s">
        <v>8</v>
      </c>
      <c r="O191" s="57" t="s">
        <v>8</v>
      </c>
      <c r="P191" t="s">
        <v>9</v>
      </c>
      <c r="Q191" t="s">
        <v>11</v>
      </c>
      <c r="T191" t="s">
        <v>22</v>
      </c>
      <c r="U191" s="76" t="s">
        <v>11</v>
      </c>
      <c r="V191" s="22" t="s">
        <v>11</v>
      </c>
      <c r="W191" s="76" t="s">
        <v>11</v>
      </c>
      <c r="X191" s="76" t="s">
        <v>8</v>
      </c>
      <c r="Y191" s="76" t="s">
        <v>8</v>
      </c>
      <c r="Z191" s="53"/>
      <c r="AB191" t="s">
        <v>143</v>
      </c>
      <c r="AC191" t="s">
        <v>695</v>
      </c>
      <c r="AD191" s="4">
        <v>43025</v>
      </c>
      <c r="AE191" t="s">
        <v>12</v>
      </c>
      <c r="AF191" s="6">
        <f>Referrals[[#This Row],[Date.Received]]-Referrals[[#This Row],[Date.Assessed]]</f>
        <v>119</v>
      </c>
      <c r="AG191" s="44" t="s">
        <v>645</v>
      </c>
      <c r="AH191" s="6" t="s">
        <v>638</v>
      </c>
      <c r="AI191" s="6" t="s">
        <v>700</v>
      </c>
      <c r="AJ191" s="63">
        <f t="shared" si="109"/>
        <v>2017</v>
      </c>
      <c r="AK191" s="63">
        <f t="shared" si="110"/>
        <v>9</v>
      </c>
      <c r="AL191" s="44">
        <f t="shared" si="111"/>
        <v>0</v>
      </c>
      <c r="AM191" s="80">
        <f t="shared" si="112"/>
        <v>1</v>
      </c>
      <c r="AN191" s="80">
        <f t="shared" si="113"/>
        <v>0</v>
      </c>
      <c r="AO191" s="6">
        <f t="shared" si="114"/>
        <v>1</v>
      </c>
      <c r="AP191" s="80">
        <f t="shared" si="115"/>
        <v>0</v>
      </c>
      <c r="AQ191" s="44">
        <f t="shared" si="116"/>
        <v>0</v>
      </c>
      <c r="AR191" s="80">
        <f t="shared" si="117"/>
        <v>0</v>
      </c>
      <c r="AS191" s="44">
        <f t="shared" si="118"/>
        <v>0</v>
      </c>
      <c r="AT191" s="80">
        <f t="shared" si="119"/>
        <v>0</v>
      </c>
      <c r="AU191" s="80">
        <f t="shared" si="120"/>
        <v>0</v>
      </c>
      <c r="AV191" s="72">
        <f t="shared" si="121"/>
        <v>1</v>
      </c>
      <c r="AW191" s="72">
        <f t="shared" si="122"/>
        <v>1</v>
      </c>
      <c r="AX191" s="72">
        <f t="shared" si="123"/>
        <v>0</v>
      </c>
      <c r="AY191" s="72">
        <f t="shared" si="124"/>
        <v>0</v>
      </c>
      <c r="AZ191" s="72">
        <f t="shared" si="125"/>
        <v>0</v>
      </c>
      <c r="BA191" s="72">
        <f>IF(SUM(Referrals[[#This Row],[Tribal.bin]:[GA.bin]]) = 0,0,1)</f>
        <v>1</v>
      </c>
      <c r="BB191" s="72">
        <f t="shared" si="126"/>
        <v>0</v>
      </c>
      <c r="BC191" s="72">
        <f t="shared" si="127"/>
        <v>0</v>
      </c>
      <c r="BD191" s="72">
        <f t="shared" si="128"/>
        <v>0</v>
      </c>
      <c r="BE191" s="72">
        <f t="shared" si="129"/>
        <v>0</v>
      </c>
      <c r="BF191" s="72">
        <f t="shared" si="130"/>
        <v>0</v>
      </c>
      <c r="BG191" s="72">
        <f t="shared" si="131"/>
        <v>0</v>
      </c>
      <c r="BH191" s="72">
        <f t="shared" si="132"/>
        <v>1</v>
      </c>
      <c r="BI191" s="72">
        <f t="shared" si="133"/>
        <v>0</v>
      </c>
      <c r="BJ191" s="78">
        <f t="shared" si="134"/>
        <v>0</v>
      </c>
      <c r="BK191" s="78">
        <f t="shared" si="135"/>
        <v>0</v>
      </c>
      <c r="BL191" s="78">
        <f t="shared" si="136"/>
        <v>0</v>
      </c>
      <c r="BM191" s="72">
        <f t="shared" si="137"/>
        <v>1</v>
      </c>
      <c r="BN191" s="72">
        <f t="shared" si="138"/>
        <v>0</v>
      </c>
      <c r="BO191" s="72">
        <f t="shared" si="139"/>
        <v>0</v>
      </c>
      <c r="BP191" s="80">
        <f t="shared" si="140"/>
        <v>0</v>
      </c>
      <c r="BQ191" s="72">
        <f t="shared" si="141"/>
        <v>0</v>
      </c>
      <c r="BR191" s="72">
        <f t="shared" si="142"/>
        <v>0</v>
      </c>
      <c r="BS191" s="78">
        <f t="shared" si="143"/>
        <v>1</v>
      </c>
      <c r="BT191" s="78">
        <f t="shared" si="144"/>
        <v>0</v>
      </c>
      <c r="BU191" s="80">
        <f t="shared" si="145"/>
        <v>1</v>
      </c>
      <c r="BV191" s="80">
        <f t="shared" si="146"/>
        <v>0</v>
      </c>
      <c r="BW191" s="78">
        <f>COUNTIF(Referrals[[#This Row],[Name]:[Alt.contact]],"Mi")</f>
        <v>0</v>
      </c>
      <c r="BX191" s="80">
        <f t="shared" si="147"/>
        <v>0</v>
      </c>
      <c r="BY191" s="66">
        <f t="shared" si="148"/>
        <v>1</v>
      </c>
      <c r="BZ191" s="66">
        <f t="shared" si="149"/>
        <v>0</v>
      </c>
      <c r="CA191" s="67">
        <f t="shared" si="150"/>
        <v>0</v>
      </c>
      <c r="CB191" s="80">
        <f t="shared" si="151"/>
        <v>1</v>
      </c>
      <c r="CC191" s="80">
        <f t="shared" si="152"/>
        <v>0</v>
      </c>
      <c r="CD191" s="80">
        <f t="shared" si="153"/>
        <v>0</v>
      </c>
      <c r="CE191" s="92"/>
      <c r="CF191" s="40" t="s">
        <v>413</v>
      </c>
      <c r="CG191" s="62"/>
      <c r="CH191" s="22"/>
      <c r="CI191" s="22" t="s">
        <v>35</v>
      </c>
      <c r="CJ191" s="4">
        <v>43089</v>
      </c>
      <c r="CK191" s="80" t="str">
        <f t="shared" si="154"/>
        <v xml:space="preserve"> </v>
      </c>
      <c r="CL191" s="15"/>
      <c r="CM191" s="6" t="str">
        <f t="shared" ca="1" si="155"/>
        <v xml:space="preserve"> </v>
      </c>
      <c r="CN191" s="6" t="str">
        <f t="shared" ca="1" si="156"/>
        <v xml:space="preserve"> </v>
      </c>
      <c r="CO191" s="80" t="str">
        <f t="shared" ca="1" si="157"/>
        <v xml:space="preserve"> </v>
      </c>
      <c r="CP191" s="80" t="str">
        <f t="shared" si="158"/>
        <v xml:space="preserve"> </v>
      </c>
      <c r="CQ191" s="80">
        <f t="shared" si="159"/>
        <v>28</v>
      </c>
      <c r="CR191" s="80" t="str">
        <f t="shared" si="160"/>
        <v xml:space="preserve"> </v>
      </c>
      <c r="CS191" s="80">
        <f t="shared" si="161"/>
        <v>92</v>
      </c>
    </row>
    <row r="192" spans="1:97">
      <c r="A192" s="14" t="s">
        <v>295</v>
      </c>
      <c r="B192" t="s">
        <v>6</v>
      </c>
      <c r="C192" t="s">
        <v>71</v>
      </c>
      <c r="D192">
        <v>1035215</v>
      </c>
      <c r="E192" s="4">
        <v>42913</v>
      </c>
      <c r="F192" s="2">
        <v>42997</v>
      </c>
      <c r="G192" s="2">
        <v>22924</v>
      </c>
      <c r="H192" s="58">
        <f t="shared" si="108"/>
        <v>54</v>
      </c>
      <c r="I192" s="72" t="s">
        <v>8</v>
      </c>
      <c r="J192" s="43" t="s">
        <v>8</v>
      </c>
      <c r="K192" s="6">
        <v>10</v>
      </c>
      <c r="L192" s="6" t="s">
        <v>8</v>
      </c>
      <c r="M192" s="6" t="s">
        <v>11</v>
      </c>
      <c r="N192" s="6" t="s">
        <v>11</v>
      </c>
      <c r="O192" s="57" t="s">
        <v>8</v>
      </c>
      <c r="P192" t="s">
        <v>9</v>
      </c>
      <c r="Q192" t="s">
        <v>11</v>
      </c>
      <c r="T192" t="s">
        <v>22</v>
      </c>
      <c r="U192" s="76" t="s">
        <v>8</v>
      </c>
      <c r="V192" s="22" t="s">
        <v>11</v>
      </c>
      <c r="W192" s="76" t="s">
        <v>11</v>
      </c>
      <c r="X192" s="76" t="s">
        <v>11</v>
      </c>
      <c r="Y192" s="76" t="s">
        <v>8</v>
      </c>
      <c r="Z192" s="53" t="s">
        <v>8</v>
      </c>
      <c r="AA192" t="s">
        <v>152</v>
      </c>
      <c r="AE192" t="s">
        <v>12</v>
      </c>
      <c r="AF192" s="6">
        <f>Referrals[[#This Row],[Date.Received]]-Referrals[[#This Row],[Date.Assessed]]</f>
        <v>84</v>
      </c>
      <c r="AG192" s="6" t="s">
        <v>644</v>
      </c>
      <c r="AH192" s="6" t="s">
        <v>640</v>
      </c>
      <c r="AI192" s="6" t="s">
        <v>700</v>
      </c>
      <c r="AJ192" s="63">
        <f t="shared" si="109"/>
        <v>2017</v>
      </c>
      <c r="AK192" s="63">
        <f t="shared" si="110"/>
        <v>9</v>
      </c>
      <c r="AL192" s="80">
        <f t="shared" si="111"/>
        <v>1</v>
      </c>
      <c r="AM192" s="80">
        <f t="shared" si="112"/>
        <v>0</v>
      </c>
      <c r="AN192" s="80">
        <f t="shared" si="113"/>
        <v>0</v>
      </c>
      <c r="AO192" s="44">
        <f t="shared" si="114"/>
        <v>0</v>
      </c>
      <c r="AP192" s="80">
        <f t="shared" si="115"/>
        <v>0</v>
      </c>
      <c r="AQ192" s="80">
        <f t="shared" si="116"/>
        <v>1</v>
      </c>
      <c r="AR192" s="80">
        <f t="shared" si="117"/>
        <v>0</v>
      </c>
      <c r="AS192" s="44">
        <f t="shared" si="118"/>
        <v>0</v>
      </c>
      <c r="AT192" s="80">
        <f t="shared" si="119"/>
        <v>0</v>
      </c>
      <c r="AU192" s="80">
        <f t="shared" si="120"/>
        <v>0</v>
      </c>
      <c r="AV192" s="72">
        <f t="shared" si="121"/>
        <v>1</v>
      </c>
      <c r="AW192" s="72">
        <f t="shared" si="122"/>
        <v>1</v>
      </c>
      <c r="AX192" s="72">
        <f t="shared" si="123"/>
        <v>0</v>
      </c>
      <c r="AY192" s="72">
        <f t="shared" si="124"/>
        <v>0</v>
      </c>
      <c r="AZ192" s="72">
        <f t="shared" si="125"/>
        <v>0</v>
      </c>
      <c r="BA192" s="72">
        <f>IF(SUM(Referrals[[#This Row],[Tribal.bin]:[GA.bin]]) = 0,0,1)</f>
        <v>1</v>
      </c>
      <c r="BB192" s="72">
        <f t="shared" si="126"/>
        <v>0</v>
      </c>
      <c r="BC192" s="72">
        <f t="shared" si="127"/>
        <v>0</v>
      </c>
      <c r="BD192" s="72">
        <f t="shared" si="128"/>
        <v>0</v>
      </c>
      <c r="BE192" s="72">
        <f t="shared" si="129"/>
        <v>0</v>
      </c>
      <c r="BF192" s="72">
        <f t="shared" si="130"/>
        <v>0</v>
      </c>
      <c r="BG192" s="72">
        <f t="shared" si="131"/>
        <v>0</v>
      </c>
      <c r="BH192" s="72">
        <f t="shared" si="132"/>
        <v>1</v>
      </c>
      <c r="BI192" s="72">
        <f t="shared" si="133"/>
        <v>0</v>
      </c>
      <c r="BJ192" s="78">
        <f t="shared" si="134"/>
        <v>1</v>
      </c>
      <c r="BK192" s="78">
        <f t="shared" si="135"/>
        <v>1</v>
      </c>
      <c r="BL192" s="78">
        <f t="shared" si="136"/>
        <v>0</v>
      </c>
      <c r="BM192" s="72">
        <f t="shared" si="137"/>
        <v>1</v>
      </c>
      <c r="BN192" s="72">
        <f t="shared" si="138"/>
        <v>0</v>
      </c>
      <c r="BO192" s="72">
        <f t="shared" si="139"/>
        <v>0</v>
      </c>
      <c r="BP192" s="80">
        <f t="shared" si="140"/>
        <v>0</v>
      </c>
      <c r="BQ192" s="72">
        <f t="shared" si="141"/>
        <v>0</v>
      </c>
      <c r="BR192" s="72">
        <f t="shared" si="142"/>
        <v>0</v>
      </c>
      <c r="BS192" s="78">
        <f t="shared" si="143"/>
        <v>1</v>
      </c>
      <c r="BT192" s="78">
        <f t="shared" si="144"/>
        <v>1</v>
      </c>
      <c r="BU192" s="80">
        <f t="shared" si="145"/>
        <v>0</v>
      </c>
      <c r="BV192" s="80">
        <f t="shared" si="146"/>
        <v>0</v>
      </c>
      <c r="BW192" s="78">
        <f>COUNTIF(Referrals[[#This Row],[Name]:[Alt.contact]],"Mi")</f>
        <v>0</v>
      </c>
      <c r="BX192" s="80">
        <f t="shared" si="147"/>
        <v>0</v>
      </c>
      <c r="BY192" s="72">
        <f t="shared" si="148"/>
        <v>0</v>
      </c>
      <c r="BZ192" s="80">
        <f t="shared" si="149"/>
        <v>0</v>
      </c>
      <c r="CA192" s="67">
        <f t="shared" si="150"/>
        <v>0</v>
      </c>
      <c r="CB192" s="80">
        <f t="shared" si="151"/>
        <v>1</v>
      </c>
      <c r="CC192" s="80">
        <f t="shared" si="152"/>
        <v>0</v>
      </c>
      <c r="CD192" s="80">
        <f t="shared" si="153"/>
        <v>0</v>
      </c>
      <c r="CE192" s="22"/>
      <c r="CF192" t="s">
        <v>717</v>
      </c>
      <c r="CG192" s="41" t="s">
        <v>104</v>
      </c>
      <c r="CH192" s="22"/>
      <c r="CI192" s="22" t="s">
        <v>23</v>
      </c>
      <c r="CJ192" s="4">
        <v>43021</v>
      </c>
      <c r="CK192" s="80" t="str">
        <f t="shared" si="154"/>
        <v xml:space="preserve"> </v>
      </c>
      <c r="CL192" s="15"/>
      <c r="CM192" s="6" t="str">
        <f t="shared" ca="1" si="155"/>
        <v xml:space="preserve"> </v>
      </c>
      <c r="CN192" s="6" t="str">
        <f t="shared" ca="1" si="156"/>
        <v xml:space="preserve"> </v>
      </c>
      <c r="CO192" s="80" t="str">
        <f t="shared" ca="1" si="157"/>
        <v xml:space="preserve"> </v>
      </c>
      <c r="CP192" s="80" t="str">
        <f t="shared" si="158"/>
        <v xml:space="preserve"> </v>
      </c>
      <c r="CQ192" s="80" t="str">
        <f t="shared" si="159"/>
        <v xml:space="preserve"> </v>
      </c>
      <c r="CR192" s="80" t="str">
        <f t="shared" si="160"/>
        <v xml:space="preserve"> </v>
      </c>
      <c r="CS192" s="80">
        <f t="shared" si="161"/>
        <v>24</v>
      </c>
    </row>
    <row r="193" spans="1:97">
      <c r="A193" s="33" t="s">
        <v>306</v>
      </c>
      <c r="B193" t="s">
        <v>6</v>
      </c>
      <c r="C193" t="s">
        <v>165</v>
      </c>
      <c r="D193">
        <v>1008399</v>
      </c>
      <c r="E193" s="4">
        <v>42914</v>
      </c>
      <c r="F193" s="2">
        <v>42998</v>
      </c>
      <c r="G193" s="2">
        <v>32299</v>
      </c>
      <c r="H193" s="58">
        <f t="shared" si="108"/>
        <v>29</v>
      </c>
      <c r="I193" s="72" t="s">
        <v>8</v>
      </c>
      <c r="J193" s="43" t="s">
        <v>8</v>
      </c>
      <c r="K193" s="6">
        <v>9</v>
      </c>
      <c r="L193" s="6" t="s">
        <v>8</v>
      </c>
      <c r="M193" s="6" t="s">
        <v>11</v>
      </c>
      <c r="N193" s="6" t="s">
        <v>11</v>
      </c>
      <c r="O193" s="57" t="s">
        <v>11</v>
      </c>
      <c r="P193" t="s">
        <v>9</v>
      </c>
      <c r="Q193" t="s">
        <v>11</v>
      </c>
      <c r="S193" s="40" t="s">
        <v>11</v>
      </c>
      <c r="T193" t="s">
        <v>45</v>
      </c>
      <c r="U193" s="72" t="s">
        <v>8</v>
      </c>
      <c r="V193" t="s">
        <v>11</v>
      </c>
      <c r="W193" s="72" t="s">
        <v>11</v>
      </c>
      <c r="X193" s="72" t="s">
        <v>8</v>
      </c>
      <c r="Y193" s="80" t="s">
        <v>8</v>
      </c>
      <c r="Z193" s="53"/>
      <c r="AE193" t="s">
        <v>12</v>
      </c>
      <c r="AF193" s="6">
        <f>Referrals[[#This Row],[Date.Received]]-Referrals[[#This Row],[Date.Assessed]]</f>
        <v>84</v>
      </c>
      <c r="AG193" s="6" t="s">
        <v>644</v>
      </c>
      <c r="AH193" s="6" t="s">
        <v>642</v>
      </c>
      <c r="AI193" s="6" t="s">
        <v>700</v>
      </c>
      <c r="AJ193" s="63">
        <f t="shared" si="109"/>
        <v>2017</v>
      </c>
      <c r="AK193" s="63">
        <f t="shared" si="110"/>
        <v>9</v>
      </c>
      <c r="AL193" s="80">
        <f t="shared" si="111"/>
        <v>1</v>
      </c>
      <c r="AM193" s="80">
        <f t="shared" si="112"/>
        <v>0</v>
      </c>
      <c r="AN193" s="80">
        <f t="shared" si="113"/>
        <v>0</v>
      </c>
      <c r="AO193" s="44">
        <f t="shared" si="114"/>
        <v>0</v>
      </c>
      <c r="AP193" s="80">
        <f t="shared" si="115"/>
        <v>0</v>
      </c>
      <c r="AQ193" s="44">
        <f t="shared" si="116"/>
        <v>0</v>
      </c>
      <c r="AR193" s="80">
        <f t="shared" si="117"/>
        <v>0</v>
      </c>
      <c r="AS193" s="6">
        <f t="shared" si="118"/>
        <v>1</v>
      </c>
      <c r="AT193" s="80">
        <f t="shared" si="119"/>
        <v>0</v>
      </c>
      <c r="AU193" s="80">
        <f t="shared" si="120"/>
        <v>0</v>
      </c>
      <c r="AV193" s="72">
        <f t="shared" si="121"/>
        <v>1</v>
      </c>
      <c r="AW193" s="72">
        <f t="shared" si="122"/>
        <v>0</v>
      </c>
      <c r="AX193" s="72">
        <f t="shared" si="123"/>
        <v>0</v>
      </c>
      <c r="AY193" s="72">
        <f t="shared" si="124"/>
        <v>1</v>
      </c>
      <c r="AZ193" s="72">
        <f t="shared" si="125"/>
        <v>0</v>
      </c>
      <c r="BA193" s="72">
        <f>IF(SUM(Referrals[[#This Row],[Tribal.bin]:[GA.bin]]) = 0,0,1)</f>
        <v>1</v>
      </c>
      <c r="BB193" s="72">
        <f t="shared" si="126"/>
        <v>0</v>
      </c>
      <c r="BC193" s="72">
        <f t="shared" si="127"/>
        <v>0</v>
      </c>
      <c r="BD193" s="72">
        <f t="shared" si="128"/>
        <v>0</v>
      </c>
      <c r="BE193" s="72">
        <f t="shared" si="129"/>
        <v>0</v>
      </c>
      <c r="BF193" s="72">
        <f t="shared" si="130"/>
        <v>0</v>
      </c>
      <c r="BG193" s="72">
        <f t="shared" si="131"/>
        <v>0</v>
      </c>
      <c r="BH193" s="72">
        <f t="shared" si="132"/>
        <v>1</v>
      </c>
      <c r="BI193" s="72">
        <f t="shared" si="133"/>
        <v>1</v>
      </c>
      <c r="BJ193" s="78">
        <f t="shared" si="134"/>
        <v>1</v>
      </c>
      <c r="BK193" s="78">
        <f t="shared" si="135"/>
        <v>1</v>
      </c>
      <c r="BL193" s="78">
        <f t="shared" si="136"/>
        <v>0</v>
      </c>
      <c r="BM193" s="72">
        <f t="shared" si="137"/>
        <v>1</v>
      </c>
      <c r="BN193" s="72">
        <f t="shared" si="138"/>
        <v>0</v>
      </c>
      <c r="BO193" s="72">
        <f t="shared" si="139"/>
        <v>1</v>
      </c>
      <c r="BP193" s="80">
        <f t="shared" si="140"/>
        <v>0</v>
      </c>
      <c r="BQ193" s="72">
        <f t="shared" si="141"/>
        <v>0</v>
      </c>
      <c r="BR193" s="72">
        <f t="shared" si="142"/>
        <v>0</v>
      </c>
      <c r="BS193" s="78">
        <f t="shared" si="143"/>
        <v>1</v>
      </c>
      <c r="BT193" s="78">
        <f t="shared" si="144"/>
        <v>0</v>
      </c>
      <c r="BU193" s="80">
        <f t="shared" si="145"/>
        <v>0</v>
      </c>
      <c r="BV193" s="80">
        <f t="shared" si="146"/>
        <v>0</v>
      </c>
      <c r="BW193" s="78">
        <f>COUNTIF(Referrals[[#This Row],[Name]:[Alt.contact]],"Mi")</f>
        <v>0</v>
      </c>
      <c r="BX193" s="80">
        <f t="shared" si="147"/>
        <v>0</v>
      </c>
      <c r="BY193" s="72">
        <f t="shared" si="148"/>
        <v>0</v>
      </c>
      <c r="BZ193" s="80">
        <f t="shared" si="149"/>
        <v>0</v>
      </c>
      <c r="CA193" s="67">
        <f t="shared" si="150"/>
        <v>0</v>
      </c>
      <c r="CB193" s="80">
        <f t="shared" si="151"/>
        <v>1</v>
      </c>
      <c r="CC193" s="80">
        <f t="shared" si="152"/>
        <v>0</v>
      </c>
      <c r="CD193" s="80">
        <f t="shared" si="153"/>
        <v>0</v>
      </c>
      <c r="CE193" s="22"/>
      <c r="CF193" s="40" t="s">
        <v>413</v>
      </c>
      <c r="CG193" s="62"/>
      <c r="CH193" s="22"/>
      <c r="CI193" s="22"/>
      <c r="CJ193" s="4">
        <v>43028</v>
      </c>
      <c r="CK193" s="80" t="str">
        <f t="shared" si="154"/>
        <v xml:space="preserve"> </v>
      </c>
      <c r="CL193" s="15"/>
      <c r="CM193" s="6" t="str">
        <f t="shared" ca="1" si="155"/>
        <v xml:space="preserve"> </v>
      </c>
      <c r="CN193" s="6" t="str">
        <f t="shared" ca="1" si="156"/>
        <v xml:space="preserve"> </v>
      </c>
      <c r="CO193" s="80" t="str">
        <f t="shared" ca="1" si="157"/>
        <v xml:space="preserve"> </v>
      </c>
      <c r="CP193" s="80" t="str">
        <f t="shared" si="158"/>
        <v xml:space="preserve"> </v>
      </c>
      <c r="CQ193" s="80" t="str">
        <f t="shared" si="159"/>
        <v xml:space="preserve"> </v>
      </c>
      <c r="CR193" s="80" t="str">
        <f t="shared" si="160"/>
        <v xml:space="preserve"> </v>
      </c>
      <c r="CS193" s="80">
        <f t="shared" si="161"/>
        <v>30</v>
      </c>
    </row>
    <row r="194" spans="1:97">
      <c r="A194" s="33" t="s">
        <v>307</v>
      </c>
      <c r="B194" t="s">
        <v>6</v>
      </c>
      <c r="C194" t="s">
        <v>165</v>
      </c>
      <c r="D194">
        <v>1022455</v>
      </c>
      <c r="E194" s="4">
        <v>42821</v>
      </c>
      <c r="F194" s="2">
        <v>42998</v>
      </c>
      <c r="G194" s="2">
        <v>21295</v>
      </c>
      <c r="H194" s="58">
        <f t="shared" ref="H194:H257" si="162">INT(YEARFRAC(G194,F194))</f>
        <v>59</v>
      </c>
      <c r="I194" s="72" t="s">
        <v>8</v>
      </c>
      <c r="J194" s="43" t="s">
        <v>8</v>
      </c>
      <c r="K194" s="6">
        <v>10</v>
      </c>
      <c r="L194" s="6" t="s">
        <v>8</v>
      </c>
      <c r="M194" s="6" t="s">
        <v>8</v>
      </c>
      <c r="N194" s="6" t="s">
        <v>8</v>
      </c>
      <c r="O194" s="57" t="s">
        <v>8</v>
      </c>
      <c r="P194" t="s">
        <v>9</v>
      </c>
      <c r="Q194" t="s">
        <v>11</v>
      </c>
      <c r="R194" t="s">
        <v>11</v>
      </c>
      <c r="T194" t="s">
        <v>45</v>
      </c>
      <c r="U194" s="76" t="s">
        <v>8</v>
      </c>
      <c r="V194" s="22" t="s">
        <v>11</v>
      </c>
      <c r="W194" s="76" t="s">
        <v>11</v>
      </c>
      <c r="X194" s="76" t="s">
        <v>11</v>
      </c>
      <c r="Y194" s="76" t="s">
        <v>8</v>
      </c>
      <c r="Z194" s="53"/>
      <c r="AE194" t="s">
        <v>12</v>
      </c>
      <c r="AF194" s="6">
        <f>Referrals[[#This Row],[Date.Received]]-Referrals[[#This Row],[Date.Assessed]]</f>
        <v>177</v>
      </c>
      <c r="AG194" s="6" t="s">
        <v>644</v>
      </c>
      <c r="AH194" s="6" t="s">
        <v>640</v>
      </c>
      <c r="AI194" s="6" t="s">
        <v>700</v>
      </c>
      <c r="AJ194" s="63">
        <f t="shared" ref="AJ194:AJ257" si="163">YEAR(F194)</f>
        <v>2017</v>
      </c>
      <c r="AK194" s="63">
        <f t="shared" ref="AK194:AK257" si="164">MONTH(F194)</f>
        <v>9</v>
      </c>
      <c r="AL194" s="80">
        <f t="shared" ref="AL194:AL257" si="165">IF(AG194&lt;&gt;"Male",0,1)</f>
        <v>1</v>
      </c>
      <c r="AM194" s="80">
        <f t="shared" ref="AM194:AM257" si="166">IF(AG194&lt;&gt;"Female",0,1)</f>
        <v>0</v>
      </c>
      <c r="AN194" s="80">
        <f t="shared" ref="AN194:AN257" si="167">IF(AG194&lt;&gt;"Trans",0,1)</f>
        <v>0</v>
      </c>
      <c r="AO194" s="44">
        <f t="shared" ref="AO194:AO257" si="168">IF(AH194&lt;&gt;"AI",0,1)</f>
        <v>0</v>
      </c>
      <c r="AP194" s="80">
        <f t="shared" ref="AP194:AP257" si="169">IF(AH194&lt;&gt;"Asian",0,1)</f>
        <v>0</v>
      </c>
      <c r="AQ194" s="80">
        <f t="shared" ref="AQ194:AQ257" si="170">IF(AH194&lt;&gt;"Black/AA",0,1)</f>
        <v>1</v>
      </c>
      <c r="AR194" s="80">
        <f t="shared" ref="AR194:AR257" si="171">IF(AH194&lt;&gt;"NH/PI",0,1)</f>
        <v>0</v>
      </c>
      <c r="AS194" s="44">
        <f t="shared" ref="AS194:AS257" si="172">IF(AH194&lt;&gt;"White",0,1)</f>
        <v>0</v>
      </c>
      <c r="AT194" s="80">
        <f t="shared" ref="AT194:AT257" si="173">IF(AH194&lt;&gt;"Mix/Other",0,1)</f>
        <v>0</v>
      </c>
      <c r="AU194" s="80">
        <f t="shared" ref="AU194:AU257" si="174">IF(AI194&lt;&gt;"H/L",0,1)</f>
        <v>0</v>
      </c>
      <c r="AV194" s="72">
        <f t="shared" ref="AV194:AV257" si="175">IF(V194&lt;&gt;"Yes",0,1)</f>
        <v>1</v>
      </c>
      <c r="AW194" s="72">
        <f t="shared" ref="AW194:AW257" si="176">IF(T194&lt;&gt;"Chronic Homeless",0,1)</f>
        <v>0</v>
      </c>
      <c r="AX194" s="72">
        <f t="shared" ref="AX194:AX257" si="177">IF(T194&lt;&gt;"HUD homeless",0,1)</f>
        <v>0</v>
      </c>
      <c r="AY194" s="72">
        <f t="shared" ref="AY194:AY257" si="178">IF(T194&lt;&gt;"Long term homeless",0,1)</f>
        <v>1</v>
      </c>
      <c r="AZ194" s="72">
        <f t="shared" ref="AZ194:AZ257" si="179">IF(T194&lt;&gt;"not homeless",0,1)</f>
        <v>0</v>
      </c>
      <c r="BA194" s="72">
        <f>IF(SUM(Referrals[[#This Row],[Tribal.bin]:[GA.bin]]) = 0,0,1)</f>
        <v>1</v>
      </c>
      <c r="BB194" s="72">
        <f t="shared" ref="BB194:BB257" si="180">IF(P194&lt;&gt;"Tribal",0,1)</f>
        <v>0</v>
      </c>
      <c r="BC194" s="72">
        <f t="shared" ref="BC194:BC257" si="181">IF(P194&lt;&gt;"SSDI",0,1)</f>
        <v>0</v>
      </c>
      <c r="BD194" s="72">
        <f t="shared" ref="BD194:BD257" si="182">IF(P194&lt;&gt;"RSDI",0,1)</f>
        <v>0</v>
      </c>
      <c r="BE194" s="72">
        <f t="shared" ref="BE194:BE257" si="183">IF(P194&lt;&gt;"none",0,1)</f>
        <v>0</v>
      </c>
      <c r="BF194" s="72">
        <f t="shared" ref="BF194:BF257" si="184">IF(P194&lt;&gt;"employment",0,1)</f>
        <v>0</v>
      </c>
      <c r="BG194" s="72">
        <f t="shared" ref="BG194:BG257" si="185">IF(P194&lt;&gt;"SSI",0,1)</f>
        <v>0</v>
      </c>
      <c r="BH194" s="72">
        <f t="shared" ref="BH194:BH257" si="186">IF(P194&lt;&gt;"GA",0,1)</f>
        <v>1</v>
      </c>
      <c r="BI194" s="72">
        <f t="shared" ref="BI194:BI257" si="187">IF(O194&lt;&gt;"no",1,0)</f>
        <v>0</v>
      </c>
      <c r="BJ194" s="78">
        <f t="shared" ref="BJ194:BJ257" si="188">IF(M194&lt;&gt;"no",1,0)</f>
        <v>0</v>
      </c>
      <c r="BK194" s="78">
        <f t="shared" ref="BK194:BK257" si="189">IF(N194&lt;&gt;"no",1,0)</f>
        <v>0</v>
      </c>
      <c r="BL194" s="78">
        <f t="shared" ref="BL194:BL257" si="190">IF(L194&lt;&gt;"no",1,0)</f>
        <v>0</v>
      </c>
      <c r="BM194" s="72">
        <f t="shared" ref="BM194:BM257" si="191">IF(Q194&lt;&gt;"",1,0)</f>
        <v>1</v>
      </c>
      <c r="BN194" s="72">
        <f t="shared" ref="BN194:BN257" si="192">IF(R194&lt;&gt;"",1,0)</f>
        <v>1</v>
      </c>
      <c r="BO194" s="72">
        <f t="shared" ref="BO194:BO257" si="193">IF(S194&lt;&gt;"",1,0)</f>
        <v>0</v>
      </c>
      <c r="BP194" s="80">
        <f t="shared" ref="BP194:BP257" si="194">IF(Y194&lt;&gt;"yes",0,1)</f>
        <v>0</v>
      </c>
      <c r="BQ194" s="72">
        <f t="shared" ref="BQ194:BQ257" si="195">IF(I194&lt;&gt;"Yes",0,1)</f>
        <v>0</v>
      </c>
      <c r="BR194" s="72">
        <f t="shared" ref="BR194:BR257" si="196">IF(J194&lt;&gt;"Yes",0,1)</f>
        <v>0</v>
      </c>
      <c r="BS194" s="78">
        <f t="shared" ref="BS194:BS257" si="197">IF(W194&lt;&gt;"no",1,0)</f>
        <v>1</v>
      </c>
      <c r="BT194" s="78">
        <f t="shared" ref="BT194:BT257" si="198">IF(X194&lt;&gt;"no",1,0)</f>
        <v>1</v>
      </c>
      <c r="BU194" s="80">
        <f t="shared" ref="BU194:BU257" si="199">IF(U194&lt;&gt;"Yes",0,1)</f>
        <v>0</v>
      </c>
      <c r="BV194" s="80">
        <f t="shared" ref="BV194:BV257" si="200">IF(I194&lt;&gt;"unkwn",0,1)</f>
        <v>0</v>
      </c>
      <c r="BW194" s="78">
        <f>COUNTIF(Referrals[[#This Row],[Name]:[Alt.contact]],"Mi")</f>
        <v>0</v>
      </c>
      <c r="BX194" s="80">
        <f t="shared" ref="BX194:BX257" si="201">IF(BW194 &gt;0,1,0)</f>
        <v>0</v>
      </c>
      <c r="BY194" s="72">
        <f t="shared" ref="BY194:BY257" si="202">IF(AD194&lt;&gt;"",1,0)</f>
        <v>0</v>
      </c>
      <c r="BZ194" s="80">
        <f t="shared" ref="BZ194:BZ257" si="203">IF(AE194&lt;&gt;"interview scheduled",0,1)</f>
        <v>0</v>
      </c>
      <c r="CA194" s="67">
        <f t="shared" ref="CA194:CA257" si="204">IF(AE194&lt;&gt;"Moved in",0,1)</f>
        <v>0</v>
      </c>
      <c r="CB194" s="80">
        <f t="shared" ref="CB194:CB257" si="205">IF(AE194&lt;&gt;"Removed",0,1)</f>
        <v>1</v>
      </c>
      <c r="CC194" s="80">
        <f t="shared" ref="CC194:CC257" si="206">IF(AE194&lt;&gt;"in process with PM",0,1)</f>
        <v>0</v>
      </c>
      <c r="CD194" s="80">
        <f t="shared" ref="CD194:CD257" si="207">IF(AE194&lt;&gt;"",0,1)</f>
        <v>0</v>
      </c>
      <c r="CE194" s="22"/>
      <c r="CF194" s="40" t="s">
        <v>413</v>
      </c>
      <c r="CG194" s="62"/>
      <c r="CH194" s="22"/>
      <c r="CI194" s="22" t="s">
        <v>27</v>
      </c>
      <c r="CJ194" s="4">
        <v>43028</v>
      </c>
      <c r="CK194" s="80" t="str">
        <f t="shared" ref="CK194:CK257" si="208">_xlfn.IFS(AE194="Removed"," ",AE194 = "in process with PM"," ",AE194 = "interview scheduled"," ", AE194 = FALSE, " ", CL194 &gt; 1/1/2010,"no",AE194 = "Moved in","Yes")</f>
        <v xml:space="preserve"> </v>
      </c>
      <c r="CL194" s="15"/>
      <c r="CM194" s="6" t="str">
        <f t="shared" ref="CM194:CM257" ca="1" si="209">_xlfn.IFS(AE194="Removed"," ",AE194 = "in process with PM"," ",AE194 = "interview scheduled"," ", AE194 = FALSE, " ",CK194 = "no",CL194 - CE194,CK194 = "Yes",TODAY() - CE194)</f>
        <v xml:space="preserve"> </v>
      </c>
      <c r="CN194" s="6" t="str">
        <f t="shared" ref="CN194:CN257" ca="1" si="210">_xlfn.IFS(AE194="Removed"," ",AE194 = "in process with PM"," ",AE194 = "interview scheduled"," ", AE194 = FALSE, " ",(TODAY() - CE194) &gt; 364,"Yes",(TODAY() - CE194) &lt; 365,"no")</f>
        <v xml:space="preserve"> </v>
      </c>
      <c r="CO194" s="80" t="str">
        <f t="shared" ref="CO194:CO257" ca="1" si="211">_xlfn.IFS(AE194="Removed"," ",AE194 = "in process with PM"," ",AE194 = "interview scheduled"," ", AE194 = FALSE, " ",CM194 &gt; 364,"Yes",CM194 &lt; 365,"no")</f>
        <v xml:space="preserve"> </v>
      </c>
      <c r="CP194" s="80" t="str">
        <f t="shared" ref="CP194:CP257" si="212">_xlfn.IFS(AE194="Removed"," ",AE194 = "in process with PM"," ",AE194 = "interview scheduled"," ",AE194 = FALSE, " ", AE194 = "moved in",CE194 - F194)</f>
        <v xml:space="preserve"> </v>
      </c>
      <c r="CQ194" s="80" t="str">
        <f t="shared" ref="CQ194:CQ257" si="213">_xlfn.IFS(AD194=FALSE," ",AD194 &gt; 1/1/2010,AD194 - F194,,,,,AE194 = "in process with PM",AD194 - F194)</f>
        <v xml:space="preserve"> </v>
      </c>
      <c r="CR194" s="80" t="str">
        <f t="shared" ref="CR194:CR257" si="214">_xlfn.IFS(AE194="Removed"," ",AE194 = "in process with PM"," ",AE194 = "interview scheduled"," ",AE194 = FALSE, " ", AE194 = "moved in",CE194 - AD194)</f>
        <v xml:space="preserve"> </v>
      </c>
      <c r="CS194" s="80">
        <f t="shared" ref="CS194:CS257" si="215">_xlfn.IFS(AE194="moved in"," ",AE194 = "in process with PM"," ",AE194 = "interview scheduled"," ",AE194 = FALSE, " ", AE194 = "removed",CJ194 - F194)</f>
        <v>30</v>
      </c>
    </row>
    <row r="195" spans="1:97">
      <c r="A195" s="33" t="s">
        <v>308</v>
      </c>
      <c r="B195" t="s">
        <v>309</v>
      </c>
      <c r="C195" t="s">
        <v>310</v>
      </c>
      <c r="D195">
        <v>1013103</v>
      </c>
      <c r="E195" s="4">
        <v>42837</v>
      </c>
      <c r="F195" s="2">
        <v>42998</v>
      </c>
      <c r="G195" s="2">
        <v>23273</v>
      </c>
      <c r="H195" s="58">
        <f t="shared" si="162"/>
        <v>54</v>
      </c>
      <c r="I195" s="72" t="s">
        <v>8</v>
      </c>
      <c r="J195" s="43" t="s">
        <v>8</v>
      </c>
      <c r="K195" s="6">
        <v>9</v>
      </c>
      <c r="L195" s="6" t="s">
        <v>8</v>
      </c>
      <c r="M195" s="6" t="s">
        <v>8</v>
      </c>
      <c r="N195" s="6" t="s">
        <v>8</v>
      </c>
      <c r="O195" s="57" t="s">
        <v>8</v>
      </c>
      <c r="P195" t="s">
        <v>21</v>
      </c>
      <c r="Q195" t="s">
        <v>11</v>
      </c>
      <c r="T195" t="s">
        <v>22</v>
      </c>
      <c r="U195" s="76" t="s">
        <v>8</v>
      </c>
      <c r="V195" s="22" t="s">
        <v>11</v>
      </c>
      <c r="W195" s="76" t="s">
        <v>11</v>
      </c>
      <c r="X195" s="76" t="s">
        <v>11</v>
      </c>
      <c r="Y195" s="76" t="s">
        <v>8</v>
      </c>
      <c r="Z195" s="53"/>
      <c r="AB195" t="s">
        <v>143</v>
      </c>
      <c r="AC195" t="s">
        <v>172</v>
      </c>
      <c r="AD195" s="4">
        <v>43012</v>
      </c>
      <c r="AE195" t="s">
        <v>16</v>
      </c>
      <c r="AF195" s="6">
        <f>Referrals[[#This Row],[Date.Received]]-Referrals[[#This Row],[Date.Assessed]]</f>
        <v>161</v>
      </c>
      <c r="AG195" s="44" t="s">
        <v>645</v>
      </c>
      <c r="AH195" s="6" t="s">
        <v>640</v>
      </c>
      <c r="AI195" s="6" t="s">
        <v>700</v>
      </c>
      <c r="AJ195" s="63">
        <f t="shared" si="163"/>
        <v>2017</v>
      </c>
      <c r="AK195" s="63">
        <f t="shared" si="164"/>
        <v>9</v>
      </c>
      <c r="AL195" s="44">
        <f t="shared" si="165"/>
        <v>0</v>
      </c>
      <c r="AM195" s="80">
        <f t="shared" si="166"/>
        <v>1</v>
      </c>
      <c r="AN195" s="80">
        <f t="shared" si="167"/>
        <v>0</v>
      </c>
      <c r="AO195" s="44">
        <f t="shared" si="168"/>
        <v>0</v>
      </c>
      <c r="AP195" s="80">
        <f t="shared" si="169"/>
        <v>0</v>
      </c>
      <c r="AQ195" s="80">
        <f t="shared" si="170"/>
        <v>1</v>
      </c>
      <c r="AR195" s="80">
        <f t="shared" si="171"/>
        <v>0</v>
      </c>
      <c r="AS195" s="44">
        <f t="shared" si="172"/>
        <v>0</v>
      </c>
      <c r="AT195" s="80">
        <f t="shared" si="173"/>
        <v>0</v>
      </c>
      <c r="AU195" s="80">
        <f t="shared" si="174"/>
        <v>0</v>
      </c>
      <c r="AV195" s="72">
        <f t="shared" si="175"/>
        <v>1</v>
      </c>
      <c r="AW195" s="72">
        <f t="shared" si="176"/>
        <v>1</v>
      </c>
      <c r="AX195" s="72">
        <f t="shared" si="177"/>
        <v>0</v>
      </c>
      <c r="AY195" s="72">
        <f t="shared" si="178"/>
        <v>0</v>
      </c>
      <c r="AZ195" s="72">
        <f t="shared" si="179"/>
        <v>0</v>
      </c>
      <c r="BA195" s="72">
        <f>IF(SUM(Referrals[[#This Row],[Tribal.bin]:[GA.bin]]) = 0,0,1)</f>
        <v>1</v>
      </c>
      <c r="BB195" s="72">
        <f t="shared" si="180"/>
        <v>0</v>
      </c>
      <c r="BC195" s="72">
        <f t="shared" si="181"/>
        <v>0</v>
      </c>
      <c r="BD195" s="72">
        <f t="shared" si="182"/>
        <v>0</v>
      </c>
      <c r="BE195" s="72">
        <f t="shared" si="183"/>
        <v>0</v>
      </c>
      <c r="BF195" s="72">
        <f t="shared" si="184"/>
        <v>0</v>
      </c>
      <c r="BG195" s="72">
        <f t="shared" si="185"/>
        <v>1</v>
      </c>
      <c r="BH195" s="72">
        <f t="shared" si="186"/>
        <v>0</v>
      </c>
      <c r="BI195" s="72">
        <f t="shared" si="187"/>
        <v>0</v>
      </c>
      <c r="BJ195" s="78">
        <f t="shared" si="188"/>
        <v>0</v>
      </c>
      <c r="BK195" s="78">
        <f t="shared" si="189"/>
        <v>0</v>
      </c>
      <c r="BL195" s="78">
        <f t="shared" si="190"/>
        <v>0</v>
      </c>
      <c r="BM195" s="72">
        <f t="shared" si="191"/>
        <v>1</v>
      </c>
      <c r="BN195" s="72">
        <f t="shared" si="192"/>
        <v>0</v>
      </c>
      <c r="BO195" s="72">
        <f t="shared" si="193"/>
        <v>0</v>
      </c>
      <c r="BP195" s="80">
        <f t="shared" si="194"/>
        <v>0</v>
      </c>
      <c r="BQ195" s="72">
        <f t="shared" si="195"/>
        <v>0</v>
      </c>
      <c r="BR195" s="72">
        <f t="shared" si="196"/>
        <v>0</v>
      </c>
      <c r="BS195" s="78">
        <f t="shared" si="197"/>
        <v>1</v>
      </c>
      <c r="BT195" s="78">
        <f t="shared" si="198"/>
        <v>1</v>
      </c>
      <c r="BU195" s="80">
        <f t="shared" si="199"/>
        <v>0</v>
      </c>
      <c r="BV195" s="80">
        <f t="shared" si="200"/>
        <v>0</v>
      </c>
      <c r="BW195" s="78">
        <f>COUNTIF(Referrals[[#This Row],[Name]:[Alt.contact]],"Mi")</f>
        <v>0</v>
      </c>
      <c r="BX195" s="80">
        <f t="shared" si="201"/>
        <v>0</v>
      </c>
      <c r="BY195" s="66">
        <f t="shared" si="202"/>
        <v>1</v>
      </c>
      <c r="BZ195" s="66">
        <f t="shared" si="203"/>
        <v>0</v>
      </c>
      <c r="CA195" s="67">
        <f t="shared" si="204"/>
        <v>1</v>
      </c>
      <c r="CB195" s="80">
        <f t="shared" si="205"/>
        <v>0</v>
      </c>
      <c r="CC195" s="80">
        <f t="shared" si="206"/>
        <v>0</v>
      </c>
      <c r="CD195" s="80">
        <f t="shared" si="207"/>
        <v>0</v>
      </c>
      <c r="CE195" s="23">
        <v>43034</v>
      </c>
      <c r="CG195" s="62"/>
      <c r="CH195" s="22"/>
      <c r="CI195" s="22"/>
      <c r="CJ195" s="4">
        <v>43041</v>
      </c>
      <c r="CK195" s="80" t="str">
        <f t="shared" si="208"/>
        <v>no</v>
      </c>
      <c r="CL195" s="28">
        <v>43221</v>
      </c>
      <c r="CM195" s="6">
        <f t="shared" ca="1" si="209"/>
        <v>187</v>
      </c>
      <c r="CN195" s="6" t="str">
        <f t="shared" ca="1" si="210"/>
        <v>Yes</v>
      </c>
      <c r="CO195" s="80" t="str">
        <f t="shared" ca="1" si="211"/>
        <v>no</v>
      </c>
      <c r="CP195" s="80">
        <f t="shared" si="212"/>
        <v>36</v>
      </c>
      <c r="CQ195" s="80">
        <f t="shared" si="213"/>
        <v>14</v>
      </c>
      <c r="CR195" s="80">
        <f t="shared" si="214"/>
        <v>22</v>
      </c>
      <c r="CS195" s="80" t="str">
        <f t="shared" si="215"/>
        <v xml:space="preserve"> </v>
      </c>
    </row>
    <row r="196" spans="1:97">
      <c r="A196" s="33" t="s">
        <v>311</v>
      </c>
      <c r="B196" t="s">
        <v>6</v>
      </c>
      <c r="C196" t="s">
        <v>169</v>
      </c>
      <c r="D196">
        <v>1018668</v>
      </c>
      <c r="E196" s="4">
        <v>42829</v>
      </c>
      <c r="F196" s="2">
        <v>42998</v>
      </c>
      <c r="G196" s="2">
        <v>26544</v>
      </c>
      <c r="H196" s="58">
        <f t="shared" si="162"/>
        <v>45</v>
      </c>
      <c r="I196" s="72" t="s">
        <v>8</v>
      </c>
      <c r="J196" s="43" t="s">
        <v>8</v>
      </c>
      <c r="K196" s="6">
        <v>13</v>
      </c>
      <c r="L196" s="6" t="s">
        <v>8</v>
      </c>
      <c r="M196" s="6" t="s">
        <v>8</v>
      </c>
      <c r="N196" s="6" t="s">
        <v>8</v>
      </c>
      <c r="O196" s="57" t="s">
        <v>8</v>
      </c>
      <c r="P196" t="s">
        <v>21</v>
      </c>
      <c r="Q196" t="s">
        <v>11</v>
      </c>
      <c r="T196" t="s">
        <v>10</v>
      </c>
      <c r="U196" s="76" t="s">
        <v>678</v>
      </c>
      <c r="V196" s="22" t="s">
        <v>11</v>
      </c>
      <c r="W196" s="76" t="s">
        <v>11</v>
      </c>
      <c r="X196" s="76" t="s">
        <v>8</v>
      </c>
      <c r="Y196" s="76" t="s">
        <v>8</v>
      </c>
      <c r="Z196" s="53" t="s">
        <v>8</v>
      </c>
      <c r="AA196" t="s">
        <v>152</v>
      </c>
      <c r="AE196" t="s">
        <v>12</v>
      </c>
      <c r="AF196" s="6">
        <f>Referrals[[#This Row],[Date.Received]]-Referrals[[#This Row],[Date.Assessed]]</f>
        <v>169</v>
      </c>
      <c r="AG196" s="44" t="s">
        <v>645</v>
      </c>
      <c r="AH196" s="6" t="s">
        <v>640</v>
      </c>
      <c r="AI196" s="6" t="s">
        <v>700</v>
      </c>
      <c r="AJ196" s="63">
        <f t="shared" si="163"/>
        <v>2017</v>
      </c>
      <c r="AK196" s="63">
        <f t="shared" si="164"/>
        <v>9</v>
      </c>
      <c r="AL196" s="44">
        <f t="shared" si="165"/>
        <v>0</v>
      </c>
      <c r="AM196" s="80">
        <f t="shared" si="166"/>
        <v>1</v>
      </c>
      <c r="AN196" s="80">
        <f t="shared" si="167"/>
        <v>0</v>
      </c>
      <c r="AO196" s="44">
        <f t="shared" si="168"/>
        <v>0</v>
      </c>
      <c r="AP196" s="80">
        <f t="shared" si="169"/>
        <v>0</v>
      </c>
      <c r="AQ196" s="80">
        <f t="shared" si="170"/>
        <v>1</v>
      </c>
      <c r="AR196" s="80">
        <f t="shared" si="171"/>
        <v>0</v>
      </c>
      <c r="AS196" s="44">
        <f t="shared" si="172"/>
        <v>0</v>
      </c>
      <c r="AT196" s="80">
        <f t="shared" si="173"/>
        <v>0</v>
      </c>
      <c r="AU196" s="80">
        <f t="shared" si="174"/>
        <v>0</v>
      </c>
      <c r="AV196" s="72">
        <f t="shared" si="175"/>
        <v>1</v>
      </c>
      <c r="AW196" s="72">
        <f t="shared" si="176"/>
        <v>0</v>
      </c>
      <c r="AX196" s="72">
        <f t="shared" si="177"/>
        <v>1</v>
      </c>
      <c r="AY196" s="72">
        <f t="shared" si="178"/>
        <v>0</v>
      </c>
      <c r="AZ196" s="72">
        <f t="shared" si="179"/>
        <v>0</v>
      </c>
      <c r="BA196" s="72">
        <f>IF(SUM(Referrals[[#This Row],[Tribal.bin]:[GA.bin]]) = 0,0,1)</f>
        <v>1</v>
      </c>
      <c r="BB196" s="72">
        <f t="shared" si="180"/>
        <v>0</v>
      </c>
      <c r="BC196" s="72">
        <f t="shared" si="181"/>
        <v>0</v>
      </c>
      <c r="BD196" s="72">
        <f t="shared" si="182"/>
        <v>0</v>
      </c>
      <c r="BE196" s="72">
        <f t="shared" si="183"/>
        <v>0</v>
      </c>
      <c r="BF196" s="72">
        <f t="shared" si="184"/>
        <v>0</v>
      </c>
      <c r="BG196" s="72">
        <f t="shared" si="185"/>
        <v>1</v>
      </c>
      <c r="BH196" s="72">
        <f t="shared" si="186"/>
        <v>0</v>
      </c>
      <c r="BI196" s="72">
        <f t="shared" si="187"/>
        <v>0</v>
      </c>
      <c r="BJ196" s="78">
        <f t="shared" si="188"/>
        <v>0</v>
      </c>
      <c r="BK196" s="78">
        <f t="shared" si="189"/>
        <v>0</v>
      </c>
      <c r="BL196" s="78">
        <f t="shared" si="190"/>
        <v>0</v>
      </c>
      <c r="BM196" s="72">
        <f t="shared" si="191"/>
        <v>1</v>
      </c>
      <c r="BN196" s="72">
        <f t="shared" si="192"/>
        <v>0</v>
      </c>
      <c r="BO196" s="72">
        <f t="shared" si="193"/>
        <v>0</v>
      </c>
      <c r="BP196" s="80">
        <f t="shared" si="194"/>
        <v>0</v>
      </c>
      <c r="BQ196" s="72">
        <f t="shared" si="195"/>
        <v>0</v>
      </c>
      <c r="BR196" s="72">
        <f t="shared" si="196"/>
        <v>0</v>
      </c>
      <c r="BS196" s="78">
        <f t="shared" si="197"/>
        <v>1</v>
      </c>
      <c r="BT196" s="78">
        <f t="shared" si="198"/>
        <v>0</v>
      </c>
      <c r="BU196" s="80">
        <f t="shared" si="199"/>
        <v>0</v>
      </c>
      <c r="BV196" s="80">
        <f t="shared" si="200"/>
        <v>0</v>
      </c>
      <c r="BW196" s="78">
        <f>COUNTIF(Referrals[[#This Row],[Name]:[Alt.contact]],"Mi")</f>
        <v>1</v>
      </c>
      <c r="BX196" s="80">
        <f t="shared" si="201"/>
        <v>1</v>
      </c>
      <c r="BY196" s="72">
        <f t="shared" si="202"/>
        <v>0</v>
      </c>
      <c r="BZ196" s="80">
        <f t="shared" si="203"/>
        <v>0</v>
      </c>
      <c r="CA196" s="67">
        <f t="shared" si="204"/>
        <v>0</v>
      </c>
      <c r="CB196" s="80">
        <f t="shared" si="205"/>
        <v>1</v>
      </c>
      <c r="CC196" s="80">
        <f t="shared" si="206"/>
        <v>0</v>
      </c>
      <c r="CD196" s="80">
        <f t="shared" si="207"/>
        <v>0</v>
      </c>
      <c r="CE196" s="22"/>
      <c r="CF196" t="s">
        <v>717</v>
      </c>
      <c r="CG196" s="41" t="s">
        <v>104</v>
      </c>
      <c r="CH196" s="22"/>
      <c r="CI196" s="22" t="s">
        <v>23</v>
      </c>
      <c r="CJ196" s="4">
        <v>43011</v>
      </c>
      <c r="CK196" s="80" t="str">
        <f t="shared" si="208"/>
        <v xml:space="preserve"> </v>
      </c>
      <c r="CL196" s="15"/>
      <c r="CM196" s="6" t="str">
        <f t="shared" ca="1" si="209"/>
        <v xml:space="preserve"> </v>
      </c>
      <c r="CN196" s="6" t="str">
        <f t="shared" ca="1" si="210"/>
        <v xml:space="preserve"> </v>
      </c>
      <c r="CO196" s="80" t="str">
        <f t="shared" ca="1" si="211"/>
        <v xml:space="preserve"> </v>
      </c>
      <c r="CP196" s="80" t="str">
        <f t="shared" si="212"/>
        <v xml:space="preserve"> </v>
      </c>
      <c r="CQ196" s="80" t="str">
        <f t="shared" si="213"/>
        <v xml:space="preserve"> </v>
      </c>
      <c r="CR196" s="80" t="str">
        <f t="shared" si="214"/>
        <v xml:space="preserve"> </v>
      </c>
      <c r="CS196" s="80">
        <f t="shared" si="215"/>
        <v>13</v>
      </c>
    </row>
    <row r="197" spans="1:97">
      <c r="A197" s="33" t="s">
        <v>209</v>
      </c>
      <c r="B197" t="s">
        <v>39</v>
      </c>
      <c r="C197" t="s">
        <v>40</v>
      </c>
      <c r="E197" s="4">
        <v>42850</v>
      </c>
      <c r="F197" s="2">
        <v>42998</v>
      </c>
      <c r="G197" s="2">
        <v>23389</v>
      </c>
      <c r="H197" s="58">
        <f t="shared" si="162"/>
        <v>53</v>
      </c>
      <c r="I197" s="72" t="s">
        <v>11</v>
      </c>
      <c r="J197" s="72" t="s">
        <v>11</v>
      </c>
      <c r="K197" s="6">
        <v>11</v>
      </c>
      <c r="L197" s="6" t="s">
        <v>8</v>
      </c>
      <c r="M197" s="6" t="s">
        <v>11</v>
      </c>
      <c r="N197" s="6" t="s">
        <v>11</v>
      </c>
      <c r="O197" s="57" t="s">
        <v>8</v>
      </c>
      <c r="P197" t="s">
        <v>49</v>
      </c>
      <c r="Q197" t="s">
        <v>11</v>
      </c>
      <c r="R197" t="s">
        <v>11</v>
      </c>
      <c r="T197" t="s">
        <v>22</v>
      </c>
      <c r="U197" s="76" t="s">
        <v>11</v>
      </c>
      <c r="V197" s="22" t="s">
        <v>11</v>
      </c>
      <c r="W197" s="76" t="s">
        <v>8</v>
      </c>
      <c r="X197" s="76" t="s">
        <v>8</v>
      </c>
      <c r="Y197" s="76" t="s">
        <v>8</v>
      </c>
      <c r="Z197" s="53"/>
      <c r="AB197" t="s">
        <v>26</v>
      </c>
      <c r="AD197" s="4">
        <v>43005</v>
      </c>
      <c r="AE197" t="s">
        <v>12</v>
      </c>
      <c r="AF197" s="6">
        <f>Referrals[[#This Row],[Date.Received]]-Referrals[[#This Row],[Date.Assessed]]</f>
        <v>148</v>
      </c>
      <c r="AG197" s="6" t="s">
        <v>644</v>
      </c>
      <c r="AH197" s="6" t="s">
        <v>642</v>
      </c>
      <c r="AI197" s="6" t="s">
        <v>700</v>
      </c>
      <c r="AJ197" s="63">
        <f t="shared" si="163"/>
        <v>2017</v>
      </c>
      <c r="AK197" s="63">
        <f t="shared" si="164"/>
        <v>9</v>
      </c>
      <c r="AL197" s="80">
        <f t="shared" si="165"/>
        <v>1</v>
      </c>
      <c r="AM197" s="80">
        <f t="shared" si="166"/>
        <v>0</v>
      </c>
      <c r="AN197" s="80">
        <f t="shared" si="167"/>
        <v>0</v>
      </c>
      <c r="AO197" s="44">
        <f t="shared" si="168"/>
        <v>0</v>
      </c>
      <c r="AP197" s="80">
        <f t="shared" si="169"/>
        <v>0</v>
      </c>
      <c r="AQ197" s="44">
        <f t="shared" si="170"/>
        <v>0</v>
      </c>
      <c r="AR197" s="80">
        <f t="shared" si="171"/>
        <v>0</v>
      </c>
      <c r="AS197" s="6">
        <f t="shared" si="172"/>
        <v>1</v>
      </c>
      <c r="AT197" s="80">
        <f t="shared" si="173"/>
        <v>0</v>
      </c>
      <c r="AU197" s="80">
        <f t="shared" si="174"/>
        <v>0</v>
      </c>
      <c r="AV197" s="72">
        <f t="shared" si="175"/>
        <v>1</v>
      </c>
      <c r="AW197" s="72">
        <f t="shared" si="176"/>
        <v>1</v>
      </c>
      <c r="AX197" s="72">
        <f t="shared" si="177"/>
        <v>0</v>
      </c>
      <c r="AY197" s="72">
        <f t="shared" si="178"/>
        <v>0</v>
      </c>
      <c r="AZ197" s="72">
        <f t="shared" si="179"/>
        <v>0</v>
      </c>
      <c r="BA197" s="72">
        <f>IF(SUM(Referrals[[#This Row],[Tribal.bin]:[GA.bin]]) = 0,0,1)</f>
        <v>1</v>
      </c>
      <c r="BB197" s="72">
        <f t="shared" si="180"/>
        <v>0</v>
      </c>
      <c r="BC197" s="72">
        <f t="shared" si="181"/>
        <v>0</v>
      </c>
      <c r="BD197" s="72">
        <f t="shared" si="182"/>
        <v>0</v>
      </c>
      <c r="BE197" s="72">
        <f t="shared" si="183"/>
        <v>1</v>
      </c>
      <c r="BF197" s="72">
        <f t="shared" si="184"/>
        <v>0</v>
      </c>
      <c r="BG197" s="72">
        <f t="shared" si="185"/>
        <v>0</v>
      </c>
      <c r="BH197" s="72">
        <f t="shared" si="186"/>
        <v>0</v>
      </c>
      <c r="BI197" s="72">
        <f t="shared" si="187"/>
        <v>0</v>
      </c>
      <c r="BJ197" s="78">
        <f t="shared" si="188"/>
        <v>1</v>
      </c>
      <c r="BK197" s="78">
        <f t="shared" si="189"/>
        <v>1</v>
      </c>
      <c r="BL197" s="78">
        <f t="shared" si="190"/>
        <v>0</v>
      </c>
      <c r="BM197" s="72">
        <f t="shared" si="191"/>
        <v>1</v>
      </c>
      <c r="BN197" s="72">
        <f t="shared" si="192"/>
        <v>1</v>
      </c>
      <c r="BO197" s="72">
        <f t="shared" si="193"/>
        <v>0</v>
      </c>
      <c r="BP197" s="80">
        <f t="shared" si="194"/>
        <v>0</v>
      </c>
      <c r="BQ197" s="72">
        <f t="shared" si="195"/>
        <v>1</v>
      </c>
      <c r="BR197" s="72">
        <f t="shared" si="196"/>
        <v>1</v>
      </c>
      <c r="BS197" s="78">
        <f t="shared" si="197"/>
        <v>0</v>
      </c>
      <c r="BT197" s="78">
        <f t="shared" si="198"/>
        <v>0</v>
      </c>
      <c r="BU197" s="80">
        <f t="shared" si="199"/>
        <v>1</v>
      </c>
      <c r="BV197" s="80">
        <f t="shared" si="200"/>
        <v>0</v>
      </c>
      <c r="BW197" s="78">
        <f>COUNTIF(Referrals[[#This Row],[Name]:[Alt.contact]],"Mi")</f>
        <v>0</v>
      </c>
      <c r="BX197" s="80">
        <f t="shared" si="201"/>
        <v>0</v>
      </c>
      <c r="BY197" s="66">
        <f t="shared" si="202"/>
        <v>1</v>
      </c>
      <c r="BZ197" s="66">
        <f t="shared" si="203"/>
        <v>0</v>
      </c>
      <c r="CA197" s="67">
        <f t="shared" si="204"/>
        <v>0</v>
      </c>
      <c r="CB197" s="80">
        <f t="shared" si="205"/>
        <v>1</v>
      </c>
      <c r="CC197" s="80">
        <f t="shared" si="206"/>
        <v>0</v>
      </c>
      <c r="CD197" s="80">
        <f t="shared" si="207"/>
        <v>0</v>
      </c>
      <c r="CE197" s="22"/>
      <c r="CF197" t="s">
        <v>94</v>
      </c>
      <c r="CG197" s="62"/>
      <c r="CH197" s="22"/>
      <c r="CI197" s="22" t="s">
        <v>35</v>
      </c>
      <c r="CJ197" s="4">
        <v>43021</v>
      </c>
      <c r="CK197" s="80" t="str">
        <f t="shared" si="208"/>
        <v xml:space="preserve"> </v>
      </c>
      <c r="CL197" s="15"/>
      <c r="CM197" s="6" t="str">
        <f t="shared" ca="1" si="209"/>
        <v xml:space="preserve"> </v>
      </c>
      <c r="CN197" s="6" t="str">
        <f t="shared" ca="1" si="210"/>
        <v xml:space="preserve"> </v>
      </c>
      <c r="CO197" s="80" t="str">
        <f t="shared" ca="1" si="211"/>
        <v xml:space="preserve"> </v>
      </c>
      <c r="CP197" s="80" t="str">
        <f t="shared" si="212"/>
        <v xml:space="preserve"> </v>
      </c>
      <c r="CQ197" s="80">
        <f t="shared" si="213"/>
        <v>7</v>
      </c>
      <c r="CR197" s="80" t="str">
        <f t="shared" si="214"/>
        <v xml:space="preserve"> </v>
      </c>
      <c r="CS197" s="80">
        <f t="shared" si="215"/>
        <v>23</v>
      </c>
    </row>
    <row r="198" spans="1:97">
      <c r="A198" s="33" t="s">
        <v>134</v>
      </c>
      <c r="B198" t="s">
        <v>60</v>
      </c>
      <c r="C198" t="s">
        <v>135</v>
      </c>
      <c r="D198">
        <v>1045971</v>
      </c>
      <c r="E198" s="4">
        <v>42756</v>
      </c>
      <c r="F198" s="2">
        <v>43005</v>
      </c>
      <c r="G198" s="2">
        <v>27302</v>
      </c>
      <c r="H198" s="58">
        <f t="shared" si="162"/>
        <v>42</v>
      </c>
      <c r="I198" s="72" t="s">
        <v>11</v>
      </c>
      <c r="J198" s="72" t="s">
        <v>11</v>
      </c>
      <c r="K198" s="6">
        <v>13</v>
      </c>
      <c r="L198" s="6" t="s">
        <v>8</v>
      </c>
      <c r="M198" s="6" t="s">
        <v>8</v>
      </c>
      <c r="N198" s="6" t="s">
        <v>8</v>
      </c>
      <c r="O198" s="57" t="s">
        <v>8</v>
      </c>
      <c r="P198" t="s">
        <v>9</v>
      </c>
      <c r="Q198" t="s">
        <v>11</v>
      </c>
      <c r="R198" t="s">
        <v>11</v>
      </c>
      <c r="T198" t="s">
        <v>22</v>
      </c>
      <c r="U198" s="76" t="s">
        <v>8</v>
      </c>
      <c r="V198" s="22" t="s">
        <v>11</v>
      </c>
      <c r="W198" s="76" t="s">
        <v>11</v>
      </c>
      <c r="X198" s="76" t="s">
        <v>11</v>
      </c>
      <c r="Y198" s="76" t="s">
        <v>8</v>
      </c>
      <c r="Z198" s="53"/>
      <c r="AE198" t="s">
        <v>12</v>
      </c>
      <c r="AF198" s="6">
        <f>Referrals[[#This Row],[Date.Received]]-Referrals[[#This Row],[Date.Assessed]]</f>
        <v>249</v>
      </c>
      <c r="AG198" s="44" t="s">
        <v>645</v>
      </c>
      <c r="AH198" s="6" t="s">
        <v>638</v>
      </c>
      <c r="AI198" s="6" t="s">
        <v>700</v>
      </c>
      <c r="AJ198" s="63">
        <f t="shared" si="163"/>
        <v>2017</v>
      </c>
      <c r="AK198" s="63">
        <f t="shared" si="164"/>
        <v>9</v>
      </c>
      <c r="AL198" s="44">
        <f t="shared" si="165"/>
        <v>0</v>
      </c>
      <c r="AM198" s="80">
        <f t="shared" si="166"/>
        <v>1</v>
      </c>
      <c r="AN198" s="80">
        <f t="shared" si="167"/>
        <v>0</v>
      </c>
      <c r="AO198" s="6">
        <f t="shared" si="168"/>
        <v>1</v>
      </c>
      <c r="AP198" s="80">
        <f t="shared" si="169"/>
        <v>0</v>
      </c>
      <c r="AQ198" s="44">
        <f t="shared" si="170"/>
        <v>0</v>
      </c>
      <c r="AR198" s="80">
        <f t="shared" si="171"/>
        <v>0</v>
      </c>
      <c r="AS198" s="44">
        <f t="shared" si="172"/>
        <v>0</v>
      </c>
      <c r="AT198" s="80">
        <f t="shared" si="173"/>
        <v>0</v>
      </c>
      <c r="AU198" s="80">
        <f t="shared" si="174"/>
        <v>0</v>
      </c>
      <c r="AV198" s="72">
        <f t="shared" si="175"/>
        <v>1</v>
      </c>
      <c r="AW198" s="72">
        <f t="shared" si="176"/>
        <v>1</v>
      </c>
      <c r="AX198" s="72">
        <f t="shared" si="177"/>
        <v>0</v>
      </c>
      <c r="AY198" s="72">
        <f t="shared" si="178"/>
        <v>0</v>
      </c>
      <c r="AZ198" s="72">
        <f t="shared" si="179"/>
        <v>0</v>
      </c>
      <c r="BA198" s="72">
        <f>IF(SUM(Referrals[[#This Row],[Tribal.bin]:[GA.bin]]) = 0,0,1)</f>
        <v>1</v>
      </c>
      <c r="BB198" s="72">
        <f t="shared" si="180"/>
        <v>0</v>
      </c>
      <c r="BC198" s="72">
        <f t="shared" si="181"/>
        <v>0</v>
      </c>
      <c r="BD198" s="72">
        <f t="shared" si="182"/>
        <v>0</v>
      </c>
      <c r="BE198" s="72">
        <f t="shared" si="183"/>
        <v>0</v>
      </c>
      <c r="BF198" s="72">
        <f t="shared" si="184"/>
        <v>0</v>
      </c>
      <c r="BG198" s="72">
        <f t="shared" si="185"/>
        <v>0</v>
      </c>
      <c r="BH198" s="72">
        <f t="shared" si="186"/>
        <v>1</v>
      </c>
      <c r="BI198" s="72">
        <f t="shared" si="187"/>
        <v>0</v>
      </c>
      <c r="BJ198" s="78">
        <f t="shared" si="188"/>
        <v>0</v>
      </c>
      <c r="BK198" s="78">
        <f t="shared" si="189"/>
        <v>0</v>
      </c>
      <c r="BL198" s="78">
        <f t="shared" si="190"/>
        <v>0</v>
      </c>
      <c r="BM198" s="72">
        <f t="shared" si="191"/>
        <v>1</v>
      </c>
      <c r="BN198" s="72">
        <f t="shared" si="192"/>
        <v>1</v>
      </c>
      <c r="BO198" s="72">
        <f t="shared" si="193"/>
        <v>0</v>
      </c>
      <c r="BP198" s="80">
        <f t="shared" si="194"/>
        <v>0</v>
      </c>
      <c r="BQ198" s="72">
        <f t="shared" si="195"/>
        <v>1</v>
      </c>
      <c r="BR198" s="72">
        <f t="shared" si="196"/>
        <v>1</v>
      </c>
      <c r="BS198" s="78">
        <f t="shared" si="197"/>
        <v>1</v>
      </c>
      <c r="BT198" s="78">
        <f t="shared" si="198"/>
        <v>1</v>
      </c>
      <c r="BU198" s="80">
        <f t="shared" si="199"/>
        <v>0</v>
      </c>
      <c r="BV198" s="80">
        <f t="shared" si="200"/>
        <v>0</v>
      </c>
      <c r="BW198" s="78">
        <f>COUNTIF(Referrals[[#This Row],[Name]:[Alt.contact]],"Mi")</f>
        <v>0</v>
      </c>
      <c r="BX198" s="80">
        <f t="shared" si="201"/>
        <v>0</v>
      </c>
      <c r="BY198" s="72">
        <f t="shared" si="202"/>
        <v>0</v>
      </c>
      <c r="BZ198" s="80">
        <f t="shared" si="203"/>
        <v>0</v>
      </c>
      <c r="CA198" s="67">
        <f t="shared" si="204"/>
        <v>0</v>
      </c>
      <c r="CB198" s="80">
        <f t="shared" si="205"/>
        <v>1</v>
      </c>
      <c r="CC198" s="80">
        <f t="shared" si="206"/>
        <v>0</v>
      </c>
      <c r="CD198" s="80">
        <f t="shared" si="207"/>
        <v>0</v>
      </c>
      <c r="CE198" s="22"/>
      <c r="CF198" s="40" t="s">
        <v>413</v>
      </c>
      <c r="CG198" s="62"/>
      <c r="CH198" s="22"/>
      <c r="CI198" s="22"/>
      <c r="CJ198" s="4">
        <v>43053</v>
      </c>
      <c r="CK198" s="80" t="str">
        <f t="shared" si="208"/>
        <v xml:space="preserve"> </v>
      </c>
      <c r="CL198" s="15"/>
      <c r="CM198" s="6" t="str">
        <f t="shared" ca="1" si="209"/>
        <v xml:space="preserve"> </v>
      </c>
      <c r="CN198" s="6" t="str">
        <f t="shared" ca="1" si="210"/>
        <v xml:space="preserve"> </v>
      </c>
      <c r="CO198" s="80" t="str">
        <f t="shared" ca="1" si="211"/>
        <v xml:space="preserve"> </v>
      </c>
      <c r="CP198" s="80" t="str">
        <f t="shared" si="212"/>
        <v xml:space="preserve"> </v>
      </c>
      <c r="CQ198" s="80" t="str">
        <f t="shared" si="213"/>
        <v xml:space="preserve"> </v>
      </c>
      <c r="CR198" s="80" t="str">
        <f t="shared" si="214"/>
        <v xml:space="preserve"> </v>
      </c>
      <c r="CS198" s="80">
        <f t="shared" si="215"/>
        <v>48</v>
      </c>
    </row>
    <row r="199" spans="1:97">
      <c r="A199" s="33" t="s">
        <v>312</v>
      </c>
      <c r="B199" t="s">
        <v>111</v>
      </c>
      <c r="C199" t="s">
        <v>161</v>
      </c>
      <c r="D199">
        <v>1018811</v>
      </c>
      <c r="E199" s="4">
        <v>42957</v>
      </c>
      <c r="F199" s="2">
        <v>43005</v>
      </c>
      <c r="G199" s="2">
        <v>30317</v>
      </c>
      <c r="H199" s="58">
        <f t="shared" si="162"/>
        <v>34</v>
      </c>
      <c r="I199" s="72" t="s">
        <v>8</v>
      </c>
      <c r="J199" s="43" t="s">
        <v>8</v>
      </c>
      <c r="K199" s="6">
        <v>9</v>
      </c>
      <c r="L199" s="6" t="s">
        <v>8</v>
      </c>
      <c r="M199" s="6" t="s">
        <v>678</v>
      </c>
      <c r="N199" s="6" t="s">
        <v>678</v>
      </c>
      <c r="O199" s="68" t="s">
        <v>8</v>
      </c>
      <c r="P199" t="s">
        <v>9</v>
      </c>
      <c r="Q199" t="s">
        <v>11</v>
      </c>
      <c r="T199" t="s">
        <v>22</v>
      </c>
      <c r="U199" s="76" t="s">
        <v>678</v>
      </c>
      <c r="V199" s="22" t="s">
        <v>11</v>
      </c>
      <c r="W199" s="76" t="s">
        <v>11</v>
      </c>
      <c r="X199" s="76" t="s">
        <v>8</v>
      </c>
      <c r="Y199" s="76" t="s">
        <v>8</v>
      </c>
      <c r="Z199" s="53" t="s">
        <v>8</v>
      </c>
      <c r="AA199" t="s">
        <v>152</v>
      </c>
      <c r="AE199" t="s">
        <v>12</v>
      </c>
      <c r="AF199" s="6">
        <f>Referrals[[#This Row],[Date.Received]]-Referrals[[#This Row],[Date.Assessed]]</f>
        <v>48</v>
      </c>
      <c r="AG199" s="6" t="s">
        <v>644</v>
      </c>
      <c r="AH199" s="6" t="s">
        <v>640</v>
      </c>
      <c r="AI199" s="6" t="s">
        <v>700</v>
      </c>
      <c r="AJ199" s="63">
        <f t="shared" si="163"/>
        <v>2017</v>
      </c>
      <c r="AK199" s="63">
        <f t="shared" si="164"/>
        <v>9</v>
      </c>
      <c r="AL199" s="80">
        <f t="shared" si="165"/>
        <v>1</v>
      </c>
      <c r="AM199" s="80">
        <f t="shared" si="166"/>
        <v>0</v>
      </c>
      <c r="AN199" s="80">
        <f t="shared" si="167"/>
        <v>0</v>
      </c>
      <c r="AO199" s="44">
        <f t="shared" si="168"/>
        <v>0</v>
      </c>
      <c r="AP199" s="80">
        <f t="shared" si="169"/>
        <v>0</v>
      </c>
      <c r="AQ199" s="80">
        <f t="shared" si="170"/>
        <v>1</v>
      </c>
      <c r="AR199" s="80">
        <f t="shared" si="171"/>
        <v>0</v>
      </c>
      <c r="AS199" s="44">
        <f t="shared" si="172"/>
        <v>0</v>
      </c>
      <c r="AT199" s="80">
        <f t="shared" si="173"/>
        <v>0</v>
      </c>
      <c r="AU199" s="80">
        <f t="shared" si="174"/>
        <v>0</v>
      </c>
      <c r="AV199" s="72">
        <f t="shared" si="175"/>
        <v>1</v>
      </c>
      <c r="AW199" s="72">
        <f t="shared" si="176"/>
        <v>1</v>
      </c>
      <c r="AX199" s="72">
        <f t="shared" si="177"/>
        <v>0</v>
      </c>
      <c r="AY199" s="72">
        <f t="shared" si="178"/>
        <v>0</v>
      </c>
      <c r="AZ199" s="72">
        <f t="shared" si="179"/>
        <v>0</v>
      </c>
      <c r="BA199" s="72">
        <f>IF(SUM(Referrals[[#This Row],[Tribal.bin]:[GA.bin]]) = 0,0,1)</f>
        <v>1</v>
      </c>
      <c r="BB199" s="72">
        <f t="shared" si="180"/>
        <v>0</v>
      </c>
      <c r="BC199" s="72">
        <f t="shared" si="181"/>
        <v>0</v>
      </c>
      <c r="BD199" s="72">
        <f t="shared" si="182"/>
        <v>0</v>
      </c>
      <c r="BE199" s="72">
        <f t="shared" si="183"/>
        <v>0</v>
      </c>
      <c r="BF199" s="72">
        <f t="shared" si="184"/>
        <v>0</v>
      </c>
      <c r="BG199" s="72">
        <f t="shared" si="185"/>
        <v>0</v>
      </c>
      <c r="BH199" s="72">
        <f t="shared" si="186"/>
        <v>1</v>
      </c>
      <c r="BI199" s="72">
        <f t="shared" si="187"/>
        <v>0</v>
      </c>
      <c r="BJ199" s="78">
        <f t="shared" si="188"/>
        <v>1</v>
      </c>
      <c r="BK199" s="78">
        <f t="shared" si="189"/>
        <v>1</v>
      </c>
      <c r="BL199" s="78">
        <f t="shared" si="190"/>
        <v>0</v>
      </c>
      <c r="BM199" s="72">
        <f t="shared" si="191"/>
        <v>1</v>
      </c>
      <c r="BN199" s="72">
        <f t="shared" si="192"/>
        <v>0</v>
      </c>
      <c r="BO199" s="72">
        <f t="shared" si="193"/>
        <v>0</v>
      </c>
      <c r="BP199" s="80">
        <f t="shared" si="194"/>
        <v>0</v>
      </c>
      <c r="BQ199" s="72">
        <f t="shared" si="195"/>
        <v>0</v>
      </c>
      <c r="BR199" s="72">
        <f t="shared" si="196"/>
        <v>0</v>
      </c>
      <c r="BS199" s="78">
        <f t="shared" si="197"/>
        <v>1</v>
      </c>
      <c r="BT199" s="78">
        <f t="shared" si="198"/>
        <v>0</v>
      </c>
      <c r="BU199" s="80">
        <f t="shared" si="199"/>
        <v>0</v>
      </c>
      <c r="BV199" s="80">
        <f t="shared" si="200"/>
        <v>0</v>
      </c>
      <c r="BW199" s="78">
        <f>COUNTIF(Referrals[[#This Row],[Name]:[Alt.contact]],"Mi")</f>
        <v>3</v>
      </c>
      <c r="BX199" s="80">
        <f t="shared" si="201"/>
        <v>1</v>
      </c>
      <c r="BY199" s="72">
        <f t="shared" si="202"/>
        <v>0</v>
      </c>
      <c r="BZ199" s="80">
        <f t="shared" si="203"/>
        <v>0</v>
      </c>
      <c r="CA199" s="67">
        <f t="shared" si="204"/>
        <v>0</v>
      </c>
      <c r="CB199" s="80">
        <f t="shared" si="205"/>
        <v>1</v>
      </c>
      <c r="CC199" s="80">
        <f t="shared" si="206"/>
        <v>0</v>
      </c>
      <c r="CD199" s="80">
        <f t="shared" si="207"/>
        <v>0</v>
      </c>
      <c r="CE199" s="22"/>
      <c r="CF199" t="s">
        <v>717</v>
      </c>
      <c r="CG199" s="41" t="s">
        <v>104</v>
      </c>
      <c r="CH199" s="22"/>
      <c r="CI199" s="22" t="s">
        <v>23</v>
      </c>
      <c r="CJ199" s="4">
        <v>43025</v>
      </c>
      <c r="CK199" s="80" t="str">
        <f t="shared" si="208"/>
        <v xml:space="preserve"> </v>
      </c>
      <c r="CL199" s="15"/>
      <c r="CM199" s="6" t="str">
        <f t="shared" ca="1" si="209"/>
        <v xml:space="preserve"> </v>
      </c>
      <c r="CN199" s="6" t="str">
        <f t="shared" ca="1" si="210"/>
        <v xml:space="preserve"> </v>
      </c>
      <c r="CO199" s="80" t="str">
        <f t="shared" ca="1" si="211"/>
        <v xml:space="preserve"> </v>
      </c>
      <c r="CP199" s="80" t="str">
        <f t="shared" si="212"/>
        <v xml:space="preserve"> </v>
      </c>
      <c r="CQ199" s="80" t="str">
        <f t="shared" si="213"/>
        <v xml:space="preserve"> </v>
      </c>
      <c r="CR199" s="80" t="str">
        <f t="shared" si="214"/>
        <v xml:space="preserve"> </v>
      </c>
      <c r="CS199" s="80">
        <f t="shared" si="215"/>
        <v>20</v>
      </c>
    </row>
    <row r="200" spans="1:97">
      <c r="A200" s="33" t="s">
        <v>313</v>
      </c>
      <c r="B200" t="s">
        <v>119</v>
      </c>
      <c r="C200" t="s">
        <v>188</v>
      </c>
      <c r="D200">
        <v>1023656</v>
      </c>
      <c r="E200" s="4">
        <v>42950</v>
      </c>
      <c r="F200" s="2">
        <v>43005</v>
      </c>
      <c r="G200" s="2">
        <v>22259</v>
      </c>
      <c r="H200" s="58">
        <f t="shared" si="162"/>
        <v>56</v>
      </c>
      <c r="I200" s="72" t="s">
        <v>8</v>
      </c>
      <c r="J200" s="43" t="s">
        <v>8</v>
      </c>
      <c r="K200" s="6">
        <v>12</v>
      </c>
      <c r="L200" s="6" t="s">
        <v>8</v>
      </c>
      <c r="M200" s="6" t="s">
        <v>8</v>
      </c>
      <c r="N200" s="6" t="s">
        <v>8</v>
      </c>
      <c r="O200" s="57" t="s">
        <v>8</v>
      </c>
      <c r="P200" t="s">
        <v>9</v>
      </c>
      <c r="Q200" t="s">
        <v>11</v>
      </c>
      <c r="R200" t="s">
        <v>11</v>
      </c>
      <c r="S200" s="40" t="s">
        <v>11</v>
      </c>
      <c r="T200" t="s">
        <v>10</v>
      </c>
      <c r="U200" s="76" t="s">
        <v>11</v>
      </c>
      <c r="V200" s="22" t="s">
        <v>11</v>
      </c>
      <c r="W200" s="76" t="s">
        <v>11</v>
      </c>
      <c r="X200" s="76" t="s">
        <v>11</v>
      </c>
      <c r="Y200" s="76" t="s">
        <v>8</v>
      </c>
      <c r="Z200" s="53" t="s">
        <v>8</v>
      </c>
      <c r="AA200" t="s">
        <v>152</v>
      </c>
      <c r="AE200" t="s">
        <v>12</v>
      </c>
      <c r="AF200" s="6">
        <f>Referrals[[#This Row],[Date.Received]]-Referrals[[#This Row],[Date.Assessed]]</f>
        <v>55</v>
      </c>
      <c r="AG200" s="6" t="s">
        <v>644</v>
      </c>
      <c r="AH200" s="6" t="s">
        <v>640</v>
      </c>
      <c r="AI200" s="6" t="s">
        <v>700</v>
      </c>
      <c r="AJ200" s="63">
        <f t="shared" si="163"/>
        <v>2017</v>
      </c>
      <c r="AK200" s="63">
        <f t="shared" si="164"/>
        <v>9</v>
      </c>
      <c r="AL200" s="80">
        <f t="shared" si="165"/>
        <v>1</v>
      </c>
      <c r="AM200" s="80">
        <f t="shared" si="166"/>
        <v>0</v>
      </c>
      <c r="AN200" s="80">
        <f t="shared" si="167"/>
        <v>0</v>
      </c>
      <c r="AO200" s="44">
        <f t="shared" si="168"/>
        <v>0</v>
      </c>
      <c r="AP200" s="80">
        <f t="shared" si="169"/>
        <v>0</v>
      </c>
      <c r="AQ200" s="80">
        <f t="shared" si="170"/>
        <v>1</v>
      </c>
      <c r="AR200" s="80">
        <f t="shared" si="171"/>
        <v>0</v>
      </c>
      <c r="AS200" s="44">
        <f t="shared" si="172"/>
        <v>0</v>
      </c>
      <c r="AT200" s="80">
        <f t="shared" si="173"/>
        <v>0</v>
      </c>
      <c r="AU200" s="80">
        <f t="shared" si="174"/>
        <v>0</v>
      </c>
      <c r="AV200" s="72">
        <f t="shared" si="175"/>
        <v>1</v>
      </c>
      <c r="AW200" s="72">
        <f t="shared" si="176"/>
        <v>0</v>
      </c>
      <c r="AX200" s="72">
        <f t="shared" si="177"/>
        <v>1</v>
      </c>
      <c r="AY200" s="72">
        <f t="shared" si="178"/>
        <v>0</v>
      </c>
      <c r="AZ200" s="72">
        <f t="shared" si="179"/>
        <v>0</v>
      </c>
      <c r="BA200" s="72">
        <f>IF(SUM(Referrals[[#This Row],[Tribal.bin]:[GA.bin]]) = 0,0,1)</f>
        <v>1</v>
      </c>
      <c r="BB200" s="72">
        <f t="shared" si="180"/>
        <v>0</v>
      </c>
      <c r="BC200" s="72">
        <f t="shared" si="181"/>
        <v>0</v>
      </c>
      <c r="BD200" s="72">
        <f t="shared" si="182"/>
        <v>0</v>
      </c>
      <c r="BE200" s="72">
        <f t="shared" si="183"/>
        <v>0</v>
      </c>
      <c r="BF200" s="72">
        <f t="shared" si="184"/>
        <v>0</v>
      </c>
      <c r="BG200" s="72">
        <f t="shared" si="185"/>
        <v>0</v>
      </c>
      <c r="BH200" s="72">
        <f t="shared" si="186"/>
        <v>1</v>
      </c>
      <c r="BI200" s="72">
        <f t="shared" si="187"/>
        <v>0</v>
      </c>
      <c r="BJ200" s="78">
        <f t="shared" si="188"/>
        <v>0</v>
      </c>
      <c r="BK200" s="78">
        <f t="shared" si="189"/>
        <v>0</v>
      </c>
      <c r="BL200" s="78">
        <f t="shared" si="190"/>
        <v>0</v>
      </c>
      <c r="BM200" s="72">
        <f t="shared" si="191"/>
        <v>1</v>
      </c>
      <c r="BN200" s="72">
        <f t="shared" si="192"/>
        <v>1</v>
      </c>
      <c r="BO200" s="72">
        <f t="shared" si="193"/>
        <v>1</v>
      </c>
      <c r="BP200" s="80">
        <f t="shared" si="194"/>
        <v>0</v>
      </c>
      <c r="BQ200" s="72">
        <f t="shared" si="195"/>
        <v>0</v>
      </c>
      <c r="BR200" s="72">
        <f t="shared" si="196"/>
        <v>0</v>
      </c>
      <c r="BS200" s="78">
        <f t="shared" si="197"/>
        <v>1</v>
      </c>
      <c r="BT200" s="78">
        <f t="shared" si="198"/>
        <v>1</v>
      </c>
      <c r="BU200" s="80">
        <f t="shared" si="199"/>
        <v>1</v>
      </c>
      <c r="BV200" s="80">
        <f t="shared" si="200"/>
        <v>0</v>
      </c>
      <c r="BW200" s="78">
        <f>COUNTIF(Referrals[[#This Row],[Name]:[Alt.contact]],"Mi")</f>
        <v>0</v>
      </c>
      <c r="BX200" s="80">
        <f t="shared" si="201"/>
        <v>0</v>
      </c>
      <c r="BY200" s="72">
        <f t="shared" si="202"/>
        <v>0</v>
      </c>
      <c r="BZ200" s="80">
        <f t="shared" si="203"/>
        <v>0</v>
      </c>
      <c r="CA200" s="67">
        <f t="shared" si="204"/>
        <v>0</v>
      </c>
      <c r="CB200" s="80">
        <f t="shared" si="205"/>
        <v>1</v>
      </c>
      <c r="CC200" s="80">
        <f t="shared" si="206"/>
        <v>0</v>
      </c>
      <c r="CD200" s="80">
        <f t="shared" si="207"/>
        <v>0</v>
      </c>
      <c r="CE200" s="22"/>
      <c r="CF200" t="s">
        <v>717</v>
      </c>
      <c r="CG200" s="41" t="s">
        <v>104</v>
      </c>
      <c r="CH200" s="22"/>
      <c r="CI200" s="22" t="s">
        <v>23</v>
      </c>
      <c r="CJ200" s="4">
        <v>43018</v>
      </c>
      <c r="CK200" s="80" t="str">
        <f t="shared" si="208"/>
        <v xml:space="preserve"> </v>
      </c>
      <c r="CL200" s="15"/>
      <c r="CM200" s="6" t="str">
        <f t="shared" ca="1" si="209"/>
        <v xml:space="preserve"> </v>
      </c>
      <c r="CN200" s="6" t="str">
        <f t="shared" ca="1" si="210"/>
        <v xml:space="preserve"> </v>
      </c>
      <c r="CO200" s="80" t="str">
        <f t="shared" ca="1" si="211"/>
        <v xml:space="preserve"> </v>
      </c>
      <c r="CP200" s="80" t="str">
        <f t="shared" si="212"/>
        <v xml:space="preserve"> </v>
      </c>
      <c r="CQ200" s="80" t="str">
        <f t="shared" si="213"/>
        <v xml:space="preserve"> </v>
      </c>
      <c r="CR200" s="80" t="str">
        <f t="shared" si="214"/>
        <v xml:space="preserve"> </v>
      </c>
      <c r="CS200" s="80">
        <f t="shared" si="215"/>
        <v>13</v>
      </c>
    </row>
    <row r="201" spans="1:97">
      <c r="A201" s="33" t="s">
        <v>315</v>
      </c>
      <c r="B201" t="s">
        <v>233</v>
      </c>
      <c r="C201" t="s">
        <v>316</v>
      </c>
      <c r="D201">
        <v>1047668</v>
      </c>
      <c r="E201" s="4">
        <v>42859</v>
      </c>
      <c r="F201" s="2">
        <v>43005</v>
      </c>
      <c r="G201" s="2">
        <v>35529</v>
      </c>
      <c r="H201" s="58">
        <f t="shared" si="162"/>
        <v>20</v>
      </c>
      <c r="I201" s="72" t="s">
        <v>8</v>
      </c>
      <c r="J201" s="43" t="s">
        <v>8</v>
      </c>
      <c r="K201" s="6">
        <v>11</v>
      </c>
      <c r="L201" s="6" t="s">
        <v>8</v>
      </c>
      <c r="M201" s="6" t="s">
        <v>11</v>
      </c>
      <c r="N201" s="6" t="s">
        <v>11</v>
      </c>
      <c r="O201" s="57" t="s">
        <v>8</v>
      </c>
      <c r="P201" t="s">
        <v>49</v>
      </c>
      <c r="Q201" t="s">
        <v>11</v>
      </c>
      <c r="T201" t="s">
        <v>22</v>
      </c>
      <c r="U201" s="76" t="s">
        <v>8</v>
      </c>
      <c r="V201" s="22" t="s">
        <v>11</v>
      </c>
      <c r="W201" s="76" t="s">
        <v>11</v>
      </c>
      <c r="X201" s="76" t="s">
        <v>11</v>
      </c>
      <c r="Y201" s="76" t="s">
        <v>8</v>
      </c>
      <c r="Z201" s="53"/>
      <c r="AE201" t="s">
        <v>12</v>
      </c>
      <c r="AF201" s="6">
        <f>Referrals[[#This Row],[Date.Received]]-Referrals[[#This Row],[Date.Assessed]]</f>
        <v>146</v>
      </c>
      <c r="AG201" s="6" t="s">
        <v>644</v>
      </c>
      <c r="AH201" s="6" t="s">
        <v>642</v>
      </c>
      <c r="AI201" s="6" t="s">
        <v>700</v>
      </c>
      <c r="AJ201" s="63">
        <f t="shared" si="163"/>
        <v>2017</v>
      </c>
      <c r="AK201" s="63">
        <f t="shared" si="164"/>
        <v>9</v>
      </c>
      <c r="AL201" s="80">
        <f t="shared" si="165"/>
        <v>1</v>
      </c>
      <c r="AM201" s="80">
        <f t="shared" si="166"/>
        <v>0</v>
      </c>
      <c r="AN201" s="80">
        <f t="shared" si="167"/>
        <v>0</v>
      </c>
      <c r="AO201" s="44">
        <f t="shared" si="168"/>
        <v>0</v>
      </c>
      <c r="AP201" s="80">
        <f t="shared" si="169"/>
        <v>0</v>
      </c>
      <c r="AQ201" s="44">
        <f t="shared" si="170"/>
        <v>0</v>
      </c>
      <c r="AR201" s="80">
        <f t="shared" si="171"/>
        <v>0</v>
      </c>
      <c r="AS201" s="6">
        <f t="shared" si="172"/>
        <v>1</v>
      </c>
      <c r="AT201" s="80">
        <f t="shared" si="173"/>
        <v>0</v>
      </c>
      <c r="AU201" s="80">
        <f t="shared" si="174"/>
        <v>0</v>
      </c>
      <c r="AV201" s="72">
        <f t="shared" si="175"/>
        <v>1</v>
      </c>
      <c r="AW201" s="72">
        <f t="shared" si="176"/>
        <v>1</v>
      </c>
      <c r="AX201" s="72">
        <f t="shared" si="177"/>
        <v>0</v>
      </c>
      <c r="AY201" s="72">
        <f t="shared" si="178"/>
        <v>0</v>
      </c>
      <c r="AZ201" s="72">
        <f t="shared" si="179"/>
        <v>0</v>
      </c>
      <c r="BA201" s="72">
        <f>IF(SUM(Referrals[[#This Row],[Tribal.bin]:[GA.bin]]) = 0,0,1)</f>
        <v>1</v>
      </c>
      <c r="BB201" s="72">
        <f t="shared" si="180"/>
        <v>0</v>
      </c>
      <c r="BC201" s="72">
        <f t="shared" si="181"/>
        <v>0</v>
      </c>
      <c r="BD201" s="72">
        <f t="shared" si="182"/>
        <v>0</v>
      </c>
      <c r="BE201" s="72">
        <f t="shared" si="183"/>
        <v>1</v>
      </c>
      <c r="BF201" s="72">
        <f t="shared" si="184"/>
        <v>0</v>
      </c>
      <c r="BG201" s="72">
        <f t="shared" si="185"/>
        <v>0</v>
      </c>
      <c r="BH201" s="72">
        <f t="shared" si="186"/>
        <v>0</v>
      </c>
      <c r="BI201" s="72">
        <f t="shared" si="187"/>
        <v>0</v>
      </c>
      <c r="BJ201" s="78">
        <f t="shared" si="188"/>
        <v>1</v>
      </c>
      <c r="BK201" s="78">
        <f t="shared" si="189"/>
        <v>1</v>
      </c>
      <c r="BL201" s="78">
        <f t="shared" si="190"/>
        <v>0</v>
      </c>
      <c r="BM201" s="72">
        <f t="shared" si="191"/>
        <v>1</v>
      </c>
      <c r="BN201" s="72">
        <f t="shared" si="192"/>
        <v>0</v>
      </c>
      <c r="BO201" s="72">
        <f t="shared" si="193"/>
        <v>0</v>
      </c>
      <c r="BP201" s="80">
        <f t="shared" si="194"/>
        <v>0</v>
      </c>
      <c r="BQ201" s="72">
        <f t="shared" si="195"/>
        <v>0</v>
      </c>
      <c r="BR201" s="72">
        <f t="shared" si="196"/>
        <v>0</v>
      </c>
      <c r="BS201" s="78">
        <f t="shared" si="197"/>
        <v>1</v>
      </c>
      <c r="BT201" s="78">
        <f t="shared" si="198"/>
        <v>1</v>
      </c>
      <c r="BU201" s="80">
        <f t="shared" si="199"/>
        <v>0</v>
      </c>
      <c r="BV201" s="80">
        <f t="shared" si="200"/>
        <v>0</v>
      </c>
      <c r="BW201" s="78">
        <f>COUNTIF(Referrals[[#This Row],[Name]:[Alt.contact]],"Mi")</f>
        <v>0</v>
      </c>
      <c r="BX201" s="80">
        <f t="shared" si="201"/>
        <v>0</v>
      </c>
      <c r="BY201" s="72">
        <f t="shared" si="202"/>
        <v>0</v>
      </c>
      <c r="BZ201" s="80">
        <f t="shared" si="203"/>
        <v>0</v>
      </c>
      <c r="CA201" s="67">
        <f t="shared" si="204"/>
        <v>0</v>
      </c>
      <c r="CB201" s="80">
        <f t="shared" si="205"/>
        <v>1</v>
      </c>
      <c r="CC201" s="80">
        <f t="shared" si="206"/>
        <v>0</v>
      </c>
      <c r="CD201" s="80">
        <f t="shared" si="207"/>
        <v>0</v>
      </c>
      <c r="CE201" s="22"/>
      <c r="CF201" s="40" t="s">
        <v>413</v>
      </c>
      <c r="CG201" s="62"/>
      <c r="CH201" s="22"/>
      <c r="CI201" s="22"/>
      <c r="CJ201" s="4">
        <v>43089</v>
      </c>
      <c r="CK201" s="80" t="str">
        <f t="shared" si="208"/>
        <v xml:space="preserve"> </v>
      </c>
      <c r="CL201" s="15"/>
      <c r="CM201" s="6" t="str">
        <f t="shared" ca="1" si="209"/>
        <v xml:space="preserve"> </v>
      </c>
      <c r="CN201" s="6" t="str">
        <f t="shared" ca="1" si="210"/>
        <v xml:space="preserve"> </v>
      </c>
      <c r="CO201" s="80" t="str">
        <f t="shared" ca="1" si="211"/>
        <v xml:space="preserve"> </v>
      </c>
      <c r="CP201" s="80" t="str">
        <f t="shared" si="212"/>
        <v xml:space="preserve"> </v>
      </c>
      <c r="CQ201" s="80" t="str">
        <f t="shared" si="213"/>
        <v xml:space="preserve"> </v>
      </c>
      <c r="CR201" s="80" t="str">
        <f t="shared" si="214"/>
        <v xml:space="preserve"> </v>
      </c>
      <c r="CS201" s="80">
        <f t="shared" si="215"/>
        <v>84</v>
      </c>
    </row>
    <row r="202" spans="1:97">
      <c r="A202" s="33" t="s">
        <v>317</v>
      </c>
      <c r="B202" t="s">
        <v>318</v>
      </c>
      <c r="C202" t="s">
        <v>319</v>
      </c>
      <c r="D202">
        <v>1037564</v>
      </c>
      <c r="E202" s="4">
        <v>42836</v>
      </c>
      <c r="F202" s="2">
        <v>43005</v>
      </c>
      <c r="G202" s="2">
        <v>23045</v>
      </c>
      <c r="H202" s="58">
        <f t="shared" si="162"/>
        <v>54</v>
      </c>
      <c r="I202" s="72" t="s">
        <v>11</v>
      </c>
      <c r="J202" s="43" t="s">
        <v>8</v>
      </c>
      <c r="K202" s="6">
        <v>10</v>
      </c>
      <c r="L202" s="6" t="s">
        <v>8</v>
      </c>
      <c r="M202" s="6" t="s">
        <v>11</v>
      </c>
      <c r="N202" s="6" t="s">
        <v>11</v>
      </c>
      <c r="O202" s="57" t="s">
        <v>11</v>
      </c>
      <c r="P202" t="s">
        <v>9</v>
      </c>
      <c r="Q202" t="s">
        <v>11</v>
      </c>
      <c r="R202" t="s">
        <v>11</v>
      </c>
      <c r="T202" t="s">
        <v>678</v>
      </c>
      <c r="U202" s="76" t="s">
        <v>8</v>
      </c>
      <c r="V202" s="35" t="s">
        <v>11</v>
      </c>
      <c r="W202" s="76" t="s">
        <v>11</v>
      </c>
      <c r="X202" s="76" t="s">
        <v>8</v>
      </c>
      <c r="Y202" s="76" t="s">
        <v>8</v>
      </c>
      <c r="Z202" s="53" t="s">
        <v>8</v>
      </c>
      <c r="AA202" t="s">
        <v>276</v>
      </c>
      <c r="AE202" t="s">
        <v>12</v>
      </c>
      <c r="AF202" s="6">
        <f>Referrals[[#This Row],[Date.Received]]-Referrals[[#This Row],[Date.Assessed]]</f>
        <v>169</v>
      </c>
      <c r="AG202" s="6" t="s">
        <v>644</v>
      </c>
      <c r="AH202" s="6" t="s">
        <v>642</v>
      </c>
      <c r="AI202" s="6" t="s">
        <v>700</v>
      </c>
      <c r="AJ202" s="63">
        <f t="shared" si="163"/>
        <v>2017</v>
      </c>
      <c r="AK202" s="63">
        <f t="shared" si="164"/>
        <v>9</v>
      </c>
      <c r="AL202" s="80">
        <f t="shared" si="165"/>
        <v>1</v>
      </c>
      <c r="AM202" s="80">
        <f t="shared" si="166"/>
        <v>0</v>
      </c>
      <c r="AN202" s="80">
        <f t="shared" si="167"/>
        <v>0</v>
      </c>
      <c r="AO202" s="44">
        <f t="shared" si="168"/>
        <v>0</v>
      </c>
      <c r="AP202" s="80">
        <f t="shared" si="169"/>
        <v>0</v>
      </c>
      <c r="AQ202" s="44">
        <f t="shared" si="170"/>
        <v>0</v>
      </c>
      <c r="AR202" s="80">
        <f t="shared" si="171"/>
        <v>0</v>
      </c>
      <c r="AS202" s="6">
        <f t="shared" si="172"/>
        <v>1</v>
      </c>
      <c r="AT202" s="80">
        <f t="shared" si="173"/>
        <v>0</v>
      </c>
      <c r="AU202" s="80">
        <f t="shared" si="174"/>
        <v>0</v>
      </c>
      <c r="AV202" s="72">
        <f t="shared" si="175"/>
        <v>1</v>
      </c>
      <c r="AW202" s="72">
        <f t="shared" si="176"/>
        <v>0</v>
      </c>
      <c r="AX202" s="72">
        <f t="shared" si="177"/>
        <v>0</v>
      </c>
      <c r="AY202" s="72">
        <f t="shared" si="178"/>
        <v>0</v>
      </c>
      <c r="AZ202" s="72">
        <f t="shared" si="179"/>
        <v>0</v>
      </c>
      <c r="BA202" s="72">
        <f>IF(SUM(Referrals[[#This Row],[Tribal.bin]:[GA.bin]]) = 0,0,1)</f>
        <v>1</v>
      </c>
      <c r="BB202" s="72">
        <f t="shared" si="180"/>
        <v>0</v>
      </c>
      <c r="BC202" s="72">
        <f t="shared" si="181"/>
        <v>0</v>
      </c>
      <c r="BD202" s="72">
        <f t="shared" si="182"/>
        <v>0</v>
      </c>
      <c r="BE202" s="72">
        <f t="shared" si="183"/>
        <v>0</v>
      </c>
      <c r="BF202" s="72">
        <f t="shared" si="184"/>
        <v>0</v>
      </c>
      <c r="BG202" s="72">
        <f t="shared" si="185"/>
        <v>0</v>
      </c>
      <c r="BH202" s="72">
        <f t="shared" si="186"/>
        <v>1</v>
      </c>
      <c r="BI202" s="72">
        <f t="shared" si="187"/>
        <v>1</v>
      </c>
      <c r="BJ202" s="78">
        <f t="shared" si="188"/>
        <v>1</v>
      </c>
      <c r="BK202" s="78">
        <f t="shared" si="189"/>
        <v>1</v>
      </c>
      <c r="BL202" s="78">
        <f t="shared" si="190"/>
        <v>0</v>
      </c>
      <c r="BM202" s="72">
        <f t="shared" si="191"/>
        <v>1</v>
      </c>
      <c r="BN202" s="72">
        <f t="shared" si="192"/>
        <v>1</v>
      </c>
      <c r="BO202" s="72">
        <f t="shared" si="193"/>
        <v>0</v>
      </c>
      <c r="BP202" s="80">
        <f t="shared" si="194"/>
        <v>0</v>
      </c>
      <c r="BQ202" s="72">
        <f t="shared" si="195"/>
        <v>1</v>
      </c>
      <c r="BR202" s="72">
        <f t="shared" si="196"/>
        <v>0</v>
      </c>
      <c r="BS202" s="78">
        <f t="shared" si="197"/>
        <v>1</v>
      </c>
      <c r="BT202" s="78">
        <f t="shared" si="198"/>
        <v>0</v>
      </c>
      <c r="BU202" s="80">
        <f t="shared" si="199"/>
        <v>0</v>
      </c>
      <c r="BV202" s="80">
        <f t="shared" si="200"/>
        <v>0</v>
      </c>
      <c r="BW202" s="78">
        <f>COUNTIF(Referrals[[#This Row],[Name]:[Alt.contact]],"Mi")</f>
        <v>1</v>
      </c>
      <c r="BX202" s="80">
        <f t="shared" si="201"/>
        <v>1</v>
      </c>
      <c r="BY202" s="72">
        <f t="shared" si="202"/>
        <v>0</v>
      </c>
      <c r="BZ202" s="80">
        <f t="shared" si="203"/>
        <v>0</v>
      </c>
      <c r="CA202" s="67">
        <f t="shared" si="204"/>
        <v>0</v>
      </c>
      <c r="CB202" s="80">
        <f t="shared" si="205"/>
        <v>1</v>
      </c>
      <c r="CC202" s="80">
        <f t="shared" si="206"/>
        <v>0</v>
      </c>
      <c r="CD202" s="80">
        <f t="shared" si="207"/>
        <v>0</v>
      </c>
      <c r="CE202" s="22"/>
      <c r="CF202" s="40" t="s">
        <v>413</v>
      </c>
      <c r="CG202" s="62"/>
      <c r="CH202" s="22"/>
      <c r="CI202" s="22"/>
      <c r="CJ202" s="4">
        <v>43089</v>
      </c>
      <c r="CK202" s="80" t="str">
        <f t="shared" si="208"/>
        <v xml:space="preserve"> </v>
      </c>
      <c r="CL202" s="15"/>
      <c r="CM202" s="6" t="str">
        <f t="shared" ca="1" si="209"/>
        <v xml:space="preserve"> </v>
      </c>
      <c r="CN202" s="6" t="str">
        <f t="shared" ca="1" si="210"/>
        <v xml:space="preserve"> </v>
      </c>
      <c r="CO202" s="80" t="str">
        <f t="shared" ca="1" si="211"/>
        <v xml:space="preserve"> </v>
      </c>
      <c r="CP202" s="80" t="str">
        <f t="shared" si="212"/>
        <v xml:space="preserve"> </v>
      </c>
      <c r="CQ202" s="80" t="str">
        <f t="shared" si="213"/>
        <v xml:space="preserve"> </v>
      </c>
      <c r="CR202" s="80" t="str">
        <f t="shared" si="214"/>
        <v xml:space="preserve"> </v>
      </c>
      <c r="CS202" s="80">
        <f t="shared" si="215"/>
        <v>84</v>
      </c>
    </row>
    <row r="203" spans="1:97">
      <c r="A203" s="33" t="s">
        <v>320</v>
      </c>
      <c r="B203" t="s">
        <v>19</v>
      </c>
      <c r="C203" t="s">
        <v>298</v>
      </c>
      <c r="D203">
        <v>1011010</v>
      </c>
      <c r="E203" s="4">
        <v>42901</v>
      </c>
      <c r="F203" s="2">
        <v>43005</v>
      </c>
      <c r="G203" s="2">
        <v>20381</v>
      </c>
      <c r="H203" s="58">
        <f t="shared" si="162"/>
        <v>61</v>
      </c>
      <c r="I203" s="72" t="s">
        <v>8</v>
      </c>
      <c r="J203" s="43" t="s">
        <v>8</v>
      </c>
      <c r="K203" s="6">
        <v>10</v>
      </c>
      <c r="L203" s="6" t="s">
        <v>8</v>
      </c>
      <c r="M203" s="6" t="s">
        <v>8</v>
      </c>
      <c r="N203" s="6" t="s">
        <v>8</v>
      </c>
      <c r="O203" s="57" t="s">
        <v>8</v>
      </c>
      <c r="P203" t="s">
        <v>9</v>
      </c>
      <c r="Q203" t="s">
        <v>11</v>
      </c>
      <c r="S203" s="40" t="s">
        <v>11</v>
      </c>
      <c r="T203" t="s">
        <v>22</v>
      </c>
      <c r="U203" s="76" t="s">
        <v>11</v>
      </c>
      <c r="V203" s="22" t="s">
        <v>8</v>
      </c>
      <c r="W203" s="76" t="s">
        <v>11</v>
      </c>
      <c r="X203" s="76" t="s">
        <v>11</v>
      </c>
      <c r="Y203" s="76" t="s">
        <v>8</v>
      </c>
      <c r="Z203" s="53"/>
      <c r="AE203" t="s">
        <v>12</v>
      </c>
      <c r="AF203" s="6">
        <f>Referrals[[#This Row],[Date.Received]]-Referrals[[#This Row],[Date.Assessed]]</f>
        <v>104</v>
      </c>
      <c r="AG203" s="6" t="s">
        <v>644</v>
      </c>
      <c r="AH203" s="6" t="s">
        <v>642</v>
      </c>
      <c r="AI203" s="6" t="s">
        <v>700</v>
      </c>
      <c r="AJ203" s="63">
        <f t="shared" si="163"/>
        <v>2017</v>
      </c>
      <c r="AK203" s="63">
        <f t="shared" si="164"/>
        <v>9</v>
      </c>
      <c r="AL203" s="80">
        <f t="shared" si="165"/>
        <v>1</v>
      </c>
      <c r="AM203" s="80">
        <f t="shared" si="166"/>
        <v>0</v>
      </c>
      <c r="AN203" s="80">
        <f t="shared" si="167"/>
        <v>0</v>
      </c>
      <c r="AO203" s="44">
        <f t="shared" si="168"/>
        <v>0</v>
      </c>
      <c r="AP203" s="80">
        <f t="shared" si="169"/>
        <v>0</v>
      </c>
      <c r="AQ203" s="44">
        <f t="shared" si="170"/>
        <v>0</v>
      </c>
      <c r="AR203" s="80">
        <f t="shared" si="171"/>
        <v>0</v>
      </c>
      <c r="AS203" s="6">
        <f t="shared" si="172"/>
        <v>1</v>
      </c>
      <c r="AT203" s="80">
        <f t="shared" si="173"/>
        <v>0</v>
      </c>
      <c r="AU203" s="80">
        <f t="shared" si="174"/>
        <v>0</v>
      </c>
      <c r="AV203" s="72">
        <f t="shared" si="175"/>
        <v>0</v>
      </c>
      <c r="AW203" s="72">
        <f t="shared" si="176"/>
        <v>1</v>
      </c>
      <c r="AX203" s="72">
        <f t="shared" si="177"/>
        <v>0</v>
      </c>
      <c r="AY203" s="72">
        <f t="shared" si="178"/>
        <v>0</v>
      </c>
      <c r="AZ203" s="72">
        <f t="shared" si="179"/>
        <v>0</v>
      </c>
      <c r="BA203" s="72">
        <f>IF(SUM(Referrals[[#This Row],[Tribal.bin]:[GA.bin]]) = 0,0,1)</f>
        <v>1</v>
      </c>
      <c r="BB203" s="72">
        <f t="shared" si="180"/>
        <v>0</v>
      </c>
      <c r="BC203" s="72">
        <f t="shared" si="181"/>
        <v>0</v>
      </c>
      <c r="BD203" s="72">
        <f t="shared" si="182"/>
        <v>0</v>
      </c>
      <c r="BE203" s="72">
        <f t="shared" si="183"/>
        <v>0</v>
      </c>
      <c r="BF203" s="72">
        <f t="shared" si="184"/>
        <v>0</v>
      </c>
      <c r="BG203" s="72">
        <f t="shared" si="185"/>
        <v>0</v>
      </c>
      <c r="BH203" s="72">
        <f t="shared" si="186"/>
        <v>1</v>
      </c>
      <c r="BI203" s="72">
        <f t="shared" si="187"/>
        <v>0</v>
      </c>
      <c r="BJ203" s="78">
        <f t="shared" si="188"/>
        <v>0</v>
      </c>
      <c r="BK203" s="78">
        <f t="shared" si="189"/>
        <v>0</v>
      </c>
      <c r="BL203" s="78">
        <f t="shared" si="190"/>
        <v>0</v>
      </c>
      <c r="BM203" s="72">
        <f t="shared" si="191"/>
        <v>1</v>
      </c>
      <c r="BN203" s="72">
        <f t="shared" si="192"/>
        <v>0</v>
      </c>
      <c r="BO203" s="72">
        <f t="shared" si="193"/>
        <v>1</v>
      </c>
      <c r="BP203" s="80">
        <f t="shared" si="194"/>
        <v>0</v>
      </c>
      <c r="BQ203" s="72">
        <f t="shared" si="195"/>
        <v>0</v>
      </c>
      <c r="BR203" s="72">
        <f t="shared" si="196"/>
        <v>0</v>
      </c>
      <c r="BS203" s="78">
        <f t="shared" si="197"/>
        <v>1</v>
      </c>
      <c r="BT203" s="78">
        <f t="shared" si="198"/>
        <v>1</v>
      </c>
      <c r="BU203" s="80">
        <f t="shared" si="199"/>
        <v>1</v>
      </c>
      <c r="BV203" s="80">
        <f t="shared" si="200"/>
        <v>0</v>
      </c>
      <c r="BW203" s="78">
        <f>COUNTIF(Referrals[[#This Row],[Name]:[Alt.contact]],"Mi")</f>
        <v>0</v>
      </c>
      <c r="BX203" s="80">
        <f t="shared" si="201"/>
        <v>0</v>
      </c>
      <c r="BY203" s="72">
        <f t="shared" si="202"/>
        <v>0</v>
      </c>
      <c r="BZ203" s="80">
        <f t="shared" si="203"/>
        <v>0</v>
      </c>
      <c r="CA203" s="67">
        <f t="shared" si="204"/>
        <v>0</v>
      </c>
      <c r="CB203" s="80">
        <f t="shared" si="205"/>
        <v>1</v>
      </c>
      <c r="CC203" s="80">
        <f t="shared" si="206"/>
        <v>0</v>
      </c>
      <c r="CD203" s="80">
        <f t="shared" si="207"/>
        <v>0</v>
      </c>
      <c r="CE203" s="22"/>
      <c r="CF203" t="s">
        <v>717</v>
      </c>
      <c r="CG203" s="41" t="s">
        <v>104</v>
      </c>
      <c r="CH203" s="22"/>
      <c r="CI203" s="22" t="s">
        <v>23</v>
      </c>
      <c r="CJ203" s="4">
        <v>43028</v>
      </c>
      <c r="CK203" s="80" t="str">
        <f t="shared" si="208"/>
        <v xml:space="preserve"> </v>
      </c>
      <c r="CL203" s="15"/>
      <c r="CM203" s="6" t="str">
        <f t="shared" ca="1" si="209"/>
        <v xml:space="preserve"> </v>
      </c>
      <c r="CN203" s="6" t="str">
        <f t="shared" ca="1" si="210"/>
        <v xml:space="preserve"> </v>
      </c>
      <c r="CO203" s="80" t="str">
        <f t="shared" ca="1" si="211"/>
        <v xml:space="preserve"> </v>
      </c>
      <c r="CP203" s="80" t="str">
        <f t="shared" si="212"/>
        <v xml:space="preserve"> </v>
      </c>
      <c r="CQ203" s="80" t="str">
        <f t="shared" si="213"/>
        <v xml:space="preserve"> </v>
      </c>
      <c r="CR203" s="80" t="str">
        <f t="shared" si="214"/>
        <v xml:space="preserve"> </v>
      </c>
      <c r="CS203" s="80">
        <f t="shared" si="215"/>
        <v>23</v>
      </c>
    </row>
    <row r="204" spans="1:97">
      <c r="A204" s="33" t="s">
        <v>314</v>
      </c>
      <c r="B204" t="s">
        <v>284</v>
      </c>
      <c r="C204" t="s">
        <v>285</v>
      </c>
      <c r="D204">
        <v>1009092</v>
      </c>
      <c r="E204" s="4">
        <v>43003</v>
      </c>
      <c r="F204" s="2">
        <v>43005</v>
      </c>
      <c r="G204" s="2">
        <v>24487</v>
      </c>
      <c r="H204" s="58">
        <f t="shared" si="162"/>
        <v>50</v>
      </c>
      <c r="I204" s="72" t="s">
        <v>8</v>
      </c>
      <c r="J204" s="43" t="s">
        <v>8</v>
      </c>
      <c r="K204" s="6">
        <v>9</v>
      </c>
      <c r="L204" s="6" t="s">
        <v>8</v>
      </c>
      <c r="M204" s="6" t="s">
        <v>11</v>
      </c>
      <c r="N204" s="6" t="s">
        <v>8</v>
      </c>
      <c r="O204" s="57" t="s">
        <v>8</v>
      </c>
      <c r="P204" t="s">
        <v>49</v>
      </c>
      <c r="S204" s="40" t="s">
        <v>11</v>
      </c>
      <c r="T204" t="s">
        <v>22</v>
      </c>
      <c r="U204" s="76" t="s">
        <v>8</v>
      </c>
      <c r="V204" s="22" t="s">
        <v>11</v>
      </c>
      <c r="W204" s="76" t="s">
        <v>8</v>
      </c>
      <c r="X204" s="76" t="s">
        <v>8</v>
      </c>
      <c r="Y204" s="76" t="s">
        <v>8</v>
      </c>
      <c r="Z204" s="53"/>
      <c r="AE204" t="s">
        <v>12</v>
      </c>
      <c r="AF204" s="6">
        <f>Referrals[[#This Row],[Date.Received]]-Referrals[[#This Row],[Date.Assessed]]</f>
        <v>2</v>
      </c>
      <c r="AG204" s="6" t="s">
        <v>644</v>
      </c>
      <c r="AH204" s="44" t="s">
        <v>639</v>
      </c>
      <c r="AI204" s="6" t="s">
        <v>700</v>
      </c>
      <c r="AJ204" s="63">
        <f t="shared" si="163"/>
        <v>2017</v>
      </c>
      <c r="AK204" s="63">
        <f t="shared" si="164"/>
        <v>9</v>
      </c>
      <c r="AL204" s="80">
        <f t="shared" si="165"/>
        <v>1</v>
      </c>
      <c r="AM204" s="80">
        <f t="shared" si="166"/>
        <v>0</v>
      </c>
      <c r="AN204" s="80">
        <f t="shared" si="167"/>
        <v>0</v>
      </c>
      <c r="AO204" s="44">
        <f t="shared" si="168"/>
        <v>0</v>
      </c>
      <c r="AP204" s="80">
        <f t="shared" si="169"/>
        <v>1</v>
      </c>
      <c r="AQ204" s="44">
        <f t="shared" si="170"/>
        <v>0</v>
      </c>
      <c r="AR204" s="80">
        <f t="shared" si="171"/>
        <v>0</v>
      </c>
      <c r="AS204" s="44">
        <f t="shared" si="172"/>
        <v>0</v>
      </c>
      <c r="AT204" s="80">
        <f t="shared" si="173"/>
        <v>0</v>
      </c>
      <c r="AU204" s="80">
        <f t="shared" si="174"/>
        <v>0</v>
      </c>
      <c r="AV204" s="72">
        <f t="shared" si="175"/>
        <v>1</v>
      </c>
      <c r="AW204" s="72">
        <f t="shared" si="176"/>
        <v>1</v>
      </c>
      <c r="AX204" s="72">
        <f t="shared" si="177"/>
        <v>0</v>
      </c>
      <c r="AY204" s="72">
        <f t="shared" si="178"/>
        <v>0</v>
      </c>
      <c r="AZ204" s="72">
        <f t="shared" si="179"/>
        <v>0</v>
      </c>
      <c r="BA204" s="72">
        <f>IF(SUM(Referrals[[#This Row],[Tribal.bin]:[GA.bin]]) = 0,0,1)</f>
        <v>1</v>
      </c>
      <c r="BB204" s="72">
        <f t="shared" si="180"/>
        <v>0</v>
      </c>
      <c r="BC204" s="72">
        <f t="shared" si="181"/>
        <v>0</v>
      </c>
      <c r="BD204" s="72">
        <f t="shared" si="182"/>
        <v>0</v>
      </c>
      <c r="BE204" s="72">
        <f t="shared" si="183"/>
        <v>1</v>
      </c>
      <c r="BF204" s="72">
        <f t="shared" si="184"/>
        <v>0</v>
      </c>
      <c r="BG204" s="72">
        <f t="shared" si="185"/>
        <v>0</v>
      </c>
      <c r="BH204" s="72">
        <f t="shared" si="186"/>
        <v>0</v>
      </c>
      <c r="BI204" s="72">
        <f t="shared" si="187"/>
        <v>0</v>
      </c>
      <c r="BJ204" s="78">
        <f t="shared" si="188"/>
        <v>1</v>
      </c>
      <c r="BK204" s="78">
        <f t="shared" si="189"/>
        <v>0</v>
      </c>
      <c r="BL204" s="78">
        <f t="shared" si="190"/>
        <v>0</v>
      </c>
      <c r="BM204" s="72">
        <f t="shared" si="191"/>
        <v>0</v>
      </c>
      <c r="BN204" s="72">
        <f t="shared" si="192"/>
        <v>0</v>
      </c>
      <c r="BO204" s="72">
        <f t="shared" si="193"/>
        <v>1</v>
      </c>
      <c r="BP204" s="80">
        <f t="shared" si="194"/>
        <v>0</v>
      </c>
      <c r="BQ204" s="72">
        <f t="shared" si="195"/>
        <v>0</v>
      </c>
      <c r="BR204" s="72">
        <f t="shared" si="196"/>
        <v>0</v>
      </c>
      <c r="BS204" s="78">
        <f t="shared" si="197"/>
        <v>0</v>
      </c>
      <c r="BT204" s="78">
        <f t="shared" si="198"/>
        <v>0</v>
      </c>
      <c r="BU204" s="80">
        <f t="shared" si="199"/>
        <v>0</v>
      </c>
      <c r="BV204" s="80">
        <f t="shared" si="200"/>
        <v>0</v>
      </c>
      <c r="BW204" s="78">
        <f>COUNTIF(Referrals[[#This Row],[Name]:[Alt.contact]],"Mi")</f>
        <v>0</v>
      </c>
      <c r="BX204" s="80">
        <f t="shared" si="201"/>
        <v>0</v>
      </c>
      <c r="BY204" s="72">
        <f t="shared" si="202"/>
        <v>0</v>
      </c>
      <c r="BZ204" s="80">
        <f t="shared" si="203"/>
        <v>0</v>
      </c>
      <c r="CA204" s="67">
        <f t="shared" si="204"/>
        <v>0</v>
      </c>
      <c r="CB204" s="80">
        <f t="shared" si="205"/>
        <v>1</v>
      </c>
      <c r="CC204" s="80">
        <f t="shared" si="206"/>
        <v>0</v>
      </c>
      <c r="CD204" s="80">
        <f t="shared" si="207"/>
        <v>0</v>
      </c>
      <c r="CE204" s="22"/>
      <c r="CF204" s="40" t="s">
        <v>413</v>
      </c>
      <c r="CG204" s="62"/>
      <c r="CH204" s="22"/>
      <c r="CI204" s="22"/>
      <c r="CJ204" s="4">
        <v>43069</v>
      </c>
      <c r="CK204" s="80" t="str">
        <f t="shared" si="208"/>
        <v xml:space="preserve"> </v>
      </c>
      <c r="CL204" s="15"/>
      <c r="CM204" s="6" t="str">
        <f t="shared" ca="1" si="209"/>
        <v xml:space="preserve"> </v>
      </c>
      <c r="CN204" s="6" t="str">
        <f t="shared" ca="1" si="210"/>
        <v xml:space="preserve"> </v>
      </c>
      <c r="CO204" s="80" t="str">
        <f t="shared" ca="1" si="211"/>
        <v xml:space="preserve"> </v>
      </c>
      <c r="CP204" s="80" t="str">
        <f t="shared" si="212"/>
        <v xml:space="preserve"> </v>
      </c>
      <c r="CQ204" s="80" t="str">
        <f t="shared" si="213"/>
        <v xml:space="preserve"> </v>
      </c>
      <c r="CR204" s="80" t="str">
        <f t="shared" si="214"/>
        <v xml:space="preserve"> </v>
      </c>
      <c r="CS204" s="80">
        <f t="shared" si="215"/>
        <v>64</v>
      </c>
    </row>
    <row r="205" spans="1:97">
      <c r="A205" s="33" t="s">
        <v>219</v>
      </c>
      <c r="B205" t="s">
        <v>6</v>
      </c>
      <c r="C205" t="s">
        <v>165</v>
      </c>
      <c r="D205">
        <v>1005898</v>
      </c>
      <c r="E205" s="4">
        <v>42772</v>
      </c>
      <c r="F205" s="2">
        <v>43005</v>
      </c>
      <c r="G205" s="2">
        <v>24083</v>
      </c>
      <c r="H205" s="58">
        <f t="shared" si="162"/>
        <v>51</v>
      </c>
      <c r="I205" s="72" t="s">
        <v>11</v>
      </c>
      <c r="J205" s="72" t="s">
        <v>11</v>
      </c>
      <c r="K205" s="6">
        <v>10</v>
      </c>
      <c r="L205" s="6" t="s">
        <v>8</v>
      </c>
      <c r="M205" s="6" t="s">
        <v>8</v>
      </c>
      <c r="N205" s="6" t="s">
        <v>8</v>
      </c>
      <c r="O205" s="57" t="s">
        <v>8</v>
      </c>
      <c r="P205" t="s">
        <v>9</v>
      </c>
      <c r="Q205" t="s">
        <v>11</v>
      </c>
      <c r="S205" s="40" t="s">
        <v>11</v>
      </c>
      <c r="T205" t="s">
        <v>45</v>
      </c>
      <c r="U205" s="76" t="s">
        <v>8</v>
      </c>
      <c r="V205" s="22" t="s">
        <v>11</v>
      </c>
      <c r="W205" s="76" t="s">
        <v>11</v>
      </c>
      <c r="X205" s="76" t="s">
        <v>11</v>
      </c>
      <c r="Y205" s="76" t="s">
        <v>8</v>
      </c>
      <c r="Z205" s="53"/>
      <c r="AE205" t="s">
        <v>12</v>
      </c>
      <c r="AF205" s="6">
        <f>Referrals[[#This Row],[Date.Received]]-Referrals[[#This Row],[Date.Assessed]]</f>
        <v>233</v>
      </c>
      <c r="AG205" s="6" t="s">
        <v>644</v>
      </c>
      <c r="AH205" s="6" t="s">
        <v>640</v>
      </c>
      <c r="AI205" s="6" t="s">
        <v>700</v>
      </c>
      <c r="AJ205" s="63">
        <f t="shared" si="163"/>
        <v>2017</v>
      </c>
      <c r="AK205" s="63">
        <f t="shared" si="164"/>
        <v>9</v>
      </c>
      <c r="AL205" s="80">
        <f t="shared" si="165"/>
        <v>1</v>
      </c>
      <c r="AM205" s="80">
        <f t="shared" si="166"/>
        <v>0</v>
      </c>
      <c r="AN205" s="80">
        <f t="shared" si="167"/>
        <v>0</v>
      </c>
      <c r="AO205" s="44">
        <f t="shared" si="168"/>
        <v>0</v>
      </c>
      <c r="AP205" s="80">
        <f t="shared" si="169"/>
        <v>0</v>
      </c>
      <c r="AQ205" s="80">
        <f t="shared" si="170"/>
        <v>1</v>
      </c>
      <c r="AR205" s="80">
        <f t="shared" si="171"/>
        <v>0</v>
      </c>
      <c r="AS205" s="44">
        <f t="shared" si="172"/>
        <v>0</v>
      </c>
      <c r="AT205" s="80">
        <f t="shared" si="173"/>
        <v>0</v>
      </c>
      <c r="AU205" s="80">
        <f t="shared" si="174"/>
        <v>0</v>
      </c>
      <c r="AV205" s="72">
        <f t="shared" si="175"/>
        <v>1</v>
      </c>
      <c r="AW205" s="72">
        <f t="shared" si="176"/>
        <v>0</v>
      </c>
      <c r="AX205" s="72">
        <f t="shared" si="177"/>
        <v>0</v>
      </c>
      <c r="AY205" s="72">
        <f t="shared" si="178"/>
        <v>1</v>
      </c>
      <c r="AZ205" s="72">
        <f t="shared" si="179"/>
        <v>0</v>
      </c>
      <c r="BA205" s="72">
        <f>IF(SUM(Referrals[[#This Row],[Tribal.bin]:[GA.bin]]) = 0,0,1)</f>
        <v>1</v>
      </c>
      <c r="BB205" s="72">
        <f t="shared" si="180"/>
        <v>0</v>
      </c>
      <c r="BC205" s="72">
        <f t="shared" si="181"/>
        <v>0</v>
      </c>
      <c r="BD205" s="72">
        <f t="shared" si="182"/>
        <v>0</v>
      </c>
      <c r="BE205" s="72">
        <f t="shared" si="183"/>
        <v>0</v>
      </c>
      <c r="BF205" s="72">
        <f t="shared" si="184"/>
        <v>0</v>
      </c>
      <c r="BG205" s="72">
        <f t="shared" si="185"/>
        <v>0</v>
      </c>
      <c r="BH205" s="72">
        <f t="shared" si="186"/>
        <v>1</v>
      </c>
      <c r="BI205" s="72">
        <f t="shared" si="187"/>
        <v>0</v>
      </c>
      <c r="BJ205" s="78">
        <f t="shared" si="188"/>
        <v>0</v>
      </c>
      <c r="BK205" s="78">
        <f t="shared" si="189"/>
        <v>0</v>
      </c>
      <c r="BL205" s="78">
        <f t="shared" si="190"/>
        <v>0</v>
      </c>
      <c r="BM205" s="72">
        <f t="shared" si="191"/>
        <v>1</v>
      </c>
      <c r="BN205" s="72">
        <f t="shared" si="192"/>
        <v>0</v>
      </c>
      <c r="BO205" s="72">
        <f t="shared" si="193"/>
        <v>1</v>
      </c>
      <c r="BP205" s="80">
        <f t="shared" si="194"/>
        <v>0</v>
      </c>
      <c r="BQ205" s="72">
        <f t="shared" si="195"/>
        <v>1</v>
      </c>
      <c r="BR205" s="72">
        <f t="shared" si="196"/>
        <v>1</v>
      </c>
      <c r="BS205" s="78">
        <f t="shared" si="197"/>
        <v>1</v>
      </c>
      <c r="BT205" s="78">
        <f t="shared" si="198"/>
        <v>1</v>
      </c>
      <c r="BU205" s="80">
        <f t="shared" si="199"/>
        <v>0</v>
      </c>
      <c r="BV205" s="80">
        <f t="shared" si="200"/>
        <v>0</v>
      </c>
      <c r="BW205" s="78">
        <f>COUNTIF(Referrals[[#This Row],[Name]:[Alt.contact]],"Mi")</f>
        <v>0</v>
      </c>
      <c r="BX205" s="80">
        <f t="shared" si="201"/>
        <v>0</v>
      </c>
      <c r="BY205" s="72">
        <f t="shared" si="202"/>
        <v>0</v>
      </c>
      <c r="BZ205" s="80">
        <f t="shared" si="203"/>
        <v>0</v>
      </c>
      <c r="CA205" s="67">
        <f t="shared" si="204"/>
        <v>0</v>
      </c>
      <c r="CB205" s="80">
        <f t="shared" si="205"/>
        <v>1</v>
      </c>
      <c r="CC205" s="80">
        <f t="shared" si="206"/>
        <v>0</v>
      </c>
      <c r="CD205" s="80">
        <f t="shared" si="207"/>
        <v>0</v>
      </c>
      <c r="CE205" s="22"/>
      <c r="CF205" s="40" t="s">
        <v>413</v>
      </c>
      <c r="CG205" s="62"/>
      <c r="CH205" s="22"/>
      <c r="CI205" s="22"/>
      <c r="CJ205" s="4">
        <v>43056</v>
      </c>
      <c r="CK205" s="80" t="str">
        <f t="shared" si="208"/>
        <v xml:space="preserve"> </v>
      </c>
      <c r="CL205" s="15"/>
      <c r="CM205" s="6" t="str">
        <f t="shared" ca="1" si="209"/>
        <v xml:space="preserve"> </v>
      </c>
      <c r="CN205" s="6" t="str">
        <f t="shared" ca="1" si="210"/>
        <v xml:space="preserve"> </v>
      </c>
      <c r="CO205" s="80" t="str">
        <f t="shared" ca="1" si="211"/>
        <v xml:space="preserve"> </v>
      </c>
      <c r="CP205" s="80" t="str">
        <f t="shared" si="212"/>
        <v xml:space="preserve"> </v>
      </c>
      <c r="CQ205" s="80" t="str">
        <f t="shared" si="213"/>
        <v xml:space="preserve"> </v>
      </c>
      <c r="CR205" s="80" t="str">
        <f t="shared" si="214"/>
        <v xml:space="preserve"> </v>
      </c>
      <c r="CS205" s="80">
        <f t="shared" si="215"/>
        <v>51</v>
      </c>
    </row>
    <row r="206" spans="1:97">
      <c r="A206" s="33" t="s">
        <v>321</v>
      </c>
      <c r="B206" t="s">
        <v>318</v>
      </c>
      <c r="C206" t="s">
        <v>322</v>
      </c>
      <c r="D206">
        <v>1044454</v>
      </c>
      <c r="E206" s="4">
        <v>42928</v>
      </c>
      <c r="F206" s="2">
        <v>43018</v>
      </c>
      <c r="G206" s="2">
        <v>34122</v>
      </c>
      <c r="H206" s="58">
        <f t="shared" si="162"/>
        <v>24</v>
      </c>
      <c r="I206" s="72" t="s">
        <v>11</v>
      </c>
      <c r="J206" s="43" t="s">
        <v>8</v>
      </c>
      <c r="K206" s="6">
        <v>8</v>
      </c>
      <c r="L206" s="6" t="s">
        <v>678</v>
      </c>
      <c r="M206" s="6" t="s">
        <v>8</v>
      </c>
      <c r="N206" s="6" t="s">
        <v>8</v>
      </c>
      <c r="O206" s="57" t="s">
        <v>8</v>
      </c>
      <c r="P206" t="s">
        <v>77</v>
      </c>
      <c r="S206" s="40" t="s">
        <v>11</v>
      </c>
      <c r="T206" t="s">
        <v>45</v>
      </c>
      <c r="U206" s="76" t="s">
        <v>8</v>
      </c>
      <c r="V206" s="22" t="s">
        <v>11</v>
      </c>
      <c r="W206" s="76" t="s">
        <v>11</v>
      </c>
      <c r="X206" s="76" t="s">
        <v>11</v>
      </c>
      <c r="Y206" s="76" t="s">
        <v>8</v>
      </c>
      <c r="Z206" s="53" t="s">
        <v>8</v>
      </c>
      <c r="AA206" t="s">
        <v>323</v>
      </c>
      <c r="AE206" t="s">
        <v>12</v>
      </c>
      <c r="AF206" s="6">
        <f>Referrals[[#This Row],[Date.Received]]-Referrals[[#This Row],[Date.Assessed]]</f>
        <v>90</v>
      </c>
      <c r="AG206" s="6" t="s">
        <v>644</v>
      </c>
      <c r="AH206" s="6" t="s">
        <v>698</v>
      </c>
      <c r="AI206" s="6" t="s">
        <v>700</v>
      </c>
      <c r="AJ206" s="63">
        <f t="shared" si="163"/>
        <v>2017</v>
      </c>
      <c r="AK206" s="63">
        <f t="shared" si="164"/>
        <v>10</v>
      </c>
      <c r="AL206" s="80">
        <f t="shared" si="165"/>
        <v>1</v>
      </c>
      <c r="AM206" s="80">
        <f t="shared" si="166"/>
        <v>0</v>
      </c>
      <c r="AN206" s="80">
        <f t="shared" si="167"/>
        <v>0</v>
      </c>
      <c r="AO206" s="44">
        <f t="shared" si="168"/>
        <v>0</v>
      </c>
      <c r="AP206" s="80">
        <f t="shared" si="169"/>
        <v>0</v>
      </c>
      <c r="AQ206" s="44">
        <f t="shared" si="170"/>
        <v>0</v>
      </c>
      <c r="AR206" s="80">
        <f t="shared" si="171"/>
        <v>0</v>
      </c>
      <c r="AS206" s="44">
        <f t="shared" si="172"/>
        <v>0</v>
      </c>
      <c r="AT206" s="80">
        <f t="shared" si="173"/>
        <v>1</v>
      </c>
      <c r="AU206" s="80">
        <f t="shared" si="174"/>
        <v>0</v>
      </c>
      <c r="AV206" s="72">
        <f t="shared" si="175"/>
        <v>1</v>
      </c>
      <c r="AW206" s="72">
        <f t="shared" si="176"/>
        <v>0</v>
      </c>
      <c r="AX206" s="72">
        <f t="shared" si="177"/>
        <v>0</v>
      </c>
      <c r="AY206" s="72">
        <f t="shared" si="178"/>
        <v>1</v>
      </c>
      <c r="AZ206" s="72">
        <f t="shared" si="179"/>
        <v>0</v>
      </c>
      <c r="BA206" s="72">
        <f>IF(SUM(Referrals[[#This Row],[Tribal.bin]:[GA.bin]]) = 0,0,1)</f>
        <v>1</v>
      </c>
      <c r="BB206" s="72">
        <f t="shared" si="180"/>
        <v>0</v>
      </c>
      <c r="BC206" s="72">
        <f t="shared" si="181"/>
        <v>0</v>
      </c>
      <c r="BD206" s="72">
        <f t="shared" si="182"/>
        <v>0</v>
      </c>
      <c r="BE206" s="72">
        <f t="shared" si="183"/>
        <v>0</v>
      </c>
      <c r="BF206" s="72">
        <f t="shared" si="184"/>
        <v>1</v>
      </c>
      <c r="BG206" s="72">
        <f t="shared" si="185"/>
        <v>0</v>
      </c>
      <c r="BH206" s="72">
        <f t="shared" si="186"/>
        <v>0</v>
      </c>
      <c r="BI206" s="72">
        <f t="shared" si="187"/>
        <v>0</v>
      </c>
      <c r="BJ206" s="78">
        <f t="shared" si="188"/>
        <v>0</v>
      </c>
      <c r="BK206" s="78">
        <f t="shared" si="189"/>
        <v>0</v>
      </c>
      <c r="BL206" s="78">
        <f t="shared" si="190"/>
        <v>1</v>
      </c>
      <c r="BM206" s="72">
        <f t="shared" si="191"/>
        <v>0</v>
      </c>
      <c r="BN206" s="72">
        <f t="shared" si="192"/>
        <v>0</v>
      </c>
      <c r="BO206" s="72">
        <f t="shared" si="193"/>
        <v>1</v>
      </c>
      <c r="BP206" s="80">
        <f t="shared" si="194"/>
        <v>0</v>
      </c>
      <c r="BQ206" s="72">
        <f t="shared" si="195"/>
        <v>1</v>
      </c>
      <c r="BR206" s="72">
        <f t="shared" si="196"/>
        <v>0</v>
      </c>
      <c r="BS206" s="78">
        <f t="shared" si="197"/>
        <v>1</v>
      </c>
      <c r="BT206" s="78">
        <f t="shared" si="198"/>
        <v>1</v>
      </c>
      <c r="BU206" s="80">
        <f t="shared" si="199"/>
        <v>0</v>
      </c>
      <c r="BV206" s="80">
        <f t="shared" si="200"/>
        <v>0</v>
      </c>
      <c r="BW206" s="78">
        <f>COUNTIF(Referrals[[#This Row],[Name]:[Alt.contact]],"Mi")</f>
        <v>1</v>
      </c>
      <c r="BX206" s="80">
        <f t="shared" si="201"/>
        <v>1</v>
      </c>
      <c r="BY206" s="72">
        <f t="shared" si="202"/>
        <v>0</v>
      </c>
      <c r="BZ206" s="80">
        <f t="shared" si="203"/>
        <v>0</v>
      </c>
      <c r="CA206" s="67">
        <f t="shared" si="204"/>
        <v>0</v>
      </c>
      <c r="CB206" s="80">
        <f t="shared" si="205"/>
        <v>1</v>
      </c>
      <c r="CC206" s="80">
        <f t="shared" si="206"/>
        <v>0</v>
      </c>
      <c r="CD206" s="80">
        <f t="shared" si="207"/>
        <v>0</v>
      </c>
      <c r="CE206" s="22"/>
      <c r="CF206" t="s">
        <v>41</v>
      </c>
      <c r="CG206" s="62"/>
      <c r="CH206" s="22" t="s">
        <v>247</v>
      </c>
      <c r="CI206" s="22" t="s">
        <v>23</v>
      </c>
      <c r="CJ206" s="4">
        <v>43053</v>
      </c>
      <c r="CK206" s="80" t="str">
        <f t="shared" si="208"/>
        <v xml:space="preserve"> </v>
      </c>
      <c r="CL206" s="15"/>
      <c r="CM206" s="6" t="str">
        <f t="shared" ca="1" si="209"/>
        <v xml:space="preserve"> </v>
      </c>
      <c r="CN206" s="6" t="str">
        <f t="shared" ca="1" si="210"/>
        <v xml:space="preserve"> </v>
      </c>
      <c r="CO206" s="80" t="str">
        <f t="shared" ca="1" si="211"/>
        <v xml:space="preserve"> </v>
      </c>
      <c r="CP206" s="80" t="str">
        <f t="shared" si="212"/>
        <v xml:space="preserve"> </v>
      </c>
      <c r="CQ206" s="80" t="str">
        <f t="shared" si="213"/>
        <v xml:space="preserve"> </v>
      </c>
      <c r="CR206" s="80" t="str">
        <f t="shared" si="214"/>
        <v xml:space="preserve"> </v>
      </c>
      <c r="CS206" s="80">
        <f t="shared" si="215"/>
        <v>35</v>
      </c>
    </row>
    <row r="207" spans="1:97">
      <c r="A207" s="33" t="s">
        <v>324</v>
      </c>
      <c r="B207" t="s">
        <v>284</v>
      </c>
      <c r="C207" t="s">
        <v>285</v>
      </c>
      <c r="D207">
        <v>1028978</v>
      </c>
      <c r="E207" s="4">
        <v>43013</v>
      </c>
      <c r="F207" s="2">
        <v>43018</v>
      </c>
      <c r="G207" s="2">
        <v>27997</v>
      </c>
      <c r="H207" s="58">
        <f t="shared" si="162"/>
        <v>41</v>
      </c>
      <c r="I207" s="72" t="s">
        <v>678</v>
      </c>
      <c r="J207" s="43" t="s">
        <v>8</v>
      </c>
      <c r="K207" s="6">
        <v>8</v>
      </c>
      <c r="L207" s="6" t="s">
        <v>8</v>
      </c>
      <c r="M207" s="6" t="s">
        <v>8</v>
      </c>
      <c r="N207" s="6" t="s">
        <v>8</v>
      </c>
      <c r="O207" s="57" t="s">
        <v>8</v>
      </c>
      <c r="P207" t="s">
        <v>9</v>
      </c>
      <c r="Q207" t="s">
        <v>11</v>
      </c>
      <c r="T207" t="s">
        <v>22</v>
      </c>
      <c r="U207" s="76" t="s">
        <v>8</v>
      </c>
      <c r="V207" s="22" t="s">
        <v>11</v>
      </c>
      <c r="W207" s="76" t="s">
        <v>8</v>
      </c>
      <c r="X207" s="76" t="s">
        <v>8</v>
      </c>
      <c r="Y207" s="76" t="s">
        <v>8</v>
      </c>
      <c r="Z207" s="53"/>
      <c r="AE207" t="s">
        <v>12</v>
      </c>
      <c r="AF207" s="6">
        <f>Referrals[[#This Row],[Date.Received]]-Referrals[[#This Row],[Date.Assessed]]</f>
        <v>5</v>
      </c>
      <c r="AG207" s="44" t="s">
        <v>645</v>
      </c>
      <c r="AH207" s="6" t="s">
        <v>640</v>
      </c>
      <c r="AI207" s="6" t="s">
        <v>700</v>
      </c>
      <c r="AJ207" s="63">
        <f t="shared" si="163"/>
        <v>2017</v>
      </c>
      <c r="AK207" s="63">
        <f t="shared" si="164"/>
        <v>10</v>
      </c>
      <c r="AL207" s="44">
        <f t="shared" si="165"/>
        <v>0</v>
      </c>
      <c r="AM207" s="80">
        <f t="shared" si="166"/>
        <v>1</v>
      </c>
      <c r="AN207" s="80">
        <f t="shared" si="167"/>
        <v>0</v>
      </c>
      <c r="AO207" s="44">
        <f t="shared" si="168"/>
        <v>0</v>
      </c>
      <c r="AP207" s="80">
        <f t="shared" si="169"/>
        <v>0</v>
      </c>
      <c r="AQ207" s="80">
        <f t="shared" si="170"/>
        <v>1</v>
      </c>
      <c r="AR207" s="80">
        <f t="shared" si="171"/>
        <v>0</v>
      </c>
      <c r="AS207" s="44">
        <f t="shared" si="172"/>
        <v>0</v>
      </c>
      <c r="AT207" s="80">
        <f t="shared" si="173"/>
        <v>0</v>
      </c>
      <c r="AU207" s="80">
        <f t="shared" si="174"/>
        <v>0</v>
      </c>
      <c r="AV207" s="72">
        <f t="shared" si="175"/>
        <v>1</v>
      </c>
      <c r="AW207" s="72">
        <f t="shared" si="176"/>
        <v>1</v>
      </c>
      <c r="AX207" s="72">
        <f t="shared" si="177"/>
        <v>0</v>
      </c>
      <c r="AY207" s="72">
        <f t="shared" si="178"/>
        <v>0</v>
      </c>
      <c r="AZ207" s="72">
        <f t="shared" si="179"/>
        <v>0</v>
      </c>
      <c r="BA207" s="72">
        <f>IF(SUM(Referrals[[#This Row],[Tribal.bin]:[GA.bin]]) = 0,0,1)</f>
        <v>1</v>
      </c>
      <c r="BB207" s="72">
        <f t="shared" si="180"/>
        <v>0</v>
      </c>
      <c r="BC207" s="72">
        <f t="shared" si="181"/>
        <v>0</v>
      </c>
      <c r="BD207" s="72">
        <f t="shared" si="182"/>
        <v>0</v>
      </c>
      <c r="BE207" s="72">
        <f t="shared" si="183"/>
        <v>0</v>
      </c>
      <c r="BF207" s="72">
        <f t="shared" si="184"/>
        <v>0</v>
      </c>
      <c r="BG207" s="72">
        <f t="shared" si="185"/>
        <v>0</v>
      </c>
      <c r="BH207" s="72">
        <f t="shared" si="186"/>
        <v>1</v>
      </c>
      <c r="BI207" s="72">
        <f t="shared" si="187"/>
        <v>0</v>
      </c>
      <c r="BJ207" s="78">
        <f t="shared" si="188"/>
        <v>0</v>
      </c>
      <c r="BK207" s="78">
        <f t="shared" si="189"/>
        <v>0</v>
      </c>
      <c r="BL207" s="78">
        <f t="shared" si="190"/>
        <v>0</v>
      </c>
      <c r="BM207" s="72">
        <f t="shared" si="191"/>
        <v>1</v>
      </c>
      <c r="BN207" s="72">
        <f t="shared" si="192"/>
        <v>0</v>
      </c>
      <c r="BO207" s="72">
        <f t="shared" si="193"/>
        <v>0</v>
      </c>
      <c r="BP207" s="80">
        <f t="shared" si="194"/>
        <v>0</v>
      </c>
      <c r="BQ207" s="72">
        <f t="shared" si="195"/>
        <v>0</v>
      </c>
      <c r="BR207" s="72">
        <f t="shared" si="196"/>
        <v>0</v>
      </c>
      <c r="BS207" s="78">
        <f t="shared" si="197"/>
        <v>0</v>
      </c>
      <c r="BT207" s="78">
        <f t="shared" si="198"/>
        <v>0</v>
      </c>
      <c r="BU207" s="80">
        <f t="shared" si="199"/>
        <v>0</v>
      </c>
      <c r="BV207" s="80">
        <f t="shared" si="200"/>
        <v>0</v>
      </c>
      <c r="BW207" s="78">
        <f>COUNTIF(Referrals[[#This Row],[Name]:[Alt.contact]],"Mi")</f>
        <v>1</v>
      </c>
      <c r="BX207" s="80">
        <f t="shared" si="201"/>
        <v>1</v>
      </c>
      <c r="BY207" s="72">
        <f t="shared" si="202"/>
        <v>0</v>
      </c>
      <c r="BZ207" s="80">
        <f t="shared" si="203"/>
        <v>0</v>
      </c>
      <c r="CA207" s="67">
        <f t="shared" si="204"/>
        <v>0</v>
      </c>
      <c r="CB207" s="80">
        <f t="shared" si="205"/>
        <v>1</v>
      </c>
      <c r="CC207" s="80">
        <f t="shared" si="206"/>
        <v>0</v>
      </c>
      <c r="CD207" s="80">
        <f t="shared" si="207"/>
        <v>0</v>
      </c>
      <c r="CE207" s="22"/>
      <c r="CF207" s="40" t="s">
        <v>413</v>
      </c>
      <c r="CG207" s="62"/>
      <c r="CH207" s="22"/>
      <c r="CI207" s="22"/>
      <c r="CJ207" s="4">
        <v>43069</v>
      </c>
      <c r="CK207" s="80" t="str">
        <f t="shared" si="208"/>
        <v xml:space="preserve"> </v>
      </c>
      <c r="CL207" s="15"/>
      <c r="CM207" s="6" t="str">
        <f t="shared" ca="1" si="209"/>
        <v xml:space="preserve"> </v>
      </c>
      <c r="CN207" s="6" t="str">
        <f t="shared" ca="1" si="210"/>
        <v xml:space="preserve"> </v>
      </c>
      <c r="CO207" s="80" t="str">
        <f t="shared" ca="1" si="211"/>
        <v xml:space="preserve"> </v>
      </c>
      <c r="CP207" s="80" t="str">
        <f t="shared" si="212"/>
        <v xml:space="preserve"> </v>
      </c>
      <c r="CQ207" s="80" t="str">
        <f t="shared" si="213"/>
        <v xml:space="preserve"> </v>
      </c>
      <c r="CR207" s="80" t="str">
        <f t="shared" si="214"/>
        <v xml:space="preserve"> </v>
      </c>
      <c r="CS207" s="80">
        <f t="shared" si="215"/>
        <v>51</v>
      </c>
    </row>
    <row r="208" spans="1:97">
      <c r="A208" s="33" t="s">
        <v>326</v>
      </c>
      <c r="B208" t="s">
        <v>6</v>
      </c>
      <c r="C208" t="s">
        <v>71</v>
      </c>
      <c r="D208">
        <v>1023562</v>
      </c>
      <c r="E208" s="4">
        <v>42837</v>
      </c>
      <c r="F208" s="2">
        <v>43018</v>
      </c>
      <c r="G208" s="2">
        <v>25442</v>
      </c>
      <c r="H208" s="58">
        <f t="shared" si="162"/>
        <v>48</v>
      </c>
      <c r="I208" s="72" t="s">
        <v>678</v>
      </c>
      <c r="J208" s="43" t="s">
        <v>8</v>
      </c>
      <c r="K208" s="6">
        <v>9</v>
      </c>
      <c r="L208" s="6" t="s">
        <v>8</v>
      </c>
      <c r="M208" s="6" t="s">
        <v>8</v>
      </c>
      <c r="N208" s="6" t="s">
        <v>8</v>
      </c>
      <c r="O208" s="57" t="s">
        <v>8</v>
      </c>
      <c r="P208" t="s">
        <v>9</v>
      </c>
      <c r="Q208" t="s">
        <v>11</v>
      </c>
      <c r="T208" t="s">
        <v>45</v>
      </c>
      <c r="U208" s="76" t="s">
        <v>8</v>
      </c>
      <c r="V208" s="22" t="s">
        <v>11</v>
      </c>
      <c r="W208" s="76" t="s">
        <v>11</v>
      </c>
      <c r="X208" s="76" t="s">
        <v>8</v>
      </c>
      <c r="Y208" s="76" t="s">
        <v>8</v>
      </c>
      <c r="Z208" s="53"/>
      <c r="AB208" t="s">
        <v>143</v>
      </c>
      <c r="AC208" t="s">
        <v>695</v>
      </c>
      <c r="AD208" s="4">
        <v>43047</v>
      </c>
      <c r="AE208" t="s">
        <v>16</v>
      </c>
      <c r="AF208" s="6">
        <f>Referrals[[#This Row],[Date.Received]]-Referrals[[#This Row],[Date.Assessed]]</f>
        <v>181</v>
      </c>
      <c r="AG208" s="6" t="s">
        <v>644</v>
      </c>
      <c r="AH208" s="6" t="s">
        <v>638</v>
      </c>
      <c r="AI208" s="6" t="s">
        <v>643</v>
      </c>
      <c r="AJ208" s="63">
        <f t="shared" si="163"/>
        <v>2017</v>
      </c>
      <c r="AK208" s="63">
        <f t="shared" si="164"/>
        <v>10</v>
      </c>
      <c r="AL208" s="80">
        <f t="shared" si="165"/>
        <v>1</v>
      </c>
      <c r="AM208" s="80">
        <f t="shared" si="166"/>
        <v>0</v>
      </c>
      <c r="AN208" s="80">
        <f t="shared" si="167"/>
        <v>0</v>
      </c>
      <c r="AO208" s="6">
        <f t="shared" si="168"/>
        <v>1</v>
      </c>
      <c r="AP208" s="80">
        <f t="shared" si="169"/>
        <v>0</v>
      </c>
      <c r="AQ208" s="44">
        <f t="shared" si="170"/>
        <v>0</v>
      </c>
      <c r="AR208" s="80">
        <f t="shared" si="171"/>
        <v>0</v>
      </c>
      <c r="AS208" s="44">
        <f t="shared" si="172"/>
        <v>0</v>
      </c>
      <c r="AT208" s="80">
        <f t="shared" si="173"/>
        <v>0</v>
      </c>
      <c r="AU208" s="80">
        <f t="shared" si="174"/>
        <v>1</v>
      </c>
      <c r="AV208" s="72">
        <f t="shared" si="175"/>
        <v>1</v>
      </c>
      <c r="AW208" s="72">
        <f t="shared" si="176"/>
        <v>0</v>
      </c>
      <c r="AX208" s="72">
        <f t="shared" si="177"/>
        <v>0</v>
      </c>
      <c r="AY208" s="72">
        <f t="shared" si="178"/>
        <v>1</v>
      </c>
      <c r="AZ208" s="72">
        <f t="shared" si="179"/>
        <v>0</v>
      </c>
      <c r="BA208" s="72">
        <f>IF(SUM(Referrals[[#This Row],[Tribal.bin]:[GA.bin]]) = 0,0,1)</f>
        <v>1</v>
      </c>
      <c r="BB208" s="72">
        <f t="shared" si="180"/>
        <v>0</v>
      </c>
      <c r="BC208" s="72">
        <f t="shared" si="181"/>
        <v>0</v>
      </c>
      <c r="BD208" s="72">
        <f t="shared" si="182"/>
        <v>0</v>
      </c>
      <c r="BE208" s="72">
        <f t="shared" si="183"/>
        <v>0</v>
      </c>
      <c r="BF208" s="72">
        <f t="shared" si="184"/>
        <v>0</v>
      </c>
      <c r="BG208" s="72">
        <f t="shared" si="185"/>
        <v>0</v>
      </c>
      <c r="BH208" s="72">
        <f t="shared" si="186"/>
        <v>1</v>
      </c>
      <c r="BI208" s="72">
        <f t="shared" si="187"/>
        <v>0</v>
      </c>
      <c r="BJ208" s="78">
        <f t="shared" si="188"/>
        <v>0</v>
      </c>
      <c r="BK208" s="78">
        <f t="shared" si="189"/>
        <v>0</v>
      </c>
      <c r="BL208" s="78">
        <f t="shared" si="190"/>
        <v>0</v>
      </c>
      <c r="BM208" s="72">
        <f t="shared" si="191"/>
        <v>1</v>
      </c>
      <c r="BN208" s="72">
        <f t="shared" si="192"/>
        <v>0</v>
      </c>
      <c r="BO208" s="72">
        <f t="shared" si="193"/>
        <v>0</v>
      </c>
      <c r="BP208" s="80">
        <f t="shared" si="194"/>
        <v>0</v>
      </c>
      <c r="BQ208" s="72">
        <f t="shared" si="195"/>
        <v>0</v>
      </c>
      <c r="BR208" s="72">
        <f t="shared" si="196"/>
        <v>0</v>
      </c>
      <c r="BS208" s="78">
        <f t="shared" si="197"/>
        <v>1</v>
      </c>
      <c r="BT208" s="78">
        <f t="shared" si="198"/>
        <v>0</v>
      </c>
      <c r="BU208" s="80">
        <f t="shared" si="199"/>
        <v>0</v>
      </c>
      <c r="BV208" s="80">
        <f t="shared" si="200"/>
        <v>0</v>
      </c>
      <c r="BW208" s="78">
        <f>COUNTIF(Referrals[[#This Row],[Name]:[Alt.contact]],"Mi")</f>
        <v>1</v>
      </c>
      <c r="BX208" s="80">
        <f t="shared" si="201"/>
        <v>1</v>
      </c>
      <c r="BY208" s="66">
        <f t="shared" si="202"/>
        <v>1</v>
      </c>
      <c r="BZ208" s="66">
        <f t="shared" si="203"/>
        <v>0</v>
      </c>
      <c r="CA208" s="67">
        <f t="shared" si="204"/>
        <v>1</v>
      </c>
      <c r="CB208" s="80">
        <f t="shared" si="205"/>
        <v>0</v>
      </c>
      <c r="CC208" s="80">
        <f t="shared" si="206"/>
        <v>0</v>
      </c>
      <c r="CD208" s="80">
        <f t="shared" si="207"/>
        <v>0</v>
      </c>
      <c r="CE208" s="23">
        <v>43060</v>
      </c>
      <c r="CG208" s="62"/>
      <c r="CH208" s="22"/>
      <c r="CI208" s="22"/>
      <c r="CJ208" s="4">
        <v>43068</v>
      </c>
      <c r="CK208" s="80" t="str">
        <f t="shared" si="208"/>
        <v>no</v>
      </c>
      <c r="CL208" s="28">
        <v>43752</v>
      </c>
      <c r="CM208" s="6">
        <f t="shared" ca="1" si="209"/>
        <v>692</v>
      </c>
      <c r="CN208" s="6" t="str">
        <f t="shared" ca="1" si="210"/>
        <v>Yes</v>
      </c>
      <c r="CO208" s="80" t="str">
        <f t="shared" ca="1" si="211"/>
        <v>Yes</v>
      </c>
      <c r="CP208" s="80">
        <f t="shared" si="212"/>
        <v>42</v>
      </c>
      <c r="CQ208" s="80">
        <f t="shared" si="213"/>
        <v>29</v>
      </c>
      <c r="CR208" s="80">
        <f t="shared" si="214"/>
        <v>13</v>
      </c>
      <c r="CS208" s="80" t="str">
        <f t="shared" si="215"/>
        <v xml:space="preserve"> </v>
      </c>
    </row>
    <row r="209" spans="1:97">
      <c r="A209" s="33" t="s">
        <v>327</v>
      </c>
      <c r="B209" t="s">
        <v>284</v>
      </c>
      <c r="C209" t="s">
        <v>285</v>
      </c>
      <c r="D209">
        <v>1002438</v>
      </c>
      <c r="E209" s="4">
        <v>43010</v>
      </c>
      <c r="F209" s="2">
        <v>43018</v>
      </c>
      <c r="G209" s="2">
        <v>23459</v>
      </c>
      <c r="H209" s="69">
        <f t="shared" si="162"/>
        <v>53</v>
      </c>
      <c r="I209" s="72" t="s">
        <v>678</v>
      </c>
      <c r="J209" s="43" t="s">
        <v>8</v>
      </c>
      <c r="K209" s="6">
        <v>8</v>
      </c>
      <c r="L209" s="6" t="s">
        <v>8</v>
      </c>
      <c r="M209" s="6" t="s">
        <v>11</v>
      </c>
      <c r="N209" s="6" t="s">
        <v>11</v>
      </c>
      <c r="O209" s="68" t="s">
        <v>8</v>
      </c>
      <c r="P209" t="s">
        <v>9</v>
      </c>
      <c r="S209" s="40" t="s">
        <v>11</v>
      </c>
      <c r="T209" t="s">
        <v>22</v>
      </c>
      <c r="U209" s="76" t="s">
        <v>8</v>
      </c>
      <c r="V209" s="22" t="s">
        <v>11</v>
      </c>
      <c r="W209" s="76" t="s">
        <v>11</v>
      </c>
      <c r="X209" s="76" t="s">
        <v>8</v>
      </c>
      <c r="Y209" s="76" t="s">
        <v>8</v>
      </c>
      <c r="Z209" s="53" t="s">
        <v>8</v>
      </c>
      <c r="AA209" t="s">
        <v>152</v>
      </c>
      <c r="AE209" t="s">
        <v>12</v>
      </c>
      <c r="AF209" s="6">
        <f>Referrals[[#This Row],[Date.Received]]-Referrals[[#This Row],[Date.Assessed]]</f>
        <v>8</v>
      </c>
      <c r="AG209" s="6" t="s">
        <v>644</v>
      </c>
      <c r="AH209" s="6" t="s">
        <v>640</v>
      </c>
      <c r="AI209" s="6" t="s">
        <v>700</v>
      </c>
      <c r="AJ209" s="63">
        <f t="shared" si="163"/>
        <v>2017</v>
      </c>
      <c r="AK209" s="63">
        <f t="shared" si="164"/>
        <v>10</v>
      </c>
      <c r="AL209" s="80">
        <f t="shared" si="165"/>
        <v>1</v>
      </c>
      <c r="AM209" s="80">
        <f t="shared" si="166"/>
        <v>0</v>
      </c>
      <c r="AN209" s="80">
        <f t="shared" si="167"/>
        <v>0</v>
      </c>
      <c r="AO209" s="44">
        <f t="shared" si="168"/>
        <v>0</v>
      </c>
      <c r="AP209" s="80">
        <f t="shared" si="169"/>
        <v>0</v>
      </c>
      <c r="AQ209" s="80">
        <f t="shared" si="170"/>
        <v>1</v>
      </c>
      <c r="AR209" s="80">
        <f t="shared" si="171"/>
        <v>0</v>
      </c>
      <c r="AS209" s="44">
        <f t="shared" si="172"/>
        <v>0</v>
      </c>
      <c r="AT209" s="80">
        <f t="shared" si="173"/>
        <v>0</v>
      </c>
      <c r="AU209" s="80">
        <f t="shared" si="174"/>
        <v>0</v>
      </c>
      <c r="AV209" s="72">
        <f t="shared" si="175"/>
        <v>1</v>
      </c>
      <c r="AW209" s="72">
        <f t="shared" si="176"/>
        <v>1</v>
      </c>
      <c r="AX209" s="72">
        <f t="shared" si="177"/>
        <v>0</v>
      </c>
      <c r="AY209" s="72">
        <f t="shared" si="178"/>
        <v>0</v>
      </c>
      <c r="AZ209" s="72">
        <f t="shared" si="179"/>
        <v>0</v>
      </c>
      <c r="BA209" s="72">
        <f>IF(SUM(Referrals[[#This Row],[Tribal.bin]:[GA.bin]]) = 0,0,1)</f>
        <v>1</v>
      </c>
      <c r="BB209" s="72">
        <f t="shared" si="180"/>
        <v>0</v>
      </c>
      <c r="BC209" s="72">
        <f t="shared" si="181"/>
        <v>0</v>
      </c>
      <c r="BD209" s="72">
        <f t="shared" si="182"/>
        <v>0</v>
      </c>
      <c r="BE209" s="72">
        <f t="shared" si="183"/>
        <v>0</v>
      </c>
      <c r="BF209" s="72">
        <f t="shared" si="184"/>
        <v>0</v>
      </c>
      <c r="BG209" s="72">
        <f t="shared" si="185"/>
        <v>0</v>
      </c>
      <c r="BH209" s="72">
        <f t="shared" si="186"/>
        <v>1</v>
      </c>
      <c r="BI209" s="72">
        <f t="shared" si="187"/>
        <v>0</v>
      </c>
      <c r="BJ209" s="78">
        <f t="shared" si="188"/>
        <v>1</v>
      </c>
      <c r="BK209" s="78">
        <f t="shared" si="189"/>
        <v>1</v>
      </c>
      <c r="BL209" s="78">
        <f t="shared" si="190"/>
        <v>0</v>
      </c>
      <c r="BM209" s="72">
        <f t="shared" si="191"/>
        <v>0</v>
      </c>
      <c r="BN209" s="72">
        <f t="shared" si="192"/>
        <v>0</v>
      </c>
      <c r="BO209" s="72">
        <f t="shared" si="193"/>
        <v>1</v>
      </c>
      <c r="BP209" s="80">
        <f t="shared" si="194"/>
        <v>0</v>
      </c>
      <c r="BQ209" s="72">
        <f t="shared" si="195"/>
        <v>0</v>
      </c>
      <c r="BR209" s="72">
        <f t="shared" si="196"/>
        <v>0</v>
      </c>
      <c r="BS209" s="78">
        <f t="shared" si="197"/>
        <v>1</v>
      </c>
      <c r="BT209" s="78">
        <f t="shared" si="198"/>
        <v>0</v>
      </c>
      <c r="BU209" s="80">
        <f t="shared" si="199"/>
        <v>0</v>
      </c>
      <c r="BV209" s="80">
        <f t="shared" si="200"/>
        <v>0</v>
      </c>
      <c r="BW209" s="78">
        <f>COUNTIF(Referrals[[#This Row],[Name]:[Alt.contact]],"Mi")</f>
        <v>1</v>
      </c>
      <c r="BX209" s="80">
        <f t="shared" si="201"/>
        <v>1</v>
      </c>
      <c r="BY209" s="72">
        <f t="shared" si="202"/>
        <v>0</v>
      </c>
      <c r="BZ209" s="80">
        <f t="shared" si="203"/>
        <v>0</v>
      </c>
      <c r="CA209" s="69">
        <f t="shared" si="204"/>
        <v>0</v>
      </c>
      <c r="CB209" s="80">
        <f t="shared" si="205"/>
        <v>1</v>
      </c>
      <c r="CC209" s="80">
        <f t="shared" si="206"/>
        <v>0</v>
      </c>
      <c r="CD209" s="80">
        <f t="shared" si="207"/>
        <v>0</v>
      </c>
      <c r="CE209" s="22"/>
      <c r="CF209" t="s">
        <v>717</v>
      </c>
      <c r="CG209" s="41" t="s">
        <v>104</v>
      </c>
      <c r="CH209" s="22"/>
      <c r="CI209" s="22" t="s">
        <v>23</v>
      </c>
      <c r="CJ209" s="4">
        <v>43028</v>
      </c>
      <c r="CK209" s="80" t="str">
        <f t="shared" si="208"/>
        <v xml:space="preserve"> </v>
      </c>
      <c r="CL209" s="15"/>
      <c r="CM209" s="6" t="str">
        <f t="shared" ca="1" si="209"/>
        <v xml:space="preserve"> </v>
      </c>
      <c r="CN209" s="6" t="str">
        <f t="shared" ca="1" si="210"/>
        <v xml:space="preserve"> </v>
      </c>
      <c r="CO209" s="80" t="str">
        <f t="shared" ca="1" si="211"/>
        <v xml:space="preserve"> </v>
      </c>
      <c r="CP209" s="80" t="str">
        <f t="shared" si="212"/>
        <v xml:space="preserve"> </v>
      </c>
      <c r="CQ209" s="80" t="str">
        <f t="shared" si="213"/>
        <v xml:space="preserve"> </v>
      </c>
      <c r="CR209" s="80" t="str">
        <f t="shared" si="214"/>
        <v xml:space="preserve"> </v>
      </c>
      <c r="CS209" s="80">
        <f t="shared" si="215"/>
        <v>10</v>
      </c>
    </row>
    <row r="210" spans="1:97">
      <c r="A210" s="33" t="s">
        <v>325</v>
      </c>
      <c r="B210" t="s">
        <v>284</v>
      </c>
      <c r="C210" t="s">
        <v>285</v>
      </c>
      <c r="D210">
        <v>1026663</v>
      </c>
      <c r="E210" s="4">
        <v>42996</v>
      </c>
      <c r="F210" s="2">
        <v>43018</v>
      </c>
      <c r="G210" s="2">
        <v>31147</v>
      </c>
      <c r="H210" s="58">
        <f t="shared" si="162"/>
        <v>32</v>
      </c>
      <c r="I210" s="72" t="s">
        <v>678</v>
      </c>
      <c r="J210" s="43" t="s">
        <v>8</v>
      </c>
      <c r="K210" s="6">
        <v>11</v>
      </c>
      <c r="L210" s="6" t="s">
        <v>8</v>
      </c>
      <c r="M210" s="6" t="s">
        <v>11</v>
      </c>
      <c r="N210" s="6" t="s">
        <v>11</v>
      </c>
      <c r="O210" s="68" t="s">
        <v>8</v>
      </c>
      <c r="P210" t="s">
        <v>49</v>
      </c>
      <c r="Q210" t="s">
        <v>11</v>
      </c>
      <c r="R210" t="s">
        <v>11</v>
      </c>
      <c r="T210" t="s">
        <v>10</v>
      </c>
      <c r="U210" s="76" t="s">
        <v>8</v>
      </c>
      <c r="V210" s="22" t="s">
        <v>224</v>
      </c>
      <c r="W210" s="76" t="s">
        <v>11</v>
      </c>
      <c r="X210" s="76" t="s">
        <v>8</v>
      </c>
      <c r="Y210" s="76" t="s">
        <v>8</v>
      </c>
      <c r="Z210" s="53"/>
      <c r="AE210" t="s">
        <v>12</v>
      </c>
      <c r="AF210" s="6">
        <f>Referrals[[#This Row],[Date.Received]]-Referrals[[#This Row],[Date.Assessed]]</f>
        <v>22</v>
      </c>
      <c r="AG210" s="44" t="s">
        <v>645</v>
      </c>
      <c r="AH210" s="6" t="s">
        <v>640</v>
      </c>
      <c r="AI210" s="6" t="s">
        <v>700</v>
      </c>
      <c r="AJ210" s="63">
        <f t="shared" si="163"/>
        <v>2017</v>
      </c>
      <c r="AK210" s="63">
        <f t="shared" si="164"/>
        <v>10</v>
      </c>
      <c r="AL210" s="44">
        <f t="shared" si="165"/>
        <v>0</v>
      </c>
      <c r="AM210" s="80">
        <f t="shared" si="166"/>
        <v>1</v>
      </c>
      <c r="AN210" s="80">
        <f t="shared" si="167"/>
        <v>0</v>
      </c>
      <c r="AO210" s="44">
        <f t="shared" si="168"/>
        <v>0</v>
      </c>
      <c r="AP210" s="80">
        <f t="shared" si="169"/>
        <v>0</v>
      </c>
      <c r="AQ210" s="80">
        <f t="shared" si="170"/>
        <v>1</v>
      </c>
      <c r="AR210" s="80">
        <f t="shared" si="171"/>
        <v>0</v>
      </c>
      <c r="AS210" s="44">
        <f t="shared" si="172"/>
        <v>0</v>
      </c>
      <c r="AT210" s="80">
        <f t="shared" si="173"/>
        <v>0</v>
      </c>
      <c r="AU210" s="80">
        <f t="shared" si="174"/>
        <v>0</v>
      </c>
      <c r="AV210" s="72">
        <f t="shared" si="175"/>
        <v>1</v>
      </c>
      <c r="AW210" s="72">
        <f t="shared" si="176"/>
        <v>0</v>
      </c>
      <c r="AX210" s="72">
        <f t="shared" si="177"/>
        <v>1</v>
      </c>
      <c r="AY210" s="72">
        <f t="shared" si="178"/>
        <v>0</v>
      </c>
      <c r="AZ210" s="72">
        <f t="shared" si="179"/>
        <v>0</v>
      </c>
      <c r="BA210" s="72">
        <f>IF(SUM(Referrals[[#This Row],[Tribal.bin]:[GA.bin]]) = 0,0,1)</f>
        <v>1</v>
      </c>
      <c r="BB210" s="72">
        <f t="shared" si="180"/>
        <v>0</v>
      </c>
      <c r="BC210" s="72">
        <f t="shared" si="181"/>
        <v>0</v>
      </c>
      <c r="BD210" s="72">
        <f t="shared" si="182"/>
        <v>0</v>
      </c>
      <c r="BE210" s="72">
        <f t="shared" si="183"/>
        <v>1</v>
      </c>
      <c r="BF210" s="72">
        <f t="shared" si="184"/>
        <v>0</v>
      </c>
      <c r="BG210" s="72">
        <f t="shared" si="185"/>
        <v>0</v>
      </c>
      <c r="BH210" s="72">
        <f t="shared" si="186"/>
        <v>0</v>
      </c>
      <c r="BI210" s="72">
        <f t="shared" si="187"/>
        <v>0</v>
      </c>
      <c r="BJ210" s="78">
        <f t="shared" si="188"/>
        <v>1</v>
      </c>
      <c r="BK210" s="78">
        <f t="shared" si="189"/>
        <v>1</v>
      </c>
      <c r="BL210" s="78">
        <f t="shared" si="190"/>
        <v>0</v>
      </c>
      <c r="BM210" s="72">
        <f t="shared" si="191"/>
        <v>1</v>
      </c>
      <c r="BN210" s="72">
        <f t="shared" si="192"/>
        <v>1</v>
      </c>
      <c r="BO210" s="72">
        <f t="shared" si="193"/>
        <v>0</v>
      </c>
      <c r="BP210" s="80">
        <f t="shared" si="194"/>
        <v>0</v>
      </c>
      <c r="BQ210" s="72">
        <f t="shared" si="195"/>
        <v>0</v>
      </c>
      <c r="BR210" s="72">
        <f t="shared" si="196"/>
        <v>0</v>
      </c>
      <c r="BS210" s="78">
        <f t="shared" si="197"/>
        <v>1</v>
      </c>
      <c r="BT210" s="78">
        <f t="shared" si="198"/>
        <v>0</v>
      </c>
      <c r="BU210" s="80">
        <f t="shared" si="199"/>
        <v>0</v>
      </c>
      <c r="BV210" s="80">
        <f t="shared" si="200"/>
        <v>0</v>
      </c>
      <c r="BW210" s="78">
        <f>COUNTIF(Referrals[[#This Row],[Name]:[Alt.contact]],"Mi")</f>
        <v>1</v>
      </c>
      <c r="BX210" s="80">
        <f t="shared" si="201"/>
        <v>1</v>
      </c>
      <c r="BY210" s="72">
        <f t="shared" si="202"/>
        <v>0</v>
      </c>
      <c r="BZ210" s="80">
        <f t="shared" si="203"/>
        <v>0</v>
      </c>
      <c r="CA210" s="67">
        <f t="shared" si="204"/>
        <v>0</v>
      </c>
      <c r="CB210" s="80">
        <f t="shared" si="205"/>
        <v>1</v>
      </c>
      <c r="CC210" s="80">
        <f t="shared" si="206"/>
        <v>0</v>
      </c>
      <c r="CD210" s="80">
        <f t="shared" si="207"/>
        <v>0</v>
      </c>
      <c r="CE210" s="22"/>
      <c r="CF210" s="40" t="s">
        <v>413</v>
      </c>
      <c r="CG210" s="62"/>
      <c r="CH210" s="22"/>
      <c r="CI210" s="22" t="s">
        <v>29</v>
      </c>
      <c r="CJ210" s="4">
        <v>43069</v>
      </c>
      <c r="CK210" s="80" t="str">
        <f t="shared" si="208"/>
        <v xml:space="preserve"> </v>
      </c>
      <c r="CL210" s="15"/>
      <c r="CM210" s="6" t="str">
        <f t="shared" ca="1" si="209"/>
        <v xml:space="preserve"> </v>
      </c>
      <c r="CN210" s="6" t="str">
        <f t="shared" ca="1" si="210"/>
        <v xml:space="preserve"> </v>
      </c>
      <c r="CO210" s="80" t="str">
        <f t="shared" ca="1" si="211"/>
        <v xml:space="preserve"> </v>
      </c>
      <c r="CP210" s="80" t="str">
        <f t="shared" si="212"/>
        <v xml:space="preserve"> </v>
      </c>
      <c r="CQ210" s="80" t="str">
        <f t="shared" si="213"/>
        <v xml:space="preserve"> </v>
      </c>
      <c r="CR210" s="80" t="str">
        <f t="shared" si="214"/>
        <v xml:space="preserve"> </v>
      </c>
      <c r="CS210" s="80">
        <f t="shared" si="215"/>
        <v>51</v>
      </c>
    </row>
    <row r="211" spans="1:97">
      <c r="A211" s="33" t="s">
        <v>328</v>
      </c>
      <c r="B211" t="s">
        <v>233</v>
      </c>
      <c r="C211" t="s">
        <v>329</v>
      </c>
      <c r="D211">
        <v>1049588</v>
      </c>
      <c r="E211" s="4">
        <v>42985</v>
      </c>
      <c r="F211" s="2">
        <v>43021</v>
      </c>
      <c r="G211" s="2">
        <v>35009</v>
      </c>
      <c r="H211" s="58">
        <f t="shared" si="162"/>
        <v>21</v>
      </c>
      <c r="I211" s="72" t="s">
        <v>8</v>
      </c>
      <c r="J211" s="43" t="s">
        <v>8</v>
      </c>
      <c r="K211" s="6">
        <v>9</v>
      </c>
      <c r="L211" s="6" t="s">
        <v>678</v>
      </c>
      <c r="M211" s="6" t="s">
        <v>11</v>
      </c>
      <c r="N211" s="6" t="s">
        <v>11</v>
      </c>
      <c r="O211" s="57" t="s">
        <v>8</v>
      </c>
      <c r="P211" t="s">
        <v>49</v>
      </c>
      <c r="Q211" t="s">
        <v>11</v>
      </c>
      <c r="R211" t="s">
        <v>11</v>
      </c>
      <c r="T211" t="s">
        <v>10</v>
      </c>
      <c r="U211" s="76" t="s">
        <v>8</v>
      </c>
      <c r="V211" s="22" t="s">
        <v>11</v>
      </c>
      <c r="W211" s="76" t="s">
        <v>8</v>
      </c>
      <c r="X211" s="76" t="s">
        <v>8</v>
      </c>
      <c r="Y211" s="76" t="s">
        <v>8</v>
      </c>
      <c r="Z211" s="53"/>
      <c r="AE211" t="s">
        <v>12</v>
      </c>
      <c r="AF211" s="6">
        <f>Referrals[[#This Row],[Date.Received]]-Referrals[[#This Row],[Date.Assessed]]</f>
        <v>36</v>
      </c>
      <c r="AG211" s="6" t="s">
        <v>644</v>
      </c>
      <c r="AH211" s="6" t="s">
        <v>698</v>
      </c>
      <c r="AI211" s="6" t="s">
        <v>700</v>
      </c>
      <c r="AJ211" s="63">
        <f t="shared" si="163"/>
        <v>2017</v>
      </c>
      <c r="AK211" s="63">
        <f t="shared" si="164"/>
        <v>10</v>
      </c>
      <c r="AL211" s="80">
        <f t="shared" si="165"/>
        <v>1</v>
      </c>
      <c r="AM211" s="80">
        <f t="shared" si="166"/>
        <v>0</v>
      </c>
      <c r="AN211" s="80">
        <f t="shared" si="167"/>
        <v>0</v>
      </c>
      <c r="AO211" s="44">
        <f t="shared" si="168"/>
        <v>0</v>
      </c>
      <c r="AP211" s="80">
        <f t="shared" si="169"/>
        <v>0</v>
      </c>
      <c r="AQ211" s="44">
        <f t="shared" si="170"/>
        <v>0</v>
      </c>
      <c r="AR211" s="80">
        <f t="shared" si="171"/>
        <v>0</v>
      </c>
      <c r="AS211" s="44">
        <f t="shared" si="172"/>
        <v>0</v>
      </c>
      <c r="AT211" s="80">
        <f t="shared" si="173"/>
        <v>1</v>
      </c>
      <c r="AU211" s="80">
        <f t="shared" si="174"/>
        <v>0</v>
      </c>
      <c r="AV211" s="72">
        <f t="shared" si="175"/>
        <v>1</v>
      </c>
      <c r="AW211" s="72">
        <f t="shared" si="176"/>
        <v>0</v>
      </c>
      <c r="AX211" s="72">
        <f t="shared" si="177"/>
        <v>1</v>
      </c>
      <c r="AY211" s="72">
        <f t="shared" si="178"/>
        <v>0</v>
      </c>
      <c r="AZ211" s="72">
        <f t="shared" si="179"/>
        <v>0</v>
      </c>
      <c r="BA211" s="72">
        <f>IF(SUM(Referrals[[#This Row],[Tribal.bin]:[GA.bin]]) = 0,0,1)</f>
        <v>1</v>
      </c>
      <c r="BB211" s="72">
        <f t="shared" si="180"/>
        <v>0</v>
      </c>
      <c r="BC211" s="72">
        <f t="shared" si="181"/>
        <v>0</v>
      </c>
      <c r="BD211" s="72">
        <f t="shared" si="182"/>
        <v>0</v>
      </c>
      <c r="BE211" s="72">
        <f t="shared" si="183"/>
        <v>1</v>
      </c>
      <c r="BF211" s="72">
        <f t="shared" si="184"/>
        <v>0</v>
      </c>
      <c r="BG211" s="72">
        <f t="shared" si="185"/>
        <v>0</v>
      </c>
      <c r="BH211" s="72">
        <f t="shared" si="186"/>
        <v>0</v>
      </c>
      <c r="BI211" s="72">
        <f t="shared" si="187"/>
        <v>0</v>
      </c>
      <c r="BJ211" s="78">
        <f t="shared" si="188"/>
        <v>1</v>
      </c>
      <c r="BK211" s="78">
        <f t="shared" si="189"/>
        <v>1</v>
      </c>
      <c r="BL211" s="78">
        <f t="shared" si="190"/>
        <v>1</v>
      </c>
      <c r="BM211" s="72">
        <f t="shared" si="191"/>
        <v>1</v>
      </c>
      <c r="BN211" s="72">
        <f t="shared" si="192"/>
        <v>1</v>
      </c>
      <c r="BO211" s="72">
        <f t="shared" si="193"/>
        <v>0</v>
      </c>
      <c r="BP211" s="80">
        <f t="shared" si="194"/>
        <v>0</v>
      </c>
      <c r="BQ211" s="72">
        <f t="shared" si="195"/>
        <v>0</v>
      </c>
      <c r="BR211" s="72">
        <f t="shared" si="196"/>
        <v>0</v>
      </c>
      <c r="BS211" s="78">
        <f t="shared" si="197"/>
        <v>0</v>
      </c>
      <c r="BT211" s="78">
        <f t="shared" si="198"/>
        <v>0</v>
      </c>
      <c r="BU211" s="80">
        <f t="shared" si="199"/>
        <v>0</v>
      </c>
      <c r="BV211" s="80">
        <f t="shared" si="200"/>
        <v>0</v>
      </c>
      <c r="BW211" s="78">
        <f>COUNTIF(Referrals[[#This Row],[Name]:[Alt.contact]],"Mi")</f>
        <v>1</v>
      </c>
      <c r="BX211" s="80">
        <f t="shared" si="201"/>
        <v>1</v>
      </c>
      <c r="BY211" s="72">
        <f t="shared" si="202"/>
        <v>0</v>
      </c>
      <c r="BZ211" s="80">
        <f t="shared" si="203"/>
        <v>0</v>
      </c>
      <c r="CA211" s="67">
        <f t="shared" si="204"/>
        <v>0</v>
      </c>
      <c r="CB211" s="80">
        <f t="shared" si="205"/>
        <v>1</v>
      </c>
      <c r="CC211" s="80">
        <f t="shared" si="206"/>
        <v>0</v>
      </c>
      <c r="CD211" s="80">
        <f t="shared" si="207"/>
        <v>0</v>
      </c>
      <c r="CE211" s="22"/>
      <c r="CF211" s="40" t="s">
        <v>413</v>
      </c>
      <c r="CG211" s="62"/>
      <c r="CH211" s="22"/>
      <c r="CI211" s="22"/>
      <c r="CJ211" s="4">
        <v>43109</v>
      </c>
      <c r="CK211" s="80" t="str">
        <f t="shared" si="208"/>
        <v xml:space="preserve"> </v>
      </c>
      <c r="CL211" s="15"/>
      <c r="CM211" s="6" t="str">
        <f t="shared" ca="1" si="209"/>
        <v xml:space="preserve"> </v>
      </c>
      <c r="CN211" s="6" t="str">
        <f t="shared" ca="1" si="210"/>
        <v xml:space="preserve"> </v>
      </c>
      <c r="CO211" s="80" t="str">
        <f t="shared" ca="1" si="211"/>
        <v xml:space="preserve"> </v>
      </c>
      <c r="CP211" s="80" t="str">
        <f t="shared" si="212"/>
        <v xml:space="preserve"> </v>
      </c>
      <c r="CQ211" s="80" t="str">
        <f t="shared" si="213"/>
        <v xml:space="preserve"> </v>
      </c>
      <c r="CR211" s="80" t="str">
        <f t="shared" si="214"/>
        <v xml:space="preserve"> </v>
      </c>
      <c r="CS211" s="80">
        <f t="shared" si="215"/>
        <v>88</v>
      </c>
    </row>
    <row r="212" spans="1:97">
      <c r="A212" s="33" t="s">
        <v>330</v>
      </c>
      <c r="B212" t="s">
        <v>119</v>
      </c>
      <c r="C212" t="s">
        <v>331</v>
      </c>
      <c r="D212">
        <v>1003527</v>
      </c>
      <c r="E212" s="4">
        <v>43004</v>
      </c>
      <c r="F212" s="2">
        <v>43021</v>
      </c>
      <c r="G212" s="2">
        <v>17267</v>
      </c>
      <c r="H212" s="58">
        <f t="shared" si="162"/>
        <v>70</v>
      </c>
      <c r="I212" s="72" t="s">
        <v>678</v>
      </c>
      <c r="J212" s="43" t="s">
        <v>8</v>
      </c>
      <c r="K212" s="6">
        <v>8</v>
      </c>
      <c r="L212" s="6" t="s">
        <v>8</v>
      </c>
      <c r="M212" s="6" t="s">
        <v>8</v>
      </c>
      <c r="N212" s="6" t="s">
        <v>8</v>
      </c>
      <c r="O212" s="57" t="s">
        <v>8</v>
      </c>
      <c r="P212" t="s">
        <v>21</v>
      </c>
      <c r="T212" t="s">
        <v>45</v>
      </c>
      <c r="U212" s="76" t="s">
        <v>8</v>
      </c>
      <c r="V212" s="22" t="s">
        <v>224</v>
      </c>
      <c r="W212" s="76" t="s">
        <v>11</v>
      </c>
      <c r="X212" s="76" t="s">
        <v>8</v>
      </c>
      <c r="Y212" s="76" t="s">
        <v>8</v>
      </c>
      <c r="Z212" s="53"/>
      <c r="AE212" t="s">
        <v>12</v>
      </c>
      <c r="AF212" s="6">
        <f>Referrals[[#This Row],[Date.Received]]-Referrals[[#This Row],[Date.Assessed]]</f>
        <v>17</v>
      </c>
      <c r="AG212" s="44" t="s">
        <v>645</v>
      </c>
      <c r="AH212" s="6" t="s">
        <v>642</v>
      </c>
      <c r="AI212" s="6" t="s">
        <v>700</v>
      </c>
      <c r="AJ212" s="63">
        <f t="shared" si="163"/>
        <v>2017</v>
      </c>
      <c r="AK212" s="63">
        <f t="shared" si="164"/>
        <v>10</v>
      </c>
      <c r="AL212" s="44">
        <f t="shared" si="165"/>
        <v>0</v>
      </c>
      <c r="AM212" s="80">
        <f t="shared" si="166"/>
        <v>1</v>
      </c>
      <c r="AN212" s="80">
        <f t="shared" si="167"/>
        <v>0</v>
      </c>
      <c r="AO212" s="44">
        <f t="shared" si="168"/>
        <v>0</v>
      </c>
      <c r="AP212" s="80">
        <f t="shared" si="169"/>
        <v>0</v>
      </c>
      <c r="AQ212" s="44">
        <f t="shared" si="170"/>
        <v>0</v>
      </c>
      <c r="AR212" s="80">
        <f t="shared" si="171"/>
        <v>0</v>
      </c>
      <c r="AS212" s="6">
        <f t="shared" si="172"/>
        <v>1</v>
      </c>
      <c r="AT212" s="80">
        <f t="shared" si="173"/>
        <v>0</v>
      </c>
      <c r="AU212" s="80">
        <f t="shared" si="174"/>
        <v>0</v>
      </c>
      <c r="AV212" s="72">
        <f t="shared" si="175"/>
        <v>1</v>
      </c>
      <c r="AW212" s="72">
        <f t="shared" si="176"/>
        <v>0</v>
      </c>
      <c r="AX212" s="72">
        <f t="shared" si="177"/>
        <v>0</v>
      </c>
      <c r="AY212" s="72">
        <f t="shared" si="178"/>
        <v>1</v>
      </c>
      <c r="AZ212" s="72">
        <f t="shared" si="179"/>
        <v>0</v>
      </c>
      <c r="BA212" s="72">
        <f>IF(SUM(Referrals[[#This Row],[Tribal.bin]:[GA.bin]]) = 0,0,1)</f>
        <v>1</v>
      </c>
      <c r="BB212" s="72">
        <f t="shared" si="180"/>
        <v>0</v>
      </c>
      <c r="BC212" s="72">
        <f t="shared" si="181"/>
        <v>0</v>
      </c>
      <c r="BD212" s="72">
        <f t="shared" si="182"/>
        <v>0</v>
      </c>
      <c r="BE212" s="72">
        <f t="shared" si="183"/>
        <v>0</v>
      </c>
      <c r="BF212" s="72">
        <f t="shared" si="184"/>
        <v>0</v>
      </c>
      <c r="BG212" s="72">
        <f t="shared" si="185"/>
        <v>1</v>
      </c>
      <c r="BH212" s="72">
        <f t="shared" si="186"/>
        <v>0</v>
      </c>
      <c r="BI212" s="72">
        <f t="shared" si="187"/>
        <v>0</v>
      </c>
      <c r="BJ212" s="78">
        <f t="shared" si="188"/>
        <v>0</v>
      </c>
      <c r="BK212" s="78">
        <f t="shared" si="189"/>
        <v>0</v>
      </c>
      <c r="BL212" s="78">
        <f t="shared" si="190"/>
        <v>0</v>
      </c>
      <c r="BM212" s="72">
        <f t="shared" si="191"/>
        <v>0</v>
      </c>
      <c r="BN212" s="72">
        <f t="shared" si="192"/>
        <v>0</v>
      </c>
      <c r="BO212" s="72">
        <f t="shared" si="193"/>
        <v>0</v>
      </c>
      <c r="BP212" s="80">
        <f t="shared" si="194"/>
        <v>0</v>
      </c>
      <c r="BQ212" s="72">
        <f t="shared" si="195"/>
        <v>0</v>
      </c>
      <c r="BR212" s="72">
        <f t="shared" si="196"/>
        <v>0</v>
      </c>
      <c r="BS212" s="78">
        <f t="shared" si="197"/>
        <v>1</v>
      </c>
      <c r="BT212" s="78">
        <f t="shared" si="198"/>
        <v>0</v>
      </c>
      <c r="BU212" s="80">
        <f t="shared" si="199"/>
        <v>0</v>
      </c>
      <c r="BV212" s="80">
        <f t="shared" si="200"/>
        <v>0</v>
      </c>
      <c r="BW212" s="78">
        <f>COUNTIF(Referrals[[#This Row],[Name]:[Alt.contact]],"Mi")</f>
        <v>1</v>
      </c>
      <c r="BX212" s="80">
        <f t="shared" si="201"/>
        <v>1</v>
      </c>
      <c r="BY212" s="72">
        <f t="shared" si="202"/>
        <v>0</v>
      </c>
      <c r="BZ212" s="80">
        <f t="shared" si="203"/>
        <v>0</v>
      </c>
      <c r="CA212" s="67">
        <f t="shared" si="204"/>
        <v>0</v>
      </c>
      <c r="CB212" s="80">
        <f t="shared" si="205"/>
        <v>1</v>
      </c>
      <c r="CC212" s="80">
        <f t="shared" si="206"/>
        <v>0</v>
      </c>
      <c r="CD212" s="80">
        <f t="shared" si="207"/>
        <v>0</v>
      </c>
      <c r="CE212" s="22"/>
      <c r="CF212" t="s">
        <v>41</v>
      </c>
      <c r="CG212" s="62"/>
      <c r="CH212" s="22" t="s">
        <v>482</v>
      </c>
      <c r="CI212" s="22" t="s">
        <v>17</v>
      </c>
      <c r="CJ212" t="s">
        <v>144</v>
      </c>
      <c r="CK212" s="80" t="str">
        <f t="shared" si="208"/>
        <v xml:space="preserve"> </v>
      </c>
      <c r="CL212" s="15"/>
      <c r="CM212" s="6" t="str">
        <f t="shared" ca="1" si="209"/>
        <v xml:space="preserve"> </v>
      </c>
      <c r="CN212" s="6" t="str">
        <f t="shared" ca="1" si="210"/>
        <v xml:space="preserve"> </v>
      </c>
      <c r="CO212" s="80" t="str">
        <f t="shared" ca="1" si="211"/>
        <v xml:space="preserve"> </v>
      </c>
      <c r="CP212" s="80" t="str">
        <f t="shared" si="212"/>
        <v xml:space="preserve"> </v>
      </c>
      <c r="CQ212" s="80" t="str">
        <f t="shared" si="213"/>
        <v xml:space="preserve"> </v>
      </c>
      <c r="CR212" s="80" t="str">
        <f t="shared" si="214"/>
        <v xml:space="preserve"> </v>
      </c>
      <c r="CS212" s="80" t="e">
        <f t="shared" si="215"/>
        <v>#VALUE!</v>
      </c>
    </row>
    <row r="213" spans="1:97">
      <c r="A213" s="33" t="s">
        <v>334</v>
      </c>
      <c r="B213" t="s">
        <v>335</v>
      </c>
      <c r="C213" t="s">
        <v>336</v>
      </c>
      <c r="D213">
        <v>1037178</v>
      </c>
      <c r="E213" s="4">
        <v>42865</v>
      </c>
      <c r="F213" s="2">
        <v>43021</v>
      </c>
      <c r="G213" s="2">
        <v>35652</v>
      </c>
      <c r="H213" s="58">
        <f t="shared" si="162"/>
        <v>20</v>
      </c>
      <c r="I213" s="72" t="s">
        <v>8</v>
      </c>
      <c r="J213" s="43" t="s">
        <v>8</v>
      </c>
      <c r="K213" s="6">
        <v>8</v>
      </c>
      <c r="L213" s="6" t="s">
        <v>678</v>
      </c>
      <c r="M213" s="6" t="s">
        <v>8</v>
      </c>
      <c r="N213" s="6" t="s">
        <v>8</v>
      </c>
      <c r="O213" s="57" t="s">
        <v>8</v>
      </c>
      <c r="P213" t="s">
        <v>77</v>
      </c>
      <c r="T213" t="s">
        <v>45</v>
      </c>
      <c r="U213" s="76" t="s">
        <v>8</v>
      </c>
      <c r="V213" s="22" t="s">
        <v>224</v>
      </c>
      <c r="W213" s="76" t="s">
        <v>11</v>
      </c>
      <c r="X213" s="76" t="s">
        <v>11</v>
      </c>
      <c r="Y213" s="76" t="s">
        <v>8</v>
      </c>
      <c r="Z213" s="53"/>
      <c r="AE213" t="s">
        <v>12</v>
      </c>
      <c r="AF213" s="6">
        <f>Referrals[[#This Row],[Date.Received]]-Referrals[[#This Row],[Date.Assessed]]</f>
        <v>156</v>
      </c>
      <c r="AG213" s="44" t="s">
        <v>645</v>
      </c>
      <c r="AH213" s="6" t="s">
        <v>640</v>
      </c>
      <c r="AI213" s="6" t="s">
        <v>700</v>
      </c>
      <c r="AJ213" s="63">
        <f t="shared" si="163"/>
        <v>2017</v>
      </c>
      <c r="AK213" s="63">
        <f t="shared" si="164"/>
        <v>10</v>
      </c>
      <c r="AL213" s="44">
        <f t="shared" si="165"/>
        <v>0</v>
      </c>
      <c r="AM213" s="80">
        <f t="shared" si="166"/>
        <v>1</v>
      </c>
      <c r="AN213" s="80">
        <f t="shared" si="167"/>
        <v>0</v>
      </c>
      <c r="AO213" s="44">
        <f t="shared" si="168"/>
        <v>0</v>
      </c>
      <c r="AP213" s="80">
        <f t="shared" si="169"/>
        <v>0</v>
      </c>
      <c r="AQ213" s="80">
        <f t="shared" si="170"/>
        <v>1</v>
      </c>
      <c r="AR213" s="80">
        <f t="shared" si="171"/>
        <v>0</v>
      </c>
      <c r="AS213" s="44">
        <f t="shared" si="172"/>
        <v>0</v>
      </c>
      <c r="AT213" s="80">
        <f t="shared" si="173"/>
        <v>0</v>
      </c>
      <c r="AU213" s="80">
        <f t="shared" si="174"/>
        <v>0</v>
      </c>
      <c r="AV213" s="72">
        <f t="shared" si="175"/>
        <v>1</v>
      </c>
      <c r="AW213" s="72">
        <f t="shared" si="176"/>
        <v>0</v>
      </c>
      <c r="AX213" s="72">
        <f t="shared" si="177"/>
        <v>0</v>
      </c>
      <c r="AY213" s="72">
        <f t="shared" si="178"/>
        <v>1</v>
      </c>
      <c r="AZ213" s="72">
        <f t="shared" si="179"/>
        <v>0</v>
      </c>
      <c r="BA213" s="72">
        <f>IF(SUM(Referrals[[#This Row],[Tribal.bin]:[GA.bin]]) = 0,0,1)</f>
        <v>1</v>
      </c>
      <c r="BB213" s="72">
        <f t="shared" si="180"/>
        <v>0</v>
      </c>
      <c r="BC213" s="72">
        <f t="shared" si="181"/>
        <v>0</v>
      </c>
      <c r="BD213" s="72">
        <f t="shared" si="182"/>
        <v>0</v>
      </c>
      <c r="BE213" s="72">
        <f t="shared" si="183"/>
        <v>0</v>
      </c>
      <c r="BF213" s="72">
        <f t="shared" si="184"/>
        <v>1</v>
      </c>
      <c r="BG213" s="72">
        <f t="shared" si="185"/>
        <v>0</v>
      </c>
      <c r="BH213" s="72">
        <f t="shared" si="186"/>
        <v>0</v>
      </c>
      <c r="BI213" s="72">
        <f t="shared" si="187"/>
        <v>0</v>
      </c>
      <c r="BJ213" s="78">
        <f t="shared" si="188"/>
        <v>0</v>
      </c>
      <c r="BK213" s="78">
        <f t="shared" si="189"/>
        <v>0</v>
      </c>
      <c r="BL213" s="78">
        <f t="shared" si="190"/>
        <v>1</v>
      </c>
      <c r="BM213" s="72">
        <f t="shared" si="191"/>
        <v>0</v>
      </c>
      <c r="BN213" s="72">
        <f t="shared" si="192"/>
        <v>0</v>
      </c>
      <c r="BO213" s="72">
        <f t="shared" si="193"/>
        <v>0</v>
      </c>
      <c r="BP213" s="80">
        <f t="shared" si="194"/>
        <v>0</v>
      </c>
      <c r="BQ213" s="72">
        <f t="shared" si="195"/>
        <v>0</v>
      </c>
      <c r="BR213" s="72">
        <f t="shared" si="196"/>
        <v>0</v>
      </c>
      <c r="BS213" s="78">
        <f t="shared" si="197"/>
        <v>1</v>
      </c>
      <c r="BT213" s="78">
        <f t="shared" si="198"/>
        <v>1</v>
      </c>
      <c r="BU213" s="80">
        <f t="shared" si="199"/>
        <v>0</v>
      </c>
      <c r="BV213" s="80">
        <f t="shared" si="200"/>
        <v>0</v>
      </c>
      <c r="BW213" s="78">
        <f>COUNTIF(Referrals[[#This Row],[Name]:[Alt.contact]],"Mi")</f>
        <v>1</v>
      </c>
      <c r="BX213" s="80">
        <f t="shared" si="201"/>
        <v>1</v>
      </c>
      <c r="BY213" s="72">
        <f t="shared" si="202"/>
        <v>0</v>
      </c>
      <c r="BZ213" s="80">
        <f t="shared" si="203"/>
        <v>0</v>
      </c>
      <c r="CA213" s="67">
        <f t="shared" si="204"/>
        <v>0</v>
      </c>
      <c r="CB213" s="80">
        <f t="shared" si="205"/>
        <v>1</v>
      </c>
      <c r="CC213" s="80">
        <f t="shared" si="206"/>
        <v>0</v>
      </c>
      <c r="CD213" s="80">
        <f t="shared" si="207"/>
        <v>0</v>
      </c>
      <c r="CE213" s="22"/>
      <c r="CF213" t="s">
        <v>41</v>
      </c>
      <c r="CG213" s="62"/>
      <c r="CH213" s="22" t="s">
        <v>482</v>
      </c>
      <c r="CI213" s="22" t="s">
        <v>17</v>
      </c>
      <c r="CJ213" t="s">
        <v>144</v>
      </c>
      <c r="CK213" s="80" t="str">
        <f t="shared" si="208"/>
        <v xml:space="preserve"> </v>
      </c>
      <c r="CL213" s="15"/>
      <c r="CM213" s="6" t="str">
        <f t="shared" ca="1" si="209"/>
        <v xml:space="preserve"> </v>
      </c>
      <c r="CN213" s="6" t="str">
        <f t="shared" ca="1" si="210"/>
        <v xml:space="preserve"> </v>
      </c>
      <c r="CO213" s="80" t="str">
        <f t="shared" ca="1" si="211"/>
        <v xml:space="preserve"> </v>
      </c>
      <c r="CP213" s="80" t="str">
        <f t="shared" si="212"/>
        <v xml:space="preserve"> </v>
      </c>
      <c r="CQ213" s="80" t="str">
        <f t="shared" si="213"/>
        <v xml:space="preserve"> </v>
      </c>
      <c r="CR213" s="80" t="str">
        <f t="shared" si="214"/>
        <v xml:space="preserve"> </v>
      </c>
      <c r="CS213" s="80" t="e">
        <f t="shared" si="215"/>
        <v>#VALUE!</v>
      </c>
    </row>
    <row r="214" spans="1:97">
      <c r="A214" s="33" t="s">
        <v>337</v>
      </c>
      <c r="B214" t="s">
        <v>338</v>
      </c>
      <c r="C214" t="s">
        <v>339</v>
      </c>
      <c r="D214">
        <v>1037754</v>
      </c>
      <c r="E214" s="4">
        <v>42846</v>
      </c>
      <c r="F214" s="2">
        <v>43021</v>
      </c>
      <c r="G214" s="2">
        <v>35607</v>
      </c>
      <c r="H214" s="58">
        <f t="shared" si="162"/>
        <v>20</v>
      </c>
      <c r="I214" s="72" t="s">
        <v>8</v>
      </c>
      <c r="J214" s="43" t="s">
        <v>8</v>
      </c>
      <c r="K214" s="6">
        <v>15</v>
      </c>
      <c r="L214" s="6" t="s">
        <v>8</v>
      </c>
      <c r="M214" s="6" t="s">
        <v>11</v>
      </c>
      <c r="N214" s="6" t="s">
        <v>678</v>
      </c>
      <c r="O214" s="57" t="s">
        <v>8</v>
      </c>
      <c r="P214" t="s">
        <v>49</v>
      </c>
      <c r="T214" t="s">
        <v>45</v>
      </c>
      <c r="U214" s="76" t="s">
        <v>8</v>
      </c>
      <c r="V214" s="22" t="s">
        <v>224</v>
      </c>
      <c r="W214" s="76" t="s">
        <v>11</v>
      </c>
      <c r="X214" s="76" t="s">
        <v>11</v>
      </c>
      <c r="Y214" s="76" t="s">
        <v>8</v>
      </c>
      <c r="Z214" s="53"/>
      <c r="AE214" t="s">
        <v>12</v>
      </c>
      <c r="AF214" s="6">
        <f>Referrals[[#This Row],[Date.Received]]-Referrals[[#This Row],[Date.Assessed]]</f>
        <v>175</v>
      </c>
      <c r="AG214" s="6" t="s">
        <v>644</v>
      </c>
      <c r="AH214" s="6" t="s">
        <v>638</v>
      </c>
      <c r="AI214" s="6" t="s">
        <v>700</v>
      </c>
      <c r="AJ214" s="63">
        <f t="shared" si="163"/>
        <v>2017</v>
      </c>
      <c r="AK214" s="63">
        <f t="shared" si="164"/>
        <v>10</v>
      </c>
      <c r="AL214" s="80">
        <f t="shared" si="165"/>
        <v>1</v>
      </c>
      <c r="AM214" s="80">
        <f t="shared" si="166"/>
        <v>0</v>
      </c>
      <c r="AN214" s="80">
        <f t="shared" si="167"/>
        <v>0</v>
      </c>
      <c r="AO214" s="6">
        <f t="shared" si="168"/>
        <v>1</v>
      </c>
      <c r="AP214" s="80">
        <f t="shared" si="169"/>
        <v>0</v>
      </c>
      <c r="AQ214" s="44">
        <f t="shared" si="170"/>
        <v>0</v>
      </c>
      <c r="AR214" s="80">
        <f t="shared" si="171"/>
        <v>0</v>
      </c>
      <c r="AS214" s="44">
        <f t="shared" si="172"/>
        <v>0</v>
      </c>
      <c r="AT214" s="80">
        <f t="shared" si="173"/>
        <v>0</v>
      </c>
      <c r="AU214" s="80">
        <f t="shared" si="174"/>
        <v>0</v>
      </c>
      <c r="AV214" s="72">
        <f t="shared" si="175"/>
        <v>1</v>
      </c>
      <c r="AW214" s="72">
        <f t="shared" si="176"/>
        <v>0</v>
      </c>
      <c r="AX214" s="72">
        <f t="shared" si="177"/>
        <v>0</v>
      </c>
      <c r="AY214" s="72">
        <f t="shared" si="178"/>
        <v>1</v>
      </c>
      <c r="AZ214" s="72">
        <f t="shared" si="179"/>
        <v>0</v>
      </c>
      <c r="BA214" s="72">
        <f>IF(SUM(Referrals[[#This Row],[Tribal.bin]:[GA.bin]]) = 0,0,1)</f>
        <v>1</v>
      </c>
      <c r="BB214" s="72">
        <f t="shared" si="180"/>
        <v>0</v>
      </c>
      <c r="BC214" s="72">
        <f t="shared" si="181"/>
        <v>0</v>
      </c>
      <c r="BD214" s="72">
        <f t="shared" si="182"/>
        <v>0</v>
      </c>
      <c r="BE214" s="72">
        <f t="shared" si="183"/>
        <v>1</v>
      </c>
      <c r="BF214" s="72">
        <f t="shared" si="184"/>
        <v>0</v>
      </c>
      <c r="BG214" s="72">
        <f t="shared" si="185"/>
        <v>0</v>
      </c>
      <c r="BH214" s="72">
        <f t="shared" si="186"/>
        <v>0</v>
      </c>
      <c r="BI214" s="72">
        <f t="shared" si="187"/>
        <v>0</v>
      </c>
      <c r="BJ214" s="78">
        <f t="shared" si="188"/>
        <v>1</v>
      </c>
      <c r="BK214" s="78">
        <f t="shared" si="189"/>
        <v>1</v>
      </c>
      <c r="BL214" s="78">
        <f t="shared" si="190"/>
        <v>0</v>
      </c>
      <c r="BM214" s="72">
        <f t="shared" si="191"/>
        <v>0</v>
      </c>
      <c r="BN214" s="72">
        <f t="shared" si="192"/>
        <v>0</v>
      </c>
      <c r="BO214" s="72">
        <f t="shared" si="193"/>
        <v>0</v>
      </c>
      <c r="BP214" s="80">
        <f t="shared" si="194"/>
        <v>0</v>
      </c>
      <c r="BQ214" s="72">
        <f t="shared" si="195"/>
        <v>0</v>
      </c>
      <c r="BR214" s="72">
        <f t="shared" si="196"/>
        <v>0</v>
      </c>
      <c r="BS214" s="78">
        <f t="shared" si="197"/>
        <v>1</v>
      </c>
      <c r="BT214" s="78">
        <f t="shared" si="198"/>
        <v>1</v>
      </c>
      <c r="BU214" s="80">
        <f t="shared" si="199"/>
        <v>0</v>
      </c>
      <c r="BV214" s="80">
        <f t="shared" si="200"/>
        <v>0</v>
      </c>
      <c r="BW214" s="78">
        <f>COUNTIF(Referrals[[#This Row],[Name]:[Alt.contact]],"Mi")</f>
        <v>1</v>
      </c>
      <c r="BX214" s="80">
        <f t="shared" si="201"/>
        <v>1</v>
      </c>
      <c r="BY214" s="72">
        <f t="shared" si="202"/>
        <v>0</v>
      </c>
      <c r="BZ214" s="80">
        <f t="shared" si="203"/>
        <v>0</v>
      </c>
      <c r="CA214" s="67">
        <f t="shared" si="204"/>
        <v>0</v>
      </c>
      <c r="CB214" s="80">
        <f t="shared" si="205"/>
        <v>1</v>
      </c>
      <c r="CC214" s="80">
        <f t="shared" si="206"/>
        <v>0</v>
      </c>
      <c r="CD214" s="80">
        <f t="shared" si="207"/>
        <v>0</v>
      </c>
      <c r="CE214" s="22"/>
      <c r="CF214" t="s">
        <v>41</v>
      </c>
      <c r="CG214" s="62"/>
      <c r="CH214" s="22" t="s">
        <v>482</v>
      </c>
      <c r="CI214" s="22" t="s">
        <v>17</v>
      </c>
      <c r="CJ214" t="s">
        <v>144</v>
      </c>
      <c r="CK214" s="80" t="str">
        <f t="shared" si="208"/>
        <v xml:space="preserve"> </v>
      </c>
      <c r="CL214" s="15"/>
      <c r="CM214" s="6" t="str">
        <f t="shared" ca="1" si="209"/>
        <v xml:space="preserve"> </v>
      </c>
      <c r="CN214" s="6" t="str">
        <f t="shared" ca="1" si="210"/>
        <v xml:space="preserve"> </v>
      </c>
      <c r="CO214" s="80" t="str">
        <f t="shared" ca="1" si="211"/>
        <v xml:space="preserve"> </v>
      </c>
      <c r="CP214" s="80" t="str">
        <f t="shared" si="212"/>
        <v xml:space="preserve"> </v>
      </c>
      <c r="CQ214" s="80" t="str">
        <f t="shared" si="213"/>
        <v xml:space="preserve"> </v>
      </c>
      <c r="CR214" s="80" t="str">
        <f t="shared" si="214"/>
        <v xml:space="preserve"> </v>
      </c>
      <c r="CS214" s="80" t="e">
        <f t="shared" si="215"/>
        <v>#VALUE!</v>
      </c>
    </row>
    <row r="215" spans="1:97">
      <c r="A215" s="33" t="s">
        <v>340</v>
      </c>
      <c r="B215" t="s">
        <v>233</v>
      </c>
      <c r="C215" t="s">
        <v>329</v>
      </c>
      <c r="D215">
        <v>1024264</v>
      </c>
      <c r="E215" s="4">
        <v>42992</v>
      </c>
      <c r="F215" s="2">
        <v>43021</v>
      </c>
      <c r="G215" s="2">
        <v>34576</v>
      </c>
      <c r="H215" s="58">
        <f t="shared" si="162"/>
        <v>23</v>
      </c>
      <c r="I215" s="72" t="s">
        <v>8</v>
      </c>
      <c r="J215" s="43" t="s">
        <v>8</v>
      </c>
      <c r="K215" s="6">
        <v>8</v>
      </c>
      <c r="L215" s="6" t="s">
        <v>8</v>
      </c>
      <c r="M215" s="6" t="s">
        <v>8</v>
      </c>
      <c r="N215" s="6" t="s">
        <v>8</v>
      </c>
      <c r="O215" s="57" t="s">
        <v>8</v>
      </c>
      <c r="P215" t="s">
        <v>77</v>
      </c>
      <c r="T215" t="s">
        <v>45</v>
      </c>
      <c r="U215" s="76" t="s">
        <v>8</v>
      </c>
      <c r="V215" s="22" t="s">
        <v>224</v>
      </c>
      <c r="W215" s="76" t="s">
        <v>8</v>
      </c>
      <c r="X215" s="76" t="s">
        <v>8</v>
      </c>
      <c r="Y215" s="76" t="s">
        <v>8</v>
      </c>
      <c r="Z215" s="53"/>
      <c r="AE215" t="s">
        <v>12</v>
      </c>
      <c r="AF215" s="6">
        <f>Referrals[[#This Row],[Date.Received]]-Referrals[[#This Row],[Date.Assessed]]</f>
        <v>29</v>
      </c>
      <c r="AG215" s="6" t="s">
        <v>644</v>
      </c>
      <c r="AH215" s="6" t="s">
        <v>642</v>
      </c>
      <c r="AI215" s="6" t="s">
        <v>700</v>
      </c>
      <c r="AJ215" s="63">
        <f t="shared" si="163"/>
        <v>2017</v>
      </c>
      <c r="AK215" s="63">
        <f t="shared" si="164"/>
        <v>10</v>
      </c>
      <c r="AL215" s="80">
        <f t="shared" si="165"/>
        <v>1</v>
      </c>
      <c r="AM215" s="80">
        <f t="shared" si="166"/>
        <v>0</v>
      </c>
      <c r="AN215" s="80">
        <f t="shared" si="167"/>
        <v>0</v>
      </c>
      <c r="AO215" s="44">
        <f t="shared" si="168"/>
        <v>0</v>
      </c>
      <c r="AP215" s="80">
        <f t="shared" si="169"/>
        <v>0</v>
      </c>
      <c r="AQ215" s="44">
        <f t="shared" si="170"/>
        <v>0</v>
      </c>
      <c r="AR215" s="80">
        <f t="shared" si="171"/>
        <v>0</v>
      </c>
      <c r="AS215" s="6">
        <f t="shared" si="172"/>
        <v>1</v>
      </c>
      <c r="AT215" s="80">
        <f t="shared" si="173"/>
        <v>0</v>
      </c>
      <c r="AU215" s="80">
        <f t="shared" si="174"/>
        <v>0</v>
      </c>
      <c r="AV215" s="72">
        <f t="shared" si="175"/>
        <v>1</v>
      </c>
      <c r="AW215" s="72">
        <f t="shared" si="176"/>
        <v>0</v>
      </c>
      <c r="AX215" s="72">
        <f t="shared" si="177"/>
        <v>0</v>
      </c>
      <c r="AY215" s="72">
        <f t="shared" si="178"/>
        <v>1</v>
      </c>
      <c r="AZ215" s="72">
        <f t="shared" si="179"/>
        <v>0</v>
      </c>
      <c r="BA215" s="72">
        <f>IF(SUM(Referrals[[#This Row],[Tribal.bin]:[GA.bin]]) = 0,0,1)</f>
        <v>1</v>
      </c>
      <c r="BB215" s="72">
        <f t="shared" si="180"/>
        <v>0</v>
      </c>
      <c r="BC215" s="72">
        <f t="shared" si="181"/>
        <v>0</v>
      </c>
      <c r="BD215" s="72">
        <f t="shared" si="182"/>
        <v>0</v>
      </c>
      <c r="BE215" s="72">
        <f t="shared" si="183"/>
        <v>0</v>
      </c>
      <c r="BF215" s="72">
        <f t="shared" si="184"/>
        <v>1</v>
      </c>
      <c r="BG215" s="72">
        <f t="shared" si="185"/>
        <v>0</v>
      </c>
      <c r="BH215" s="72">
        <f t="shared" si="186"/>
        <v>0</v>
      </c>
      <c r="BI215" s="72">
        <f t="shared" si="187"/>
        <v>0</v>
      </c>
      <c r="BJ215" s="78">
        <f t="shared" si="188"/>
        <v>0</v>
      </c>
      <c r="BK215" s="78">
        <f t="shared" si="189"/>
        <v>0</v>
      </c>
      <c r="BL215" s="78">
        <f t="shared" si="190"/>
        <v>0</v>
      </c>
      <c r="BM215" s="72">
        <f t="shared" si="191"/>
        <v>0</v>
      </c>
      <c r="BN215" s="72">
        <f t="shared" si="192"/>
        <v>0</v>
      </c>
      <c r="BO215" s="72">
        <f t="shared" si="193"/>
        <v>0</v>
      </c>
      <c r="BP215" s="80">
        <f t="shared" si="194"/>
        <v>0</v>
      </c>
      <c r="BQ215" s="72">
        <f t="shared" si="195"/>
        <v>0</v>
      </c>
      <c r="BR215" s="72">
        <f t="shared" si="196"/>
        <v>0</v>
      </c>
      <c r="BS215" s="78">
        <f t="shared" si="197"/>
        <v>0</v>
      </c>
      <c r="BT215" s="78">
        <f t="shared" si="198"/>
        <v>0</v>
      </c>
      <c r="BU215" s="80">
        <f t="shared" si="199"/>
        <v>0</v>
      </c>
      <c r="BV215" s="80">
        <f t="shared" si="200"/>
        <v>0</v>
      </c>
      <c r="BW215" s="78">
        <f>COUNTIF(Referrals[[#This Row],[Name]:[Alt.contact]],"Mi")</f>
        <v>0</v>
      </c>
      <c r="BX215" s="80">
        <f t="shared" si="201"/>
        <v>0</v>
      </c>
      <c r="BY215" s="72">
        <f t="shared" si="202"/>
        <v>0</v>
      </c>
      <c r="BZ215" s="80">
        <f t="shared" si="203"/>
        <v>0</v>
      </c>
      <c r="CA215" s="67">
        <f t="shared" si="204"/>
        <v>0</v>
      </c>
      <c r="CB215" s="80">
        <f t="shared" si="205"/>
        <v>1</v>
      </c>
      <c r="CC215" s="80">
        <f t="shared" si="206"/>
        <v>0</v>
      </c>
      <c r="CD215" s="80">
        <f t="shared" si="207"/>
        <v>0</v>
      </c>
      <c r="CE215" s="22"/>
      <c r="CF215" t="s">
        <v>41</v>
      </c>
      <c r="CG215" s="62"/>
      <c r="CH215" s="22" t="s">
        <v>482</v>
      </c>
      <c r="CI215" s="22" t="s">
        <v>17</v>
      </c>
      <c r="CJ215" t="s">
        <v>144</v>
      </c>
      <c r="CK215" s="80" t="str">
        <f t="shared" si="208"/>
        <v xml:space="preserve"> </v>
      </c>
      <c r="CL215" s="15"/>
      <c r="CM215" s="6" t="str">
        <f t="shared" ca="1" si="209"/>
        <v xml:space="preserve"> </v>
      </c>
      <c r="CN215" s="6" t="str">
        <f t="shared" ca="1" si="210"/>
        <v xml:space="preserve"> </v>
      </c>
      <c r="CO215" s="80" t="str">
        <f t="shared" ca="1" si="211"/>
        <v xml:space="preserve"> </v>
      </c>
      <c r="CP215" s="80" t="str">
        <f t="shared" si="212"/>
        <v xml:space="preserve"> </v>
      </c>
      <c r="CQ215" s="80" t="str">
        <f t="shared" si="213"/>
        <v xml:space="preserve"> </v>
      </c>
      <c r="CR215" s="80" t="str">
        <f t="shared" si="214"/>
        <v xml:space="preserve"> </v>
      </c>
      <c r="CS215" s="80" t="e">
        <f t="shared" si="215"/>
        <v>#VALUE!</v>
      </c>
    </row>
    <row r="216" spans="1:97">
      <c r="A216" s="33" t="s">
        <v>332</v>
      </c>
      <c r="B216" t="s">
        <v>129</v>
      </c>
      <c r="C216" t="s">
        <v>130</v>
      </c>
      <c r="D216">
        <v>1032090</v>
      </c>
      <c r="E216" s="4">
        <v>42951</v>
      </c>
      <c r="F216" s="2">
        <v>43021</v>
      </c>
      <c r="G216" s="2">
        <v>31038</v>
      </c>
      <c r="H216" s="58">
        <f t="shared" si="162"/>
        <v>32</v>
      </c>
      <c r="I216" s="72" t="s">
        <v>8</v>
      </c>
      <c r="J216" s="43" t="s">
        <v>8</v>
      </c>
      <c r="K216" s="6">
        <v>10</v>
      </c>
      <c r="L216" s="6" t="s">
        <v>8</v>
      </c>
      <c r="M216" s="6" t="s">
        <v>11</v>
      </c>
      <c r="N216" s="6" t="s">
        <v>8</v>
      </c>
      <c r="O216" s="68" t="s">
        <v>8</v>
      </c>
      <c r="P216" t="s">
        <v>9</v>
      </c>
      <c r="T216" t="s">
        <v>10</v>
      </c>
      <c r="U216" s="76" t="s">
        <v>8</v>
      </c>
      <c r="V216" s="22" t="s">
        <v>11</v>
      </c>
      <c r="W216" s="76" t="s">
        <v>8</v>
      </c>
      <c r="X216" s="76" t="s">
        <v>8</v>
      </c>
      <c r="Y216" s="76" t="s">
        <v>8</v>
      </c>
      <c r="Z216" s="53"/>
      <c r="AE216" t="s">
        <v>12</v>
      </c>
      <c r="AF216" s="6">
        <f>Referrals[[#This Row],[Date.Received]]-Referrals[[#This Row],[Date.Assessed]]</f>
        <v>70</v>
      </c>
      <c r="AG216" s="6" t="s">
        <v>644</v>
      </c>
      <c r="AH216" s="6" t="s">
        <v>642</v>
      </c>
      <c r="AI216" s="6" t="s">
        <v>700</v>
      </c>
      <c r="AJ216" s="63">
        <f t="shared" si="163"/>
        <v>2017</v>
      </c>
      <c r="AK216" s="63">
        <f t="shared" si="164"/>
        <v>10</v>
      </c>
      <c r="AL216" s="80">
        <f t="shared" si="165"/>
        <v>1</v>
      </c>
      <c r="AM216" s="80">
        <f t="shared" si="166"/>
        <v>0</v>
      </c>
      <c r="AN216" s="80">
        <f t="shared" si="167"/>
        <v>0</v>
      </c>
      <c r="AO216" s="44">
        <f t="shared" si="168"/>
        <v>0</v>
      </c>
      <c r="AP216" s="80">
        <f t="shared" si="169"/>
        <v>0</v>
      </c>
      <c r="AQ216" s="44">
        <f t="shared" si="170"/>
        <v>0</v>
      </c>
      <c r="AR216" s="80">
        <f t="shared" si="171"/>
        <v>0</v>
      </c>
      <c r="AS216" s="6">
        <f t="shared" si="172"/>
        <v>1</v>
      </c>
      <c r="AT216" s="80">
        <f t="shared" si="173"/>
        <v>0</v>
      </c>
      <c r="AU216" s="80">
        <f t="shared" si="174"/>
        <v>0</v>
      </c>
      <c r="AV216" s="72">
        <f t="shared" si="175"/>
        <v>1</v>
      </c>
      <c r="AW216" s="72">
        <f t="shared" si="176"/>
        <v>0</v>
      </c>
      <c r="AX216" s="72">
        <f t="shared" si="177"/>
        <v>1</v>
      </c>
      <c r="AY216" s="72">
        <f t="shared" si="178"/>
        <v>0</v>
      </c>
      <c r="AZ216" s="72">
        <f t="shared" si="179"/>
        <v>0</v>
      </c>
      <c r="BA216" s="72">
        <f>IF(SUM(Referrals[[#This Row],[Tribal.bin]:[GA.bin]]) = 0,0,1)</f>
        <v>1</v>
      </c>
      <c r="BB216" s="72">
        <f t="shared" si="180"/>
        <v>0</v>
      </c>
      <c r="BC216" s="72">
        <f t="shared" si="181"/>
        <v>0</v>
      </c>
      <c r="BD216" s="72">
        <f t="shared" si="182"/>
        <v>0</v>
      </c>
      <c r="BE216" s="72">
        <f t="shared" si="183"/>
        <v>0</v>
      </c>
      <c r="BF216" s="72">
        <f t="shared" si="184"/>
        <v>0</v>
      </c>
      <c r="BG216" s="72">
        <f t="shared" si="185"/>
        <v>0</v>
      </c>
      <c r="BH216" s="72">
        <f t="shared" si="186"/>
        <v>1</v>
      </c>
      <c r="BI216" s="72">
        <f t="shared" si="187"/>
        <v>0</v>
      </c>
      <c r="BJ216" s="78">
        <f t="shared" si="188"/>
        <v>1</v>
      </c>
      <c r="BK216" s="78">
        <f t="shared" si="189"/>
        <v>0</v>
      </c>
      <c r="BL216" s="78">
        <f t="shared" si="190"/>
        <v>0</v>
      </c>
      <c r="BM216" s="72">
        <f t="shared" si="191"/>
        <v>0</v>
      </c>
      <c r="BN216" s="72">
        <f t="shared" si="192"/>
        <v>0</v>
      </c>
      <c r="BO216" s="72">
        <f t="shared" si="193"/>
        <v>0</v>
      </c>
      <c r="BP216" s="80">
        <f t="shared" si="194"/>
        <v>0</v>
      </c>
      <c r="BQ216" s="72">
        <f t="shared" si="195"/>
        <v>0</v>
      </c>
      <c r="BR216" s="72">
        <f t="shared" si="196"/>
        <v>0</v>
      </c>
      <c r="BS216" s="78">
        <f t="shared" si="197"/>
        <v>0</v>
      </c>
      <c r="BT216" s="78">
        <f t="shared" si="198"/>
        <v>0</v>
      </c>
      <c r="BU216" s="80">
        <f t="shared" si="199"/>
        <v>0</v>
      </c>
      <c r="BV216" s="80">
        <f t="shared" si="200"/>
        <v>0</v>
      </c>
      <c r="BW216" s="78">
        <f>COUNTIF(Referrals[[#This Row],[Name]:[Alt.contact]],"Mi")</f>
        <v>0</v>
      </c>
      <c r="BX216" s="80">
        <f t="shared" si="201"/>
        <v>0</v>
      </c>
      <c r="BY216" s="72">
        <f t="shared" si="202"/>
        <v>0</v>
      </c>
      <c r="BZ216" s="80">
        <f t="shared" si="203"/>
        <v>0</v>
      </c>
      <c r="CA216" s="67">
        <f t="shared" si="204"/>
        <v>0</v>
      </c>
      <c r="CB216" s="80">
        <f t="shared" si="205"/>
        <v>1</v>
      </c>
      <c r="CC216" s="80">
        <f t="shared" si="206"/>
        <v>0</v>
      </c>
      <c r="CD216" s="80">
        <f t="shared" si="207"/>
        <v>0</v>
      </c>
      <c r="CE216" s="22"/>
      <c r="CF216" t="s">
        <v>41</v>
      </c>
      <c r="CG216" s="62"/>
      <c r="CH216" s="22" t="s">
        <v>482</v>
      </c>
      <c r="CI216" s="22" t="s">
        <v>17</v>
      </c>
      <c r="CJ216" t="s">
        <v>144</v>
      </c>
      <c r="CK216" s="80" t="str">
        <f t="shared" si="208"/>
        <v xml:space="preserve"> </v>
      </c>
      <c r="CL216" s="15"/>
      <c r="CM216" s="6" t="str">
        <f t="shared" ca="1" si="209"/>
        <v xml:space="preserve"> </v>
      </c>
      <c r="CN216" s="6" t="str">
        <f t="shared" ca="1" si="210"/>
        <v xml:space="preserve"> </v>
      </c>
      <c r="CO216" s="80" t="str">
        <f t="shared" ca="1" si="211"/>
        <v xml:space="preserve"> </v>
      </c>
      <c r="CP216" s="80" t="str">
        <f t="shared" si="212"/>
        <v xml:space="preserve"> </v>
      </c>
      <c r="CQ216" s="80" t="str">
        <f t="shared" si="213"/>
        <v xml:space="preserve"> </v>
      </c>
      <c r="CR216" s="80" t="str">
        <f t="shared" si="214"/>
        <v xml:space="preserve"> </v>
      </c>
      <c r="CS216" s="80" t="e">
        <f t="shared" si="215"/>
        <v>#VALUE!</v>
      </c>
    </row>
    <row r="217" spans="1:97">
      <c r="A217" s="33" t="s">
        <v>333</v>
      </c>
      <c r="B217" t="s">
        <v>253</v>
      </c>
      <c r="C217" t="s">
        <v>253</v>
      </c>
      <c r="D217">
        <v>1027649</v>
      </c>
      <c r="E217" t="s">
        <v>678</v>
      </c>
      <c r="F217" s="2">
        <v>43021</v>
      </c>
      <c r="G217" s="2">
        <v>24207</v>
      </c>
      <c r="H217" s="58">
        <f t="shared" si="162"/>
        <v>51</v>
      </c>
      <c r="I217" s="72" t="s">
        <v>8</v>
      </c>
      <c r="J217" s="43" t="s">
        <v>8</v>
      </c>
      <c r="K217" s="6">
        <v>13</v>
      </c>
      <c r="L217" s="6" t="s">
        <v>8</v>
      </c>
      <c r="M217" s="6" t="s">
        <v>678</v>
      </c>
      <c r="N217" s="6" t="s">
        <v>678</v>
      </c>
      <c r="O217" s="57" t="s">
        <v>678</v>
      </c>
      <c r="P217" t="s">
        <v>49</v>
      </c>
      <c r="T217" t="s">
        <v>22</v>
      </c>
      <c r="U217" s="76" t="s">
        <v>678</v>
      </c>
      <c r="V217" s="22" t="s">
        <v>11</v>
      </c>
      <c r="W217" s="76" t="s">
        <v>11</v>
      </c>
      <c r="X217" s="76" t="s">
        <v>8</v>
      </c>
      <c r="Y217" s="76" t="s">
        <v>8</v>
      </c>
      <c r="Z217" s="53"/>
      <c r="AE217" t="s">
        <v>12</v>
      </c>
      <c r="AF217" s="6"/>
      <c r="AG217" s="6" t="s">
        <v>644</v>
      </c>
      <c r="AH217" s="6" t="s">
        <v>642</v>
      </c>
      <c r="AI217" s="6" t="s">
        <v>700</v>
      </c>
      <c r="AJ217" s="63">
        <f t="shared" si="163"/>
        <v>2017</v>
      </c>
      <c r="AK217" s="63">
        <f t="shared" si="164"/>
        <v>10</v>
      </c>
      <c r="AL217" s="80">
        <f t="shared" si="165"/>
        <v>1</v>
      </c>
      <c r="AM217" s="80">
        <f t="shared" si="166"/>
        <v>0</v>
      </c>
      <c r="AN217" s="80">
        <f t="shared" si="167"/>
        <v>0</v>
      </c>
      <c r="AO217" s="44">
        <f t="shared" si="168"/>
        <v>0</v>
      </c>
      <c r="AP217" s="80">
        <f t="shared" si="169"/>
        <v>0</v>
      </c>
      <c r="AQ217" s="44">
        <f t="shared" si="170"/>
        <v>0</v>
      </c>
      <c r="AR217" s="80">
        <f t="shared" si="171"/>
        <v>0</v>
      </c>
      <c r="AS217" s="6">
        <f t="shared" si="172"/>
        <v>1</v>
      </c>
      <c r="AT217" s="80">
        <f t="shared" si="173"/>
        <v>0</v>
      </c>
      <c r="AU217" s="80">
        <f t="shared" si="174"/>
        <v>0</v>
      </c>
      <c r="AV217" s="72">
        <f t="shared" si="175"/>
        <v>1</v>
      </c>
      <c r="AW217" s="72">
        <f t="shared" si="176"/>
        <v>1</v>
      </c>
      <c r="AX217" s="72">
        <f t="shared" si="177"/>
        <v>0</v>
      </c>
      <c r="AY217" s="72">
        <f t="shared" si="178"/>
        <v>0</v>
      </c>
      <c r="AZ217" s="72">
        <f t="shared" si="179"/>
        <v>0</v>
      </c>
      <c r="BA217" s="72">
        <f>IF(SUM(Referrals[[#This Row],[Tribal.bin]:[GA.bin]]) = 0,0,1)</f>
        <v>1</v>
      </c>
      <c r="BB217" s="72">
        <f t="shared" si="180"/>
        <v>0</v>
      </c>
      <c r="BC217" s="72">
        <f t="shared" si="181"/>
        <v>0</v>
      </c>
      <c r="BD217" s="72">
        <f t="shared" si="182"/>
        <v>0</v>
      </c>
      <c r="BE217" s="72">
        <f t="shared" si="183"/>
        <v>1</v>
      </c>
      <c r="BF217" s="72">
        <f t="shared" si="184"/>
        <v>0</v>
      </c>
      <c r="BG217" s="72">
        <f t="shared" si="185"/>
        <v>0</v>
      </c>
      <c r="BH217" s="72">
        <f t="shared" si="186"/>
        <v>0</v>
      </c>
      <c r="BI217" s="72">
        <f t="shared" si="187"/>
        <v>1</v>
      </c>
      <c r="BJ217" s="78">
        <f t="shared" si="188"/>
        <v>1</v>
      </c>
      <c r="BK217" s="78">
        <f t="shared" si="189"/>
        <v>1</v>
      </c>
      <c r="BL217" s="78">
        <f t="shared" si="190"/>
        <v>0</v>
      </c>
      <c r="BM217" s="72">
        <f t="shared" si="191"/>
        <v>0</v>
      </c>
      <c r="BN217" s="72">
        <f t="shared" si="192"/>
        <v>0</v>
      </c>
      <c r="BO217" s="72">
        <f t="shared" si="193"/>
        <v>0</v>
      </c>
      <c r="BP217" s="80">
        <f t="shared" si="194"/>
        <v>0</v>
      </c>
      <c r="BQ217" s="72">
        <f t="shared" si="195"/>
        <v>0</v>
      </c>
      <c r="BR217" s="72">
        <f t="shared" si="196"/>
        <v>0</v>
      </c>
      <c r="BS217" s="78">
        <f t="shared" si="197"/>
        <v>1</v>
      </c>
      <c r="BT217" s="78">
        <f t="shared" si="198"/>
        <v>0</v>
      </c>
      <c r="BU217" s="80">
        <f t="shared" si="199"/>
        <v>0</v>
      </c>
      <c r="BV217" s="80">
        <f t="shared" si="200"/>
        <v>0</v>
      </c>
      <c r="BW217" s="78">
        <f>COUNTIF(Referrals[[#This Row],[Name]:[Alt.contact]],"Mi")</f>
        <v>5</v>
      </c>
      <c r="BX217" s="80">
        <f t="shared" si="201"/>
        <v>1</v>
      </c>
      <c r="BY217" s="72">
        <f t="shared" si="202"/>
        <v>0</v>
      </c>
      <c r="BZ217" s="80">
        <f t="shared" si="203"/>
        <v>0</v>
      </c>
      <c r="CA217" s="67">
        <f t="shared" si="204"/>
        <v>0</v>
      </c>
      <c r="CB217" s="80">
        <f t="shared" si="205"/>
        <v>1</v>
      </c>
      <c r="CC217" s="80">
        <f t="shared" si="206"/>
        <v>0</v>
      </c>
      <c r="CD217" s="80">
        <f t="shared" si="207"/>
        <v>0</v>
      </c>
      <c r="CE217" s="22"/>
      <c r="CF217" t="s">
        <v>41</v>
      </c>
      <c r="CG217" s="62"/>
      <c r="CH217" s="22" t="s">
        <v>482</v>
      </c>
      <c r="CI217" s="22" t="s">
        <v>17</v>
      </c>
      <c r="CJ217" t="s">
        <v>144</v>
      </c>
      <c r="CK217" s="80" t="str">
        <f t="shared" si="208"/>
        <v xml:space="preserve"> </v>
      </c>
      <c r="CL217" s="15"/>
      <c r="CM217" s="6" t="str">
        <f t="shared" ca="1" si="209"/>
        <v xml:space="preserve"> </v>
      </c>
      <c r="CN217" s="6" t="str">
        <f t="shared" ca="1" si="210"/>
        <v xml:space="preserve"> </v>
      </c>
      <c r="CO217" s="80" t="str">
        <f t="shared" ca="1" si="211"/>
        <v xml:space="preserve"> </v>
      </c>
      <c r="CP217" s="80" t="str">
        <f t="shared" si="212"/>
        <v xml:space="preserve"> </v>
      </c>
      <c r="CQ217" s="80" t="str">
        <f t="shared" si="213"/>
        <v xml:space="preserve"> </v>
      </c>
      <c r="CR217" s="80" t="str">
        <f t="shared" si="214"/>
        <v xml:space="preserve"> </v>
      </c>
      <c r="CS217" s="80" t="e">
        <f t="shared" si="215"/>
        <v>#VALUE!</v>
      </c>
    </row>
    <row r="218" spans="1:97">
      <c r="A218" s="33" t="s">
        <v>341</v>
      </c>
      <c r="B218" t="s">
        <v>342</v>
      </c>
      <c r="C218" t="s">
        <v>343</v>
      </c>
      <c r="D218">
        <v>1001758</v>
      </c>
      <c r="E218" s="4">
        <v>42914</v>
      </c>
      <c r="F218" s="2">
        <v>43024</v>
      </c>
      <c r="G218" s="2">
        <v>23422</v>
      </c>
      <c r="H218" s="58">
        <f t="shared" si="162"/>
        <v>53</v>
      </c>
      <c r="I218" s="72" t="s">
        <v>11</v>
      </c>
      <c r="J218" s="43" t="s">
        <v>8</v>
      </c>
      <c r="K218" s="6">
        <v>6</v>
      </c>
      <c r="L218" s="6" t="s">
        <v>8</v>
      </c>
      <c r="M218" s="6" t="s">
        <v>11</v>
      </c>
      <c r="N218" s="6" t="s">
        <v>8</v>
      </c>
      <c r="O218" s="57" t="s">
        <v>8</v>
      </c>
      <c r="P218" t="s">
        <v>107</v>
      </c>
      <c r="Q218" t="s">
        <v>11</v>
      </c>
      <c r="S218" s="40" t="s">
        <v>11</v>
      </c>
      <c r="T218" t="s">
        <v>22</v>
      </c>
      <c r="U218" s="76" t="s">
        <v>8</v>
      </c>
      <c r="V218" s="22" t="s">
        <v>11</v>
      </c>
      <c r="W218" s="76" t="s">
        <v>11</v>
      </c>
      <c r="X218" s="76" t="s">
        <v>11</v>
      </c>
      <c r="Y218" s="76" t="s">
        <v>8</v>
      </c>
      <c r="Z218" s="53"/>
      <c r="AE218" t="s">
        <v>12</v>
      </c>
      <c r="AF218" s="6">
        <f>Referrals[[#This Row],[Date.Received]]-Referrals[[#This Row],[Date.Assessed]]</f>
        <v>110</v>
      </c>
      <c r="AG218" s="6" t="s">
        <v>644</v>
      </c>
      <c r="AH218" s="6" t="s">
        <v>640</v>
      </c>
      <c r="AI218" s="6" t="s">
        <v>700</v>
      </c>
      <c r="AJ218" s="63">
        <f t="shared" si="163"/>
        <v>2017</v>
      </c>
      <c r="AK218" s="63">
        <f t="shared" si="164"/>
        <v>10</v>
      </c>
      <c r="AL218" s="80">
        <f t="shared" si="165"/>
        <v>1</v>
      </c>
      <c r="AM218" s="80">
        <f t="shared" si="166"/>
        <v>0</v>
      </c>
      <c r="AN218" s="80">
        <f t="shared" si="167"/>
        <v>0</v>
      </c>
      <c r="AO218" s="44">
        <f t="shared" si="168"/>
        <v>0</v>
      </c>
      <c r="AP218" s="80">
        <f t="shared" si="169"/>
        <v>0</v>
      </c>
      <c r="AQ218" s="80">
        <f t="shared" si="170"/>
        <v>1</v>
      </c>
      <c r="AR218" s="80">
        <f t="shared" si="171"/>
        <v>0</v>
      </c>
      <c r="AS218" s="44">
        <f t="shared" si="172"/>
        <v>0</v>
      </c>
      <c r="AT218" s="80">
        <f t="shared" si="173"/>
        <v>0</v>
      </c>
      <c r="AU218" s="80">
        <f t="shared" si="174"/>
        <v>0</v>
      </c>
      <c r="AV218" s="72">
        <f t="shared" si="175"/>
        <v>1</v>
      </c>
      <c r="AW218" s="72">
        <f t="shared" si="176"/>
        <v>1</v>
      </c>
      <c r="AX218" s="72">
        <f t="shared" si="177"/>
        <v>0</v>
      </c>
      <c r="AY218" s="72">
        <f t="shared" si="178"/>
        <v>0</v>
      </c>
      <c r="AZ218" s="72">
        <f t="shared" si="179"/>
        <v>0</v>
      </c>
      <c r="BA218" s="72">
        <f>IF(SUM(Referrals[[#This Row],[Tribal.bin]:[GA.bin]]) = 0,0,1)</f>
        <v>1</v>
      </c>
      <c r="BB218" s="72">
        <f t="shared" si="180"/>
        <v>0</v>
      </c>
      <c r="BC218" s="72">
        <f t="shared" si="181"/>
        <v>1</v>
      </c>
      <c r="BD218" s="72">
        <f t="shared" si="182"/>
        <v>0</v>
      </c>
      <c r="BE218" s="72">
        <f t="shared" si="183"/>
        <v>0</v>
      </c>
      <c r="BF218" s="72">
        <f t="shared" si="184"/>
        <v>0</v>
      </c>
      <c r="BG218" s="72">
        <f t="shared" si="185"/>
        <v>0</v>
      </c>
      <c r="BH218" s="72">
        <f t="shared" si="186"/>
        <v>0</v>
      </c>
      <c r="BI218" s="72">
        <f t="shared" si="187"/>
        <v>0</v>
      </c>
      <c r="BJ218" s="78">
        <f t="shared" si="188"/>
        <v>1</v>
      </c>
      <c r="BK218" s="78">
        <f t="shared" si="189"/>
        <v>0</v>
      </c>
      <c r="BL218" s="78">
        <f t="shared" si="190"/>
        <v>0</v>
      </c>
      <c r="BM218" s="72">
        <f t="shared" si="191"/>
        <v>1</v>
      </c>
      <c r="BN218" s="72">
        <f t="shared" si="192"/>
        <v>0</v>
      </c>
      <c r="BO218" s="72">
        <f t="shared" si="193"/>
        <v>1</v>
      </c>
      <c r="BP218" s="80">
        <f t="shared" si="194"/>
        <v>0</v>
      </c>
      <c r="BQ218" s="72">
        <f t="shared" si="195"/>
        <v>1</v>
      </c>
      <c r="BR218" s="72">
        <f t="shared" si="196"/>
        <v>0</v>
      </c>
      <c r="BS218" s="78">
        <f t="shared" si="197"/>
        <v>1</v>
      </c>
      <c r="BT218" s="78">
        <f t="shared" si="198"/>
        <v>1</v>
      </c>
      <c r="BU218" s="80">
        <f t="shared" si="199"/>
        <v>0</v>
      </c>
      <c r="BV218" s="80">
        <f t="shared" si="200"/>
        <v>0</v>
      </c>
      <c r="BW218" s="78">
        <f>COUNTIF(Referrals[[#This Row],[Name]:[Alt.contact]],"Mi")</f>
        <v>0</v>
      </c>
      <c r="BX218" s="80">
        <f t="shared" si="201"/>
        <v>0</v>
      </c>
      <c r="BY218" s="72">
        <f t="shared" si="202"/>
        <v>0</v>
      </c>
      <c r="BZ218" s="80">
        <f t="shared" si="203"/>
        <v>0</v>
      </c>
      <c r="CA218" s="67">
        <f t="shared" si="204"/>
        <v>0</v>
      </c>
      <c r="CB218" s="80">
        <f t="shared" si="205"/>
        <v>1</v>
      </c>
      <c r="CC218" s="80">
        <f t="shared" si="206"/>
        <v>0</v>
      </c>
      <c r="CD218" s="80">
        <f t="shared" si="207"/>
        <v>0</v>
      </c>
      <c r="CE218" s="22"/>
      <c r="CF218" t="s">
        <v>94</v>
      </c>
      <c r="CG218" s="62"/>
      <c r="CH218" s="22"/>
      <c r="CI218" s="22" t="s">
        <v>23</v>
      </c>
      <c r="CJ218" s="4">
        <v>43069</v>
      </c>
      <c r="CK218" s="80" t="str">
        <f t="shared" si="208"/>
        <v xml:space="preserve"> </v>
      </c>
      <c r="CL218" s="15"/>
      <c r="CM218" s="6" t="str">
        <f t="shared" ca="1" si="209"/>
        <v xml:space="preserve"> </v>
      </c>
      <c r="CN218" s="6" t="str">
        <f t="shared" ca="1" si="210"/>
        <v xml:space="preserve"> </v>
      </c>
      <c r="CO218" s="80" t="str">
        <f t="shared" ca="1" si="211"/>
        <v xml:space="preserve"> </v>
      </c>
      <c r="CP218" s="80" t="str">
        <f t="shared" si="212"/>
        <v xml:space="preserve"> </v>
      </c>
      <c r="CQ218" s="80" t="str">
        <f t="shared" si="213"/>
        <v xml:space="preserve"> </v>
      </c>
      <c r="CR218" s="80" t="str">
        <f t="shared" si="214"/>
        <v xml:space="preserve"> </v>
      </c>
      <c r="CS218" s="80">
        <f t="shared" si="215"/>
        <v>45</v>
      </c>
    </row>
    <row r="219" spans="1:97">
      <c r="A219" s="33" t="s">
        <v>344</v>
      </c>
      <c r="B219" t="s">
        <v>318</v>
      </c>
      <c r="C219" t="s">
        <v>165</v>
      </c>
      <c r="D219">
        <v>1045555</v>
      </c>
      <c r="E219" s="4">
        <v>43013</v>
      </c>
      <c r="F219" s="2">
        <v>43024</v>
      </c>
      <c r="G219" s="2">
        <v>25631</v>
      </c>
      <c r="H219" s="58">
        <f t="shared" si="162"/>
        <v>47</v>
      </c>
      <c r="I219" s="72" t="s">
        <v>8</v>
      </c>
      <c r="J219" s="43" t="s">
        <v>8</v>
      </c>
      <c r="K219" s="6">
        <v>6</v>
      </c>
      <c r="L219" s="6" t="s">
        <v>8</v>
      </c>
      <c r="M219" s="6" t="s">
        <v>8</v>
      </c>
      <c r="N219" s="6" t="s">
        <v>8</v>
      </c>
      <c r="O219" s="57" t="s">
        <v>8</v>
      </c>
      <c r="P219" t="s">
        <v>77</v>
      </c>
      <c r="Q219" t="s">
        <v>11</v>
      </c>
      <c r="S219" s="40" t="s">
        <v>11</v>
      </c>
      <c r="T219" t="s">
        <v>45</v>
      </c>
      <c r="U219" s="76" t="s">
        <v>8</v>
      </c>
      <c r="V219" s="22" t="s">
        <v>11</v>
      </c>
      <c r="W219" s="76" t="s">
        <v>11</v>
      </c>
      <c r="X219" s="76" t="s">
        <v>11</v>
      </c>
      <c r="Y219" s="76" t="s">
        <v>8</v>
      </c>
      <c r="Z219" s="53"/>
      <c r="AE219" t="s">
        <v>12</v>
      </c>
      <c r="AF219" s="6">
        <f>Referrals[[#This Row],[Date.Received]]-Referrals[[#This Row],[Date.Assessed]]</f>
        <v>11</v>
      </c>
      <c r="AG219" s="6" t="s">
        <v>644</v>
      </c>
      <c r="AH219" s="6" t="s">
        <v>640</v>
      </c>
      <c r="AI219" s="6" t="s">
        <v>700</v>
      </c>
      <c r="AJ219" s="63">
        <f t="shared" si="163"/>
        <v>2017</v>
      </c>
      <c r="AK219" s="63">
        <f t="shared" si="164"/>
        <v>10</v>
      </c>
      <c r="AL219" s="80">
        <f t="shared" si="165"/>
        <v>1</v>
      </c>
      <c r="AM219" s="80">
        <f t="shared" si="166"/>
        <v>0</v>
      </c>
      <c r="AN219" s="80">
        <f t="shared" si="167"/>
        <v>0</v>
      </c>
      <c r="AO219" s="44">
        <f t="shared" si="168"/>
        <v>0</v>
      </c>
      <c r="AP219" s="80">
        <f t="shared" si="169"/>
        <v>0</v>
      </c>
      <c r="AQ219" s="80">
        <f t="shared" si="170"/>
        <v>1</v>
      </c>
      <c r="AR219" s="80">
        <f t="shared" si="171"/>
        <v>0</v>
      </c>
      <c r="AS219" s="44">
        <f t="shared" si="172"/>
        <v>0</v>
      </c>
      <c r="AT219" s="80">
        <f t="shared" si="173"/>
        <v>0</v>
      </c>
      <c r="AU219" s="80">
        <f t="shared" si="174"/>
        <v>0</v>
      </c>
      <c r="AV219" s="72">
        <f t="shared" si="175"/>
        <v>1</v>
      </c>
      <c r="AW219" s="72">
        <f t="shared" si="176"/>
        <v>0</v>
      </c>
      <c r="AX219" s="72">
        <f t="shared" si="177"/>
        <v>0</v>
      </c>
      <c r="AY219" s="72">
        <f t="shared" si="178"/>
        <v>1</v>
      </c>
      <c r="AZ219" s="72">
        <f t="shared" si="179"/>
        <v>0</v>
      </c>
      <c r="BA219" s="72">
        <f>IF(SUM(Referrals[[#This Row],[Tribal.bin]:[GA.bin]]) = 0,0,1)</f>
        <v>1</v>
      </c>
      <c r="BB219" s="72">
        <f t="shared" si="180"/>
        <v>0</v>
      </c>
      <c r="BC219" s="72">
        <f t="shared" si="181"/>
        <v>0</v>
      </c>
      <c r="BD219" s="72">
        <f t="shared" si="182"/>
        <v>0</v>
      </c>
      <c r="BE219" s="72">
        <f t="shared" si="183"/>
        <v>0</v>
      </c>
      <c r="BF219" s="72">
        <f t="shared" si="184"/>
        <v>1</v>
      </c>
      <c r="BG219" s="72">
        <f t="shared" si="185"/>
        <v>0</v>
      </c>
      <c r="BH219" s="72">
        <f t="shared" si="186"/>
        <v>0</v>
      </c>
      <c r="BI219" s="72">
        <f t="shared" si="187"/>
        <v>0</v>
      </c>
      <c r="BJ219" s="78">
        <f t="shared" si="188"/>
        <v>0</v>
      </c>
      <c r="BK219" s="78">
        <f t="shared" si="189"/>
        <v>0</v>
      </c>
      <c r="BL219" s="78">
        <f t="shared" si="190"/>
        <v>0</v>
      </c>
      <c r="BM219" s="72">
        <f t="shared" si="191"/>
        <v>1</v>
      </c>
      <c r="BN219" s="72">
        <f t="shared" si="192"/>
        <v>0</v>
      </c>
      <c r="BO219" s="72">
        <f t="shared" si="193"/>
        <v>1</v>
      </c>
      <c r="BP219" s="80">
        <f t="shared" si="194"/>
        <v>0</v>
      </c>
      <c r="BQ219" s="72">
        <f t="shared" si="195"/>
        <v>0</v>
      </c>
      <c r="BR219" s="72">
        <f t="shared" si="196"/>
        <v>0</v>
      </c>
      <c r="BS219" s="78">
        <f t="shared" si="197"/>
        <v>1</v>
      </c>
      <c r="BT219" s="78">
        <f t="shared" si="198"/>
        <v>1</v>
      </c>
      <c r="BU219" s="80">
        <f t="shared" si="199"/>
        <v>0</v>
      </c>
      <c r="BV219" s="80">
        <f t="shared" si="200"/>
        <v>0</v>
      </c>
      <c r="BW219" s="78">
        <f>COUNTIF(Referrals[[#This Row],[Name]:[Alt.contact]],"Mi")</f>
        <v>0</v>
      </c>
      <c r="BX219" s="80">
        <f t="shared" si="201"/>
        <v>0</v>
      </c>
      <c r="BY219" s="72">
        <f t="shared" si="202"/>
        <v>0</v>
      </c>
      <c r="BZ219" s="80">
        <f t="shared" si="203"/>
        <v>0</v>
      </c>
      <c r="CA219" s="67">
        <f t="shared" si="204"/>
        <v>0</v>
      </c>
      <c r="CB219" s="80">
        <f t="shared" si="205"/>
        <v>1</v>
      </c>
      <c r="CC219" s="80">
        <f t="shared" si="206"/>
        <v>0</v>
      </c>
      <c r="CD219" s="80">
        <f t="shared" si="207"/>
        <v>0</v>
      </c>
      <c r="CE219" s="22"/>
      <c r="CF219" t="s">
        <v>41</v>
      </c>
      <c r="CG219" s="62"/>
      <c r="CH219" s="22" t="s">
        <v>247</v>
      </c>
      <c r="CI219" s="22" t="s">
        <v>23</v>
      </c>
      <c r="CJ219" s="4">
        <v>43028</v>
      </c>
      <c r="CK219" s="80" t="str">
        <f t="shared" si="208"/>
        <v xml:space="preserve"> </v>
      </c>
      <c r="CL219" s="15"/>
      <c r="CM219" s="6" t="str">
        <f t="shared" ca="1" si="209"/>
        <v xml:space="preserve"> </v>
      </c>
      <c r="CN219" s="6" t="str">
        <f t="shared" ca="1" si="210"/>
        <v xml:space="preserve"> </v>
      </c>
      <c r="CO219" s="80" t="str">
        <f t="shared" ca="1" si="211"/>
        <v xml:space="preserve"> </v>
      </c>
      <c r="CP219" s="80" t="str">
        <f t="shared" si="212"/>
        <v xml:space="preserve"> </v>
      </c>
      <c r="CQ219" s="80" t="str">
        <f t="shared" si="213"/>
        <v xml:space="preserve"> </v>
      </c>
      <c r="CR219" s="80" t="str">
        <f t="shared" si="214"/>
        <v xml:space="preserve"> </v>
      </c>
      <c r="CS219" s="80">
        <f t="shared" si="215"/>
        <v>4</v>
      </c>
    </row>
    <row r="220" spans="1:97">
      <c r="A220" s="33" t="s">
        <v>345</v>
      </c>
      <c r="B220" t="s">
        <v>284</v>
      </c>
      <c r="C220" t="s">
        <v>285</v>
      </c>
      <c r="D220">
        <v>1039844</v>
      </c>
      <c r="E220" s="4">
        <v>43005</v>
      </c>
      <c r="F220" s="2">
        <v>43024</v>
      </c>
      <c r="G220" s="2">
        <v>20840</v>
      </c>
      <c r="H220" s="58">
        <f t="shared" si="162"/>
        <v>60</v>
      </c>
      <c r="I220" s="72" t="s">
        <v>8</v>
      </c>
      <c r="J220" s="43" t="s">
        <v>8</v>
      </c>
      <c r="K220" s="6">
        <v>6</v>
      </c>
      <c r="L220" s="6" t="s">
        <v>8</v>
      </c>
      <c r="M220" s="6" t="s">
        <v>11</v>
      </c>
      <c r="N220" s="6" t="s">
        <v>11</v>
      </c>
      <c r="O220" s="57" t="s">
        <v>8</v>
      </c>
      <c r="P220" t="s">
        <v>77</v>
      </c>
      <c r="R220" t="s">
        <v>11</v>
      </c>
      <c r="T220" t="s">
        <v>10</v>
      </c>
      <c r="U220" s="76" t="s">
        <v>8</v>
      </c>
      <c r="V220" s="22" t="s">
        <v>11</v>
      </c>
      <c r="W220" s="76" t="s">
        <v>11</v>
      </c>
      <c r="X220" s="76" t="s">
        <v>8</v>
      </c>
      <c r="Y220" s="76" t="s">
        <v>8</v>
      </c>
      <c r="Z220" s="53"/>
      <c r="AE220" t="s">
        <v>12</v>
      </c>
      <c r="AF220" s="6">
        <f>Referrals[[#This Row],[Date.Received]]-Referrals[[#This Row],[Date.Assessed]]</f>
        <v>19</v>
      </c>
      <c r="AG220" s="6" t="s">
        <v>644</v>
      </c>
      <c r="AH220" s="6" t="s">
        <v>640</v>
      </c>
      <c r="AI220" s="6" t="s">
        <v>700</v>
      </c>
      <c r="AJ220" s="63">
        <f t="shared" si="163"/>
        <v>2017</v>
      </c>
      <c r="AK220" s="63">
        <f t="shared" si="164"/>
        <v>10</v>
      </c>
      <c r="AL220" s="80">
        <f t="shared" si="165"/>
        <v>1</v>
      </c>
      <c r="AM220" s="80">
        <f t="shared" si="166"/>
        <v>0</v>
      </c>
      <c r="AN220" s="80">
        <f t="shared" si="167"/>
        <v>0</v>
      </c>
      <c r="AO220" s="44">
        <f t="shared" si="168"/>
        <v>0</v>
      </c>
      <c r="AP220" s="80">
        <f t="shared" si="169"/>
        <v>0</v>
      </c>
      <c r="AQ220" s="80">
        <f t="shared" si="170"/>
        <v>1</v>
      </c>
      <c r="AR220" s="80">
        <f t="shared" si="171"/>
        <v>0</v>
      </c>
      <c r="AS220" s="44">
        <f t="shared" si="172"/>
        <v>0</v>
      </c>
      <c r="AT220" s="80">
        <f t="shared" si="173"/>
        <v>0</v>
      </c>
      <c r="AU220" s="80">
        <f t="shared" si="174"/>
        <v>0</v>
      </c>
      <c r="AV220" s="72">
        <f t="shared" si="175"/>
        <v>1</v>
      </c>
      <c r="AW220" s="72">
        <f t="shared" si="176"/>
        <v>0</v>
      </c>
      <c r="AX220" s="72">
        <f t="shared" si="177"/>
        <v>1</v>
      </c>
      <c r="AY220" s="72">
        <f t="shared" si="178"/>
        <v>0</v>
      </c>
      <c r="AZ220" s="72">
        <f t="shared" si="179"/>
        <v>0</v>
      </c>
      <c r="BA220" s="72">
        <f>IF(SUM(Referrals[[#This Row],[Tribal.bin]:[GA.bin]]) = 0,0,1)</f>
        <v>1</v>
      </c>
      <c r="BB220" s="72">
        <f t="shared" si="180"/>
        <v>0</v>
      </c>
      <c r="BC220" s="72">
        <f t="shared" si="181"/>
        <v>0</v>
      </c>
      <c r="BD220" s="72">
        <f t="shared" si="182"/>
        <v>0</v>
      </c>
      <c r="BE220" s="72">
        <f t="shared" si="183"/>
        <v>0</v>
      </c>
      <c r="BF220" s="72">
        <f t="shared" si="184"/>
        <v>1</v>
      </c>
      <c r="BG220" s="72">
        <f t="shared" si="185"/>
        <v>0</v>
      </c>
      <c r="BH220" s="72">
        <f t="shared" si="186"/>
        <v>0</v>
      </c>
      <c r="BI220" s="72">
        <f t="shared" si="187"/>
        <v>0</v>
      </c>
      <c r="BJ220" s="78">
        <f t="shared" si="188"/>
        <v>1</v>
      </c>
      <c r="BK220" s="78">
        <f t="shared" si="189"/>
        <v>1</v>
      </c>
      <c r="BL220" s="78">
        <f t="shared" si="190"/>
        <v>0</v>
      </c>
      <c r="BM220" s="72">
        <f t="shared" si="191"/>
        <v>0</v>
      </c>
      <c r="BN220" s="72">
        <f t="shared" si="192"/>
        <v>1</v>
      </c>
      <c r="BO220" s="72">
        <f t="shared" si="193"/>
        <v>0</v>
      </c>
      <c r="BP220" s="80">
        <f t="shared" si="194"/>
        <v>0</v>
      </c>
      <c r="BQ220" s="72">
        <f t="shared" si="195"/>
        <v>0</v>
      </c>
      <c r="BR220" s="72">
        <f t="shared" si="196"/>
        <v>0</v>
      </c>
      <c r="BS220" s="78">
        <f t="shared" si="197"/>
        <v>1</v>
      </c>
      <c r="BT220" s="78">
        <f t="shared" si="198"/>
        <v>0</v>
      </c>
      <c r="BU220" s="80">
        <f t="shared" si="199"/>
        <v>0</v>
      </c>
      <c r="BV220" s="80">
        <f t="shared" si="200"/>
        <v>0</v>
      </c>
      <c r="BW220" s="78">
        <f>COUNTIF(Referrals[[#This Row],[Name]:[Alt.contact]],"Mi")</f>
        <v>0</v>
      </c>
      <c r="BX220" s="80">
        <f t="shared" si="201"/>
        <v>0</v>
      </c>
      <c r="BY220" s="72">
        <f t="shared" si="202"/>
        <v>0</v>
      </c>
      <c r="BZ220" s="80">
        <f t="shared" si="203"/>
        <v>0</v>
      </c>
      <c r="CA220" s="67">
        <f t="shared" si="204"/>
        <v>0</v>
      </c>
      <c r="CB220" s="80">
        <f t="shared" si="205"/>
        <v>1</v>
      </c>
      <c r="CC220" s="80">
        <f t="shared" si="206"/>
        <v>0</v>
      </c>
      <c r="CD220" s="80">
        <f t="shared" si="207"/>
        <v>0</v>
      </c>
      <c r="CE220" s="22"/>
      <c r="CF220" t="s">
        <v>94</v>
      </c>
      <c r="CG220" s="62"/>
      <c r="CH220" s="22"/>
      <c r="CI220" s="22" t="s">
        <v>23</v>
      </c>
      <c r="CJ220" s="4">
        <v>43069</v>
      </c>
      <c r="CK220" s="80" t="str">
        <f t="shared" si="208"/>
        <v xml:space="preserve"> </v>
      </c>
      <c r="CL220" s="15"/>
      <c r="CM220" s="6" t="str">
        <f t="shared" ca="1" si="209"/>
        <v xml:space="preserve"> </v>
      </c>
      <c r="CN220" s="6" t="str">
        <f t="shared" ca="1" si="210"/>
        <v xml:space="preserve"> </v>
      </c>
      <c r="CO220" s="80" t="str">
        <f t="shared" ca="1" si="211"/>
        <v xml:space="preserve"> </v>
      </c>
      <c r="CP220" s="80" t="str">
        <f t="shared" si="212"/>
        <v xml:space="preserve"> </v>
      </c>
      <c r="CQ220" s="80" t="str">
        <f t="shared" si="213"/>
        <v xml:space="preserve"> </v>
      </c>
      <c r="CR220" s="80" t="str">
        <f t="shared" si="214"/>
        <v xml:space="preserve"> </v>
      </c>
      <c r="CS220" s="80">
        <f t="shared" si="215"/>
        <v>45</v>
      </c>
    </row>
    <row r="221" spans="1:97">
      <c r="A221" s="33" t="s">
        <v>346</v>
      </c>
      <c r="B221" t="s">
        <v>60</v>
      </c>
      <c r="C221" t="s">
        <v>85</v>
      </c>
      <c r="D221">
        <v>1022990</v>
      </c>
      <c r="E221" s="4">
        <v>42971</v>
      </c>
      <c r="F221" s="2">
        <v>43024</v>
      </c>
      <c r="G221" s="2">
        <v>24932</v>
      </c>
      <c r="H221" s="58">
        <f t="shared" si="162"/>
        <v>49</v>
      </c>
      <c r="I221" s="72" t="s">
        <v>8</v>
      </c>
      <c r="J221" s="43" t="s">
        <v>8</v>
      </c>
      <c r="K221" s="6">
        <v>6</v>
      </c>
      <c r="L221" s="6" t="s">
        <v>8</v>
      </c>
      <c r="M221" s="6" t="s">
        <v>11</v>
      </c>
      <c r="N221" s="6" t="s">
        <v>11</v>
      </c>
      <c r="O221" s="57" t="s">
        <v>8</v>
      </c>
      <c r="P221" t="s">
        <v>9</v>
      </c>
      <c r="R221" t="s">
        <v>11</v>
      </c>
      <c r="S221" s="40" t="s">
        <v>11</v>
      </c>
      <c r="T221" t="s">
        <v>22</v>
      </c>
      <c r="U221" s="76" t="s">
        <v>8</v>
      </c>
      <c r="V221" s="22" t="s">
        <v>11</v>
      </c>
      <c r="W221" s="76" t="s">
        <v>11</v>
      </c>
      <c r="X221" s="76" t="s">
        <v>11</v>
      </c>
      <c r="Y221" s="76" t="s">
        <v>8</v>
      </c>
      <c r="Z221" s="53"/>
      <c r="AE221" t="s">
        <v>12</v>
      </c>
      <c r="AF221" s="6">
        <f>Referrals[[#This Row],[Date.Received]]-Referrals[[#This Row],[Date.Assessed]]</f>
        <v>53</v>
      </c>
      <c r="AG221" s="6" t="s">
        <v>644</v>
      </c>
      <c r="AH221" s="6" t="s">
        <v>640</v>
      </c>
      <c r="AI221" s="6" t="s">
        <v>700</v>
      </c>
      <c r="AJ221" s="63">
        <f t="shared" si="163"/>
        <v>2017</v>
      </c>
      <c r="AK221" s="63">
        <f t="shared" si="164"/>
        <v>10</v>
      </c>
      <c r="AL221" s="80">
        <f t="shared" si="165"/>
        <v>1</v>
      </c>
      <c r="AM221" s="80">
        <f t="shared" si="166"/>
        <v>0</v>
      </c>
      <c r="AN221" s="80">
        <f t="shared" si="167"/>
        <v>0</v>
      </c>
      <c r="AO221" s="44">
        <f t="shared" si="168"/>
        <v>0</v>
      </c>
      <c r="AP221" s="80">
        <f t="shared" si="169"/>
        <v>0</v>
      </c>
      <c r="AQ221" s="80">
        <f t="shared" si="170"/>
        <v>1</v>
      </c>
      <c r="AR221" s="80">
        <f t="shared" si="171"/>
        <v>0</v>
      </c>
      <c r="AS221" s="44">
        <f t="shared" si="172"/>
        <v>0</v>
      </c>
      <c r="AT221" s="80">
        <f t="shared" si="173"/>
        <v>0</v>
      </c>
      <c r="AU221" s="80">
        <f t="shared" si="174"/>
        <v>0</v>
      </c>
      <c r="AV221" s="72">
        <f t="shared" si="175"/>
        <v>1</v>
      </c>
      <c r="AW221" s="72">
        <f t="shared" si="176"/>
        <v>1</v>
      </c>
      <c r="AX221" s="72">
        <f t="shared" si="177"/>
        <v>0</v>
      </c>
      <c r="AY221" s="72">
        <f t="shared" si="178"/>
        <v>0</v>
      </c>
      <c r="AZ221" s="72">
        <f t="shared" si="179"/>
        <v>0</v>
      </c>
      <c r="BA221" s="72">
        <f>IF(SUM(Referrals[[#This Row],[Tribal.bin]:[GA.bin]]) = 0,0,1)</f>
        <v>1</v>
      </c>
      <c r="BB221" s="72">
        <f t="shared" si="180"/>
        <v>0</v>
      </c>
      <c r="BC221" s="72">
        <f t="shared" si="181"/>
        <v>0</v>
      </c>
      <c r="BD221" s="72">
        <f t="shared" si="182"/>
        <v>0</v>
      </c>
      <c r="BE221" s="72">
        <f t="shared" si="183"/>
        <v>0</v>
      </c>
      <c r="BF221" s="72">
        <f t="shared" si="184"/>
        <v>0</v>
      </c>
      <c r="BG221" s="72">
        <f t="shared" si="185"/>
        <v>0</v>
      </c>
      <c r="BH221" s="72">
        <f t="shared" si="186"/>
        <v>1</v>
      </c>
      <c r="BI221" s="72">
        <f t="shared" si="187"/>
        <v>0</v>
      </c>
      <c r="BJ221" s="78">
        <f t="shared" si="188"/>
        <v>1</v>
      </c>
      <c r="BK221" s="78">
        <f t="shared" si="189"/>
        <v>1</v>
      </c>
      <c r="BL221" s="78">
        <f t="shared" si="190"/>
        <v>0</v>
      </c>
      <c r="BM221" s="72">
        <f t="shared" si="191"/>
        <v>0</v>
      </c>
      <c r="BN221" s="72">
        <f t="shared" si="192"/>
        <v>1</v>
      </c>
      <c r="BO221" s="72">
        <f t="shared" si="193"/>
        <v>1</v>
      </c>
      <c r="BP221" s="80">
        <f t="shared" si="194"/>
        <v>0</v>
      </c>
      <c r="BQ221" s="72">
        <f t="shared" si="195"/>
        <v>0</v>
      </c>
      <c r="BR221" s="72">
        <f t="shared" si="196"/>
        <v>0</v>
      </c>
      <c r="BS221" s="78">
        <f t="shared" si="197"/>
        <v>1</v>
      </c>
      <c r="BT221" s="78">
        <f t="shared" si="198"/>
        <v>1</v>
      </c>
      <c r="BU221" s="80">
        <f t="shared" si="199"/>
        <v>0</v>
      </c>
      <c r="BV221" s="80">
        <f t="shared" si="200"/>
        <v>0</v>
      </c>
      <c r="BW221" s="78">
        <f>COUNTIF(Referrals[[#This Row],[Name]:[Alt.contact]],"Mi")</f>
        <v>0</v>
      </c>
      <c r="BX221" s="80">
        <f t="shared" si="201"/>
        <v>0</v>
      </c>
      <c r="BY221" s="72">
        <f t="shared" si="202"/>
        <v>0</v>
      </c>
      <c r="BZ221" s="80">
        <f t="shared" si="203"/>
        <v>0</v>
      </c>
      <c r="CA221" s="67">
        <f t="shared" si="204"/>
        <v>0</v>
      </c>
      <c r="CB221" s="80">
        <f t="shared" si="205"/>
        <v>1</v>
      </c>
      <c r="CC221" s="80">
        <f t="shared" si="206"/>
        <v>0</v>
      </c>
      <c r="CD221" s="80">
        <f t="shared" si="207"/>
        <v>0</v>
      </c>
      <c r="CE221" s="22"/>
      <c r="CF221" s="40" t="s">
        <v>413</v>
      </c>
      <c r="CG221" s="62"/>
      <c r="CH221" s="22"/>
      <c r="CI221" s="22"/>
      <c r="CJ221" s="4">
        <v>43069</v>
      </c>
      <c r="CK221" s="80" t="str">
        <f t="shared" si="208"/>
        <v xml:space="preserve"> </v>
      </c>
      <c r="CL221" s="15"/>
      <c r="CM221" s="6" t="str">
        <f t="shared" ca="1" si="209"/>
        <v xml:space="preserve"> </v>
      </c>
      <c r="CN221" s="6" t="str">
        <f t="shared" ca="1" si="210"/>
        <v xml:space="preserve"> </v>
      </c>
      <c r="CO221" s="80" t="str">
        <f t="shared" ca="1" si="211"/>
        <v xml:space="preserve"> </v>
      </c>
      <c r="CP221" s="80" t="str">
        <f t="shared" si="212"/>
        <v xml:space="preserve"> </v>
      </c>
      <c r="CQ221" s="80" t="str">
        <f t="shared" si="213"/>
        <v xml:space="preserve"> </v>
      </c>
      <c r="CR221" s="80" t="str">
        <f t="shared" si="214"/>
        <v xml:space="preserve"> </v>
      </c>
      <c r="CS221" s="80">
        <f t="shared" si="215"/>
        <v>45</v>
      </c>
    </row>
    <row r="222" spans="1:97">
      <c r="A222" s="33" t="s">
        <v>347</v>
      </c>
      <c r="B222" t="s">
        <v>60</v>
      </c>
      <c r="C222" t="s">
        <v>230</v>
      </c>
      <c r="D222">
        <v>1044373</v>
      </c>
      <c r="E222" s="4">
        <v>42957</v>
      </c>
      <c r="F222" s="2">
        <v>43024</v>
      </c>
      <c r="G222" s="2">
        <v>21548</v>
      </c>
      <c r="H222" s="58">
        <f t="shared" si="162"/>
        <v>58</v>
      </c>
      <c r="I222" s="72" t="s">
        <v>8</v>
      </c>
      <c r="J222" s="43" t="s">
        <v>8</v>
      </c>
      <c r="K222" s="6">
        <v>7</v>
      </c>
      <c r="L222" s="6" t="s">
        <v>8</v>
      </c>
      <c r="M222" s="6" t="s">
        <v>678</v>
      </c>
      <c r="N222" s="6" t="s">
        <v>678</v>
      </c>
      <c r="O222" s="57" t="s">
        <v>8</v>
      </c>
      <c r="P222" t="s">
        <v>9</v>
      </c>
      <c r="Q222" t="s">
        <v>11</v>
      </c>
      <c r="T222" t="s">
        <v>678</v>
      </c>
      <c r="U222" s="76" t="s">
        <v>8</v>
      </c>
      <c r="V222" s="22" t="s">
        <v>224</v>
      </c>
      <c r="W222" s="76" t="s">
        <v>8</v>
      </c>
      <c r="X222" s="76" t="s">
        <v>8</v>
      </c>
      <c r="Y222" s="76" t="s">
        <v>8</v>
      </c>
      <c r="Z222" s="53" t="s">
        <v>348</v>
      </c>
      <c r="AA222" t="s">
        <v>242</v>
      </c>
      <c r="AE222" t="s">
        <v>12</v>
      </c>
      <c r="AF222" s="6">
        <f>Referrals[[#This Row],[Date.Received]]-Referrals[[#This Row],[Date.Assessed]]</f>
        <v>67</v>
      </c>
      <c r="AG222" s="6" t="s">
        <v>644</v>
      </c>
      <c r="AH222" s="6" t="s">
        <v>638</v>
      </c>
      <c r="AI222" s="6" t="s">
        <v>700</v>
      </c>
      <c r="AJ222" s="63">
        <f t="shared" si="163"/>
        <v>2017</v>
      </c>
      <c r="AK222" s="63">
        <f t="shared" si="164"/>
        <v>10</v>
      </c>
      <c r="AL222" s="80">
        <f t="shared" si="165"/>
        <v>1</v>
      </c>
      <c r="AM222" s="80">
        <f t="shared" si="166"/>
        <v>0</v>
      </c>
      <c r="AN222" s="80">
        <f t="shared" si="167"/>
        <v>0</v>
      </c>
      <c r="AO222" s="6">
        <f t="shared" si="168"/>
        <v>1</v>
      </c>
      <c r="AP222" s="80">
        <f t="shared" si="169"/>
        <v>0</v>
      </c>
      <c r="AQ222" s="44">
        <f t="shared" si="170"/>
        <v>0</v>
      </c>
      <c r="AR222" s="80">
        <f t="shared" si="171"/>
        <v>0</v>
      </c>
      <c r="AS222" s="44">
        <f t="shared" si="172"/>
        <v>0</v>
      </c>
      <c r="AT222" s="80">
        <f t="shared" si="173"/>
        <v>0</v>
      </c>
      <c r="AU222" s="80">
        <f t="shared" si="174"/>
        <v>0</v>
      </c>
      <c r="AV222" s="72">
        <f t="shared" si="175"/>
        <v>1</v>
      </c>
      <c r="AW222" s="72">
        <f t="shared" si="176"/>
        <v>0</v>
      </c>
      <c r="AX222" s="72">
        <f t="shared" si="177"/>
        <v>0</v>
      </c>
      <c r="AY222" s="72">
        <f t="shared" si="178"/>
        <v>0</v>
      </c>
      <c r="AZ222" s="72">
        <f t="shared" si="179"/>
        <v>0</v>
      </c>
      <c r="BA222" s="72">
        <f>IF(SUM(Referrals[[#This Row],[Tribal.bin]:[GA.bin]]) = 0,0,1)</f>
        <v>1</v>
      </c>
      <c r="BB222" s="72">
        <f t="shared" si="180"/>
        <v>0</v>
      </c>
      <c r="BC222" s="72">
        <f t="shared" si="181"/>
        <v>0</v>
      </c>
      <c r="BD222" s="72">
        <f t="shared" si="182"/>
        <v>0</v>
      </c>
      <c r="BE222" s="72">
        <f t="shared" si="183"/>
        <v>0</v>
      </c>
      <c r="BF222" s="72">
        <f t="shared" si="184"/>
        <v>0</v>
      </c>
      <c r="BG222" s="72">
        <f t="shared" si="185"/>
        <v>0</v>
      </c>
      <c r="BH222" s="72">
        <f t="shared" si="186"/>
        <v>1</v>
      </c>
      <c r="BI222" s="72">
        <f t="shared" si="187"/>
        <v>0</v>
      </c>
      <c r="BJ222" s="78">
        <f t="shared" si="188"/>
        <v>1</v>
      </c>
      <c r="BK222" s="78">
        <f t="shared" si="189"/>
        <v>1</v>
      </c>
      <c r="BL222" s="78">
        <f t="shared" si="190"/>
        <v>0</v>
      </c>
      <c r="BM222" s="72">
        <f t="shared" si="191"/>
        <v>1</v>
      </c>
      <c r="BN222" s="72">
        <f t="shared" si="192"/>
        <v>0</v>
      </c>
      <c r="BO222" s="72">
        <f t="shared" si="193"/>
        <v>0</v>
      </c>
      <c r="BP222" s="80">
        <f t="shared" si="194"/>
        <v>0</v>
      </c>
      <c r="BQ222" s="72">
        <f t="shared" si="195"/>
        <v>0</v>
      </c>
      <c r="BR222" s="72">
        <f t="shared" si="196"/>
        <v>0</v>
      </c>
      <c r="BS222" s="78">
        <f t="shared" si="197"/>
        <v>0</v>
      </c>
      <c r="BT222" s="78">
        <f t="shared" si="198"/>
        <v>0</v>
      </c>
      <c r="BU222" s="80">
        <f t="shared" si="199"/>
        <v>0</v>
      </c>
      <c r="BV222" s="80">
        <f t="shared" si="200"/>
        <v>0</v>
      </c>
      <c r="BW222" s="78">
        <f>COUNTIF(Referrals[[#This Row],[Name]:[Alt.contact]],"Mi")</f>
        <v>3</v>
      </c>
      <c r="BX222" s="80">
        <f t="shared" si="201"/>
        <v>1</v>
      </c>
      <c r="BY222" s="72">
        <f t="shared" si="202"/>
        <v>0</v>
      </c>
      <c r="BZ222" s="80">
        <f t="shared" si="203"/>
        <v>0</v>
      </c>
      <c r="CA222" s="67">
        <f t="shared" si="204"/>
        <v>0</v>
      </c>
      <c r="CB222" s="80">
        <f t="shared" si="205"/>
        <v>1</v>
      </c>
      <c r="CC222" s="80">
        <f t="shared" si="206"/>
        <v>0</v>
      </c>
      <c r="CD222" s="80">
        <f t="shared" si="207"/>
        <v>0</v>
      </c>
      <c r="CE222" s="22"/>
      <c r="CF222" t="s">
        <v>94</v>
      </c>
      <c r="CG222" s="62"/>
      <c r="CH222" s="22"/>
      <c r="CI222" s="22" t="s">
        <v>23</v>
      </c>
      <c r="CJ222" t="s">
        <v>144</v>
      </c>
      <c r="CK222" s="80" t="str">
        <f t="shared" si="208"/>
        <v xml:space="preserve"> </v>
      </c>
      <c r="CL222" s="15"/>
      <c r="CM222" s="6" t="str">
        <f t="shared" ca="1" si="209"/>
        <v xml:space="preserve"> </v>
      </c>
      <c r="CN222" s="6" t="str">
        <f t="shared" ca="1" si="210"/>
        <v xml:space="preserve"> </v>
      </c>
      <c r="CO222" s="80" t="str">
        <f t="shared" ca="1" si="211"/>
        <v xml:space="preserve"> </v>
      </c>
      <c r="CP222" s="80" t="str">
        <f t="shared" si="212"/>
        <v xml:space="preserve"> </v>
      </c>
      <c r="CQ222" s="80" t="str">
        <f t="shared" si="213"/>
        <v xml:space="preserve"> </v>
      </c>
      <c r="CR222" s="80" t="str">
        <f t="shared" si="214"/>
        <v xml:space="preserve"> </v>
      </c>
      <c r="CS222" s="80" t="e">
        <f t="shared" si="215"/>
        <v>#VALUE!</v>
      </c>
    </row>
    <row r="223" spans="1:97">
      <c r="A223" s="33" t="s">
        <v>350</v>
      </c>
      <c r="B223" t="s">
        <v>60</v>
      </c>
      <c r="C223" t="s">
        <v>135</v>
      </c>
      <c r="D223">
        <v>1049630</v>
      </c>
      <c r="E223" s="4">
        <v>42998</v>
      </c>
      <c r="F223" s="2">
        <v>43025</v>
      </c>
      <c r="G223" s="2">
        <v>25363</v>
      </c>
      <c r="H223" s="58">
        <f t="shared" si="162"/>
        <v>48</v>
      </c>
      <c r="I223" s="72" t="s">
        <v>8</v>
      </c>
      <c r="J223" s="43" t="s">
        <v>8</v>
      </c>
      <c r="K223" s="6">
        <v>12</v>
      </c>
      <c r="L223" s="6" t="s">
        <v>8</v>
      </c>
      <c r="M223" s="6" t="s">
        <v>8</v>
      </c>
      <c r="N223" s="6" t="s">
        <v>8</v>
      </c>
      <c r="O223" s="57" t="s">
        <v>8</v>
      </c>
      <c r="P223" t="s">
        <v>9</v>
      </c>
      <c r="Q223" t="s">
        <v>11</v>
      </c>
      <c r="S223" s="40" t="s">
        <v>11</v>
      </c>
      <c r="T223" t="s">
        <v>45</v>
      </c>
      <c r="U223" s="76" t="s">
        <v>11</v>
      </c>
      <c r="V223" s="22" t="s">
        <v>11</v>
      </c>
      <c r="W223" s="76" t="s">
        <v>11</v>
      </c>
      <c r="X223" s="76" t="s">
        <v>11</v>
      </c>
      <c r="Y223" s="76" t="s">
        <v>11</v>
      </c>
      <c r="Z223" s="53"/>
      <c r="AB223" t="s">
        <v>26</v>
      </c>
      <c r="AD223" s="4">
        <v>43061</v>
      </c>
      <c r="AE223" t="s">
        <v>16</v>
      </c>
      <c r="AF223" s="6">
        <f>Referrals[[#This Row],[Date.Received]]-Referrals[[#This Row],[Date.Assessed]]</f>
        <v>27</v>
      </c>
      <c r="AG223" s="44" t="s">
        <v>645</v>
      </c>
      <c r="AH223" s="6" t="s">
        <v>640</v>
      </c>
      <c r="AI223" s="6" t="s">
        <v>700</v>
      </c>
      <c r="AJ223" s="63">
        <f t="shared" si="163"/>
        <v>2017</v>
      </c>
      <c r="AK223" s="63">
        <f t="shared" si="164"/>
        <v>10</v>
      </c>
      <c r="AL223" s="44">
        <f t="shared" si="165"/>
        <v>0</v>
      </c>
      <c r="AM223" s="80">
        <f t="shared" si="166"/>
        <v>1</v>
      </c>
      <c r="AN223" s="80">
        <f t="shared" si="167"/>
        <v>0</v>
      </c>
      <c r="AO223" s="44">
        <f t="shared" si="168"/>
        <v>0</v>
      </c>
      <c r="AP223" s="80">
        <f t="shared" si="169"/>
        <v>0</v>
      </c>
      <c r="AQ223" s="80">
        <f t="shared" si="170"/>
        <v>1</v>
      </c>
      <c r="AR223" s="80">
        <f t="shared" si="171"/>
        <v>0</v>
      </c>
      <c r="AS223" s="44">
        <f t="shared" si="172"/>
        <v>0</v>
      </c>
      <c r="AT223" s="80">
        <f t="shared" si="173"/>
        <v>0</v>
      </c>
      <c r="AU223" s="80">
        <f t="shared" si="174"/>
        <v>0</v>
      </c>
      <c r="AV223" s="72">
        <f t="shared" si="175"/>
        <v>1</v>
      </c>
      <c r="AW223" s="72">
        <f t="shared" si="176"/>
        <v>0</v>
      </c>
      <c r="AX223" s="72">
        <f t="shared" si="177"/>
        <v>0</v>
      </c>
      <c r="AY223" s="72">
        <f t="shared" si="178"/>
        <v>1</v>
      </c>
      <c r="AZ223" s="72">
        <f t="shared" si="179"/>
        <v>0</v>
      </c>
      <c r="BA223" s="72">
        <f>IF(SUM(Referrals[[#This Row],[Tribal.bin]:[GA.bin]]) = 0,0,1)</f>
        <v>1</v>
      </c>
      <c r="BB223" s="72">
        <f t="shared" si="180"/>
        <v>0</v>
      </c>
      <c r="BC223" s="72">
        <f t="shared" si="181"/>
        <v>0</v>
      </c>
      <c r="BD223" s="72">
        <f t="shared" si="182"/>
        <v>0</v>
      </c>
      <c r="BE223" s="72">
        <f t="shared" si="183"/>
        <v>0</v>
      </c>
      <c r="BF223" s="72">
        <f t="shared" si="184"/>
        <v>0</v>
      </c>
      <c r="BG223" s="72">
        <f t="shared" si="185"/>
        <v>0</v>
      </c>
      <c r="BH223" s="72">
        <f t="shared" si="186"/>
        <v>1</v>
      </c>
      <c r="BI223" s="72">
        <f t="shared" si="187"/>
        <v>0</v>
      </c>
      <c r="BJ223" s="78">
        <f t="shared" si="188"/>
        <v>0</v>
      </c>
      <c r="BK223" s="78">
        <f t="shared" si="189"/>
        <v>0</v>
      </c>
      <c r="BL223" s="78">
        <f t="shared" si="190"/>
        <v>0</v>
      </c>
      <c r="BM223" s="72">
        <f t="shared" si="191"/>
        <v>1</v>
      </c>
      <c r="BN223" s="72">
        <f t="shared" si="192"/>
        <v>0</v>
      </c>
      <c r="BO223" s="72">
        <f t="shared" si="193"/>
        <v>1</v>
      </c>
      <c r="BP223" s="80">
        <f t="shared" si="194"/>
        <v>1</v>
      </c>
      <c r="BQ223" s="72">
        <f t="shared" si="195"/>
        <v>0</v>
      </c>
      <c r="BR223" s="72">
        <f t="shared" si="196"/>
        <v>0</v>
      </c>
      <c r="BS223" s="78">
        <f t="shared" si="197"/>
        <v>1</v>
      </c>
      <c r="BT223" s="78">
        <f t="shared" si="198"/>
        <v>1</v>
      </c>
      <c r="BU223" s="80">
        <f t="shared" si="199"/>
        <v>1</v>
      </c>
      <c r="BV223" s="80">
        <f t="shared" si="200"/>
        <v>0</v>
      </c>
      <c r="BW223" s="78">
        <f>COUNTIF(Referrals[[#This Row],[Name]:[Alt.contact]],"Mi")</f>
        <v>0</v>
      </c>
      <c r="BX223" s="80">
        <f t="shared" si="201"/>
        <v>0</v>
      </c>
      <c r="BY223" s="66">
        <f t="shared" si="202"/>
        <v>1</v>
      </c>
      <c r="BZ223" s="66">
        <f t="shared" si="203"/>
        <v>0</v>
      </c>
      <c r="CA223" s="67">
        <f t="shared" si="204"/>
        <v>1</v>
      </c>
      <c r="CB223" s="80">
        <f t="shared" si="205"/>
        <v>0</v>
      </c>
      <c r="CC223" s="80">
        <f t="shared" si="206"/>
        <v>0</v>
      </c>
      <c r="CD223" s="80">
        <f t="shared" si="207"/>
        <v>0</v>
      </c>
      <c r="CE223" s="52">
        <v>43104</v>
      </c>
      <c r="CG223" s="62"/>
      <c r="CH223" s="22"/>
      <c r="CI223" s="22"/>
      <c r="CJ223" s="4">
        <v>43105</v>
      </c>
      <c r="CK223" s="80" t="str">
        <f t="shared" si="208"/>
        <v>Yes</v>
      </c>
      <c r="CL223" s="15"/>
      <c r="CM223" s="6">
        <f t="shared" ca="1" si="209"/>
        <v>757</v>
      </c>
      <c r="CN223" s="6" t="str">
        <f t="shared" ca="1" si="210"/>
        <v>Yes</v>
      </c>
      <c r="CO223" s="80" t="str">
        <f t="shared" ca="1" si="211"/>
        <v>Yes</v>
      </c>
      <c r="CP223" s="80">
        <f t="shared" si="212"/>
        <v>79</v>
      </c>
      <c r="CQ223" s="80">
        <f t="shared" si="213"/>
        <v>36</v>
      </c>
      <c r="CR223" s="80">
        <f t="shared" si="214"/>
        <v>43</v>
      </c>
      <c r="CS223" s="80" t="str">
        <f t="shared" si="215"/>
        <v xml:space="preserve"> </v>
      </c>
    </row>
    <row r="224" spans="1:97">
      <c r="A224" s="33" t="s">
        <v>349</v>
      </c>
      <c r="B224" t="s">
        <v>19</v>
      </c>
      <c r="C224" t="s">
        <v>83</v>
      </c>
      <c r="D224">
        <v>1021189</v>
      </c>
      <c r="E224" s="4">
        <v>42998</v>
      </c>
      <c r="F224" s="2">
        <v>43025</v>
      </c>
      <c r="G224" s="2">
        <v>26616</v>
      </c>
      <c r="H224" s="58">
        <f t="shared" si="162"/>
        <v>44</v>
      </c>
      <c r="I224" s="72" t="s">
        <v>8</v>
      </c>
      <c r="J224" s="43" t="s">
        <v>8</v>
      </c>
      <c r="K224" s="6">
        <v>14</v>
      </c>
      <c r="L224" s="6" t="s">
        <v>8</v>
      </c>
      <c r="M224" s="6" t="s">
        <v>8</v>
      </c>
      <c r="N224" s="6" t="s">
        <v>8</v>
      </c>
      <c r="O224" s="57" t="s">
        <v>8</v>
      </c>
      <c r="P224" t="s">
        <v>21</v>
      </c>
      <c r="Q224" t="s">
        <v>11</v>
      </c>
      <c r="S224" s="40" t="s">
        <v>11</v>
      </c>
      <c r="T224" t="s">
        <v>22</v>
      </c>
      <c r="U224" s="76" t="s">
        <v>11</v>
      </c>
      <c r="V224" s="22" t="s">
        <v>11</v>
      </c>
      <c r="W224" s="76" t="s">
        <v>8</v>
      </c>
      <c r="X224" s="76" t="s">
        <v>8</v>
      </c>
      <c r="Y224" s="76" t="s">
        <v>8</v>
      </c>
      <c r="Z224" s="53"/>
      <c r="AE224" t="s">
        <v>12</v>
      </c>
      <c r="AF224" s="6">
        <f>Referrals[[#This Row],[Date.Received]]-Referrals[[#This Row],[Date.Assessed]]</f>
        <v>27</v>
      </c>
      <c r="AG224" s="44" t="s">
        <v>645</v>
      </c>
      <c r="AH224" s="6" t="s">
        <v>638</v>
      </c>
      <c r="AI224" s="6" t="s">
        <v>700</v>
      </c>
      <c r="AJ224" s="63">
        <f t="shared" si="163"/>
        <v>2017</v>
      </c>
      <c r="AK224" s="63">
        <f t="shared" si="164"/>
        <v>10</v>
      </c>
      <c r="AL224" s="44">
        <f t="shared" si="165"/>
        <v>0</v>
      </c>
      <c r="AM224" s="80">
        <f t="shared" si="166"/>
        <v>1</v>
      </c>
      <c r="AN224" s="80">
        <f t="shared" si="167"/>
        <v>0</v>
      </c>
      <c r="AO224" s="6">
        <f t="shared" si="168"/>
        <v>1</v>
      </c>
      <c r="AP224" s="80">
        <f t="shared" si="169"/>
        <v>0</v>
      </c>
      <c r="AQ224" s="44">
        <f t="shared" si="170"/>
        <v>0</v>
      </c>
      <c r="AR224" s="80">
        <f t="shared" si="171"/>
        <v>0</v>
      </c>
      <c r="AS224" s="44">
        <f t="shared" si="172"/>
        <v>0</v>
      </c>
      <c r="AT224" s="80">
        <f t="shared" si="173"/>
        <v>0</v>
      </c>
      <c r="AU224" s="80">
        <f t="shared" si="174"/>
        <v>0</v>
      </c>
      <c r="AV224" s="72">
        <f t="shared" si="175"/>
        <v>1</v>
      </c>
      <c r="AW224" s="72">
        <f t="shared" si="176"/>
        <v>1</v>
      </c>
      <c r="AX224" s="72">
        <f t="shared" si="177"/>
        <v>0</v>
      </c>
      <c r="AY224" s="72">
        <f t="shared" si="178"/>
        <v>0</v>
      </c>
      <c r="AZ224" s="72">
        <f t="shared" si="179"/>
        <v>0</v>
      </c>
      <c r="BA224" s="72">
        <f>IF(SUM(Referrals[[#This Row],[Tribal.bin]:[GA.bin]]) = 0,0,1)</f>
        <v>1</v>
      </c>
      <c r="BB224" s="72">
        <f t="shared" si="180"/>
        <v>0</v>
      </c>
      <c r="BC224" s="72">
        <f t="shared" si="181"/>
        <v>0</v>
      </c>
      <c r="BD224" s="72">
        <f t="shared" si="182"/>
        <v>0</v>
      </c>
      <c r="BE224" s="72">
        <f t="shared" si="183"/>
        <v>0</v>
      </c>
      <c r="BF224" s="72">
        <f t="shared" si="184"/>
        <v>0</v>
      </c>
      <c r="BG224" s="72">
        <f t="shared" si="185"/>
        <v>1</v>
      </c>
      <c r="BH224" s="72">
        <f t="shared" si="186"/>
        <v>0</v>
      </c>
      <c r="BI224" s="72">
        <f t="shared" si="187"/>
        <v>0</v>
      </c>
      <c r="BJ224" s="78">
        <f t="shared" si="188"/>
        <v>0</v>
      </c>
      <c r="BK224" s="78">
        <f t="shared" si="189"/>
        <v>0</v>
      </c>
      <c r="BL224" s="78">
        <f t="shared" si="190"/>
        <v>0</v>
      </c>
      <c r="BM224" s="72">
        <f t="shared" si="191"/>
        <v>1</v>
      </c>
      <c r="BN224" s="72">
        <f t="shared" si="192"/>
        <v>0</v>
      </c>
      <c r="BO224" s="72">
        <f t="shared" si="193"/>
        <v>1</v>
      </c>
      <c r="BP224" s="80">
        <f t="shared" si="194"/>
        <v>0</v>
      </c>
      <c r="BQ224" s="72">
        <f t="shared" si="195"/>
        <v>0</v>
      </c>
      <c r="BR224" s="72">
        <f t="shared" si="196"/>
        <v>0</v>
      </c>
      <c r="BS224" s="78">
        <f t="shared" si="197"/>
        <v>0</v>
      </c>
      <c r="BT224" s="78">
        <f t="shared" si="198"/>
        <v>0</v>
      </c>
      <c r="BU224" s="80">
        <f t="shared" si="199"/>
        <v>1</v>
      </c>
      <c r="BV224" s="80">
        <f t="shared" si="200"/>
        <v>0</v>
      </c>
      <c r="BW224" s="78">
        <f>COUNTIF(Referrals[[#This Row],[Name]:[Alt.contact]],"Mi")</f>
        <v>0</v>
      </c>
      <c r="BX224" s="80">
        <f t="shared" si="201"/>
        <v>0</v>
      </c>
      <c r="BY224" s="80">
        <f t="shared" si="202"/>
        <v>0</v>
      </c>
      <c r="BZ224" s="80">
        <f t="shared" si="203"/>
        <v>0</v>
      </c>
      <c r="CA224" s="67">
        <f t="shared" si="204"/>
        <v>0</v>
      </c>
      <c r="CB224" s="80">
        <f t="shared" si="205"/>
        <v>1</v>
      </c>
      <c r="CC224" s="80">
        <f t="shared" si="206"/>
        <v>0</v>
      </c>
      <c r="CD224" s="80">
        <f t="shared" si="207"/>
        <v>0</v>
      </c>
      <c r="CE224" s="22"/>
      <c r="CF224" s="40" t="s">
        <v>413</v>
      </c>
      <c r="CG224" s="62"/>
      <c r="CH224" s="22"/>
      <c r="CI224" s="22"/>
      <c r="CJ224" s="4">
        <v>43069</v>
      </c>
      <c r="CK224" s="80" t="str">
        <f t="shared" si="208"/>
        <v xml:space="preserve"> </v>
      </c>
      <c r="CL224" s="15"/>
      <c r="CM224" s="6" t="str">
        <f t="shared" ca="1" si="209"/>
        <v xml:space="preserve"> </v>
      </c>
      <c r="CN224" s="6" t="str">
        <f t="shared" ca="1" si="210"/>
        <v xml:space="preserve"> </v>
      </c>
      <c r="CO224" s="80" t="str">
        <f t="shared" ca="1" si="211"/>
        <v xml:space="preserve"> </v>
      </c>
      <c r="CP224" s="80" t="str">
        <f t="shared" si="212"/>
        <v xml:space="preserve"> </v>
      </c>
      <c r="CQ224" s="80" t="str">
        <f t="shared" si="213"/>
        <v xml:space="preserve"> </v>
      </c>
      <c r="CR224" s="80" t="str">
        <f t="shared" si="214"/>
        <v xml:space="preserve"> </v>
      </c>
      <c r="CS224" s="80">
        <f t="shared" si="215"/>
        <v>44</v>
      </c>
    </row>
    <row r="225" spans="1:97">
      <c r="A225" s="14" t="s">
        <v>262</v>
      </c>
      <c r="B225" t="s">
        <v>60</v>
      </c>
      <c r="C225" t="s">
        <v>246</v>
      </c>
      <c r="D225">
        <v>1039834</v>
      </c>
      <c r="E225" s="4">
        <v>42915</v>
      </c>
      <c r="F225" s="2">
        <v>43027</v>
      </c>
      <c r="G225" s="2">
        <v>19976</v>
      </c>
      <c r="H225" s="58">
        <f t="shared" si="162"/>
        <v>63</v>
      </c>
      <c r="I225" s="72" t="s">
        <v>11</v>
      </c>
      <c r="J225" s="72" t="s">
        <v>11</v>
      </c>
      <c r="K225" s="6">
        <v>8</v>
      </c>
      <c r="L225" s="6" t="s">
        <v>8</v>
      </c>
      <c r="M225" s="6" t="s">
        <v>8</v>
      </c>
      <c r="N225" s="6" t="s">
        <v>8</v>
      </c>
      <c r="O225" s="57" t="s">
        <v>8</v>
      </c>
      <c r="P225" t="s">
        <v>9</v>
      </c>
      <c r="Q225" t="s">
        <v>11</v>
      </c>
      <c r="T225" t="s">
        <v>22</v>
      </c>
      <c r="U225" s="76" t="s">
        <v>8</v>
      </c>
      <c r="V225" s="22" t="s">
        <v>11</v>
      </c>
      <c r="W225" s="76" t="s">
        <v>11</v>
      </c>
      <c r="X225" s="76" t="s">
        <v>11</v>
      </c>
      <c r="Y225" s="76" t="s">
        <v>8</v>
      </c>
      <c r="Z225" s="53"/>
      <c r="AE225" t="s">
        <v>12</v>
      </c>
      <c r="AF225" s="6">
        <f>Referrals[[#This Row],[Date.Received]]-Referrals[[#This Row],[Date.Assessed]]</f>
        <v>112</v>
      </c>
      <c r="AG225" s="6" t="s">
        <v>644</v>
      </c>
      <c r="AH225" s="6" t="s">
        <v>638</v>
      </c>
      <c r="AI225" s="6" t="s">
        <v>700</v>
      </c>
      <c r="AJ225" s="63">
        <f t="shared" si="163"/>
        <v>2017</v>
      </c>
      <c r="AK225" s="63">
        <f t="shared" si="164"/>
        <v>10</v>
      </c>
      <c r="AL225" s="80">
        <f t="shared" si="165"/>
        <v>1</v>
      </c>
      <c r="AM225" s="80">
        <f t="shared" si="166"/>
        <v>0</v>
      </c>
      <c r="AN225" s="80">
        <f t="shared" si="167"/>
        <v>0</v>
      </c>
      <c r="AO225" s="6">
        <f t="shared" si="168"/>
        <v>1</v>
      </c>
      <c r="AP225" s="80">
        <f t="shared" si="169"/>
        <v>0</v>
      </c>
      <c r="AQ225" s="44">
        <f t="shared" si="170"/>
        <v>0</v>
      </c>
      <c r="AR225" s="80">
        <f t="shared" si="171"/>
        <v>0</v>
      </c>
      <c r="AS225" s="44">
        <f t="shared" si="172"/>
        <v>0</v>
      </c>
      <c r="AT225" s="80">
        <f t="shared" si="173"/>
        <v>0</v>
      </c>
      <c r="AU225" s="80">
        <f t="shared" si="174"/>
        <v>0</v>
      </c>
      <c r="AV225" s="72">
        <f t="shared" si="175"/>
        <v>1</v>
      </c>
      <c r="AW225" s="72">
        <f t="shared" si="176"/>
        <v>1</v>
      </c>
      <c r="AX225" s="72">
        <f t="shared" si="177"/>
        <v>0</v>
      </c>
      <c r="AY225" s="72">
        <f t="shared" si="178"/>
        <v>0</v>
      </c>
      <c r="AZ225" s="72">
        <f t="shared" si="179"/>
        <v>0</v>
      </c>
      <c r="BA225" s="72">
        <f>IF(SUM(Referrals[[#This Row],[Tribal.bin]:[GA.bin]]) = 0,0,1)</f>
        <v>1</v>
      </c>
      <c r="BB225" s="72">
        <f t="shared" si="180"/>
        <v>0</v>
      </c>
      <c r="BC225" s="72">
        <f t="shared" si="181"/>
        <v>0</v>
      </c>
      <c r="BD225" s="72">
        <f t="shared" si="182"/>
        <v>0</v>
      </c>
      <c r="BE225" s="72">
        <f t="shared" si="183"/>
        <v>0</v>
      </c>
      <c r="BF225" s="72">
        <f t="shared" si="184"/>
        <v>0</v>
      </c>
      <c r="BG225" s="72">
        <f t="shared" si="185"/>
        <v>0</v>
      </c>
      <c r="BH225" s="72">
        <f t="shared" si="186"/>
        <v>1</v>
      </c>
      <c r="BI225" s="72">
        <f t="shared" si="187"/>
        <v>0</v>
      </c>
      <c r="BJ225" s="78">
        <f t="shared" si="188"/>
        <v>0</v>
      </c>
      <c r="BK225" s="78">
        <f t="shared" si="189"/>
        <v>0</v>
      </c>
      <c r="BL225" s="78">
        <f t="shared" si="190"/>
        <v>0</v>
      </c>
      <c r="BM225" s="72">
        <f t="shared" si="191"/>
        <v>1</v>
      </c>
      <c r="BN225" s="72">
        <f t="shared" si="192"/>
        <v>0</v>
      </c>
      <c r="BO225" s="72">
        <f t="shared" si="193"/>
        <v>0</v>
      </c>
      <c r="BP225" s="80">
        <f t="shared" si="194"/>
        <v>0</v>
      </c>
      <c r="BQ225" s="72">
        <f t="shared" si="195"/>
        <v>1</v>
      </c>
      <c r="BR225" s="72">
        <f t="shared" si="196"/>
        <v>1</v>
      </c>
      <c r="BS225" s="78">
        <f t="shared" si="197"/>
        <v>1</v>
      </c>
      <c r="BT225" s="78">
        <f t="shared" si="198"/>
        <v>1</v>
      </c>
      <c r="BU225" s="80">
        <f t="shared" si="199"/>
        <v>0</v>
      </c>
      <c r="BV225" s="80">
        <f t="shared" si="200"/>
        <v>0</v>
      </c>
      <c r="BW225" s="78">
        <f>COUNTIF(Referrals[[#This Row],[Name]:[Alt.contact]],"Mi")</f>
        <v>0</v>
      </c>
      <c r="BX225" s="80">
        <f t="shared" si="201"/>
        <v>0</v>
      </c>
      <c r="BY225" s="72">
        <f t="shared" si="202"/>
        <v>0</v>
      </c>
      <c r="BZ225" s="80">
        <f t="shared" si="203"/>
        <v>0</v>
      </c>
      <c r="CA225" s="67">
        <f t="shared" si="204"/>
        <v>0</v>
      </c>
      <c r="CB225" s="80">
        <f t="shared" si="205"/>
        <v>1</v>
      </c>
      <c r="CC225" s="80">
        <f t="shared" si="206"/>
        <v>0</v>
      </c>
      <c r="CD225" s="80">
        <f t="shared" si="207"/>
        <v>0</v>
      </c>
      <c r="CE225" s="22"/>
      <c r="CF225" s="40" t="s">
        <v>413</v>
      </c>
      <c r="CG225" s="62"/>
      <c r="CH225" s="22"/>
      <c r="CI225" s="22"/>
      <c r="CJ225" s="4">
        <v>43110</v>
      </c>
      <c r="CK225" s="80" t="str">
        <f t="shared" si="208"/>
        <v xml:space="preserve"> </v>
      </c>
      <c r="CL225" s="15"/>
      <c r="CM225" s="6" t="str">
        <f t="shared" ca="1" si="209"/>
        <v xml:space="preserve"> </v>
      </c>
      <c r="CN225" s="6" t="str">
        <f t="shared" ca="1" si="210"/>
        <v xml:space="preserve"> </v>
      </c>
      <c r="CO225" s="80" t="str">
        <f t="shared" ca="1" si="211"/>
        <v xml:space="preserve"> </v>
      </c>
      <c r="CP225" s="80" t="str">
        <f t="shared" si="212"/>
        <v xml:space="preserve"> </v>
      </c>
      <c r="CQ225" s="80" t="str">
        <f t="shared" si="213"/>
        <v xml:space="preserve"> </v>
      </c>
      <c r="CR225" s="80" t="str">
        <f t="shared" si="214"/>
        <v xml:space="preserve"> </v>
      </c>
      <c r="CS225" s="80">
        <f t="shared" si="215"/>
        <v>83</v>
      </c>
    </row>
    <row r="226" spans="1:97">
      <c r="A226" s="33" t="s">
        <v>351</v>
      </c>
      <c r="B226" t="s">
        <v>6</v>
      </c>
      <c r="C226" t="s">
        <v>165</v>
      </c>
      <c r="D226">
        <v>1012857</v>
      </c>
      <c r="E226" s="4">
        <v>43027</v>
      </c>
      <c r="F226" s="2">
        <v>43034</v>
      </c>
      <c r="G226" s="2">
        <v>26087</v>
      </c>
      <c r="H226" s="58">
        <f t="shared" si="162"/>
        <v>46</v>
      </c>
      <c r="I226" s="72" t="s">
        <v>8</v>
      </c>
      <c r="J226" s="43" t="s">
        <v>8</v>
      </c>
      <c r="K226" s="6">
        <v>8</v>
      </c>
      <c r="L226" s="6" t="s">
        <v>8</v>
      </c>
      <c r="M226" s="6" t="s">
        <v>11</v>
      </c>
      <c r="N226" s="6" t="s">
        <v>11</v>
      </c>
      <c r="O226" s="57" t="s">
        <v>8</v>
      </c>
      <c r="P226" t="s">
        <v>9</v>
      </c>
      <c r="Q226" t="s">
        <v>11</v>
      </c>
      <c r="T226" t="s">
        <v>22</v>
      </c>
      <c r="U226" s="72" t="s">
        <v>8</v>
      </c>
      <c r="V226" t="s">
        <v>11</v>
      </c>
      <c r="W226" s="72" t="s">
        <v>11</v>
      </c>
      <c r="X226" s="72" t="s">
        <v>11</v>
      </c>
      <c r="Y226" s="80" t="s">
        <v>8</v>
      </c>
      <c r="AB226" t="s">
        <v>143</v>
      </c>
      <c r="AC226" t="s">
        <v>695</v>
      </c>
      <c r="AD226" s="4">
        <v>43047</v>
      </c>
      <c r="AE226" t="s">
        <v>16</v>
      </c>
      <c r="AF226" s="6">
        <f>Referrals[[#This Row],[Date.Received]]-Referrals[[#This Row],[Date.Assessed]]</f>
        <v>7</v>
      </c>
      <c r="AG226" s="6" t="s">
        <v>644</v>
      </c>
      <c r="AH226" s="6" t="s">
        <v>640</v>
      </c>
      <c r="AI226" s="6" t="s">
        <v>700</v>
      </c>
      <c r="AJ226" s="63">
        <f t="shared" si="163"/>
        <v>2017</v>
      </c>
      <c r="AK226" s="63">
        <f t="shared" si="164"/>
        <v>10</v>
      </c>
      <c r="AL226" s="80">
        <f t="shared" si="165"/>
        <v>1</v>
      </c>
      <c r="AM226" s="80">
        <f t="shared" si="166"/>
        <v>0</v>
      </c>
      <c r="AN226" s="80">
        <f t="shared" si="167"/>
        <v>0</v>
      </c>
      <c r="AO226" s="44">
        <f t="shared" si="168"/>
        <v>0</v>
      </c>
      <c r="AP226" s="80">
        <f t="shared" si="169"/>
        <v>0</v>
      </c>
      <c r="AQ226" s="80">
        <f t="shared" si="170"/>
        <v>1</v>
      </c>
      <c r="AR226" s="80">
        <f t="shared" si="171"/>
        <v>0</v>
      </c>
      <c r="AS226" s="44">
        <f t="shared" si="172"/>
        <v>0</v>
      </c>
      <c r="AT226" s="80">
        <f t="shared" si="173"/>
        <v>0</v>
      </c>
      <c r="AU226" s="80">
        <f t="shared" si="174"/>
        <v>0</v>
      </c>
      <c r="AV226" s="72">
        <f t="shared" si="175"/>
        <v>1</v>
      </c>
      <c r="AW226" s="72">
        <f t="shared" si="176"/>
        <v>1</v>
      </c>
      <c r="AX226" s="72">
        <f t="shared" si="177"/>
        <v>0</v>
      </c>
      <c r="AY226" s="72">
        <f t="shared" si="178"/>
        <v>0</v>
      </c>
      <c r="AZ226" s="72">
        <f t="shared" si="179"/>
        <v>0</v>
      </c>
      <c r="BA226" s="72">
        <f>IF(SUM(Referrals[[#This Row],[Tribal.bin]:[GA.bin]]) = 0,0,1)</f>
        <v>1</v>
      </c>
      <c r="BB226" s="72">
        <f t="shared" si="180"/>
        <v>0</v>
      </c>
      <c r="BC226" s="72">
        <f t="shared" si="181"/>
        <v>0</v>
      </c>
      <c r="BD226" s="72">
        <f t="shared" si="182"/>
        <v>0</v>
      </c>
      <c r="BE226" s="72">
        <f t="shared" si="183"/>
        <v>0</v>
      </c>
      <c r="BF226" s="72">
        <f t="shared" si="184"/>
        <v>0</v>
      </c>
      <c r="BG226" s="72">
        <f t="shared" si="185"/>
        <v>0</v>
      </c>
      <c r="BH226" s="72">
        <f t="shared" si="186"/>
        <v>1</v>
      </c>
      <c r="BI226" s="72">
        <f t="shared" si="187"/>
        <v>0</v>
      </c>
      <c r="BJ226" s="78">
        <f t="shared" si="188"/>
        <v>1</v>
      </c>
      <c r="BK226" s="78">
        <f t="shared" si="189"/>
        <v>1</v>
      </c>
      <c r="BL226" s="78">
        <f t="shared" si="190"/>
        <v>0</v>
      </c>
      <c r="BM226" s="72">
        <f t="shared" si="191"/>
        <v>1</v>
      </c>
      <c r="BN226" s="72">
        <f t="shared" si="192"/>
        <v>0</v>
      </c>
      <c r="BO226" s="72">
        <f t="shared" si="193"/>
        <v>0</v>
      </c>
      <c r="BP226" s="80">
        <f t="shared" si="194"/>
        <v>0</v>
      </c>
      <c r="BQ226" s="72">
        <f t="shared" si="195"/>
        <v>0</v>
      </c>
      <c r="BR226" s="72">
        <f t="shared" si="196"/>
        <v>0</v>
      </c>
      <c r="BS226" s="78">
        <f t="shared" si="197"/>
        <v>1</v>
      </c>
      <c r="BT226" s="78">
        <f t="shared" si="198"/>
        <v>1</v>
      </c>
      <c r="BU226" s="80">
        <f t="shared" si="199"/>
        <v>0</v>
      </c>
      <c r="BV226" s="80">
        <f t="shared" si="200"/>
        <v>0</v>
      </c>
      <c r="BW226" s="78">
        <f>COUNTIF(Referrals[[#This Row],[Name]:[Alt.contact]],"Mi")</f>
        <v>0</v>
      </c>
      <c r="BX226" s="80">
        <f t="shared" si="201"/>
        <v>0</v>
      </c>
      <c r="BY226" s="66">
        <f t="shared" si="202"/>
        <v>1</v>
      </c>
      <c r="BZ226" s="66">
        <f t="shared" si="203"/>
        <v>0</v>
      </c>
      <c r="CA226" s="67">
        <f t="shared" si="204"/>
        <v>1</v>
      </c>
      <c r="CB226" s="80">
        <f t="shared" si="205"/>
        <v>0</v>
      </c>
      <c r="CC226" s="80">
        <f t="shared" si="206"/>
        <v>0</v>
      </c>
      <c r="CD226" s="80">
        <f t="shared" si="207"/>
        <v>0</v>
      </c>
      <c r="CE226" s="2">
        <v>43104</v>
      </c>
      <c r="CG226" s="62"/>
      <c r="CJ226" s="4">
        <v>43105</v>
      </c>
      <c r="CK226" s="80" t="str">
        <f t="shared" si="208"/>
        <v>no</v>
      </c>
      <c r="CL226" s="28">
        <v>43404</v>
      </c>
      <c r="CM226" s="6">
        <f t="shared" ca="1" si="209"/>
        <v>300</v>
      </c>
      <c r="CN226" s="6" t="str">
        <f t="shared" ca="1" si="210"/>
        <v>Yes</v>
      </c>
      <c r="CO226" s="80" t="str">
        <f t="shared" ca="1" si="211"/>
        <v>no</v>
      </c>
      <c r="CP226" s="80">
        <f t="shared" si="212"/>
        <v>70</v>
      </c>
      <c r="CQ226" s="80">
        <f t="shared" si="213"/>
        <v>13</v>
      </c>
      <c r="CR226" s="80">
        <f t="shared" si="214"/>
        <v>57</v>
      </c>
      <c r="CS226" s="80" t="str">
        <f t="shared" si="215"/>
        <v xml:space="preserve"> </v>
      </c>
    </row>
    <row r="227" spans="1:97">
      <c r="A227" s="33" t="s">
        <v>352</v>
      </c>
      <c r="B227" t="s">
        <v>284</v>
      </c>
      <c r="C227" t="s">
        <v>353</v>
      </c>
      <c r="D227">
        <v>1017891</v>
      </c>
      <c r="E227" s="4">
        <v>43032</v>
      </c>
      <c r="F227" s="2">
        <v>43034</v>
      </c>
      <c r="G227" s="2">
        <v>32465</v>
      </c>
      <c r="H227" s="58">
        <f t="shared" si="162"/>
        <v>28</v>
      </c>
      <c r="I227" s="72" t="s">
        <v>8</v>
      </c>
      <c r="J227" s="43" t="s">
        <v>8</v>
      </c>
      <c r="K227" s="6">
        <v>9</v>
      </c>
      <c r="L227" s="6" t="s">
        <v>8</v>
      </c>
      <c r="M227" s="6" t="s">
        <v>11</v>
      </c>
      <c r="N227" s="6" t="s">
        <v>8</v>
      </c>
      <c r="O227" s="57" t="s">
        <v>8</v>
      </c>
      <c r="P227" t="s">
        <v>49</v>
      </c>
      <c r="Q227" t="s">
        <v>11</v>
      </c>
      <c r="R227" t="s">
        <v>11</v>
      </c>
      <c r="T227" t="s">
        <v>22</v>
      </c>
      <c r="U227" s="72" t="s">
        <v>8</v>
      </c>
      <c r="V227" t="s">
        <v>11</v>
      </c>
      <c r="W227" s="72" t="s">
        <v>8</v>
      </c>
      <c r="X227" s="72" t="s">
        <v>11</v>
      </c>
      <c r="Y227" s="80" t="s">
        <v>8</v>
      </c>
      <c r="AB227" t="s">
        <v>143</v>
      </c>
      <c r="AC227" t="s">
        <v>695</v>
      </c>
      <c r="AD227" s="4">
        <v>43178</v>
      </c>
      <c r="AE227" t="s">
        <v>16</v>
      </c>
      <c r="AF227" s="6">
        <f>Referrals[[#This Row],[Date.Received]]-Referrals[[#This Row],[Date.Assessed]]</f>
        <v>2</v>
      </c>
      <c r="AG227" s="6" t="s">
        <v>644</v>
      </c>
      <c r="AH227" s="6" t="s">
        <v>640</v>
      </c>
      <c r="AI227" s="6" t="s">
        <v>700</v>
      </c>
      <c r="AJ227" s="63">
        <f t="shared" si="163"/>
        <v>2017</v>
      </c>
      <c r="AK227" s="63">
        <f t="shared" si="164"/>
        <v>10</v>
      </c>
      <c r="AL227" s="80">
        <f t="shared" si="165"/>
        <v>1</v>
      </c>
      <c r="AM227" s="80">
        <f t="shared" si="166"/>
        <v>0</v>
      </c>
      <c r="AN227" s="80">
        <f t="shared" si="167"/>
        <v>0</v>
      </c>
      <c r="AO227" s="44">
        <f t="shared" si="168"/>
        <v>0</v>
      </c>
      <c r="AP227" s="80">
        <f t="shared" si="169"/>
        <v>0</v>
      </c>
      <c r="AQ227" s="80">
        <f t="shared" si="170"/>
        <v>1</v>
      </c>
      <c r="AR227" s="80">
        <f t="shared" si="171"/>
        <v>0</v>
      </c>
      <c r="AS227" s="44">
        <f t="shared" si="172"/>
        <v>0</v>
      </c>
      <c r="AT227" s="80">
        <f t="shared" si="173"/>
        <v>0</v>
      </c>
      <c r="AU227" s="80">
        <f t="shared" si="174"/>
        <v>0</v>
      </c>
      <c r="AV227" s="72">
        <f t="shared" si="175"/>
        <v>1</v>
      </c>
      <c r="AW227" s="72">
        <f t="shared" si="176"/>
        <v>1</v>
      </c>
      <c r="AX227" s="72">
        <f t="shared" si="177"/>
        <v>0</v>
      </c>
      <c r="AY227" s="72">
        <f t="shared" si="178"/>
        <v>0</v>
      </c>
      <c r="AZ227" s="72">
        <f t="shared" si="179"/>
        <v>0</v>
      </c>
      <c r="BA227" s="72">
        <f>IF(SUM(Referrals[[#This Row],[Tribal.bin]:[GA.bin]]) = 0,0,1)</f>
        <v>1</v>
      </c>
      <c r="BB227" s="72">
        <f t="shared" si="180"/>
        <v>0</v>
      </c>
      <c r="BC227" s="72">
        <f t="shared" si="181"/>
        <v>0</v>
      </c>
      <c r="BD227" s="72">
        <f t="shared" si="182"/>
        <v>0</v>
      </c>
      <c r="BE227" s="72">
        <f t="shared" si="183"/>
        <v>1</v>
      </c>
      <c r="BF227" s="72">
        <f t="shared" si="184"/>
        <v>0</v>
      </c>
      <c r="BG227" s="72">
        <f t="shared" si="185"/>
        <v>0</v>
      </c>
      <c r="BH227" s="72">
        <f t="shared" si="186"/>
        <v>0</v>
      </c>
      <c r="BI227" s="72">
        <f t="shared" si="187"/>
        <v>0</v>
      </c>
      <c r="BJ227" s="78">
        <f t="shared" si="188"/>
        <v>1</v>
      </c>
      <c r="BK227" s="78">
        <f t="shared" si="189"/>
        <v>0</v>
      </c>
      <c r="BL227" s="78">
        <f t="shared" si="190"/>
        <v>0</v>
      </c>
      <c r="BM227" s="72">
        <f t="shared" si="191"/>
        <v>1</v>
      </c>
      <c r="BN227" s="72">
        <f t="shared" si="192"/>
        <v>1</v>
      </c>
      <c r="BO227" s="72">
        <f t="shared" si="193"/>
        <v>0</v>
      </c>
      <c r="BP227" s="80">
        <f t="shared" si="194"/>
        <v>0</v>
      </c>
      <c r="BQ227" s="72">
        <f t="shared" si="195"/>
        <v>0</v>
      </c>
      <c r="BR227" s="72">
        <f t="shared" si="196"/>
        <v>0</v>
      </c>
      <c r="BS227" s="78">
        <f t="shared" si="197"/>
        <v>0</v>
      </c>
      <c r="BT227" s="78">
        <f t="shared" si="198"/>
        <v>1</v>
      </c>
      <c r="BU227" s="80">
        <f t="shared" si="199"/>
        <v>0</v>
      </c>
      <c r="BV227" s="80">
        <f t="shared" si="200"/>
        <v>0</v>
      </c>
      <c r="BW227" s="78">
        <f>COUNTIF(Referrals[[#This Row],[Name]:[Alt.contact]],"Mi")</f>
        <v>0</v>
      </c>
      <c r="BX227" s="80">
        <f t="shared" si="201"/>
        <v>0</v>
      </c>
      <c r="BY227" s="66">
        <f t="shared" si="202"/>
        <v>1</v>
      </c>
      <c r="BZ227" s="66">
        <f t="shared" si="203"/>
        <v>0</v>
      </c>
      <c r="CA227" s="67">
        <f t="shared" si="204"/>
        <v>1</v>
      </c>
      <c r="CB227" s="80">
        <f t="shared" si="205"/>
        <v>0</v>
      </c>
      <c r="CC227" s="80">
        <f t="shared" si="206"/>
        <v>0</v>
      </c>
      <c r="CD227" s="80">
        <f t="shared" si="207"/>
        <v>0</v>
      </c>
      <c r="CE227" s="2">
        <v>43209</v>
      </c>
      <c r="CG227" s="62"/>
      <c r="CJ227" s="4">
        <v>43210</v>
      </c>
      <c r="CK227" s="80" t="str">
        <f t="shared" si="208"/>
        <v>no</v>
      </c>
      <c r="CL227" s="28">
        <v>43524</v>
      </c>
      <c r="CM227" s="6">
        <f t="shared" ca="1" si="209"/>
        <v>315</v>
      </c>
      <c r="CN227" s="6" t="str">
        <f t="shared" ca="1" si="210"/>
        <v>Yes</v>
      </c>
      <c r="CO227" s="80" t="str">
        <f t="shared" ca="1" si="211"/>
        <v>no</v>
      </c>
      <c r="CP227" s="80">
        <f t="shared" si="212"/>
        <v>175</v>
      </c>
      <c r="CQ227" s="80">
        <f t="shared" si="213"/>
        <v>144</v>
      </c>
      <c r="CR227" s="80">
        <f t="shared" si="214"/>
        <v>31</v>
      </c>
      <c r="CS227" s="80" t="str">
        <f t="shared" si="215"/>
        <v xml:space="preserve"> </v>
      </c>
    </row>
    <row r="228" spans="1:97">
      <c r="A228" s="33" t="s">
        <v>354</v>
      </c>
      <c r="B228" t="s">
        <v>284</v>
      </c>
      <c r="C228" t="s">
        <v>353</v>
      </c>
      <c r="D228">
        <v>1003100</v>
      </c>
      <c r="E228" s="4">
        <v>43028</v>
      </c>
      <c r="F228" s="2">
        <v>43034</v>
      </c>
      <c r="G228" s="2">
        <v>26343</v>
      </c>
      <c r="H228" s="58">
        <f t="shared" si="162"/>
        <v>45</v>
      </c>
      <c r="I228" s="72" t="s">
        <v>8</v>
      </c>
      <c r="J228" s="43" t="s">
        <v>8</v>
      </c>
      <c r="K228" s="6">
        <v>10</v>
      </c>
      <c r="L228" s="6" t="s">
        <v>8</v>
      </c>
      <c r="M228" s="6" t="s">
        <v>11</v>
      </c>
      <c r="N228" s="6" t="s">
        <v>11</v>
      </c>
      <c r="O228" s="57" t="s">
        <v>8</v>
      </c>
      <c r="P228" t="s">
        <v>355</v>
      </c>
      <c r="S228" s="40" t="s">
        <v>11</v>
      </c>
      <c r="T228" t="s">
        <v>22</v>
      </c>
      <c r="U228" s="72" t="s">
        <v>8</v>
      </c>
      <c r="V228" t="s">
        <v>11</v>
      </c>
      <c r="W228" s="72" t="s">
        <v>8</v>
      </c>
      <c r="X228" s="72" t="s">
        <v>8</v>
      </c>
      <c r="Y228" s="80" t="s">
        <v>8</v>
      </c>
      <c r="Z228" s="80" t="s">
        <v>8</v>
      </c>
      <c r="AA228" t="s">
        <v>152</v>
      </c>
      <c r="AE228" t="s">
        <v>12</v>
      </c>
      <c r="AF228" s="6">
        <f>Referrals[[#This Row],[Date.Received]]-Referrals[[#This Row],[Date.Assessed]]</f>
        <v>6</v>
      </c>
      <c r="AG228" s="6" t="s">
        <v>644</v>
      </c>
      <c r="AH228" s="6" t="s">
        <v>640</v>
      </c>
      <c r="AI228" s="6" t="s">
        <v>700</v>
      </c>
      <c r="AJ228" s="63">
        <f t="shared" si="163"/>
        <v>2017</v>
      </c>
      <c r="AK228" s="63">
        <f t="shared" si="164"/>
        <v>10</v>
      </c>
      <c r="AL228" s="80">
        <f t="shared" si="165"/>
        <v>1</v>
      </c>
      <c r="AM228" s="80">
        <f t="shared" si="166"/>
        <v>0</v>
      </c>
      <c r="AN228" s="80">
        <f t="shared" si="167"/>
        <v>0</v>
      </c>
      <c r="AO228" s="44">
        <f t="shared" si="168"/>
        <v>0</v>
      </c>
      <c r="AP228" s="80">
        <f t="shared" si="169"/>
        <v>0</v>
      </c>
      <c r="AQ228" s="80">
        <f t="shared" si="170"/>
        <v>1</v>
      </c>
      <c r="AR228" s="80">
        <f t="shared" si="171"/>
        <v>0</v>
      </c>
      <c r="AS228" s="44">
        <f t="shared" si="172"/>
        <v>0</v>
      </c>
      <c r="AT228" s="80">
        <f t="shared" si="173"/>
        <v>0</v>
      </c>
      <c r="AU228" s="80">
        <f t="shared" si="174"/>
        <v>0</v>
      </c>
      <c r="AV228" s="72">
        <f t="shared" si="175"/>
        <v>1</v>
      </c>
      <c r="AW228" s="72">
        <f t="shared" si="176"/>
        <v>1</v>
      </c>
      <c r="AX228" s="72">
        <f t="shared" si="177"/>
        <v>0</v>
      </c>
      <c r="AY228" s="72">
        <f t="shared" si="178"/>
        <v>0</v>
      </c>
      <c r="AZ228" s="72">
        <f t="shared" si="179"/>
        <v>0</v>
      </c>
      <c r="BA228" s="72">
        <f>IF(SUM(Referrals[[#This Row],[Tribal.bin]:[GA.bin]]) = 0,0,1)</f>
        <v>1</v>
      </c>
      <c r="BB228" s="72">
        <f t="shared" si="180"/>
        <v>0</v>
      </c>
      <c r="BC228" s="72">
        <f t="shared" si="181"/>
        <v>0</v>
      </c>
      <c r="BD228" s="72">
        <f t="shared" si="182"/>
        <v>0</v>
      </c>
      <c r="BE228" s="72">
        <f t="shared" si="183"/>
        <v>1</v>
      </c>
      <c r="BF228" s="72">
        <f t="shared" si="184"/>
        <v>0</v>
      </c>
      <c r="BG228" s="72">
        <f t="shared" si="185"/>
        <v>0</v>
      </c>
      <c r="BH228" s="72">
        <f t="shared" si="186"/>
        <v>0</v>
      </c>
      <c r="BI228" s="72">
        <f t="shared" si="187"/>
        <v>0</v>
      </c>
      <c r="BJ228" s="78">
        <f t="shared" si="188"/>
        <v>1</v>
      </c>
      <c r="BK228" s="78">
        <f t="shared" si="189"/>
        <v>1</v>
      </c>
      <c r="BL228" s="78">
        <f t="shared" si="190"/>
        <v>0</v>
      </c>
      <c r="BM228" s="72">
        <f t="shared" si="191"/>
        <v>0</v>
      </c>
      <c r="BN228" s="72">
        <f t="shared" si="192"/>
        <v>0</v>
      </c>
      <c r="BO228" s="72">
        <f t="shared" si="193"/>
        <v>1</v>
      </c>
      <c r="BP228" s="80">
        <f t="shared" si="194"/>
        <v>0</v>
      </c>
      <c r="BQ228" s="72">
        <f t="shared" si="195"/>
        <v>0</v>
      </c>
      <c r="BR228" s="72">
        <f t="shared" si="196"/>
        <v>0</v>
      </c>
      <c r="BS228" s="78">
        <f t="shared" si="197"/>
        <v>0</v>
      </c>
      <c r="BT228" s="78">
        <f t="shared" si="198"/>
        <v>0</v>
      </c>
      <c r="BU228" s="80">
        <f t="shared" si="199"/>
        <v>0</v>
      </c>
      <c r="BV228" s="80">
        <f t="shared" si="200"/>
        <v>0</v>
      </c>
      <c r="BW228" s="78">
        <f>COUNTIF(Referrals[[#This Row],[Name]:[Alt.contact]],"Mi")</f>
        <v>0</v>
      </c>
      <c r="BX228" s="80">
        <f t="shared" si="201"/>
        <v>0</v>
      </c>
      <c r="BY228" s="72">
        <f t="shared" si="202"/>
        <v>0</v>
      </c>
      <c r="BZ228" s="80">
        <f t="shared" si="203"/>
        <v>0</v>
      </c>
      <c r="CA228" s="67">
        <f t="shared" si="204"/>
        <v>0</v>
      </c>
      <c r="CB228" s="80">
        <f t="shared" si="205"/>
        <v>1</v>
      </c>
      <c r="CC228" s="80">
        <f t="shared" si="206"/>
        <v>0</v>
      </c>
      <c r="CD228" s="80">
        <f t="shared" si="207"/>
        <v>0</v>
      </c>
      <c r="CE228"/>
      <c r="CF228" t="s">
        <v>717</v>
      </c>
      <c r="CG228" s="41" t="s">
        <v>104</v>
      </c>
      <c r="CI228" t="s">
        <v>23</v>
      </c>
      <c r="CJ228" s="4">
        <v>43053</v>
      </c>
      <c r="CK228" s="80" t="str">
        <f t="shared" si="208"/>
        <v xml:space="preserve"> </v>
      </c>
      <c r="CL228" s="15"/>
      <c r="CM228" s="6" t="str">
        <f t="shared" ca="1" si="209"/>
        <v xml:space="preserve"> </v>
      </c>
      <c r="CN228" s="6" t="str">
        <f t="shared" ca="1" si="210"/>
        <v xml:space="preserve"> </v>
      </c>
      <c r="CO228" s="80" t="str">
        <f t="shared" ca="1" si="211"/>
        <v xml:space="preserve"> </v>
      </c>
      <c r="CP228" s="80" t="str">
        <f t="shared" si="212"/>
        <v xml:space="preserve"> </v>
      </c>
      <c r="CQ228" s="80" t="str">
        <f t="shared" si="213"/>
        <v xml:space="preserve"> </v>
      </c>
      <c r="CR228" s="80" t="str">
        <f t="shared" si="214"/>
        <v xml:space="preserve"> </v>
      </c>
      <c r="CS228" s="80">
        <f t="shared" si="215"/>
        <v>19</v>
      </c>
    </row>
    <row r="229" spans="1:97">
      <c r="A229" s="33" t="s">
        <v>356</v>
      </c>
      <c r="B229" t="s">
        <v>111</v>
      </c>
      <c r="C229" t="s">
        <v>112</v>
      </c>
      <c r="D229">
        <v>1023404</v>
      </c>
      <c r="E229" s="4">
        <v>42851</v>
      </c>
      <c r="F229" s="2">
        <v>43034</v>
      </c>
      <c r="G229" s="2">
        <v>27151</v>
      </c>
      <c r="H229" s="58">
        <f t="shared" si="162"/>
        <v>43</v>
      </c>
      <c r="I229" s="72" t="s">
        <v>8</v>
      </c>
      <c r="J229" s="43" t="s">
        <v>8</v>
      </c>
      <c r="K229" s="6">
        <v>14</v>
      </c>
      <c r="L229" s="6" t="s">
        <v>8</v>
      </c>
      <c r="M229" s="6" t="s">
        <v>8</v>
      </c>
      <c r="N229" s="6" t="s">
        <v>8</v>
      </c>
      <c r="O229" s="57" t="s">
        <v>8</v>
      </c>
      <c r="P229" t="s">
        <v>21</v>
      </c>
      <c r="Q229" t="s">
        <v>11</v>
      </c>
      <c r="R229" t="s">
        <v>11</v>
      </c>
      <c r="T229" t="s">
        <v>22</v>
      </c>
      <c r="U229" s="72" t="s">
        <v>8</v>
      </c>
      <c r="V229" t="s">
        <v>11</v>
      </c>
      <c r="W229" s="72" t="s">
        <v>11</v>
      </c>
      <c r="X229" s="72" t="s">
        <v>8</v>
      </c>
      <c r="Y229" s="80" t="s">
        <v>8</v>
      </c>
      <c r="Z229" s="80" t="s">
        <v>8</v>
      </c>
      <c r="AA229" t="s">
        <v>152</v>
      </c>
      <c r="AE229" t="s">
        <v>12</v>
      </c>
      <c r="AF229" s="6">
        <f>Referrals[[#This Row],[Date.Received]]-Referrals[[#This Row],[Date.Assessed]]</f>
        <v>183</v>
      </c>
      <c r="AG229" s="44" t="s">
        <v>645</v>
      </c>
      <c r="AH229" s="6" t="s">
        <v>640</v>
      </c>
      <c r="AI229" s="6" t="s">
        <v>700</v>
      </c>
      <c r="AJ229" s="63">
        <f t="shared" si="163"/>
        <v>2017</v>
      </c>
      <c r="AK229" s="63">
        <f t="shared" si="164"/>
        <v>10</v>
      </c>
      <c r="AL229" s="44">
        <f t="shared" si="165"/>
        <v>0</v>
      </c>
      <c r="AM229" s="80">
        <f t="shared" si="166"/>
        <v>1</v>
      </c>
      <c r="AN229" s="80">
        <f t="shared" si="167"/>
        <v>0</v>
      </c>
      <c r="AO229" s="44">
        <f t="shared" si="168"/>
        <v>0</v>
      </c>
      <c r="AP229" s="80">
        <f t="shared" si="169"/>
        <v>0</v>
      </c>
      <c r="AQ229" s="80">
        <f t="shared" si="170"/>
        <v>1</v>
      </c>
      <c r="AR229" s="80">
        <f t="shared" si="171"/>
        <v>0</v>
      </c>
      <c r="AS229" s="44">
        <f t="shared" si="172"/>
        <v>0</v>
      </c>
      <c r="AT229" s="80">
        <f t="shared" si="173"/>
        <v>0</v>
      </c>
      <c r="AU229" s="80">
        <f t="shared" si="174"/>
        <v>0</v>
      </c>
      <c r="AV229" s="72">
        <f t="shared" si="175"/>
        <v>1</v>
      </c>
      <c r="AW229" s="72">
        <f t="shared" si="176"/>
        <v>1</v>
      </c>
      <c r="AX229" s="72">
        <f t="shared" si="177"/>
        <v>0</v>
      </c>
      <c r="AY229" s="72">
        <f t="shared" si="178"/>
        <v>0</v>
      </c>
      <c r="AZ229" s="72">
        <f t="shared" si="179"/>
        <v>0</v>
      </c>
      <c r="BA229" s="72">
        <f>IF(SUM(Referrals[[#This Row],[Tribal.bin]:[GA.bin]]) = 0,0,1)</f>
        <v>1</v>
      </c>
      <c r="BB229" s="72">
        <f t="shared" si="180"/>
        <v>0</v>
      </c>
      <c r="BC229" s="72">
        <f t="shared" si="181"/>
        <v>0</v>
      </c>
      <c r="BD229" s="72">
        <f t="shared" si="182"/>
        <v>0</v>
      </c>
      <c r="BE229" s="72">
        <f t="shared" si="183"/>
        <v>0</v>
      </c>
      <c r="BF229" s="72">
        <f t="shared" si="184"/>
        <v>0</v>
      </c>
      <c r="BG229" s="72">
        <f t="shared" si="185"/>
        <v>1</v>
      </c>
      <c r="BH229" s="72">
        <f t="shared" si="186"/>
        <v>0</v>
      </c>
      <c r="BI229" s="72">
        <f t="shared" si="187"/>
        <v>0</v>
      </c>
      <c r="BJ229" s="78">
        <f t="shared" si="188"/>
        <v>0</v>
      </c>
      <c r="BK229" s="78">
        <f t="shared" si="189"/>
        <v>0</v>
      </c>
      <c r="BL229" s="78">
        <f t="shared" si="190"/>
        <v>0</v>
      </c>
      <c r="BM229" s="72">
        <f t="shared" si="191"/>
        <v>1</v>
      </c>
      <c r="BN229" s="72">
        <f t="shared" si="192"/>
        <v>1</v>
      </c>
      <c r="BO229" s="72">
        <f t="shared" si="193"/>
        <v>0</v>
      </c>
      <c r="BP229" s="80">
        <f t="shared" si="194"/>
        <v>0</v>
      </c>
      <c r="BQ229" s="72">
        <f t="shared" si="195"/>
        <v>0</v>
      </c>
      <c r="BR229" s="72">
        <f t="shared" si="196"/>
        <v>0</v>
      </c>
      <c r="BS229" s="78">
        <f t="shared" si="197"/>
        <v>1</v>
      </c>
      <c r="BT229" s="78">
        <f t="shared" si="198"/>
        <v>0</v>
      </c>
      <c r="BU229" s="80">
        <f t="shared" si="199"/>
        <v>0</v>
      </c>
      <c r="BV229" s="80">
        <f t="shared" si="200"/>
        <v>0</v>
      </c>
      <c r="BW229" s="78">
        <f>COUNTIF(Referrals[[#This Row],[Name]:[Alt.contact]],"Mi")</f>
        <v>0</v>
      </c>
      <c r="BX229" s="80">
        <f t="shared" si="201"/>
        <v>0</v>
      </c>
      <c r="BY229" s="72">
        <f t="shared" si="202"/>
        <v>0</v>
      </c>
      <c r="BZ229" s="80">
        <f t="shared" si="203"/>
        <v>0</v>
      </c>
      <c r="CA229" s="67">
        <f t="shared" si="204"/>
        <v>0</v>
      </c>
      <c r="CB229" s="80">
        <f t="shared" si="205"/>
        <v>1</v>
      </c>
      <c r="CC229" s="80">
        <f t="shared" si="206"/>
        <v>0</v>
      </c>
      <c r="CD229" s="80">
        <f t="shared" si="207"/>
        <v>0</v>
      </c>
      <c r="CE229"/>
      <c r="CF229" t="s">
        <v>717</v>
      </c>
      <c r="CG229" s="41" t="s">
        <v>104</v>
      </c>
      <c r="CI229" t="s">
        <v>29</v>
      </c>
      <c r="CJ229" s="4">
        <v>43069</v>
      </c>
      <c r="CK229" s="80" t="str">
        <f t="shared" si="208"/>
        <v xml:space="preserve"> </v>
      </c>
      <c r="CL229" s="15"/>
      <c r="CM229" s="6" t="str">
        <f t="shared" ca="1" si="209"/>
        <v xml:space="preserve"> </v>
      </c>
      <c r="CN229" s="6" t="str">
        <f t="shared" ca="1" si="210"/>
        <v xml:space="preserve"> </v>
      </c>
      <c r="CO229" s="80" t="str">
        <f t="shared" ca="1" si="211"/>
        <v xml:space="preserve"> </v>
      </c>
      <c r="CP229" s="80" t="str">
        <f t="shared" si="212"/>
        <v xml:space="preserve"> </v>
      </c>
      <c r="CQ229" s="80" t="str">
        <f t="shared" si="213"/>
        <v xml:space="preserve"> </v>
      </c>
      <c r="CR229" s="80" t="str">
        <f t="shared" si="214"/>
        <v xml:space="preserve"> </v>
      </c>
      <c r="CS229" s="80">
        <f t="shared" si="215"/>
        <v>35</v>
      </c>
    </row>
    <row r="230" spans="1:97">
      <c r="A230" s="33" t="s">
        <v>357</v>
      </c>
      <c r="B230" t="s">
        <v>284</v>
      </c>
      <c r="C230" t="s">
        <v>285</v>
      </c>
      <c r="D230">
        <v>1002426</v>
      </c>
      <c r="E230" s="4">
        <v>42971</v>
      </c>
      <c r="F230" s="2">
        <v>43034</v>
      </c>
      <c r="G230" s="2">
        <v>25881</v>
      </c>
      <c r="H230" s="58">
        <f t="shared" si="162"/>
        <v>46</v>
      </c>
      <c r="I230" s="72" t="s">
        <v>11</v>
      </c>
      <c r="J230" s="43" t="s">
        <v>8</v>
      </c>
      <c r="K230" s="6">
        <v>8</v>
      </c>
      <c r="L230" s="6" t="s">
        <v>8</v>
      </c>
      <c r="M230" s="6" t="s">
        <v>8</v>
      </c>
      <c r="N230" s="6" t="s">
        <v>8</v>
      </c>
      <c r="O230" s="57" t="s">
        <v>8</v>
      </c>
      <c r="P230" t="s">
        <v>49</v>
      </c>
      <c r="S230" s="40" t="s">
        <v>11</v>
      </c>
      <c r="T230" t="s">
        <v>22</v>
      </c>
      <c r="U230" s="72" t="s">
        <v>8</v>
      </c>
      <c r="V230" t="s">
        <v>11</v>
      </c>
      <c r="W230" s="72" t="s">
        <v>8</v>
      </c>
      <c r="X230" s="72" t="s">
        <v>8</v>
      </c>
      <c r="Y230" s="80" t="s">
        <v>8</v>
      </c>
      <c r="AE230" t="s">
        <v>12</v>
      </c>
      <c r="AF230" s="6">
        <f>Referrals[[#This Row],[Date.Received]]-Referrals[[#This Row],[Date.Assessed]]</f>
        <v>63</v>
      </c>
      <c r="AG230" s="44" t="s">
        <v>645</v>
      </c>
      <c r="AH230" s="6" t="s">
        <v>640</v>
      </c>
      <c r="AI230" s="6" t="s">
        <v>700</v>
      </c>
      <c r="AJ230" s="63">
        <f t="shared" si="163"/>
        <v>2017</v>
      </c>
      <c r="AK230" s="63">
        <f t="shared" si="164"/>
        <v>10</v>
      </c>
      <c r="AL230" s="44">
        <f t="shared" si="165"/>
        <v>0</v>
      </c>
      <c r="AM230" s="80">
        <f t="shared" si="166"/>
        <v>1</v>
      </c>
      <c r="AN230" s="80">
        <f t="shared" si="167"/>
        <v>0</v>
      </c>
      <c r="AO230" s="44">
        <f t="shared" si="168"/>
        <v>0</v>
      </c>
      <c r="AP230" s="80">
        <f t="shared" si="169"/>
        <v>0</v>
      </c>
      <c r="AQ230" s="80">
        <f t="shared" si="170"/>
        <v>1</v>
      </c>
      <c r="AR230" s="80">
        <f t="shared" si="171"/>
        <v>0</v>
      </c>
      <c r="AS230" s="44">
        <f t="shared" si="172"/>
        <v>0</v>
      </c>
      <c r="AT230" s="80">
        <f t="shared" si="173"/>
        <v>0</v>
      </c>
      <c r="AU230" s="80">
        <f t="shared" si="174"/>
        <v>0</v>
      </c>
      <c r="AV230" s="72">
        <f t="shared" si="175"/>
        <v>1</v>
      </c>
      <c r="AW230" s="72">
        <f t="shared" si="176"/>
        <v>1</v>
      </c>
      <c r="AX230" s="72">
        <f t="shared" si="177"/>
        <v>0</v>
      </c>
      <c r="AY230" s="72">
        <f t="shared" si="178"/>
        <v>0</v>
      </c>
      <c r="AZ230" s="72">
        <f t="shared" si="179"/>
        <v>0</v>
      </c>
      <c r="BA230" s="72">
        <f>IF(SUM(Referrals[[#This Row],[Tribal.bin]:[GA.bin]]) = 0,0,1)</f>
        <v>1</v>
      </c>
      <c r="BB230" s="72">
        <f t="shared" si="180"/>
        <v>0</v>
      </c>
      <c r="BC230" s="72">
        <f t="shared" si="181"/>
        <v>0</v>
      </c>
      <c r="BD230" s="72">
        <f t="shared" si="182"/>
        <v>0</v>
      </c>
      <c r="BE230" s="72">
        <f t="shared" si="183"/>
        <v>1</v>
      </c>
      <c r="BF230" s="72">
        <f t="shared" si="184"/>
        <v>0</v>
      </c>
      <c r="BG230" s="72">
        <f t="shared" si="185"/>
        <v>0</v>
      </c>
      <c r="BH230" s="72">
        <f t="shared" si="186"/>
        <v>0</v>
      </c>
      <c r="BI230" s="72">
        <f t="shared" si="187"/>
        <v>0</v>
      </c>
      <c r="BJ230" s="78">
        <f t="shared" si="188"/>
        <v>0</v>
      </c>
      <c r="BK230" s="78">
        <f t="shared" si="189"/>
        <v>0</v>
      </c>
      <c r="BL230" s="78">
        <f t="shared" si="190"/>
        <v>0</v>
      </c>
      <c r="BM230" s="72">
        <f t="shared" si="191"/>
        <v>0</v>
      </c>
      <c r="BN230" s="72">
        <f t="shared" si="192"/>
        <v>0</v>
      </c>
      <c r="BO230" s="72">
        <f t="shared" si="193"/>
        <v>1</v>
      </c>
      <c r="BP230" s="80">
        <f t="shared" si="194"/>
        <v>0</v>
      </c>
      <c r="BQ230" s="72">
        <f t="shared" si="195"/>
        <v>1</v>
      </c>
      <c r="BR230" s="72">
        <f t="shared" si="196"/>
        <v>0</v>
      </c>
      <c r="BS230" s="78">
        <f t="shared" si="197"/>
        <v>0</v>
      </c>
      <c r="BT230" s="78">
        <f t="shared" si="198"/>
        <v>0</v>
      </c>
      <c r="BU230" s="80">
        <f t="shared" si="199"/>
        <v>0</v>
      </c>
      <c r="BV230" s="80">
        <f t="shared" si="200"/>
        <v>0</v>
      </c>
      <c r="BW230" s="78">
        <f>COUNTIF(Referrals[[#This Row],[Name]:[Alt.contact]],"Mi")</f>
        <v>0</v>
      </c>
      <c r="BX230" s="80">
        <f t="shared" si="201"/>
        <v>0</v>
      </c>
      <c r="BY230" s="72">
        <f t="shared" si="202"/>
        <v>0</v>
      </c>
      <c r="BZ230" s="80">
        <f t="shared" si="203"/>
        <v>0</v>
      </c>
      <c r="CA230" s="67">
        <f t="shared" si="204"/>
        <v>0</v>
      </c>
      <c r="CB230" s="80">
        <f t="shared" si="205"/>
        <v>1</v>
      </c>
      <c r="CC230" s="80">
        <f t="shared" si="206"/>
        <v>0</v>
      </c>
      <c r="CD230" s="80">
        <f t="shared" si="207"/>
        <v>0</v>
      </c>
      <c r="CE230"/>
      <c r="CF230" s="40" t="s">
        <v>413</v>
      </c>
      <c r="CG230" s="62"/>
      <c r="CJ230" s="4">
        <v>43104</v>
      </c>
      <c r="CK230" s="80" t="str">
        <f t="shared" si="208"/>
        <v xml:space="preserve"> </v>
      </c>
      <c r="CL230" s="15"/>
      <c r="CM230" s="6" t="str">
        <f t="shared" ca="1" si="209"/>
        <v xml:space="preserve"> </v>
      </c>
      <c r="CN230" s="6" t="str">
        <f t="shared" ca="1" si="210"/>
        <v xml:space="preserve"> </v>
      </c>
      <c r="CO230" s="80" t="str">
        <f t="shared" ca="1" si="211"/>
        <v xml:space="preserve"> </v>
      </c>
      <c r="CP230" s="80" t="str">
        <f t="shared" si="212"/>
        <v xml:space="preserve"> </v>
      </c>
      <c r="CQ230" s="80" t="str">
        <f t="shared" si="213"/>
        <v xml:space="preserve"> </v>
      </c>
      <c r="CR230" s="80" t="str">
        <f t="shared" si="214"/>
        <v xml:space="preserve"> </v>
      </c>
      <c r="CS230" s="80">
        <f t="shared" si="215"/>
        <v>70</v>
      </c>
    </row>
    <row r="231" spans="1:97">
      <c r="A231" s="33" t="s">
        <v>358</v>
      </c>
      <c r="B231" s="20" t="s">
        <v>284</v>
      </c>
      <c r="C231" t="s">
        <v>285</v>
      </c>
      <c r="D231">
        <v>1048567</v>
      </c>
      <c r="E231" s="4">
        <v>43024</v>
      </c>
      <c r="F231" s="2">
        <v>43034</v>
      </c>
      <c r="G231" s="2">
        <v>22752</v>
      </c>
      <c r="H231" s="58">
        <f t="shared" si="162"/>
        <v>55</v>
      </c>
      <c r="I231" s="72" t="s">
        <v>8</v>
      </c>
      <c r="J231" s="43" t="s">
        <v>8</v>
      </c>
      <c r="K231" s="6">
        <v>9</v>
      </c>
      <c r="L231" s="6" t="s">
        <v>8</v>
      </c>
      <c r="M231" s="6" t="s">
        <v>11</v>
      </c>
      <c r="N231" s="6" t="s">
        <v>11</v>
      </c>
      <c r="O231" s="68" t="s">
        <v>8</v>
      </c>
      <c r="P231" t="s">
        <v>9</v>
      </c>
      <c r="Q231" t="s">
        <v>11</v>
      </c>
      <c r="S231" s="40" t="s">
        <v>11</v>
      </c>
      <c r="T231" t="s">
        <v>10</v>
      </c>
      <c r="U231" s="72" t="s">
        <v>8</v>
      </c>
      <c r="V231" t="s">
        <v>11</v>
      </c>
      <c r="W231" s="72" t="s">
        <v>11</v>
      </c>
      <c r="X231" s="72" t="s">
        <v>8</v>
      </c>
      <c r="Y231" s="80" t="s">
        <v>8</v>
      </c>
      <c r="AB231" t="s">
        <v>143</v>
      </c>
      <c r="AC231" t="s">
        <v>695</v>
      </c>
      <c r="AD231" s="4">
        <v>43045</v>
      </c>
      <c r="AE231" t="s">
        <v>16</v>
      </c>
      <c r="AF231" s="6">
        <f>Referrals[[#This Row],[Date.Received]]-Referrals[[#This Row],[Date.Assessed]]</f>
        <v>10</v>
      </c>
      <c r="AG231" s="6" t="s">
        <v>644</v>
      </c>
      <c r="AH231" s="6" t="s">
        <v>640</v>
      </c>
      <c r="AI231" s="6" t="s">
        <v>700</v>
      </c>
      <c r="AJ231" s="63">
        <f t="shared" si="163"/>
        <v>2017</v>
      </c>
      <c r="AK231" s="63">
        <f t="shared" si="164"/>
        <v>10</v>
      </c>
      <c r="AL231" s="80">
        <f t="shared" si="165"/>
        <v>1</v>
      </c>
      <c r="AM231" s="80">
        <f t="shared" si="166"/>
        <v>0</v>
      </c>
      <c r="AN231" s="80">
        <f t="shared" si="167"/>
        <v>0</v>
      </c>
      <c r="AO231" s="44">
        <f t="shared" si="168"/>
        <v>0</v>
      </c>
      <c r="AP231" s="80">
        <f t="shared" si="169"/>
        <v>0</v>
      </c>
      <c r="AQ231" s="80">
        <f t="shared" si="170"/>
        <v>1</v>
      </c>
      <c r="AR231" s="80">
        <f t="shared" si="171"/>
        <v>0</v>
      </c>
      <c r="AS231" s="44">
        <f t="shared" si="172"/>
        <v>0</v>
      </c>
      <c r="AT231" s="80">
        <f t="shared" si="173"/>
        <v>0</v>
      </c>
      <c r="AU231" s="80">
        <f t="shared" si="174"/>
        <v>0</v>
      </c>
      <c r="AV231" s="72">
        <f t="shared" si="175"/>
        <v>1</v>
      </c>
      <c r="AW231" s="72">
        <f t="shared" si="176"/>
        <v>0</v>
      </c>
      <c r="AX231" s="72">
        <f t="shared" si="177"/>
        <v>1</v>
      </c>
      <c r="AY231" s="72">
        <f t="shared" si="178"/>
        <v>0</v>
      </c>
      <c r="AZ231" s="72">
        <f t="shared" si="179"/>
        <v>0</v>
      </c>
      <c r="BA231" s="72">
        <f>IF(SUM(Referrals[[#This Row],[Tribal.bin]:[GA.bin]]) = 0,0,1)</f>
        <v>1</v>
      </c>
      <c r="BB231" s="72">
        <f t="shared" si="180"/>
        <v>0</v>
      </c>
      <c r="BC231" s="72">
        <f t="shared" si="181"/>
        <v>0</v>
      </c>
      <c r="BD231" s="72">
        <f t="shared" si="182"/>
        <v>0</v>
      </c>
      <c r="BE231" s="72">
        <f t="shared" si="183"/>
        <v>0</v>
      </c>
      <c r="BF231" s="72">
        <f t="shared" si="184"/>
        <v>0</v>
      </c>
      <c r="BG231" s="72">
        <f t="shared" si="185"/>
        <v>0</v>
      </c>
      <c r="BH231" s="72">
        <f t="shared" si="186"/>
        <v>1</v>
      </c>
      <c r="BI231" s="72">
        <f t="shared" si="187"/>
        <v>0</v>
      </c>
      <c r="BJ231" s="78">
        <f t="shared" si="188"/>
        <v>1</v>
      </c>
      <c r="BK231" s="78">
        <f t="shared" si="189"/>
        <v>1</v>
      </c>
      <c r="BL231" s="78">
        <f t="shared" si="190"/>
        <v>0</v>
      </c>
      <c r="BM231" s="72">
        <f t="shared" si="191"/>
        <v>1</v>
      </c>
      <c r="BN231" s="72">
        <f t="shared" si="192"/>
        <v>0</v>
      </c>
      <c r="BO231" s="72">
        <f t="shared" si="193"/>
        <v>1</v>
      </c>
      <c r="BP231" s="80">
        <f t="shared" si="194"/>
        <v>0</v>
      </c>
      <c r="BQ231" s="72">
        <f t="shared" si="195"/>
        <v>0</v>
      </c>
      <c r="BR231" s="72">
        <f t="shared" si="196"/>
        <v>0</v>
      </c>
      <c r="BS231" s="78">
        <f t="shared" si="197"/>
        <v>1</v>
      </c>
      <c r="BT231" s="78">
        <f t="shared" si="198"/>
        <v>0</v>
      </c>
      <c r="BU231" s="80">
        <f t="shared" si="199"/>
        <v>0</v>
      </c>
      <c r="BV231" s="80">
        <f t="shared" si="200"/>
        <v>0</v>
      </c>
      <c r="BW231" s="78">
        <f>COUNTIF(Referrals[[#This Row],[Name]:[Alt.contact]],"Mi")</f>
        <v>0</v>
      </c>
      <c r="BX231" s="80">
        <f t="shared" si="201"/>
        <v>0</v>
      </c>
      <c r="BY231" s="66">
        <f t="shared" si="202"/>
        <v>1</v>
      </c>
      <c r="BZ231" s="66">
        <f t="shared" si="203"/>
        <v>0</v>
      </c>
      <c r="CA231" s="67">
        <f t="shared" si="204"/>
        <v>1</v>
      </c>
      <c r="CB231" s="80">
        <f t="shared" si="205"/>
        <v>0</v>
      </c>
      <c r="CC231" s="80">
        <f t="shared" si="206"/>
        <v>0</v>
      </c>
      <c r="CD231" s="80">
        <f t="shared" si="207"/>
        <v>0</v>
      </c>
      <c r="CE231" s="2">
        <v>43081</v>
      </c>
      <c r="CG231" s="62"/>
      <c r="CJ231" s="4">
        <v>43081</v>
      </c>
      <c r="CK231" s="80" t="str">
        <f t="shared" si="208"/>
        <v>Yes</v>
      </c>
      <c r="CL231" s="15"/>
      <c r="CM231" s="6">
        <f t="shared" ca="1" si="209"/>
        <v>780</v>
      </c>
      <c r="CN231" s="6" t="str">
        <f t="shared" ca="1" si="210"/>
        <v>Yes</v>
      </c>
      <c r="CO231" s="80" t="str">
        <f t="shared" ca="1" si="211"/>
        <v>Yes</v>
      </c>
      <c r="CP231" s="80">
        <f t="shared" si="212"/>
        <v>47</v>
      </c>
      <c r="CQ231" s="80">
        <f t="shared" si="213"/>
        <v>11</v>
      </c>
      <c r="CR231" s="80">
        <f t="shared" si="214"/>
        <v>36</v>
      </c>
      <c r="CS231" s="80" t="str">
        <f t="shared" si="215"/>
        <v xml:space="preserve"> </v>
      </c>
    </row>
    <row r="232" spans="1:97">
      <c r="A232" s="33" t="s">
        <v>359</v>
      </c>
      <c r="B232" t="s">
        <v>111</v>
      </c>
      <c r="C232" t="s">
        <v>112</v>
      </c>
      <c r="D232">
        <v>1026476</v>
      </c>
      <c r="E232" s="4">
        <v>42880</v>
      </c>
      <c r="F232" s="2">
        <v>43046</v>
      </c>
      <c r="G232" s="2">
        <v>23657</v>
      </c>
      <c r="H232" s="58">
        <f t="shared" si="162"/>
        <v>53</v>
      </c>
      <c r="I232" s="72" t="s">
        <v>678</v>
      </c>
      <c r="J232" s="43" t="s">
        <v>8</v>
      </c>
      <c r="K232" s="6">
        <v>14</v>
      </c>
      <c r="L232" s="6" t="s">
        <v>8</v>
      </c>
      <c r="M232" s="6" t="s">
        <v>11</v>
      </c>
      <c r="N232" s="6" t="s">
        <v>11</v>
      </c>
      <c r="O232" s="57" t="s">
        <v>11</v>
      </c>
      <c r="P232" t="s">
        <v>21</v>
      </c>
      <c r="Q232" t="s">
        <v>11</v>
      </c>
      <c r="S232" s="40" t="s">
        <v>11</v>
      </c>
      <c r="T232" t="s">
        <v>45</v>
      </c>
      <c r="U232" s="76" t="s">
        <v>8</v>
      </c>
      <c r="V232" s="22" t="s">
        <v>11</v>
      </c>
      <c r="W232" s="76" t="s">
        <v>11</v>
      </c>
      <c r="X232" s="76" t="s">
        <v>11</v>
      </c>
      <c r="Y232" s="76" t="s">
        <v>8</v>
      </c>
      <c r="Z232" s="53"/>
      <c r="AE232" t="s">
        <v>12</v>
      </c>
      <c r="AF232" s="6">
        <f>Referrals[[#This Row],[Date.Received]]-Referrals[[#This Row],[Date.Assessed]]</f>
        <v>166</v>
      </c>
      <c r="AG232" s="6" t="s">
        <v>644</v>
      </c>
      <c r="AH232" s="6" t="s">
        <v>640</v>
      </c>
      <c r="AI232" s="6" t="s">
        <v>700</v>
      </c>
      <c r="AJ232" s="63">
        <f t="shared" si="163"/>
        <v>2017</v>
      </c>
      <c r="AK232" s="63">
        <f t="shared" si="164"/>
        <v>11</v>
      </c>
      <c r="AL232" s="80">
        <f t="shared" si="165"/>
        <v>1</v>
      </c>
      <c r="AM232" s="80">
        <f t="shared" si="166"/>
        <v>0</v>
      </c>
      <c r="AN232" s="80">
        <f t="shared" si="167"/>
        <v>0</v>
      </c>
      <c r="AO232" s="44">
        <f t="shared" si="168"/>
        <v>0</v>
      </c>
      <c r="AP232" s="80">
        <f t="shared" si="169"/>
        <v>0</v>
      </c>
      <c r="AQ232" s="80">
        <f t="shared" si="170"/>
        <v>1</v>
      </c>
      <c r="AR232" s="80">
        <f t="shared" si="171"/>
        <v>0</v>
      </c>
      <c r="AS232" s="44">
        <f t="shared" si="172"/>
        <v>0</v>
      </c>
      <c r="AT232" s="80">
        <f t="shared" si="173"/>
        <v>0</v>
      </c>
      <c r="AU232" s="80">
        <f t="shared" si="174"/>
        <v>0</v>
      </c>
      <c r="AV232" s="72">
        <f t="shared" si="175"/>
        <v>1</v>
      </c>
      <c r="AW232" s="72">
        <f t="shared" si="176"/>
        <v>0</v>
      </c>
      <c r="AX232" s="72">
        <f t="shared" si="177"/>
        <v>0</v>
      </c>
      <c r="AY232" s="72">
        <f t="shared" si="178"/>
        <v>1</v>
      </c>
      <c r="AZ232" s="72">
        <f t="shared" si="179"/>
        <v>0</v>
      </c>
      <c r="BA232" s="72">
        <f>IF(SUM(Referrals[[#This Row],[Tribal.bin]:[GA.bin]]) = 0,0,1)</f>
        <v>1</v>
      </c>
      <c r="BB232" s="72">
        <f t="shared" si="180"/>
        <v>0</v>
      </c>
      <c r="BC232" s="72">
        <f t="shared" si="181"/>
        <v>0</v>
      </c>
      <c r="BD232" s="72">
        <f t="shared" si="182"/>
        <v>0</v>
      </c>
      <c r="BE232" s="72">
        <f t="shared" si="183"/>
        <v>0</v>
      </c>
      <c r="BF232" s="72">
        <f t="shared" si="184"/>
        <v>0</v>
      </c>
      <c r="BG232" s="72">
        <f t="shared" si="185"/>
        <v>1</v>
      </c>
      <c r="BH232" s="72">
        <f t="shared" si="186"/>
        <v>0</v>
      </c>
      <c r="BI232" s="72">
        <f t="shared" si="187"/>
        <v>1</v>
      </c>
      <c r="BJ232" s="78">
        <f t="shared" si="188"/>
        <v>1</v>
      </c>
      <c r="BK232" s="78">
        <f t="shared" si="189"/>
        <v>1</v>
      </c>
      <c r="BL232" s="78">
        <f t="shared" si="190"/>
        <v>0</v>
      </c>
      <c r="BM232" s="72">
        <f t="shared" si="191"/>
        <v>1</v>
      </c>
      <c r="BN232" s="72">
        <f t="shared" si="192"/>
        <v>0</v>
      </c>
      <c r="BO232" s="72">
        <f t="shared" si="193"/>
        <v>1</v>
      </c>
      <c r="BP232" s="80">
        <f t="shared" si="194"/>
        <v>0</v>
      </c>
      <c r="BQ232" s="72">
        <f t="shared" si="195"/>
        <v>0</v>
      </c>
      <c r="BR232" s="72">
        <f t="shared" si="196"/>
        <v>0</v>
      </c>
      <c r="BS232" s="78">
        <f t="shared" si="197"/>
        <v>1</v>
      </c>
      <c r="BT232" s="78">
        <f t="shared" si="198"/>
        <v>1</v>
      </c>
      <c r="BU232" s="80">
        <f t="shared" si="199"/>
        <v>0</v>
      </c>
      <c r="BV232" s="80">
        <f t="shared" si="200"/>
        <v>0</v>
      </c>
      <c r="BW232" s="78">
        <f>COUNTIF(Referrals[[#This Row],[Name]:[Alt.contact]],"Mi")</f>
        <v>1</v>
      </c>
      <c r="BX232" s="80">
        <f t="shared" si="201"/>
        <v>1</v>
      </c>
      <c r="BY232" s="72">
        <f t="shared" si="202"/>
        <v>0</v>
      </c>
      <c r="BZ232" s="80">
        <f t="shared" si="203"/>
        <v>0</v>
      </c>
      <c r="CA232" s="67">
        <f t="shared" si="204"/>
        <v>0</v>
      </c>
      <c r="CB232" s="80">
        <f t="shared" si="205"/>
        <v>1</v>
      </c>
      <c r="CC232" s="80">
        <f t="shared" si="206"/>
        <v>0</v>
      </c>
      <c r="CD232" s="80">
        <f t="shared" si="207"/>
        <v>0</v>
      </c>
      <c r="CE232" s="22"/>
      <c r="CF232" t="s">
        <v>717</v>
      </c>
      <c r="CG232" s="41" t="s">
        <v>104</v>
      </c>
      <c r="CH232" s="22"/>
      <c r="CI232" s="22" t="s">
        <v>23</v>
      </c>
      <c r="CJ232" s="4">
        <v>43076</v>
      </c>
      <c r="CK232" s="80" t="str">
        <f t="shared" si="208"/>
        <v xml:space="preserve"> </v>
      </c>
      <c r="CL232" s="15"/>
      <c r="CM232" s="6" t="str">
        <f t="shared" ca="1" si="209"/>
        <v xml:space="preserve"> </v>
      </c>
      <c r="CN232" s="6" t="str">
        <f t="shared" ca="1" si="210"/>
        <v xml:space="preserve"> </v>
      </c>
      <c r="CO232" s="80" t="str">
        <f t="shared" ca="1" si="211"/>
        <v xml:space="preserve"> </v>
      </c>
      <c r="CP232" s="80" t="str">
        <f t="shared" si="212"/>
        <v xml:space="preserve"> </v>
      </c>
      <c r="CQ232" s="80" t="str">
        <f t="shared" si="213"/>
        <v xml:space="preserve"> </v>
      </c>
      <c r="CR232" s="80" t="str">
        <f t="shared" si="214"/>
        <v xml:space="preserve"> </v>
      </c>
      <c r="CS232" s="80">
        <f t="shared" si="215"/>
        <v>30</v>
      </c>
    </row>
    <row r="233" spans="1:97">
      <c r="A233" s="33" t="s">
        <v>360</v>
      </c>
      <c r="B233" t="s">
        <v>284</v>
      </c>
      <c r="C233" t="s">
        <v>353</v>
      </c>
      <c r="D233">
        <v>1003014</v>
      </c>
      <c r="E233" s="4">
        <v>43033</v>
      </c>
      <c r="F233" s="2">
        <v>43053</v>
      </c>
      <c r="G233" s="2">
        <v>27164</v>
      </c>
      <c r="H233" s="69">
        <f t="shared" si="162"/>
        <v>43</v>
      </c>
      <c r="I233" s="72" t="s">
        <v>8</v>
      </c>
      <c r="J233" s="43" t="s">
        <v>8</v>
      </c>
      <c r="K233" s="6">
        <v>10</v>
      </c>
      <c r="L233" s="6" t="s">
        <v>8</v>
      </c>
      <c r="M233" s="6" t="s">
        <v>11</v>
      </c>
      <c r="N233" s="6" t="s">
        <v>8</v>
      </c>
      <c r="O233" s="68" t="s">
        <v>8</v>
      </c>
      <c r="P233" t="s">
        <v>49</v>
      </c>
      <c r="Q233" t="s">
        <v>11</v>
      </c>
      <c r="R233" t="s">
        <v>11</v>
      </c>
      <c r="T233" t="s">
        <v>22</v>
      </c>
      <c r="U233" s="76" t="s">
        <v>8</v>
      </c>
      <c r="V233" s="22" t="s">
        <v>11</v>
      </c>
      <c r="W233" s="76" t="s">
        <v>8</v>
      </c>
      <c r="X233" s="76" t="s">
        <v>11</v>
      </c>
      <c r="Y233" s="76" t="s">
        <v>8</v>
      </c>
      <c r="Z233" s="53" t="s">
        <v>8</v>
      </c>
      <c r="AA233" t="s">
        <v>152</v>
      </c>
      <c r="AE233" t="s">
        <v>12</v>
      </c>
      <c r="AF233" s="6">
        <f>Referrals[[#This Row],[Date.Received]]-Referrals[[#This Row],[Date.Assessed]]</f>
        <v>20</v>
      </c>
      <c r="AG233" s="6" t="s">
        <v>644</v>
      </c>
      <c r="AH233" s="6" t="s">
        <v>642</v>
      </c>
      <c r="AI233" s="6" t="s">
        <v>700</v>
      </c>
      <c r="AJ233" s="63">
        <f t="shared" si="163"/>
        <v>2017</v>
      </c>
      <c r="AK233" s="63">
        <f t="shared" si="164"/>
        <v>11</v>
      </c>
      <c r="AL233" s="80">
        <f t="shared" si="165"/>
        <v>1</v>
      </c>
      <c r="AM233" s="80">
        <f t="shared" si="166"/>
        <v>0</v>
      </c>
      <c r="AN233" s="80">
        <f t="shared" si="167"/>
        <v>0</v>
      </c>
      <c r="AO233" s="44">
        <f t="shared" si="168"/>
        <v>0</v>
      </c>
      <c r="AP233" s="80">
        <f t="shared" si="169"/>
        <v>0</v>
      </c>
      <c r="AQ233" s="44">
        <f t="shared" si="170"/>
        <v>0</v>
      </c>
      <c r="AR233" s="80">
        <f t="shared" si="171"/>
        <v>0</v>
      </c>
      <c r="AS233" s="6">
        <f t="shared" si="172"/>
        <v>1</v>
      </c>
      <c r="AT233" s="80">
        <f t="shared" si="173"/>
        <v>0</v>
      </c>
      <c r="AU233" s="80">
        <f t="shared" si="174"/>
        <v>0</v>
      </c>
      <c r="AV233" s="72">
        <f t="shared" si="175"/>
        <v>1</v>
      </c>
      <c r="AW233" s="72">
        <f t="shared" si="176"/>
        <v>1</v>
      </c>
      <c r="AX233" s="72">
        <f t="shared" si="177"/>
        <v>0</v>
      </c>
      <c r="AY233" s="72">
        <f t="shared" si="178"/>
        <v>0</v>
      </c>
      <c r="AZ233" s="72">
        <f t="shared" si="179"/>
        <v>0</v>
      </c>
      <c r="BA233" s="72">
        <f>IF(SUM(Referrals[[#This Row],[Tribal.bin]:[GA.bin]]) = 0,0,1)</f>
        <v>1</v>
      </c>
      <c r="BB233" s="72">
        <f t="shared" si="180"/>
        <v>0</v>
      </c>
      <c r="BC233" s="72">
        <f t="shared" si="181"/>
        <v>0</v>
      </c>
      <c r="BD233" s="72">
        <f t="shared" si="182"/>
        <v>0</v>
      </c>
      <c r="BE233" s="72">
        <f t="shared" si="183"/>
        <v>1</v>
      </c>
      <c r="BF233" s="72">
        <f t="shared" si="184"/>
        <v>0</v>
      </c>
      <c r="BG233" s="72">
        <f t="shared" si="185"/>
        <v>0</v>
      </c>
      <c r="BH233" s="72">
        <f t="shared" si="186"/>
        <v>0</v>
      </c>
      <c r="BI233" s="72">
        <f t="shared" si="187"/>
        <v>0</v>
      </c>
      <c r="BJ233" s="78">
        <f t="shared" si="188"/>
        <v>1</v>
      </c>
      <c r="BK233" s="78">
        <f t="shared" si="189"/>
        <v>0</v>
      </c>
      <c r="BL233" s="78">
        <f t="shared" si="190"/>
        <v>0</v>
      </c>
      <c r="BM233" s="72">
        <f t="shared" si="191"/>
        <v>1</v>
      </c>
      <c r="BN233" s="72">
        <f t="shared" si="192"/>
        <v>1</v>
      </c>
      <c r="BO233" s="72">
        <f t="shared" si="193"/>
        <v>0</v>
      </c>
      <c r="BP233" s="80">
        <f t="shared" si="194"/>
        <v>0</v>
      </c>
      <c r="BQ233" s="72">
        <f t="shared" si="195"/>
        <v>0</v>
      </c>
      <c r="BR233" s="72">
        <f t="shared" si="196"/>
        <v>0</v>
      </c>
      <c r="BS233" s="78">
        <f t="shared" si="197"/>
        <v>0</v>
      </c>
      <c r="BT233" s="78">
        <f t="shared" si="198"/>
        <v>1</v>
      </c>
      <c r="BU233" s="80">
        <f t="shared" si="199"/>
        <v>0</v>
      </c>
      <c r="BV233" s="80">
        <f t="shared" si="200"/>
        <v>0</v>
      </c>
      <c r="BW233" s="78">
        <f>COUNTIF(Referrals[[#This Row],[Name]:[Alt.contact]],"Mi")</f>
        <v>0</v>
      </c>
      <c r="BX233" s="80">
        <f t="shared" si="201"/>
        <v>0</v>
      </c>
      <c r="BY233" s="72">
        <f t="shared" si="202"/>
        <v>0</v>
      </c>
      <c r="BZ233" s="80">
        <f t="shared" si="203"/>
        <v>0</v>
      </c>
      <c r="CA233" s="69">
        <f t="shared" si="204"/>
        <v>0</v>
      </c>
      <c r="CB233" s="80">
        <f t="shared" si="205"/>
        <v>1</v>
      </c>
      <c r="CC233" s="80">
        <f t="shared" si="206"/>
        <v>0</v>
      </c>
      <c r="CD233" s="80">
        <f t="shared" si="207"/>
        <v>0</v>
      </c>
      <c r="CE233" s="22"/>
      <c r="CF233" t="s">
        <v>717</v>
      </c>
      <c r="CG233" s="41" t="s">
        <v>104</v>
      </c>
      <c r="CH233" s="22"/>
      <c r="CI233" s="22" t="s">
        <v>23</v>
      </c>
      <c r="CJ233" s="4">
        <v>43061</v>
      </c>
      <c r="CK233" s="80" t="str">
        <f t="shared" si="208"/>
        <v xml:space="preserve"> </v>
      </c>
      <c r="CL233" s="15"/>
      <c r="CM233" s="6" t="str">
        <f t="shared" ca="1" si="209"/>
        <v xml:space="preserve"> </v>
      </c>
      <c r="CN233" s="6" t="str">
        <f t="shared" ca="1" si="210"/>
        <v xml:space="preserve"> </v>
      </c>
      <c r="CO233" s="80" t="str">
        <f t="shared" ca="1" si="211"/>
        <v xml:space="preserve"> </v>
      </c>
      <c r="CP233" s="80" t="str">
        <f t="shared" si="212"/>
        <v xml:space="preserve"> </v>
      </c>
      <c r="CQ233" s="80" t="str">
        <f t="shared" si="213"/>
        <v xml:space="preserve"> </v>
      </c>
      <c r="CR233" s="80" t="str">
        <f t="shared" si="214"/>
        <v xml:space="preserve"> </v>
      </c>
      <c r="CS233" s="80">
        <f t="shared" si="215"/>
        <v>8</v>
      </c>
    </row>
    <row r="234" spans="1:97">
      <c r="A234" s="33" t="s">
        <v>361</v>
      </c>
      <c r="B234" t="s">
        <v>284</v>
      </c>
      <c r="C234" t="s">
        <v>285</v>
      </c>
      <c r="D234">
        <v>1033690</v>
      </c>
      <c r="E234" s="4">
        <v>42772</v>
      </c>
      <c r="F234" s="2">
        <v>43053</v>
      </c>
      <c r="G234" s="2">
        <v>27475</v>
      </c>
      <c r="H234" s="58">
        <f t="shared" si="162"/>
        <v>42</v>
      </c>
      <c r="I234" s="72" t="s">
        <v>11</v>
      </c>
      <c r="J234" s="43" t="s">
        <v>8</v>
      </c>
      <c r="K234" s="6">
        <v>10</v>
      </c>
      <c r="L234" s="6" t="s">
        <v>8</v>
      </c>
      <c r="M234" s="6" t="s">
        <v>11</v>
      </c>
      <c r="N234" s="6" t="s">
        <v>11</v>
      </c>
      <c r="O234" s="57" t="s">
        <v>8</v>
      </c>
      <c r="P234" t="s">
        <v>49</v>
      </c>
      <c r="Q234" t="s">
        <v>11</v>
      </c>
      <c r="S234" s="40" t="s">
        <v>11</v>
      </c>
      <c r="T234" t="s">
        <v>45</v>
      </c>
      <c r="U234" s="76" t="s">
        <v>11</v>
      </c>
      <c r="V234" s="22" t="s">
        <v>11</v>
      </c>
      <c r="W234" s="76" t="s">
        <v>11</v>
      </c>
      <c r="X234" s="76" t="s">
        <v>11</v>
      </c>
      <c r="Y234" s="76" t="s">
        <v>8</v>
      </c>
      <c r="Z234" s="53"/>
      <c r="AB234" t="s">
        <v>143</v>
      </c>
      <c r="AC234" t="s">
        <v>695</v>
      </c>
      <c r="AD234" s="4">
        <v>43067</v>
      </c>
      <c r="AE234" t="s">
        <v>16</v>
      </c>
      <c r="AF234" s="6">
        <f>Referrals[[#This Row],[Date.Received]]-Referrals[[#This Row],[Date.Assessed]]</f>
        <v>281</v>
      </c>
      <c r="AG234" s="44" t="s">
        <v>645</v>
      </c>
      <c r="AH234" s="6" t="s">
        <v>642</v>
      </c>
      <c r="AI234" s="6" t="s">
        <v>700</v>
      </c>
      <c r="AJ234" s="63">
        <f t="shared" si="163"/>
        <v>2017</v>
      </c>
      <c r="AK234" s="63">
        <f t="shared" si="164"/>
        <v>11</v>
      </c>
      <c r="AL234" s="44">
        <f t="shared" si="165"/>
        <v>0</v>
      </c>
      <c r="AM234" s="80">
        <f t="shared" si="166"/>
        <v>1</v>
      </c>
      <c r="AN234" s="80">
        <f t="shared" si="167"/>
        <v>0</v>
      </c>
      <c r="AO234" s="44">
        <f t="shared" si="168"/>
        <v>0</v>
      </c>
      <c r="AP234" s="80">
        <f t="shared" si="169"/>
        <v>0</v>
      </c>
      <c r="AQ234" s="44">
        <f t="shared" si="170"/>
        <v>0</v>
      </c>
      <c r="AR234" s="80">
        <f t="shared" si="171"/>
        <v>0</v>
      </c>
      <c r="AS234" s="6">
        <f t="shared" si="172"/>
        <v>1</v>
      </c>
      <c r="AT234" s="80">
        <f t="shared" si="173"/>
        <v>0</v>
      </c>
      <c r="AU234" s="80">
        <f t="shared" si="174"/>
        <v>0</v>
      </c>
      <c r="AV234" s="72">
        <f t="shared" si="175"/>
        <v>1</v>
      </c>
      <c r="AW234" s="72">
        <f t="shared" si="176"/>
        <v>0</v>
      </c>
      <c r="AX234" s="72">
        <f t="shared" si="177"/>
        <v>0</v>
      </c>
      <c r="AY234" s="72">
        <f t="shared" si="178"/>
        <v>1</v>
      </c>
      <c r="AZ234" s="72">
        <f t="shared" si="179"/>
        <v>0</v>
      </c>
      <c r="BA234" s="72">
        <f>IF(SUM(Referrals[[#This Row],[Tribal.bin]:[GA.bin]]) = 0,0,1)</f>
        <v>1</v>
      </c>
      <c r="BB234" s="72">
        <f t="shared" si="180"/>
        <v>0</v>
      </c>
      <c r="BC234" s="72">
        <f t="shared" si="181"/>
        <v>0</v>
      </c>
      <c r="BD234" s="72">
        <f t="shared" si="182"/>
        <v>0</v>
      </c>
      <c r="BE234" s="72">
        <f t="shared" si="183"/>
        <v>1</v>
      </c>
      <c r="BF234" s="72">
        <f t="shared" si="184"/>
        <v>0</v>
      </c>
      <c r="BG234" s="72">
        <f t="shared" si="185"/>
        <v>0</v>
      </c>
      <c r="BH234" s="72">
        <f t="shared" si="186"/>
        <v>0</v>
      </c>
      <c r="BI234" s="72">
        <f t="shared" si="187"/>
        <v>0</v>
      </c>
      <c r="BJ234" s="78">
        <f t="shared" si="188"/>
        <v>1</v>
      </c>
      <c r="BK234" s="78">
        <f t="shared" si="189"/>
        <v>1</v>
      </c>
      <c r="BL234" s="78">
        <f t="shared" si="190"/>
        <v>0</v>
      </c>
      <c r="BM234" s="72">
        <f t="shared" si="191"/>
        <v>1</v>
      </c>
      <c r="BN234" s="72">
        <f t="shared" si="192"/>
        <v>0</v>
      </c>
      <c r="BO234" s="72">
        <f t="shared" si="193"/>
        <v>1</v>
      </c>
      <c r="BP234" s="80">
        <f t="shared" si="194"/>
        <v>0</v>
      </c>
      <c r="BQ234" s="72">
        <f t="shared" si="195"/>
        <v>1</v>
      </c>
      <c r="BR234" s="72">
        <f t="shared" si="196"/>
        <v>0</v>
      </c>
      <c r="BS234" s="78">
        <f t="shared" si="197"/>
        <v>1</v>
      </c>
      <c r="BT234" s="78">
        <f t="shared" si="198"/>
        <v>1</v>
      </c>
      <c r="BU234" s="80">
        <f t="shared" si="199"/>
        <v>1</v>
      </c>
      <c r="BV234" s="80">
        <f t="shared" si="200"/>
        <v>0</v>
      </c>
      <c r="BW234" s="78">
        <f>COUNTIF(Referrals[[#This Row],[Name]:[Alt.contact]],"Mi")</f>
        <v>0</v>
      </c>
      <c r="BX234" s="80">
        <f t="shared" si="201"/>
        <v>0</v>
      </c>
      <c r="BY234" s="66">
        <f t="shared" si="202"/>
        <v>1</v>
      </c>
      <c r="BZ234" s="66">
        <f t="shared" si="203"/>
        <v>0</v>
      </c>
      <c r="CA234" s="67">
        <f t="shared" si="204"/>
        <v>1</v>
      </c>
      <c r="CB234" s="80">
        <f t="shared" si="205"/>
        <v>0</v>
      </c>
      <c r="CC234" s="80">
        <f t="shared" si="206"/>
        <v>0</v>
      </c>
      <c r="CD234" s="80">
        <f t="shared" si="207"/>
        <v>0</v>
      </c>
      <c r="CE234" s="23">
        <v>43090</v>
      </c>
      <c r="CG234" s="62"/>
      <c r="CH234" s="22"/>
      <c r="CI234" s="22"/>
      <c r="CJ234" s="4">
        <v>43090</v>
      </c>
      <c r="CK234" s="80" t="str">
        <f t="shared" si="208"/>
        <v>no</v>
      </c>
      <c r="CL234" s="28">
        <v>43577</v>
      </c>
      <c r="CM234" s="6">
        <f t="shared" ca="1" si="209"/>
        <v>487</v>
      </c>
      <c r="CN234" s="6" t="str">
        <f t="shared" ca="1" si="210"/>
        <v>Yes</v>
      </c>
      <c r="CO234" s="80" t="str">
        <f t="shared" ca="1" si="211"/>
        <v>Yes</v>
      </c>
      <c r="CP234" s="80">
        <f t="shared" si="212"/>
        <v>37</v>
      </c>
      <c r="CQ234" s="80">
        <f t="shared" si="213"/>
        <v>14</v>
      </c>
      <c r="CR234" s="80">
        <f t="shared" si="214"/>
        <v>23</v>
      </c>
      <c r="CS234" s="80" t="str">
        <f t="shared" si="215"/>
        <v xml:space="preserve"> </v>
      </c>
    </row>
    <row r="235" spans="1:97">
      <c r="A235" s="33" t="s">
        <v>362</v>
      </c>
      <c r="B235" t="s">
        <v>119</v>
      </c>
      <c r="C235" t="s">
        <v>188</v>
      </c>
      <c r="D235">
        <v>1037316</v>
      </c>
      <c r="E235" s="4">
        <v>42922</v>
      </c>
      <c r="F235" s="2">
        <v>43055</v>
      </c>
      <c r="G235" s="2">
        <v>23550</v>
      </c>
      <c r="H235" s="58">
        <f t="shared" si="162"/>
        <v>53</v>
      </c>
      <c r="I235" s="72" t="s">
        <v>8</v>
      </c>
      <c r="J235" s="43" t="s">
        <v>8</v>
      </c>
      <c r="K235" s="6">
        <v>11</v>
      </c>
      <c r="L235" s="6" t="s">
        <v>8</v>
      </c>
      <c r="M235" s="6" t="s">
        <v>11</v>
      </c>
      <c r="N235" s="6" t="s">
        <v>11</v>
      </c>
      <c r="O235" s="57" t="s">
        <v>8</v>
      </c>
      <c r="P235" t="s">
        <v>107</v>
      </c>
      <c r="Q235" t="s">
        <v>11</v>
      </c>
      <c r="S235" s="40" t="s">
        <v>11</v>
      </c>
      <c r="T235" t="s">
        <v>45</v>
      </c>
      <c r="U235" s="76" t="s">
        <v>8</v>
      </c>
      <c r="V235" s="22" t="s">
        <v>11</v>
      </c>
      <c r="W235" s="76" t="s">
        <v>11</v>
      </c>
      <c r="X235" s="76" t="s">
        <v>8</v>
      </c>
      <c r="Y235" s="76" t="s">
        <v>8</v>
      </c>
      <c r="Z235" s="53"/>
      <c r="AB235" t="s">
        <v>26</v>
      </c>
      <c r="AD235" s="4">
        <v>43068</v>
      </c>
      <c r="AE235" t="s">
        <v>16</v>
      </c>
      <c r="AF235" s="6">
        <f>Referrals[[#This Row],[Date.Received]]-Referrals[[#This Row],[Date.Assessed]]</f>
        <v>133</v>
      </c>
      <c r="AG235" s="6" t="s">
        <v>644</v>
      </c>
      <c r="AH235" s="6" t="s">
        <v>640</v>
      </c>
      <c r="AI235" s="6" t="s">
        <v>700</v>
      </c>
      <c r="AJ235" s="63">
        <f t="shared" si="163"/>
        <v>2017</v>
      </c>
      <c r="AK235" s="63">
        <f t="shared" si="164"/>
        <v>11</v>
      </c>
      <c r="AL235" s="80">
        <f t="shared" si="165"/>
        <v>1</v>
      </c>
      <c r="AM235" s="80">
        <f t="shared" si="166"/>
        <v>0</v>
      </c>
      <c r="AN235" s="80">
        <f t="shared" si="167"/>
        <v>0</v>
      </c>
      <c r="AO235" s="44">
        <f t="shared" si="168"/>
        <v>0</v>
      </c>
      <c r="AP235" s="80">
        <f t="shared" si="169"/>
        <v>0</v>
      </c>
      <c r="AQ235" s="80">
        <f t="shared" si="170"/>
        <v>1</v>
      </c>
      <c r="AR235" s="80">
        <f t="shared" si="171"/>
        <v>0</v>
      </c>
      <c r="AS235" s="44">
        <f t="shared" si="172"/>
        <v>0</v>
      </c>
      <c r="AT235" s="80">
        <f t="shared" si="173"/>
        <v>0</v>
      </c>
      <c r="AU235" s="80">
        <f t="shared" si="174"/>
        <v>0</v>
      </c>
      <c r="AV235" s="72">
        <f t="shared" si="175"/>
        <v>1</v>
      </c>
      <c r="AW235" s="72">
        <f t="shared" si="176"/>
        <v>0</v>
      </c>
      <c r="AX235" s="72">
        <f t="shared" si="177"/>
        <v>0</v>
      </c>
      <c r="AY235" s="72">
        <f t="shared" si="178"/>
        <v>1</v>
      </c>
      <c r="AZ235" s="72">
        <f t="shared" si="179"/>
        <v>0</v>
      </c>
      <c r="BA235" s="72">
        <f>IF(SUM(Referrals[[#This Row],[Tribal.bin]:[GA.bin]]) = 0,0,1)</f>
        <v>1</v>
      </c>
      <c r="BB235" s="72">
        <f t="shared" si="180"/>
        <v>0</v>
      </c>
      <c r="BC235" s="72">
        <f t="shared" si="181"/>
        <v>1</v>
      </c>
      <c r="BD235" s="72">
        <f t="shared" si="182"/>
        <v>0</v>
      </c>
      <c r="BE235" s="72">
        <f t="shared" si="183"/>
        <v>0</v>
      </c>
      <c r="BF235" s="72">
        <f t="shared" si="184"/>
        <v>0</v>
      </c>
      <c r="BG235" s="72">
        <f t="shared" si="185"/>
        <v>0</v>
      </c>
      <c r="BH235" s="72">
        <f t="shared" si="186"/>
        <v>0</v>
      </c>
      <c r="BI235" s="72">
        <f t="shared" si="187"/>
        <v>0</v>
      </c>
      <c r="BJ235" s="78">
        <f t="shared" si="188"/>
        <v>1</v>
      </c>
      <c r="BK235" s="78">
        <f t="shared" si="189"/>
        <v>1</v>
      </c>
      <c r="BL235" s="78">
        <f t="shared" si="190"/>
        <v>0</v>
      </c>
      <c r="BM235" s="72">
        <f t="shared" si="191"/>
        <v>1</v>
      </c>
      <c r="BN235" s="72">
        <f t="shared" si="192"/>
        <v>0</v>
      </c>
      <c r="BO235" s="72">
        <f t="shared" si="193"/>
        <v>1</v>
      </c>
      <c r="BP235" s="80">
        <f t="shared" si="194"/>
        <v>0</v>
      </c>
      <c r="BQ235" s="72">
        <f t="shared" si="195"/>
        <v>0</v>
      </c>
      <c r="BR235" s="72">
        <f t="shared" si="196"/>
        <v>0</v>
      </c>
      <c r="BS235" s="78">
        <f t="shared" si="197"/>
        <v>1</v>
      </c>
      <c r="BT235" s="78">
        <f t="shared" si="198"/>
        <v>0</v>
      </c>
      <c r="BU235" s="80">
        <f t="shared" si="199"/>
        <v>0</v>
      </c>
      <c r="BV235" s="80">
        <f t="shared" si="200"/>
        <v>0</v>
      </c>
      <c r="BW235" s="78">
        <f>COUNTIF(Referrals[[#This Row],[Name]:[Alt.contact]],"Mi")</f>
        <v>0</v>
      </c>
      <c r="BX235" s="80">
        <f t="shared" si="201"/>
        <v>0</v>
      </c>
      <c r="BY235" s="66">
        <f t="shared" si="202"/>
        <v>1</v>
      </c>
      <c r="BZ235" s="66">
        <f t="shared" si="203"/>
        <v>0</v>
      </c>
      <c r="CA235" s="67">
        <f t="shared" si="204"/>
        <v>1</v>
      </c>
      <c r="CB235" s="80">
        <f t="shared" si="205"/>
        <v>0</v>
      </c>
      <c r="CC235" s="80">
        <f t="shared" si="206"/>
        <v>0</v>
      </c>
      <c r="CD235" s="80">
        <f t="shared" si="207"/>
        <v>0</v>
      </c>
      <c r="CE235" s="52">
        <v>43138</v>
      </c>
      <c r="CG235" s="62"/>
      <c r="CH235" s="22"/>
      <c r="CI235" s="22"/>
      <c r="CJ235" s="4">
        <v>43138</v>
      </c>
      <c r="CK235" s="80" t="str">
        <f t="shared" si="208"/>
        <v>no</v>
      </c>
      <c r="CL235" s="28">
        <v>43496</v>
      </c>
      <c r="CM235" s="6">
        <f t="shared" ca="1" si="209"/>
        <v>358</v>
      </c>
      <c r="CN235" s="6" t="str">
        <f t="shared" ca="1" si="210"/>
        <v>Yes</v>
      </c>
      <c r="CO235" s="80" t="str">
        <f t="shared" ca="1" si="211"/>
        <v>no</v>
      </c>
      <c r="CP235" s="80">
        <f t="shared" si="212"/>
        <v>83</v>
      </c>
      <c r="CQ235" s="80">
        <f t="shared" si="213"/>
        <v>13</v>
      </c>
      <c r="CR235" s="80">
        <f t="shared" si="214"/>
        <v>70</v>
      </c>
      <c r="CS235" s="80" t="str">
        <f t="shared" si="215"/>
        <v xml:space="preserve"> </v>
      </c>
    </row>
    <row r="236" spans="1:97">
      <c r="A236" s="33" t="s">
        <v>364</v>
      </c>
      <c r="B236" t="s">
        <v>119</v>
      </c>
      <c r="C236" t="s">
        <v>331</v>
      </c>
      <c r="D236">
        <v>1001809</v>
      </c>
      <c r="E236" s="4">
        <v>42978</v>
      </c>
      <c r="F236" s="2">
        <v>43055</v>
      </c>
      <c r="G236" s="2">
        <v>23329</v>
      </c>
      <c r="H236" s="58">
        <f t="shared" si="162"/>
        <v>54</v>
      </c>
      <c r="I236" s="72" t="s">
        <v>8</v>
      </c>
      <c r="J236" s="43" t="s">
        <v>8</v>
      </c>
      <c r="K236" s="6">
        <v>13</v>
      </c>
      <c r="L236" s="6" t="s">
        <v>8</v>
      </c>
      <c r="M236" s="6" t="s">
        <v>11</v>
      </c>
      <c r="N236" s="6" t="s">
        <v>11</v>
      </c>
      <c r="O236" s="57" t="s">
        <v>8</v>
      </c>
      <c r="P236" t="s">
        <v>365</v>
      </c>
      <c r="Q236" t="s">
        <v>11</v>
      </c>
      <c r="S236" s="40" t="s">
        <v>11</v>
      </c>
      <c r="T236" t="s">
        <v>678</v>
      </c>
      <c r="U236" s="76" t="s">
        <v>11</v>
      </c>
      <c r="V236" s="35" t="s">
        <v>678</v>
      </c>
      <c r="W236" s="76" t="s">
        <v>11</v>
      </c>
      <c r="X236" s="76" t="s">
        <v>11</v>
      </c>
      <c r="Y236" s="76" t="s">
        <v>8</v>
      </c>
      <c r="Z236" s="53" t="s">
        <v>8</v>
      </c>
      <c r="AA236" t="s">
        <v>276</v>
      </c>
      <c r="AE236" t="s">
        <v>12</v>
      </c>
      <c r="AF236" s="6">
        <f>Referrals[[#This Row],[Date.Received]]-Referrals[[#This Row],[Date.Assessed]]</f>
        <v>77</v>
      </c>
      <c r="AG236" s="6" t="s">
        <v>644</v>
      </c>
      <c r="AH236" s="6" t="s">
        <v>641</v>
      </c>
      <c r="AI236" s="6" t="s">
        <v>700</v>
      </c>
      <c r="AJ236" s="63">
        <f t="shared" si="163"/>
        <v>2017</v>
      </c>
      <c r="AK236" s="63">
        <f t="shared" si="164"/>
        <v>11</v>
      </c>
      <c r="AL236" s="80">
        <f t="shared" si="165"/>
        <v>1</v>
      </c>
      <c r="AM236" s="80">
        <f t="shared" si="166"/>
        <v>0</v>
      </c>
      <c r="AN236" s="80">
        <f t="shared" si="167"/>
        <v>0</v>
      </c>
      <c r="AO236" s="44">
        <f t="shared" si="168"/>
        <v>0</v>
      </c>
      <c r="AP236" s="80">
        <f t="shared" si="169"/>
        <v>0</v>
      </c>
      <c r="AQ236" s="44">
        <f t="shared" si="170"/>
        <v>0</v>
      </c>
      <c r="AR236" s="80">
        <f t="shared" si="171"/>
        <v>1</v>
      </c>
      <c r="AS236" s="44">
        <f t="shared" si="172"/>
        <v>0</v>
      </c>
      <c r="AT236" s="80">
        <f t="shared" si="173"/>
        <v>0</v>
      </c>
      <c r="AU236" s="80">
        <f t="shared" si="174"/>
        <v>0</v>
      </c>
      <c r="AV236" s="72">
        <f t="shared" si="175"/>
        <v>0</v>
      </c>
      <c r="AW236" s="72">
        <f t="shared" si="176"/>
        <v>0</v>
      </c>
      <c r="AX236" s="72">
        <f t="shared" si="177"/>
        <v>0</v>
      </c>
      <c r="AY236" s="72">
        <f t="shared" si="178"/>
        <v>0</v>
      </c>
      <c r="AZ236" s="72">
        <f t="shared" si="179"/>
        <v>0</v>
      </c>
      <c r="BA236" s="72">
        <f>IF(SUM(Referrals[[#This Row],[Tribal.bin]:[GA.bin]]) = 0,0,1)</f>
        <v>0</v>
      </c>
      <c r="BB236" s="72">
        <f t="shared" si="180"/>
        <v>0</v>
      </c>
      <c r="BC236" s="72">
        <f t="shared" si="181"/>
        <v>0</v>
      </c>
      <c r="BD236" s="72">
        <f t="shared" si="182"/>
        <v>0</v>
      </c>
      <c r="BE236" s="72">
        <f t="shared" si="183"/>
        <v>0</v>
      </c>
      <c r="BF236" s="72">
        <f t="shared" si="184"/>
        <v>0</v>
      </c>
      <c r="BG236" s="72">
        <f t="shared" si="185"/>
        <v>0</v>
      </c>
      <c r="BH236" s="72">
        <f t="shared" si="186"/>
        <v>0</v>
      </c>
      <c r="BI236" s="72">
        <f t="shared" si="187"/>
        <v>0</v>
      </c>
      <c r="BJ236" s="78">
        <f t="shared" si="188"/>
        <v>1</v>
      </c>
      <c r="BK236" s="78">
        <f t="shared" si="189"/>
        <v>1</v>
      </c>
      <c r="BL236" s="78">
        <f t="shared" si="190"/>
        <v>0</v>
      </c>
      <c r="BM236" s="72">
        <f t="shared" si="191"/>
        <v>1</v>
      </c>
      <c r="BN236" s="72">
        <f t="shared" si="192"/>
        <v>0</v>
      </c>
      <c r="BO236" s="72">
        <f t="shared" si="193"/>
        <v>1</v>
      </c>
      <c r="BP236" s="80">
        <f t="shared" si="194"/>
        <v>0</v>
      </c>
      <c r="BQ236" s="72">
        <f t="shared" si="195"/>
        <v>0</v>
      </c>
      <c r="BR236" s="72">
        <f t="shared" si="196"/>
        <v>0</v>
      </c>
      <c r="BS236" s="78">
        <f t="shared" si="197"/>
        <v>1</v>
      </c>
      <c r="BT236" s="78">
        <f t="shared" si="198"/>
        <v>1</v>
      </c>
      <c r="BU236" s="80">
        <f t="shared" si="199"/>
        <v>1</v>
      </c>
      <c r="BV236" s="80">
        <f t="shared" si="200"/>
        <v>0</v>
      </c>
      <c r="BW236" s="78">
        <f>COUNTIF(Referrals[[#This Row],[Name]:[Alt.contact]],"Mi")</f>
        <v>2</v>
      </c>
      <c r="BX236" s="80">
        <f t="shared" si="201"/>
        <v>1</v>
      </c>
      <c r="BY236" s="72">
        <f t="shared" si="202"/>
        <v>0</v>
      </c>
      <c r="BZ236" s="80">
        <f t="shared" si="203"/>
        <v>0</v>
      </c>
      <c r="CA236" s="67">
        <f t="shared" si="204"/>
        <v>0</v>
      </c>
      <c r="CB236" s="80">
        <f t="shared" si="205"/>
        <v>1</v>
      </c>
      <c r="CC236" s="80">
        <f t="shared" si="206"/>
        <v>0</v>
      </c>
      <c r="CD236" s="80">
        <f t="shared" si="207"/>
        <v>0</v>
      </c>
      <c r="CE236" s="22"/>
      <c r="CF236" t="s">
        <v>94</v>
      </c>
      <c r="CG236" s="62"/>
      <c r="CH236" s="22"/>
      <c r="CI236" s="22" t="s">
        <v>23</v>
      </c>
      <c r="CJ236" s="4">
        <v>43067</v>
      </c>
      <c r="CK236" s="80" t="str">
        <f t="shared" si="208"/>
        <v xml:space="preserve"> </v>
      </c>
      <c r="CL236" s="15"/>
      <c r="CM236" s="6" t="str">
        <f t="shared" ca="1" si="209"/>
        <v xml:space="preserve"> </v>
      </c>
      <c r="CN236" s="6" t="str">
        <f t="shared" ca="1" si="210"/>
        <v xml:space="preserve"> </v>
      </c>
      <c r="CO236" s="80" t="str">
        <f t="shared" ca="1" si="211"/>
        <v xml:space="preserve"> </v>
      </c>
      <c r="CP236" s="80" t="str">
        <f t="shared" si="212"/>
        <v xml:space="preserve"> </v>
      </c>
      <c r="CQ236" s="80" t="str">
        <f t="shared" si="213"/>
        <v xml:space="preserve"> </v>
      </c>
      <c r="CR236" s="80" t="str">
        <f t="shared" si="214"/>
        <v xml:space="preserve"> </v>
      </c>
      <c r="CS236" s="80">
        <f t="shared" si="215"/>
        <v>12</v>
      </c>
    </row>
    <row r="237" spans="1:97">
      <c r="A237" s="33" t="s">
        <v>363</v>
      </c>
      <c r="B237" t="s">
        <v>284</v>
      </c>
      <c r="C237" t="s">
        <v>353</v>
      </c>
      <c r="D237">
        <v>1003345</v>
      </c>
      <c r="E237" s="4">
        <v>42745</v>
      </c>
      <c r="F237" s="2">
        <v>43055</v>
      </c>
      <c r="G237" s="2">
        <v>26595</v>
      </c>
      <c r="H237" s="58">
        <f t="shared" si="162"/>
        <v>45</v>
      </c>
      <c r="I237" s="72" t="s">
        <v>8</v>
      </c>
      <c r="J237" s="43" t="s">
        <v>8</v>
      </c>
      <c r="K237" s="6">
        <v>12</v>
      </c>
      <c r="L237" s="6" t="s">
        <v>8</v>
      </c>
      <c r="M237" s="6" t="s">
        <v>11</v>
      </c>
      <c r="N237" s="6" t="s">
        <v>11</v>
      </c>
      <c r="O237" s="57" t="s">
        <v>8</v>
      </c>
      <c r="P237" t="s">
        <v>9</v>
      </c>
      <c r="R237" t="s">
        <v>11</v>
      </c>
      <c r="T237" t="s">
        <v>22</v>
      </c>
      <c r="U237" s="76" t="s">
        <v>11</v>
      </c>
      <c r="V237" s="22" t="s">
        <v>11</v>
      </c>
      <c r="W237" s="76" t="s">
        <v>11</v>
      </c>
      <c r="X237" s="76" t="s">
        <v>8</v>
      </c>
      <c r="Y237" s="76" t="s">
        <v>8</v>
      </c>
      <c r="Z237" s="53"/>
      <c r="AE237" t="s">
        <v>12</v>
      </c>
      <c r="AF237" s="6">
        <f>Referrals[[#This Row],[Date.Received]]-Referrals[[#This Row],[Date.Assessed]]</f>
        <v>310</v>
      </c>
      <c r="AG237" s="6" t="s">
        <v>644</v>
      </c>
      <c r="AH237" s="6" t="s">
        <v>640</v>
      </c>
      <c r="AI237" s="6" t="s">
        <v>700</v>
      </c>
      <c r="AJ237" s="63">
        <f t="shared" si="163"/>
        <v>2017</v>
      </c>
      <c r="AK237" s="63">
        <f t="shared" si="164"/>
        <v>11</v>
      </c>
      <c r="AL237" s="80">
        <f t="shared" si="165"/>
        <v>1</v>
      </c>
      <c r="AM237" s="80">
        <f t="shared" si="166"/>
        <v>0</v>
      </c>
      <c r="AN237" s="80">
        <f t="shared" si="167"/>
        <v>0</v>
      </c>
      <c r="AO237" s="44">
        <f t="shared" si="168"/>
        <v>0</v>
      </c>
      <c r="AP237" s="80">
        <f t="shared" si="169"/>
        <v>0</v>
      </c>
      <c r="AQ237" s="80">
        <f t="shared" si="170"/>
        <v>1</v>
      </c>
      <c r="AR237" s="80">
        <f t="shared" si="171"/>
        <v>0</v>
      </c>
      <c r="AS237" s="44">
        <f t="shared" si="172"/>
        <v>0</v>
      </c>
      <c r="AT237" s="80">
        <f t="shared" si="173"/>
        <v>0</v>
      </c>
      <c r="AU237" s="80">
        <f t="shared" si="174"/>
        <v>0</v>
      </c>
      <c r="AV237" s="72">
        <f t="shared" si="175"/>
        <v>1</v>
      </c>
      <c r="AW237" s="72">
        <f t="shared" si="176"/>
        <v>1</v>
      </c>
      <c r="AX237" s="72">
        <f t="shared" si="177"/>
        <v>0</v>
      </c>
      <c r="AY237" s="72">
        <f t="shared" si="178"/>
        <v>0</v>
      </c>
      <c r="AZ237" s="72">
        <f t="shared" si="179"/>
        <v>0</v>
      </c>
      <c r="BA237" s="72">
        <f>IF(SUM(Referrals[[#This Row],[Tribal.bin]:[GA.bin]]) = 0,0,1)</f>
        <v>1</v>
      </c>
      <c r="BB237" s="72">
        <f t="shared" si="180"/>
        <v>0</v>
      </c>
      <c r="BC237" s="72">
        <f t="shared" si="181"/>
        <v>0</v>
      </c>
      <c r="BD237" s="72">
        <f t="shared" si="182"/>
        <v>0</v>
      </c>
      <c r="BE237" s="72">
        <f t="shared" si="183"/>
        <v>0</v>
      </c>
      <c r="BF237" s="72">
        <f t="shared" si="184"/>
        <v>0</v>
      </c>
      <c r="BG237" s="72">
        <f t="shared" si="185"/>
        <v>0</v>
      </c>
      <c r="BH237" s="72">
        <f t="shared" si="186"/>
        <v>1</v>
      </c>
      <c r="BI237" s="72">
        <f t="shared" si="187"/>
        <v>0</v>
      </c>
      <c r="BJ237" s="78">
        <f t="shared" si="188"/>
        <v>1</v>
      </c>
      <c r="BK237" s="78">
        <f t="shared" si="189"/>
        <v>1</v>
      </c>
      <c r="BL237" s="78">
        <f t="shared" si="190"/>
        <v>0</v>
      </c>
      <c r="BM237" s="72">
        <f t="shared" si="191"/>
        <v>0</v>
      </c>
      <c r="BN237" s="72">
        <f t="shared" si="192"/>
        <v>1</v>
      </c>
      <c r="BO237" s="72">
        <f t="shared" si="193"/>
        <v>0</v>
      </c>
      <c r="BP237" s="80">
        <f t="shared" si="194"/>
        <v>0</v>
      </c>
      <c r="BQ237" s="72">
        <f t="shared" si="195"/>
        <v>0</v>
      </c>
      <c r="BR237" s="72">
        <f t="shared" si="196"/>
        <v>0</v>
      </c>
      <c r="BS237" s="78">
        <f t="shared" si="197"/>
        <v>1</v>
      </c>
      <c r="BT237" s="78">
        <f t="shared" si="198"/>
        <v>0</v>
      </c>
      <c r="BU237" s="80">
        <f t="shared" si="199"/>
        <v>1</v>
      </c>
      <c r="BV237" s="80">
        <f t="shared" si="200"/>
        <v>0</v>
      </c>
      <c r="BW237" s="78">
        <f>COUNTIF(Referrals[[#This Row],[Name]:[Alt.contact]],"Mi")</f>
        <v>0</v>
      </c>
      <c r="BX237" s="80">
        <f t="shared" si="201"/>
        <v>0</v>
      </c>
      <c r="BY237" s="72">
        <f t="shared" si="202"/>
        <v>0</v>
      </c>
      <c r="BZ237" s="80">
        <f t="shared" si="203"/>
        <v>0</v>
      </c>
      <c r="CA237" s="67">
        <f t="shared" si="204"/>
        <v>0</v>
      </c>
      <c r="CB237" s="80">
        <f t="shared" si="205"/>
        <v>1</v>
      </c>
      <c r="CC237" s="80">
        <f t="shared" si="206"/>
        <v>0</v>
      </c>
      <c r="CD237" s="80">
        <f t="shared" si="207"/>
        <v>0</v>
      </c>
      <c r="CE237" s="22"/>
      <c r="CF237" t="s">
        <v>717</v>
      </c>
      <c r="CG237" s="41" t="s">
        <v>104</v>
      </c>
      <c r="CH237" s="22"/>
      <c r="CI237" s="22" t="s">
        <v>29</v>
      </c>
      <c r="CJ237" s="4">
        <v>43095</v>
      </c>
      <c r="CK237" s="80" t="str">
        <f t="shared" si="208"/>
        <v xml:space="preserve"> </v>
      </c>
      <c r="CL237" s="15"/>
      <c r="CM237" s="6" t="str">
        <f t="shared" ca="1" si="209"/>
        <v xml:space="preserve"> </v>
      </c>
      <c r="CN237" s="6" t="str">
        <f t="shared" ca="1" si="210"/>
        <v xml:space="preserve"> </v>
      </c>
      <c r="CO237" s="80" t="str">
        <f t="shared" ca="1" si="211"/>
        <v xml:space="preserve"> </v>
      </c>
      <c r="CP237" s="80" t="str">
        <f t="shared" si="212"/>
        <v xml:space="preserve"> </v>
      </c>
      <c r="CQ237" s="80" t="str">
        <f t="shared" si="213"/>
        <v xml:space="preserve"> </v>
      </c>
      <c r="CR237" s="80" t="str">
        <f t="shared" si="214"/>
        <v xml:space="preserve"> </v>
      </c>
      <c r="CS237" s="80">
        <f t="shared" si="215"/>
        <v>40</v>
      </c>
    </row>
    <row r="238" spans="1:97">
      <c r="A238" s="33" t="s">
        <v>368</v>
      </c>
      <c r="B238" t="s">
        <v>111</v>
      </c>
      <c r="C238" t="s">
        <v>369</v>
      </c>
      <c r="D238">
        <v>1001341</v>
      </c>
      <c r="E238" s="4">
        <v>42878</v>
      </c>
      <c r="F238" s="2">
        <v>43056</v>
      </c>
      <c r="G238" s="2">
        <v>23995</v>
      </c>
      <c r="H238" s="58">
        <f t="shared" si="162"/>
        <v>52</v>
      </c>
      <c r="I238" s="72" t="s">
        <v>8</v>
      </c>
      <c r="J238" s="43" t="s">
        <v>8</v>
      </c>
      <c r="K238" s="6">
        <v>9</v>
      </c>
      <c r="L238" s="6" t="s">
        <v>8</v>
      </c>
      <c r="M238" s="6" t="s">
        <v>11</v>
      </c>
      <c r="N238" s="6" t="s">
        <v>8</v>
      </c>
      <c r="O238" s="57" t="s">
        <v>11</v>
      </c>
      <c r="P238" t="s">
        <v>9</v>
      </c>
      <c r="Q238" t="s">
        <v>11</v>
      </c>
      <c r="S238" s="40" t="s">
        <v>11</v>
      </c>
      <c r="T238" t="s">
        <v>10</v>
      </c>
      <c r="U238" s="76" t="s">
        <v>8</v>
      </c>
      <c r="V238" s="22" t="s">
        <v>11</v>
      </c>
      <c r="W238" s="76" t="s">
        <v>11</v>
      </c>
      <c r="X238" s="76" t="s">
        <v>11</v>
      </c>
      <c r="Y238" s="76" t="s">
        <v>8</v>
      </c>
      <c r="Z238" s="53"/>
      <c r="AB238" t="s">
        <v>15</v>
      </c>
      <c r="AC238" t="s">
        <v>62</v>
      </c>
      <c r="AD238" s="4">
        <v>43082</v>
      </c>
      <c r="AE238" t="s">
        <v>16</v>
      </c>
      <c r="AF238" s="6">
        <f>Referrals[[#This Row],[Date.Received]]-Referrals[[#This Row],[Date.Assessed]]</f>
        <v>178</v>
      </c>
      <c r="AG238" s="6" t="s">
        <v>644</v>
      </c>
      <c r="AH238" s="6" t="s">
        <v>640</v>
      </c>
      <c r="AI238" s="6" t="s">
        <v>700</v>
      </c>
      <c r="AJ238" s="63">
        <f t="shared" si="163"/>
        <v>2017</v>
      </c>
      <c r="AK238" s="63">
        <f t="shared" si="164"/>
        <v>11</v>
      </c>
      <c r="AL238" s="80">
        <f t="shared" si="165"/>
        <v>1</v>
      </c>
      <c r="AM238" s="80">
        <f t="shared" si="166"/>
        <v>0</v>
      </c>
      <c r="AN238" s="80">
        <f t="shared" si="167"/>
        <v>0</v>
      </c>
      <c r="AO238" s="44">
        <f t="shared" si="168"/>
        <v>0</v>
      </c>
      <c r="AP238" s="80">
        <f t="shared" si="169"/>
        <v>0</v>
      </c>
      <c r="AQ238" s="80">
        <f t="shared" si="170"/>
        <v>1</v>
      </c>
      <c r="AR238" s="80">
        <f t="shared" si="171"/>
        <v>0</v>
      </c>
      <c r="AS238" s="44">
        <f t="shared" si="172"/>
        <v>0</v>
      </c>
      <c r="AT238" s="80">
        <f t="shared" si="173"/>
        <v>0</v>
      </c>
      <c r="AU238" s="80">
        <f t="shared" si="174"/>
        <v>0</v>
      </c>
      <c r="AV238" s="72">
        <f t="shared" si="175"/>
        <v>1</v>
      </c>
      <c r="AW238" s="72">
        <f t="shared" si="176"/>
        <v>0</v>
      </c>
      <c r="AX238" s="72">
        <f t="shared" si="177"/>
        <v>1</v>
      </c>
      <c r="AY238" s="72">
        <f t="shared" si="178"/>
        <v>0</v>
      </c>
      <c r="AZ238" s="72">
        <f t="shared" si="179"/>
        <v>0</v>
      </c>
      <c r="BA238" s="72">
        <f>IF(SUM(Referrals[[#This Row],[Tribal.bin]:[GA.bin]]) = 0,0,1)</f>
        <v>1</v>
      </c>
      <c r="BB238" s="72">
        <f t="shared" si="180"/>
        <v>0</v>
      </c>
      <c r="BC238" s="72">
        <f t="shared" si="181"/>
        <v>0</v>
      </c>
      <c r="BD238" s="72">
        <f t="shared" si="182"/>
        <v>0</v>
      </c>
      <c r="BE238" s="72">
        <f t="shared" si="183"/>
        <v>0</v>
      </c>
      <c r="BF238" s="72">
        <f t="shared" si="184"/>
        <v>0</v>
      </c>
      <c r="BG238" s="72">
        <f t="shared" si="185"/>
        <v>0</v>
      </c>
      <c r="BH238" s="72">
        <f t="shared" si="186"/>
        <v>1</v>
      </c>
      <c r="BI238" s="72">
        <f t="shared" si="187"/>
        <v>1</v>
      </c>
      <c r="BJ238" s="78">
        <f t="shared" si="188"/>
        <v>1</v>
      </c>
      <c r="BK238" s="78">
        <f t="shared" si="189"/>
        <v>0</v>
      </c>
      <c r="BL238" s="78">
        <f t="shared" si="190"/>
        <v>0</v>
      </c>
      <c r="BM238" s="72">
        <f t="shared" si="191"/>
        <v>1</v>
      </c>
      <c r="BN238" s="72">
        <f t="shared" si="192"/>
        <v>0</v>
      </c>
      <c r="BO238" s="72">
        <f t="shared" si="193"/>
        <v>1</v>
      </c>
      <c r="BP238" s="80">
        <f t="shared" si="194"/>
        <v>0</v>
      </c>
      <c r="BQ238" s="72">
        <f t="shared" si="195"/>
        <v>0</v>
      </c>
      <c r="BR238" s="72">
        <f t="shared" si="196"/>
        <v>0</v>
      </c>
      <c r="BS238" s="78">
        <f t="shared" si="197"/>
        <v>1</v>
      </c>
      <c r="BT238" s="78">
        <f t="shared" si="198"/>
        <v>1</v>
      </c>
      <c r="BU238" s="80">
        <f t="shared" si="199"/>
        <v>0</v>
      </c>
      <c r="BV238" s="80">
        <f t="shared" si="200"/>
        <v>0</v>
      </c>
      <c r="BW238" s="78">
        <f>COUNTIF(Referrals[[#This Row],[Name]:[Alt.contact]],"Mi")</f>
        <v>0</v>
      </c>
      <c r="BX238" s="80">
        <f t="shared" si="201"/>
        <v>0</v>
      </c>
      <c r="BY238" s="66">
        <f t="shared" si="202"/>
        <v>1</v>
      </c>
      <c r="BZ238" s="66">
        <f t="shared" si="203"/>
        <v>0</v>
      </c>
      <c r="CA238" s="67">
        <f t="shared" si="204"/>
        <v>1</v>
      </c>
      <c r="CB238" s="80">
        <f t="shared" si="205"/>
        <v>0</v>
      </c>
      <c r="CC238" s="80">
        <f t="shared" si="206"/>
        <v>0</v>
      </c>
      <c r="CD238" s="80">
        <f t="shared" si="207"/>
        <v>0</v>
      </c>
      <c r="CE238" s="52">
        <v>43118</v>
      </c>
      <c r="CG238" s="62"/>
      <c r="CH238" s="22"/>
      <c r="CI238" s="22"/>
      <c r="CJ238" s="4">
        <v>43118</v>
      </c>
      <c r="CK238" s="80" t="str">
        <f t="shared" si="208"/>
        <v>Yes</v>
      </c>
      <c r="CL238" s="15"/>
      <c r="CM238" s="6">
        <f t="shared" ca="1" si="209"/>
        <v>743</v>
      </c>
      <c r="CN238" s="6" t="str">
        <f t="shared" ca="1" si="210"/>
        <v>Yes</v>
      </c>
      <c r="CO238" s="80" t="str">
        <f t="shared" ca="1" si="211"/>
        <v>Yes</v>
      </c>
      <c r="CP238" s="80">
        <f t="shared" si="212"/>
        <v>62</v>
      </c>
      <c r="CQ238" s="80">
        <f t="shared" si="213"/>
        <v>26</v>
      </c>
      <c r="CR238" s="80">
        <f t="shared" si="214"/>
        <v>36</v>
      </c>
      <c r="CS238" s="80" t="str">
        <f t="shared" si="215"/>
        <v xml:space="preserve"> </v>
      </c>
    </row>
    <row r="239" spans="1:97">
      <c r="A239" s="33" t="s">
        <v>366</v>
      </c>
      <c r="B239" t="s">
        <v>284</v>
      </c>
      <c r="C239" t="s">
        <v>353</v>
      </c>
      <c r="D239">
        <v>1023925</v>
      </c>
      <c r="E239" s="4">
        <v>43047</v>
      </c>
      <c r="F239" s="2">
        <v>43056</v>
      </c>
      <c r="G239" s="2">
        <v>30658</v>
      </c>
      <c r="H239" s="58">
        <f t="shared" si="162"/>
        <v>33</v>
      </c>
      <c r="I239" s="72" t="s">
        <v>8</v>
      </c>
      <c r="J239" s="43" t="s">
        <v>8</v>
      </c>
      <c r="K239" s="6">
        <v>8</v>
      </c>
      <c r="L239" s="6" t="s">
        <v>8</v>
      </c>
      <c r="M239" s="6" t="s">
        <v>8</v>
      </c>
      <c r="N239" s="6" t="s">
        <v>8</v>
      </c>
      <c r="O239" s="57" t="s">
        <v>8</v>
      </c>
      <c r="P239" t="s">
        <v>9</v>
      </c>
      <c r="Q239" t="s">
        <v>11</v>
      </c>
      <c r="R239" t="s">
        <v>11</v>
      </c>
      <c r="T239" t="s">
        <v>45</v>
      </c>
      <c r="U239" s="76" t="s">
        <v>8</v>
      </c>
      <c r="V239" s="22" t="s">
        <v>11</v>
      </c>
      <c r="W239" s="76" t="s">
        <v>8</v>
      </c>
      <c r="X239" s="76" t="s">
        <v>11</v>
      </c>
      <c r="Y239" s="76" t="s">
        <v>8</v>
      </c>
      <c r="Z239" s="53"/>
      <c r="AE239" t="s">
        <v>12</v>
      </c>
      <c r="AF239" s="6">
        <f>Referrals[[#This Row],[Date.Received]]-Referrals[[#This Row],[Date.Assessed]]</f>
        <v>9</v>
      </c>
      <c r="AG239" s="6" t="s">
        <v>644</v>
      </c>
      <c r="AH239" s="6" t="s">
        <v>640</v>
      </c>
      <c r="AI239" s="6" t="s">
        <v>700</v>
      </c>
      <c r="AJ239" s="63">
        <f t="shared" si="163"/>
        <v>2017</v>
      </c>
      <c r="AK239" s="63">
        <f t="shared" si="164"/>
        <v>11</v>
      </c>
      <c r="AL239" s="80">
        <f t="shared" si="165"/>
        <v>1</v>
      </c>
      <c r="AM239" s="80">
        <f t="shared" si="166"/>
        <v>0</v>
      </c>
      <c r="AN239" s="80">
        <f t="shared" si="167"/>
        <v>0</v>
      </c>
      <c r="AO239" s="44">
        <f t="shared" si="168"/>
        <v>0</v>
      </c>
      <c r="AP239" s="80">
        <f t="shared" si="169"/>
        <v>0</v>
      </c>
      <c r="AQ239" s="80">
        <f t="shared" si="170"/>
        <v>1</v>
      </c>
      <c r="AR239" s="80">
        <f t="shared" si="171"/>
        <v>0</v>
      </c>
      <c r="AS239" s="44">
        <f t="shared" si="172"/>
        <v>0</v>
      </c>
      <c r="AT239" s="80">
        <f t="shared" si="173"/>
        <v>0</v>
      </c>
      <c r="AU239" s="80">
        <f t="shared" si="174"/>
        <v>0</v>
      </c>
      <c r="AV239" s="72">
        <f t="shared" si="175"/>
        <v>1</v>
      </c>
      <c r="AW239" s="72">
        <f t="shared" si="176"/>
        <v>0</v>
      </c>
      <c r="AX239" s="72">
        <f t="shared" si="177"/>
        <v>0</v>
      </c>
      <c r="AY239" s="72">
        <f t="shared" si="178"/>
        <v>1</v>
      </c>
      <c r="AZ239" s="72">
        <f t="shared" si="179"/>
        <v>0</v>
      </c>
      <c r="BA239" s="72">
        <f>IF(SUM(Referrals[[#This Row],[Tribal.bin]:[GA.bin]]) = 0,0,1)</f>
        <v>1</v>
      </c>
      <c r="BB239" s="72">
        <f t="shared" si="180"/>
        <v>0</v>
      </c>
      <c r="BC239" s="72">
        <f t="shared" si="181"/>
        <v>0</v>
      </c>
      <c r="BD239" s="72">
        <f t="shared" si="182"/>
        <v>0</v>
      </c>
      <c r="BE239" s="72">
        <f t="shared" si="183"/>
        <v>0</v>
      </c>
      <c r="BF239" s="72">
        <f t="shared" si="184"/>
        <v>0</v>
      </c>
      <c r="BG239" s="72">
        <f t="shared" si="185"/>
        <v>0</v>
      </c>
      <c r="BH239" s="72">
        <f t="shared" si="186"/>
        <v>1</v>
      </c>
      <c r="BI239" s="72">
        <f t="shared" si="187"/>
        <v>0</v>
      </c>
      <c r="BJ239" s="78">
        <f t="shared" si="188"/>
        <v>0</v>
      </c>
      <c r="BK239" s="78">
        <f t="shared" si="189"/>
        <v>0</v>
      </c>
      <c r="BL239" s="78">
        <f t="shared" si="190"/>
        <v>0</v>
      </c>
      <c r="BM239" s="72">
        <f t="shared" si="191"/>
        <v>1</v>
      </c>
      <c r="BN239" s="72">
        <f t="shared" si="192"/>
        <v>1</v>
      </c>
      <c r="BO239" s="72">
        <f t="shared" si="193"/>
        <v>0</v>
      </c>
      <c r="BP239" s="80">
        <f t="shared" si="194"/>
        <v>0</v>
      </c>
      <c r="BQ239" s="72">
        <f t="shared" si="195"/>
        <v>0</v>
      </c>
      <c r="BR239" s="72">
        <f t="shared" si="196"/>
        <v>0</v>
      </c>
      <c r="BS239" s="78">
        <f t="shared" si="197"/>
        <v>0</v>
      </c>
      <c r="BT239" s="78">
        <f t="shared" si="198"/>
        <v>1</v>
      </c>
      <c r="BU239" s="80">
        <f t="shared" si="199"/>
        <v>0</v>
      </c>
      <c r="BV239" s="80">
        <f t="shared" si="200"/>
        <v>0</v>
      </c>
      <c r="BW239" s="78">
        <f>COUNTIF(Referrals[[#This Row],[Name]:[Alt.contact]],"Mi")</f>
        <v>0</v>
      </c>
      <c r="BX239" s="80">
        <f t="shared" si="201"/>
        <v>0</v>
      </c>
      <c r="BY239" s="80">
        <f t="shared" si="202"/>
        <v>0</v>
      </c>
      <c r="BZ239" s="80">
        <f t="shared" si="203"/>
        <v>0</v>
      </c>
      <c r="CA239" s="67">
        <f t="shared" si="204"/>
        <v>0</v>
      </c>
      <c r="CB239" s="80">
        <f t="shared" si="205"/>
        <v>1</v>
      </c>
      <c r="CC239" s="80">
        <f t="shared" si="206"/>
        <v>0</v>
      </c>
      <c r="CD239" s="80">
        <f t="shared" si="207"/>
        <v>0</v>
      </c>
      <c r="CE239" s="22"/>
      <c r="CF239" s="40" t="s">
        <v>413</v>
      </c>
      <c r="CG239" s="62"/>
      <c r="CH239" s="22"/>
      <c r="CI239" s="22" t="s">
        <v>27</v>
      </c>
      <c r="CJ239" s="4">
        <v>43109</v>
      </c>
      <c r="CK239" s="80" t="str">
        <f t="shared" si="208"/>
        <v xml:space="preserve"> </v>
      </c>
      <c r="CL239" s="15"/>
      <c r="CM239" s="6" t="str">
        <f t="shared" ca="1" si="209"/>
        <v xml:space="preserve"> </v>
      </c>
      <c r="CN239" s="6" t="str">
        <f t="shared" ca="1" si="210"/>
        <v xml:space="preserve"> </v>
      </c>
      <c r="CO239" s="80" t="str">
        <f t="shared" ca="1" si="211"/>
        <v xml:space="preserve"> </v>
      </c>
      <c r="CP239" s="80" t="str">
        <f t="shared" si="212"/>
        <v xml:space="preserve"> </v>
      </c>
      <c r="CQ239" s="80" t="str">
        <f t="shared" si="213"/>
        <v xml:space="preserve"> </v>
      </c>
      <c r="CR239" s="80" t="str">
        <f t="shared" si="214"/>
        <v xml:space="preserve"> </v>
      </c>
      <c r="CS239" s="80">
        <f t="shared" si="215"/>
        <v>53</v>
      </c>
    </row>
    <row r="240" spans="1:97">
      <c r="A240" s="33" t="s">
        <v>367</v>
      </c>
      <c r="B240" t="s">
        <v>60</v>
      </c>
      <c r="C240" t="s">
        <v>135</v>
      </c>
      <c r="D240">
        <v>1053271</v>
      </c>
      <c r="E240" s="4">
        <v>43032</v>
      </c>
      <c r="F240" s="2">
        <v>43056</v>
      </c>
      <c r="G240" s="2">
        <v>27989</v>
      </c>
      <c r="H240" s="58">
        <f t="shared" si="162"/>
        <v>41</v>
      </c>
      <c r="I240" s="72" t="s">
        <v>8</v>
      </c>
      <c r="J240" s="43" t="s">
        <v>8</v>
      </c>
      <c r="K240" s="6">
        <v>9</v>
      </c>
      <c r="L240" s="6" t="s">
        <v>8</v>
      </c>
      <c r="M240" s="6" t="s">
        <v>11</v>
      </c>
      <c r="N240" s="6" t="s">
        <v>11</v>
      </c>
      <c r="O240" s="57" t="s">
        <v>8</v>
      </c>
      <c r="P240" t="s">
        <v>9</v>
      </c>
      <c r="Q240" t="s">
        <v>11</v>
      </c>
      <c r="S240" s="40" t="s">
        <v>11</v>
      </c>
      <c r="T240" t="s">
        <v>22</v>
      </c>
      <c r="U240" s="76" t="s">
        <v>8</v>
      </c>
      <c r="V240" s="22" t="s">
        <v>11</v>
      </c>
      <c r="W240" s="76" t="s">
        <v>11</v>
      </c>
      <c r="X240" s="76" t="s">
        <v>8</v>
      </c>
      <c r="Y240" s="76" t="s">
        <v>11</v>
      </c>
      <c r="Z240" s="53"/>
      <c r="AB240" t="s">
        <v>143</v>
      </c>
      <c r="AC240" t="s">
        <v>695</v>
      </c>
      <c r="AD240" s="4">
        <v>43067</v>
      </c>
      <c r="AE240" t="s">
        <v>16</v>
      </c>
      <c r="AF240" s="6">
        <f>Referrals[[#This Row],[Date.Received]]-Referrals[[#This Row],[Date.Assessed]]</f>
        <v>24</v>
      </c>
      <c r="AG240" s="6" t="s">
        <v>644</v>
      </c>
      <c r="AH240" s="6" t="s">
        <v>640</v>
      </c>
      <c r="AI240" s="6" t="s">
        <v>700</v>
      </c>
      <c r="AJ240" s="63">
        <f t="shared" si="163"/>
        <v>2017</v>
      </c>
      <c r="AK240" s="63">
        <f t="shared" si="164"/>
        <v>11</v>
      </c>
      <c r="AL240" s="80">
        <f t="shared" si="165"/>
        <v>1</v>
      </c>
      <c r="AM240" s="80">
        <f t="shared" si="166"/>
        <v>0</v>
      </c>
      <c r="AN240" s="80">
        <f t="shared" si="167"/>
        <v>0</v>
      </c>
      <c r="AO240" s="44">
        <f t="shared" si="168"/>
        <v>0</v>
      </c>
      <c r="AP240" s="80">
        <f t="shared" si="169"/>
        <v>0</v>
      </c>
      <c r="AQ240" s="80">
        <f t="shared" si="170"/>
        <v>1</v>
      </c>
      <c r="AR240" s="80">
        <f t="shared" si="171"/>
        <v>0</v>
      </c>
      <c r="AS240" s="44">
        <f t="shared" si="172"/>
        <v>0</v>
      </c>
      <c r="AT240" s="80">
        <f t="shared" si="173"/>
        <v>0</v>
      </c>
      <c r="AU240" s="80">
        <f t="shared" si="174"/>
        <v>0</v>
      </c>
      <c r="AV240" s="72">
        <f t="shared" si="175"/>
        <v>1</v>
      </c>
      <c r="AW240" s="72">
        <f t="shared" si="176"/>
        <v>1</v>
      </c>
      <c r="AX240" s="72">
        <f t="shared" si="177"/>
        <v>0</v>
      </c>
      <c r="AY240" s="72">
        <f t="shared" si="178"/>
        <v>0</v>
      </c>
      <c r="AZ240" s="72">
        <f t="shared" si="179"/>
        <v>0</v>
      </c>
      <c r="BA240" s="72">
        <f>IF(SUM(Referrals[[#This Row],[Tribal.bin]:[GA.bin]]) = 0,0,1)</f>
        <v>1</v>
      </c>
      <c r="BB240" s="72">
        <f t="shared" si="180"/>
        <v>0</v>
      </c>
      <c r="BC240" s="72">
        <f t="shared" si="181"/>
        <v>0</v>
      </c>
      <c r="BD240" s="72">
        <f t="shared" si="182"/>
        <v>0</v>
      </c>
      <c r="BE240" s="72">
        <f t="shared" si="183"/>
        <v>0</v>
      </c>
      <c r="BF240" s="72">
        <f t="shared" si="184"/>
        <v>0</v>
      </c>
      <c r="BG240" s="72">
        <f t="shared" si="185"/>
        <v>0</v>
      </c>
      <c r="BH240" s="72">
        <f t="shared" si="186"/>
        <v>1</v>
      </c>
      <c r="BI240" s="72">
        <f t="shared" si="187"/>
        <v>0</v>
      </c>
      <c r="BJ240" s="78">
        <f t="shared" si="188"/>
        <v>1</v>
      </c>
      <c r="BK240" s="78">
        <f t="shared" si="189"/>
        <v>1</v>
      </c>
      <c r="BL240" s="78">
        <f t="shared" si="190"/>
        <v>0</v>
      </c>
      <c r="BM240" s="72">
        <f t="shared" si="191"/>
        <v>1</v>
      </c>
      <c r="BN240" s="72">
        <f t="shared" si="192"/>
        <v>0</v>
      </c>
      <c r="BO240" s="72">
        <f t="shared" si="193"/>
        <v>1</v>
      </c>
      <c r="BP240" s="80">
        <f t="shared" si="194"/>
        <v>1</v>
      </c>
      <c r="BQ240" s="72">
        <f t="shared" si="195"/>
        <v>0</v>
      </c>
      <c r="BR240" s="72">
        <f t="shared" si="196"/>
        <v>0</v>
      </c>
      <c r="BS240" s="78">
        <f t="shared" si="197"/>
        <v>1</v>
      </c>
      <c r="BT240" s="78">
        <f t="shared" si="198"/>
        <v>0</v>
      </c>
      <c r="BU240" s="80">
        <f t="shared" si="199"/>
        <v>0</v>
      </c>
      <c r="BV240" s="80">
        <f t="shared" si="200"/>
        <v>0</v>
      </c>
      <c r="BW240" s="78">
        <f>COUNTIF(Referrals[[#This Row],[Name]:[Alt.contact]],"Mi")</f>
        <v>0</v>
      </c>
      <c r="BX240" s="80">
        <f t="shared" si="201"/>
        <v>0</v>
      </c>
      <c r="BY240" s="66">
        <f t="shared" si="202"/>
        <v>1</v>
      </c>
      <c r="BZ240" s="66">
        <f t="shared" si="203"/>
        <v>0</v>
      </c>
      <c r="CA240" s="67">
        <f t="shared" si="204"/>
        <v>1</v>
      </c>
      <c r="CB240" s="80">
        <f t="shared" si="205"/>
        <v>0</v>
      </c>
      <c r="CC240" s="80">
        <f t="shared" si="206"/>
        <v>0</v>
      </c>
      <c r="CD240" s="80">
        <f t="shared" si="207"/>
        <v>0</v>
      </c>
      <c r="CE240" s="23">
        <v>43104</v>
      </c>
      <c r="CG240" s="62"/>
      <c r="CH240" s="22"/>
      <c r="CI240" s="22"/>
      <c r="CJ240" s="4">
        <v>43104</v>
      </c>
      <c r="CK240" s="80" t="str">
        <f t="shared" si="208"/>
        <v>Yes</v>
      </c>
      <c r="CL240" s="15"/>
      <c r="CM240" s="6">
        <f t="shared" ca="1" si="209"/>
        <v>757</v>
      </c>
      <c r="CN240" s="6" t="str">
        <f t="shared" ca="1" si="210"/>
        <v>Yes</v>
      </c>
      <c r="CO240" s="80" t="str">
        <f t="shared" ca="1" si="211"/>
        <v>Yes</v>
      </c>
      <c r="CP240" s="80">
        <f t="shared" si="212"/>
        <v>48</v>
      </c>
      <c r="CQ240" s="80">
        <f t="shared" si="213"/>
        <v>11</v>
      </c>
      <c r="CR240" s="80">
        <f t="shared" si="214"/>
        <v>37</v>
      </c>
      <c r="CS240" s="80" t="str">
        <f t="shared" si="215"/>
        <v xml:space="preserve"> </v>
      </c>
    </row>
    <row r="241" spans="1:97">
      <c r="A241" s="33" t="s">
        <v>370</v>
      </c>
      <c r="B241" t="s">
        <v>6</v>
      </c>
      <c r="C241" t="s">
        <v>169</v>
      </c>
      <c r="D241">
        <v>1009564</v>
      </c>
      <c r="E241" s="4">
        <v>42878</v>
      </c>
      <c r="F241" s="2">
        <v>43059</v>
      </c>
      <c r="G241" s="2">
        <v>23410</v>
      </c>
      <c r="H241" s="58">
        <f t="shared" si="162"/>
        <v>53</v>
      </c>
      <c r="I241" s="72" t="s">
        <v>8</v>
      </c>
      <c r="J241" s="43" t="s">
        <v>8</v>
      </c>
      <c r="K241" s="6">
        <v>10</v>
      </c>
      <c r="L241" s="6" t="s">
        <v>8</v>
      </c>
      <c r="M241" s="6" t="s">
        <v>678</v>
      </c>
      <c r="N241" s="6" t="s">
        <v>678</v>
      </c>
      <c r="O241" s="57" t="s">
        <v>678</v>
      </c>
      <c r="P241" t="s">
        <v>678</v>
      </c>
      <c r="T241" t="s">
        <v>678</v>
      </c>
      <c r="U241" s="76" t="s">
        <v>678</v>
      </c>
      <c r="V241" s="35" t="s">
        <v>678</v>
      </c>
      <c r="W241" s="76" t="s">
        <v>8</v>
      </c>
      <c r="X241" s="76" t="s">
        <v>8</v>
      </c>
      <c r="Y241" s="76" t="s">
        <v>8</v>
      </c>
      <c r="Z241" s="53" t="s">
        <v>8</v>
      </c>
      <c r="AA241" t="s">
        <v>276</v>
      </c>
      <c r="AE241" t="s">
        <v>12</v>
      </c>
      <c r="AF241" s="6">
        <f>Referrals[[#This Row],[Date.Received]]-Referrals[[#This Row],[Date.Assessed]]</f>
        <v>181</v>
      </c>
      <c r="AG241" s="44" t="s">
        <v>645</v>
      </c>
      <c r="AH241" s="6" t="s">
        <v>640</v>
      </c>
      <c r="AI241" s="6" t="s">
        <v>700</v>
      </c>
      <c r="AJ241" s="63">
        <f t="shared" si="163"/>
        <v>2017</v>
      </c>
      <c r="AK241" s="63">
        <f t="shared" si="164"/>
        <v>11</v>
      </c>
      <c r="AL241" s="44">
        <f t="shared" si="165"/>
        <v>0</v>
      </c>
      <c r="AM241" s="80">
        <f t="shared" si="166"/>
        <v>1</v>
      </c>
      <c r="AN241" s="80">
        <f t="shared" si="167"/>
        <v>0</v>
      </c>
      <c r="AO241" s="44">
        <f t="shared" si="168"/>
        <v>0</v>
      </c>
      <c r="AP241" s="80">
        <f t="shared" si="169"/>
        <v>0</v>
      </c>
      <c r="AQ241" s="80">
        <f t="shared" si="170"/>
        <v>1</v>
      </c>
      <c r="AR241" s="80">
        <f t="shared" si="171"/>
        <v>0</v>
      </c>
      <c r="AS241" s="44">
        <f t="shared" si="172"/>
        <v>0</v>
      </c>
      <c r="AT241" s="80">
        <f t="shared" si="173"/>
        <v>0</v>
      </c>
      <c r="AU241" s="80">
        <f t="shared" si="174"/>
        <v>0</v>
      </c>
      <c r="AV241" s="72">
        <f t="shared" si="175"/>
        <v>0</v>
      </c>
      <c r="AW241" s="72">
        <f t="shared" si="176"/>
        <v>0</v>
      </c>
      <c r="AX241" s="72">
        <f t="shared" si="177"/>
        <v>0</v>
      </c>
      <c r="AY241" s="72">
        <f t="shared" si="178"/>
        <v>0</v>
      </c>
      <c r="AZ241" s="72">
        <f t="shared" si="179"/>
        <v>0</v>
      </c>
      <c r="BA241" s="72">
        <f>IF(SUM(Referrals[[#This Row],[Tribal.bin]:[GA.bin]]) = 0,0,1)</f>
        <v>0</v>
      </c>
      <c r="BB241" s="72">
        <f t="shared" si="180"/>
        <v>0</v>
      </c>
      <c r="BC241" s="72">
        <f t="shared" si="181"/>
        <v>0</v>
      </c>
      <c r="BD241" s="72">
        <f t="shared" si="182"/>
        <v>0</v>
      </c>
      <c r="BE241" s="72">
        <f t="shared" si="183"/>
        <v>0</v>
      </c>
      <c r="BF241" s="72">
        <f t="shared" si="184"/>
        <v>0</v>
      </c>
      <c r="BG241" s="72">
        <f t="shared" si="185"/>
        <v>0</v>
      </c>
      <c r="BH241" s="72">
        <f t="shared" si="186"/>
        <v>0</v>
      </c>
      <c r="BI241" s="72">
        <f t="shared" si="187"/>
        <v>1</v>
      </c>
      <c r="BJ241" s="78">
        <f t="shared" si="188"/>
        <v>1</v>
      </c>
      <c r="BK241" s="78">
        <f t="shared" si="189"/>
        <v>1</v>
      </c>
      <c r="BL241" s="78">
        <f t="shared" si="190"/>
        <v>0</v>
      </c>
      <c r="BM241" s="72">
        <f t="shared" si="191"/>
        <v>0</v>
      </c>
      <c r="BN241" s="72">
        <f t="shared" si="192"/>
        <v>0</v>
      </c>
      <c r="BO241" s="72">
        <f t="shared" si="193"/>
        <v>0</v>
      </c>
      <c r="BP241" s="80">
        <f t="shared" si="194"/>
        <v>0</v>
      </c>
      <c r="BQ241" s="72">
        <f t="shared" si="195"/>
        <v>0</v>
      </c>
      <c r="BR241" s="72">
        <f t="shared" si="196"/>
        <v>0</v>
      </c>
      <c r="BS241" s="78">
        <f t="shared" si="197"/>
        <v>0</v>
      </c>
      <c r="BT241" s="78">
        <f t="shared" si="198"/>
        <v>0</v>
      </c>
      <c r="BU241" s="80">
        <f t="shared" si="199"/>
        <v>0</v>
      </c>
      <c r="BV241" s="80">
        <f t="shared" si="200"/>
        <v>0</v>
      </c>
      <c r="BW241" s="78">
        <f>COUNTIF(Referrals[[#This Row],[Name]:[Alt.contact]],"Mi")</f>
        <v>7</v>
      </c>
      <c r="BX241" s="80">
        <f t="shared" si="201"/>
        <v>1</v>
      </c>
      <c r="BY241" s="72">
        <f t="shared" si="202"/>
        <v>0</v>
      </c>
      <c r="BZ241" s="80">
        <f t="shared" si="203"/>
        <v>0</v>
      </c>
      <c r="CA241" s="67">
        <f t="shared" si="204"/>
        <v>0</v>
      </c>
      <c r="CB241" s="80">
        <f t="shared" si="205"/>
        <v>1</v>
      </c>
      <c r="CC241" s="80">
        <f t="shared" si="206"/>
        <v>0</v>
      </c>
      <c r="CD241" s="80">
        <f t="shared" si="207"/>
        <v>0</v>
      </c>
      <c r="CE241" s="22"/>
      <c r="CF241" t="s">
        <v>94</v>
      </c>
      <c r="CG241" s="62"/>
      <c r="CH241" s="22"/>
      <c r="CI241" s="22" t="s">
        <v>17</v>
      </c>
      <c r="CJ241" s="4">
        <v>43061</v>
      </c>
      <c r="CK241" s="80" t="str">
        <f t="shared" si="208"/>
        <v xml:space="preserve"> </v>
      </c>
      <c r="CL241" s="15"/>
      <c r="CM241" s="6" t="str">
        <f t="shared" ca="1" si="209"/>
        <v xml:space="preserve"> </v>
      </c>
      <c r="CN241" s="6" t="str">
        <f t="shared" ca="1" si="210"/>
        <v xml:space="preserve"> </v>
      </c>
      <c r="CO241" s="80" t="str">
        <f t="shared" ca="1" si="211"/>
        <v xml:space="preserve"> </v>
      </c>
      <c r="CP241" s="80" t="str">
        <f t="shared" si="212"/>
        <v xml:space="preserve"> </v>
      </c>
      <c r="CQ241" s="80" t="str">
        <f t="shared" si="213"/>
        <v xml:space="preserve"> </v>
      </c>
      <c r="CR241" s="80" t="str">
        <f t="shared" si="214"/>
        <v xml:space="preserve"> </v>
      </c>
      <c r="CS241" s="80">
        <f t="shared" si="215"/>
        <v>2</v>
      </c>
    </row>
    <row r="242" spans="1:97">
      <c r="A242" s="33" t="s">
        <v>371</v>
      </c>
      <c r="B242" t="s">
        <v>284</v>
      </c>
      <c r="C242" t="s">
        <v>353</v>
      </c>
      <c r="D242">
        <v>1023469</v>
      </c>
      <c r="E242" s="4">
        <v>43042</v>
      </c>
      <c r="F242" s="2">
        <v>43059</v>
      </c>
      <c r="G242" s="2">
        <v>27969</v>
      </c>
      <c r="H242" s="58">
        <f t="shared" si="162"/>
        <v>41</v>
      </c>
      <c r="I242" s="72" t="s">
        <v>8</v>
      </c>
      <c r="J242" s="43" t="s">
        <v>8</v>
      </c>
      <c r="K242" s="6">
        <v>9</v>
      </c>
      <c r="L242" s="6" t="s">
        <v>8</v>
      </c>
      <c r="M242" s="6" t="s">
        <v>11</v>
      </c>
      <c r="N242" s="6" t="s">
        <v>8</v>
      </c>
      <c r="O242" s="57" t="s">
        <v>8</v>
      </c>
      <c r="P242" t="s">
        <v>77</v>
      </c>
      <c r="Q242" t="s">
        <v>11</v>
      </c>
      <c r="R242" t="s">
        <v>11</v>
      </c>
      <c r="S242" s="40" t="s">
        <v>11</v>
      </c>
      <c r="T242" t="s">
        <v>45</v>
      </c>
      <c r="U242" s="76" t="s">
        <v>8</v>
      </c>
      <c r="V242" s="22" t="s">
        <v>11</v>
      </c>
      <c r="W242" s="76" t="s">
        <v>8</v>
      </c>
      <c r="X242" s="76" t="s">
        <v>11</v>
      </c>
      <c r="Y242" s="76" t="s">
        <v>8</v>
      </c>
      <c r="Z242" s="53"/>
      <c r="AE242" t="s">
        <v>12</v>
      </c>
      <c r="AF242" s="6">
        <f>Referrals[[#This Row],[Date.Received]]-Referrals[[#This Row],[Date.Assessed]]</f>
        <v>17</v>
      </c>
      <c r="AG242" s="6" t="s">
        <v>644</v>
      </c>
      <c r="AH242" s="6" t="s">
        <v>640</v>
      </c>
      <c r="AI242" s="6" t="s">
        <v>700</v>
      </c>
      <c r="AJ242" s="63">
        <f t="shared" si="163"/>
        <v>2017</v>
      </c>
      <c r="AK242" s="63">
        <f t="shared" si="164"/>
        <v>11</v>
      </c>
      <c r="AL242" s="80">
        <f t="shared" si="165"/>
        <v>1</v>
      </c>
      <c r="AM242" s="80">
        <f t="shared" si="166"/>
        <v>0</v>
      </c>
      <c r="AN242" s="80">
        <f t="shared" si="167"/>
        <v>0</v>
      </c>
      <c r="AO242" s="44">
        <f t="shared" si="168"/>
        <v>0</v>
      </c>
      <c r="AP242" s="80">
        <f t="shared" si="169"/>
        <v>0</v>
      </c>
      <c r="AQ242" s="80">
        <f t="shared" si="170"/>
        <v>1</v>
      </c>
      <c r="AR242" s="80">
        <f t="shared" si="171"/>
        <v>0</v>
      </c>
      <c r="AS242" s="44">
        <f t="shared" si="172"/>
        <v>0</v>
      </c>
      <c r="AT242" s="80">
        <f t="shared" si="173"/>
        <v>0</v>
      </c>
      <c r="AU242" s="80">
        <f t="shared" si="174"/>
        <v>0</v>
      </c>
      <c r="AV242" s="72">
        <f t="shared" si="175"/>
        <v>1</v>
      </c>
      <c r="AW242" s="72">
        <f t="shared" si="176"/>
        <v>0</v>
      </c>
      <c r="AX242" s="72">
        <f t="shared" si="177"/>
        <v>0</v>
      </c>
      <c r="AY242" s="72">
        <f t="shared" si="178"/>
        <v>1</v>
      </c>
      <c r="AZ242" s="72">
        <f t="shared" si="179"/>
        <v>0</v>
      </c>
      <c r="BA242" s="72">
        <f>IF(SUM(Referrals[[#This Row],[Tribal.bin]:[GA.bin]]) = 0,0,1)</f>
        <v>1</v>
      </c>
      <c r="BB242" s="72">
        <f t="shared" si="180"/>
        <v>0</v>
      </c>
      <c r="BC242" s="72">
        <f t="shared" si="181"/>
        <v>0</v>
      </c>
      <c r="BD242" s="72">
        <f t="shared" si="182"/>
        <v>0</v>
      </c>
      <c r="BE242" s="72">
        <f t="shared" si="183"/>
        <v>0</v>
      </c>
      <c r="BF242" s="72">
        <f t="shared" si="184"/>
        <v>1</v>
      </c>
      <c r="BG242" s="72">
        <f t="shared" si="185"/>
        <v>0</v>
      </c>
      <c r="BH242" s="72">
        <f t="shared" si="186"/>
        <v>0</v>
      </c>
      <c r="BI242" s="72">
        <f t="shared" si="187"/>
        <v>0</v>
      </c>
      <c r="BJ242" s="78">
        <f t="shared" si="188"/>
        <v>1</v>
      </c>
      <c r="BK242" s="78">
        <f t="shared" si="189"/>
        <v>0</v>
      </c>
      <c r="BL242" s="78">
        <f t="shared" si="190"/>
        <v>0</v>
      </c>
      <c r="BM242" s="72">
        <f t="shared" si="191"/>
        <v>1</v>
      </c>
      <c r="BN242" s="72">
        <f t="shared" si="192"/>
        <v>1</v>
      </c>
      <c r="BO242" s="72">
        <f t="shared" si="193"/>
        <v>1</v>
      </c>
      <c r="BP242" s="80">
        <f t="shared" si="194"/>
        <v>0</v>
      </c>
      <c r="BQ242" s="72">
        <f t="shared" si="195"/>
        <v>0</v>
      </c>
      <c r="BR242" s="72">
        <f t="shared" si="196"/>
        <v>0</v>
      </c>
      <c r="BS242" s="78">
        <f t="shared" si="197"/>
        <v>0</v>
      </c>
      <c r="BT242" s="78">
        <f t="shared" si="198"/>
        <v>1</v>
      </c>
      <c r="BU242" s="80">
        <f t="shared" si="199"/>
        <v>0</v>
      </c>
      <c r="BV242" s="80">
        <f t="shared" si="200"/>
        <v>0</v>
      </c>
      <c r="BW242" s="78">
        <f>COUNTIF(Referrals[[#This Row],[Name]:[Alt.contact]],"Mi")</f>
        <v>0</v>
      </c>
      <c r="BX242" s="80">
        <f t="shared" si="201"/>
        <v>0</v>
      </c>
      <c r="BY242" s="72">
        <f t="shared" si="202"/>
        <v>0</v>
      </c>
      <c r="BZ242" s="80">
        <f t="shared" si="203"/>
        <v>0</v>
      </c>
      <c r="CA242" s="67">
        <f t="shared" si="204"/>
        <v>0</v>
      </c>
      <c r="CB242" s="80">
        <f t="shared" si="205"/>
        <v>1</v>
      </c>
      <c r="CC242" s="80">
        <f t="shared" si="206"/>
        <v>0</v>
      </c>
      <c r="CD242" s="80">
        <f t="shared" si="207"/>
        <v>0</v>
      </c>
      <c r="CE242" s="22"/>
      <c r="CF242" t="s">
        <v>41</v>
      </c>
      <c r="CG242" s="62"/>
      <c r="CH242" s="22" t="s">
        <v>247</v>
      </c>
      <c r="CI242" s="22" t="s">
        <v>17</v>
      </c>
      <c r="CJ242" s="4">
        <v>43068</v>
      </c>
      <c r="CK242" s="80" t="str">
        <f t="shared" si="208"/>
        <v xml:space="preserve"> </v>
      </c>
      <c r="CL242" s="15"/>
      <c r="CM242" s="6" t="str">
        <f t="shared" ca="1" si="209"/>
        <v xml:space="preserve"> </v>
      </c>
      <c r="CN242" s="6" t="str">
        <f t="shared" ca="1" si="210"/>
        <v xml:space="preserve"> </v>
      </c>
      <c r="CO242" s="80" t="str">
        <f t="shared" ca="1" si="211"/>
        <v xml:space="preserve"> </v>
      </c>
      <c r="CP242" s="80" t="str">
        <f t="shared" si="212"/>
        <v xml:space="preserve"> </v>
      </c>
      <c r="CQ242" s="80" t="str">
        <f t="shared" si="213"/>
        <v xml:space="preserve"> </v>
      </c>
      <c r="CR242" s="80" t="str">
        <f t="shared" si="214"/>
        <v xml:space="preserve"> </v>
      </c>
      <c r="CS242" s="80">
        <f t="shared" si="215"/>
        <v>9</v>
      </c>
    </row>
    <row r="243" spans="1:97">
      <c r="A243" s="33" t="s">
        <v>372</v>
      </c>
      <c r="D243">
        <v>1014357</v>
      </c>
      <c r="E243" t="s">
        <v>678</v>
      </c>
      <c r="F243" s="2">
        <v>43059</v>
      </c>
      <c r="G243" s="2">
        <v>32859</v>
      </c>
      <c r="H243" s="58">
        <f t="shared" si="162"/>
        <v>27</v>
      </c>
      <c r="I243" s="72" t="s">
        <v>8</v>
      </c>
      <c r="J243" s="43" t="s">
        <v>8</v>
      </c>
      <c r="K243" s="6">
        <v>11</v>
      </c>
      <c r="L243" s="6" t="s">
        <v>8</v>
      </c>
      <c r="M243" s="6" t="s">
        <v>11</v>
      </c>
      <c r="N243" s="6" t="s">
        <v>678</v>
      </c>
      <c r="O243" s="57"/>
      <c r="T243" t="s">
        <v>678</v>
      </c>
      <c r="U243" s="76" t="s">
        <v>678</v>
      </c>
      <c r="V243" s="22"/>
      <c r="W243" s="76" t="s">
        <v>8</v>
      </c>
      <c r="X243" s="76" t="s">
        <v>8</v>
      </c>
      <c r="Y243" s="76" t="s">
        <v>8</v>
      </c>
      <c r="Z243" s="53" t="s">
        <v>8</v>
      </c>
      <c r="AA243" t="s">
        <v>276</v>
      </c>
      <c r="AE243" t="s">
        <v>12</v>
      </c>
      <c r="AF243" s="6"/>
      <c r="AG243" s="6" t="s">
        <v>644</v>
      </c>
      <c r="AH243" s="6" t="s">
        <v>640</v>
      </c>
      <c r="AI243" s="6" t="s">
        <v>700</v>
      </c>
      <c r="AJ243" s="63">
        <f t="shared" si="163"/>
        <v>2017</v>
      </c>
      <c r="AK243" s="63">
        <f t="shared" si="164"/>
        <v>11</v>
      </c>
      <c r="AL243" s="80">
        <f t="shared" si="165"/>
        <v>1</v>
      </c>
      <c r="AM243" s="80">
        <f t="shared" si="166"/>
        <v>0</v>
      </c>
      <c r="AN243" s="80">
        <f t="shared" si="167"/>
        <v>0</v>
      </c>
      <c r="AO243" s="44">
        <f t="shared" si="168"/>
        <v>0</v>
      </c>
      <c r="AP243" s="80">
        <f t="shared" si="169"/>
        <v>0</v>
      </c>
      <c r="AQ243" s="80">
        <f t="shared" si="170"/>
        <v>1</v>
      </c>
      <c r="AR243" s="80">
        <f t="shared" si="171"/>
        <v>0</v>
      </c>
      <c r="AS243" s="44">
        <f t="shared" si="172"/>
        <v>0</v>
      </c>
      <c r="AT243" s="80">
        <f t="shared" si="173"/>
        <v>0</v>
      </c>
      <c r="AU243" s="80">
        <f t="shared" si="174"/>
        <v>0</v>
      </c>
      <c r="AV243" s="72">
        <f t="shared" si="175"/>
        <v>0</v>
      </c>
      <c r="AW243" s="72">
        <f t="shared" si="176"/>
        <v>0</v>
      </c>
      <c r="AX243" s="72">
        <f t="shared" si="177"/>
        <v>0</v>
      </c>
      <c r="AY243" s="72">
        <f t="shared" si="178"/>
        <v>0</v>
      </c>
      <c r="AZ243" s="72">
        <f t="shared" si="179"/>
        <v>0</v>
      </c>
      <c r="BA243" s="72">
        <f>IF(SUM(Referrals[[#This Row],[Tribal.bin]:[GA.bin]]) = 0,0,1)</f>
        <v>0</v>
      </c>
      <c r="BB243" s="72">
        <f t="shared" si="180"/>
        <v>0</v>
      </c>
      <c r="BC243" s="72">
        <f t="shared" si="181"/>
        <v>0</v>
      </c>
      <c r="BD243" s="72">
        <f t="shared" si="182"/>
        <v>0</v>
      </c>
      <c r="BE243" s="72">
        <f t="shared" si="183"/>
        <v>0</v>
      </c>
      <c r="BF243" s="72">
        <f t="shared" si="184"/>
        <v>0</v>
      </c>
      <c r="BG243" s="72">
        <f t="shared" si="185"/>
        <v>0</v>
      </c>
      <c r="BH243" s="72">
        <f t="shared" si="186"/>
        <v>0</v>
      </c>
      <c r="BI243" s="72">
        <f t="shared" si="187"/>
        <v>1</v>
      </c>
      <c r="BJ243" s="78">
        <f t="shared" si="188"/>
        <v>1</v>
      </c>
      <c r="BK243" s="78">
        <f t="shared" si="189"/>
        <v>1</v>
      </c>
      <c r="BL243" s="78">
        <f t="shared" si="190"/>
        <v>0</v>
      </c>
      <c r="BM243" s="72">
        <f t="shared" si="191"/>
        <v>0</v>
      </c>
      <c r="BN243" s="72">
        <f t="shared" si="192"/>
        <v>0</v>
      </c>
      <c r="BO243" s="72">
        <f t="shared" si="193"/>
        <v>0</v>
      </c>
      <c r="BP243" s="80">
        <f t="shared" si="194"/>
        <v>0</v>
      </c>
      <c r="BQ243" s="72">
        <f t="shared" si="195"/>
        <v>0</v>
      </c>
      <c r="BR243" s="72">
        <f t="shared" si="196"/>
        <v>0</v>
      </c>
      <c r="BS243" s="78">
        <f t="shared" si="197"/>
        <v>0</v>
      </c>
      <c r="BT243" s="78">
        <f t="shared" si="198"/>
        <v>0</v>
      </c>
      <c r="BU243" s="80">
        <f t="shared" si="199"/>
        <v>0</v>
      </c>
      <c r="BV243" s="80">
        <f t="shared" si="200"/>
        <v>0</v>
      </c>
      <c r="BW243" s="78">
        <f>COUNTIF(Referrals[[#This Row],[Name]:[Alt.contact]],"Mi")</f>
        <v>4</v>
      </c>
      <c r="BX243" s="80">
        <f t="shared" si="201"/>
        <v>1</v>
      </c>
      <c r="BY243" s="72">
        <f t="shared" si="202"/>
        <v>0</v>
      </c>
      <c r="BZ243" s="80">
        <f t="shared" si="203"/>
        <v>0</v>
      </c>
      <c r="CA243" s="67">
        <f t="shared" si="204"/>
        <v>0</v>
      </c>
      <c r="CB243" s="80">
        <f t="shared" si="205"/>
        <v>1</v>
      </c>
      <c r="CC243" s="80">
        <f t="shared" si="206"/>
        <v>0</v>
      </c>
      <c r="CD243" s="80">
        <f t="shared" si="207"/>
        <v>0</v>
      </c>
      <c r="CE243" s="22"/>
      <c r="CF243" s="40" t="s">
        <v>413</v>
      </c>
      <c r="CG243" s="62"/>
      <c r="CH243" s="22"/>
      <c r="CI243" s="22"/>
      <c r="CJ243" s="4">
        <v>43077</v>
      </c>
      <c r="CK243" s="80" t="str">
        <f t="shared" si="208"/>
        <v xml:space="preserve"> </v>
      </c>
      <c r="CL243" s="15"/>
      <c r="CM243" s="6" t="str">
        <f t="shared" ca="1" si="209"/>
        <v xml:space="preserve"> </v>
      </c>
      <c r="CN243" s="6" t="str">
        <f t="shared" ca="1" si="210"/>
        <v xml:space="preserve"> </v>
      </c>
      <c r="CO243" s="80" t="str">
        <f t="shared" ca="1" si="211"/>
        <v xml:space="preserve"> </v>
      </c>
      <c r="CP243" s="80" t="str">
        <f t="shared" si="212"/>
        <v xml:space="preserve"> </v>
      </c>
      <c r="CQ243" s="80" t="str">
        <f t="shared" si="213"/>
        <v xml:space="preserve"> </v>
      </c>
      <c r="CR243" s="80" t="str">
        <f t="shared" si="214"/>
        <v xml:space="preserve"> </v>
      </c>
      <c r="CS243" s="80">
        <f t="shared" si="215"/>
        <v>18</v>
      </c>
    </row>
    <row r="244" spans="1:97">
      <c r="A244" s="33" t="s">
        <v>373</v>
      </c>
      <c r="B244" t="s">
        <v>284</v>
      </c>
      <c r="C244" t="s">
        <v>285</v>
      </c>
      <c r="D244">
        <v>1021483</v>
      </c>
      <c r="E244" s="4">
        <v>42992</v>
      </c>
      <c r="F244" s="2">
        <v>43059</v>
      </c>
      <c r="G244" s="2">
        <v>26990</v>
      </c>
      <c r="H244" s="58">
        <f t="shared" si="162"/>
        <v>43</v>
      </c>
      <c r="I244" s="72" t="s">
        <v>11</v>
      </c>
      <c r="J244" s="43" t="s">
        <v>8</v>
      </c>
      <c r="K244" s="6">
        <v>8</v>
      </c>
      <c r="L244" s="6" t="s">
        <v>8</v>
      </c>
      <c r="M244" s="6" t="s">
        <v>11</v>
      </c>
      <c r="N244" s="6" t="s">
        <v>11</v>
      </c>
      <c r="O244" s="68" t="s">
        <v>8</v>
      </c>
      <c r="P244" t="s">
        <v>9</v>
      </c>
      <c r="Q244" t="s">
        <v>11</v>
      </c>
      <c r="R244" t="s">
        <v>11</v>
      </c>
      <c r="T244" t="s">
        <v>22</v>
      </c>
      <c r="U244" s="76" t="s">
        <v>8</v>
      </c>
      <c r="V244" s="22" t="s">
        <v>11</v>
      </c>
      <c r="W244" s="76" t="s">
        <v>8</v>
      </c>
      <c r="X244" s="76" t="s">
        <v>8</v>
      </c>
      <c r="Y244" s="76" t="s">
        <v>8</v>
      </c>
      <c r="Z244" s="53"/>
      <c r="AE244" t="s">
        <v>12</v>
      </c>
      <c r="AF244" s="6">
        <f>Referrals[[#This Row],[Date.Received]]-Referrals[[#This Row],[Date.Assessed]]</f>
        <v>67</v>
      </c>
      <c r="AG244" s="6" t="s">
        <v>644</v>
      </c>
      <c r="AH244" s="6" t="s">
        <v>640</v>
      </c>
      <c r="AI244" s="6" t="s">
        <v>700</v>
      </c>
      <c r="AJ244" s="63">
        <f t="shared" si="163"/>
        <v>2017</v>
      </c>
      <c r="AK244" s="63">
        <f t="shared" si="164"/>
        <v>11</v>
      </c>
      <c r="AL244" s="80">
        <f t="shared" si="165"/>
        <v>1</v>
      </c>
      <c r="AM244" s="80">
        <f t="shared" si="166"/>
        <v>0</v>
      </c>
      <c r="AN244" s="80">
        <f t="shared" si="167"/>
        <v>0</v>
      </c>
      <c r="AO244" s="44">
        <f t="shared" si="168"/>
        <v>0</v>
      </c>
      <c r="AP244" s="80">
        <f t="shared" si="169"/>
        <v>0</v>
      </c>
      <c r="AQ244" s="80">
        <f t="shared" si="170"/>
        <v>1</v>
      </c>
      <c r="AR244" s="80">
        <f t="shared" si="171"/>
        <v>0</v>
      </c>
      <c r="AS244" s="44">
        <f t="shared" si="172"/>
        <v>0</v>
      </c>
      <c r="AT244" s="80">
        <f t="shared" si="173"/>
        <v>0</v>
      </c>
      <c r="AU244" s="80">
        <f t="shared" si="174"/>
        <v>0</v>
      </c>
      <c r="AV244" s="72">
        <f t="shared" si="175"/>
        <v>1</v>
      </c>
      <c r="AW244" s="72">
        <f t="shared" si="176"/>
        <v>1</v>
      </c>
      <c r="AX244" s="72">
        <f t="shared" si="177"/>
        <v>0</v>
      </c>
      <c r="AY244" s="72">
        <f t="shared" si="178"/>
        <v>0</v>
      </c>
      <c r="AZ244" s="72">
        <f t="shared" si="179"/>
        <v>0</v>
      </c>
      <c r="BA244" s="72">
        <f>IF(SUM(Referrals[[#This Row],[Tribal.bin]:[GA.bin]]) = 0,0,1)</f>
        <v>1</v>
      </c>
      <c r="BB244" s="72">
        <f t="shared" si="180"/>
        <v>0</v>
      </c>
      <c r="BC244" s="72">
        <f t="shared" si="181"/>
        <v>0</v>
      </c>
      <c r="BD244" s="72">
        <f t="shared" si="182"/>
        <v>0</v>
      </c>
      <c r="BE244" s="72">
        <f t="shared" si="183"/>
        <v>0</v>
      </c>
      <c r="BF244" s="72">
        <f t="shared" si="184"/>
        <v>0</v>
      </c>
      <c r="BG244" s="72">
        <f t="shared" si="185"/>
        <v>0</v>
      </c>
      <c r="BH244" s="72">
        <f t="shared" si="186"/>
        <v>1</v>
      </c>
      <c r="BI244" s="72">
        <f t="shared" si="187"/>
        <v>0</v>
      </c>
      <c r="BJ244" s="78">
        <f t="shared" si="188"/>
        <v>1</v>
      </c>
      <c r="BK244" s="78">
        <f t="shared" si="189"/>
        <v>1</v>
      </c>
      <c r="BL244" s="78">
        <f t="shared" si="190"/>
        <v>0</v>
      </c>
      <c r="BM244" s="72">
        <f t="shared" si="191"/>
        <v>1</v>
      </c>
      <c r="BN244" s="72">
        <f t="shared" si="192"/>
        <v>1</v>
      </c>
      <c r="BO244" s="72">
        <f t="shared" si="193"/>
        <v>0</v>
      </c>
      <c r="BP244" s="80">
        <f t="shared" si="194"/>
        <v>0</v>
      </c>
      <c r="BQ244" s="72">
        <f t="shared" si="195"/>
        <v>1</v>
      </c>
      <c r="BR244" s="72">
        <f t="shared" si="196"/>
        <v>0</v>
      </c>
      <c r="BS244" s="78">
        <f t="shared" si="197"/>
        <v>0</v>
      </c>
      <c r="BT244" s="78">
        <f t="shared" si="198"/>
        <v>0</v>
      </c>
      <c r="BU244" s="80">
        <f t="shared" si="199"/>
        <v>0</v>
      </c>
      <c r="BV244" s="80">
        <f t="shared" si="200"/>
        <v>0</v>
      </c>
      <c r="BW244" s="78">
        <f>COUNTIF(Referrals[[#This Row],[Name]:[Alt.contact]],"Mi")</f>
        <v>0</v>
      </c>
      <c r="BX244" s="80">
        <f t="shared" si="201"/>
        <v>0</v>
      </c>
      <c r="BY244" s="72">
        <f t="shared" si="202"/>
        <v>0</v>
      </c>
      <c r="BZ244" s="80">
        <f t="shared" si="203"/>
        <v>0</v>
      </c>
      <c r="CA244" s="67">
        <f t="shared" si="204"/>
        <v>0</v>
      </c>
      <c r="CB244" s="80">
        <f t="shared" si="205"/>
        <v>1</v>
      </c>
      <c r="CC244" s="80">
        <f t="shared" si="206"/>
        <v>0</v>
      </c>
      <c r="CD244" s="80">
        <f t="shared" si="207"/>
        <v>0</v>
      </c>
      <c r="CE244" s="22"/>
      <c r="CF244" s="40" t="s">
        <v>413</v>
      </c>
      <c r="CG244" s="62"/>
      <c r="CH244" s="22"/>
      <c r="CI244" s="22"/>
      <c r="CJ244" s="4">
        <v>43109</v>
      </c>
      <c r="CK244" s="80" t="str">
        <f t="shared" si="208"/>
        <v xml:space="preserve"> </v>
      </c>
      <c r="CL244" s="15"/>
      <c r="CM244" s="6" t="str">
        <f t="shared" ca="1" si="209"/>
        <v xml:space="preserve"> </v>
      </c>
      <c r="CN244" s="6" t="str">
        <f t="shared" ca="1" si="210"/>
        <v xml:space="preserve"> </v>
      </c>
      <c r="CO244" s="80" t="str">
        <f t="shared" ca="1" si="211"/>
        <v xml:space="preserve"> </v>
      </c>
      <c r="CP244" s="80" t="str">
        <f t="shared" si="212"/>
        <v xml:space="preserve"> </v>
      </c>
      <c r="CQ244" s="80" t="str">
        <f t="shared" si="213"/>
        <v xml:space="preserve"> </v>
      </c>
      <c r="CR244" s="80" t="str">
        <f t="shared" si="214"/>
        <v xml:space="preserve"> </v>
      </c>
      <c r="CS244" s="80">
        <f t="shared" si="215"/>
        <v>50</v>
      </c>
    </row>
    <row r="245" spans="1:97">
      <c r="A245" s="33" t="s">
        <v>377</v>
      </c>
      <c r="B245" t="s">
        <v>284</v>
      </c>
      <c r="C245" t="s">
        <v>353</v>
      </c>
      <c r="D245">
        <v>1004618</v>
      </c>
      <c r="E245" s="4">
        <v>43054</v>
      </c>
      <c r="F245" s="2">
        <v>43070</v>
      </c>
      <c r="G245" s="2">
        <v>25276</v>
      </c>
      <c r="H245" s="58">
        <f t="shared" si="162"/>
        <v>48</v>
      </c>
      <c r="I245" s="72" t="s">
        <v>8</v>
      </c>
      <c r="J245" s="43" t="s">
        <v>8</v>
      </c>
      <c r="K245" s="6">
        <v>8</v>
      </c>
      <c r="L245" s="6" t="s">
        <v>8</v>
      </c>
      <c r="M245" s="6" t="s">
        <v>11</v>
      </c>
      <c r="N245" s="6" t="s">
        <v>11</v>
      </c>
      <c r="O245" s="57" t="s">
        <v>8</v>
      </c>
      <c r="P245" t="s">
        <v>77</v>
      </c>
      <c r="Q245" t="s">
        <v>11</v>
      </c>
      <c r="R245" t="s">
        <v>11</v>
      </c>
      <c r="S245" s="40" t="s">
        <v>11</v>
      </c>
      <c r="T245" t="s">
        <v>45</v>
      </c>
      <c r="U245" s="76" t="s">
        <v>8</v>
      </c>
      <c r="V245" s="22" t="s">
        <v>11</v>
      </c>
      <c r="W245" s="76" t="s">
        <v>11</v>
      </c>
      <c r="X245" s="76" t="s">
        <v>8</v>
      </c>
      <c r="Y245" s="76" t="s">
        <v>8</v>
      </c>
      <c r="Z245" s="53"/>
      <c r="AB245" t="s">
        <v>15</v>
      </c>
      <c r="AC245" t="s">
        <v>695</v>
      </c>
      <c r="AD245" s="4">
        <v>43082</v>
      </c>
      <c r="AE245" t="s">
        <v>16</v>
      </c>
      <c r="AF245" s="6">
        <f>Referrals[[#This Row],[Date.Received]]-Referrals[[#This Row],[Date.Assessed]]</f>
        <v>16</v>
      </c>
      <c r="AG245" s="6" t="s">
        <v>644</v>
      </c>
      <c r="AH245" s="6" t="s">
        <v>640</v>
      </c>
      <c r="AI245" s="6" t="s">
        <v>700</v>
      </c>
      <c r="AJ245" s="63">
        <f t="shared" si="163"/>
        <v>2017</v>
      </c>
      <c r="AK245" s="63">
        <f t="shared" si="164"/>
        <v>12</v>
      </c>
      <c r="AL245" s="80">
        <f t="shared" si="165"/>
        <v>1</v>
      </c>
      <c r="AM245" s="80">
        <f t="shared" si="166"/>
        <v>0</v>
      </c>
      <c r="AN245" s="80">
        <f t="shared" si="167"/>
        <v>0</v>
      </c>
      <c r="AO245" s="44">
        <f t="shared" si="168"/>
        <v>0</v>
      </c>
      <c r="AP245" s="80">
        <f t="shared" si="169"/>
        <v>0</v>
      </c>
      <c r="AQ245" s="80">
        <f t="shared" si="170"/>
        <v>1</v>
      </c>
      <c r="AR245" s="80">
        <f t="shared" si="171"/>
        <v>0</v>
      </c>
      <c r="AS245" s="44">
        <f t="shared" si="172"/>
        <v>0</v>
      </c>
      <c r="AT245" s="80">
        <f t="shared" si="173"/>
        <v>0</v>
      </c>
      <c r="AU245" s="80">
        <f t="shared" si="174"/>
        <v>0</v>
      </c>
      <c r="AV245" s="72">
        <f t="shared" si="175"/>
        <v>1</v>
      </c>
      <c r="AW245" s="72">
        <f t="shared" si="176"/>
        <v>0</v>
      </c>
      <c r="AX245" s="72">
        <f t="shared" si="177"/>
        <v>0</v>
      </c>
      <c r="AY245" s="72">
        <f t="shared" si="178"/>
        <v>1</v>
      </c>
      <c r="AZ245" s="72">
        <f t="shared" si="179"/>
        <v>0</v>
      </c>
      <c r="BA245" s="72">
        <f>IF(SUM(Referrals[[#This Row],[Tribal.bin]:[GA.bin]]) = 0,0,1)</f>
        <v>1</v>
      </c>
      <c r="BB245" s="72">
        <f t="shared" si="180"/>
        <v>0</v>
      </c>
      <c r="BC245" s="72">
        <f t="shared" si="181"/>
        <v>0</v>
      </c>
      <c r="BD245" s="72">
        <f t="shared" si="182"/>
        <v>0</v>
      </c>
      <c r="BE245" s="72">
        <f t="shared" si="183"/>
        <v>0</v>
      </c>
      <c r="BF245" s="72">
        <f t="shared" si="184"/>
        <v>1</v>
      </c>
      <c r="BG245" s="72">
        <f t="shared" si="185"/>
        <v>0</v>
      </c>
      <c r="BH245" s="72">
        <f t="shared" si="186"/>
        <v>0</v>
      </c>
      <c r="BI245" s="72">
        <f t="shared" si="187"/>
        <v>0</v>
      </c>
      <c r="BJ245" s="78">
        <f t="shared" si="188"/>
        <v>1</v>
      </c>
      <c r="BK245" s="78">
        <f t="shared" si="189"/>
        <v>1</v>
      </c>
      <c r="BL245" s="78">
        <f t="shared" si="190"/>
        <v>0</v>
      </c>
      <c r="BM245" s="72">
        <f t="shared" si="191"/>
        <v>1</v>
      </c>
      <c r="BN245" s="72">
        <f t="shared" si="192"/>
        <v>1</v>
      </c>
      <c r="BO245" s="72">
        <f t="shared" si="193"/>
        <v>1</v>
      </c>
      <c r="BP245" s="80">
        <f t="shared" si="194"/>
        <v>0</v>
      </c>
      <c r="BQ245" s="72">
        <f t="shared" si="195"/>
        <v>0</v>
      </c>
      <c r="BR245" s="72">
        <f t="shared" si="196"/>
        <v>0</v>
      </c>
      <c r="BS245" s="78">
        <f t="shared" si="197"/>
        <v>1</v>
      </c>
      <c r="BT245" s="78">
        <f t="shared" si="198"/>
        <v>0</v>
      </c>
      <c r="BU245" s="80">
        <f t="shared" si="199"/>
        <v>0</v>
      </c>
      <c r="BV245" s="80">
        <f t="shared" si="200"/>
        <v>0</v>
      </c>
      <c r="BW245" s="78">
        <f>COUNTIF(Referrals[[#This Row],[Name]:[Alt.contact]],"Mi")</f>
        <v>0</v>
      </c>
      <c r="BX245" s="80">
        <f t="shared" si="201"/>
        <v>0</v>
      </c>
      <c r="BY245" s="66">
        <f t="shared" si="202"/>
        <v>1</v>
      </c>
      <c r="BZ245" s="66">
        <f t="shared" si="203"/>
        <v>0</v>
      </c>
      <c r="CA245" s="67">
        <f t="shared" si="204"/>
        <v>1</v>
      </c>
      <c r="CB245" s="80">
        <f t="shared" si="205"/>
        <v>0</v>
      </c>
      <c r="CC245" s="80">
        <f t="shared" si="206"/>
        <v>0</v>
      </c>
      <c r="CD245" s="80">
        <f t="shared" si="207"/>
        <v>0</v>
      </c>
      <c r="CE245" s="52">
        <v>43138</v>
      </c>
      <c r="CG245" s="62"/>
      <c r="CH245" s="22"/>
      <c r="CI245" s="22"/>
      <c r="CJ245" s="4">
        <v>43138</v>
      </c>
      <c r="CK245" s="80" t="str">
        <f t="shared" si="208"/>
        <v>Yes</v>
      </c>
      <c r="CL245" s="15"/>
      <c r="CM245" s="6">
        <f t="shared" ca="1" si="209"/>
        <v>723</v>
      </c>
      <c r="CN245" s="6" t="str">
        <f t="shared" ca="1" si="210"/>
        <v>Yes</v>
      </c>
      <c r="CO245" s="80" t="str">
        <f t="shared" ca="1" si="211"/>
        <v>Yes</v>
      </c>
      <c r="CP245" s="80">
        <f t="shared" si="212"/>
        <v>68</v>
      </c>
      <c r="CQ245" s="80">
        <f t="shared" si="213"/>
        <v>12</v>
      </c>
      <c r="CR245" s="80">
        <f t="shared" si="214"/>
        <v>56</v>
      </c>
      <c r="CS245" s="80" t="str">
        <f t="shared" si="215"/>
        <v xml:space="preserve"> </v>
      </c>
    </row>
    <row r="246" spans="1:97">
      <c r="A246" s="33" t="s">
        <v>388</v>
      </c>
      <c r="B246" t="s">
        <v>6</v>
      </c>
      <c r="C246" t="s">
        <v>169</v>
      </c>
      <c r="D246">
        <v>1002451</v>
      </c>
      <c r="E246" s="4">
        <v>42879</v>
      </c>
      <c r="F246" s="2">
        <v>43070</v>
      </c>
      <c r="G246" s="2">
        <v>24840</v>
      </c>
      <c r="H246" s="58">
        <f t="shared" si="162"/>
        <v>49</v>
      </c>
      <c r="I246" s="72" t="s">
        <v>11</v>
      </c>
      <c r="J246" s="43" t="s">
        <v>8</v>
      </c>
      <c r="K246" s="6">
        <v>9</v>
      </c>
      <c r="L246" s="6" t="s">
        <v>8</v>
      </c>
      <c r="M246" s="6" t="s">
        <v>8</v>
      </c>
      <c r="N246" s="6" t="s">
        <v>8</v>
      </c>
      <c r="O246" s="68" t="s">
        <v>8</v>
      </c>
      <c r="P246" t="s">
        <v>9</v>
      </c>
      <c r="Q246" t="s">
        <v>11</v>
      </c>
      <c r="T246" t="s">
        <v>22</v>
      </c>
      <c r="U246" s="76" t="s">
        <v>11</v>
      </c>
      <c r="V246" s="22" t="s">
        <v>11</v>
      </c>
      <c r="W246" s="76" t="s">
        <v>11</v>
      </c>
      <c r="X246" s="76" t="s">
        <v>8</v>
      </c>
      <c r="Y246" s="76" t="s">
        <v>8</v>
      </c>
      <c r="Z246" s="53" t="s">
        <v>8</v>
      </c>
      <c r="AA246" t="s">
        <v>389</v>
      </c>
      <c r="AB246" t="s">
        <v>15</v>
      </c>
      <c r="AC246" t="s">
        <v>695</v>
      </c>
      <c r="AD246" s="4">
        <v>43076</v>
      </c>
      <c r="AE246" t="s">
        <v>16</v>
      </c>
      <c r="AF246" s="6">
        <f>Referrals[[#This Row],[Date.Received]]-Referrals[[#This Row],[Date.Assessed]]</f>
        <v>191</v>
      </c>
      <c r="AG246" s="44" t="s">
        <v>645</v>
      </c>
      <c r="AH246" s="6" t="s">
        <v>640</v>
      </c>
      <c r="AI246" s="6" t="s">
        <v>700</v>
      </c>
      <c r="AJ246" s="63">
        <f t="shared" si="163"/>
        <v>2017</v>
      </c>
      <c r="AK246" s="63">
        <f t="shared" si="164"/>
        <v>12</v>
      </c>
      <c r="AL246" s="44">
        <f t="shared" si="165"/>
        <v>0</v>
      </c>
      <c r="AM246" s="80">
        <f t="shared" si="166"/>
        <v>1</v>
      </c>
      <c r="AN246" s="80">
        <f t="shared" si="167"/>
        <v>0</v>
      </c>
      <c r="AO246" s="44">
        <f t="shared" si="168"/>
        <v>0</v>
      </c>
      <c r="AP246" s="80">
        <f t="shared" si="169"/>
        <v>0</v>
      </c>
      <c r="AQ246" s="80">
        <f t="shared" si="170"/>
        <v>1</v>
      </c>
      <c r="AR246" s="80">
        <f t="shared" si="171"/>
        <v>0</v>
      </c>
      <c r="AS246" s="44">
        <f t="shared" si="172"/>
        <v>0</v>
      </c>
      <c r="AT246" s="80">
        <f t="shared" si="173"/>
        <v>0</v>
      </c>
      <c r="AU246" s="80">
        <f t="shared" si="174"/>
        <v>0</v>
      </c>
      <c r="AV246" s="72">
        <f t="shared" si="175"/>
        <v>1</v>
      </c>
      <c r="AW246" s="72">
        <f t="shared" si="176"/>
        <v>1</v>
      </c>
      <c r="AX246" s="72">
        <f t="shared" si="177"/>
        <v>0</v>
      </c>
      <c r="AY246" s="72">
        <f t="shared" si="178"/>
        <v>0</v>
      </c>
      <c r="AZ246" s="72">
        <f t="shared" si="179"/>
        <v>0</v>
      </c>
      <c r="BA246" s="72">
        <f>IF(SUM(Referrals[[#This Row],[Tribal.bin]:[GA.bin]]) = 0,0,1)</f>
        <v>1</v>
      </c>
      <c r="BB246" s="72">
        <f t="shared" si="180"/>
        <v>0</v>
      </c>
      <c r="BC246" s="72">
        <f t="shared" si="181"/>
        <v>0</v>
      </c>
      <c r="BD246" s="72">
        <f t="shared" si="182"/>
        <v>0</v>
      </c>
      <c r="BE246" s="72">
        <f t="shared" si="183"/>
        <v>0</v>
      </c>
      <c r="BF246" s="72">
        <f t="shared" si="184"/>
        <v>0</v>
      </c>
      <c r="BG246" s="72">
        <f t="shared" si="185"/>
        <v>0</v>
      </c>
      <c r="BH246" s="72">
        <f t="shared" si="186"/>
        <v>1</v>
      </c>
      <c r="BI246" s="72">
        <f t="shared" si="187"/>
        <v>0</v>
      </c>
      <c r="BJ246" s="78">
        <f t="shared" si="188"/>
        <v>0</v>
      </c>
      <c r="BK246" s="78">
        <f t="shared" si="189"/>
        <v>0</v>
      </c>
      <c r="BL246" s="78">
        <f t="shared" si="190"/>
        <v>0</v>
      </c>
      <c r="BM246" s="72">
        <f t="shared" si="191"/>
        <v>1</v>
      </c>
      <c r="BN246" s="72">
        <f t="shared" si="192"/>
        <v>0</v>
      </c>
      <c r="BO246" s="72">
        <f t="shared" si="193"/>
        <v>0</v>
      </c>
      <c r="BP246" s="80">
        <f t="shared" si="194"/>
        <v>0</v>
      </c>
      <c r="BQ246" s="72">
        <f t="shared" si="195"/>
        <v>1</v>
      </c>
      <c r="BR246" s="72">
        <f t="shared" si="196"/>
        <v>0</v>
      </c>
      <c r="BS246" s="78">
        <f t="shared" si="197"/>
        <v>1</v>
      </c>
      <c r="BT246" s="78">
        <f t="shared" si="198"/>
        <v>0</v>
      </c>
      <c r="BU246" s="80">
        <f t="shared" si="199"/>
        <v>1</v>
      </c>
      <c r="BV246" s="80">
        <f t="shared" si="200"/>
        <v>0</v>
      </c>
      <c r="BW246" s="78">
        <f>COUNTIF(Referrals[[#This Row],[Name]:[Alt.contact]],"Mi")</f>
        <v>0</v>
      </c>
      <c r="BX246" s="80">
        <f t="shared" si="201"/>
        <v>0</v>
      </c>
      <c r="BY246" s="66">
        <f t="shared" si="202"/>
        <v>1</v>
      </c>
      <c r="BZ246" s="66">
        <f t="shared" si="203"/>
        <v>0</v>
      </c>
      <c r="CA246" s="67">
        <f t="shared" si="204"/>
        <v>1</v>
      </c>
      <c r="CB246" s="80">
        <f t="shared" si="205"/>
        <v>0</v>
      </c>
      <c r="CC246" s="80">
        <f t="shared" si="206"/>
        <v>0</v>
      </c>
      <c r="CD246" s="80">
        <f t="shared" si="207"/>
        <v>0</v>
      </c>
      <c r="CE246" s="52">
        <v>43090</v>
      </c>
      <c r="CG246" s="62"/>
      <c r="CH246" s="22"/>
      <c r="CI246" s="22"/>
      <c r="CJ246" s="4">
        <v>43090</v>
      </c>
      <c r="CK246" s="80" t="str">
        <f t="shared" si="208"/>
        <v>no</v>
      </c>
      <c r="CL246" s="28">
        <v>43555</v>
      </c>
      <c r="CM246" s="6">
        <f t="shared" ca="1" si="209"/>
        <v>465</v>
      </c>
      <c r="CN246" s="6" t="str">
        <f t="shared" ca="1" si="210"/>
        <v>Yes</v>
      </c>
      <c r="CO246" s="80" t="str">
        <f t="shared" ca="1" si="211"/>
        <v>Yes</v>
      </c>
      <c r="CP246" s="80">
        <f t="shared" si="212"/>
        <v>20</v>
      </c>
      <c r="CQ246" s="80">
        <f t="shared" si="213"/>
        <v>6</v>
      </c>
      <c r="CR246" s="80">
        <f t="shared" si="214"/>
        <v>14</v>
      </c>
      <c r="CS246" s="80" t="str">
        <f t="shared" si="215"/>
        <v xml:space="preserve"> </v>
      </c>
    </row>
    <row r="247" spans="1:97">
      <c r="A247" s="33" t="s">
        <v>375</v>
      </c>
      <c r="B247" t="s">
        <v>60</v>
      </c>
      <c r="C247" t="s">
        <v>85</v>
      </c>
      <c r="D247">
        <v>1005576</v>
      </c>
      <c r="E247" s="4">
        <v>43069</v>
      </c>
      <c r="F247" s="2">
        <v>43070</v>
      </c>
      <c r="G247" s="2">
        <v>32619</v>
      </c>
      <c r="H247" s="58">
        <f t="shared" si="162"/>
        <v>28</v>
      </c>
      <c r="I247" s="72" t="s">
        <v>8</v>
      </c>
      <c r="J247" s="43" t="s">
        <v>8</v>
      </c>
      <c r="K247" s="6">
        <v>14</v>
      </c>
      <c r="L247" s="6" t="s">
        <v>8</v>
      </c>
      <c r="M247" s="6" t="s">
        <v>11</v>
      </c>
      <c r="N247" s="6" t="s">
        <v>8</v>
      </c>
      <c r="O247" s="68" t="s">
        <v>8</v>
      </c>
      <c r="P247" t="s">
        <v>9</v>
      </c>
      <c r="T247" t="s">
        <v>22</v>
      </c>
      <c r="U247" s="76" t="s">
        <v>678</v>
      </c>
      <c r="V247" s="22" t="s">
        <v>11</v>
      </c>
      <c r="W247" s="76" t="s">
        <v>11</v>
      </c>
      <c r="X247" s="76" t="s">
        <v>11</v>
      </c>
      <c r="Y247" s="76" t="s">
        <v>8</v>
      </c>
      <c r="Z247" s="53" t="s">
        <v>8</v>
      </c>
      <c r="AA247" t="s">
        <v>276</v>
      </c>
      <c r="AE247" t="s">
        <v>12</v>
      </c>
      <c r="AF247" s="6">
        <f>Referrals[[#This Row],[Date.Received]]-Referrals[[#This Row],[Date.Assessed]]</f>
        <v>1</v>
      </c>
      <c r="AG247" s="6" t="s">
        <v>644</v>
      </c>
      <c r="AH247" s="6" t="s">
        <v>640</v>
      </c>
      <c r="AI247" s="6" t="s">
        <v>700</v>
      </c>
      <c r="AJ247" s="63">
        <f t="shared" si="163"/>
        <v>2017</v>
      </c>
      <c r="AK247" s="63">
        <f t="shared" si="164"/>
        <v>12</v>
      </c>
      <c r="AL247" s="80">
        <f t="shared" si="165"/>
        <v>1</v>
      </c>
      <c r="AM247" s="80">
        <f t="shared" si="166"/>
        <v>0</v>
      </c>
      <c r="AN247" s="80">
        <f t="shared" si="167"/>
        <v>0</v>
      </c>
      <c r="AO247" s="44">
        <f t="shared" si="168"/>
        <v>0</v>
      </c>
      <c r="AP247" s="80">
        <f t="shared" si="169"/>
        <v>0</v>
      </c>
      <c r="AQ247" s="80">
        <f t="shared" si="170"/>
        <v>1</v>
      </c>
      <c r="AR247" s="80">
        <f t="shared" si="171"/>
        <v>0</v>
      </c>
      <c r="AS247" s="44">
        <f t="shared" si="172"/>
        <v>0</v>
      </c>
      <c r="AT247" s="80">
        <f t="shared" si="173"/>
        <v>0</v>
      </c>
      <c r="AU247" s="80">
        <f t="shared" si="174"/>
        <v>0</v>
      </c>
      <c r="AV247" s="72">
        <f t="shared" si="175"/>
        <v>1</v>
      </c>
      <c r="AW247" s="72">
        <f t="shared" si="176"/>
        <v>1</v>
      </c>
      <c r="AX247" s="72">
        <f t="shared" si="177"/>
        <v>0</v>
      </c>
      <c r="AY247" s="72">
        <f t="shared" si="178"/>
        <v>0</v>
      </c>
      <c r="AZ247" s="72">
        <f t="shared" si="179"/>
        <v>0</v>
      </c>
      <c r="BA247" s="72">
        <f>IF(SUM(Referrals[[#This Row],[Tribal.bin]:[GA.bin]]) = 0,0,1)</f>
        <v>1</v>
      </c>
      <c r="BB247" s="72">
        <f t="shared" si="180"/>
        <v>0</v>
      </c>
      <c r="BC247" s="72">
        <f t="shared" si="181"/>
        <v>0</v>
      </c>
      <c r="BD247" s="72">
        <f t="shared" si="182"/>
        <v>0</v>
      </c>
      <c r="BE247" s="72">
        <f t="shared" si="183"/>
        <v>0</v>
      </c>
      <c r="BF247" s="72">
        <f t="shared" si="184"/>
        <v>0</v>
      </c>
      <c r="BG247" s="72">
        <f t="shared" si="185"/>
        <v>0</v>
      </c>
      <c r="BH247" s="72">
        <f t="shared" si="186"/>
        <v>1</v>
      </c>
      <c r="BI247" s="72">
        <f t="shared" si="187"/>
        <v>0</v>
      </c>
      <c r="BJ247" s="78">
        <f t="shared" si="188"/>
        <v>1</v>
      </c>
      <c r="BK247" s="78">
        <f t="shared" si="189"/>
        <v>0</v>
      </c>
      <c r="BL247" s="78">
        <f t="shared" si="190"/>
        <v>0</v>
      </c>
      <c r="BM247" s="72">
        <f t="shared" si="191"/>
        <v>0</v>
      </c>
      <c r="BN247" s="72">
        <f t="shared" si="192"/>
        <v>0</v>
      </c>
      <c r="BO247" s="72">
        <f t="shared" si="193"/>
        <v>0</v>
      </c>
      <c r="BP247" s="80">
        <f t="shared" si="194"/>
        <v>0</v>
      </c>
      <c r="BQ247" s="72">
        <f t="shared" si="195"/>
        <v>0</v>
      </c>
      <c r="BR247" s="72">
        <f t="shared" si="196"/>
        <v>0</v>
      </c>
      <c r="BS247" s="78">
        <f t="shared" si="197"/>
        <v>1</v>
      </c>
      <c r="BT247" s="78">
        <f t="shared" si="198"/>
        <v>1</v>
      </c>
      <c r="BU247" s="80">
        <f t="shared" si="199"/>
        <v>0</v>
      </c>
      <c r="BV247" s="80">
        <f t="shared" si="200"/>
        <v>0</v>
      </c>
      <c r="BW247" s="78">
        <f>COUNTIF(Referrals[[#This Row],[Name]:[Alt.contact]],"Mi")</f>
        <v>1</v>
      </c>
      <c r="BX247" s="80">
        <f t="shared" si="201"/>
        <v>1</v>
      </c>
      <c r="BY247" s="72">
        <f t="shared" si="202"/>
        <v>0</v>
      </c>
      <c r="BZ247" s="80">
        <f t="shared" si="203"/>
        <v>0</v>
      </c>
      <c r="CA247" s="67">
        <f t="shared" si="204"/>
        <v>0</v>
      </c>
      <c r="CB247" s="80">
        <f t="shared" si="205"/>
        <v>1</v>
      </c>
      <c r="CC247" s="80">
        <f t="shared" si="206"/>
        <v>0</v>
      </c>
      <c r="CD247" s="80">
        <f t="shared" si="207"/>
        <v>0</v>
      </c>
      <c r="CE247" s="22"/>
      <c r="CF247" s="40" t="s">
        <v>413</v>
      </c>
      <c r="CG247" s="62"/>
      <c r="CH247" s="22"/>
      <c r="CI247" s="22"/>
      <c r="CJ247" s="4">
        <v>43109</v>
      </c>
      <c r="CK247" s="80" t="str">
        <f t="shared" si="208"/>
        <v xml:space="preserve"> </v>
      </c>
      <c r="CL247" s="15"/>
      <c r="CM247" s="6" t="str">
        <f t="shared" ca="1" si="209"/>
        <v xml:space="preserve"> </v>
      </c>
      <c r="CN247" s="6" t="str">
        <f t="shared" ca="1" si="210"/>
        <v xml:space="preserve"> </v>
      </c>
      <c r="CO247" s="80" t="str">
        <f t="shared" ca="1" si="211"/>
        <v xml:space="preserve"> </v>
      </c>
      <c r="CP247" s="80" t="str">
        <f t="shared" si="212"/>
        <v xml:space="preserve"> </v>
      </c>
      <c r="CQ247" s="80" t="str">
        <f t="shared" si="213"/>
        <v xml:space="preserve"> </v>
      </c>
      <c r="CR247" s="80" t="str">
        <f t="shared" si="214"/>
        <v xml:space="preserve"> </v>
      </c>
      <c r="CS247" s="80">
        <f t="shared" si="215"/>
        <v>39</v>
      </c>
    </row>
    <row r="248" spans="1:97">
      <c r="A248" s="33" t="s">
        <v>374</v>
      </c>
      <c r="B248" t="s">
        <v>60</v>
      </c>
      <c r="C248" t="s">
        <v>135</v>
      </c>
      <c r="D248">
        <v>1031781</v>
      </c>
      <c r="E248" s="4">
        <v>42945</v>
      </c>
      <c r="F248" s="2">
        <v>43070</v>
      </c>
      <c r="G248" s="2">
        <v>32353</v>
      </c>
      <c r="H248" s="69">
        <f t="shared" si="162"/>
        <v>29</v>
      </c>
      <c r="I248" s="72" t="s">
        <v>11</v>
      </c>
      <c r="J248" s="43" t="s">
        <v>8</v>
      </c>
      <c r="K248" s="6">
        <v>13</v>
      </c>
      <c r="L248" s="6" t="s">
        <v>8</v>
      </c>
      <c r="M248" s="6" t="s">
        <v>11</v>
      </c>
      <c r="N248" s="6" t="s">
        <v>11</v>
      </c>
      <c r="O248" s="68" t="s">
        <v>8</v>
      </c>
      <c r="P248" t="s">
        <v>9</v>
      </c>
      <c r="Q248" t="s">
        <v>11</v>
      </c>
      <c r="R248" t="s">
        <v>11</v>
      </c>
      <c r="S248" s="40" t="s">
        <v>11</v>
      </c>
      <c r="T248" t="s">
        <v>45</v>
      </c>
      <c r="U248" s="76" t="s">
        <v>8</v>
      </c>
      <c r="V248" s="22" t="s">
        <v>11</v>
      </c>
      <c r="W248" s="76" t="s">
        <v>11</v>
      </c>
      <c r="X248" s="76" t="s">
        <v>11</v>
      </c>
      <c r="Y248" s="76" t="s">
        <v>8</v>
      </c>
      <c r="Z248" s="53"/>
      <c r="AE248" t="s">
        <v>12</v>
      </c>
      <c r="AF248" s="6">
        <f>Referrals[[#This Row],[Date.Received]]-Referrals[[#This Row],[Date.Assessed]]</f>
        <v>125</v>
      </c>
      <c r="AG248" s="44" t="s">
        <v>645</v>
      </c>
      <c r="AH248" s="6" t="s">
        <v>638</v>
      </c>
      <c r="AI248" s="6" t="s">
        <v>700</v>
      </c>
      <c r="AJ248" s="63">
        <f t="shared" si="163"/>
        <v>2017</v>
      </c>
      <c r="AK248" s="63">
        <f t="shared" si="164"/>
        <v>12</v>
      </c>
      <c r="AL248" s="44">
        <f t="shared" si="165"/>
        <v>0</v>
      </c>
      <c r="AM248" s="80">
        <f t="shared" si="166"/>
        <v>1</v>
      </c>
      <c r="AN248" s="80">
        <f t="shared" si="167"/>
        <v>0</v>
      </c>
      <c r="AO248" s="6">
        <f t="shared" si="168"/>
        <v>1</v>
      </c>
      <c r="AP248" s="80">
        <f t="shared" si="169"/>
        <v>0</v>
      </c>
      <c r="AQ248" s="44">
        <f t="shared" si="170"/>
        <v>0</v>
      </c>
      <c r="AR248" s="80">
        <f t="shared" si="171"/>
        <v>0</v>
      </c>
      <c r="AS248" s="44">
        <f t="shared" si="172"/>
        <v>0</v>
      </c>
      <c r="AT248" s="80">
        <f t="shared" si="173"/>
        <v>0</v>
      </c>
      <c r="AU248" s="80">
        <f t="shared" si="174"/>
        <v>0</v>
      </c>
      <c r="AV248" s="72">
        <f t="shared" si="175"/>
        <v>1</v>
      </c>
      <c r="AW248" s="72">
        <f t="shared" si="176"/>
        <v>0</v>
      </c>
      <c r="AX248" s="72">
        <f t="shared" si="177"/>
        <v>0</v>
      </c>
      <c r="AY248" s="72">
        <f t="shared" si="178"/>
        <v>1</v>
      </c>
      <c r="AZ248" s="72">
        <f t="shared" si="179"/>
        <v>0</v>
      </c>
      <c r="BA248" s="72">
        <f>IF(SUM(Referrals[[#This Row],[Tribal.bin]:[GA.bin]]) = 0,0,1)</f>
        <v>1</v>
      </c>
      <c r="BB248" s="72">
        <f t="shared" si="180"/>
        <v>0</v>
      </c>
      <c r="BC248" s="72">
        <f t="shared" si="181"/>
        <v>0</v>
      </c>
      <c r="BD248" s="72">
        <f t="shared" si="182"/>
        <v>0</v>
      </c>
      <c r="BE248" s="72">
        <f t="shared" si="183"/>
        <v>0</v>
      </c>
      <c r="BF248" s="72">
        <f t="shared" si="184"/>
        <v>0</v>
      </c>
      <c r="BG248" s="72">
        <f t="shared" si="185"/>
        <v>0</v>
      </c>
      <c r="BH248" s="72">
        <f t="shared" si="186"/>
        <v>1</v>
      </c>
      <c r="BI248" s="72">
        <f t="shared" si="187"/>
        <v>0</v>
      </c>
      <c r="BJ248" s="78">
        <f t="shared" si="188"/>
        <v>1</v>
      </c>
      <c r="BK248" s="78">
        <f t="shared" si="189"/>
        <v>1</v>
      </c>
      <c r="BL248" s="78">
        <f t="shared" si="190"/>
        <v>0</v>
      </c>
      <c r="BM248" s="72">
        <f t="shared" si="191"/>
        <v>1</v>
      </c>
      <c r="BN248" s="72">
        <f t="shared" si="192"/>
        <v>1</v>
      </c>
      <c r="BO248" s="72">
        <f t="shared" si="193"/>
        <v>1</v>
      </c>
      <c r="BP248" s="80">
        <f t="shared" si="194"/>
        <v>0</v>
      </c>
      <c r="BQ248" s="72">
        <f t="shared" si="195"/>
        <v>1</v>
      </c>
      <c r="BR248" s="72">
        <f t="shared" si="196"/>
        <v>0</v>
      </c>
      <c r="BS248" s="78">
        <f t="shared" si="197"/>
        <v>1</v>
      </c>
      <c r="BT248" s="78">
        <f t="shared" si="198"/>
        <v>1</v>
      </c>
      <c r="BU248" s="80">
        <f t="shared" si="199"/>
        <v>0</v>
      </c>
      <c r="BV248" s="80">
        <f t="shared" si="200"/>
        <v>0</v>
      </c>
      <c r="BW248" s="78">
        <f>COUNTIF(Referrals[[#This Row],[Name]:[Alt.contact]],"Mi")</f>
        <v>0</v>
      </c>
      <c r="BX248" s="80">
        <f t="shared" si="201"/>
        <v>0</v>
      </c>
      <c r="BY248" s="80">
        <f t="shared" si="202"/>
        <v>0</v>
      </c>
      <c r="BZ248" s="80">
        <f t="shared" si="203"/>
        <v>0</v>
      </c>
      <c r="CA248" s="69">
        <f t="shared" si="204"/>
        <v>0</v>
      </c>
      <c r="CB248" s="80">
        <f t="shared" si="205"/>
        <v>1</v>
      </c>
      <c r="CC248" s="80">
        <f t="shared" si="206"/>
        <v>0</v>
      </c>
      <c r="CD248" s="80">
        <f t="shared" si="207"/>
        <v>0</v>
      </c>
      <c r="CE248" s="22"/>
      <c r="CF248" s="40" t="s">
        <v>413</v>
      </c>
      <c r="CG248" s="62"/>
      <c r="CH248" s="22"/>
      <c r="CI248" s="22"/>
      <c r="CJ248" s="4">
        <v>43109</v>
      </c>
      <c r="CK248" s="80" t="str">
        <f t="shared" si="208"/>
        <v xml:space="preserve"> </v>
      </c>
      <c r="CL248" s="15"/>
      <c r="CM248" s="6" t="str">
        <f t="shared" ca="1" si="209"/>
        <v xml:space="preserve"> </v>
      </c>
      <c r="CN248" s="6" t="str">
        <f t="shared" ca="1" si="210"/>
        <v xml:space="preserve"> </v>
      </c>
      <c r="CO248" s="80" t="str">
        <f t="shared" ca="1" si="211"/>
        <v xml:space="preserve"> </v>
      </c>
      <c r="CP248" s="80" t="str">
        <f t="shared" si="212"/>
        <v xml:space="preserve"> </v>
      </c>
      <c r="CQ248" s="80" t="str">
        <f t="shared" si="213"/>
        <v xml:space="preserve"> </v>
      </c>
      <c r="CR248" s="80" t="str">
        <f t="shared" si="214"/>
        <v xml:space="preserve"> </v>
      </c>
      <c r="CS248" s="80">
        <f t="shared" si="215"/>
        <v>39</v>
      </c>
    </row>
    <row r="249" spans="1:97">
      <c r="A249" s="33" t="s">
        <v>376</v>
      </c>
      <c r="B249" t="s">
        <v>60</v>
      </c>
      <c r="C249" t="s">
        <v>135</v>
      </c>
      <c r="D249">
        <v>1018367</v>
      </c>
      <c r="E249" s="4">
        <v>43032</v>
      </c>
      <c r="F249" s="2">
        <v>43070</v>
      </c>
      <c r="G249" s="2">
        <v>22895</v>
      </c>
      <c r="H249" s="58">
        <f t="shared" si="162"/>
        <v>55</v>
      </c>
      <c r="I249" s="72" t="s">
        <v>8</v>
      </c>
      <c r="J249" s="43" t="s">
        <v>8</v>
      </c>
      <c r="K249" s="6">
        <v>14</v>
      </c>
      <c r="L249" s="6" t="s">
        <v>8</v>
      </c>
      <c r="M249" s="6" t="s">
        <v>11</v>
      </c>
      <c r="N249" s="6" t="s">
        <v>11</v>
      </c>
      <c r="O249" s="57" t="s">
        <v>8</v>
      </c>
      <c r="P249" t="s">
        <v>9</v>
      </c>
      <c r="Q249" t="s">
        <v>11</v>
      </c>
      <c r="R249" t="s">
        <v>11</v>
      </c>
      <c r="T249" t="s">
        <v>45</v>
      </c>
      <c r="U249" s="76" t="s">
        <v>11</v>
      </c>
      <c r="V249" s="22" t="s">
        <v>11</v>
      </c>
      <c r="W249" s="76" t="s">
        <v>11</v>
      </c>
      <c r="X249" s="76" t="s">
        <v>11</v>
      </c>
      <c r="Y249" s="76" t="s">
        <v>8</v>
      </c>
      <c r="Z249" s="53"/>
      <c r="AE249" t="s">
        <v>12</v>
      </c>
      <c r="AF249" s="6">
        <f>Referrals[[#This Row],[Date.Received]]-Referrals[[#This Row],[Date.Assessed]]</f>
        <v>38</v>
      </c>
      <c r="AG249" s="6" t="s">
        <v>644</v>
      </c>
      <c r="AH249" s="6" t="s">
        <v>640</v>
      </c>
      <c r="AI249" s="6" t="s">
        <v>700</v>
      </c>
      <c r="AJ249" s="63">
        <f t="shared" si="163"/>
        <v>2017</v>
      </c>
      <c r="AK249" s="63">
        <f t="shared" si="164"/>
        <v>12</v>
      </c>
      <c r="AL249" s="80">
        <f t="shared" si="165"/>
        <v>1</v>
      </c>
      <c r="AM249" s="80">
        <f t="shared" si="166"/>
        <v>0</v>
      </c>
      <c r="AN249" s="80">
        <f t="shared" si="167"/>
        <v>0</v>
      </c>
      <c r="AO249" s="44">
        <f t="shared" si="168"/>
        <v>0</v>
      </c>
      <c r="AP249" s="80">
        <f t="shared" si="169"/>
        <v>0</v>
      </c>
      <c r="AQ249" s="80">
        <f t="shared" si="170"/>
        <v>1</v>
      </c>
      <c r="AR249" s="80">
        <f t="shared" si="171"/>
        <v>0</v>
      </c>
      <c r="AS249" s="44">
        <f t="shared" si="172"/>
        <v>0</v>
      </c>
      <c r="AT249" s="80">
        <f t="shared" si="173"/>
        <v>0</v>
      </c>
      <c r="AU249" s="80">
        <f t="shared" si="174"/>
        <v>0</v>
      </c>
      <c r="AV249" s="72">
        <f t="shared" si="175"/>
        <v>1</v>
      </c>
      <c r="AW249" s="72">
        <f t="shared" si="176"/>
        <v>0</v>
      </c>
      <c r="AX249" s="72">
        <f t="shared" si="177"/>
        <v>0</v>
      </c>
      <c r="AY249" s="72">
        <f t="shared" si="178"/>
        <v>1</v>
      </c>
      <c r="AZ249" s="72">
        <f t="shared" si="179"/>
        <v>0</v>
      </c>
      <c r="BA249" s="72">
        <f>IF(SUM(Referrals[[#This Row],[Tribal.bin]:[GA.bin]]) = 0,0,1)</f>
        <v>1</v>
      </c>
      <c r="BB249" s="72">
        <f t="shared" si="180"/>
        <v>0</v>
      </c>
      <c r="BC249" s="72">
        <f t="shared" si="181"/>
        <v>0</v>
      </c>
      <c r="BD249" s="72">
        <f t="shared" si="182"/>
        <v>0</v>
      </c>
      <c r="BE249" s="72">
        <f t="shared" si="183"/>
        <v>0</v>
      </c>
      <c r="BF249" s="72">
        <f t="shared" si="184"/>
        <v>0</v>
      </c>
      <c r="BG249" s="72">
        <f t="shared" si="185"/>
        <v>0</v>
      </c>
      <c r="BH249" s="72">
        <f t="shared" si="186"/>
        <v>1</v>
      </c>
      <c r="BI249" s="72">
        <f t="shared" si="187"/>
        <v>0</v>
      </c>
      <c r="BJ249" s="78">
        <f t="shared" si="188"/>
        <v>1</v>
      </c>
      <c r="BK249" s="78">
        <f t="shared" si="189"/>
        <v>1</v>
      </c>
      <c r="BL249" s="78">
        <f t="shared" si="190"/>
        <v>0</v>
      </c>
      <c r="BM249" s="72">
        <f t="shared" si="191"/>
        <v>1</v>
      </c>
      <c r="BN249" s="72">
        <f t="shared" si="192"/>
        <v>1</v>
      </c>
      <c r="BO249" s="72">
        <f t="shared" si="193"/>
        <v>0</v>
      </c>
      <c r="BP249" s="80">
        <f t="shared" si="194"/>
        <v>0</v>
      </c>
      <c r="BQ249" s="72">
        <f t="shared" si="195"/>
        <v>0</v>
      </c>
      <c r="BR249" s="72">
        <f t="shared" si="196"/>
        <v>0</v>
      </c>
      <c r="BS249" s="78">
        <f t="shared" si="197"/>
        <v>1</v>
      </c>
      <c r="BT249" s="78">
        <f t="shared" si="198"/>
        <v>1</v>
      </c>
      <c r="BU249" s="80">
        <f t="shared" si="199"/>
        <v>1</v>
      </c>
      <c r="BV249" s="80">
        <f t="shared" si="200"/>
        <v>0</v>
      </c>
      <c r="BW249" s="78">
        <f>COUNTIF(Referrals[[#This Row],[Name]:[Alt.contact]],"Mi")</f>
        <v>0</v>
      </c>
      <c r="BX249" s="80">
        <f t="shared" si="201"/>
        <v>0</v>
      </c>
      <c r="BY249" s="72">
        <f t="shared" si="202"/>
        <v>0</v>
      </c>
      <c r="BZ249" s="80">
        <f t="shared" si="203"/>
        <v>0</v>
      </c>
      <c r="CA249" s="67">
        <f t="shared" si="204"/>
        <v>0</v>
      </c>
      <c r="CB249" s="80">
        <f t="shared" si="205"/>
        <v>1</v>
      </c>
      <c r="CC249" s="80">
        <f t="shared" si="206"/>
        <v>0</v>
      </c>
      <c r="CD249" s="80">
        <f t="shared" si="207"/>
        <v>0</v>
      </c>
      <c r="CE249" s="22"/>
      <c r="CF249" s="40" t="s">
        <v>413</v>
      </c>
      <c r="CG249" s="62"/>
      <c r="CH249" s="22"/>
      <c r="CI249" s="22"/>
      <c r="CJ249" s="4">
        <v>43109</v>
      </c>
      <c r="CK249" s="80" t="str">
        <f t="shared" si="208"/>
        <v xml:space="preserve"> </v>
      </c>
      <c r="CL249" s="15"/>
      <c r="CM249" s="6" t="str">
        <f t="shared" ca="1" si="209"/>
        <v xml:space="preserve"> </v>
      </c>
      <c r="CN249" s="6" t="str">
        <f t="shared" ca="1" si="210"/>
        <v xml:space="preserve"> </v>
      </c>
      <c r="CO249" s="80" t="str">
        <f t="shared" ca="1" si="211"/>
        <v xml:space="preserve"> </v>
      </c>
      <c r="CP249" s="80" t="str">
        <f t="shared" si="212"/>
        <v xml:space="preserve"> </v>
      </c>
      <c r="CQ249" s="80" t="str">
        <f t="shared" si="213"/>
        <v xml:space="preserve"> </v>
      </c>
      <c r="CR249" s="80" t="str">
        <f t="shared" si="214"/>
        <v xml:space="preserve"> </v>
      </c>
      <c r="CS249" s="80">
        <f t="shared" si="215"/>
        <v>39</v>
      </c>
    </row>
    <row r="250" spans="1:97">
      <c r="A250" s="33" t="s">
        <v>378</v>
      </c>
      <c r="B250" t="s">
        <v>111</v>
      </c>
      <c r="C250" t="s">
        <v>161</v>
      </c>
      <c r="D250">
        <v>1029210</v>
      </c>
      <c r="E250" s="4">
        <v>43041</v>
      </c>
      <c r="F250" s="2">
        <v>43070</v>
      </c>
      <c r="G250" s="2">
        <v>26529</v>
      </c>
      <c r="H250" s="58">
        <f t="shared" si="162"/>
        <v>45</v>
      </c>
      <c r="I250" s="72" t="s">
        <v>8</v>
      </c>
      <c r="J250" s="43" t="s">
        <v>8</v>
      </c>
      <c r="K250" s="6">
        <v>11</v>
      </c>
      <c r="L250" s="6" t="s">
        <v>8</v>
      </c>
      <c r="M250" s="6" t="s">
        <v>8</v>
      </c>
      <c r="N250" s="6" t="s">
        <v>8</v>
      </c>
      <c r="O250" s="57" t="s">
        <v>8</v>
      </c>
      <c r="P250" t="s">
        <v>9</v>
      </c>
      <c r="Q250" t="s">
        <v>11</v>
      </c>
      <c r="S250" s="40" t="s">
        <v>11</v>
      </c>
      <c r="T250" t="s">
        <v>10</v>
      </c>
      <c r="U250" s="76" t="s">
        <v>8</v>
      </c>
      <c r="V250" s="22" t="s">
        <v>11</v>
      </c>
      <c r="W250" s="76" t="s">
        <v>8</v>
      </c>
      <c r="X250" s="76" t="s">
        <v>11</v>
      </c>
      <c r="Y250" s="76" t="s">
        <v>8</v>
      </c>
      <c r="Z250" s="53"/>
      <c r="AB250" t="s">
        <v>143</v>
      </c>
      <c r="AC250" t="s">
        <v>172</v>
      </c>
      <c r="AE250" t="s">
        <v>12</v>
      </c>
      <c r="AF250" s="6">
        <f>Referrals[[#This Row],[Date.Received]]-Referrals[[#This Row],[Date.Assessed]]</f>
        <v>29</v>
      </c>
      <c r="AG250" s="6" t="s">
        <v>644</v>
      </c>
      <c r="AH250" s="6" t="s">
        <v>640</v>
      </c>
      <c r="AI250" s="6" t="s">
        <v>700</v>
      </c>
      <c r="AJ250" s="63">
        <f t="shared" si="163"/>
        <v>2017</v>
      </c>
      <c r="AK250" s="63">
        <f t="shared" si="164"/>
        <v>12</v>
      </c>
      <c r="AL250" s="80">
        <f t="shared" si="165"/>
        <v>1</v>
      </c>
      <c r="AM250" s="80">
        <f t="shared" si="166"/>
        <v>0</v>
      </c>
      <c r="AN250" s="80">
        <f t="shared" si="167"/>
        <v>0</v>
      </c>
      <c r="AO250" s="44">
        <f t="shared" si="168"/>
        <v>0</v>
      </c>
      <c r="AP250" s="80">
        <f t="shared" si="169"/>
        <v>0</v>
      </c>
      <c r="AQ250" s="80">
        <f t="shared" si="170"/>
        <v>1</v>
      </c>
      <c r="AR250" s="80">
        <f t="shared" si="171"/>
        <v>0</v>
      </c>
      <c r="AS250" s="44">
        <f t="shared" si="172"/>
        <v>0</v>
      </c>
      <c r="AT250" s="80">
        <f t="shared" si="173"/>
        <v>0</v>
      </c>
      <c r="AU250" s="80">
        <f t="shared" si="174"/>
        <v>0</v>
      </c>
      <c r="AV250" s="72">
        <f t="shared" si="175"/>
        <v>1</v>
      </c>
      <c r="AW250" s="72">
        <f t="shared" si="176"/>
        <v>0</v>
      </c>
      <c r="AX250" s="72">
        <f t="shared" si="177"/>
        <v>1</v>
      </c>
      <c r="AY250" s="72">
        <f t="shared" si="178"/>
        <v>0</v>
      </c>
      <c r="AZ250" s="72">
        <f t="shared" si="179"/>
        <v>0</v>
      </c>
      <c r="BA250" s="72">
        <f>IF(SUM(Referrals[[#This Row],[Tribal.bin]:[GA.bin]]) = 0,0,1)</f>
        <v>1</v>
      </c>
      <c r="BB250" s="72">
        <f t="shared" si="180"/>
        <v>0</v>
      </c>
      <c r="BC250" s="72">
        <f t="shared" si="181"/>
        <v>0</v>
      </c>
      <c r="BD250" s="72">
        <f t="shared" si="182"/>
        <v>0</v>
      </c>
      <c r="BE250" s="72">
        <f t="shared" si="183"/>
        <v>0</v>
      </c>
      <c r="BF250" s="72">
        <f t="shared" si="184"/>
        <v>0</v>
      </c>
      <c r="BG250" s="72">
        <f t="shared" si="185"/>
        <v>0</v>
      </c>
      <c r="BH250" s="72">
        <f t="shared" si="186"/>
        <v>1</v>
      </c>
      <c r="BI250" s="72">
        <f t="shared" si="187"/>
        <v>0</v>
      </c>
      <c r="BJ250" s="78">
        <f t="shared" si="188"/>
        <v>0</v>
      </c>
      <c r="BK250" s="78">
        <f t="shared" si="189"/>
        <v>0</v>
      </c>
      <c r="BL250" s="78">
        <f t="shared" si="190"/>
        <v>0</v>
      </c>
      <c r="BM250" s="72">
        <f t="shared" si="191"/>
        <v>1</v>
      </c>
      <c r="BN250" s="72">
        <f t="shared" si="192"/>
        <v>0</v>
      </c>
      <c r="BO250" s="72">
        <f t="shared" si="193"/>
        <v>1</v>
      </c>
      <c r="BP250" s="80">
        <f t="shared" si="194"/>
        <v>0</v>
      </c>
      <c r="BQ250" s="72">
        <f t="shared" si="195"/>
        <v>0</v>
      </c>
      <c r="BR250" s="72">
        <f t="shared" si="196"/>
        <v>0</v>
      </c>
      <c r="BS250" s="78">
        <f t="shared" si="197"/>
        <v>0</v>
      </c>
      <c r="BT250" s="78">
        <f t="shared" si="198"/>
        <v>1</v>
      </c>
      <c r="BU250" s="80">
        <f t="shared" si="199"/>
        <v>0</v>
      </c>
      <c r="BV250" s="80">
        <f t="shared" si="200"/>
        <v>0</v>
      </c>
      <c r="BW250" s="78">
        <f>COUNTIF(Referrals[[#This Row],[Name]:[Alt.contact]],"Mi")</f>
        <v>0</v>
      </c>
      <c r="BX250" s="80">
        <f t="shared" si="201"/>
        <v>0</v>
      </c>
      <c r="BY250" s="80">
        <f t="shared" si="202"/>
        <v>0</v>
      </c>
      <c r="BZ250" s="80">
        <f t="shared" si="203"/>
        <v>0</v>
      </c>
      <c r="CA250" s="67">
        <f t="shared" si="204"/>
        <v>0</v>
      </c>
      <c r="CB250" s="80">
        <f t="shared" si="205"/>
        <v>1</v>
      </c>
      <c r="CC250" s="80">
        <f t="shared" si="206"/>
        <v>0</v>
      </c>
      <c r="CD250" s="80">
        <f t="shared" si="207"/>
        <v>0</v>
      </c>
      <c r="CE250" s="92"/>
      <c r="CF250" s="40" t="s">
        <v>413</v>
      </c>
      <c r="CG250" s="62"/>
      <c r="CH250" s="22"/>
      <c r="CI250" s="22"/>
      <c r="CJ250" s="4">
        <v>43216</v>
      </c>
      <c r="CK250" s="80" t="str">
        <f t="shared" si="208"/>
        <v xml:space="preserve"> </v>
      </c>
      <c r="CL250" s="15"/>
      <c r="CM250" s="6" t="str">
        <f t="shared" ca="1" si="209"/>
        <v xml:space="preserve"> </v>
      </c>
      <c r="CN250" s="6" t="str">
        <f t="shared" ca="1" si="210"/>
        <v xml:space="preserve"> </v>
      </c>
      <c r="CO250" s="80" t="str">
        <f t="shared" ca="1" si="211"/>
        <v xml:space="preserve"> </v>
      </c>
      <c r="CP250" s="80" t="str">
        <f t="shared" si="212"/>
        <v xml:space="preserve"> </v>
      </c>
      <c r="CQ250" s="80" t="str">
        <f t="shared" si="213"/>
        <v xml:space="preserve"> </v>
      </c>
      <c r="CR250" s="80" t="str">
        <f t="shared" si="214"/>
        <v xml:space="preserve"> </v>
      </c>
      <c r="CS250" s="80">
        <f t="shared" si="215"/>
        <v>146</v>
      </c>
    </row>
    <row r="251" spans="1:97">
      <c r="A251" s="33" t="s">
        <v>379</v>
      </c>
      <c r="B251" t="s">
        <v>284</v>
      </c>
      <c r="C251" t="s">
        <v>353</v>
      </c>
      <c r="D251">
        <v>1002502</v>
      </c>
      <c r="E251" s="4">
        <v>43040</v>
      </c>
      <c r="F251" s="2">
        <v>43070</v>
      </c>
      <c r="G251" s="2">
        <v>27371</v>
      </c>
      <c r="H251" s="58">
        <f t="shared" si="162"/>
        <v>42</v>
      </c>
      <c r="I251" s="72" t="s">
        <v>8</v>
      </c>
      <c r="J251" s="43" t="s">
        <v>8</v>
      </c>
      <c r="K251" s="6">
        <v>8</v>
      </c>
      <c r="L251" s="6" t="s">
        <v>8</v>
      </c>
      <c r="M251" s="6" t="s">
        <v>11</v>
      </c>
      <c r="N251" s="6" t="s">
        <v>11</v>
      </c>
      <c r="O251" s="57" t="s">
        <v>8</v>
      </c>
      <c r="P251" t="s">
        <v>49</v>
      </c>
      <c r="Q251" t="s">
        <v>11</v>
      </c>
      <c r="S251" s="40" t="s">
        <v>11</v>
      </c>
      <c r="T251" t="s">
        <v>22</v>
      </c>
      <c r="U251" s="76" t="s">
        <v>8</v>
      </c>
      <c r="V251" s="22" t="s">
        <v>11</v>
      </c>
      <c r="W251" s="76" t="s">
        <v>11</v>
      </c>
      <c r="X251" s="76" t="s">
        <v>8</v>
      </c>
      <c r="Y251" s="76" t="s">
        <v>8</v>
      </c>
      <c r="Z251" s="53"/>
      <c r="AB251" t="s">
        <v>26</v>
      </c>
      <c r="AD251" s="4">
        <v>43112</v>
      </c>
      <c r="AE251" t="s">
        <v>12</v>
      </c>
      <c r="AF251" s="6">
        <f>Referrals[[#This Row],[Date.Received]]-Referrals[[#This Row],[Date.Assessed]]</f>
        <v>30</v>
      </c>
      <c r="AG251" s="6" t="s">
        <v>644</v>
      </c>
      <c r="AH251" s="6" t="s">
        <v>698</v>
      </c>
      <c r="AI251" s="6" t="s">
        <v>700</v>
      </c>
      <c r="AJ251" s="63">
        <f t="shared" si="163"/>
        <v>2017</v>
      </c>
      <c r="AK251" s="63">
        <f t="shared" si="164"/>
        <v>12</v>
      </c>
      <c r="AL251" s="80">
        <f t="shared" si="165"/>
        <v>1</v>
      </c>
      <c r="AM251" s="80">
        <f t="shared" si="166"/>
        <v>0</v>
      </c>
      <c r="AN251" s="80">
        <f t="shared" si="167"/>
        <v>0</v>
      </c>
      <c r="AO251" s="44">
        <f t="shared" si="168"/>
        <v>0</v>
      </c>
      <c r="AP251" s="80">
        <f t="shared" si="169"/>
        <v>0</v>
      </c>
      <c r="AQ251" s="44">
        <f t="shared" si="170"/>
        <v>0</v>
      </c>
      <c r="AR251" s="80">
        <f t="shared" si="171"/>
        <v>0</v>
      </c>
      <c r="AS251" s="44">
        <f t="shared" si="172"/>
        <v>0</v>
      </c>
      <c r="AT251" s="80">
        <f t="shared" si="173"/>
        <v>1</v>
      </c>
      <c r="AU251" s="80">
        <f t="shared" si="174"/>
        <v>0</v>
      </c>
      <c r="AV251" s="72">
        <f t="shared" si="175"/>
        <v>1</v>
      </c>
      <c r="AW251" s="72">
        <f t="shared" si="176"/>
        <v>1</v>
      </c>
      <c r="AX251" s="72">
        <f t="shared" si="177"/>
        <v>0</v>
      </c>
      <c r="AY251" s="72">
        <f t="shared" si="178"/>
        <v>0</v>
      </c>
      <c r="AZ251" s="72">
        <f t="shared" si="179"/>
        <v>0</v>
      </c>
      <c r="BA251" s="72">
        <f>IF(SUM(Referrals[[#This Row],[Tribal.bin]:[GA.bin]]) = 0,0,1)</f>
        <v>1</v>
      </c>
      <c r="BB251" s="72">
        <f t="shared" si="180"/>
        <v>0</v>
      </c>
      <c r="BC251" s="72">
        <f t="shared" si="181"/>
        <v>0</v>
      </c>
      <c r="BD251" s="72">
        <f t="shared" si="182"/>
        <v>0</v>
      </c>
      <c r="BE251" s="72">
        <f t="shared" si="183"/>
        <v>1</v>
      </c>
      <c r="BF251" s="72">
        <f t="shared" si="184"/>
        <v>0</v>
      </c>
      <c r="BG251" s="72">
        <f t="shared" si="185"/>
        <v>0</v>
      </c>
      <c r="BH251" s="72">
        <f t="shared" si="186"/>
        <v>0</v>
      </c>
      <c r="BI251" s="72">
        <f t="shared" si="187"/>
        <v>0</v>
      </c>
      <c r="BJ251" s="78">
        <f t="shared" si="188"/>
        <v>1</v>
      </c>
      <c r="BK251" s="78">
        <f t="shared" si="189"/>
        <v>1</v>
      </c>
      <c r="BL251" s="78">
        <f t="shared" si="190"/>
        <v>0</v>
      </c>
      <c r="BM251" s="72">
        <f t="shared" si="191"/>
        <v>1</v>
      </c>
      <c r="BN251" s="72">
        <f t="shared" si="192"/>
        <v>0</v>
      </c>
      <c r="BO251" s="72">
        <f t="shared" si="193"/>
        <v>1</v>
      </c>
      <c r="BP251" s="80">
        <f t="shared" si="194"/>
        <v>0</v>
      </c>
      <c r="BQ251" s="72">
        <f t="shared" si="195"/>
        <v>0</v>
      </c>
      <c r="BR251" s="72">
        <f t="shared" si="196"/>
        <v>0</v>
      </c>
      <c r="BS251" s="78">
        <f t="shared" si="197"/>
        <v>1</v>
      </c>
      <c r="BT251" s="78">
        <f t="shared" si="198"/>
        <v>0</v>
      </c>
      <c r="BU251" s="80">
        <f t="shared" si="199"/>
        <v>0</v>
      </c>
      <c r="BV251" s="80">
        <f t="shared" si="200"/>
        <v>0</v>
      </c>
      <c r="BW251" s="78">
        <f>COUNTIF(Referrals[[#This Row],[Name]:[Alt.contact]],"Mi")</f>
        <v>0</v>
      </c>
      <c r="BX251" s="80">
        <f t="shared" si="201"/>
        <v>0</v>
      </c>
      <c r="BY251" s="66">
        <f t="shared" si="202"/>
        <v>1</v>
      </c>
      <c r="BZ251" s="66">
        <f t="shared" si="203"/>
        <v>0</v>
      </c>
      <c r="CA251" s="67">
        <f t="shared" si="204"/>
        <v>0</v>
      </c>
      <c r="CB251" s="80">
        <f t="shared" si="205"/>
        <v>1</v>
      </c>
      <c r="CC251" s="80">
        <f t="shared" si="206"/>
        <v>0</v>
      </c>
      <c r="CD251" s="80">
        <f t="shared" si="207"/>
        <v>0</v>
      </c>
      <c r="CE251" s="22"/>
      <c r="CF251" t="s">
        <v>41</v>
      </c>
      <c r="CG251" s="62"/>
      <c r="CH251" t="s">
        <v>380</v>
      </c>
      <c r="CI251" s="22" t="s">
        <v>35</v>
      </c>
      <c r="CJ251" s="4">
        <v>43238</v>
      </c>
      <c r="CK251" s="80" t="str">
        <f t="shared" si="208"/>
        <v xml:space="preserve"> </v>
      </c>
      <c r="CL251" s="15"/>
      <c r="CM251" s="6" t="str">
        <f t="shared" ca="1" si="209"/>
        <v xml:space="preserve"> </v>
      </c>
      <c r="CN251" s="6" t="str">
        <f t="shared" ca="1" si="210"/>
        <v xml:space="preserve"> </v>
      </c>
      <c r="CO251" s="80" t="str">
        <f t="shared" ca="1" si="211"/>
        <v xml:space="preserve"> </v>
      </c>
      <c r="CP251" s="80" t="str">
        <f t="shared" si="212"/>
        <v xml:space="preserve"> </v>
      </c>
      <c r="CQ251" s="80">
        <f t="shared" si="213"/>
        <v>42</v>
      </c>
      <c r="CR251" s="80" t="str">
        <f t="shared" si="214"/>
        <v xml:space="preserve"> </v>
      </c>
      <c r="CS251" s="80">
        <f t="shared" si="215"/>
        <v>168</v>
      </c>
    </row>
    <row r="252" spans="1:97">
      <c r="A252" s="33" t="s">
        <v>381</v>
      </c>
      <c r="B252" t="s">
        <v>6</v>
      </c>
      <c r="C252" t="s">
        <v>7</v>
      </c>
      <c r="D252">
        <v>1011766</v>
      </c>
      <c r="E252" s="4">
        <v>43068</v>
      </c>
      <c r="F252" s="2">
        <v>43070</v>
      </c>
      <c r="G252" s="2">
        <v>27225</v>
      </c>
      <c r="H252" s="58">
        <f t="shared" si="162"/>
        <v>43</v>
      </c>
      <c r="I252" s="72" t="s">
        <v>8</v>
      </c>
      <c r="J252" s="43" t="s">
        <v>8</v>
      </c>
      <c r="K252" s="6">
        <v>12</v>
      </c>
      <c r="L252" s="6" t="s">
        <v>8</v>
      </c>
      <c r="M252" s="6" t="s">
        <v>11</v>
      </c>
      <c r="N252" s="6" t="s">
        <v>11</v>
      </c>
      <c r="O252" s="57" t="s">
        <v>8</v>
      </c>
      <c r="P252" t="s">
        <v>9</v>
      </c>
      <c r="Q252" t="s">
        <v>11</v>
      </c>
      <c r="T252" t="s">
        <v>10</v>
      </c>
      <c r="U252" s="76" t="s">
        <v>8</v>
      </c>
      <c r="V252" s="22" t="s">
        <v>11</v>
      </c>
      <c r="W252" s="76" t="s">
        <v>8</v>
      </c>
      <c r="X252" s="76" t="s">
        <v>11</v>
      </c>
      <c r="Y252" s="76" t="s">
        <v>11</v>
      </c>
      <c r="Z252" s="53"/>
      <c r="AE252" t="s">
        <v>12</v>
      </c>
      <c r="AF252" s="6">
        <f>Referrals[[#This Row],[Date.Received]]-Referrals[[#This Row],[Date.Assessed]]</f>
        <v>2</v>
      </c>
      <c r="AG252" s="6" t="s">
        <v>644</v>
      </c>
      <c r="AH252" s="6" t="s">
        <v>640</v>
      </c>
      <c r="AI252" s="6" t="s">
        <v>700</v>
      </c>
      <c r="AJ252" s="63">
        <f t="shared" si="163"/>
        <v>2017</v>
      </c>
      <c r="AK252" s="63">
        <f t="shared" si="164"/>
        <v>12</v>
      </c>
      <c r="AL252" s="80">
        <f t="shared" si="165"/>
        <v>1</v>
      </c>
      <c r="AM252" s="80">
        <f t="shared" si="166"/>
        <v>0</v>
      </c>
      <c r="AN252" s="80">
        <f t="shared" si="167"/>
        <v>0</v>
      </c>
      <c r="AO252" s="44">
        <f t="shared" si="168"/>
        <v>0</v>
      </c>
      <c r="AP252" s="80">
        <f t="shared" si="169"/>
        <v>0</v>
      </c>
      <c r="AQ252" s="80">
        <f t="shared" si="170"/>
        <v>1</v>
      </c>
      <c r="AR252" s="80">
        <f t="shared" si="171"/>
        <v>0</v>
      </c>
      <c r="AS252" s="44">
        <f t="shared" si="172"/>
        <v>0</v>
      </c>
      <c r="AT252" s="80">
        <f t="shared" si="173"/>
        <v>0</v>
      </c>
      <c r="AU252" s="80">
        <f t="shared" si="174"/>
        <v>0</v>
      </c>
      <c r="AV252" s="72">
        <f t="shared" si="175"/>
        <v>1</v>
      </c>
      <c r="AW252" s="72">
        <f t="shared" si="176"/>
        <v>0</v>
      </c>
      <c r="AX252" s="72">
        <f t="shared" si="177"/>
        <v>1</v>
      </c>
      <c r="AY252" s="72">
        <f t="shared" si="178"/>
        <v>0</v>
      </c>
      <c r="AZ252" s="72">
        <f t="shared" si="179"/>
        <v>0</v>
      </c>
      <c r="BA252" s="72">
        <f>IF(SUM(Referrals[[#This Row],[Tribal.bin]:[GA.bin]]) = 0,0,1)</f>
        <v>1</v>
      </c>
      <c r="BB252" s="72">
        <f t="shared" si="180"/>
        <v>0</v>
      </c>
      <c r="BC252" s="72">
        <f t="shared" si="181"/>
        <v>0</v>
      </c>
      <c r="BD252" s="72">
        <f t="shared" si="182"/>
        <v>0</v>
      </c>
      <c r="BE252" s="72">
        <f t="shared" si="183"/>
        <v>0</v>
      </c>
      <c r="BF252" s="72">
        <f t="shared" si="184"/>
        <v>0</v>
      </c>
      <c r="BG252" s="72">
        <f t="shared" si="185"/>
        <v>0</v>
      </c>
      <c r="BH252" s="72">
        <f t="shared" si="186"/>
        <v>1</v>
      </c>
      <c r="BI252" s="72">
        <f t="shared" si="187"/>
        <v>0</v>
      </c>
      <c r="BJ252" s="78">
        <f t="shared" si="188"/>
        <v>1</v>
      </c>
      <c r="BK252" s="78">
        <f t="shared" si="189"/>
        <v>1</v>
      </c>
      <c r="BL252" s="78">
        <f t="shared" si="190"/>
        <v>0</v>
      </c>
      <c r="BM252" s="72">
        <f t="shared" si="191"/>
        <v>1</v>
      </c>
      <c r="BN252" s="72">
        <f t="shared" si="192"/>
        <v>0</v>
      </c>
      <c r="BO252" s="72">
        <f t="shared" si="193"/>
        <v>0</v>
      </c>
      <c r="BP252" s="80">
        <f t="shared" si="194"/>
        <v>1</v>
      </c>
      <c r="BQ252" s="72">
        <f t="shared" si="195"/>
        <v>0</v>
      </c>
      <c r="BR252" s="72">
        <f t="shared" si="196"/>
        <v>0</v>
      </c>
      <c r="BS252" s="78">
        <f t="shared" si="197"/>
        <v>0</v>
      </c>
      <c r="BT252" s="78">
        <f t="shared" si="198"/>
        <v>1</v>
      </c>
      <c r="BU252" s="80">
        <f t="shared" si="199"/>
        <v>0</v>
      </c>
      <c r="BV252" s="80">
        <f t="shared" si="200"/>
        <v>0</v>
      </c>
      <c r="BW252" s="78">
        <f>COUNTIF(Referrals[[#This Row],[Name]:[Alt.contact]],"Mi")</f>
        <v>0</v>
      </c>
      <c r="BX252" s="80">
        <f t="shared" si="201"/>
        <v>0</v>
      </c>
      <c r="BY252" s="72">
        <f t="shared" si="202"/>
        <v>0</v>
      </c>
      <c r="BZ252" s="80">
        <f t="shared" si="203"/>
        <v>0</v>
      </c>
      <c r="CA252" s="67">
        <f t="shared" si="204"/>
        <v>0</v>
      </c>
      <c r="CB252" s="80">
        <f t="shared" si="205"/>
        <v>1</v>
      </c>
      <c r="CC252" s="80">
        <f t="shared" si="206"/>
        <v>0</v>
      </c>
      <c r="CD252" s="80">
        <f t="shared" si="207"/>
        <v>0</v>
      </c>
      <c r="CE252" s="22"/>
      <c r="CF252" s="40" t="s">
        <v>413</v>
      </c>
      <c r="CG252" s="62"/>
      <c r="CH252" s="22"/>
      <c r="CI252" s="22"/>
      <c r="CJ252" s="4">
        <v>43147</v>
      </c>
      <c r="CK252" s="80" t="str">
        <f t="shared" si="208"/>
        <v xml:space="preserve"> </v>
      </c>
      <c r="CL252" s="15"/>
      <c r="CM252" s="6" t="str">
        <f t="shared" ca="1" si="209"/>
        <v xml:space="preserve"> </v>
      </c>
      <c r="CN252" s="6" t="str">
        <f t="shared" ca="1" si="210"/>
        <v xml:space="preserve"> </v>
      </c>
      <c r="CO252" s="80" t="str">
        <f t="shared" ca="1" si="211"/>
        <v xml:space="preserve"> </v>
      </c>
      <c r="CP252" s="80" t="str">
        <f t="shared" si="212"/>
        <v xml:space="preserve"> </v>
      </c>
      <c r="CQ252" s="80" t="str">
        <f t="shared" si="213"/>
        <v xml:space="preserve"> </v>
      </c>
      <c r="CR252" s="80" t="str">
        <f t="shared" si="214"/>
        <v xml:space="preserve"> </v>
      </c>
      <c r="CS252" s="80">
        <f t="shared" si="215"/>
        <v>77</v>
      </c>
    </row>
    <row r="253" spans="1:97">
      <c r="A253" s="33" t="s">
        <v>382</v>
      </c>
      <c r="B253" t="s">
        <v>284</v>
      </c>
      <c r="C253" t="s">
        <v>353</v>
      </c>
      <c r="D253">
        <v>1048575</v>
      </c>
      <c r="E253" s="4">
        <v>43047</v>
      </c>
      <c r="F253" s="2">
        <v>43070</v>
      </c>
      <c r="G253" s="2">
        <v>31902</v>
      </c>
      <c r="H253" s="58">
        <f t="shared" si="162"/>
        <v>30</v>
      </c>
      <c r="I253" s="72" t="s">
        <v>8</v>
      </c>
      <c r="J253" s="43" t="s">
        <v>8</v>
      </c>
      <c r="K253" s="6">
        <v>10</v>
      </c>
      <c r="L253" s="6" t="s">
        <v>8</v>
      </c>
      <c r="M253" s="6" t="s">
        <v>11</v>
      </c>
      <c r="N253" s="6" t="s">
        <v>11</v>
      </c>
      <c r="O253" s="57" t="s">
        <v>8</v>
      </c>
      <c r="P253" t="s">
        <v>77</v>
      </c>
      <c r="Q253" t="s">
        <v>11</v>
      </c>
      <c r="T253" t="s">
        <v>45</v>
      </c>
      <c r="U253" s="76" t="s">
        <v>8</v>
      </c>
      <c r="V253" s="22" t="s">
        <v>11</v>
      </c>
      <c r="W253" s="76" t="s">
        <v>11</v>
      </c>
      <c r="X253" s="76" t="s">
        <v>8</v>
      </c>
      <c r="Y253" s="76" t="s">
        <v>8</v>
      </c>
      <c r="Z253" s="53"/>
      <c r="AE253" t="s">
        <v>12</v>
      </c>
      <c r="AF253" s="6">
        <f>Referrals[[#This Row],[Date.Received]]-Referrals[[#This Row],[Date.Assessed]]</f>
        <v>23</v>
      </c>
      <c r="AG253" s="6" t="s">
        <v>644</v>
      </c>
      <c r="AH253" s="6" t="s">
        <v>640</v>
      </c>
      <c r="AI253" s="6" t="s">
        <v>700</v>
      </c>
      <c r="AJ253" s="63">
        <f t="shared" si="163"/>
        <v>2017</v>
      </c>
      <c r="AK253" s="63">
        <f t="shared" si="164"/>
        <v>12</v>
      </c>
      <c r="AL253" s="80">
        <f t="shared" si="165"/>
        <v>1</v>
      </c>
      <c r="AM253" s="80">
        <f t="shared" si="166"/>
        <v>0</v>
      </c>
      <c r="AN253" s="80">
        <f t="shared" si="167"/>
        <v>0</v>
      </c>
      <c r="AO253" s="44">
        <f t="shared" si="168"/>
        <v>0</v>
      </c>
      <c r="AP253" s="80">
        <f t="shared" si="169"/>
        <v>0</v>
      </c>
      <c r="AQ253" s="80">
        <f t="shared" si="170"/>
        <v>1</v>
      </c>
      <c r="AR253" s="80">
        <f t="shared" si="171"/>
        <v>0</v>
      </c>
      <c r="AS253" s="44">
        <f t="shared" si="172"/>
        <v>0</v>
      </c>
      <c r="AT253" s="80">
        <f t="shared" si="173"/>
        <v>0</v>
      </c>
      <c r="AU253" s="80">
        <f t="shared" si="174"/>
        <v>0</v>
      </c>
      <c r="AV253" s="72">
        <f t="shared" si="175"/>
        <v>1</v>
      </c>
      <c r="AW253" s="72">
        <f t="shared" si="176"/>
        <v>0</v>
      </c>
      <c r="AX253" s="72">
        <f t="shared" si="177"/>
        <v>0</v>
      </c>
      <c r="AY253" s="72">
        <f t="shared" si="178"/>
        <v>1</v>
      </c>
      <c r="AZ253" s="72">
        <f t="shared" si="179"/>
        <v>0</v>
      </c>
      <c r="BA253" s="72">
        <f>IF(SUM(Referrals[[#This Row],[Tribal.bin]:[GA.bin]]) = 0,0,1)</f>
        <v>1</v>
      </c>
      <c r="BB253" s="72">
        <f t="shared" si="180"/>
        <v>0</v>
      </c>
      <c r="BC253" s="72">
        <f t="shared" si="181"/>
        <v>0</v>
      </c>
      <c r="BD253" s="72">
        <f t="shared" si="182"/>
        <v>0</v>
      </c>
      <c r="BE253" s="72">
        <f t="shared" si="183"/>
        <v>0</v>
      </c>
      <c r="BF253" s="72">
        <f t="shared" si="184"/>
        <v>1</v>
      </c>
      <c r="BG253" s="72">
        <f t="shared" si="185"/>
        <v>0</v>
      </c>
      <c r="BH253" s="72">
        <f t="shared" si="186"/>
        <v>0</v>
      </c>
      <c r="BI253" s="72">
        <f t="shared" si="187"/>
        <v>0</v>
      </c>
      <c r="BJ253" s="78">
        <f t="shared" si="188"/>
        <v>1</v>
      </c>
      <c r="BK253" s="78">
        <f t="shared" si="189"/>
        <v>1</v>
      </c>
      <c r="BL253" s="78">
        <f t="shared" si="190"/>
        <v>0</v>
      </c>
      <c r="BM253" s="72">
        <f t="shared" si="191"/>
        <v>1</v>
      </c>
      <c r="BN253" s="72">
        <f t="shared" si="192"/>
        <v>0</v>
      </c>
      <c r="BO253" s="72">
        <f t="shared" si="193"/>
        <v>0</v>
      </c>
      <c r="BP253" s="80">
        <f t="shared" si="194"/>
        <v>0</v>
      </c>
      <c r="BQ253" s="72">
        <f t="shared" si="195"/>
        <v>0</v>
      </c>
      <c r="BR253" s="72">
        <f t="shared" si="196"/>
        <v>0</v>
      </c>
      <c r="BS253" s="78">
        <f t="shared" si="197"/>
        <v>1</v>
      </c>
      <c r="BT253" s="78">
        <f t="shared" si="198"/>
        <v>0</v>
      </c>
      <c r="BU253" s="80">
        <f t="shared" si="199"/>
        <v>0</v>
      </c>
      <c r="BV253" s="80">
        <f t="shared" si="200"/>
        <v>0</v>
      </c>
      <c r="BW253" s="78">
        <f>COUNTIF(Referrals[[#This Row],[Name]:[Alt.contact]],"Mi")</f>
        <v>0</v>
      </c>
      <c r="BX253" s="80">
        <f t="shared" si="201"/>
        <v>0</v>
      </c>
      <c r="BY253" s="72">
        <f t="shared" si="202"/>
        <v>0</v>
      </c>
      <c r="BZ253" s="80">
        <f t="shared" si="203"/>
        <v>0</v>
      </c>
      <c r="CA253" s="67">
        <f t="shared" si="204"/>
        <v>0</v>
      </c>
      <c r="CB253" s="80">
        <f t="shared" si="205"/>
        <v>1</v>
      </c>
      <c r="CC253" s="80">
        <f t="shared" si="206"/>
        <v>0</v>
      </c>
      <c r="CD253" s="80">
        <f t="shared" si="207"/>
        <v>0</v>
      </c>
      <c r="CE253" s="22"/>
      <c r="CF253" s="40" t="s">
        <v>413</v>
      </c>
      <c r="CG253" s="62"/>
      <c r="CH253" s="22"/>
      <c r="CI253" s="22"/>
      <c r="CJ253" s="4">
        <v>43152</v>
      </c>
      <c r="CK253" s="80" t="str">
        <f t="shared" si="208"/>
        <v xml:space="preserve"> </v>
      </c>
      <c r="CL253" s="15"/>
      <c r="CM253" s="6" t="str">
        <f t="shared" ca="1" si="209"/>
        <v xml:space="preserve"> </v>
      </c>
      <c r="CN253" s="6" t="str">
        <f t="shared" ca="1" si="210"/>
        <v xml:space="preserve"> </v>
      </c>
      <c r="CO253" s="80" t="str">
        <f t="shared" ca="1" si="211"/>
        <v xml:space="preserve"> </v>
      </c>
      <c r="CP253" s="80" t="str">
        <f t="shared" si="212"/>
        <v xml:space="preserve"> </v>
      </c>
      <c r="CQ253" s="80" t="str">
        <f t="shared" si="213"/>
        <v xml:space="preserve"> </v>
      </c>
      <c r="CR253" s="80" t="str">
        <f t="shared" si="214"/>
        <v xml:space="preserve"> </v>
      </c>
      <c r="CS253" s="80">
        <f t="shared" si="215"/>
        <v>82</v>
      </c>
    </row>
    <row r="254" spans="1:97">
      <c r="A254" s="33" t="s">
        <v>383</v>
      </c>
      <c r="B254" t="s">
        <v>384</v>
      </c>
      <c r="C254" t="s">
        <v>385</v>
      </c>
      <c r="D254">
        <v>1031990</v>
      </c>
      <c r="E254" s="4">
        <v>43019</v>
      </c>
      <c r="F254" s="2">
        <v>43070</v>
      </c>
      <c r="G254" s="2">
        <v>28965</v>
      </c>
      <c r="H254" s="58">
        <f t="shared" si="162"/>
        <v>38</v>
      </c>
      <c r="I254" s="72" t="s">
        <v>8</v>
      </c>
      <c r="J254" s="43" t="s">
        <v>8</v>
      </c>
      <c r="K254" s="6">
        <v>8</v>
      </c>
      <c r="L254" s="6" t="s">
        <v>8</v>
      </c>
      <c r="M254" s="6" t="s">
        <v>11</v>
      </c>
      <c r="N254" s="6" t="s">
        <v>678</v>
      </c>
      <c r="O254" s="57"/>
      <c r="P254" t="s">
        <v>49</v>
      </c>
      <c r="T254" t="s">
        <v>22</v>
      </c>
      <c r="U254" s="76" t="s">
        <v>8</v>
      </c>
      <c r="V254" s="22" t="s">
        <v>11</v>
      </c>
      <c r="W254" s="76" t="s">
        <v>8</v>
      </c>
      <c r="X254" s="76" t="s">
        <v>11</v>
      </c>
      <c r="Y254" s="76" t="s">
        <v>8</v>
      </c>
      <c r="Z254" s="53" t="s">
        <v>8</v>
      </c>
      <c r="AA254" t="s">
        <v>276</v>
      </c>
      <c r="AE254" t="s">
        <v>12</v>
      </c>
      <c r="AF254" s="6">
        <f>Referrals[[#This Row],[Date.Received]]-Referrals[[#This Row],[Date.Assessed]]</f>
        <v>51</v>
      </c>
      <c r="AG254" s="6" t="s">
        <v>644</v>
      </c>
      <c r="AH254" s="6" t="s">
        <v>638</v>
      </c>
      <c r="AI254" s="6" t="s">
        <v>700</v>
      </c>
      <c r="AJ254" s="63">
        <f t="shared" si="163"/>
        <v>2017</v>
      </c>
      <c r="AK254" s="63">
        <f t="shared" si="164"/>
        <v>12</v>
      </c>
      <c r="AL254" s="80">
        <f t="shared" si="165"/>
        <v>1</v>
      </c>
      <c r="AM254" s="80">
        <f t="shared" si="166"/>
        <v>0</v>
      </c>
      <c r="AN254" s="80">
        <f t="shared" si="167"/>
        <v>0</v>
      </c>
      <c r="AO254" s="6">
        <f t="shared" si="168"/>
        <v>1</v>
      </c>
      <c r="AP254" s="80">
        <f t="shared" si="169"/>
        <v>0</v>
      </c>
      <c r="AQ254" s="44">
        <f t="shared" si="170"/>
        <v>0</v>
      </c>
      <c r="AR254" s="80">
        <f t="shared" si="171"/>
        <v>0</v>
      </c>
      <c r="AS254" s="44">
        <f t="shared" si="172"/>
        <v>0</v>
      </c>
      <c r="AT254" s="80">
        <f t="shared" si="173"/>
        <v>0</v>
      </c>
      <c r="AU254" s="80">
        <f t="shared" si="174"/>
        <v>0</v>
      </c>
      <c r="AV254" s="72">
        <f t="shared" si="175"/>
        <v>1</v>
      </c>
      <c r="AW254" s="72">
        <f t="shared" si="176"/>
        <v>1</v>
      </c>
      <c r="AX254" s="72">
        <f t="shared" si="177"/>
        <v>0</v>
      </c>
      <c r="AY254" s="72">
        <f t="shared" si="178"/>
        <v>0</v>
      </c>
      <c r="AZ254" s="72">
        <f t="shared" si="179"/>
        <v>0</v>
      </c>
      <c r="BA254" s="72">
        <f>IF(SUM(Referrals[[#This Row],[Tribal.bin]:[GA.bin]]) = 0,0,1)</f>
        <v>1</v>
      </c>
      <c r="BB254" s="72">
        <f t="shared" si="180"/>
        <v>0</v>
      </c>
      <c r="BC254" s="72">
        <f t="shared" si="181"/>
        <v>0</v>
      </c>
      <c r="BD254" s="72">
        <f t="shared" si="182"/>
        <v>0</v>
      </c>
      <c r="BE254" s="72">
        <f t="shared" si="183"/>
        <v>1</v>
      </c>
      <c r="BF254" s="72">
        <f t="shared" si="184"/>
        <v>0</v>
      </c>
      <c r="BG254" s="72">
        <f t="shared" si="185"/>
        <v>0</v>
      </c>
      <c r="BH254" s="72">
        <f t="shared" si="186"/>
        <v>0</v>
      </c>
      <c r="BI254" s="72">
        <f t="shared" si="187"/>
        <v>1</v>
      </c>
      <c r="BJ254" s="78">
        <f t="shared" si="188"/>
        <v>1</v>
      </c>
      <c r="BK254" s="78">
        <f t="shared" si="189"/>
        <v>1</v>
      </c>
      <c r="BL254" s="78">
        <f t="shared" si="190"/>
        <v>0</v>
      </c>
      <c r="BM254" s="72">
        <f t="shared" si="191"/>
        <v>0</v>
      </c>
      <c r="BN254" s="72">
        <f t="shared" si="192"/>
        <v>0</v>
      </c>
      <c r="BO254" s="72">
        <f t="shared" si="193"/>
        <v>0</v>
      </c>
      <c r="BP254" s="80">
        <f t="shared" si="194"/>
        <v>0</v>
      </c>
      <c r="BQ254" s="72">
        <f t="shared" si="195"/>
        <v>0</v>
      </c>
      <c r="BR254" s="72">
        <f t="shared" si="196"/>
        <v>0</v>
      </c>
      <c r="BS254" s="78">
        <f t="shared" si="197"/>
        <v>0</v>
      </c>
      <c r="BT254" s="78">
        <f t="shared" si="198"/>
        <v>1</v>
      </c>
      <c r="BU254" s="80">
        <f t="shared" si="199"/>
        <v>0</v>
      </c>
      <c r="BV254" s="80">
        <f t="shared" si="200"/>
        <v>0</v>
      </c>
      <c r="BW254" s="78">
        <f>COUNTIF(Referrals[[#This Row],[Name]:[Alt.contact]],"Mi")</f>
        <v>1</v>
      </c>
      <c r="BX254" s="80">
        <f t="shared" si="201"/>
        <v>1</v>
      </c>
      <c r="BY254" s="72">
        <f t="shared" si="202"/>
        <v>0</v>
      </c>
      <c r="BZ254" s="80">
        <f t="shared" si="203"/>
        <v>0</v>
      </c>
      <c r="CA254" s="67">
        <f t="shared" si="204"/>
        <v>0</v>
      </c>
      <c r="CB254" s="80">
        <f t="shared" si="205"/>
        <v>1</v>
      </c>
      <c r="CC254" s="80">
        <f t="shared" si="206"/>
        <v>0</v>
      </c>
      <c r="CD254" s="80">
        <f t="shared" si="207"/>
        <v>0</v>
      </c>
      <c r="CE254" s="22"/>
      <c r="CF254" s="40" t="s">
        <v>413</v>
      </c>
      <c r="CG254" s="62"/>
      <c r="CH254" s="22"/>
      <c r="CI254" s="22"/>
      <c r="CJ254" s="4">
        <v>43109</v>
      </c>
      <c r="CK254" s="80" t="str">
        <f t="shared" si="208"/>
        <v xml:space="preserve"> </v>
      </c>
      <c r="CL254" s="15"/>
      <c r="CM254" s="6" t="str">
        <f t="shared" ca="1" si="209"/>
        <v xml:space="preserve"> </v>
      </c>
      <c r="CN254" s="6" t="str">
        <f t="shared" ca="1" si="210"/>
        <v xml:space="preserve"> </v>
      </c>
      <c r="CO254" s="80" t="str">
        <f t="shared" ca="1" si="211"/>
        <v xml:space="preserve"> </v>
      </c>
      <c r="CP254" s="80" t="str">
        <f t="shared" si="212"/>
        <v xml:space="preserve"> </v>
      </c>
      <c r="CQ254" s="80" t="str">
        <f t="shared" si="213"/>
        <v xml:space="preserve"> </v>
      </c>
      <c r="CR254" s="80" t="str">
        <f t="shared" si="214"/>
        <v xml:space="preserve"> </v>
      </c>
      <c r="CS254" s="80">
        <f t="shared" si="215"/>
        <v>39</v>
      </c>
    </row>
    <row r="255" spans="1:97">
      <c r="A255" s="33" t="s">
        <v>386</v>
      </c>
      <c r="B255" t="s">
        <v>284</v>
      </c>
      <c r="C255" t="s">
        <v>353</v>
      </c>
      <c r="D255">
        <v>1007249</v>
      </c>
      <c r="E255" s="4">
        <v>43037</v>
      </c>
      <c r="F255" s="2">
        <v>43070</v>
      </c>
      <c r="G255" s="2">
        <v>25276</v>
      </c>
      <c r="H255" s="58">
        <f t="shared" si="162"/>
        <v>48</v>
      </c>
      <c r="I255" s="72" t="s">
        <v>8</v>
      </c>
      <c r="J255" s="43" t="s">
        <v>8</v>
      </c>
      <c r="K255" s="6">
        <v>9</v>
      </c>
      <c r="L255" s="6" t="s">
        <v>8</v>
      </c>
      <c r="M255" s="6" t="s">
        <v>11</v>
      </c>
      <c r="N255" s="6" t="s">
        <v>678</v>
      </c>
      <c r="O255" s="57" t="s">
        <v>8</v>
      </c>
      <c r="P255" t="s">
        <v>49</v>
      </c>
      <c r="S255" s="40" t="s">
        <v>11</v>
      </c>
      <c r="T255" t="s">
        <v>10</v>
      </c>
      <c r="U255" s="76" t="s">
        <v>678</v>
      </c>
      <c r="V255" s="22" t="s">
        <v>11</v>
      </c>
      <c r="W255" s="76" t="s">
        <v>11</v>
      </c>
      <c r="X255" s="76" t="s">
        <v>11</v>
      </c>
      <c r="Y255" s="76" t="s">
        <v>8</v>
      </c>
      <c r="Z255" s="53"/>
      <c r="AE255" t="s">
        <v>12</v>
      </c>
      <c r="AF255" s="6">
        <f>Referrals[[#This Row],[Date.Received]]-Referrals[[#This Row],[Date.Assessed]]</f>
        <v>33</v>
      </c>
      <c r="AG255" s="6" t="s">
        <v>644</v>
      </c>
      <c r="AH255" s="6" t="s">
        <v>642</v>
      </c>
      <c r="AI255" s="6" t="s">
        <v>700</v>
      </c>
      <c r="AJ255" s="63">
        <f t="shared" si="163"/>
        <v>2017</v>
      </c>
      <c r="AK255" s="63">
        <f t="shared" si="164"/>
        <v>12</v>
      </c>
      <c r="AL255" s="80">
        <f t="shared" si="165"/>
        <v>1</v>
      </c>
      <c r="AM255" s="80">
        <f t="shared" si="166"/>
        <v>0</v>
      </c>
      <c r="AN255" s="80">
        <f t="shared" si="167"/>
        <v>0</v>
      </c>
      <c r="AO255" s="44">
        <f t="shared" si="168"/>
        <v>0</v>
      </c>
      <c r="AP255" s="80">
        <f t="shared" si="169"/>
        <v>0</v>
      </c>
      <c r="AQ255" s="44">
        <f t="shared" si="170"/>
        <v>0</v>
      </c>
      <c r="AR255" s="80">
        <f t="shared" si="171"/>
        <v>0</v>
      </c>
      <c r="AS255" s="6">
        <f t="shared" si="172"/>
        <v>1</v>
      </c>
      <c r="AT255" s="80">
        <f t="shared" si="173"/>
        <v>0</v>
      </c>
      <c r="AU255" s="80">
        <f t="shared" si="174"/>
        <v>0</v>
      </c>
      <c r="AV255" s="72">
        <f t="shared" si="175"/>
        <v>1</v>
      </c>
      <c r="AW255" s="72">
        <f t="shared" si="176"/>
        <v>0</v>
      </c>
      <c r="AX255" s="72">
        <f t="shared" si="177"/>
        <v>1</v>
      </c>
      <c r="AY255" s="72">
        <f t="shared" si="178"/>
        <v>0</v>
      </c>
      <c r="AZ255" s="72">
        <f t="shared" si="179"/>
        <v>0</v>
      </c>
      <c r="BA255" s="72">
        <f>IF(SUM(Referrals[[#This Row],[Tribal.bin]:[GA.bin]]) = 0,0,1)</f>
        <v>1</v>
      </c>
      <c r="BB255" s="72">
        <f t="shared" si="180"/>
        <v>0</v>
      </c>
      <c r="BC255" s="72">
        <f t="shared" si="181"/>
        <v>0</v>
      </c>
      <c r="BD255" s="72">
        <f t="shared" si="182"/>
        <v>0</v>
      </c>
      <c r="BE255" s="72">
        <f t="shared" si="183"/>
        <v>1</v>
      </c>
      <c r="BF255" s="72">
        <f t="shared" si="184"/>
        <v>0</v>
      </c>
      <c r="BG255" s="72">
        <f t="shared" si="185"/>
        <v>0</v>
      </c>
      <c r="BH255" s="72">
        <f t="shared" si="186"/>
        <v>0</v>
      </c>
      <c r="BI255" s="72">
        <f t="shared" si="187"/>
        <v>0</v>
      </c>
      <c r="BJ255" s="78">
        <f t="shared" si="188"/>
        <v>1</v>
      </c>
      <c r="BK255" s="78">
        <f t="shared" si="189"/>
        <v>1</v>
      </c>
      <c r="BL255" s="78">
        <f t="shared" si="190"/>
        <v>0</v>
      </c>
      <c r="BM255" s="72">
        <f t="shared" si="191"/>
        <v>0</v>
      </c>
      <c r="BN255" s="72">
        <f t="shared" si="192"/>
        <v>0</v>
      </c>
      <c r="BO255" s="72">
        <f t="shared" si="193"/>
        <v>1</v>
      </c>
      <c r="BP255" s="80">
        <f t="shared" si="194"/>
        <v>0</v>
      </c>
      <c r="BQ255" s="72">
        <f t="shared" si="195"/>
        <v>0</v>
      </c>
      <c r="BR255" s="72">
        <f t="shared" si="196"/>
        <v>0</v>
      </c>
      <c r="BS255" s="78">
        <f t="shared" si="197"/>
        <v>1</v>
      </c>
      <c r="BT255" s="78">
        <f t="shared" si="198"/>
        <v>1</v>
      </c>
      <c r="BU255" s="80">
        <f t="shared" si="199"/>
        <v>0</v>
      </c>
      <c r="BV255" s="80">
        <f t="shared" si="200"/>
        <v>0</v>
      </c>
      <c r="BW255" s="78">
        <f>COUNTIF(Referrals[[#This Row],[Name]:[Alt.contact]],"Mi")</f>
        <v>2</v>
      </c>
      <c r="BX255" s="80">
        <f t="shared" si="201"/>
        <v>1</v>
      </c>
      <c r="BY255" s="80">
        <f t="shared" si="202"/>
        <v>0</v>
      </c>
      <c r="BZ255" s="80">
        <f t="shared" si="203"/>
        <v>0</v>
      </c>
      <c r="CA255" s="67">
        <f t="shared" si="204"/>
        <v>0</v>
      </c>
      <c r="CB255" s="80">
        <f t="shared" si="205"/>
        <v>1</v>
      </c>
      <c r="CC255" s="80">
        <f t="shared" si="206"/>
        <v>0</v>
      </c>
      <c r="CD255" s="80">
        <f t="shared" si="207"/>
        <v>0</v>
      </c>
      <c r="CE255" s="22"/>
      <c r="CF255" t="s">
        <v>94</v>
      </c>
      <c r="CG255" s="62"/>
      <c r="CH255" s="22"/>
      <c r="CI255" s="22" t="s">
        <v>23</v>
      </c>
      <c r="CJ255" s="4">
        <v>43109</v>
      </c>
      <c r="CK255" s="80" t="str">
        <f t="shared" si="208"/>
        <v xml:space="preserve"> </v>
      </c>
      <c r="CL255" s="15"/>
      <c r="CM255" s="6" t="str">
        <f t="shared" ca="1" si="209"/>
        <v xml:space="preserve"> </v>
      </c>
      <c r="CN255" s="6" t="str">
        <f t="shared" ca="1" si="210"/>
        <v xml:space="preserve"> </v>
      </c>
      <c r="CO255" s="80" t="str">
        <f t="shared" ca="1" si="211"/>
        <v xml:space="preserve"> </v>
      </c>
      <c r="CP255" s="80" t="str">
        <f t="shared" si="212"/>
        <v xml:space="preserve"> </v>
      </c>
      <c r="CQ255" s="80" t="str">
        <f t="shared" si="213"/>
        <v xml:space="preserve"> </v>
      </c>
      <c r="CR255" s="80" t="str">
        <f t="shared" si="214"/>
        <v xml:space="preserve"> </v>
      </c>
      <c r="CS255" s="80">
        <f t="shared" si="215"/>
        <v>39</v>
      </c>
    </row>
    <row r="256" spans="1:97">
      <c r="A256" s="33" t="s">
        <v>332</v>
      </c>
      <c r="B256" t="s">
        <v>129</v>
      </c>
      <c r="C256" t="s">
        <v>130</v>
      </c>
      <c r="D256">
        <v>1032090</v>
      </c>
      <c r="E256" s="4">
        <v>42951</v>
      </c>
      <c r="F256" s="2">
        <v>43070</v>
      </c>
      <c r="G256" s="2">
        <v>31038</v>
      </c>
      <c r="H256" s="58">
        <f t="shared" si="162"/>
        <v>32</v>
      </c>
      <c r="I256" s="72" t="s">
        <v>11</v>
      </c>
      <c r="J256" s="72" t="s">
        <v>11</v>
      </c>
      <c r="K256" s="6">
        <v>10</v>
      </c>
      <c r="L256" s="6" t="s">
        <v>8</v>
      </c>
      <c r="M256" s="6" t="s">
        <v>11</v>
      </c>
      <c r="N256" s="6" t="s">
        <v>8</v>
      </c>
      <c r="O256" s="57" t="s">
        <v>8</v>
      </c>
      <c r="P256" t="s">
        <v>9</v>
      </c>
      <c r="R256" t="s">
        <v>11</v>
      </c>
      <c r="T256" t="s">
        <v>10</v>
      </c>
      <c r="U256" s="76" t="s">
        <v>8</v>
      </c>
      <c r="V256" s="22" t="s">
        <v>11</v>
      </c>
      <c r="W256" s="76" t="s">
        <v>8</v>
      </c>
      <c r="X256" s="76" t="s">
        <v>8</v>
      </c>
      <c r="Y256" s="76" t="s">
        <v>8</v>
      </c>
      <c r="Z256" s="53" t="s">
        <v>8</v>
      </c>
      <c r="AA256" t="s">
        <v>276</v>
      </c>
      <c r="AE256" t="s">
        <v>12</v>
      </c>
      <c r="AF256" s="6">
        <f>Referrals[[#This Row],[Date.Received]]-Referrals[[#This Row],[Date.Assessed]]</f>
        <v>119</v>
      </c>
      <c r="AG256" s="6" t="s">
        <v>644</v>
      </c>
      <c r="AH256" s="6" t="s">
        <v>642</v>
      </c>
      <c r="AI256" s="6" t="s">
        <v>700</v>
      </c>
      <c r="AJ256" s="63">
        <f t="shared" si="163"/>
        <v>2017</v>
      </c>
      <c r="AK256" s="63">
        <f t="shared" si="164"/>
        <v>12</v>
      </c>
      <c r="AL256" s="80">
        <f t="shared" si="165"/>
        <v>1</v>
      </c>
      <c r="AM256" s="80">
        <f t="shared" si="166"/>
        <v>0</v>
      </c>
      <c r="AN256" s="80">
        <f t="shared" si="167"/>
        <v>0</v>
      </c>
      <c r="AO256" s="44">
        <f t="shared" si="168"/>
        <v>0</v>
      </c>
      <c r="AP256" s="80">
        <f t="shared" si="169"/>
        <v>0</v>
      </c>
      <c r="AQ256" s="44">
        <f t="shared" si="170"/>
        <v>0</v>
      </c>
      <c r="AR256" s="80">
        <f t="shared" si="171"/>
        <v>0</v>
      </c>
      <c r="AS256" s="6">
        <f t="shared" si="172"/>
        <v>1</v>
      </c>
      <c r="AT256" s="80">
        <f t="shared" si="173"/>
        <v>0</v>
      </c>
      <c r="AU256" s="80">
        <f t="shared" si="174"/>
        <v>0</v>
      </c>
      <c r="AV256" s="72">
        <f t="shared" si="175"/>
        <v>1</v>
      </c>
      <c r="AW256" s="72">
        <f t="shared" si="176"/>
        <v>0</v>
      </c>
      <c r="AX256" s="72">
        <f t="shared" si="177"/>
        <v>1</v>
      </c>
      <c r="AY256" s="72">
        <f t="shared" si="178"/>
        <v>0</v>
      </c>
      <c r="AZ256" s="72">
        <f t="shared" si="179"/>
        <v>0</v>
      </c>
      <c r="BA256" s="72">
        <f>IF(SUM(Referrals[[#This Row],[Tribal.bin]:[GA.bin]]) = 0,0,1)</f>
        <v>1</v>
      </c>
      <c r="BB256" s="72">
        <f t="shared" si="180"/>
        <v>0</v>
      </c>
      <c r="BC256" s="72">
        <f t="shared" si="181"/>
        <v>0</v>
      </c>
      <c r="BD256" s="72">
        <f t="shared" si="182"/>
        <v>0</v>
      </c>
      <c r="BE256" s="72">
        <f t="shared" si="183"/>
        <v>0</v>
      </c>
      <c r="BF256" s="72">
        <f t="shared" si="184"/>
        <v>0</v>
      </c>
      <c r="BG256" s="72">
        <f t="shared" si="185"/>
        <v>0</v>
      </c>
      <c r="BH256" s="72">
        <f t="shared" si="186"/>
        <v>1</v>
      </c>
      <c r="BI256" s="72">
        <f t="shared" si="187"/>
        <v>0</v>
      </c>
      <c r="BJ256" s="78">
        <f t="shared" si="188"/>
        <v>1</v>
      </c>
      <c r="BK256" s="78">
        <f t="shared" si="189"/>
        <v>0</v>
      </c>
      <c r="BL256" s="78">
        <f t="shared" si="190"/>
        <v>0</v>
      </c>
      <c r="BM256" s="72">
        <f t="shared" si="191"/>
        <v>0</v>
      </c>
      <c r="BN256" s="72">
        <f t="shared" si="192"/>
        <v>1</v>
      </c>
      <c r="BO256" s="72">
        <f t="shared" si="193"/>
        <v>0</v>
      </c>
      <c r="BP256" s="80">
        <f t="shared" si="194"/>
        <v>0</v>
      </c>
      <c r="BQ256" s="72">
        <f t="shared" si="195"/>
        <v>1</v>
      </c>
      <c r="BR256" s="72">
        <f t="shared" si="196"/>
        <v>1</v>
      </c>
      <c r="BS256" s="78">
        <f t="shared" si="197"/>
        <v>0</v>
      </c>
      <c r="BT256" s="78">
        <f t="shared" si="198"/>
        <v>0</v>
      </c>
      <c r="BU256" s="80">
        <f t="shared" si="199"/>
        <v>0</v>
      </c>
      <c r="BV256" s="80">
        <f t="shared" si="200"/>
        <v>0</v>
      </c>
      <c r="BW256" s="78">
        <f>COUNTIF(Referrals[[#This Row],[Name]:[Alt.contact]],"Mi")</f>
        <v>0</v>
      </c>
      <c r="BX256" s="80">
        <f t="shared" si="201"/>
        <v>0</v>
      </c>
      <c r="BY256" s="72">
        <f t="shared" si="202"/>
        <v>0</v>
      </c>
      <c r="BZ256" s="80">
        <f t="shared" si="203"/>
        <v>0</v>
      </c>
      <c r="CA256" s="67">
        <f t="shared" si="204"/>
        <v>0</v>
      </c>
      <c r="CB256" s="80">
        <f t="shared" si="205"/>
        <v>1</v>
      </c>
      <c r="CC256" s="80">
        <f t="shared" si="206"/>
        <v>0</v>
      </c>
      <c r="CD256" s="80">
        <f t="shared" si="207"/>
        <v>0</v>
      </c>
      <c r="CE256" s="22"/>
      <c r="CF256" t="s">
        <v>94</v>
      </c>
      <c r="CG256" s="62"/>
      <c r="CH256" s="22"/>
      <c r="CI256" s="22" t="s">
        <v>17</v>
      </c>
      <c r="CJ256" s="4">
        <v>43097</v>
      </c>
      <c r="CK256" s="80" t="str">
        <f t="shared" si="208"/>
        <v xml:space="preserve"> </v>
      </c>
      <c r="CL256" s="15"/>
      <c r="CM256" s="6" t="str">
        <f t="shared" ca="1" si="209"/>
        <v xml:space="preserve"> </v>
      </c>
      <c r="CN256" s="6" t="str">
        <f t="shared" ca="1" si="210"/>
        <v xml:space="preserve"> </v>
      </c>
      <c r="CO256" s="80" t="str">
        <f t="shared" ca="1" si="211"/>
        <v xml:space="preserve"> </v>
      </c>
      <c r="CP256" s="80" t="str">
        <f t="shared" si="212"/>
        <v xml:space="preserve"> </v>
      </c>
      <c r="CQ256" s="80" t="str">
        <f t="shared" si="213"/>
        <v xml:space="preserve"> </v>
      </c>
      <c r="CR256" s="80" t="str">
        <f t="shared" si="214"/>
        <v xml:space="preserve"> </v>
      </c>
      <c r="CS256" s="80">
        <f t="shared" si="215"/>
        <v>27</v>
      </c>
    </row>
    <row r="257" spans="1:97">
      <c r="A257" s="33" t="s">
        <v>387</v>
      </c>
      <c r="B257" t="s">
        <v>119</v>
      </c>
      <c r="C257" t="s">
        <v>331</v>
      </c>
      <c r="D257">
        <v>1002993</v>
      </c>
      <c r="E257" s="4">
        <v>42975</v>
      </c>
      <c r="F257" s="2">
        <v>43070</v>
      </c>
      <c r="G257" s="2">
        <v>30619</v>
      </c>
      <c r="H257" s="58">
        <f t="shared" si="162"/>
        <v>34</v>
      </c>
      <c r="I257" s="72" t="s">
        <v>8</v>
      </c>
      <c r="J257" s="43" t="s">
        <v>8</v>
      </c>
      <c r="K257" s="6">
        <v>9</v>
      </c>
      <c r="L257" s="6" t="s">
        <v>8</v>
      </c>
      <c r="M257" s="6" t="s">
        <v>11</v>
      </c>
      <c r="N257" s="6" t="s">
        <v>11</v>
      </c>
      <c r="O257" s="57" t="s">
        <v>8</v>
      </c>
      <c r="P257" t="s">
        <v>9</v>
      </c>
      <c r="Q257" t="s">
        <v>11</v>
      </c>
      <c r="R257" t="s">
        <v>11</v>
      </c>
      <c r="T257" t="s">
        <v>45</v>
      </c>
      <c r="U257" s="76" t="s">
        <v>8</v>
      </c>
      <c r="V257" s="22" t="s">
        <v>11</v>
      </c>
      <c r="W257" s="76" t="s">
        <v>8</v>
      </c>
      <c r="X257" s="76" t="s">
        <v>11</v>
      </c>
      <c r="Y257" s="76" t="s">
        <v>8</v>
      </c>
      <c r="Z257" s="53"/>
      <c r="AE257" t="s">
        <v>12</v>
      </c>
      <c r="AF257" s="6">
        <f>Referrals[[#This Row],[Date.Received]]-Referrals[[#This Row],[Date.Assessed]]</f>
        <v>95</v>
      </c>
      <c r="AG257" s="6" t="s">
        <v>644</v>
      </c>
      <c r="AH257" s="6" t="s">
        <v>698</v>
      </c>
      <c r="AI257" s="6" t="s">
        <v>700</v>
      </c>
      <c r="AJ257" s="63">
        <f t="shared" si="163"/>
        <v>2017</v>
      </c>
      <c r="AK257" s="63">
        <f t="shared" si="164"/>
        <v>12</v>
      </c>
      <c r="AL257" s="80">
        <f t="shared" si="165"/>
        <v>1</v>
      </c>
      <c r="AM257" s="80">
        <f t="shared" si="166"/>
        <v>0</v>
      </c>
      <c r="AN257" s="80">
        <f t="shared" si="167"/>
        <v>0</v>
      </c>
      <c r="AO257" s="44">
        <f t="shared" si="168"/>
        <v>0</v>
      </c>
      <c r="AP257" s="80">
        <f t="shared" si="169"/>
        <v>0</v>
      </c>
      <c r="AQ257" s="44">
        <f t="shared" si="170"/>
        <v>0</v>
      </c>
      <c r="AR257" s="80">
        <f t="shared" si="171"/>
        <v>0</v>
      </c>
      <c r="AS257" s="44">
        <f t="shared" si="172"/>
        <v>0</v>
      </c>
      <c r="AT257" s="80">
        <f t="shared" si="173"/>
        <v>1</v>
      </c>
      <c r="AU257" s="80">
        <f t="shared" si="174"/>
        <v>0</v>
      </c>
      <c r="AV257" s="72">
        <f t="shared" si="175"/>
        <v>1</v>
      </c>
      <c r="AW257" s="72">
        <f t="shared" si="176"/>
        <v>0</v>
      </c>
      <c r="AX257" s="72">
        <f t="shared" si="177"/>
        <v>0</v>
      </c>
      <c r="AY257" s="72">
        <f t="shared" si="178"/>
        <v>1</v>
      </c>
      <c r="AZ257" s="72">
        <f t="shared" si="179"/>
        <v>0</v>
      </c>
      <c r="BA257" s="72">
        <f>IF(SUM(Referrals[[#This Row],[Tribal.bin]:[GA.bin]]) = 0,0,1)</f>
        <v>1</v>
      </c>
      <c r="BB257" s="72">
        <f t="shared" si="180"/>
        <v>0</v>
      </c>
      <c r="BC257" s="72">
        <f t="shared" si="181"/>
        <v>0</v>
      </c>
      <c r="BD257" s="72">
        <f t="shared" si="182"/>
        <v>0</v>
      </c>
      <c r="BE257" s="72">
        <f t="shared" si="183"/>
        <v>0</v>
      </c>
      <c r="BF257" s="72">
        <f t="shared" si="184"/>
        <v>0</v>
      </c>
      <c r="BG257" s="72">
        <f t="shared" si="185"/>
        <v>0</v>
      </c>
      <c r="BH257" s="72">
        <f t="shared" si="186"/>
        <v>1</v>
      </c>
      <c r="BI257" s="72">
        <f t="shared" si="187"/>
        <v>0</v>
      </c>
      <c r="BJ257" s="78">
        <f t="shared" si="188"/>
        <v>1</v>
      </c>
      <c r="BK257" s="78">
        <f t="shared" si="189"/>
        <v>1</v>
      </c>
      <c r="BL257" s="78">
        <f t="shared" si="190"/>
        <v>0</v>
      </c>
      <c r="BM257" s="72">
        <f t="shared" si="191"/>
        <v>1</v>
      </c>
      <c r="BN257" s="72">
        <f t="shared" si="192"/>
        <v>1</v>
      </c>
      <c r="BO257" s="72">
        <f t="shared" si="193"/>
        <v>0</v>
      </c>
      <c r="BP257" s="80">
        <f t="shared" si="194"/>
        <v>0</v>
      </c>
      <c r="BQ257" s="72">
        <f t="shared" si="195"/>
        <v>0</v>
      </c>
      <c r="BR257" s="72">
        <f t="shared" si="196"/>
        <v>0</v>
      </c>
      <c r="BS257" s="78">
        <f t="shared" si="197"/>
        <v>0</v>
      </c>
      <c r="BT257" s="78">
        <f t="shared" si="198"/>
        <v>1</v>
      </c>
      <c r="BU257" s="80">
        <f t="shared" si="199"/>
        <v>0</v>
      </c>
      <c r="BV257" s="80">
        <f t="shared" si="200"/>
        <v>0</v>
      </c>
      <c r="BW257" s="78">
        <f>COUNTIF(Referrals[[#This Row],[Name]:[Alt.contact]],"Mi")</f>
        <v>0</v>
      </c>
      <c r="BX257" s="80">
        <f t="shared" si="201"/>
        <v>0</v>
      </c>
      <c r="BY257" s="72">
        <f t="shared" si="202"/>
        <v>0</v>
      </c>
      <c r="BZ257" s="80">
        <f t="shared" si="203"/>
        <v>0</v>
      </c>
      <c r="CA257" s="67">
        <f t="shared" si="204"/>
        <v>0</v>
      </c>
      <c r="CB257" s="80">
        <f t="shared" si="205"/>
        <v>1</v>
      </c>
      <c r="CC257" s="80">
        <f t="shared" si="206"/>
        <v>0</v>
      </c>
      <c r="CD257" s="80">
        <f t="shared" si="207"/>
        <v>0</v>
      </c>
      <c r="CE257" s="22"/>
      <c r="CF257" s="40" t="s">
        <v>413</v>
      </c>
      <c r="CG257" s="62"/>
      <c r="CH257" s="22"/>
      <c r="CI257" s="22"/>
      <c r="CJ257" s="4">
        <v>43109</v>
      </c>
      <c r="CK257" s="80" t="str">
        <f t="shared" si="208"/>
        <v xml:space="preserve"> </v>
      </c>
      <c r="CL257" s="15"/>
      <c r="CM257" s="6" t="str">
        <f t="shared" ca="1" si="209"/>
        <v xml:space="preserve"> </v>
      </c>
      <c r="CN257" s="6" t="str">
        <f t="shared" ca="1" si="210"/>
        <v xml:space="preserve"> </v>
      </c>
      <c r="CO257" s="80" t="str">
        <f t="shared" ca="1" si="211"/>
        <v xml:space="preserve"> </v>
      </c>
      <c r="CP257" s="80" t="str">
        <f t="shared" si="212"/>
        <v xml:space="preserve"> </v>
      </c>
      <c r="CQ257" s="80" t="str">
        <f t="shared" si="213"/>
        <v xml:space="preserve"> </v>
      </c>
      <c r="CR257" s="80" t="str">
        <f t="shared" si="214"/>
        <v xml:space="preserve"> </v>
      </c>
      <c r="CS257" s="80">
        <f t="shared" si="215"/>
        <v>39</v>
      </c>
    </row>
    <row r="258" spans="1:97">
      <c r="A258" s="33" t="s">
        <v>223</v>
      </c>
      <c r="B258" t="s">
        <v>60</v>
      </c>
      <c r="C258" t="s">
        <v>85</v>
      </c>
      <c r="D258">
        <v>1052948</v>
      </c>
      <c r="E258" s="4">
        <v>42837</v>
      </c>
      <c r="F258" s="2">
        <v>43070</v>
      </c>
      <c r="G258" s="2">
        <v>31273</v>
      </c>
      <c r="H258" s="58">
        <f t="shared" ref="H258:H321" si="216">INT(YEARFRAC(G258,F258))</f>
        <v>32</v>
      </c>
      <c r="I258" s="72" t="s">
        <v>11</v>
      </c>
      <c r="J258" s="72" t="s">
        <v>11</v>
      </c>
      <c r="K258" s="6">
        <v>8</v>
      </c>
      <c r="L258" s="6" t="s">
        <v>8</v>
      </c>
      <c r="M258" s="6" t="s">
        <v>11</v>
      </c>
      <c r="N258" s="6" t="s">
        <v>11</v>
      </c>
      <c r="O258" s="57" t="s">
        <v>8</v>
      </c>
      <c r="P258" t="s">
        <v>9</v>
      </c>
      <c r="Q258" t="s">
        <v>11</v>
      </c>
      <c r="R258" t="s">
        <v>11</v>
      </c>
      <c r="T258" t="s">
        <v>45</v>
      </c>
      <c r="U258" s="76" t="s">
        <v>8</v>
      </c>
      <c r="V258" s="22" t="s">
        <v>11</v>
      </c>
      <c r="W258" s="76" t="s">
        <v>11</v>
      </c>
      <c r="X258" s="76" t="s">
        <v>8</v>
      </c>
      <c r="Y258" s="76" t="s">
        <v>8</v>
      </c>
      <c r="Z258" s="53"/>
      <c r="AE258" t="s">
        <v>12</v>
      </c>
      <c r="AF258" s="6">
        <f>Referrals[[#This Row],[Date.Received]]-Referrals[[#This Row],[Date.Assessed]]</f>
        <v>233</v>
      </c>
      <c r="AG258" s="6" t="s">
        <v>644</v>
      </c>
      <c r="AH258" s="6" t="s">
        <v>642</v>
      </c>
      <c r="AI258" s="6" t="s">
        <v>700</v>
      </c>
      <c r="AJ258" s="63">
        <f t="shared" ref="AJ258:AJ321" si="217">YEAR(F258)</f>
        <v>2017</v>
      </c>
      <c r="AK258" s="63">
        <f t="shared" ref="AK258:AK321" si="218">MONTH(F258)</f>
        <v>12</v>
      </c>
      <c r="AL258" s="80">
        <f t="shared" ref="AL258:AL321" si="219">IF(AG258&lt;&gt;"Male",0,1)</f>
        <v>1</v>
      </c>
      <c r="AM258" s="80">
        <f t="shared" ref="AM258:AM321" si="220">IF(AG258&lt;&gt;"Female",0,1)</f>
        <v>0</v>
      </c>
      <c r="AN258" s="80">
        <f t="shared" ref="AN258:AN321" si="221">IF(AG258&lt;&gt;"Trans",0,1)</f>
        <v>0</v>
      </c>
      <c r="AO258" s="44">
        <f t="shared" ref="AO258:AO321" si="222">IF(AH258&lt;&gt;"AI",0,1)</f>
        <v>0</v>
      </c>
      <c r="AP258" s="80">
        <f t="shared" ref="AP258:AP321" si="223">IF(AH258&lt;&gt;"Asian",0,1)</f>
        <v>0</v>
      </c>
      <c r="AQ258" s="44">
        <f t="shared" ref="AQ258:AQ321" si="224">IF(AH258&lt;&gt;"Black/AA",0,1)</f>
        <v>0</v>
      </c>
      <c r="AR258" s="80">
        <f t="shared" ref="AR258:AR321" si="225">IF(AH258&lt;&gt;"NH/PI",0,1)</f>
        <v>0</v>
      </c>
      <c r="AS258" s="6">
        <f t="shared" ref="AS258:AS321" si="226">IF(AH258&lt;&gt;"White",0,1)</f>
        <v>1</v>
      </c>
      <c r="AT258" s="80">
        <f t="shared" ref="AT258:AT321" si="227">IF(AH258&lt;&gt;"Mix/Other",0,1)</f>
        <v>0</v>
      </c>
      <c r="AU258" s="80">
        <f t="shared" ref="AU258:AU321" si="228">IF(AI258&lt;&gt;"H/L",0,1)</f>
        <v>0</v>
      </c>
      <c r="AV258" s="72">
        <f t="shared" ref="AV258:AV321" si="229">IF(V258&lt;&gt;"Yes",0,1)</f>
        <v>1</v>
      </c>
      <c r="AW258" s="72">
        <f t="shared" ref="AW258:AW321" si="230">IF(T258&lt;&gt;"Chronic Homeless",0,1)</f>
        <v>0</v>
      </c>
      <c r="AX258" s="72">
        <f t="shared" ref="AX258:AX321" si="231">IF(T258&lt;&gt;"HUD homeless",0,1)</f>
        <v>0</v>
      </c>
      <c r="AY258" s="72">
        <f t="shared" ref="AY258:AY321" si="232">IF(T258&lt;&gt;"Long term homeless",0,1)</f>
        <v>1</v>
      </c>
      <c r="AZ258" s="72">
        <f t="shared" ref="AZ258:AZ321" si="233">IF(T258&lt;&gt;"not homeless",0,1)</f>
        <v>0</v>
      </c>
      <c r="BA258" s="72">
        <f>IF(SUM(Referrals[[#This Row],[Tribal.bin]:[GA.bin]]) = 0,0,1)</f>
        <v>1</v>
      </c>
      <c r="BB258" s="72">
        <f t="shared" ref="BB258:BB321" si="234">IF(P258&lt;&gt;"Tribal",0,1)</f>
        <v>0</v>
      </c>
      <c r="BC258" s="72">
        <f t="shared" ref="BC258:BC321" si="235">IF(P258&lt;&gt;"SSDI",0,1)</f>
        <v>0</v>
      </c>
      <c r="BD258" s="72">
        <f t="shared" ref="BD258:BD321" si="236">IF(P258&lt;&gt;"RSDI",0,1)</f>
        <v>0</v>
      </c>
      <c r="BE258" s="72">
        <f t="shared" ref="BE258:BE321" si="237">IF(P258&lt;&gt;"none",0,1)</f>
        <v>0</v>
      </c>
      <c r="BF258" s="72">
        <f t="shared" ref="BF258:BF321" si="238">IF(P258&lt;&gt;"employment",0,1)</f>
        <v>0</v>
      </c>
      <c r="BG258" s="72">
        <f t="shared" ref="BG258:BG321" si="239">IF(P258&lt;&gt;"SSI",0,1)</f>
        <v>0</v>
      </c>
      <c r="BH258" s="72">
        <f t="shared" ref="BH258:BH321" si="240">IF(P258&lt;&gt;"GA",0,1)</f>
        <v>1</v>
      </c>
      <c r="BI258" s="72">
        <f t="shared" ref="BI258:BI321" si="241">IF(O258&lt;&gt;"no",1,0)</f>
        <v>0</v>
      </c>
      <c r="BJ258" s="78">
        <f t="shared" ref="BJ258:BJ321" si="242">IF(M258&lt;&gt;"no",1,0)</f>
        <v>1</v>
      </c>
      <c r="BK258" s="78">
        <f t="shared" ref="BK258:BK321" si="243">IF(N258&lt;&gt;"no",1,0)</f>
        <v>1</v>
      </c>
      <c r="BL258" s="78">
        <f t="shared" ref="BL258:BL321" si="244">IF(L258&lt;&gt;"no",1,0)</f>
        <v>0</v>
      </c>
      <c r="BM258" s="72">
        <f t="shared" ref="BM258:BM321" si="245">IF(Q258&lt;&gt;"",1,0)</f>
        <v>1</v>
      </c>
      <c r="BN258" s="72">
        <f t="shared" ref="BN258:BN321" si="246">IF(R258&lt;&gt;"",1,0)</f>
        <v>1</v>
      </c>
      <c r="BO258" s="72">
        <f t="shared" ref="BO258:BO321" si="247">IF(S258&lt;&gt;"",1,0)</f>
        <v>0</v>
      </c>
      <c r="BP258" s="80">
        <f t="shared" ref="BP258:BP321" si="248">IF(Y258&lt;&gt;"yes",0,1)</f>
        <v>0</v>
      </c>
      <c r="BQ258" s="72">
        <f t="shared" ref="BQ258:BQ321" si="249">IF(I258&lt;&gt;"Yes",0,1)</f>
        <v>1</v>
      </c>
      <c r="BR258" s="72">
        <f t="shared" ref="BR258:BR321" si="250">IF(J258&lt;&gt;"Yes",0,1)</f>
        <v>1</v>
      </c>
      <c r="BS258" s="78">
        <f t="shared" ref="BS258:BS321" si="251">IF(W258&lt;&gt;"no",1,0)</f>
        <v>1</v>
      </c>
      <c r="BT258" s="78">
        <f t="shared" ref="BT258:BT321" si="252">IF(X258&lt;&gt;"no",1,0)</f>
        <v>0</v>
      </c>
      <c r="BU258" s="80">
        <f t="shared" ref="BU258:BU321" si="253">IF(U258&lt;&gt;"Yes",0,1)</f>
        <v>0</v>
      </c>
      <c r="BV258" s="80">
        <f t="shared" ref="BV258:BV321" si="254">IF(I258&lt;&gt;"unkwn",0,1)</f>
        <v>0</v>
      </c>
      <c r="BW258" s="78">
        <f>COUNTIF(Referrals[[#This Row],[Name]:[Alt.contact]],"Mi")</f>
        <v>0</v>
      </c>
      <c r="BX258" s="80">
        <f t="shared" ref="BX258:BX321" si="255">IF(BW258 &gt;0,1,0)</f>
        <v>0</v>
      </c>
      <c r="BY258" s="72">
        <f t="shared" ref="BY258:BY321" si="256">IF(AD258&lt;&gt;"",1,0)</f>
        <v>0</v>
      </c>
      <c r="BZ258" s="80">
        <f t="shared" ref="BZ258:BZ321" si="257">IF(AE258&lt;&gt;"interview scheduled",0,1)</f>
        <v>0</v>
      </c>
      <c r="CA258" s="67">
        <f t="shared" ref="CA258:CA321" si="258">IF(AE258&lt;&gt;"Moved in",0,1)</f>
        <v>0</v>
      </c>
      <c r="CB258" s="80">
        <f t="shared" ref="CB258:CB321" si="259">IF(AE258&lt;&gt;"Removed",0,1)</f>
        <v>1</v>
      </c>
      <c r="CC258" s="80">
        <f t="shared" ref="CC258:CC321" si="260">IF(AE258&lt;&gt;"in process with PM",0,1)</f>
        <v>0</v>
      </c>
      <c r="CD258" s="80">
        <f t="shared" ref="CD258:CD321" si="261">IF(AE258&lt;&gt;"",0,1)</f>
        <v>0</v>
      </c>
      <c r="CE258" s="22"/>
      <c r="CF258" s="40" t="s">
        <v>413</v>
      </c>
      <c r="CG258" s="62"/>
      <c r="CH258" s="22"/>
      <c r="CI258" s="22"/>
      <c r="CJ258" s="4">
        <v>43195</v>
      </c>
      <c r="CK258" s="80" t="str">
        <f t="shared" ref="CK258:CK321" si="262">_xlfn.IFS(AE258="Removed"," ",AE258 = "in process with PM"," ",AE258 = "interview scheduled"," ", AE258 = FALSE, " ", CL258 &gt; 1/1/2010,"no",AE258 = "Moved in","Yes")</f>
        <v xml:space="preserve"> </v>
      </c>
      <c r="CL258" s="15"/>
      <c r="CM258" s="6" t="str">
        <f t="shared" ref="CM258:CM321" ca="1" si="263">_xlfn.IFS(AE258="Removed"," ",AE258 = "in process with PM"," ",AE258 = "interview scheduled"," ", AE258 = FALSE, " ",CK258 = "no",CL258 - CE258,CK258 = "Yes",TODAY() - CE258)</f>
        <v xml:space="preserve"> </v>
      </c>
      <c r="CN258" s="6" t="str">
        <f t="shared" ref="CN258:CN321" ca="1" si="264">_xlfn.IFS(AE258="Removed"," ",AE258 = "in process with PM"," ",AE258 = "interview scheduled"," ", AE258 = FALSE, " ",(TODAY() - CE258) &gt; 364,"Yes",(TODAY() - CE258) &lt; 365,"no")</f>
        <v xml:space="preserve"> </v>
      </c>
      <c r="CO258" s="80" t="str">
        <f t="shared" ref="CO258:CO321" ca="1" si="265">_xlfn.IFS(AE258="Removed"," ",AE258 = "in process with PM"," ",AE258 = "interview scheduled"," ", AE258 = FALSE, " ",CM258 &gt; 364,"Yes",CM258 &lt; 365,"no")</f>
        <v xml:space="preserve"> </v>
      </c>
      <c r="CP258" s="80" t="str">
        <f t="shared" ref="CP258:CP321" si="266">_xlfn.IFS(AE258="Removed"," ",AE258 = "in process with PM"," ",AE258 = "interview scheduled"," ",AE258 = FALSE, " ", AE258 = "moved in",CE258 - F258)</f>
        <v xml:space="preserve"> </v>
      </c>
      <c r="CQ258" s="80" t="str">
        <f t="shared" ref="CQ258:CQ321" si="267">_xlfn.IFS(AD258=FALSE," ",AD258 &gt; 1/1/2010,AD258 - F258,,,,,AE258 = "in process with PM",AD258 - F258)</f>
        <v xml:space="preserve"> </v>
      </c>
      <c r="CR258" s="80" t="str">
        <f t="shared" ref="CR258:CR321" si="268">_xlfn.IFS(AE258="Removed"," ",AE258 = "in process with PM"," ",AE258 = "interview scheduled"," ",AE258 = FALSE, " ", AE258 = "moved in",CE258 - AD258)</f>
        <v xml:space="preserve"> </v>
      </c>
      <c r="CS258" s="80">
        <f t="shared" ref="CS258:CS321" si="269">_xlfn.IFS(AE258="moved in"," ",AE258 = "in process with PM"," ",AE258 = "interview scheduled"," ",AE258 = FALSE, " ", AE258 = "removed",CJ258 - F258)</f>
        <v>125</v>
      </c>
    </row>
    <row r="259" spans="1:97">
      <c r="A259" s="33" t="s">
        <v>391</v>
      </c>
      <c r="B259" t="s">
        <v>60</v>
      </c>
      <c r="C259" t="s">
        <v>85</v>
      </c>
      <c r="D259">
        <v>1030934</v>
      </c>
      <c r="E259" s="4">
        <v>43035</v>
      </c>
      <c r="F259" s="2">
        <v>43082</v>
      </c>
      <c r="G259" s="2">
        <v>33243</v>
      </c>
      <c r="H259" s="58">
        <f t="shared" si="216"/>
        <v>26</v>
      </c>
      <c r="I259" s="72" t="s">
        <v>8</v>
      </c>
      <c r="J259" s="43" t="s">
        <v>8</v>
      </c>
      <c r="K259" s="6">
        <v>14</v>
      </c>
      <c r="L259" s="6" t="s">
        <v>8</v>
      </c>
      <c r="M259" s="6" t="s">
        <v>11</v>
      </c>
      <c r="N259" s="6" t="s">
        <v>11</v>
      </c>
      <c r="O259" s="57" t="s">
        <v>8</v>
      </c>
      <c r="P259" t="s">
        <v>9</v>
      </c>
      <c r="Q259" t="s">
        <v>11</v>
      </c>
      <c r="R259" t="s">
        <v>11</v>
      </c>
      <c r="S259" s="40" t="s">
        <v>11</v>
      </c>
      <c r="T259" t="s">
        <v>678</v>
      </c>
      <c r="U259" s="76" t="s">
        <v>678</v>
      </c>
      <c r="V259" s="22" t="s">
        <v>11</v>
      </c>
      <c r="W259" s="76" t="s">
        <v>8</v>
      </c>
      <c r="X259" s="76" t="s">
        <v>8</v>
      </c>
      <c r="Y259" s="76" t="s">
        <v>8</v>
      </c>
      <c r="Z259" s="53" t="s">
        <v>8</v>
      </c>
      <c r="AA259" t="s">
        <v>242</v>
      </c>
      <c r="AE259" t="s">
        <v>12</v>
      </c>
      <c r="AF259" s="6">
        <f>Referrals[[#This Row],[Date.Received]]-Referrals[[#This Row],[Date.Assessed]]</f>
        <v>47</v>
      </c>
      <c r="AG259" s="6" t="s">
        <v>644</v>
      </c>
      <c r="AH259" s="6" t="s">
        <v>638</v>
      </c>
      <c r="AI259" s="6" t="s">
        <v>700</v>
      </c>
      <c r="AJ259" s="63">
        <f t="shared" si="217"/>
        <v>2017</v>
      </c>
      <c r="AK259" s="63">
        <f t="shared" si="218"/>
        <v>12</v>
      </c>
      <c r="AL259" s="80">
        <f t="shared" si="219"/>
        <v>1</v>
      </c>
      <c r="AM259" s="80">
        <f t="shared" si="220"/>
        <v>0</v>
      </c>
      <c r="AN259" s="80">
        <f t="shared" si="221"/>
        <v>0</v>
      </c>
      <c r="AO259" s="6">
        <f t="shared" si="222"/>
        <v>1</v>
      </c>
      <c r="AP259" s="80">
        <f t="shared" si="223"/>
        <v>0</v>
      </c>
      <c r="AQ259" s="44">
        <f t="shared" si="224"/>
        <v>0</v>
      </c>
      <c r="AR259" s="80">
        <f t="shared" si="225"/>
        <v>0</v>
      </c>
      <c r="AS259" s="44">
        <f t="shared" si="226"/>
        <v>0</v>
      </c>
      <c r="AT259" s="80">
        <f t="shared" si="227"/>
        <v>0</v>
      </c>
      <c r="AU259" s="80">
        <f t="shared" si="228"/>
        <v>0</v>
      </c>
      <c r="AV259" s="72">
        <f t="shared" si="229"/>
        <v>1</v>
      </c>
      <c r="AW259" s="72">
        <f t="shared" si="230"/>
        <v>0</v>
      </c>
      <c r="AX259" s="72">
        <f t="shared" si="231"/>
        <v>0</v>
      </c>
      <c r="AY259" s="72">
        <f t="shared" si="232"/>
        <v>0</v>
      </c>
      <c r="AZ259" s="72">
        <f t="shared" si="233"/>
        <v>0</v>
      </c>
      <c r="BA259" s="72">
        <f>IF(SUM(Referrals[[#This Row],[Tribal.bin]:[GA.bin]]) = 0,0,1)</f>
        <v>1</v>
      </c>
      <c r="BB259" s="72">
        <f t="shared" si="234"/>
        <v>0</v>
      </c>
      <c r="BC259" s="72">
        <f t="shared" si="235"/>
        <v>0</v>
      </c>
      <c r="BD259" s="72">
        <f t="shared" si="236"/>
        <v>0</v>
      </c>
      <c r="BE259" s="72">
        <f t="shared" si="237"/>
        <v>0</v>
      </c>
      <c r="BF259" s="72">
        <f t="shared" si="238"/>
        <v>0</v>
      </c>
      <c r="BG259" s="72">
        <f t="shared" si="239"/>
        <v>0</v>
      </c>
      <c r="BH259" s="72">
        <f t="shared" si="240"/>
        <v>1</v>
      </c>
      <c r="BI259" s="72">
        <f t="shared" si="241"/>
        <v>0</v>
      </c>
      <c r="BJ259" s="78">
        <f t="shared" si="242"/>
        <v>1</v>
      </c>
      <c r="BK259" s="78">
        <f t="shared" si="243"/>
        <v>1</v>
      </c>
      <c r="BL259" s="78">
        <f t="shared" si="244"/>
        <v>0</v>
      </c>
      <c r="BM259" s="72">
        <f t="shared" si="245"/>
        <v>1</v>
      </c>
      <c r="BN259" s="72">
        <f t="shared" si="246"/>
        <v>1</v>
      </c>
      <c r="BO259" s="72">
        <f t="shared" si="247"/>
        <v>1</v>
      </c>
      <c r="BP259" s="80">
        <f t="shared" si="248"/>
        <v>0</v>
      </c>
      <c r="BQ259" s="72">
        <f t="shared" si="249"/>
        <v>0</v>
      </c>
      <c r="BR259" s="72">
        <f t="shared" si="250"/>
        <v>0</v>
      </c>
      <c r="BS259" s="78">
        <f t="shared" si="251"/>
        <v>0</v>
      </c>
      <c r="BT259" s="78">
        <f t="shared" si="252"/>
        <v>0</v>
      </c>
      <c r="BU259" s="80">
        <f t="shared" si="253"/>
        <v>0</v>
      </c>
      <c r="BV259" s="80">
        <f t="shared" si="254"/>
        <v>0</v>
      </c>
      <c r="BW259" s="78">
        <f>COUNTIF(Referrals[[#This Row],[Name]:[Alt.contact]],"Mi")</f>
        <v>2</v>
      </c>
      <c r="BX259" s="80">
        <f t="shared" si="255"/>
        <v>1</v>
      </c>
      <c r="BY259" s="72">
        <f t="shared" si="256"/>
        <v>0</v>
      </c>
      <c r="BZ259" s="80">
        <f t="shared" si="257"/>
        <v>0</v>
      </c>
      <c r="CA259" s="67">
        <f t="shared" si="258"/>
        <v>0</v>
      </c>
      <c r="CB259" s="80">
        <f t="shared" si="259"/>
        <v>1</v>
      </c>
      <c r="CC259" s="80">
        <f t="shared" si="260"/>
        <v>0</v>
      </c>
      <c r="CD259" s="80">
        <f t="shared" si="261"/>
        <v>0</v>
      </c>
      <c r="CE259" s="22"/>
      <c r="CF259" s="40" t="s">
        <v>413</v>
      </c>
      <c r="CG259" s="62"/>
      <c r="CH259" s="22"/>
      <c r="CI259" s="22"/>
      <c r="CJ259" s="4">
        <v>43147</v>
      </c>
      <c r="CK259" s="80" t="str">
        <f t="shared" si="262"/>
        <v xml:space="preserve"> </v>
      </c>
      <c r="CL259" s="15"/>
      <c r="CM259" s="6" t="str">
        <f t="shared" ca="1" si="263"/>
        <v xml:space="preserve"> </v>
      </c>
      <c r="CN259" s="6" t="str">
        <f t="shared" ca="1" si="264"/>
        <v xml:space="preserve"> </v>
      </c>
      <c r="CO259" s="80" t="str">
        <f t="shared" ca="1" si="265"/>
        <v xml:space="preserve"> </v>
      </c>
      <c r="CP259" s="80" t="str">
        <f t="shared" si="266"/>
        <v xml:space="preserve"> </v>
      </c>
      <c r="CQ259" s="80" t="str">
        <f t="shared" si="267"/>
        <v xml:space="preserve"> </v>
      </c>
      <c r="CR259" s="80" t="str">
        <f t="shared" si="268"/>
        <v xml:space="preserve"> </v>
      </c>
      <c r="CS259" s="80">
        <f t="shared" si="269"/>
        <v>65</v>
      </c>
    </row>
    <row r="260" spans="1:97">
      <c r="A260" s="33" t="s">
        <v>390</v>
      </c>
      <c r="B260" t="s">
        <v>284</v>
      </c>
      <c r="C260" t="s">
        <v>353</v>
      </c>
      <c r="D260">
        <v>1013215</v>
      </c>
      <c r="E260" s="4">
        <v>43068</v>
      </c>
      <c r="F260" s="2">
        <v>43082</v>
      </c>
      <c r="G260" s="2">
        <v>31857</v>
      </c>
      <c r="H260" s="69">
        <f t="shared" si="216"/>
        <v>30</v>
      </c>
      <c r="I260" s="72" t="s">
        <v>8</v>
      </c>
      <c r="J260" s="43" t="s">
        <v>8</v>
      </c>
      <c r="K260" s="6">
        <v>8</v>
      </c>
      <c r="L260" s="6" t="s">
        <v>8</v>
      </c>
      <c r="M260" s="6" t="s">
        <v>11</v>
      </c>
      <c r="N260" s="6" t="s">
        <v>8</v>
      </c>
      <c r="O260" s="68" t="s">
        <v>8</v>
      </c>
      <c r="P260" t="s">
        <v>9</v>
      </c>
      <c r="R260" t="s">
        <v>11</v>
      </c>
      <c r="T260" t="s">
        <v>22</v>
      </c>
      <c r="U260" s="76" t="s">
        <v>11</v>
      </c>
      <c r="V260" s="22" t="s">
        <v>11</v>
      </c>
      <c r="W260" s="76" t="s">
        <v>11</v>
      </c>
      <c r="X260" s="76" t="s">
        <v>11</v>
      </c>
      <c r="Y260" s="76" t="s">
        <v>8</v>
      </c>
      <c r="Z260" s="53"/>
      <c r="AE260" t="s">
        <v>12</v>
      </c>
      <c r="AF260" s="6">
        <f>Referrals[[#This Row],[Date.Received]]-Referrals[[#This Row],[Date.Assessed]]</f>
        <v>14</v>
      </c>
      <c r="AG260" s="6" t="s">
        <v>644</v>
      </c>
      <c r="AH260" s="6" t="s">
        <v>698</v>
      </c>
      <c r="AI260" s="6" t="s">
        <v>643</v>
      </c>
      <c r="AJ260" s="63">
        <f t="shared" si="217"/>
        <v>2017</v>
      </c>
      <c r="AK260" s="63">
        <f t="shared" si="218"/>
        <v>12</v>
      </c>
      <c r="AL260" s="80">
        <f t="shared" si="219"/>
        <v>1</v>
      </c>
      <c r="AM260" s="80">
        <f t="shared" si="220"/>
        <v>0</v>
      </c>
      <c r="AN260" s="80">
        <f t="shared" si="221"/>
        <v>0</v>
      </c>
      <c r="AO260" s="44">
        <f t="shared" si="222"/>
        <v>0</v>
      </c>
      <c r="AP260" s="80">
        <f t="shared" si="223"/>
        <v>0</v>
      </c>
      <c r="AQ260" s="44">
        <f t="shared" si="224"/>
        <v>0</v>
      </c>
      <c r="AR260" s="80">
        <f t="shared" si="225"/>
        <v>0</v>
      </c>
      <c r="AS260" s="44">
        <f t="shared" si="226"/>
        <v>0</v>
      </c>
      <c r="AT260" s="80">
        <f t="shared" si="227"/>
        <v>1</v>
      </c>
      <c r="AU260" s="80">
        <f t="shared" si="228"/>
        <v>1</v>
      </c>
      <c r="AV260" s="72">
        <f t="shared" si="229"/>
        <v>1</v>
      </c>
      <c r="AW260" s="72">
        <f t="shared" si="230"/>
        <v>1</v>
      </c>
      <c r="AX260" s="72">
        <f t="shared" si="231"/>
        <v>0</v>
      </c>
      <c r="AY260" s="72">
        <f t="shared" si="232"/>
        <v>0</v>
      </c>
      <c r="AZ260" s="72">
        <f t="shared" si="233"/>
        <v>0</v>
      </c>
      <c r="BA260" s="72">
        <f>IF(SUM(Referrals[[#This Row],[Tribal.bin]:[GA.bin]]) = 0,0,1)</f>
        <v>1</v>
      </c>
      <c r="BB260" s="72">
        <f t="shared" si="234"/>
        <v>0</v>
      </c>
      <c r="BC260" s="72">
        <f t="shared" si="235"/>
        <v>0</v>
      </c>
      <c r="BD260" s="72">
        <f t="shared" si="236"/>
        <v>0</v>
      </c>
      <c r="BE260" s="72">
        <f t="shared" si="237"/>
        <v>0</v>
      </c>
      <c r="BF260" s="72">
        <f t="shared" si="238"/>
        <v>0</v>
      </c>
      <c r="BG260" s="72">
        <f t="shared" si="239"/>
        <v>0</v>
      </c>
      <c r="BH260" s="72">
        <f t="shared" si="240"/>
        <v>1</v>
      </c>
      <c r="BI260" s="72">
        <f t="shared" si="241"/>
        <v>0</v>
      </c>
      <c r="BJ260" s="78">
        <f t="shared" si="242"/>
        <v>1</v>
      </c>
      <c r="BK260" s="78">
        <f t="shared" si="243"/>
        <v>0</v>
      </c>
      <c r="BL260" s="78">
        <f t="shared" si="244"/>
        <v>0</v>
      </c>
      <c r="BM260" s="72">
        <f t="shared" si="245"/>
        <v>0</v>
      </c>
      <c r="BN260" s="72">
        <f t="shared" si="246"/>
        <v>1</v>
      </c>
      <c r="BO260" s="72">
        <f t="shared" si="247"/>
        <v>0</v>
      </c>
      <c r="BP260" s="80">
        <f t="shared" si="248"/>
        <v>0</v>
      </c>
      <c r="BQ260" s="72">
        <f t="shared" si="249"/>
        <v>0</v>
      </c>
      <c r="BR260" s="72">
        <f t="shared" si="250"/>
        <v>0</v>
      </c>
      <c r="BS260" s="78">
        <f t="shared" si="251"/>
        <v>1</v>
      </c>
      <c r="BT260" s="78">
        <f t="shared" si="252"/>
        <v>1</v>
      </c>
      <c r="BU260" s="80">
        <f t="shared" si="253"/>
        <v>1</v>
      </c>
      <c r="BV260" s="80">
        <f t="shared" si="254"/>
        <v>0</v>
      </c>
      <c r="BW260" s="78">
        <f>COUNTIF(Referrals[[#This Row],[Name]:[Alt.contact]],"Mi")</f>
        <v>0</v>
      </c>
      <c r="BX260" s="80">
        <f t="shared" si="255"/>
        <v>0</v>
      </c>
      <c r="BY260" s="72">
        <f t="shared" si="256"/>
        <v>0</v>
      </c>
      <c r="BZ260" s="80">
        <f t="shared" si="257"/>
        <v>0</v>
      </c>
      <c r="CA260" s="69">
        <f t="shared" si="258"/>
        <v>0</v>
      </c>
      <c r="CB260" s="80">
        <f t="shared" si="259"/>
        <v>1</v>
      </c>
      <c r="CC260" s="80">
        <f t="shared" si="260"/>
        <v>0</v>
      </c>
      <c r="CD260" s="80">
        <f t="shared" si="261"/>
        <v>0</v>
      </c>
      <c r="CE260" s="22"/>
      <c r="CF260" s="40" t="s">
        <v>413</v>
      </c>
      <c r="CG260" s="62"/>
      <c r="CH260" s="22"/>
      <c r="CI260" s="22" t="s">
        <v>27</v>
      </c>
      <c r="CJ260" s="4">
        <v>43147</v>
      </c>
      <c r="CK260" s="80" t="str">
        <f t="shared" si="262"/>
        <v xml:space="preserve"> </v>
      </c>
      <c r="CL260" s="15"/>
      <c r="CM260" s="6" t="str">
        <f t="shared" ca="1" si="263"/>
        <v xml:space="preserve"> </v>
      </c>
      <c r="CN260" s="6" t="str">
        <f t="shared" ca="1" si="264"/>
        <v xml:space="preserve"> </v>
      </c>
      <c r="CO260" s="80" t="str">
        <f t="shared" ca="1" si="265"/>
        <v xml:space="preserve"> </v>
      </c>
      <c r="CP260" s="80" t="str">
        <f t="shared" si="266"/>
        <v xml:space="preserve"> </v>
      </c>
      <c r="CQ260" s="80" t="str">
        <f t="shared" si="267"/>
        <v xml:space="preserve"> </v>
      </c>
      <c r="CR260" s="80" t="str">
        <f t="shared" si="268"/>
        <v xml:space="preserve"> </v>
      </c>
      <c r="CS260" s="80">
        <f t="shared" si="269"/>
        <v>65</v>
      </c>
    </row>
    <row r="261" spans="1:97">
      <c r="A261" s="33" t="s">
        <v>392</v>
      </c>
      <c r="B261" t="s">
        <v>284</v>
      </c>
      <c r="C261" t="s">
        <v>353</v>
      </c>
      <c r="D261">
        <v>1007286</v>
      </c>
      <c r="E261" s="4">
        <v>43080</v>
      </c>
      <c r="F261" s="2">
        <v>43082</v>
      </c>
      <c r="G261" s="2">
        <v>25998</v>
      </c>
      <c r="H261" s="58">
        <f t="shared" si="216"/>
        <v>46</v>
      </c>
      <c r="I261" s="72" t="s">
        <v>8</v>
      </c>
      <c r="J261" s="43" t="s">
        <v>8</v>
      </c>
      <c r="K261" s="6">
        <v>13</v>
      </c>
      <c r="L261" s="6" t="s">
        <v>8</v>
      </c>
      <c r="M261" s="6" t="s">
        <v>11</v>
      </c>
      <c r="N261" s="6" t="s">
        <v>11</v>
      </c>
      <c r="O261" s="57" t="s">
        <v>8</v>
      </c>
      <c r="P261" t="s">
        <v>9</v>
      </c>
      <c r="Q261" t="s">
        <v>11</v>
      </c>
      <c r="R261" t="s">
        <v>11</v>
      </c>
      <c r="T261" t="s">
        <v>22</v>
      </c>
      <c r="U261" s="76" t="s">
        <v>8</v>
      </c>
      <c r="V261" s="22" t="s">
        <v>11</v>
      </c>
      <c r="W261" s="76" t="s">
        <v>11</v>
      </c>
      <c r="X261" s="76" t="s">
        <v>8</v>
      </c>
      <c r="Y261" s="76" t="s">
        <v>8</v>
      </c>
      <c r="Z261" s="53"/>
      <c r="AE261" t="s">
        <v>12</v>
      </c>
      <c r="AF261" s="6">
        <f>Referrals[[#This Row],[Date.Received]]-Referrals[[#This Row],[Date.Assessed]]</f>
        <v>2</v>
      </c>
      <c r="AG261" s="6" t="s">
        <v>644</v>
      </c>
      <c r="AH261" s="6" t="s">
        <v>642</v>
      </c>
      <c r="AI261" s="6" t="s">
        <v>700</v>
      </c>
      <c r="AJ261" s="63">
        <f t="shared" si="217"/>
        <v>2017</v>
      </c>
      <c r="AK261" s="63">
        <f t="shared" si="218"/>
        <v>12</v>
      </c>
      <c r="AL261" s="80">
        <f t="shared" si="219"/>
        <v>1</v>
      </c>
      <c r="AM261" s="80">
        <f t="shared" si="220"/>
        <v>0</v>
      </c>
      <c r="AN261" s="80">
        <f t="shared" si="221"/>
        <v>0</v>
      </c>
      <c r="AO261" s="44">
        <f t="shared" si="222"/>
        <v>0</v>
      </c>
      <c r="AP261" s="80">
        <f t="shared" si="223"/>
        <v>0</v>
      </c>
      <c r="AQ261" s="44">
        <f t="shared" si="224"/>
        <v>0</v>
      </c>
      <c r="AR261" s="80">
        <f t="shared" si="225"/>
        <v>0</v>
      </c>
      <c r="AS261" s="6">
        <f t="shared" si="226"/>
        <v>1</v>
      </c>
      <c r="AT261" s="80">
        <f t="shared" si="227"/>
        <v>0</v>
      </c>
      <c r="AU261" s="80">
        <f t="shared" si="228"/>
        <v>0</v>
      </c>
      <c r="AV261" s="72">
        <f t="shared" si="229"/>
        <v>1</v>
      </c>
      <c r="AW261" s="72">
        <f t="shared" si="230"/>
        <v>1</v>
      </c>
      <c r="AX261" s="72">
        <f t="shared" si="231"/>
        <v>0</v>
      </c>
      <c r="AY261" s="72">
        <f t="shared" si="232"/>
        <v>0</v>
      </c>
      <c r="AZ261" s="72">
        <f t="shared" si="233"/>
        <v>0</v>
      </c>
      <c r="BA261" s="72">
        <f>IF(SUM(Referrals[[#This Row],[Tribal.bin]:[GA.bin]]) = 0,0,1)</f>
        <v>1</v>
      </c>
      <c r="BB261" s="72">
        <f t="shared" si="234"/>
        <v>0</v>
      </c>
      <c r="BC261" s="72">
        <f t="shared" si="235"/>
        <v>0</v>
      </c>
      <c r="BD261" s="72">
        <f t="shared" si="236"/>
        <v>0</v>
      </c>
      <c r="BE261" s="72">
        <f t="shared" si="237"/>
        <v>0</v>
      </c>
      <c r="BF261" s="72">
        <f t="shared" si="238"/>
        <v>0</v>
      </c>
      <c r="BG261" s="72">
        <f t="shared" si="239"/>
        <v>0</v>
      </c>
      <c r="BH261" s="72">
        <f t="shared" si="240"/>
        <v>1</v>
      </c>
      <c r="BI261" s="72">
        <f t="shared" si="241"/>
        <v>0</v>
      </c>
      <c r="BJ261" s="78">
        <f t="shared" si="242"/>
        <v>1</v>
      </c>
      <c r="BK261" s="78">
        <f t="shared" si="243"/>
        <v>1</v>
      </c>
      <c r="BL261" s="78">
        <f t="shared" si="244"/>
        <v>0</v>
      </c>
      <c r="BM261" s="72">
        <f t="shared" si="245"/>
        <v>1</v>
      </c>
      <c r="BN261" s="72">
        <f t="shared" si="246"/>
        <v>1</v>
      </c>
      <c r="BO261" s="72">
        <f t="shared" si="247"/>
        <v>0</v>
      </c>
      <c r="BP261" s="80">
        <f t="shared" si="248"/>
        <v>0</v>
      </c>
      <c r="BQ261" s="72">
        <f t="shared" si="249"/>
        <v>0</v>
      </c>
      <c r="BR261" s="72">
        <f t="shared" si="250"/>
        <v>0</v>
      </c>
      <c r="BS261" s="78">
        <f t="shared" si="251"/>
        <v>1</v>
      </c>
      <c r="BT261" s="78">
        <f t="shared" si="252"/>
        <v>0</v>
      </c>
      <c r="BU261" s="80">
        <f t="shared" si="253"/>
        <v>0</v>
      </c>
      <c r="BV261" s="80">
        <f t="shared" si="254"/>
        <v>0</v>
      </c>
      <c r="BW261" s="78">
        <f>COUNTIF(Referrals[[#This Row],[Name]:[Alt.contact]],"Mi")</f>
        <v>0</v>
      </c>
      <c r="BX261" s="80">
        <f t="shared" si="255"/>
        <v>0</v>
      </c>
      <c r="BY261" s="72">
        <f t="shared" si="256"/>
        <v>0</v>
      </c>
      <c r="BZ261" s="80">
        <f t="shared" si="257"/>
        <v>0</v>
      </c>
      <c r="CA261" s="67">
        <f t="shared" si="258"/>
        <v>0</v>
      </c>
      <c r="CB261" s="80">
        <f t="shared" si="259"/>
        <v>1</v>
      </c>
      <c r="CC261" s="80">
        <f t="shared" si="260"/>
        <v>0</v>
      </c>
      <c r="CD261" s="80">
        <f t="shared" si="261"/>
        <v>0</v>
      </c>
      <c r="CE261" s="22"/>
      <c r="CF261" s="40" t="s">
        <v>413</v>
      </c>
      <c r="CG261" s="62"/>
      <c r="CH261" s="22"/>
      <c r="CI261" s="22"/>
      <c r="CJ261" s="4">
        <v>43147</v>
      </c>
      <c r="CK261" s="80" t="str">
        <f t="shared" si="262"/>
        <v xml:space="preserve"> </v>
      </c>
      <c r="CL261" s="15"/>
      <c r="CM261" s="6" t="str">
        <f t="shared" ca="1" si="263"/>
        <v xml:space="preserve"> </v>
      </c>
      <c r="CN261" s="6" t="str">
        <f t="shared" ca="1" si="264"/>
        <v xml:space="preserve"> </v>
      </c>
      <c r="CO261" s="80" t="str">
        <f t="shared" ca="1" si="265"/>
        <v xml:space="preserve"> </v>
      </c>
      <c r="CP261" s="80" t="str">
        <f t="shared" si="266"/>
        <v xml:space="preserve"> </v>
      </c>
      <c r="CQ261" s="80" t="str">
        <f t="shared" si="267"/>
        <v xml:space="preserve"> </v>
      </c>
      <c r="CR261" s="80" t="str">
        <f t="shared" si="268"/>
        <v xml:space="preserve"> </v>
      </c>
      <c r="CS261" s="80">
        <f t="shared" si="269"/>
        <v>65</v>
      </c>
    </row>
    <row r="262" spans="1:97">
      <c r="A262" s="33" t="s">
        <v>691</v>
      </c>
      <c r="B262" t="s">
        <v>284</v>
      </c>
      <c r="C262" t="s">
        <v>353</v>
      </c>
      <c r="D262">
        <v>1022866</v>
      </c>
      <c r="E262" s="4">
        <v>43061</v>
      </c>
      <c r="F262" s="2">
        <v>43082</v>
      </c>
      <c r="G262" s="2">
        <v>28778</v>
      </c>
      <c r="H262" s="58">
        <f t="shared" si="216"/>
        <v>39</v>
      </c>
      <c r="I262" s="72" t="s">
        <v>8</v>
      </c>
      <c r="J262" s="43" t="s">
        <v>8</v>
      </c>
      <c r="K262" s="6">
        <v>10</v>
      </c>
      <c r="L262" s="6" t="s">
        <v>8</v>
      </c>
      <c r="M262" s="6" t="s">
        <v>11</v>
      </c>
      <c r="N262" s="6" t="s">
        <v>11</v>
      </c>
      <c r="O262" s="71" t="s">
        <v>8</v>
      </c>
      <c r="P262" t="s">
        <v>21</v>
      </c>
      <c r="Q262" t="s">
        <v>11</v>
      </c>
      <c r="R262" t="s">
        <v>11</v>
      </c>
      <c r="S262" s="40" t="s">
        <v>11</v>
      </c>
      <c r="T262" t="s">
        <v>45</v>
      </c>
      <c r="U262" s="76" t="s">
        <v>8</v>
      </c>
      <c r="V262" s="22" t="s">
        <v>11</v>
      </c>
      <c r="W262" s="76" t="s">
        <v>11</v>
      </c>
      <c r="X262" s="76" t="s">
        <v>8</v>
      </c>
      <c r="Y262" s="76" t="s">
        <v>8</v>
      </c>
      <c r="Z262" s="53"/>
      <c r="AE262" t="s">
        <v>12</v>
      </c>
      <c r="AF262" s="6">
        <f>Referrals[[#This Row],[Date.Received]]-Referrals[[#This Row],[Date.Assessed]]</f>
        <v>21</v>
      </c>
      <c r="AG262" s="44" t="s">
        <v>645</v>
      </c>
      <c r="AH262" s="6" t="s">
        <v>641</v>
      </c>
      <c r="AI262" s="6" t="s">
        <v>700</v>
      </c>
      <c r="AJ262" s="63">
        <f t="shared" si="217"/>
        <v>2017</v>
      </c>
      <c r="AK262" s="63">
        <f t="shared" si="218"/>
        <v>12</v>
      </c>
      <c r="AL262" s="44">
        <f t="shared" si="219"/>
        <v>0</v>
      </c>
      <c r="AM262" s="80">
        <f t="shared" si="220"/>
        <v>1</v>
      </c>
      <c r="AN262" s="80">
        <f t="shared" si="221"/>
        <v>0</v>
      </c>
      <c r="AO262" s="44">
        <f t="shared" si="222"/>
        <v>0</v>
      </c>
      <c r="AP262" s="80">
        <f t="shared" si="223"/>
        <v>0</v>
      </c>
      <c r="AQ262" s="44">
        <f t="shared" si="224"/>
        <v>0</v>
      </c>
      <c r="AR262" s="80">
        <f t="shared" si="225"/>
        <v>1</v>
      </c>
      <c r="AS262" s="44">
        <f t="shared" si="226"/>
        <v>0</v>
      </c>
      <c r="AT262" s="80">
        <f t="shared" si="227"/>
        <v>0</v>
      </c>
      <c r="AU262" s="80">
        <f t="shared" si="228"/>
        <v>0</v>
      </c>
      <c r="AV262" s="72">
        <f t="shared" si="229"/>
        <v>1</v>
      </c>
      <c r="AW262" s="72">
        <f t="shared" si="230"/>
        <v>0</v>
      </c>
      <c r="AX262" s="72">
        <f t="shared" si="231"/>
        <v>0</v>
      </c>
      <c r="AY262" s="72">
        <f t="shared" si="232"/>
        <v>1</v>
      </c>
      <c r="AZ262" s="72">
        <f t="shared" si="233"/>
        <v>0</v>
      </c>
      <c r="BA262" s="72">
        <f>IF(SUM(Referrals[[#This Row],[Tribal.bin]:[GA.bin]]) = 0,0,1)</f>
        <v>1</v>
      </c>
      <c r="BB262" s="72">
        <f t="shared" si="234"/>
        <v>0</v>
      </c>
      <c r="BC262" s="72">
        <f t="shared" si="235"/>
        <v>0</v>
      </c>
      <c r="BD262" s="72">
        <f t="shared" si="236"/>
        <v>0</v>
      </c>
      <c r="BE262" s="72">
        <f t="shared" si="237"/>
        <v>0</v>
      </c>
      <c r="BF262" s="72">
        <f t="shared" si="238"/>
        <v>0</v>
      </c>
      <c r="BG262" s="72">
        <f t="shared" si="239"/>
        <v>1</v>
      </c>
      <c r="BH262" s="72">
        <f t="shared" si="240"/>
        <v>0</v>
      </c>
      <c r="BI262" s="72">
        <f t="shared" si="241"/>
        <v>0</v>
      </c>
      <c r="BJ262" s="78">
        <f t="shared" si="242"/>
        <v>1</v>
      </c>
      <c r="BK262" s="78">
        <f t="shared" si="243"/>
        <v>1</v>
      </c>
      <c r="BL262" s="78">
        <f t="shared" si="244"/>
        <v>0</v>
      </c>
      <c r="BM262" s="72">
        <f t="shared" si="245"/>
        <v>1</v>
      </c>
      <c r="BN262" s="72">
        <f t="shared" si="246"/>
        <v>1</v>
      </c>
      <c r="BO262" s="72">
        <f t="shared" si="247"/>
        <v>1</v>
      </c>
      <c r="BP262" s="80">
        <f t="shared" si="248"/>
        <v>0</v>
      </c>
      <c r="BQ262" s="72">
        <f t="shared" si="249"/>
        <v>0</v>
      </c>
      <c r="BR262" s="72">
        <f t="shared" si="250"/>
        <v>0</v>
      </c>
      <c r="BS262" s="78">
        <f t="shared" si="251"/>
        <v>1</v>
      </c>
      <c r="BT262" s="78">
        <f t="shared" si="252"/>
        <v>0</v>
      </c>
      <c r="BU262" s="80">
        <f t="shared" si="253"/>
        <v>0</v>
      </c>
      <c r="BV262" s="80">
        <f t="shared" si="254"/>
        <v>0</v>
      </c>
      <c r="BW262" s="78">
        <f>COUNTIF(Referrals[[#This Row],[Name]:[Alt.contact]],"Mi")</f>
        <v>0</v>
      </c>
      <c r="BX262" s="80">
        <f t="shared" si="255"/>
        <v>0</v>
      </c>
      <c r="BY262" s="72">
        <f t="shared" si="256"/>
        <v>0</v>
      </c>
      <c r="BZ262" s="80">
        <f t="shared" si="257"/>
        <v>0</v>
      </c>
      <c r="CA262" s="67">
        <f t="shared" si="258"/>
        <v>0</v>
      </c>
      <c r="CB262" s="80">
        <f t="shared" si="259"/>
        <v>1</v>
      </c>
      <c r="CC262" s="80">
        <f t="shared" si="260"/>
        <v>0</v>
      </c>
      <c r="CD262" s="80">
        <f t="shared" si="261"/>
        <v>0</v>
      </c>
      <c r="CE262" s="22"/>
      <c r="CF262" s="40" t="s">
        <v>413</v>
      </c>
      <c r="CG262" s="62"/>
      <c r="CH262" s="22"/>
      <c r="CI262" s="22"/>
      <c r="CJ262" s="4">
        <v>43147</v>
      </c>
      <c r="CK262" s="80" t="str">
        <f t="shared" si="262"/>
        <v xml:space="preserve"> </v>
      </c>
      <c r="CL262" s="15"/>
      <c r="CM262" s="6" t="str">
        <f t="shared" ca="1" si="263"/>
        <v xml:space="preserve"> </v>
      </c>
      <c r="CN262" s="6" t="str">
        <f t="shared" ca="1" si="264"/>
        <v xml:space="preserve"> </v>
      </c>
      <c r="CO262" s="80" t="str">
        <f t="shared" ca="1" si="265"/>
        <v xml:space="preserve"> </v>
      </c>
      <c r="CP262" s="80" t="str">
        <f t="shared" si="266"/>
        <v xml:space="preserve"> </v>
      </c>
      <c r="CQ262" s="80" t="str">
        <f t="shared" si="267"/>
        <v xml:space="preserve"> </v>
      </c>
      <c r="CR262" s="80" t="str">
        <f t="shared" si="268"/>
        <v xml:space="preserve"> </v>
      </c>
      <c r="CS262" s="80">
        <f t="shared" si="269"/>
        <v>65</v>
      </c>
    </row>
    <row r="263" spans="1:97">
      <c r="A263" s="33" t="s">
        <v>393</v>
      </c>
      <c r="B263" t="s">
        <v>6</v>
      </c>
      <c r="C263" t="s">
        <v>169</v>
      </c>
      <c r="D263">
        <v>1049029</v>
      </c>
      <c r="E263" s="4">
        <v>43039</v>
      </c>
      <c r="F263" s="2">
        <v>43082</v>
      </c>
      <c r="G263" s="2">
        <v>25914</v>
      </c>
      <c r="H263" s="58">
        <f t="shared" si="216"/>
        <v>47</v>
      </c>
      <c r="I263" s="72" t="s">
        <v>8</v>
      </c>
      <c r="J263" s="43" t="s">
        <v>8</v>
      </c>
      <c r="K263" s="6">
        <v>9</v>
      </c>
      <c r="L263" s="6" t="s">
        <v>8</v>
      </c>
      <c r="M263" s="6" t="s">
        <v>11</v>
      </c>
      <c r="N263" s="6" t="s">
        <v>11</v>
      </c>
      <c r="O263" s="57" t="s">
        <v>8</v>
      </c>
      <c r="P263" t="s">
        <v>9</v>
      </c>
      <c r="Q263" t="s">
        <v>11</v>
      </c>
      <c r="R263" t="s">
        <v>11</v>
      </c>
      <c r="T263" t="s">
        <v>45</v>
      </c>
      <c r="U263" s="76" t="s">
        <v>8</v>
      </c>
      <c r="V263" s="22" t="s">
        <v>11</v>
      </c>
      <c r="W263" s="76" t="s">
        <v>11</v>
      </c>
      <c r="X263" s="76" t="s">
        <v>8</v>
      </c>
      <c r="Y263" s="76" t="s">
        <v>8</v>
      </c>
      <c r="Z263" s="53"/>
      <c r="AE263" t="s">
        <v>12</v>
      </c>
      <c r="AF263" s="6">
        <f>Referrals[[#This Row],[Date.Received]]-Referrals[[#This Row],[Date.Assessed]]</f>
        <v>43</v>
      </c>
      <c r="AG263" s="44" t="s">
        <v>645</v>
      </c>
      <c r="AH263" s="6" t="s">
        <v>640</v>
      </c>
      <c r="AI263" s="6" t="s">
        <v>700</v>
      </c>
      <c r="AJ263" s="63">
        <f t="shared" si="217"/>
        <v>2017</v>
      </c>
      <c r="AK263" s="63">
        <f t="shared" si="218"/>
        <v>12</v>
      </c>
      <c r="AL263" s="44">
        <f t="shared" si="219"/>
        <v>0</v>
      </c>
      <c r="AM263" s="80">
        <f t="shared" si="220"/>
        <v>1</v>
      </c>
      <c r="AN263" s="80">
        <f t="shared" si="221"/>
        <v>0</v>
      </c>
      <c r="AO263" s="44">
        <f t="shared" si="222"/>
        <v>0</v>
      </c>
      <c r="AP263" s="80">
        <f t="shared" si="223"/>
        <v>0</v>
      </c>
      <c r="AQ263" s="80">
        <f t="shared" si="224"/>
        <v>1</v>
      </c>
      <c r="AR263" s="80">
        <f t="shared" si="225"/>
        <v>0</v>
      </c>
      <c r="AS263" s="44">
        <f t="shared" si="226"/>
        <v>0</v>
      </c>
      <c r="AT263" s="80">
        <f t="shared" si="227"/>
        <v>0</v>
      </c>
      <c r="AU263" s="80">
        <f t="shared" si="228"/>
        <v>0</v>
      </c>
      <c r="AV263" s="72">
        <f t="shared" si="229"/>
        <v>1</v>
      </c>
      <c r="AW263" s="72">
        <f t="shared" si="230"/>
        <v>0</v>
      </c>
      <c r="AX263" s="72">
        <f t="shared" si="231"/>
        <v>0</v>
      </c>
      <c r="AY263" s="72">
        <f t="shared" si="232"/>
        <v>1</v>
      </c>
      <c r="AZ263" s="72">
        <f t="shared" si="233"/>
        <v>0</v>
      </c>
      <c r="BA263" s="72">
        <f>IF(SUM(Referrals[[#This Row],[Tribal.bin]:[GA.bin]]) = 0,0,1)</f>
        <v>1</v>
      </c>
      <c r="BB263" s="72">
        <f t="shared" si="234"/>
        <v>0</v>
      </c>
      <c r="BC263" s="72">
        <f t="shared" si="235"/>
        <v>0</v>
      </c>
      <c r="BD263" s="72">
        <f t="shared" si="236"/>
        <v>0</v>
      </c>
      <c r="BE263" s="72">
        <f t="shared" si="237"/>
        <v>0</v>
      </c>
      <c r="BF263" s="72">
        <f t="shared" si="238"/>
        <v>0</v>
      </c>
      <c r="BG263" s="72">
        <f t="shared" si="239"/>
        <v>0</v>
      </c>
      <c r="BH263" s="72">
        <f t="shared" si="240"/>
        <v>1</v>
      </c>
      <c r="BI263" s="72">
        <f t="shared" si="241"/>
        <v>0</v>
      </c>
      <c r="BJ263" s="78">
        <f t="shared" si="242"/>
        <v>1</v>
      </c>
      <c r="BK263" s="78">
        <f t="shared" si="243"/>
        <v>1</v>
      </c>
      <c r="BL263" s="78">
        <f t="shared" si="244"/>
        <v>0</v>
      </c>
      <c r="BM263" s="72">
        <f t="shared" si="245"/>
        <v>1</v>
      </c>
      <c r="BN263" s="72">
        <f t="shared" si="246"/>
        <v>1</v>
      </c>
      <c r="BO263" s="72">
        <f t="shared" si="247"/>
        <v>0</v>
      </c>
      <c r="BP263" s="80">
        <f t="shared" si="248"/>
        <v>0</v>
      </c>
      <c r="BQ263" s="72">
        <f t="shared" si="249"/>
        <v>0</v>
      </c>
      <c r="BR263" s="72">
        <f t="shared" si="250"/>
        <v>0</v>
      </c>
      <c r="BS263" s="78">
        <f t="shared" si="251"/>
        <v>1</v>
      </c>
      <c r="BT263" s="78">
        <f t="shared" si="252"/>
        <v>0</v>
      </c>
      <c r="BU263" s="80">
        <f t="shared" si="253"/>
        <v>0</v>
      </c>
      <c r="BV263" s="80">
        <f t="shared" si="254"/>
        <v>0</v>
      </c>
      <c r="BW263" s="78">
        <f>COUNTIF(Referrals[[#This Row],[Name]:[Alt.contact]],"Mi")</f>
        <v>0</v>
      </c>
      <c r="BX263" s="80">
        <f t="shared" si="255"/>
        <v>0</v>
      </c>
      <c r="BY263" s="72">
        <f t="shared" si="256"/>
        <v>0</v>
      </c>
      <c r="BZ263" s="80">
        <f t="shared" si="257"/>
        <v>0</v>
      </c>
      <c r="CA263" s="67">
        <f t="shared" si="258"/>
        <v>0</v>
      </c>
      <c r="CB263" s="80">
        <f t="shared" si="259"/>
        <v>1</v>
      </c>
      <c r="CC263" s="80">
        <f t="shared" si="260"/>
        <v>0</v>
      </c>
      <c r="CD263" s="80">
        <f t="shared" si="261"/>
        <v>0</v>
      </c>
      <c r="CE263" s="22"/>
      <c r="CF263" t="s">
        <v>41</v>
      </c>
      <c r="CG263" s="41" t="s">
        <v>154</v>
      </c>
      <c r="CI263" s="22" t="s">
        <v>29</v>
      </c>
      <c r="CJ263" s="4">
        <v>43112</v>
      </c>
      <c r="CK263" s="80" t="str">
        <f t="shared" si="262"/>
        <v xml:space="preserve"> </v>
      </c>
      <c r="CL263" s="15"/>
      <c r="CM263" s="6" t="str">
        <f t="shared" ca="1" si="263"/>
        <v xml:space="preserve"> </v>
      </c>
      <c r="CN263" s="6" t="str">
        <f t="shared" ca="1" si="264"/>
        <v xml:space="preserve"> </v>
      </c>
      <c r="CO263" s="80" t="str">
        <f t="shared" ca="1" si="265"/>
        <v xml:space="preserve"> </v>
      </c>
      <c r="CP263" s="80" t="str">
        <f t="shared" si="266"/>
        <v xml:space="preserve"> </v>
      </c>
      <c r="CQ263" s="80" t="str">
        <f t="shared" si="267"/>
        <v xml:space="preserve"> </v>
      </c>
      <c r="CR263" s="80" t="str">
        <f t="shared" si="268"/>
        <v xml:space="preserve"> </v>
      </c>
      <c r="CS263" s="80">
        <f t="shared" si="269"/>
        <v>30</v>
      </c>
    </row>
    <row r="264" spans="1:97">
      <c r="A264" s="33" t="s">
        <v>394</v>
      </c>
      <c r="B264" t="s">
        <v>43</v>
      </c>
      <c r="C264" t="s">
        <v>282</v>
      </c>
      <c r="D264">
        <v>1025185</v>
      </c>
      <c r="E264" s="4">
        <v>42908</v>
      </c>
      <c r="F264" s="2">
        <v>43082</v>
      </c>
      <c r="G264" s="2">
        <v>29695</v>
      </c>
      <c r="H264" s="58">
        <f t="shared" si="216"/>
        <v>36</v>
      </c>
      <c r="I264" s="72" t="s">
        <v>11</v>
      </c>
      <c r="J264" s="43" t="s">
        <v>8</v>
      </c>
      <c r="K264" s="6">
        <v>10</v>
      </c>
      <c r="L264" s="6" t="s">
        <v>8</v>
      </c>
      <c r="M264" s="6" t="s">
        <v>11</v>
      </c>
      <c r="N264" s="6" t="s">
        <v>11</v>
      </c>
      <c r="O264" s="57" t="s">
        <v>8</v>
      </c>
      <c r="P264" t="s">
        <v>9</v>
      </c>
      <c r="S264" s="40" t="s">
        <v>11</v>
      </c>
      <c r="T264" t="s">
        <v>22</v>
      </c>
      <c r="U264" s="76" t="s">
        <v>8</v>
      </c>
      <c r="V264" s="22" t="s">
        <v>11</v>
      </c>
      <c r="W264" s="76" t="s">
        <v>11</v>
      </c>
      <c r="X264" s="76" t="s">
        <v>11</v>
      </c>
      <c r="Y264" s="76" t="s">
        <v>8</v>
      </c>
      <c r="Z264" s="53"/>
      <c r="AB264" t="s">
        <v>26</v>
      </c>
      <c r="AD264" s="4">
        <v>43105</v>
      </c>
      <c r="AE264" t="s">
        <v>12</v>
      </c>
      <c r="AF264" s="6">
        <f>Referrals[[#This Row],[Date.Received]]-Referrals[[#This Row],[Date.Assessed]]</f>
        <v>174</v>
      </c>
      <c r="AG264" s="6" t="s">
        <v>644</v>
      </c>
      <c r="AH264" s="6" t="s">
        <v>638</v>
      </c>
      <c r="AI264" s="6" t="s">
        <v>700</v>
      </c>
      <c r="AJ264" s="63">
        <f t="shared" si="217"/>
        <v>2017</v>
      </c>
      <c r="AK264" s="63">
        <f t="shared" si="218"/>
        <v>12</v>
      </c>
      <c r="AL264" s="80">
        <f t="shared" si="219"/>
        <v>1</v>
      </c>
      <c r="AM264" s="80">
        <f t="shared" si="220"/>
        <v>0</v>
      </c>
      <c r="AN264" s="80">
        <f t="shared" si="221"/>
        <v>0</v>
      </c>
      <c r="AO264" s="6">
        <f t="shared" si="222"/>
        <v>1</v>
      </c>
      <c r="AP264" s="80">
        <f t="shared" si="223"/>
        <v>0</v>
      </c>
      <c r="AQ264" s="44">
        <f t="shared" si="224"/>
        <v>0</v>
      </c>
      <c r="AR264" s="80">
        <f t="shared" si="225"/>
        <v>0</v>
      </c>
      <c r="AS264" s="44">
        <f t="shared" si="226"/>
        <v>0</v>
      </c>
      <c r="AT264" s="80">
        <f t="shared" si="227"/>
        <v>0</v>
      </c>
      <c r="AU264" s="80">
        <f t="shared" si="228"/>
        <v>0</v>
      </c>
      <c r="AV264" s="72">
        <f t="shared" si="229"/>
        <v>1</v>
      </c>
      <c r="AW264" s="72">
        <f t="shared" si="230"/>
        <v>1</v>
      </c>
      <c r="AX264" s="72">
        <f t="shared" si="231"/>
        <v>0</v>
      </c>
      <c r="AY264" s="72">
        <f t="shared" si="232"/>
        <v>0</v>
      </c>
      <c r="AZ264" s="72">
        <f t="shared" si="233"/>
        <v>0</v>
      </c>
      <c r="BA264" s="72">
        <f>IF(SUM(Referrals[[#This Row],[Tribal.bin]:[GA.bin]]) = 0,0,1)</f>
        <v>1</v>
      </c>
      <c r="BB264" s="72">
        <f t="shared" si="234"/>
        <v>0</v>
      </c>
      <c r="BC264" s="72">
        <f t="shared" si="235"/>
        <v>0</v>
      </c>
      <c r="BD264" s="72">
        <f t="shared" si="236"/>
        <v>0</v>
      </c>
      <c r="BE264" s="72">
        <f t="shared" si="237"/>
        <v>0</v>
      </c>
      <c r="BF264" s="72">
        <f t="shared" si="238"/>
        <v>0</v>
      </c>
      <c r="BG264" s="72">
        <f t="shared" si="239"/>
        <v>0</v>
      </c>
      <c r="BH264" s="72">
        <f t="shared" si="240"/>
        <v>1</v>
      </c>
      <c r="BI264" s="72">
        <f t="shared" si="241"/>
        <v>0</v>
      </c>
      <c r="BJ264" s="78">
        <f t="shared" si="242"/>
        <v>1</v>
      </c>
      <c r="BK264" s="78">
        <f t="shared" si="243"/>
        <v>1</v>
      </c>
      <c r="BL264" s="78">
        <f t="shared" si="244"/>
        <v>0</v>
      </c>
      <c r="BM264" s="72">
        <f t="shared" si="245"/>
        <v>0</v>
      </c>
      <c r="BN264" s="72">
        <f t="shared" si="246"/>
        <v>0</v>
      </c>
      <c r="BO264" s="72">
        <f t="shared" si="247"/>
        <v>1</v>
      </c>
      <c r="BP264" s="80">
        <f t="shared" si="248"/>
        <v>0</v>
      </c>
      <c r="BQ264" s="72">
        <f t="shared" si="249"/>
        <v>1</v>
      </c>
      <c r="BR264" s="72">
        <f t="shared" si="250"/>
        <v>0</v>
      </c>
      <c r="BS264" s="78">
        <f t="shared" si="251"/>
        <v>1</v>
      </c>
      <c r="BT264" s="78">
        <f t="shared" si="252"/>
        <v>1</v>
      </c>
      <c r="BU264" s="80">
        <f t="shared" si="253"/>
        <v>0</v>
      </c>
      <c r="BV264" s="80">
        <f t="shared" si="254"/>
        <v>0</v>
      </c>
      <c r="BW264" s="78">
        <f>COUNTIF(Referrals[[#This Row],[Name]:[Alt.contact]],"Mi")</f>
        <v>0</v>
      </c>
      <c r="BX264" s="80">
        <f t="shared" si="255"/>
        <v>0</v>
      </c>
      <c r="BY264" s="66">
        <f t="shared" si="256"/>
        <v>1</v>
      </c>
      <c r="BZ264" s="66">
        <f t="shared" si="257"/>
        <v>0</v>
      </c>
      <c r="CA264" s="67">
        <f t="shared" si="258"/>
        <v>0</v>
      </c>
      <c r="CB264" s="80">
        <f t="shared" si="259"/>
        <v>1</v>
      </c>
      <c r="CC264" s="80">
        <f t="shared" si="260"/>
        <v>0</v>
      </c>
      <c r="CD264" s="80">
        <f t="shared" si="261"/>
        <v>0</v>
      </c>
      <c r="CE264" s="22"/>
      <c r="CF264" t="s">
        <v>717</v>
      </c>
      <c r="CG264" s="41" t="s">
        <v>104</v>
      </c>
      <c r="CI264" t="s">
        <v>35</v>
      </c>
      <c r="CJ264" s="4">
        <v>43327</v>
      </c>
      <c r="CK264" s="80" t="str">
        <f t="shared" si="262"/>
        <v xml:space="preserve"> </v>
      </c>
      <c r="CL264" s="15"/>
      <c r="CM264" s="6" t="str">
        <f t="shared" ca="1" si="263"/>
        <v xml:space="preserve"> </v>
      </c>
      <c r="CN264" s="6" t="str">
        <f t="shared" ca="1" si="264"/>
        <v xml:space="preserve"> </v>
      </c>
      <c r="CO264" s="80" t="str">
        <f t="shared" ca="1" si="265"/>
        <v xml:space="preserve"> </v>
      </c>
      <c r="CP264" s="80" t="str">
        <f t="shared" si="266"/>
        <v xml:space="preserve"> </v>
      </c>
      <c r="CQ264" s="80">
        <f t="shared" si="267"/>
        <v>23</v>
      </c>
      <c r="CR264" s="80" t="str">
        <f t="shared" si="268"/>
        <v xml:space="preserve"> </v>
      </c>
      <c r="CS264" s="80">
        <f t="shared" si="269"/>
        <v>245</v>
      </c>
    </row>
    <row r="265" spans="1:97">
      <c r="A265" s="33" t="s">
        <v>245</v>
      </c>
      <c r="B265" t="s">
        <v>60</v>
      </c>
      <c r="C265" t="s">
        <v>246</v>
      </c>
      <c r="D265">
        <v>1031154</v>
      </c>
      <c r="E265" s="4">
        <v>42868</v>
      </c>
      <c r="F265" s="2">
        <v>43082</v>
      </c>
      <c r="G265" s="2">
        <v>23271</v>
      </c>
      <c r="H265" s="58">
        <f t="shared" si="216"/>
        <v>54</v>
      </c>
      <c r="I265" s="72" t="s">
        <v>11</v>
      </c>
      <c r="J265" s="72" t="s">
        <v>11</v>
      </c>
      <c r="K265" s="6">
        <v>9</v>
      </c>
      <c r="L265" s="6" t="s">
        <v>8</v>
      </c>
      <c r="M265" s="6" t="s">
        <v>11</v>
      </c>
      <c r="N265" s="6" t="s">
        <v>11</v>
      </c>
      <c r="O265" s="71" t="s">
        <v>8</v>
      </c>
      <c r="P265" t="s">
        <v>49</v>
      </c>
      <c r="Q265" t="s">
        <v>11</v>
      </c>
      <c r="T265" t="s">
        <v>22</v>
      </c>
      <c r="U265" s="76" t="s">
        <v>678</v>
      </c>
      <c r="V265" s="22" t="s">
        <v>11</v>
      </c>
      <c r="W265" s="76" t="s">
        <v>11</v>
      </c>
      <c r="X265" s="76" t="s">
        <v>11</v>
      </c>
      <c r="Y265" s="76" t="s">
        <v>11</v>
      </c>
      <c r="Z265" s="53"/>
      <c r="AB265" t="s">
        <v>143</v>
      </c>
      <c r="AC265" t="s">
        <v>695</v>
      </c>
      <c r="AD265" s="4">
        <v>43097</v>
      </c>
      <c r="AE265" t="s">
        <v>12</v>
      </c>
      <c r="AF265" s="6">
        <f>Referrals[[#This Row],[Date.Received]]-Referrals[[#This Row],[Date.Assessed]]</f>
        <v>214</v>
      </c>
      <c r="AG265" s="44" t="s">
        <v>645</v>
      </c>
      <c r="AH265" s="6" t="s">
        <v>640</v>
      </c>
      <c r="AI265" s="6" t="s">
        <v>700</v>
      </c>
      <c r="AJ265" s="63">
        <f t="shared" si="217"/>
        <v>2017</v>
      </c>
      <c r="AK265" s="63">
        <f t="shared" si="218"/>
        <v>12</v>
      </c>
      <c r="AL265" s="44">
        <f t="shared" si="219"/>
        <v>0</v>
      </c>
      <c r="AM265" s="80">
        <f t="shared" si="220"/>
        <v>1</v>
      </c>
      <c r="AN265" s="80">
        <f t="shared" si="221"/>
        <v>0</v>
      </c>
      <c r="AO265" s="44">
        <f t="shared" si="222"/>
        <v>0</v>
      </c>
      <c r="AP265" s="80">
        <f t="shared" si="223"/>
        <v>0</v>
      </c>
      <c r="AQ265" s="80">
        <f t="shared" si="224"/>
        <v>1</v>
      </c>
      <c r="AR265" s="80">
        <f t="shared" si="225"/>
        <v>0</v>
      </c>
      <c r="AS265" s="44">
        <f t="shared" si="226"/>
        <v>0</v>
      </c>
      <c r="AT265" s="80">
        <f t="shared" si="227"/>
        <v>0</v>
      </c>
      <c r="AU265" s="80">
        <f t="shared" si="228"/>
        <v>0</v>
      </c>
      <c r="AV265" s="72">
        <f t="shared" si="229"/>
        <v>1</v>
      </c>
      <c r="AW265" s="72">
        <f t="shared" si="230"/>
        <v>1</v>
      </c>
      <c r="AX265" s="72">
        <f t="shared" si="231"/>
        <v>0</v>
      </c>
      <c r="AY265" s="72">
        <f t="shared" si="232"/>
        <v>0</v>
      </c>
      <c r="AZ265" s="72">
        <f t="shared" si="233"/>
        <v>0</v>
      </c>
      <c r="BA265" s="72">
        <f>IF(SUM(Referrals[[#This Row],[Tribal.bin]:[GA.bin]]) = 0,0,1)</f>
        <v>1</v>
      </c>
      <c r="BB265" s="72">
        <f t="shared" si="234"/>
        <v>0</v>
      </c>
      <c r="BC265" s="72">
        <f t="shared" si="235"/>
        <v>0</v>
      </c>
      <c r="BD265" s="72">
        <f t="shared" si="236"/>
        <v>0</v>
      </c>
      <c r="BE265" s="72">
        <f t="shared" si="237"/>
        <v>1</v>
      </c>
      <c r="BF265" s="72">
        <f t="shared" si="238"/>
        <v>0</v>
      </c>
      <c r="BG265" s="72">
        <f t="shared" si="239"/>
        <v>0</v>
      </c>
      <c r="BH265" s="72">
        <f t="shared" si="240"/>
        <v>0</v>
      </c>
      <c r="BI265" s="72">
        <f t="shared" si="241"/>
        <v>0</v>
      </c>
      <c r="BJ265" s="78">
        <f t="shared" si="242"/>
        <v>1</v>
      </c>
      <c r="BK265" s="78">
        <f t="shared" si="243"/>
        <v>1</v>
      </c>
      <c r="BL265" s="78">
        <f t="shared" si="244"/>
        <v>0</v>
      </c>
      <c r="BM265" s="72">
        <f t="shared" si="245"/>
        <v>1</v>
      </c>
      <c r="BN265" s="72">
        <f t="shared" si="246"/>
        <v>0</v>
      </c>
      <c r="BO265" s="72">
        <f t="shared" si="247"/>
        <v>0</v>
      </c>
      <c r="BP265" s="80">
        <f t="shared" si="248"/>
        <v>1</v>
      </c>
      <c r="BQ265" s="72">
        <f t="shared" si="249"/>
        <v>1</v>
      </c>
      <c r="BR265" s="72">
        <f t="shared" si="250"/>
        <v>1</v>
      </c>
      <c r="BS265" s="78">
        <f t="shared" si="251"/>
        <v>1</v>
      </c>
      <c r="BT265" s="78">
        <f t="shared" si="252"/>
        <v>1</v>
      </c>
      <c r="BU265" s="80">
        <f t="shared" si="253"/>
        <v>0</v>
      </c>
      <c r="BV265" s="80">
        <f t="shared" si="254"/>
        <v>0</v>
      </c>
      <c r="BW265" s="78">
        <f>COUNTIF(Referrals[[#This Row],[Name]:[Alt.contact]],"Mi")</f>
        <v>1</v>
      </c>
      <c r="BX265" s="80">
        <f t="shared" si="255"/>
        <v>1</v>
      </c>
      <c r="BY265" s="66">
        <f t="shared" si="256"/>
        <v>1</v>
      </c>
      <c r="BZ265" s="66">
        <f t="shared" si="257"/>
        <v>0</v>
      </c>
      <c r="CA265" s="67">
        <f t="shared" si="258"/>
        <v>0</v>
      </c>
      <c r="CB265" s="80">
        <f t="shared" si="259"/>
        <v>1</v>
      </c>
      <c r="CC265" s="80">
        <f t="shared" si="260"/>
        <v>0</v>
      </c>
      <c r="CD265" s="80">
        <f t="shared" si="261"/>
        <v>0</v>
      </c>
      <c r="CE265" s="92"/>
      <c r="CF265" t="s">
        <v>41</v>
      </c>
      <c r="CG265" s="62"/>
      <c r="CH265" t="s">
        <v>416</v>
      </c>
      <c r="CI265" t="s">
        <v>35</v>
      </c>
      <c r="CJ265" s="4">
        <v>43136</v>
      </c>
      <c r="CK265" s="80" t="str">
        <f t="shared" si="262"/>
        <v xml:space="preserve"> </v>
      </c>
      <c r="CL265" s="15"/>
      <c r="CM265" s="6" t="str">
        <f t="shared" ca="1" si="263"/>
        <v xml:space="preserve"> </v>
      </c>
      <c r="CN265" s="6" t="str">
        <f t="shared" ca="1" si="264"/>
        <v xml:space="preserve"> </v>
      </c>
      <c r="CO265" s="80" t="str">
        <f t="shared" ca="1" si="265"/>
        <v xml:space="preserve"> </v>
      </c>
      <c r="CP265" s="80" t="str">
        <f t="shared" si="266"/>
        <v xml:space="preserve"> </v>
      </c>
      <c r="CQ265" s="80">
        <f t="shared" si="267"/>
        <v>15</v>
      </c>
      <c r="CR265" s="80" t="str">
        <f t="shared" si="268"/>
        <v xml:space="preserve"> </v>
      </c>
      <c r="CS265" s="80">
        <f t="shared" si="269"/>
        <v>54</v>
      </c>
    </row>
    <row r="266" spans="1:97">
      <c r="A266" s="33" t="s">
        <v>395</v>
      </c>
      <c r="B266" t="s">
        <v>19</v>
      </c>
      <c r="C266" t="s">
        <v>298</v>
      </c>
      <c r="D266">
        <v>1056523</v>
      </c>
      <c r="E266" s="4">
        <v>43066</v>
      </c>
      <c r="F266" s="2">
        <v>43082</v>
      </c>
      <c r="G266" s="2">
        <v>29124</v>
      </c>
      <c r="H266" s="58">
        <f t="shared" si="216"/>
        <v>38</v>
      </c>
      <c r="I266" s="72" t="s">
        <v>8</v>
      </c>
      <c r="J266" s="43" t="s">
        <v>8</v>
      </c>
      <c r="K266" s="6">
        <v>15</v>
      </c>
      <c r="L266" s="6" t="s">
        <v>8</v>
      </c>
      <c r="M266" s="6" t="s">
        <v>11</v>
      </c>
      <c r="N266" s="6" t="s">
        <v>11</v>
      </c>
      <c r="O266" s="57" t="s">
        <v>8</v>
      </c>
      <c r="P266" t="s">
        <v>9</v>
      </c>
      <c r="Q266" t="s">
        <v>11</v>
      </c>
      <c r="R266" t="s">
        <v>11</v>
      </c>
      <c r="S266" s="40" t="s">
        <v>11</v>
      </c>
      <c r="T266" t="s">
        <v>22</v>
      </c>
      <c r="U266" s="76" t="s">
        <v>8</v>
      </c>
      <c r="V266" s="22" t="s">
        <v>11</v>
      </c>
      <c r="W266" s="76" t="s">
        <v>11</v>
      </c>
      <c r="X266" s="76" t="s">
        <v>8</v>
      </c>
      <c r="Y266" s="76" t="s">
        <v>8</v>
      </c>
      <c r="Z266" s="53"/>
      <c r="AB266" t="s">
        <v>26</v>
      </c>
      <c r="AD266" s="4">
        <v>43110</v>
      </c>
      <c r="AE266" t="s">
        <v>12</v>
      </c>
      <c r="AF266" s="6">
        <f>Referrals[[#This Row],[Date.Received]]-Referrals[[#This Row],[Date.Assessed]]</f>
        <v>16</v>
      </c>
      <c r="AG266" s="6" t="s">
        <v>644</v>
      </c>
      <c r="AH266" s="6" t="s">
        <v>642</v>
      </c>
      <c r="AI266" s="6" t="s">
        <v>700</v>
      </c>
      <c r="AJ266" s="63">
        <f t="shared" si="217"/>
        <v>2017</v>
      </c>
      <c r="AK266" s="63">
        <f t="shared" si="218"/>
        <v>12</v>
      </c>
      <c r="AL266" s="80">
        <f t="shared" si="219"/>
        <v>1</v>
      </c>
      <c r="AM266" s="80">
        <f t="shared" si="220"/>
        <v>0</v>
      </c>
      <c r="AN266" s="80">
        <f t="shared" si="221"/>
        <v>0</v>
      </c>
      <c r="AO266" s="44">
        <f t="shared" si="222"/>
        <v>0</v>
      </c>
      <c r="AP266" s="80">
        <f t="shared" si="223"/>
        <v>0</v>
      </c>
      <c r="AQ266" s="44">
        <f t="shared" si="224"/>
        <v>0</v>
      </c>
      <c r="AR266" s="80">
        <f t="shared" si="225"/>
        <v>0</v>
      </c>
      <c r="AS266" s="6">
        <f t="shared" si="226"/>
        <v>1</v>
      </c>
      <c r="AT266" s="80">
        <f t="shared" si="227"/>
        <v>0</v>
      </c>
      <c r="AU266" s="80">
        <f t="shared" si="228"/>
        <v>0</v>
      </c>
      <c r="AV266" s="72">
        <f t="shared" si="229"/>
        <v>1</v>
      </c>
      <c r="AW266" s="72">
        <f t="shared" si="230"/>
        <v>1</v>
      </c>
      <c r="AX266" s="72">
        <f t="shared" si="231"/>
        <v>0</v>
      </c>
      <c r="AY266" s="72">
        <f t="shared" si="232"/>
        <v>0</v>
      </c>
      <c r="AZ266" s="72">
        <f t="shared" si="233"/>
        <v>0</v>
      </c>
      <c r="BA266" s="72">
        <f>IF(SUM(Referrals[[#This Row],[Tribal.bin]:[GA.bin]]) = 0,0,1)</f>
        <v>1</v>
      </c>
      <c r="BB266" s="72">
        <f t="shared" si="234"/>
        <v>0</v>
      </c>
      <c r="BC266" s="72">
        <f t="shared" si="235"/>
        <v>0</v>
      </c>
      <c r="BD266" s="72">
        <f t="shared" si="236"/>
        <v>0</v>
      </c>
      <c r="BE266" s="72">
        <f t="shared" si="237"/>
        <v>0</v>
      </c>
      <c r="BF266" s="72">
        <f t="shared" si="238"/>
        <v>0</v>
      </c>
      <c r="BG266" s="72">
        <f t="shared" si="239"/>
        <v>0</v>
      </c>
      <c r="BH266" s="72">
        <f t="shared" si="240"/>
        <v>1</v>
      </c>
      <c r="BI266" s="72">
        <f t="shared" si="241"/>
        <v>0</v>
      </c>
      <c r="BJ266" s="78">
        <f t="shared" si="242"/>
        <v>1</v>
      </c>
      <c r="BK266" s="78">
        <f t="shared" si="243"/>
        <v>1</v>
      </c>
      <c r="BL266" s="78">
        <f t="shared" si="244"/>
        <v>0</v>
      </c>
      <c r="BM266" s="72">
        <f t="shared" si="245"/>
        <v>1</v>
      </c>
      <c r="BN266" s="72">
        <f t="shared" si="246"/>
        <v>1</v>
      </c>
      <c r="BO266" s="72">
        <f t="shared" si="247"/>
        <v>1</v>
      </c>
      <c r="BP266" s="80">
        <f t="shared" si="248"/>
        <v>0</v>
      </c>
      <c r="BQ266" s="72">
        <f t="shared" si="249"/>
        <v>0</v>
      </c>
      <c r="BR266" s="72">
        <f t="shared" si="250"/>
        <v>0</v>
      </c>
      <c r="BS266" s="78">
        <f t="shared" si="251"/>
        <v>1</v>
      </c>
      <c r="BT266" s="78">
        <f t="shared" si="252"/>
        <v>0</v>
      </c>
      <c r="BU266" s="80">
        <f t="shared" si="253"/>
        <v>0</v>
      </c>
      <c r="BV266" s="80">
        <f t="shared" si="254"/>
        <v>0</v>
      </c>
      <c r="BW266" s="78">
        <f>COUNTIF(Referrals[[#This Row],[Name]:[Alt.contact]],"Mi")</f>
        <v>0</v>
      </c>
      <c r="BX266" s="80">
        <f t="shared" si="255"/>
        <v>0</v>
      </c>
      <c r="BY266" s="66">
        <f t="shared" si="256"/>
        <v>1</v>
      </c>
      <c r="BZ266" s="66">
        <f t="shared" si="257"/>
        <v>0</v>
      </c>
      <c r="CA266" s="67">
        <f t="shared" si="258"/>
        <v>0</v>
      </c>
      <c r="CB266" s="80">
        <f t="shared" si="259"/>
        <v>1</v>
      </c>
      <c r="CC266" s="80">
        <f t="shared" si="260"/>
        <v>0</v>
      </c>
      <c r="CD266" s="80">
        <f t="shared" si="261"/>
        <v>0</v>
      </c>
      <c r="CE266" s="22"/>
      <c r="CF266" t="s">
        <v>41</v>
      </c>
      <c r="CG266" s="62"/>
      <c r="CH266" t="s">
        <v>46</v>
      </c>
      <c r="CI266" s="22"/>
      <c r="CJ266" s="4">
        <v>43157</v>
      </c>
      <c r="CK266" s="80" t="str">
        <f t="shared" si="262"/>
        <v xml:space="preserve"> </v>
      </c>
      <c r="CL266" s="15"/>
      <c r="CM266" s="6" t="str">
        <f t="shared" ca="1" si="263"/>
        <v xml:space="preserve"> </v>
      </c>
      <c r="CN266" s="6" t="str">
        <f t="shared" ca="1" si="264"/>
        <v xml:space="preserve"> </v>
      </c>
      <c r="CO266" s="80" t="str">
        <f t="shared" ca="1" si="265"/>
        <v xml:space="preserve"> </v>
      </c>
      <c r="CP266" s="80" t="str">
        <f t="shared" si="266"/>
        <v xml:space="preserve"> </v>
      </c>
      <c r="CQ266" s="80">
        <f t="shared" si="267"/>
        <v>28</v>
      </c>
      <c r="CR266" s="80" t="str">
        <f t="shared" si="268"/>
        <v xml:space="preserve"> </v>
      </c>
      <c r="CS266" s="80">
        <f t="shared" si="269"/>
        <v>75</v>
      </c>
    </row>
    <row r="267" spans="1:97">
      <c r="A267" s="33" t="s">
        <v>396</v>
      </c>
      <c r="B267" t="s">
        <v>284</v>
      </c>
      <c r="C267" t="s">
        <v>397</v>
      </c>
      <c r="D267">
        <v>1012254</v>
      </c>
      <c r="E267" s="4">
        <v>43075</v>
      </c>
      <c r="F267" s="2">
        <v>43084</v>
      </c>
      <c r="G267" s="2">
        <v>32909</v>
      </c>
      <c r="H267" s="58">
        <f t="shared" si="216"/>
        <v>27</v>
      </c>
      <c r="I267" s="72" t="s">
        <v>8</v>
      </c>
      <c r="J267" s="43" t="s">
        <v>8</v>
      </c>
      <c r="K267" s="6">
        <v>8</v>
      </c>
      <c r="L267" s="6" t="s">
        <v>8</v>
      </c>
      <c r="M267" s="6" t="s">
        <v>11</v>
      </c>
      <c r="N267" s="6" t="s">
        <v>8</v>
      </c>
      <c r="O267" s="57" t="s">
        <v>8</v>
      </c>
      <c r="P267" t="s">
        <v>49</v>
      </c>
      <c r="Q267" t="s">
        <v>11</v>
      </c>
      <c r="T267" t="s">
        <v>22</v>
      </c>
      <c r="U267" s="76" t="s">
        <v>678</v>
      </c>
      <c r="V267" s="22" t="s">
        <v>11</v>
      </c>
      <c r="W267" s="76" t="s">
        <v>11</v>
      </c>
      <c r="X267" s="76" t="s">
        <v>11</v>
      </c>
      <c r="Y267" s="76" t="s">
        <v>8</v>
      </c>
      <c r="Z267" s="53"/>
      <c r="AB267" t="s">
        <v>26</v>
      </c>
      <c r="AE267" t="s">
        <v>12</v>
      </c>
      <c r="AF267" s="6">
        <f>Referrals[[#This Row],[Date.Received]]-Referrals[[#This Row],[Date.Assessed]]</f>
        <v>9</v>
      </c>
      <c r="AG267" s="6" t="s">
        <v>644</v>
      </c>
      <c r="AH267" s="6" t="s">
        <v>640</v>
      </c>
      <c r="AI267" s="6" t="s">
        <v>700</v>
      </c>
      <c r="AJ267" s="63">
        <f t="shared" si="217"/>
        <v>2017</v>
      </c>
      <c r="AK267" s="63">
        <f t="shared" si="218"/>
        <v>12</v>
      </c>
      <c r="AL267" s="80">
        <f t="shared" si="219"/>
        <v>1</v>
      </c>
      <c r="AM267" s="80">
        <f t="shared" si="220"/>
        <v>0</v>
      </c>
      <c r="AN267" s="80">
        <f t="shared" si="221"/>
        <v>0</v>
      </c>
      <c r="AO267" s="44">
        <f t="shared" si="222"/>
        <v>0</v>
      </c>
      <c r="AP267" s="80">
        <f t="shared" si="223"/>
        <v>0</v>
      </c>
      <c r="AQ267" s="80">
        <f t="shared" si="224"/>
        <v>1</v>
      </c>
      <c r="AR267" s="80">
        <f t="shared" si="225"/>
        <v>0</v>
      </c>
      <c r="AS267" s="44">
        <f t="shared" si="226"/>
        <v>0</v>
      </c>
      <c r="AT267" s="80">
        <f t="shared" si="227"/>
        <v>0</v>
      </c>
      <c r="AU267" s="80">
        <f t="shared" si="228"/>
        <v>0</v>
      </c>
      <c r="AV267" s="72">
        <f t="shared" si="229"/>
        <v>1</v>
      </c>
      <c r="AW267" s="72">
        <f t="shared" si="230"/>
        <v>1</v>
      </c>
      <c r="AX267" s="72">
        <f t="shared" si="231"/>
        <v>0</v>
      </c>
      <c r="AY267" s="72">
        <f t="shared" si="232"/>
        <v>0</v>
      </c>
      <c r="AZ267" s="72">
        <f t="shared" si="233"/>
        <v>0</v>
      </c>
      <c r="BA267" s="72">
        <f>IF(SUM(Referrals[[#This Row],[Tribal.bin]:[GA.bin]]) = 0,0,1)</f>
        <v>1</v>
      </c>
      <c r="BB267" s="72">
        <f t="shared" si="234"/>
        <v>0</v>
      </c>
      <c r="BC267" s="72">
        <f t="shared" si="235"/>
        <v>0</v>
      </c>
      <c r="BD267" s="72">
        <f t="shared" si="236"/>
        <v>0</v>
      </c>
      <c r="BE267" s="72">
        <f t="shared" si="237"/>
        <v>1</v>
      </c>
      <c r="BF267" s="72">
        <f t="shared" si="238"/>
        <v>0</v>
      </c>
      <c r="BG267" s="72">
        <f t="shared" si="239"/>
        <v>0</v>
      </c>
      <c r="BH267" s="72">
        <f t="shared" si="240"/>
        <v>0</v>
      </c>
      <c r="BI267" s="72">
        <f t="shared" si="241"/>
        <v>0</v>
      </c>
      <c r="BJ267" s="78">
        <f t="shared" si="242"/>
        <v>1</v>
      </c>
      <c r="BK267" s="78">
        <f t="shared" si="243"/>
        <v>0</v>
      </c>
      <c r="BL267" s="78">
        <f t="shared" si="244"/>
        <v>0</v>
      </c>
      <c r="BM267" s="72">
        <f t="shared" si="245"/>
        <v>1</v>
      </c>
      <c r="BN267" s="72">
        <f t="shared" si="246"/>
        <v>0</v>
      </c>
      <c r="BO267" s="72">
        <f t="shared" si="247"/>
        <v>0</v>
      </c>
      <c r="BP267" s="80">
        <f t="shared" si="248"/>
        <v>0</v>
      </c>
      <c r="BQ267" s="72">
        <f t="shared" si="249"/>
        <v>0</v>
      </c>
      <c r="BR267" s="72">
        <f t="shared" si="250"/>
        <v>0</v>
      </c>
      <c r="BS267" s="78">
        <f t="shared" si="251"/>
        <v>1</v>
      </c>
      <c r="BT267" s="78">
        <f t="shared" si="252"/>
        <v>1</v>
      </c>
      <c r="BU267" s="80">
        <f t="shared" si="253"/>
        <v>0</v>
      </c>
      <c r="BV267" s="80">
        <f t="shared" si="254"/>
        <v>0</v>
      </c>
      <c r="BW267" s="78">
        <f>COUNTIF(Referrals[[#This Row],[Name]:[Alt.contact]],"Mi")</f>
        <v>1</v>
      </c>
      <c r="BX267" s="80">
        <f t="shared" si="255"/>
        <v>1</v>
      </c>
      <c r="BY267" s="72">
        <f t="shared" si="256"/>
        <v>0</v>
      </c>
      <c r="BZ267" s="80">
        <f t="shared" si="257"/>
        <v>0</v>
      </c>
      <c r="CA267" s="67">
        <f t="shared" si="258"/>
        <v>0</v>
      </c>
      <c r="CB267" s="80">
        <f t="shared" si="259"/>
        <v>1</v>
      </c>
      <c r="CC267" s="80">
        <f t="shared" si="260"/>
        <v>0</v>
      </c>
      <c r="CD267" s="80">
        <f t="shared" si="261"/>
        <v>0</v>
      </c>
      <c r="CE267" s="22"/>
      <c r="CF267" t="s">
        <v>717</v>
      </c>
      <c r="CG267" s="41" t="s">
        <v>104</v>
      </c>
      <c r="CI267" s="22" t="s">
        <v>29</v>
      </c>
      <c r="CJ267" s="4">
        <v>43105</v>
      </c>
      <c r="CK267" s="80" t="str">
        <f t="shared" si="262"/>
        <v xml:space="preserve"> </v>
      </c>
      <c r="CL267" s="15"/>
      <c r="CM267" s="6" t="str">
        <f t="shared" ca="1" si="263"/>
        <v xml:space="preserve"> </v>
      </c>
      <c r="CN267" s="6" t="str">
        <f t="shared" ca="1" si="264"/>
        <v xml:space="preserve"> </v>
      </c>
      <c r="CO267" s="80" t="str">
        <f t="shared" ca="1" si="265"/>
        <v xml:space="preserve"> </v>
      </c>
      <c r="CP267" s="80" t="str">
        <f t="shared" si="266"/>
        <v xml:space="preserve"> </v>
      </c>
      <c r="CQ267" s="80" t="str">
        <f t="shared" si="267"/>
        <v xml:space="preserve"> </v>
      </c>
      <c r="CR267" s="80" t="str">
        <f t="shared" si="268"/>
        <v xml:space="preserve"> </v>
      </c>
      <c r="CS267" s="80">
        <f t="shared" si="269"/>
        <v>21</v>
      </c>
    </row>
    <row r="268" spans="1:97">
      <c r="A268" s="33" t="s">
        <v>398</v>
      </c>
      <c r="B268" t="s">
        <v>60</v>
      </c>
      <c r="C268" t="s">
        <v>230</v>
      </c>
      <c r="D268">
        <v>1044079</v>
      </c>
      <c r="E268" s="4">
        <v>43075</v>
      </c>
      <c r="F268" s="2">
        <v>43084</v>
      </c>
      <c r="G268" s="2">
        <v>23698</v>
      </c>
      <c r="H268" s="58">
        <f t="shared" si="216"/>
        <v>53</v>
      </c>
      <c r="I268" s="72" t="s">
        <v>8</v>
      </c>
      <c r="J268" s="43" t="s">
        <v>8</v>
      </c>
      <c r="K268" s="6">
        <v>12</v>
      </c>
      <c r="L268" s="6" t="s">
        <v>8</v>
      </c>
      <c r="M268" s="6" t="s">
        <v>11</v>
      </c>
      <c r="N268" s="6" t="s">
        <v>8</v>
      </c>
      <c r="O268" s="57" t="s">
        <v>8</v>
      </c>
      <c r="P268" t="s">
        <v>21</v>
      </c>
      <c r="Q268" t="s">
        <v>11</v>
      </c>
      <c r="R268" t="s">
        <v>11</v>
      </c>
      <c r="S268" s="40" t="s">
        <v>11</v>
      </c>
      <c r="T268" t="s">
        <v>10</v>
      </c>
      <c r="U268" s="76" t="s">
        <v>11</v>
      </c>
      <c r="V268" s="22" t="s">
        <v>11</v>
      </c>
      <c r="W268" s="76" t="s">
        <v>11</v>
      </c>
      <c r="X268" s="76" t="s">
        <v>11</v>
      </c>
      <c r="Y268" s="76" t="s">
        <v>8</v>
      </c>
      <c r="Z268" s="53"/>
      <c r="AE268" t="s">
        <v>12</v>
      </c>
      <c r="AF268" s="6">
        <f>Referrals[[#This Row],[Date.Received]]-Referrals[[#This Row],[Date.Assessed]]</f>
        <v>9</v>
      </c>
      <c r="AG268" s="44" t="s">
        <v>645</v>
      </c>
      <c r="AH268" s="6" t="s">
        <v>638</v>
      </c>
      <c r="AI268" s="6" t="s">
        <v>700</v>
      </c>
      <c r="AJ268" s="63">
        <f t="shared" si="217"/>
        <v>2017</v>
      </c>
      <c r="AK268" s="63">
        <f t="shared" si="218"/>
        <v>12</v>
      </c>
      <c r="AL268" s="44">
        <f t="shared" si="219"/>
        <v>0</v>
      </c>
      <c r="AM268" s="80">
        <f t="shared" si="220"/>
        <v>1</v>
      </c>
      <c r="AN268" s="80">
        <f t="shared" si="221"/>
        <v>0</v>
      </c>
      <c r="AO268" s="6">
        <f t="shared" si="222"/>
        <v>1</v>
      </c>
      <c r="AP268" s="80">
        <f t="shared" si="223"/>
        <v>0</v>
      </c>
      <c r="AQ268" s="44">
        <f t="shared" si="224"/>
        <v>0</v>
      </c>
      <c r="AR268" s="80">
        <f t="shared" si="225"/>
        <v>0</v>
      </c>
      <c r="AS268" s="44">
        <f t="shared" si="226"/>
        <v>0</v>
      </c>
      <c r="AT268" s="80">
        <f t="shared" si="227"/>
        <v>0</v>
      </c>
      <c r="AU268" s="80">
        <f t="shared" si="228"/>
        <v>0</v>
      </c>
      <c r="AV268" s="72">
        <f t="shared" si="229"/>
        <v>1</v>
      </c>
      <c r="AW268" s="72">
        <f t="shared" si="230"/>
        <v>0</v>
      </c>
      <c r="AX268" s="72">
        <f t="shared" si="231"/>
        <v>1</v>
      </c>
      <c r="AY268" s="72">
        <f t="shared" si="232"/>
        <v>0</v>
      </c>
      <c r="AZ268" s="72">
        <f t="shared" si="233"/>
        <v>0</v>
      </c>
      <c r="BA268" s="72">
        <f>IF(SUM(Referrals[[#This Row],[Tribal.bin]:[GA.bin]]) = 0,0,1)</f>
        <v>1</v>
      </c>
      <c r="BB268" s="72">
        <f t="shared" si="234"/>
        <v>0</v>
      </c>
      <c r="BC268" s="72">
        <f t="shared" si="235"/>
        <v>0</v>
      </c>
      <c r="BD268" s="72">
        <f t="shared" si="236"/>
        <v>0</v>
      </c>
      <c r="BE268" s="72">
        <f t="shared" si="237"/>
        <v>0</v>
      </c>
      <c r="BF268" s="72">
        <f t="shared" si="238"/>
        <v>0</v>
      </c>
      <c r="BG268" s="72">
        <f t="shared" si="239"/>
        <v>1</v>
      </c>
      <c r="BH268" s="72">
        <f t="shared" si="240"/>
        <v>0</v>
      </c>
      <c r="BI268" s="72">
        <f t="shared" si="241"/>
        <v>0</v>
      </c>
      <c r="BJ268" s="78">
        <f t="shared" si="242"/>
        <v>1</v>
      </c>
      <c r="BK268" s="78">
        <f t="shared" si="243"/>
        <v>0</v>
      </c>
      <c r="BL268" s="78">
        <f t="shared" si="244"/>
        <v>0</v>
      </c>
      <c r="BM268" s="72">
        <f t="shared" si="245"/>
        <v>1</v>
      </c>
      <c r="BN268" s="72">
        <f t="shared" si="246"/>
        <v>1</v>
      </c>
      <c r="BO268" s="72">
        <f t="shared" si="247"/>
        <v>1</v>
      </c>
      <c r="BP268" s="80">
        <f t="shared" si="248"/>
        <v>0</v>
      </c>
      <c r="BQ268" s="72">
        <f t="shared" si="249"/>
        <v>0</v>
      </c>
      <c r="BR268" s="72">
        <f t="shared" si="250"/>
        <v>0</v>
      </c>
      <c r="BS268" s="78">
        <f t="shared" si="251"/>
        <v>1</v>
      </c>
      <c r="BT268" s="78">
        <f t="shared" si="252"/>
        <v>1</v>
      </c>
      <c r="BU268" s="80">
        <f t="shared" si="253"/>
        <v>1</v>
      </c>
      <c r="BV268" s="80">
        <f t="shared" si="254"/>
        <v>0</v>
      </c>
      <c r="BW268" s="78">
        <f>COUNTIF(Referrals[[#This Row],[Name]:[Alt.contact]],"Mi")</f>
        <v>0</v>
      </c>
      <c r="BX268" s="80">
        <f t="shared" si="255"/>
        <v>0</v>
      </c>
      <c r="BY268" s="72">
        <f t="shared" si="256"/>
        <v>0</v>
      </c>
      <c r="BZ268" s="80">
        <f t="shared" si="257"/>
        <v>0</v>
      </c>
      <c r="CA268" s="67">
        <f t="shared" si="258"/>
        <v>0</v>
      </c>
      <c r="CB268" s="80">
        <f t="shared" si="259"/>
        <v>1</v>
      </c>
      <c r="CC268" s="80">
        <f t="shared" si="260"/>
        <v>0</v>
      </c>
      <c r="CD268" s="80">
        <f t="shared" si="261"/>
        <v>0</v>
      </c>
      <c r="CE268" s="22"/>
      <c r="CF268" s="40" t="s">
        <v>413</v>
      </c>
      <c r="CG268" s="62"/>
      <c r="CH268" s="22"/>
      <c r="CI268" s="22" t="s">
        <v>27</v>
      </c>
      <c r="CJ268" s="4">
        <v>43109</v>
      </c>
      <c r="CK268" s="80" t="str">
        <f t="shared" si="262"/>
        <v xml:space="preserve"> </v>
      </c>
      <c r="CL268" s="15"/>
      <c r="CM268" s="6" t="str">
        <f t="shared" ca="1" si="263"/>
        <v xml:space="preserve"> </v>
      </c>
      <c r="CN268" s="6" t="str">
        <f t="shared" ca="1" si="264"/>
        <v xml:space="preserve"> </v>
      </c>
      <c r="CO268" s="80" t="str">
        <f t="shared" ca="1" si="265"/>
        <v xml:space="preserve"> </v>
      </c>
      <c r="CP268" s="80" t="str">
        <f t="shared" si="266"/>
        <v xml:space="preserve"> </v>
      </c>
      <c r="CQ268" s="80" t="str">
        <f t="shared" si="267"/>
        <v xml:space="preserve"> </v>
      </c>
      <c r="CR268" s="80" t="str">
        <f t="shared" si="268"/>
        <v xml:space="preserve"> </v>
      </c>
      <c r="CS268" s="80">
        <f t="shared" si="269"/>
        <v>25</v>
      </c>
    </row>
    <row r="269" spans="1:97">
      <c r="A269" s="33" t="s">
        <v>690</v>
      </c>
      <c r="B269" t="s">
        <v>6</v>
      </c>
      <c r="C269" t="s">
        <v>71</v>
      </c>
      <c r="D269">
        <v>1019911</v>
      </c>
      <c r="E269" s="4">
        <v>42751</v>
      </c>
      <c r="F269" s="2">
        <v>43084</v>
      </c>
      <c r="G269" s="2">
        <v>21980</v>
      </c>
      <c r="H269" s="69">
        <f t="shared" si="216"/>
        <v>57</v>
      </c>
      <c r="I269" s="72" t="s">
        <v>8</v>
      </c>
      <c r="J269" s="43" t="s">
        <v>8</v>
      </c>
      <c r="K269" s="6">
        <v>8</v>
      </c>
      <c r="L269" s="6" t="s">
        <v>8</v>
      </c>
      <c r="M269" s="6" t="s">
        <v>11</v>
      </c>
      <c r="N269" s="6" t="s">
        <v>11</v>
      </c>
      <c r="O269" s="68" t="s">
        <v>11</v>
      </c>
      <c r="P269" t="s">
        <v>9</v>
      </c>
      <c r="R269" t="s">
        <v>11</v>
      </c>
      <c r="T269" t="s">
        <v>10</v>
      </c>
      <c r="U269" s="76" t="s">
        <v>8</v>
      </c>
      <c r="V269" s="22" t="s">
        <v>11</v>
      </c>
      <c r="W269" s="76" t="s">
        <v>11</v>
      </c>
      <c r="X269" s="76" t="s">
        <v>11</v>
      </c>
      <c r="Y269" s="76" t="s">
        <v>8</v>
      </c>
      <c r="Z269" s="53" t="s">
        <v>8</v>
      </c>
      <c r="AA269" t="s">
        <v>242</v>
      </c>
      <c r="AE269" t="s">
        <v>12</v>
      </c>
      <c r="AF269" s="6">
        <f>Referrals[[#This Row],[Date.Received]]-Referrals[[#This Row],[Date.Assessed]]</f>
        <v>333</v>
      </c>
      <c r="AG269" s="6" t="s">
        <v>644</v>
      </c>
      <c r="AH269" s="6" t="s">
        <v>640</v>
      </c>
      <c r="AI269" s="6" t="s">
        <v>700</v>
      </c>
      <c r="AJ269" s="63">
        <f t="shared" si="217"/>
        <v>2017</v>
      </c>
      <c r="AK269" s="63">
        <f t="shared" si="218"/>
        <v>12</v>
      </c>
      <c r="AL269" s="80">
        <f t="shared" si="219"/>
        <v>1</v>
      </c>
      <c r="AM269" s="80">
        <f t="shared" si="220"/>
        <v>0</v>
      </c>
      <c r="AN269" s="80">
        <f t="shared" si="221"/>
        <v>0</v>
      </c>
      <c r="AO269" s="44">
        <f t="shared" si="222"/>
        <v>0</v>
      </c>
      <c r="AP269" s="80">
        <f t="shared" si="223"/>
        <v>0</v>
      </c>
      <c r="AQ269" s="80">
        <f t="shared" si="224"/>
        <v>1</v>
      </c>
      <c r="AR269" s="80">
        <f t="shared" si="225"/>
        <v>0</v>
      </c>
      <c r="AS269" s="44">
        <f t="shared" si="226"/>
        <v>0</v>
      </c>
      <c r="AT269" s="80">
        <f t="shared" si="227"/>
        <v>0</v>
      </c>
      <c r="AU269" s="80">
        <f t="shared" si="228"/>
        <v>0</v>
      </c>
      <c r="AV269" s="72">
        <f t="shared" si="229"/>
        <v>1</v>
      </c>
      <c r="AW269" s="72">
        <f t="shared" si="230"/>
        <v>0</v>
      </c>
      <c r="AX269" s="72">
        <f t="shared" si="231"/>
        <v>1</v>
      </c>
      <c r="AY269" s="72">
        <f t="shared" si="232"/>
        <v>0</v>
      </c>
      <c r="AZ269" s="72">
        <f t="shared" si="233"/>
        <v>0</v>
      </c>
      <c r="BA269" s="72">
        <f>IF(SUM(Referrals[[#This Row],[Tribal.bin]:[GA.bin]]) = 0,0,1)</f>
        <v>1</v>
      </c>
      <c r="BB269" s="72">
        <f t="shared" si="234"/>
        <v>0</v>
      </c>
      <c r="BC269" s="72">
        <f t="shared" si="235"/>
        <v>0</v>
      </c>
      <c r="BD269" s="72">
        <f t="shared" si="236"/>
        <v>0</v>
      </c>
      <c r="BE269" s="72">
        <f t="shared" si="237"/>
        <v>0</v>
      </c>
      <c r="BF269" s="72">
        <f t="shared" si="238"/>
        <v>0</v>
      </c>
      <c r="BG269" s="72">
        <f t="shared" si="239"/>
        <v>0</v>
      </c>
      <c r="BH269" s="72">
        <f t="shared" si="240"/>
        <v>1</v>
      </c>
      <c r="BI269" s="72">
        <f t="shared" si="241"/>
        <v>1</v>
      </c>
      <c r="BJ269" s="78">
        <f t="shared" si="242"/>
        <v>1</v>
      </c>
      <c r="BK269" s="78">
        <f t="shared" si="243"/>
        <v>1</v>
      </c>
      <c r="BL269" s="78">
        <f t="shared" si="244"/>
        <v>0</v>
      </c>
      <c r="BM269" s="72">
        <f t="shared" si="245"/>
        <v>0</v>
      </c>
      <c r="BN269" s="72">
        <f t="shared" si="246"/>
        <v>1</v>
      </c>
      <c r="BO269" s="72">
        <f t="shared" si="247"/>
        <v>0</v>
      </c>
      <c r="BP269" s="80">
        <f t="shared" si="248"/>
        <v>0</v>
      </c>
      <c r="BQ269" s="72">
        <f t="shared" si="249"/>
        <v>0</v>
      </c>
      <c r="BR269" s="72">
        <f t="shared" si="250"/>
        <v>0</v>
      </c>
      <c r="BS269" s="78">
        <f t="shared" si="251"/>
        <v>1</v>
      </c>
      <c r="BT269" s="78">
        <f t="shared" si="252"/>
        <v>1</v>
      </c>
      <c r="BU269" s="80">
        <f t="shared" si="253"/>
        <v>0</v>
      </c>
      <c r="BV269" s="80">
        <f t="shared" si="254"/>
        <v>0</v>
      </c>
      <c r="BW269" s="78">
        <f>COUNTIF(Referrals[[#This Row],[Name]:[Alt.contact]],"Mi")</f>
        <v>0</v>
      </c>
      <c r="BX269" s="80">
        <f t="shared" si="255"/>
        <v>0</v>
      </c>
      <c r="BY269" s="72">
        <f t="shared" si="256"/>
        <v>0</v>
      </c>
      <c r="BZ269" s="80">
        <f t="shared" si="257"/>
        <v>0</v>
      </c>
      <c r="CA269" s="69">
        <f t="shared" si="258"/>
        <v>0</v>
      </c>
      <c r="CB269" s="80">
        <f t="shared" si="259"/>
        <v>1</v>
      </c>
      <c r="CC269" s="80">
        <f t="shared" si="260"/>
        <v>0</v>
      </c>
      <c r="CD269" s="80">
        <f t="shared" si="261"/>
        <v>0</v>
      </c>
      <c r="CE269" s="22"/>
      <c r="CF269" s="40" t="s">
        <v>413</v>
      </c>
      <c r="CG269" s="62"/>
      <c r="CH269" s="22"/>
      <c r="CI269" s="22"/>
      <c r="CJ269" s="4">
        <v>43209</v>
      </c>
      <c r="CK269" s="80" t="str">
        <f t="shared" si="262"/>
        <v xml:space="preserve"> </v>
      </c>
      <c r="CL269" s="15"/>
      <c r="CM269" s="6" t="str">
        <f t="shared" ca="1" si="263"/>
        <v xml:space="preserve"> </v>
      </c>
      <c r="CN269" s="6" t="str">
        <f t="shared" ca="1" si="264"/>
        <v xml:space="preserve"> </v>
      </c>
      <c r="CO269" s="80" t="str">
        <f t="shared" ca="1" si="265"/>
        <v xml:space="preserve"> </v>
      </c>
      <c r="CP269" s="80" t="str">
        <f t="shared" si="266"/>
        <v xml:space="preserve"> </v>
      </c>
      <c r="CQ269" s="80" t="str">
        <f t="shared" si="267"/>
        <v xml:space="preserve"> </v>
      </c>
      <c r="CR269" s="80" t="str">
        <f t="shared" si="268"/>
        <v xml:space="preserve"> </v>
      </c>
      <c r="CS269" s="80">
        <f t="shared" si="269"/>
        <v>125</v>
      </c>
    </row>
    <row r="270" spans="1:97" ht="15.75" thickBot="1">
      <c r="A270" s="49" t="s">
        <v>333</v>
      </c>
      <c r="B270" s="21" t="s">
        <v>253</v>
      </c>
      <c r="C270" s="21" t="s">
        <v>253</v>
      </c>
      <c r="D270" s="21">
        <v>1027649</v>
      </c>
      <c r="E270" s="21" t="s">
        <v>678</v>
      </c>
      <c r="F270" s="24">
        <v>43084</v>
      </c>
      <c r="G270" s="2">
        <v>24207</v>
      </c>
      <c r="H270" s="58">
        <f t="shared" si="216"/>
        <v>51</v>
      </c>
      <c r="I270" s="72" t="s">
        <v>11</v>
      </c>
      <c r="J270" s="72" t="s">
        <v>11</v>
      </c>
      <c r="K270" s="6">
        <v>13</v>
      </c>
      <c r="L270" s="6" t="s">
        <v>8</v>
      </c>
      <c r="M270" s="6" t="s">
        <v>678</v>
      </c>
      <c r="N270" s="6" t="s">
        <v>678</v>
      </c>
      <c r="O270" s="57"/>
      <c r="P270" t="s">
        <v>49</v>
      </c>
      <c r="T270" t="s">
        <v>22</v>
      </c>
      <c r="U270" s="76" t="s">
        <v>678</v>
      </c>
      <c r="V270" s="22" t="s">
        <v>11</v>
      </c>
      <c r="W270" s="76" t="s">
        <v>11</v>
      </c>
      <c r="X270" s="76" t="s">
        <v>8</v>
      </c>
      <c r="Y270" s="76" t="s">
        <v>8</v>
      </c>
      <c r="Z270" s="53" t="s">
        <v>8</v>
      </c>
      <c r="AA270" t="s">
        <v>276</v>
      </c>
      <c r="AE270" t="s">
        <v>12</v>
      </c>
      <c r="AF270" s="6"/>
      <c r="AG270" s="6" t="s">
        <v>644</v>
      </c>
      <c r="AH270" s="6" t="s">
        <v>642</v>
      </c>
      <c r="AI270" s="6" t="s">
        <v>700</v>
      </c>
      <c r="AJ270" s="63">
        <f t="shared" si="217"/>
        <v>2017</v>
      </c>
      <c r="AK270" s="63">
        <f t="shared" si="218"/>
        <v>12</v>
      </c>
      <c r="AL270" s="80">
        <f t="shared" si="219"/>
        <v>1</v>
      </c>
      <c r="AM270" s="80">
        <f t="shared" si="220"/>
        <v>0</v>
      </c>
      <c r="AN270" s="80">
        <f t="shared" si="221"/>
        <v>0</v>
      </c>
      <c r="AO270" s="44">
        <f t="shared" si="222"/>
        <v>0</v>
      </c>
      <c r="AP270" s="80">
        <f t="shared" si="223"/>
        <v>0</v>
      </c>
      <c r="AQ270" s="44">
        <f t="shared" si="224"/>
        <v>0</v>
      </c>
      <c r="AR270" s="80">
        <f t="shared" si="225"/>
        <v>0</v>
      </c>
      <c r="AS270" s="6">
        <f t="shared" si="226"/>
        <v>1</v>
      </c>
      <c r="AT270" s="80">
        <f t="shared" si="227"/>
        <v>0</v>
      </c>
      <c r="AU270" s="80">
        <f t="shared" si="228"/>
        <v>0</v>
      </c>
      <c r="AV270" s="72">
        <f t="shared" si="229"/>
        <v>1</v>
      </c>
      <c r="AW270" s="72">
        <f t="shared" si="230"/>
        <v>1</v>
      </c>
      <c r="AX270" s="72">
        <f t="shared" si="231"/>
        <v>0</v>
      </c>
      <c r="AY270" s="72">
        <f t="shared" si="232"/>
        <v>0</v>
      </c>
      <c r="AZ270" s="72">
        <f t="shared" si="233"/>
        <v>0</v>
      </c>
      <c r="BA270" s="72">
        <f>IF(SUM(Referrals[[#This Row],[Tribal.bin]:[GA.bin]]) = 0,0,1)</f>
        <v>1</v>
      </c>
      <c r="BB270" s="72">
        <f t="shared" si="234"/>
        <v>0</v>
      </c>
      <c r="BC270" s="72">
        <f t="shared" si="235"/>
        <v>0</v>
      </c>
      <c r="BD270" s="72">
        <f t="shared" si="236"/>
        <v>0</v>
      </c>
      <c r="BE270" s="72">
        <f t="shared" si="237"/>
        <v>1</v>
      </c>
      <c r="BF270" s="72">
        <f t="shared" si="238"/>
        <v>0</v>
      </c>
      <c r="BG270" s="72">
        <f t="shared" si="239"/>
        <v>0</v>
      </c>
      <c r="BH270" s="72">
        <f t="shared" si="240"/>
        <v>0</v>
      </c>
      <c r="BI270" s="72">
        <f t="shared" si="241"/>
        <v>1</v>
      </c>
      <c r="BJ270" s="78">
        <f t="shared" si="242"/>
        <v>1</v>
      </c>
      <c r="BK270" s="78">
        <f t="shared" si="243"/>
        <v>1</v>
      </c>
      <c r="BL270" s="78">
        <f t="shared" si="244"/>
        <v>0</v>
      </c>
      <c r="BM270" s="72">
        <f t="shared" si="245"/>
        <v>0</v>
      </c>
      <c r="BN270" s="72">
        <f t="shared" si="246"/>
        <v>0</v>
      </c>
      <c r="BO270" s="72">
        <f t="shared" si="247"/>
        <v>0</v>
      </c>
      <c r="BP270" s="80">
        <f t="shared" si="248"/>
        <v>0</v>
      </c>
      <c r="BQ270" s="72">
        <f t="shared" si="249"/>
        <v>1</v>
      </c>
      <c r="BR270" s="72">
        <f t="shared" si="250"/>
        <v>1</v>
      </c>
      <c r="BS270" s="78">
        <f t="shared" si="251"/>
        <v>1</v>
      </c>
      <c r="BT270" s="78">
        <f t="shared" si="252"/>
        <v>0</v>
      </c>
      <c r="BU270" s="80">
        <f t="shared" si="253"/>
        <v>0</v>
      </c>
      <c r="BV270" s="80">
        <f t="shared" si="254"/>
        <v>0</v>
      </c>
      <c r="BW270" s="78">
        <f>COUNTIF(Referrals[[#This Row],[Name]:[Alt.contact]],"Mi")</f>
        <v>4</v>
      </c>
      <c r="BX270" s="80">
        <f t="shared" si="255"/>
        <v>1</v>
      </c>
      <c r="BY270" s="72">
        <f t="shared" si="256"/>
        <v>0</v>
      </c>
      <c r="BZ270" s="80">
        <f t="shared" si="257"/>
        <v>0</v>
      </c>
      <c r="CA270" s="67">
        <f t="shared" si="258"/>
        <v>0</v>
      </c>
      <c r="CB270" s="80">
        <f t="shared" si="259"/>
        <v>1</v>
      </c>
      <c r="CC270" s="80">
        <f t="shared" si="260"/>
        <v>0</v>
      </c>
      <c r="CD270" s="80">
        <f t="shared" si="261"/>
        <v>0</v>
      </c>
      <c r="CE270" s="22"/>
      <c r="CF270" s="40" t="s">
        <v>413</v>
      </c>
      <c r="CG270" s="62"/>
      <c r="CH270" s="22"/>
      <c r="CI270" s="22"/>
      <c r="CJ270" s="4">
        <v>43109</v>
      </c>
      <c r="CK270" s="80" t="str">
        <f t="shared" si="262"/>
        <v xml:space="preserve"> </v>
      </c>
      <c r="CL270" s="15"/>
      <c r="CM270" s="6" t="str">
        <f t="shared" ca="1" si="263"/>
        <v xml:space="preserve"> </v>
      </c>
      <c r="CN270" s="6" t="str">
        <f t="shared" ca="1" si="264"/>
        <v xml:space="preserve"> </v>
      </c>
      <c r="CO270" s="80" t="str">
        <f t="shared" ca="1" si="265"/>
        <v xml:space="preserve"> </v>
      </c>
      <c r="CP270" s="80" t="str">
        <f t="shared" si="266"/>
        <v xml:space="preserve"> </v>
      </c>
      <c r="CQ270" s="80" t="str">
        <f t="shared" si="267"/>
        <v xml:space="preserve"> </v>
      </c>
      <c r="CR270" s="80" t="str">
        <f t="shared" si="268"/>
        <v xml:space="preserve"> </v>
      </c>
      <c r="CS270" s="80">
        <f t="shared" si="269"/>
        <v>25</v>
      </c>
    </row>
    <row r="271" spans="1:97">
      <c r="A271" s="33" t="s">
        <v>401</v>
      </c>
      <c r="B271" t="s">
        <v>284</v>
      </c>
      <c r="C271" t="s">
        <v>353</v>
      </c>
      <c r="D271">
        <v>1009621</v>
      </c>
      <c r="E271" s="4">
        <v>43087</v>
      </c>
      <c r="F271" s="2">
        <v>43096</v>
      </c>
      <c r="G271" s="2">
        <v>26155</v>
      </c>
      <c r="H271" s="58">
        <f t="shared" si="216"/>
        <v>46</v>
      </c>
      <c r="I271" s="72" t="s">
        <v>8</v>
      </c>
      <c r="J271" s="43" t="s">
        <v>8</v>
      </c>
      <c r="K271" s="6">
        <v>8</v>
      </c>
      <c r="L271" s="6" t="s">
        <v>8</v>
      </c>
      <c r="M271" s="6" t="s">
        <v>11</v>
      </c>
      <c r="N271" s="6" t="s">
        <v>11</v>
      </c>
      <c r="O271" s="57" t="s">
        <v>8</v>
      </c>
      <c r="P271" t="s">
        <v>21</v>
      </c>
      <c r="Q271" t="s">
        <v>11</v>
      </c>
      <c r="T271" t="s">
        <v>22</v>
      </c>
      <c r="U271" s="76" t="s">
        <v>8</v>
      </c>
      <c r="V271" s="22" t="s">
        <v>11</v>
      </c>
      <c r="W271" s="76" t="s">
        <v>11</v>
      </c>
      <c r="X271" s="76" t="s">
        <v>8</v>
      </c>
      <c r="Y271" s="76" t="s">
        <v>8</v>
      </c>
      <c r="Z271" s="53"/>
      <c r="AB271" t="s">
        <v>26</v>
      </c>
      <c r="AD271" s="4">
        <v>43131</v>
      </c>
      <c r="AE271" t="s">
        <v>16</v>
      </c>
      <c r="AF271" s="6">
        <f>Referrals[[#This Row],[Date.Received]]-Referrals[[#This Row],[Date.Assessed]]</f>
        <v>9</v>
      </c>
      <c r="AG271" s="6" t="s">
        <v>644</v>
      </c>
      <c r="AH271" s="6" t="s">
        <v>640</v>
      </c>
      <c r="AI271" s="6" t="s">
        <v>700</v>
      </c>
      <c r="AJ271" s="63">
        <f t="shared" si="217"/>
        <v>2017</v>
      </c>
      <c r="AK271" s="63">
        <f t="shared" si="218"/>
        <v>12</v>
      </c>
      <c r="AL271" s="80">
        <f t="shared" si="219"/>
        <v>1</v>
      </c>
      <c r="AM271" s="80">
        <f t="shared" si="220"/>
        <v>0</v>
      </c>
      <c r="AN271" s="80">
        <f t="shared" si="221"/>
        <v>0</v>
      </c>
      <c r="AO271" s="44">
        <f t="shared" si="222"/>
        <v>0</v>
      </c>
      <c r="AP271" s="80">
        <f t="shared" si="223"/>
        <v>0</v>
      </c>
      <c r="AQ271" s="80">
        <f t="shared" si="224"/>
        <v>1</v>
      </c>
      <c r="AR271" s="80">
        <f t="shared" si="225"/>
        <v>0</v>
      </c>
      <c r="AS271" s="44">
        <f t="shared" si="226"/>
        <v>0</v>
      </c>
      <c r="AT271" s="80">
        <f t="shared" si="227"/>
        <v>0</v>
      </c>
      <c r="AU271" s="80">
        <f t="shared" si="228"/>
        <v>0</v>
      </c>
      <c r="AV271" s="72">
        <f t="shared" si="229"/>
        <v>1</v>
      </c>
      <c r="AW271" s="72">
        <f t="shared" si="230"/>
        <v>1</v>
      </c>
      <c r="AX271" s="72">
        <f t="shared" si="231"/>
        <v>0</v>
      </c>
      <c r="AY271" s="72">
        <f t="shared" si="232"/>
        <v>0</v>
      </c>
      <c r="AZ271" s="72">
        <f t="shared" si="233"/>
        <v>0</v>
      </c>
      <c r="BA271" s="72">
        <f>IF(SUM(Referrals[[#This Row],[Tribal.bin]:[GA.bin]]) = 0,0,1)</f>
        <v>1</v>
      </c>
      <c r="BB271" s="72">
        <f t="shared" si="234"/>
        <v>0</v>
      </c>
      <c r="BC271" s="72">
        <f t="shared" si="235"/>
        <v>0</v>
      </c>
      <c r="BD271" s="72">
        <f t="shared" si="236"/>
        <v>0</v>
      </c>
      <c r="BE271" s="72">
        <f t="shared" si="237"/>
        <v>0</v>
      </c>
      <c r="BF271" s="72">
        <f t="shared" si="238"/>
        <v>0</v>
      </c>
      <c r="BG271" s="72">
        <f t="shared" si="239"/>
        <v>1</v>
      </c>
      <c r="BH271" s="72">
        <f t="shared" si="240"/>
        <v>0</v>
      </c>
      <c r="BI271" s="72">
        <f t="shared" si="241"/>
        <v>0</v>
      </c>
      <c r="BJ271" s="78">
        <f t="shared" si="242"/>
        <v>1</v>
      </c>
      <c r="BK271" s="78">
        <f t="shared" si="243"/>
        <v>1</v>
      </c>
      <c r="BL271" s="78">
        <f t="shared" si="244"/>
        <v>0</v>
      </c>
      <c r="BM271" s="72">
        <f t="shared" si="245"/>
        <v>1</v>
      </c>
      <c r="BN271" s="72">
        <f t="shared" si="246"/>
        <v>0</v>
      </c>
      <c r="BO271" s="72">
        <f t="shared" si="247"/>
        <v>0</v>
      </c>
      <c r="BP271" s="80">
        <f t="shared" si="248"/>
        <v>0</v>
      </c>
      <c r="BQ271" s="72">
        <f t="shared" si="249"/>
        <v>0</v>
      </c>
      <c r="BR271" s="72">
        <f t="shared" si="250"/>
        <v>0</v>
      </c>
      <c r="BS271" s="78">
        <f t="shared" si="251"/>
        <v>1</v>
      </c>
      <c r="BT271" s="78">
        <f t="shared" si="252"/>
        <v>0</v>
      </c>
      <c r="BU271" s="80">
        <f t="shared" si="253"/>
        <v>0</v>
      </c>
      <c r="BV271" s="80">
        <f t="shared" si="254"/>
        <v>0</v>
      </c>
      <c r="BW271" s="78">
        <f>COUNTIF(Referrals[[#This Row],[Name]:[Alt.contact]],"Mi")</f>
        <v>0</v>
      </c>
      <c r="BX271" s="80">
        <f t="shared" si="255"/>
        <v>0</v>
      </c>
      <c r="BY271" s="66">
        <f t="shared" si="256"/>
        <v>1</v>
      </c>
      <c r="BZ271" s="66">
        <f t="shared" si="257"/>
        <v>0</v>
      </c>
      <c r="CA271" s="67">
        <f t="shared" si="258"/>
        <v>1</v>
      </c>
      <c r="CB271" s="80">
        <f t="shared" si="259"/>
        <v>0</v>
      </c>
      <c r="CC271" s="80">
        <f t="shared" si="260"/>
        <v>0</v>
      </c>
      <c r="CD271" s="80">
        <f t="shared" si="261"/>
        <v>0</v>
      </c>
      <c r="CE271" s="52">
        <v>43195</v>
      </c>
      <c r="CG271" s="62"/>
      <c r="CH271" s="22"/>
      <c r="CI271" s="22"/>
      <c r="CJ271" s="4">
        <v>43196</v>
      </c>
      <c r="CK271" s="80" t="str">
        <f t="shared" si="262"/>
        <v>Yes</v>
      </c>
      <c r="CL271" s="15"/>
      <c r="CM271" s="6">
        <f t="shared" ca="1" si="263"/>
        <v>666</v>
      </c>
      <c r="CN271" s="6" t="str">
        <f t="shared" ca="1" si="264"/>
        <v>Yes</v>
      </c>
      <c r="CO271" s="80" t="str">
        <f t="shared" ca="1" si="265"/>
        <v>Yes</v>
      </c>
      <c r="CP271" s="80">
        <f t="shared" si="266"/>
        <v>99</v>
      </c>
      <c r="CQ271" s="80">
        <f t="shared" si="267"/>
        <v>35</v>
      </c>
      <c r="CR271" s="80">
        <f t="shared" si="268"/>
        <v>64</v>
      </c>
      <c r="CS271" s="80" t="str">
        <f t="shared" si="269"/>
        <v xml:space="preserve"> </v>
      </c>
    </row>
    <row r="272" spans="1:97">
      <c r="A272" s="33" t="s">
        <v>399</v>
      </c>
      <c r="B272" t="s">
        <v>6</v>
      </c>
      <c r="C272" t="s">
        <v>169</v>
      </c>
      <c r="D272">
        <v>1011839</v>
      </c>
      <c r="E272" s="4">
        <v>43048</v>
      </c>
      <c r="F272" s="2">
        <v>43096</v>
      </c>
      <c r="G272" s="2">
        <v>24003</v>
      </c>
      <c r="H272" s="58">
        <f t="shared" si="216"/>
        <v>52</v>
      </c>
      <c r="I272" s="72" t="s">
        <v>8</v>
      </c>
      <c r="J272" s="43" t="s">
        <v>8</v>
      </c>
      <c r="K272" s="6">
        <v>10</v>
      </c>
      <c r="L272" s="6" t="s">
        <v>8</v>
      </c>
      <c r="M272" s="6" t="s">
        <v>11</v>
      </c>
      <c r="N272" s="6" t="s">
        <v>8</v>
      </c>
      <c r="O272" s="57" t="s">
        <v>8</v>
      </c>
      <c r="P272" t="s">
        <v>21</v>
      </c>
      <c r="Q272" t="s">
        <v>11</v>
      </c>
      <c r="T272" t="s">
        <v>10</v>
      </c>
      <c r="U272" s="76" t="s">
        <v>8</v>
      </c>
      <c r="V272" s="22" t="s">
        <v>11</v>
      </c>
      <c r="W272" s="76" t="s">
        <v>11</v>
      </c>
      <c r="X272" s="76" t="s">
        <v>8</v>
      </c>
      <c r="Y272" s="76" t="s">
        <v>8</v>
      </c>
      <c r="Z272" s="53"/>
      <c r="AE272" t="s">
        <v>12</v>
      </c>
      <c r="AF272" s="6">
        <f>Referrals[[#This Row],[Date.Received]]-Referrals[[#This Row],[Date.Assessed]]</f>
        <v>48</v>
      </c>
      <c r="AG272" s="44" t="s">
        <v>645</v>
      </c>
      <c r="AH272" s="6" t="s">
        <v>640</v>
      </c>
      <c r="AI272" s="6" t="s">
        <v>700</v>
      </c>
      <c r="AJ272" s="63">
        <f t="shared" si="217"/>
        <v>2017</v>
      </c>
      <c r="AK272" s="63">
        <f t="shared" si="218"/>
        <v>12</v>
      </c>
      <c r="AL272" s="44">
        <f t="shared" si="219"/>
        <v>0</v>
      </c>
      <c r="AM272" s="80">
        <f t="shared" si="220"/>
        <v>1</v>
      </c>
      <c r="AN272" s="80">
        <f t="shared" si="221"/>
        <v>0</v>
      </c>
      <c r="AO272" s="44">
        <f t="shared" si="222"/>
        <v>0</v>
      </c>
      <c r="AP272" s="80">
        <f t="shared" si="223"/>
        <v>0</v>
      </c>
      <c r="AQ272" s="80">
        <f t="shared" si="224"/>
        <v>1</v>
      </c>
      <c r="AR272" s="80">
        <f t="shared" si="225"/>
        <v>0</v>
      </c>
      <c r="AS272" s="44">
        <f t="shared" si="226"/>
        <v>0</v>
      </c>
      <c r="AT272" s="80">
        <f t="shared" si="227"/>
        <v>0</v>
      </c>
      <c r="AU272" s="80">
        <f t="shared" si="228"/>
        <v>0</v>
      </c>
      <c r="AV272" s="72">
        <f t="shared" si="229"/>
        <v>1</v>
      </c>
      <c r="AW272" s="72">
        <f t="shared" si="230"/>
        <v>0</v>
      </c>
      <c r="AX272" s="72">
        <f t="shared" si="231"/>
        <v>1</v>
      </c>
      <c r="AY272" s="72">
        <f t="shared" si="232"/>
        <v>0</v>
      </c>
      <c r="AZ272" s="72">
        <f t="shared" si="233"/>
        <v>0</v>
      </c>
      <c r="BA272" s="72">
        <f>IF(SUM(Referrals[[#This Row],[Tribal.bin]:[GA.bin]]) = 0,0,1)</f>
        <v>1</v>
      </c>
      <c r="BB272" s="72">
        <f t="shared" si="234"/>
        <v>0</v>
      </c>
      <c r="BC272" s="72">
        <f t="shared" si="235"/>
        <v>0</v>
      </c>
      <c r="BD272" s="72">
        <f t="shared" si="236"/>
        <v>0</v>
      </c>
      <c r="BE272" s="72">
        <f t="shared" si="237"/>
        <v>0</v>
      </c>
      <c r="BF272" s="72">
        <f t="shared" si="238"/>
        <v>0</v>
      </c>
      <c r="BG272" s="72">
        <f t="shared" si="239"/>
        <v>1</v>
      </c>
      <c r="BH272" s="72">
        <f t="shared" si="240"/>
        <v>0</v>
      </c>
      <c r="BI272" s="72">
        <f t="shared" si="241"/>
        <v>0</v>
      </c>
      <c r="BJ272" s="78">
        <f t="shared" si="242"/>
        <v>1</v>
      </c>
      <c r="BK272" s="78">
        <f t="shared" si="243"/>
        <v>0</v>
      </c>
      <c r="BL272" s="78">
        <f t="shared" si="244"/>
        <v>0</v>
      </c>
      <c r="BM272" s="72">
        <f t="shared" si="245"/>
        <v>1</v>
      </c>
      <c r="BN272" s="72">
        <f t="shared" si="246"/>
        <v>0</v>
      </c>
      <c r="BO272" s="72">
        <f t="shared" si="247"/>
        <v>0</v>
      </c>
      <c r="BP272" s="80">
        <f t="shared" si="248"/>
        <v>0</v>
      </c>
      <c r="BQ272" s="72">
        <f t="shared" si="249"/>
        <v>0</v>
      </c>
      <c r="BR272" s="72">
        <f t="shared" si="250"/>
        <v>0</v>
      </c>
      <c r="BS272" s="78">
        <f t="shared" si="251"/>
        <v>1</v>
      </c>
      <c r="BT272" s="78">
        <f t="shared" si="252"/>
        <v>0</v>
      </c>
      <c r="BU272" s="80">
        <f t="shared" si="253"/>
        <v>0</v>
      </c>
      <c r="BV272" s="80">
        <f t="shared" si="254"/>
        <v>0</v>
      </c>
      <c r="BW272" s="78">
        <f>COUNTIF(Referrals[[#This Row],[Name]:[Alt.contact]],"Mi")</f>
        <v>0</v>
      </c>
      <c r="BX272" s="80">
        <f t="shared" si="255"/>
        <v>0</v>
      </c>
      <c r="BY272" s="72">
        <f t="shared" si="256"/>
        <v>0</v>
      </c>
      <c r="BZ272" s="80">
        <f t="shared" si="257"/>
        <v>0</v>
      </c>
      <c r="CA272" s="67">
        <f t="shared" si="258"/>
        <v>0</v>
      </c>
      <c r="CB272" s="80">
        <f t="shared" si="259"/>
        <v>1</v>
      </c>
      <c r="CC272" s="80">
        <f t="shared" si="260"/>
        <v>0</v>
      </c>
      <c r="CD272" s="80">
        <f t="shared" si="261"/>
        <v>0</v>
      </c>
      <c r="CE272" s="22"/>
      <c r="CF272" s="40" t="s">
        <v>413</v>
      </c>
      <c r="CG272" s="62"/>
      <c r="CH272" s="22"/>
      <c r="CI272" s="22" t="s">
        <v>27</v>
      </c>
      <c r="CJ272" s="4">
        <v>43147</v>
      </c>
      <c r="CK272" s="80" t="str">
        <f t="shared" si="262"/>
        <v xml:space="preserve"> </v>
      </c>
      <c r="CL272" s="15"/>
      <c r="CM272" s="6" t="str">
        <f t="shared" ca="1" si="263"/>
        <v xml:space="preserve"> </v>
      </c>
      <c r="CN272" s="6" t="str">
        <f t="shared" ca="1" si="264"/>
        <v xml:space="preserve"> </v>
      </c>
      <c r="CO272" s="80" t="str">
        <f t="shared" ca="1" si="265"/>
        <v xml:space="preserve"> </v>
      </c>
      <c r="CP272" s="80" t="str">
        <f t="shared" si="266"/>
        <v xml:space="preserve"> </v>
      </c>
      <c r="CQ272" s="80" t="str">
        <f t="shared" si="267"/>
        <v xml:space="preserve"> </v>
      </c>
      <c r="CR272" s="80" t="str">
        <f t="shared" si="268"/>
        <v xml:space="preserve"> </v>
      </c>
      <c r="CS272" s="80">
        <f t="shared" si="269"/>
        <v>51</v>
      </c>
    </row>
    <row r="273" spans="1:97">
      <c r="A273" s="33" t="s">
        <v>400</v>
      </c>
      <c r="B273" t="s">
        <v>284</v>
      </c>
      <c r="C273" t="s">
        <v>397</v>
      </c>
      <c r="D273">
        <v>1006004</v>
      </c>
      <c r="E273" s="4">
        <v>43089</v>
      </c>
      <c r="F273" s="2">
        <v>43096</v>
      </c>
      <c r="G273" s="2">
        <v>20321</v>
      </c>
      <c r="H273" s="58">
        <f t="shared" si="216"/>
        <v>62</v>
      </c>
      <c r="I273" s="72" t="s">
        <v>8</v>
      </c>
      <c r="J273" s="43" t="s">
        <v>8</v>
      </c>
      <c r="K273" s="6">
        <v>10</v>
      </c>
      <c r="L273" s="6" t="s">
        <v>8</v>
      </c>
      <c r="M273" s="6" t="s">
        <v>11</v>
      </c>
      <c r="N273" s="6" t="s">
        <v>8</v>
      </c>
      <c r="O273" s="57" t="s">
        <v>8</v>
      </c>
      <c r="P273" t="s">
        <v>21</v>
      </c>
      <c r="S273" s="40" t="s">
        <v>11</v>
      </c>
      <c r="T273" t="s">
        <v>22</v>
      </c>
      <c r="U273" s="76" t="s">
        <v>8</v>
      </c>
      <c r="V273" s="22" t="s">
        <v>11</v>
      </c>
      <c r="W273" s="76" t="s">
        <v>8</v>
      </c>
      <c r="X273" s="76" t="s">
        <v>11</v>
      </c>
      <c r="Y273" s="76" t="s">
        <v>8</v>
      </c>
      <c r="Z273" s="53"/>
      <c r="AE273" t="s">
        <v>12</v>
      </c>
      <c r="AF273" s="6">
        <f>Referrals[[#This Row],[Date.Received]]-Referrals[[#This Row],[Date.Assessed]]</f>
        <v>7</v>
      </c>
      <c r="AG273" s="6" t="s">
        <v>644</v>
      </c>
      <c r="AH273" s="6" t="s">
        <v>640</v>
      </c>
      <c r="AI273" s="6" t="s">
        <v>700</v>
      </c>
      <c r="AJ273" s="63">
        <f t="shared" si="217"/>
        <v>2017</v>
      </c>
      <c r="AK273" s="63">
        <f t="shared" si="218"/>
        <v>12</v>
      </c>
      <c r="AL273" s="80">
        <f t="shared" si="219"/>
        <v>1</v>
      </c>
      <c r="AM273" s="80">
        <f t="shared" si="220"/>
        <v>0</v>
      </c>
      <c r="AN273" s="80">
        <f t="shared" si="221"/>
        <v>0</v>
      </c>
      <c r="AO273" s="44">
        <f t="shared" si="222"/>
        <v>0</v>
      </c>
      <c r="AP273" s="80">
        <f t="shared" si="223"/>
        <v>0</v>
      </c>
      <c r="AQ273" s="80">
        <f t="shared" si="224"/>
        <v>1</v>
      </c>
      <c r="AR273" s="80">
        <f t="shared" si="225"/>
        <v>0</v>
      </c>
      <c r="AS273" s="44">
        <f t="shared" si="226"/>
        <v>0</v>
      </c>
      <c r="AT273" s="80">
        <f t="shared" si="227"/>
        <v>0</v>
      </c>
      <c r="AU273" s="80">
        <f t="shared" si="228"/>
        <v>0</v>
      </c>
      <c r="AV273" s="72">
        <f t="shared" si="229"/>
        <v>1</v>
      </c>
      <c r="AW273" s="72">
        <f t="shared" si="230"/>
        <v>1</v>
      </c>
      <c r="AX273" s="72">
        <f t="shared" si="231"/>
        <v>0</v>
      </c>
      <c r="AY273" s="72">
        <f t="shared" si="232"/>
        <v>0</v>
      </c>
      <c r="AZ273" s="72">
        <f t="shared" si="233"/>
        <v>0</v>
      </c>
      <c r="BA273" s="72">
        <f>IF(SUM(Referrals[[#This Row],[Tribal.bin]:[GA.bin]]) = 0,0,1)</f>
        <v>1</v>
      </c>
      <c r="BB273" s="72">
        <f t="shared" si="234"/>
        <v>0</v>
      </c>
      <c r="BC273" s="72">
        <f t="shared" si="235"/>
        <v>0</v>
      </c>
      <c r="BD273" s="72">
        <f t="shared" si="236"/>
        <v>0</v>
      </c>
      <c r="BE273" s="72">
        <f t="shared" si="237"/>
        <v>0</v>
      </c>
      <c r="BF273" s="72">
        <f t="shared" si="238"/>
        <v>0</v>
      </c>
      <c r="BG273" s="72">
        <f t="shared" si="239"/>
        <v>1</v>
      </c>
      <c r="BH273" s="72">
        <f t="shared" si="240"/>
        <v>0</v>
      </c>
      <c r="BI273" s="72">
        <f t="shared" si="241"/>
        <v>0</v>
      </c>
      <c r="BJ273" s="78">
        <f t="shared" si="242"/>
        <v>1</v>
      </c>
      <c r="BK273" s="78">
        <f t="shared" si="243"/>
        <v>0</v>
      </c>
      <c r="BL273" s="78">
        <f t="shared" si="244"/>
        <v>0</v>
      </c>
      <c r="BM273" s="72">
        <f t="shared" si="245"/>
        <v>0</v>
      </c>
      <c r="BN273" s="72">
        <f t="shared" si="246"/>
        <v>0</v>
      </c>
      <c r="BO273" s="72">
        <f t="shared" si="247"/>
        <v>1</v>
      </c>
      <c r="BP273" s="80">
        <f t="shared" si="248"/>
        <v>0</v>
      </c>
      <c r="BQ273" s="72">
        <f t="shared" si="249"/>
        <v>0</v>
      </c>
      <c r="BR273" s="72">
        <f t="shared" si="250"/>
        <v>0</v>
      </c>
      <c r="BS273" s="78">
        <f t="shared" si="251"/>
        <v>0</v>
      </c>
      <c r="BT273" s="78">
        <f t="shared" si="252"/>
        <v>1</v>
      </c>
      <c r="BU273" s="80">
        <f t="shared" si="253"/>
        <v>0</v>
      </c>
      <c r="BV273" s="80">
        <f t="shared" si="254"/>
        <v>0</v>
      </c>
      <c r="BW273" s="78">
        <f>COUNTIF(Referrals[[#This Row],[Name]:[Alt.contact]],"Mi")</f>
        <v>0</v>
      </c>
      <c r="BX273" s="80">
        <f t="shared" si="255"/>
        <v>0</v>
      </c>
      <c r="BY273" s="80">
        <f t="shared" si="256"/>
        <v>0</v>
      </c>
      <c r="BZ273" s="80">
        <f t="shared" si="257"/>
        <v>0</v>
      </c>
      <c r="CA273" s="67">
        <f t="shared" si="258"/>
        <v>0</v>
      </c>
      <c r="CB273" s="80">
        <f t="shared" si="259"/>
        <v>1</v>
      </c>
      <c r="CC273" s="80">
        <f t="shared" si="260"/>
        <v>0</v>
      </c>
      <c r="CD273" s="80">
        <f t="shared" si="261"/>
        <v>0</v>
      </c>
      <c r="CE273" s="22"/>
      <c r="CF273" s="40" t="s">
        <v>413</v>
      </c>
      <c r="CG273" s="62"/>
      <c r="CH273" s="22"/>
      <c r="CI273" s="22" t="s">
        <v>27</v>
      </c>
      <c r="CJ273" s="4">
        <v>43147</v>
      </c>
      <c r="CK273" s="80" t="str">
        <f t="shared" si="262"/>
        <v xml:space="preserve"> </v>
      </c>
      <c r="CL273" s="15"/>
      <c r="CM273" s="6" t="str">
        <f t="shared" ca="1" si="263"/>
        <v xml:space="preserve"> </v>
      </c>
      <c r="CN273" s="6" t="str">
        <f t="shared" ca="1" si="264"/>
        <v xml:space="preserve"> </v>
      </c>
      <c r="CO273" s="80" t="str">
        <f t="shared" ca="1" si="265"/>
        <v xml:space="preserve"> </v>
      </c>
      <c r="CP273" s="80" t="str">
        <f t="shared" si="266"/>
        <v xml:space="preserve"> </v>
      </c>
      <c r="CQ273" s="80" t="str">
        <f t="shared" si="267"/>
        <v xml:space="preserve"> </v>
      </c>
      <c r="CR273" s="80" t="str">
        <f t="shared" si="268"/>
        <v xml:space="preserve"> </v>
      </c>
      <c r="CS273" s="80">
        <f t="shared" si="269"/>
        <v>51</v>
      </c>
    </row>
    <row r="274" spans="1:97">
      <c r="A274" s="33" t="s">
        <v>402</v>
      </c>
      <c r="B274" t="s">
        <v>284</v>
      </c>
      <c r="C274" t="s">
        <v>353</v>
      </c>
      <c r="D274">
        <v>1002791</v>
      </c>
      <c r="E274" s="4">
        <v>43061</v>
      </c>
      <c r="F274" s="2">
        <v>43096</v>
      </c>
      <c r="G274" s="2">
        <v>25395</v>
      </c>
      <c r="H274" s="58">
        <f t="shared" si="216"/>
        <v>48</v>
      </c>
      <c r="I274" s="72" t="s">
        <v>8</v>
      </c>
      <c r="J274" s="43" t="s">
        <v>8</v>
      </c>
      <c r="K274" s="6">
        <v>11</v>
      </c>
      <c r="L274" s="6" t="s">
        <v>8</v>
      </c>
      <c r="M274" s="6" t="s">
        <v>11</v>
      </c>
      <c r="N274" s="6" t="s">
        <v>11</v>
      </c>
      <c r="O274" s="57" t="s">
        <v>8</v>
      </c>
      <c r="P274" t="s">
        <v>9</v>
      </c>
      <c r="Q274" t="s">
        <v>11</v>
      </c>
      <c r="S274" s="40" t="s">
        <v>11</v>
      </c>
      <c r="T274" t="s">
        <v>22</v>
      </c>
      <c r="U274" s="76" t="s">
        <v>8</v>
      </c>
      <c r="V274" s="22" t="s">
        <v>11</v>
      </c>
      <c r="W274" s="76" t="s">
        <v>11</v>
      </c>
      <c r="X274" s="76" t="s">
        <v>8</v>
      </c>
      <c r="Y274" s="76" t="s">
        <v>8</v>
      </c>
      <c r="Z274" s="53"/>
      <c r="AE274" t="s">
        <v>12</v>
      </c>
      <c r="AF274" s="6">
        <f>Referrals[[#This Row],[Date.Received]]-Referrals[[#This Row],[Date.Assessed]]</f>
        <v>35</v>
      </c>
      <c r="AG274" s="6" t="s">
        <v>644</v>
      </c>
      <c r="AH274" s="6" t="s">
        <v>640</v>
      </c>
      <c r="AI274" s="6" t="s">
        <v>700</v>
      </c>
      <c r="AJ274" s="63">
        <f t="shared" si="217"/>
        <v>2017</v>
      </c>
      <c r="AK274" s="63">
        <f t="shared" si="218"/>
        <v>12</v>
      </c>
      <c r="AL274" s="80">
        <f t="shared" si="219"/>
        <v>1</v>
      </c>
      <c r="AM274" s="80">
        <f t="shared" si="220"/>
        <v>0</v>
      </c>
      <c r="AN274" s="80">
        <f t="shared" si="221"/>
        <v>0</v>
      </c>
      <c r="AO274" s="44">
        <f t="shared" si="222"/>
        <v>0</v>
      </c>
      <c r="AP274" s="80">
        <f t="shared" si="223"/>
        <v>0</v>
      </c>
      <c r="AQ274" s="80">
        <f t="shared" si="224"/>
        <v>1</v>
      </c>
      <c r="AR274" s="80">
        <f t="shared" si="225"/>
        <v>0</v>
      </c>
      <c r="AS274" s="44">
        <f t="shared" si="226"/>
        <v>0</v>
      </c>
      <c r="AT274" s="80">
        <f t="shared" si="227"/>
        <v>0</v>
      </c>
      <c r="AU274" s="80">
        <f t="shared" si="228"/>
        <v>0</v>
      </c>
      <c r="AV274" s="72">
        <f t="shared" si="229"/>
        <v>1</v>
      </c>
      <c r="AW274" s="72">
        <f t="shared" si="230"/>
        <v>1</v>
      </c>
      <c r="AX274" s="72">
        <f t="shared" si="231"/>
        <v>0</v>
      </c>
      <c r="AY274" s="72">
        <f t="shared" si="232"/>
        <v>0</v>
      </c>
      <c r="AZ274" s="72">
        <f t="shared" si="233"/>
        <v>0</v>
      </c>
      <c r="BA274" s="72">
        <f>IF(SUM(Referrals[[#This Row],[Tribal.bin]:[GA.bin]]) = 0,0,1)</f>
        <v>1</v>
      </c>
      <c r="BB274" s="72">
        <f t="shared" si="234"/>
        <v>0</v>
      </c>
      <c r="BC274" s="72">
        <f t="shared" si="235"/>
        <v>0</v>
      </c>
      <c r="BD274" s="72">
        <f t="shared" si="236"/>
        <v>0</v>
      </c>
      <c r="BE274" s="72">
        <f t="shared" si="237"/>
        <v>0</v>
      </c>
      <c r="BF274" s="72">
        <f t="shared" si="238"/>
        <v>0</v>
      </c>
      <c r="BG274" s="72">
        <f t="shared" si="239"/>
        <v>0</v>
      </c>
      <c r="BH274" s="72">
        <f t="shared" si="240"/>
        <v>1</v>
      </c>
      <c r="BI274" s="72">
        <f t="shared" si="241"/>
        <v>0</v>
      </c>
      <c r="BJ274" s="78">
        <f t="shared" si="242"/>
        <v>1</v>
      </c>
      <c r="BK274" s="78">
        <f t="shared" si="243"/>
        <v>1</v>
      </c>
      <c r="BL274" s="78">
        <f t="shared" si="244"/>
        <v>0</v>
      </c>
      <c r="BM274" s="72">
        <f t="shared" si="245"/>
        <v>1</v>
      </c>
      <c r="BN274" s="72">
        <f t="shared" si="246"/>
        <v>0</v>
      </c>
      <c r="BO274" s="72">
        <f t="shared" si="247"/>
        <v>1</v>
      </c>
      <c r="BP274" s="80">
        <f t="shared" si="248"/>
        <v>0</v>
      </c>
      <c r="BQ274" s="72">
        <f t="shared" si="249"/>
        <v>0</v>
      </c>
      <c r="BR274" s="72">
        <f t="shared" si="250"/>
        <v>0</v>
      </c>
      <c r="BS274" s="78">
        <f t="shared" si="251"/>
        <v>1</v>
      </c>
      <c r="BT274" s="78">
        <f t="shared" si="252"/>
        <v>0</v>
      </c>
      <c r="BU274" s="80">
        <f t="shared" si="253"/>
        <v>0</v>
      </c>
      <c r="BV274" s="80">
        <f t="shared" si="254"/>
        <v>0</v>
      </c>
      <c r="BW274" s="78">
        <f>COUNTIF(Referrals[[#This Row],[Name]:[Alt.contact]],"Mi")</f>
        <v>0</v>
      </c>
      <c r="BX274" s="80">
        <f t="shared" si="255"/>
        <v>0</v>
      </c>
      <c r="BY274" s="72">
        <f t="shared" si="256"/>
        <v>0</v>
      </c>
      <c r="BZ274" s="80">
        <f t="shared" si="257"/>
        <v>0</v>
      </c>
      <c r="CA274" s="67">
        <f t="shared" si="258"/>
        <v>0</v>
      </c>
      <c r="CB274" s="80">
        <f t="shared" si="259"/>
        <v>1</v>
      </c>
      <c r="CC274" s="80">
        <f t="shared" si="260"/>
        <v>0</v>
      </c>
      <c r="CD274" s="80">
        <f t="shared" si="261"/>
        <v>0</v>
      </c>
      <c r="CE274" s="22"/>
      <c r="CF274" t="s">
        <v>717</v>
      </c>
      <c r="CG274" s="41" t="s">
        <v>104</v>
      </c>
      <c r="CH274" s="22"/>
      <c r="CI274" s="22" t="s">
        <v>23</v>
      </c>
      <c r="CJ274" s="4">
        <v>43109</v>
      </c>
      <c r="CK274" s="80" t="str">
        <f t="shared" si="262"/>
        <v xml:space="preserve"> </v>
      </c>
      <c r="CL274" s="15"/>
      <c r="CM274" s="6" t="str">
        <f t="shared" ca="1" si="263"/>
        <v xml:space="preserve"> </v>
      </c>
      <c r="CN274" s="6" t="str">
        <f t="shared" ca="1" si="264"/>
        <v xml:space="preserve"> </v>
      </c>
      <c r="CO274" s="80" t="str">
        <f t="shared" ca="1" si="265"/>
        <v xml:space="preserve"> </v>
      </c>
      <c r="CP274" s="80" t="str">
        <f t="shared" si="266"/>
        <v xml:space="preserve"> </v>
      </c>
      <c r="CQ274" s="80" t="str">
        <f t="shared" si="267"/>
        <v xml:space="preserve"> </v>
      </c>
      <c r="CR274" s="80" t="str">
        <f t="shared" si="268"/>
        <v xml:space="preserve"> </v>
      </c>
      <c r="CS274" s="80">
        <f t="shared" si="269"/>
        <v>13</v>
      </c>
    </row>
    <row r="275" spans="1:97">
      <c r="A275" s="33" t="s">
        <v>293</v>
      </c>
      <c r="B275" t="s">
        <v>39</v>
      </c>
      <c r="C275" t="s">
        <v>40</v>
      </c>
      <c r="D275">
        <v>1017605</v>
      </c>
      <c r="E275" s="4">
        <v>42874</v>
      </c>
      <c r="F275" s="2">
        <v>43098</v>
      </c>
      <c r="G275" s="2">
        <v>25420</v>
      </c>
      <c r="H275" s="69">
        <f t="shared" si="216"/>
        <v>48</v>
      </c>
      <c r="I275" s="72" t="s">
        <v>11</v>
      </c>
      <c r="J275" s="72" t="s">
        <v>11</v>
      </c>
      <c r="K275" s="6">
        <v>10</v>
      </c>
      <c r="L275" s="6" t="s">
        <v>8</v>
      </c>
      <c r="M275" s="6" t="s">
        <v>678</v>
      </c>
      <c r="N275" s="6" t="s">
        <v>678</v>
      </c>
      <c r="O275" s="68"/>
      <c r="P275" t="s">
        <v>21</v>
      </c>
      <c r="Q275" t="s">
        <v>11</v>
      </c>
      <c r="S275" s="40" t="s">
        <v>11</v>
      </c>
      <c r="T275" t="s">
        <v>45</v>
      </c>
      <c r="U275" s="76" t="s">
        <v>8</v>
      </c>
      <c r="V275" s="22" t="s">
        <v>11</v>
      </c>
      <c r="W275" s="76" t="s">
        <v>11</v>
      </c>
      <c r="X275" s="76" t="s">
        <v>8</v>
      </c>
      <c r="Y275" s="76" t="s">
        <v>11</v>
      </c>
      <c r="Z275" s="53" t="s">
        <v>8</v>
      </c>
      <c r="AA275" t="s">
        <v>389</v>
      </c>
      <c r="AB275" t="s">
        <v>26</v>
      </c>
      <c r="AD275" s="4">
        <v>43117</v>
      </c>
      <c r="AE275" t="s">
        <v>12</v>
      </c>
      <c r="AF275" s="6">
        <f>Referrals[[#This Row],[Date.Received]]-Referrals[[#This Row],[Date.Assessed]]</f>
        <v>224</v>
      </c>
      <c r="AG275" s="44" t="s">
        <v>645</v>
      </c>
      <c r="AH275" s="6" t="s">
        <v>642</v>
      </c>
      <c r="AI275" s="6" t="s">
        <v>700</v>
      </c>
      <c r="AJ275" s="63">
        <f t="shared" si="217"/>
        <v>2017</v>
      </c>
      <c r="AK275" s="63">
        <f t="shared" si="218"/>
        <v>12</v>
      </c>
      <c r="AL275" s="44">
        <f t="shared" si="219"/>
        <v>0</v>
      </c>
      <c r="AM275" s="80">
        <f t="shared" si="220"/>
        <v>1</v>
      </c>
      <c r="AN275" s="80">
        <f t="shared" si="221"/>
        <v>0</v>
      </c>
      <c r="AO275" s="44">
        <f t="shared" si="222"/>
        <v>0</v>
      </c>
      <c r="AP275" s="80">
        <f t="shared" si="223"/>
        <v>0</v>
      </c>
      <c r="AQ275" s="44">
        <f t="shared" si="224"/>
        <v>0</v>
      </c>
      <c r="AR275" s="80">
        <f t="shared" si="225"/>
        <v>0</v>
      </c>
      <c r="AS275" s="6">
        <f t="shared" si="226"/>
        <v>1</v>
      </c>
      <c r="AT275" s="80">
        <f t="shared" si="227"/>
        <v>0</v>
      </c>
      <c r="AU275" s="80">
        <f t="shared" si="228"/>
        <v>0</v>
      </c>
      <c r="AV275" s="72">
        <f t="shared" si="229"/>
        <v>1</v>
      </c>
      <c r="AW275" s="72">
        <f t="shared" si="230"/>
        <v>0</v>
      </c>
      <c r="AX275" s="72">
        <f t="shared" si="231"/>
        <v>0</v>
      </c>
      <c r="AY275" s="72">
        <f t="shared" si="232"/>
        <v>1</v>
      </c>
      <c r="AZ275" s="72">
        <f t="shared" si="233"/>
        <v>0</v>
      </c>
      <c r="BA275" s="72">
        <f>IF(SUM(Referrals[[#This Row],[Tribal.bin]:[GA.bin]]) = 0,0,1)</f>
        <v>1</v>
      </c>
      <c r="BB275" s="72">
        <f t="shared" si="234"/>
        <v>0</v>
      </c>
      <c r="BC275" s="72">
        <f t="shared" si="235"/>
        <v>0</v>
      </c>
      <c r="BD275" s="72">
        <f t="shared" si="236"/>
        <v>0</v>
      </c>
      <c r="BE275" s="72">
        <f t="shared" si="237"/>
        <v>0</v>
      </c>
      <c r="BF275" s="72">
        <f t="shared" si="238"/>
        <v>0</v>
      </c>
      <c r="BG275" s="72">
        <f t="shared" si="239"/>
        <v>1</v>
      </c>
      <c r="BH275" s="72">
        <f t="shared" si="240"/>
        <v>0</v>
      </c>
      <c r="BI275" s="72">
        <f t="shared" si="241"/>
        <v>1</v>
      </c>
      <c r="BJ275" s="78">
        <f t="shared" si="242"/>
        <v>1</v>
      </c>
      <c r="BK275" s="78">
        <f t="shared" si="243"/>
        <v>1</v>
      </c>
      <c r="BL275" s="78">
        <f t="shared" si="244"/>
        <v>0</v>
      </c>
      <c r="BM275" s="72">
        <f t="shared" si="245"/>
        <v>1</v>
      </c>
      <c r="BN275" s="72">
        <f t="shared" si="246"/>
        <v>0</v>
      </c>
      <c r="BO275" s="72">
        <f t="shared" si="247"/>
        <v>1</v>
      </c>
      <c r="BP275" s="80">
        <f t="shared" si="248"/>
        <v>1</v>
      </c>
      <c r="BQ275" s="72">
        <f t="shared" si="249"/>
        <v>1</v>
      </c>
      <c r="BR275" s="72">
        <f t="shared" si="250"/>
        <v>1</v>
      </c>
      <c r="BS275" s="78">
        <f t="shared" si="251"/>
        <v>1</v>
      </c>
      <c r="BT275" s="78">
        <f t="shared" si="252"/>
        <v>0</v>
      </c>
      <c r="BU275" s="80">
        <f t="shared" si="253"/>
        <v>0</v>
      </c>
      <c r="BV275" s="80">
        <f t="shared" si="254"/>
        <v>0</v>
      </c>
      <c r="BW275" s="78">
        <f>COUNTIF(Referrals[[#This Row],[Name]:[Alt.contact]],"Mi")</f>
        <v>2</v>
      </c>
      <c r="BX275" s="80">
        <f t="shared" si="255"/>
        <v>1</v>
      </c>
      <c r="BY275" s="66">
        <f t="shared" si="256"/>
        <v>1</v>
      </c>
      <c r="BZ275" s="66">
        <f t="shared" si="257"/>
        <v>0</v>
      </c>
      <c r="CA275" s="69">
        <f t="shared" si="258"/>
        <v>0</v>
      </c>
      <c r="CB275" s="80">
        <f t="shared" si="259"/>
        <v>1</v>
      </c>
      <c r="CC275" s="80">
        <f t="shared" si="260"/>
        <v>0</v>
      </c>
      <c r="CD275" s="80">
        <f t="shared" si="261"/>
        <v>0</v>
      </c>
      <c r="CE275" s="22"/>
      <c r="CF275" t="s">
        <v>717</v>
      </c>
      <c r="CG275" s="41" t="s">
        <v>104</v>
      </c>
      <c r="CI275" t="s">
        <v>35</v>
      </c>
      <c r="CJ275" s="4">
        <v>43209</v>
      </c>
      <c r="CK275" s="80" t="str">
        <f t="shared" si="262"/>
        <v xml:space="preserve"> </v>
      </c>
      <c r="CL275" s="15"/>
      <c r="CM275" s="6" t="str">
        <f t="shared" ca="1" si="263"/>
        <v xml:space="preserve"> </v>
      </c>
      <c r="CN275" s="6" t="str">
        <f t="shared" ca="1" si="264"/>
        <v xml:space="preserve"> </v>
      </c>
      <c r="CO275" s="80" t="str">
        <f t="shared" ca="1" si="265"/>
        <v xml:space="preserve"> </v>
      </c>
      <c r="CP275" s="80" t="str">
        <f t="shared" si="266"/>
        <v xml:space="preserve"> </v>
      </c>
      <c r="CQ275" s="80">
        <f t="shared" si="267"/>
        <v>19</v>
      </c>
      <c r="CR275" s="80" t="str">
        <f t="shared" si="268"/>
        <v xml:space="preserve"> </v>
      </c>
      <c r="CS275" s="80">
        <f t="shared" si="269"/>
        <v>111</v>
      </c>
    </row>
    <row r="276" spans="1:97">
      <c r="A276" s="36" t="s">
        <v>314</v>
      </c>
      <c r="B276" s="37" t="s">
        <v>284</v>
      </c>
      <c r="C276" s="37" t="s">
        <v>285</v>
      </c>
      <c r="D276" s="37">
        <v>1009092</v>
      </c>
      <c r="E276" s="77">
        <v>43003</v>
      </c>
      <c r="F276" s="38">
        <v>43098</v>
      </c>
      <c r="G276" s="2">
        <v>24487</v>
      </c>
      <c r="H276" s="58">
        <f t="shared" si="216"/>
        <v>50</v>
      </c>
      <c r="I276" s="72" t="s">
        <v>11</v>
      </c>
      <c r="J276" s="72" t="s">
        <v>11</v>
      </c>
      <c r="K276" s="6">
        <v>9</v>
      </c>
      <c r="L276" s="6" t="s">
        <v>8</v>
      </c>
      <c r="M276" s="6" t="s">
        <v>11</v>
      </c>
      <c r="N276" s="6" t="s">
        <v>8</v>
      </c>
      <c r="O276" s="57" t="s">
        <v>8</v>
      </c>
      <c r="P276" t="s">
        <v>49</v>
      </c>
      <c r="S276" s="40" t="s">
        <v>11</v>
      </c>
      <c r="T276" t="s">
        <v>22</v>
      </c>
      <c r="U276" s="76" t="s">
        <v>8</v>
      </c>
      <c r="V276" s="22" t="s">
        <v>11</v>
      </c>
      <c r="W276" s="76" t="s">
        <v>8</v>
      </c>
      <c r="X276" s="76" t="s">
        <v>8</v>
      </c>
      <c r="Y276" s="76" t="s">
        <v>8</v>
      </c>
      <c r="Z276" s="53"/>
      <c r="AE276" t="s">
        <v>12</v>
      </c>
      <c r="AF276" s="6">
        <f>Referrals[[#This Row],[Date.Received]]-Referrals[[#This Row],[Date.Assessed]]</f>
        <v>95</v>
      </c>
      <c r="AG276" s="6" t="s">
        <v>644</v>
      </c>
      <c r="AH276" s="44" t="s">
        <v>639</v>
      </c>
      <c r="AI276" s="6" t="s">
        <v>700</v>
      </c>
      <c r="AJ276" s="63">
        <f t="shared" si="217"/>
        <v>2017</v>
      </c>
      <c r="AK276" s="63">
        <f t="shared" si="218"/>
        <v>12</v>
      </c>
      <c r="AL276" s="80">
        <f t="shared" si="219"/>
        <v>1</v>
      </c>
      <c r="AM276" s="80">
        <f t="shared" si="220"/>
        <v>0</v>
      </c>
      <c r="AN276" s="80">
        <f t="shared" si="221"/>
        <v>0</v>
      </c>
      <c r="AO276" s="44">
        <f t="shared" si="222"/>
        <v>0</v>
      </c>
      <c r="AP276" s="80">
        <f t="shared" si="223"/>
        <v>1</v>
      </c>
      <c r="AQ276" s="44">
        <f t="shared" si="224"/>
        <v>0</v>
      </c>
      <c r="AR276" s="80">
        <f t="shared" si="225"/>
        <v>0</v>
      </c>
      <c r="AS276" s="44">
        <f t="shared" si="226"/>
        <v>0</v>
      </c>
      <c r="AT276" s="80">
        <f t="shared" si="227"/>
        <v>0</v>
      </c>
      <c r="AU276" s="80">
        <f t="shared" si="228"/>
        <v>0</v>
      </c>
      <c r="AV276" s="72">
        <f t="shared" si="229"/>
        <v>1</v>
      </c>
      <c r="AW276" s="72">
        <f t="shared" si="230"/>
        <v>1</v>
      </c>
      <c r="AX276" s="72">
        <f t="shared" si="231"/>
        <v>0</v>
      </c>
      <c r="AY276" s="72">
        <f t="shared" si="232"/>
        <v>0</v>
      </c>
      <c r="AZ276" s="72">
        <f t="shared" si="233"/>
        <v>0</v>
      </c>
      <c r="BA276" s="72">
        <f>IF(SUM(Referrals[[#This Row],[Tribal.bin]:[GA.bin]]) = 0,0,1)</f>
        <v>1</v>
      </c>
      <c r="BB276" s="72">
        <f t="shared" si="234"/>
        <v>0</v>
      </c>
      <c r="BC276" s="72">
        <f t="shared" si="235"/>
        <v>0</v>
      </c>
      <c r="BD276" s="72">
        <f t="shared" si="236"/>
        <v>0</v>
      </c>
      <c r="BE276" s="72">
        <f t="shared" si="237"/>
        <v>1</v>
      </c>
      <c r="BF276" s="72">
        <f t="shared" si="238"/>
        <v>0</v>
      </c>
      <c r="BG276" s="72">
        <f t="shared" si="239"/>
        <v>0</v>
      </c>
      <c r="BH276" s="72">
        <f t="shared" si="240"/>
        <v>0</v>
      </c>
      <c r="BI276" s="72">
        <f t="shared" si="241"/>
        <v>0</v>
      </c>
      <c r="BJ276" s="78">
        <f t="shared" si="242"/>
        <v>1</v>
      </c>
      <c r="BK276" s="78">
        <f t="shared" si="243"/>
        <v>0</v>
      </c>
      <c r="BL276" s="78">
        <f t="shared" si="244"/>
        <v>0</v>
      </c>
      <c r="BM276" s="72">
        <f t="shared" si="245"/>
        <v>0</v>
      </c>
      <c r="BN276" s="72">
        <f t="shared" si="246"/>
        <v>0</v>
      </c>
      <c r="BO276" s="72">
        <f t="shared" si="247"/>
        <v>1</v>
      </c>
      <c r="BP276" s="80">
        <f t="shared" si="248"/>
        <v>0</v>
      </c>
      <c r="BQ276" s="72">
        <f t="shared" si="249"/>
        <v>1</v>
      </c>
      <c r="BR276" s="72">
        <f t="shared" si="250"/>
        <v>1</v>
      </c>
      <c r="BS276" s="78">
        <f t="shared" si="251"/>
        <v>0</v>
      </c>
      <c r="BT276" s="78">
        <f t="shared" si="252"/>
        <v>0</v>
      </c>
      <c r="BU276" s="80">
        <f t="shared" si="253"/>
        <v>0</v>
      </c>
      <c r="BV276" s="80">
        <f t="shared" si="254"/>
        <v>0</v>
      </c>
      <c r="BW276" s="78">
        <f>COUNTIF(Referrals[[#This Row],[Name]:[Alt.contact]],"Mi")</f>
        <v>0</v>
      </c>
      <c r="BX276" s="80">
        <f t="shared" si="255"/>
        <v>0</v>
      </c>
      <c r="BY276" s="72">
        <f t="shared" si="256"/>
        <v>0</v>
      </c>
      <c r="BZ276" s="80">
        <f t="shared" si="257"/>
        <v>0</v>
      </c>
      <c r="CA276" s="67">
        <f t="shared" si="258"/>
        <v>0</v>
      </c>
      <c r="CB276" s="80">
        <f t="shared" si="259"/>
        <v>1</v>
      </c>
      <c r="CC276" s="80">
        <f t="shared" si="260"/>
        <v>0</v>
      </c>
      <c r="CD276" s="80">
        <f t="shared" si="261"/>
        <v>0</v>
      </c>
      <c r="CE276" s="22"/>
      <c r="CF276" s="40" t="s">
        <v>413</v>
      </c>
      <c r="CG276" s="62"/>
      <c r="CH276" s="22"/>
      <c r="CI276" s="22"/>
      <c r="CJ276" s="4">
        <v>43195</v>
      </c>
      <c r="CK276" s="80" t="str">
        <f t="shared" si="262"/>
        <v xml:space="preserve"> </v>
      </c>
      <c r="CL276" s="15"/>
      <c r="CM276" s="6" t="str">
        <f t="shared" ca="1" si="263"/>
        <v xml:space="preserve"> </v>
      </c>
      <c r="CN276" s="6" t="str">
        <f t="shared" ca="1" si="264"/>
        <v xml:space="preserve"> </v>
      </c>
      <c r="CO276" s="80" t="str">
        <f t="shared" ca="1" si="265"/>
        <v xml:space="preserve"> </v>
      </c>
      <c r="CP276" s="80" t="str">
        <f t="shared" si="266"/>
        <v xml:space="preserve"> </v>
      </c>
      <c r="CQ276" s="80" t="str">
        <f t="shared" si="267"/>
        <v xml:space="preserve"> </v>
      </c>
      <c r="CR276" s="80" t="str">
        <f t="shared" si="268"/>
        <v xml:space="preserve"> </v>
      </c>
      <c r="CS276" s="80">
        <f t="shared" si="269"/>
        <v>97</v>
      </c>
    </row>
    <row r="277" spans="1:97">
      <c r="A277" s="33" t="s">
        <v>403</v>
      </c>
      <c r="B277" t="s">
        <v>39</v>
      </c>
      <c r="C277" t="s">
        <v>108</v>
      </c>
      <c r="D277">
        <v>1005344</v>
      </c>
      <c r="E277" s="4">
        <v>43051</v>
      </c>
      <c r="F277" s="2">
        <v>43098</v>
      </c>
      <c r="G277" s="2">
        <v>35179</v>
      </c>
      <c r="H277" s="58">
        <f t="shared" si="216"/>
        <v>21</v>
      </c>
      <c r="I277" s="72" t="s">
        <v>8</v>
      </c>
      <c r="J277" s="43" t="s">
        <v>8</v>
      </c>
      <c r="K277" s="6">
        <v>8</v>
      </c>
      <c r="L277" s="6" t="s">
        <v>8</v>
      </c>
      <c r="M277" s="6" t="s">
        <v>8</v>
      </c>
      <c r="N277" s="6" t="s">
        <v>8</v>
      </c>
      <c r="O277" s="57" t="s">
        <v>8</v>
      </c>
      <c r="P277" t="s">
        <v>21</v>
      </c>
      <c r="Q277" t="s">
        <v>11</v>
      </c>
      <c r="T277" t="s">
        <v>10</v>
      </c>
      <c r="U277" s="76" t="s">
        <v>8</v>
      </c>
      <c r="V277" s="22" t="s">
        <v>11</v>
      </c>
      <c r="W277" s="76" t="s">
        <v>11</v>
      </c>
      <c r="X277" s="76" t="s">
        <v>11</v>
      </c>
      <c r="Y277" s="76" t="s">
        <v>8</v>
      </c>
      <c r="Z277" s="53"/>
      <c r="AB277" t="s">
        <v>143</v>
      </c>
      <c r="AC277" t="s">
        <v>695</v>
      </c>
      <c r="AD277" s="4">
        <v>43214</v>
      </c>
      <c r="AE277" t="s">
        <v>12</v>
      </c>
      <c r="AF277" s="6">
        <f>Referrals[[#This Row],[Date.Received]]-Referrals[[#This Row],[Date.Assessed]]</f>
        <v>47</v>
      </c>
      <c r="AG277" s="44" t="s">
        <v>645</v>
      </c>
      <c r="AH277" s="6" t="s">
        <v>640</v>
      </c>
      <c r="AI277" s="6" t="s">
        <v>700</v>
      </c>
      <c r="AJ277" s="63">
        <f t="shared" si="217"/>
        <v>2017</v>
      </c>
      <c r="AK277" s="63">
        <f t="shared" si="218"/>
        <v>12</v>
      </c>
      <c r="AL277" s="44">
        <f t="shared" si="219"/>
        <v>0</v>
      </c>
      <c r="AM277" s="80">
        <f t="shared" si="220"/>
        <v>1</v>
      </c>
      <c r="AN277" s="80">
        <f t="shared" si="221"/>
        <v>0</v>
      </c>
      <c r="AO277" s="44">
        <f t="shared" si="222"/>
        <v>0</v>
      </c>
      <c r="AP277" s="80">
        <f t="shared" si="223"/>
        <v>0</v>
      </c>
      <c r="AQ277" s="80">
        <f t="shared" si="224"/>
        <v>1</v>
      </c>
      <c r="AR277" s="80">
        <f t="shared" si="225"/>
        <v>0</v>
      </c>
      <c r="AS277" s="44">
        <f t="shared" si="226"/>
        <v>0</v>
      </c>
      <c r="AT277" s="80">
        <f t="shared" si="227"/>
        <v>0</v>
      </c>
      <c r="AU277" s="80">
        <f t="shared" si="228"/>
        <v>0</v>
      </c>
      <c r="AV277" s="72">
        <f t="shared" si="229"/>
        <v>1</v>
      </c>
      <c r="AW277" s="72">
        <f t="shared" si="230"/>
        <v>0</v>
      </c>
      <c r="AX277" s="72">
        <f t="shared" si="231"/>
        <v>1</v>
      </c>
      <c r="AY277" s="72">
        <f t="shared" si="232"/>
        <v>0</v>
      </c>
      <c r="AZ277" s="72">
        <f t="shared" si="233"/>
        <v>0</v>
      </c>
      <c r="BA277" s="72">
        <f>IF(SUM(Referrals[[#This Row],[Tribal.bin]:[GA.bin]]) = 0,0,1)</f>
        <v>1</v>
      </c>
      <c r="BB277" s="72">
        <f t="shared" si="234"/>
        <v>0</v>
      </c>
      <c r="BC277" s="72">
        <f t="shared" si="235"/>
        <v>0</v>
      </c>
      <c r="BD277" s="72">
        <f t="shared" si="236"/>
        <v>0</v>
      </c>
      <c r="BE277" s="72">
        <f t="shared" si="237"/>
        <v>0</v>
      </c>
      <c r="BF277" s="72">
        <f t="shared" si="238"/>
        <v>0</v>
      </c>
      <c r="BG277" s="72">
        <f t="shared" si="239"/>
        <v>1</v>
      </c>
      <c r="BH277" s="72">
        <f t="shared" si="240"/>
        <v>0</v>
      </c>
      <c r="BI277" s="72">
        <f t="shared" si="241"/>
        <v>0</v>
      </c>
      <c r="BJ277" s="78">
        <f t="shared" si="242"/>
        <v>0</v>
      </c>
      <c r="BK277" s="78">
        <f t="shared" si="243"/>
        <v>0</v>
      </c>
      <c r="BL277" s="78">
        <f t="shared" si="244"/>
        <v>0</v>
      </c>
      <c r="BM277" s="72">
        <f t="shared" si="245"/>
        <v>1</v>
      </c>
      <c r="BN277" s="72">
        <f t="shared" si="246"/>
        <v>0</v>
      </c>
      <c r="BO277" s="72">
        <f t="shared" si="247"/>
        <v>0</v>
      </c>
      <c r="BP277" s="80">
        <f t="shared" si="248"/>
        <v>0</v>
      </c>
      <c r="BQ277" s="72">
        <f t="shared" si="249"/>
        <v>0</v>
      </c>
      <c r="BR277" s="72">
        <f t="shared" si="250"/>
        <v>0</v>
      </c>
      <c r="BS277" s="78">
        <f t="shared" si="251"/>
        <v>1</v>
      </c>
      <c r="BT277" s="78">
        <f t="shared" si="252"/>
        <v>1</v>
      </c>
      <c r="BU277" s="80">
        <f t="shared" si="253"/>
        <v>0</v>
      </c>
      <c r="BV277" s="80">
        <f t="shared" si="254"/>
        <v>0</v>
      </c>
      <c r="BW277" s="78">
        <f>COUNTIF(Referrals[[#This Row],[Name]:[Alt.contact]],"Mi")</f>
        <v>0</v>
      </c>
      <c r="BX277" s="80">
        <f t="shared" si="255"/>
        <v>0</v>
      </c>
      <c r="BY277" s="66">
        <f t="shared" si="256"/>
        <v>1</v>
      </c>
      <c r="BZ277" s="66">
        <f t="shared" si="257"/>
        <v>0</v>
      </c>
      <c r="CA277" s="67">
        <f t="shared" si="258"/>
        <v>0</v>
      </c>
      <c r="CB277" s="80">
        <f t="shared" si="259"/>
        <v>1</v>
      </c>
      <c r="CC277" s="80">
        <f t="shared" si="260"/>
        <v>0</v>
      </c>
      <c r="CD277" s="80">
        <f t="shared" si="261"/>
        <v>0</v>
      </c>
      <c r="CE277" s="92"/>
      <c r="CF277" t="s">
        <v>717</v>
      </c>
      <c r="CG277" s="41" t="s">
        <v>104</v>
      </c>
      <c r="CI277" t="s">
        <v>35</v>
      </c>
      <c r="CJ277" s="4">
        <v>43314</v>
      </c>
      <c r="CK277" s="80" t="str">
        <f t="shared" si="262"/>
        <v xml:space="preserve"> </v>
      </c>
      <c r="CL277" s="15"/>
      <c r="CM277" s="6" t="str">
        <f t="shared" ca="1" si="263"/>
        <v xml:space="preserve"> </v>
      </c>
      <c r="CN277" s="6" t="str">
        <f t="shared" ca="1" si="264"/>
        <v xml:space="preserve"> </v>
      </c>
      <c r="CO277" s="80" t="str">
        <f t="shared" ca="1" si="265"/>
        <v xml:space="preserve"> </v>
      </c>
      <c r="CP277" s="80" t="str">
        <f t="shared" si="266"/>
        <v xml:space="preserve"> </v>
      </c>
      <c r="CQ277" s="80">
        <f t="shared" si="267"/>
        <v>116</v>
      </c>
      <c r="CR277" s="80" t="str">
        <f t="shared" si="268"/>
        <v xml:space="preserve"> </v>
      </c>
      <c r="CS277" s="80">
        <f t="shared" si="269"/>
        <v>216</v>
      </c>
    </row>
    <row r="278" spans="1:97">
      <c r="A278" s="33" t="s">
        <v>404</v>
      </c>
      <c r="B278" t="s">
        <v>60</v>
      </c>
      <c r="C278" t="s">
        <v>135</v>
      </c>
      <c r="D278">
        <v>1042920</v>
      </c>
      <c r="E278" s="4">
        <v>43089</v>
      </c>
      <c r="F278" s="2">
        <v>43098</v>
      </c>
      <c r="G278" s="2">
        <v>22765</v>
      </c>
      <c r="H278" s="58">
        <f t="shared" si="216"/>
        <v>55</v>
      </c>
      <c r="I278" s="72" t="s">
        <v>8</v>
      </c>
      <c r="J278" s="43" t="s">
        <v>8</v>
      </c>
      <c r="K278" s="6">
        <v>13</v>
      </c>
      <c r="L278" s="6" t="s">
        <v>8</v>
      </c>
      <c r="M278" s="6" t="s">
        <v>8</v>
      </c>
      <c r="N278" s="6" t="s">
        <v>8</v>
      </c>
      <c r="O278" s="57" t="s">
        <v>8</v>
      </c>
      <c r="P278" t="s">
        <v>9</v>
      </c>
      <c r="Q278" t="s">
        <v>11</v>
      </c>
      <c r="S278" s="40" t="s">
        <v>11</v>
      </c>
      <c r="T278" t="s">
        <v>22</v>
      </c>
      <c r="U278" s="76" t="s">
        <v>8</v>
      </c>
      <c r="V278" s="22" t="s">
        <v>11</v>
      </c>
      <c r="W278" s="76" t="s">
        <v>8</v>
      </c>
      <c r="X278" s="76" t="s">
        <v>8</v>
      </c>
      <c r="Y278" s="76" t="s">
        <v>8</v>
      </c>
      <c r="Z278" s="53"/>
      <c r="AB278" t="s">
        <v>26</v>
      </c>
      <c r="AD278" s="4">
        <v>43143</v>
      </c>
      <c r="AE278" t="s">
        <v>12</v>
      </c>
      <c r="AF278" s="6">
        <f>Referrals[[#This Row],[Date.Received]]-Referrals[[#This Row],[Date.Assessed]]</f>
        <v>9</v>
      </c>
      <c r="AG278" s="6" t="s">
        <v>644</v>
      </c>
      <c r="AH278" s="6" t="s">
        <v>642</v>
      </c>
      <c r="AI278" s="6" t="s">
        <v>700</v>
      </c>
      <c r="AJ278" s="63">
        <f t="shared" si="217"/>
        <v>2017</v>
      </c>
      <c r="AK278" s="63">
        <f t="shared" si="218"/>
        <v>12</v>
      </c>
      <c r="AL278" s="80">
        <f t="shared" si="219"/>
        <v>1</v>
      </c>
      <c r="AM278" s="80">
        <f t="shared" si="220"/>
        <v>0</v>
      </c>
      <c r="AN278" s="80">
        <f t="shared" si="221"/>
        <v>0</v>
      </c>
      <c r="AO278" s="44">
        <f t="shared" si="222"/>
        <v>0</v>
      </c>
      <c r="AP278" s="80">
        <f t="shared" si="223"/>
        <v>0</v>
      </c>
      <c r="AQ278" s="44">
        <f t="shared" si="224"/>
        <v>0</v>
      </c>
      <c r="AR278" s="80">
        <f t="shared" si="225"/>
        <v>0</v>
      </c>
      <c r="AS278" s="6">
        <f t="shared" si="226"/>
        <v>1</v>
      </c>
      <c r="AT278" s="80">
        <f t="shared" si="227"/>
        <v>0</v>
      </c>
      <c r="AU278" s="80">
        <f t="shared" si="228"/>
        <v>0</v>
      </c>
      <c r="AV278" s="72">
        <f t="shared" si="229"/>
        <v>1</v>
      </c>
      <c r="AW278" s="72">
        <f t="shared" si="230"/>
        <v>1</v>
      </c>
      <c r="AX278" s="72">
        <f t="shared" si="231"/>
        <v>0</v>
      </c>
      <c r="AY278" s="72">
        <f t="shared" si="232"/>
        <v>0</v>
      </c>
      <c r="AZ278" s="72">
        <f t="shared" si="233"/>
        <v>0</v>
      </c>
      <c r="BA278" s="72">
        <f>IF(SUM(Referrals[[#This Row],[Tribal.bin]:[GA.bin]]) = 0,0,1)</f>
        <v>1</v>
      </c>
      <c r="BB278" s="72">
        <f t="shared" si="234"/>
        <v>0</v>
      </c>
      <c r="BC278" s="72">
        <f t="shared" si="235"/>
        <v>0</v>
      </c>
      <c r="BD278" s="72">
        <f t="shared" si="236"/>
        <v>0</v>
      </c>
      <c r="BE278" s="72">
        <f t="shared" si="237"/>
        <v>0</v>
      </c>
      <c r="BF278" s="72">
        <f t="shared" si="238"/>
        <v>0</v>
      </c>
      <c r="BG278" s="72">
        <f t="shared" si="239"/>
        <v>0</v>
      </c>
      <c r="BH278" s="72">
        <f t="shared" si="240"/>
        <v>1</v>
      </c>
      <c r="BI278" s="72">
        <f t="shared" si="241"/>
        <v>0</v>
      </c>
      <c r="BJ278" s="78">
        <f t="shared" si="242"/>
        <v>0</v>
      </c>
      <c r="BK278" s="78">
        <f t="shared" si="243"/>
        <v>0</v>
      </c>
      <c r="BL278" s="78">
        <f t="shared" si="244"/>
        <v>0</v>
      </c>
      <c r="BM278" s="72">
        <f t="shared" si="245"/>
        <v>1</v>
      </c>
      <c r="BN278" s="72">
        <f t="shared" si="246"/>
        <v>0</v>
      </c>
      <c r="BO278" s="72">
        <f t="shared" si="247"/>
        <v>1</v>
      </c>
      <c r="BP278" s="80">
        <f t="shared" si="248"/>
        <v>0</v>
      </c>
      <c r="BQ278" s="72">
        <f t="shared" si="249"/>
        <v>0</v>
      </c>
      <c r="BR278" s="72">
        <f t="shared" si="250"/>
        <v>0</v>
      </c>
      <c r="BS278" s="78">
        <f t="shared" si="251"/>
        <v>0</v>
      </c>
      <c r="BT278" s="78">
        <f t="shared" si="252"/>
        <v>0</v>
      </c>
      <c r="BU278" s="80">
        <f t="shared" si="253"/>
        <v>0</v>
      </c>
      <c r="BV278" s="80">
        <f t="shared" si="254"/>
        <v>0</v>
      </c>
      <c r="BW278" s="78">
        <f>COUNTIF(Referrals[[#This Row],[Name]:[Alt.contact]],"Mi")</f>
        <v>0</v>
      </c>
      <c r="BX278" s="80">
        <f t="shared" si="255"/>
        <v>0</v>
      </c>
      <c r="BY278" s="66">
        <f t="shared" si="256"/>
        <v>1</v>
      </c>
      <c r="BZ278" s="66">
        <f t="shared" si="257"/>
        <v>0</v>
      </c>
      <c r="CA278" s="67">
        <f t="shared" si="258"/>
        <v>0</v>
      </c>
      <c r="CB278" s="80">
        <f t="shared" si="259"/>
        <v>1</v>
      </c>
      <c r="CC278" s="80">
        <f t="shared" si="260"/>
        <v>0</v>
      </c>
      <c r="CD278" s="80">
        <f t="shared" si="261"/>
        <v>0</v>
      </c>
      <c r="CE278" s="22"/>
      <c r="CF278" t="s">
        <v>41</v>
      </c>
      <c r="CG278" s="62"/>
      <c r="CH278" t="s">
        <v>25</v>
      </c>
      <c r="CI278" s="22" t="s">
        <v>35</v>
      </c>
      <c r="CJ278" s="4">
        <v>43231</v>
      </c>
      <c r="CK278" s="80" t="str">
        <f t="shared" si="262"/>
        <v xml:space="preserve"> </v>
      </c>
      <c r="CL278" s="15"/>
      <c r="CM278" s="6" t="str">
        <f t="shared" ca="1" si="263"/>
        <v xml:space="preserve"> </v>
      </c>
      <c r="CN278" s="6" t="str">
        <f t="shared" ca="1" si="264"/>
        <v xml:space="preserve"> </v>
      </c>
      <c r="CO278" s="80" t="str">
        <f t="shared" ca="1" si="265"/>
        <v xml:space="preserve"> </v>
      </c>
      <c r="CP278" s="80" t="str">
        <f t="shared" si="266"/>
        <v xml:space="preserve"> </v>
      </c>
      <c r="CQ278" s="80">
        <f t="shared" si="267"/>
        <v>45</v>
      </c>
      <c r="CR278" s="80" t="str">
        <f t="shared" si="268"/>
        <v xml:space="preserve"> </v>
      </c>
      <c r="CS278" s="80">
        <f t="shared" si="269"/>
        <v>133</v>
      </c>
    </row>
    <row r="279" spans="1:97">
      <c r="A279" s="33" t="s">
        <v>405</v>
      </c>
      <c r="B279" t="s">
        <v>233</v>
      </c>
      <c r="C279" t="s">
        <v>316</v>
      </c>
      <c r="D279">
        <v>1053366</v>
      </c>
      <c r="E279" s="4">
        <v>42866</v>
      </c>
      <c r="F279" s="2">
        <v>43098</v>
      </c>
      <c r="G279" s="2">
        <v>34196</v>
      </c>
      <c r="H279" s="58">
        <f t="shared" si="216"/>
        <v>24</v>
      </c>
      <c r="I279" s="72" t="s">
        <v>8</v>
      </c>
      <c r="J279" s="43" t="s">
        <v>8</v>
      </c>
      <c r="K279" s="6">
        <v>8</v>
      </c>
      <c r="L279" s="6" t="s">
        <v>8</v>
      </c>
      <c r="M279" s="6" t="s">
        <v>11</v>
      </c>
      <c r="N279" s="6" t="s">
        <v>11</v>
      </c>
      <c r="O279" s="57" t="s">
        <v>8</v>
      </c>
      <c r="P279" t="s">
        <v>77</v>
      </c>
      <c r="Q279" t="s">
        <v>11</v>
      </c>
      <c r="T279" t="s">
        <v>22</v>
      </c>
      <c r="U279" s="76" t="s">
        <v>8</v>
      </c>
      <c r="V279" s="22" t="s">
        <v>11</v>
      </c>
      <c r="W279" s="76" t="s">
        <v>11</v>
      </c>
      <c r="X279" s="76" t="s">
        <v>8</v>
      </c>
      <c r="Y279" s="76" t="s">
        <v>8</v>
      </c>
      <c r="Z279" s="53"/>
      <c r="AE279" t="s">
        <v>12</v>
      </c>
      <c r="AF279" s="6">
        <f>Referrals[[#This Row],[Date.Received]]-Referrals[[#This Row],[Date.Assessed]]</f>
        <v>232</v>
      </c>
      <c r="AG279" s="6" t="s">
        <v>644</v>
      </c>
      <c r="AH279" s="6" t="s">
        <v>640</v>
      </c>
      <c r="AI279" s="6" t="s">
        <v>700</v>
      </c>
      <c r="AJ279" s="63">
        <f t="shared" si="217"/>
        <v>2017</v>
      </c>
      <c r="AK279" s="63">
        <f t="shared" si="218"/>
        <v>12</v>
      </c>
      <c r="AL279" s="80">
        <f t="shared" si="219"/>
        <v>1</v>
      </c>
      <c r="AM279" s="80">
        <f t="shared" si="220"/>
        <v>0</v>
      </c>
      <c r="AN279" s="80">
        <f t="shared" si="221"/>
        <v>0</v>
      </c>
      <c r="AO279" s="44">
        <f t="shared" si="222"/>
        <v>0</v>
      </c>
      <c r="AP279" s="80">
        <f t="shared" si="223"/>
        <v>0</v>
      </c>
      <c r="AQ279" s="80">
        <f t="shared" si="224"/>
        <v>1</v>
      </c>
      <c r="AR279" s="80">
        <f t="shared" si="225"/>
        <v>0</v>
      </c>
      <c r="AS279" s="44">
        <f t="shared" si="226"/>
        <v>0</v>
      </c>
      <c r="AT279" s="80">
        <f t="shared" si="227"/>
        <v>0</v>
      </c>
      <c r="AU279" s="80">
        <f t="shared" si="228"/>
        <v>0</v>
      </c>
      <c r="AV279" s="72">
        <f t="shared" si="229"/>
        <v>1</v>
      </c>
      <c r="AW279" s="72">
        <f t="shared" si="230"/>
        <v>1</v>
      </c>
      <c r="AX279" s="72">
        <f t="shared" si="231"/>
        <v>0</v>
      </c>
      <c r="AY279" s="72">
        <f t="shared" si="232"/>
        <v>0</v>
      </c>
      <c r="AZ279" s="72">
        <f t="shared" si="233"/>
        <v>0</v>
      </c>
      <c r="BA279" s="72">
        <f>IF(SUM(Referrals[[#This Row],[Tribal.bin]:[GA.bin]]) = 0,0,1)</f>
        <v>1</v>
      </c>
      <c r="BB279" s="72">
        <f t="shared" si="234"/>
        <v>0</v>
      </c>
      <c r="BC279" s="72">
        <f t="shared" si="235"/>
        <v>0</v>
      </c>
      <c r="BD279" s="72">
        <f t="shared" si="236"/>
        <v>0</v>
      </c>
      <c r="BE279" s="72">
        <f t="shared" si="237"/>
        <v>0</v>
      </c>
      <c r="BF279" s="72">
        <f t="shared" si="238"/>
        <v>1</v>
      </c>
      <c r="BG279" s="72">
        <f t="shared" si="239"/>
        <v>0</v>
      </c>
      <c r="BH279" s="72">
        <f t="shared" si="240"/>
        <v>0</v>
      </c>
      <c r="BI279" s="72">
        <f t="shared" si="241"/>
        <v>0</v>
      </c>
      <c r="BJ279" s="78">
        <f t="shared" si="242"/>
        <v>1</v>
      </c>
      <c r="BK279" s="78">
        <f t="shared" si="243"/>
        <v>1</v>
      </c>
      <c r="BL279" s="78">
        <f t="shared" si="244"/>
        <v>0</v>
      </c>
      <c r="BM279" s="72">
        <f t="shared" si="245"/>
        <v>1</v>
      </c>
      <c r="BN279" s="72">
        <f t="shared" si="246"/>
        <v>0</v>
      </c>
      <c r="BO279" s="72">
        <f t="shared" si="247"/>
        <v>0</v>
      </c>
      <c r="BP279" s="80">
        <f t="shared" si="248"/>
        <v>0</v>
      </c>
      <c r="BQ279" s="72">
        <f t="shared" si="249"/>
        <v>0</v>
      </c>
      <c r="BR279" s="72">
        <f t="shared" si="250"/>
        <v>0</v>
      </c>
      <c r="BS279" s="78">
        <f t="shared" si="251"/>
        <v>1</v>
      </c>
      <c r="BT279" s="78">
        <f t="shared" si="252"/>
        <v>0</v>
      </c>
      <c r="BU279" s="80">
        <f t="shared" si="253"/>
        <v>0</v>
      </c>
      <c r="BV279" s="80">
        <f t="shared" si="254"/>
        <v>0</v>
      </c>
      <c r="BW279" s="78">
        <f>COUNTIF(Referrals[[#This Row],[Name]:[Alt.contact]],"Mi")</f>
        <v>0</v>
      </c>
      <c r="BX279" s="80">
        <f t="shared" si="255"/>
        <v>0</v>
      </c>
      <c r="BY279" s="72">
        <f t="shared" si="256"/>
        <v>0</v>
      </c>
      <c r="BZ279" s="80">
        <f t="shared" si="257"/>
        <v>0</v>
      </c>
      <c r="CA279" s="67">
        <f t="shared" si="258"/>
        <v>0</v>
      </c>
      <c r="CB279" s="80">
        <f t="shared" si="259"/>
        <v>1</v>
      </c>
      <c r="CC279" s="80">
        <f t="shared" si="260"/>
        <v>0</v>
      </c>
      <c r="CD279" s="80">
        <f t="shared" si="261"/>
        <v>0</v>
      </c>
      <c r="CE279" s="22"/>
      <c r="CF279" s="40" t="s">
        <v>413</v>
      </c>
      <c r="CG279" s="62"/>
      <c r="CH279" s="22"/>
      <c r="CI279" s="22"/>
      <c r="CJ279" s="4">
        <v>43147</v>
      </c>
      <c r="CK279" s="80" t="str">
        <f t="shared" si="262"/>
        <v xml:space="preserve"> </v>
      </c>
      <c r="CL279" s="15"/>
      <c r="CM279" s="6" t="str">
        <f t="shared" ca="1" si="263"/>
        <v xml:space="preserve"> </v>
      </c>
      <c r="CN279" s="6" t="str">
        <f t="shared" ca="1" si="264"/>
        <v xml:space="preserve"> </v>
      </c>
      <c r="CO279" s="80" t="str">
        <f t="shared" ca="1" si="265"/>
        <v xml:space="preserve"> </v>
      </c>
      <c r="CP279" s="80" t="str">
        <f t="shared" si="266"/>
        <v xml:space="preserve"> </v>
      </c>
      <c r="CQ279" s="80" t="str">
        <f t="shared" si="267"/>
        <v xml:space="preserve"> </v>
      </c>
      <c r="CR279" s="80" t="str">
        <f t="shared" si="268"/>
        <v xml:space="preserve"> </v>
      </c>
      <c r="CS279" s="80">
        <f t="shared" si="269"/>
        <v>49</v>
      </c>
    </row>
    <row r="280" spans="1:97">
      <c r="A280" s="33" t="s">
        <v>406</v>
      </c>
      <c r="B280" t="s">
        <v>284</v>
      </c>
      <c r="C280" t="s">
        <v>397</v>
      </c>
      <c r="D280">
        <v>1055950</v>
      </c>
      <c r="E280" s="4">
        <v>43088</v>
      </c>
      <c r="F280" s="2">
        <v>43098</v>
      </c>
      <c r="G280" s="2">
        <v>34304</v>
      </c>
      <c r="H280" s="58">
        <f t="shared" si="216"/>
        <v>24</v>
      </c>
      <c r="I280" s="72" t="s">
        <v>8</v>
      </c>
      <c r="J280" s="43" t="s">
        <v>8</v>
      </c>
      <c r="K280" s="6">
        <v>10</v>
      </c>
      <c r="L280" s="6" t="s">
        <v>8</v>
      </c>
      <c r="M280" s="6" t="s">
        <v>11</v>
      </c>
      <c r="N280" s="6" t="s">
        <v>8</v>
      </c>
      <c r="O280" s="57" t="s">
        <v>8</v>
      </c>
      <c r="P280" t="s">
        <v>355</v>
      </c>
      <c r="Q280" t="s">
        <v>11</v>
      </c>
      <c r="T280" t="s">
        <v>22</v>
      </c>
      <c r="U280" s="76" t="s">
        <v>8</v>
      </c>
      <c r="V280" s="22" t="s">
        <v>11</v>
      </c>
      <c r="W280" s="76" t="s">
        <v>8</v>
      </c>
      <c r="X280" s="76" t="s">
        <v>8</v>
      </c>
      <c r="Y280" s="76" t="s">
        <v>8</v>
      </c>
      <c r="Z280" s="53"/>
      <c r="AE280" t="s">
        <v>12</v>
      </c>
      <c r="AF280" s="6">
        <f>Referrals[[#This Row],[Date.Received]]-Referrals[[#This Row],[Date.Assessed]]</f>
        <v>10</v>
      </c>
      <c r="AG280" s="6" t="s">
        <v>644</v>
      </c>
      <c r="AH280" s="6" t="s">
        <v>640</v>
      </c>
      <c r="AI280" s="6" t="s">
        <v>700</v>
      </c>
      <c r="AJ280" s="63">
        <f t="shared" si="217"/>
        <v>2017</v>
      </c>
      <c r="AK280" s="63">
        <f t="shared" si="218"/>
        <v>12</v>
      </c>
      <c r="AL280" s="80">
        <f t="shared" si="219"/>
        <v>1</v>
      </c>
      <c r="AM280" s="80">
        <f t="shared" si="220"/>
        <v>0</v>
      </c>
      <c r="AN280" s="80">
        <f t="shared" si="221"/>
        <v>0</v>
      </c>
      <c r="AO280" s="44">
        <f t="shared" si="222"/>
        <v>0</v>
      </c>
      <c r="AP280" s="80">
        <f t="shared" si="223"/>
        <v>0</v>
      </c>
      <c r="AQ280" s="80">
        <f t="shared" si="224"/>
        <v>1</v>
      </c>
      <c r="AR280" s="80">
        <f t="shared" si="225"/>
        <v>0</v>
      </c>
      <c r="AS280" s="44">
        <f t="shared" si="226"/>
        <v>0</v>
      </c>
      <c r="AT280" s="80">
        <f t="shared" si="227"/>
        <v>0</v>
      </c>
      <c r="AU280" s="80">
        <f t="shared" si="228"/>
        <v>0</v>
      </c>
      <c r="AV280" s="72">
        <f t="shared" si="229"/>
        <v>1</v>
      </c>
      <c r="AW280" s="72">
        <f t="shared" si="230"/>
        <v>1</v>
      </c>
      <c r="AX280" s="72">
        <f t="shared" si="231"/>
        <v>0</v>
      </c>
      <c r="AY280" s="72">
        <f t="shared" si="232"/>
        <v>0</v>
      </c>
      <c r="AZ280" s="72">
        <f t="shared" si="233"/>
        <v>0</v>
      </c>
      <c r="BA280" s="72">
        <f>IF(SUM(Referrals[[#This Row],[Tribal.bin]:[GA.bin]]) = 0,0,1)</f>
        <v>1</v>
      </c>
      <c r="BB280" s="72">
        <f t="shared" si="234"/>
        <v>0</v>
      </c>
      <c r="BC280" s="72">
        <f t="shared" si="235"/>
        <v>0</v>
      </c>
      <c r="BD280" s="72">
        <f t="shared" si="236"/>
        <v>0</v>
      </c>
      <c r="BE280" s="72">
        <f t="shared" si="237"/>
        <v>1</v>
      </c>
      <c r="BF280" s="72">
        <f t="shared" si="238"/>
        <v>0</v>
      </c>
      <c r="BG280" s="72">
        <f t="shared" si="239"/>
        <v>0</v>
      </c>
      <c r="BH280" s="72">
        <f t="shared" si="240"/>
        <v>0</v>
      </c>
      <c r="BI280" s="72">
        <f t="shared" si="241"/>
        <v>0</v>
      </c>
      <c r="BJ280" s="78">
        <f t="shared" si="242"/>
        <v>1</v>
      </c>
      <c r="BK280" s="78">
        <f t="shared" si="243"/>
        <v>0</v>
      </c>
      <c r="BL280" s="78">
        <f t="shared" si="244"/>
        <v>0</v>
      </c>
      <c r="BM280" s="72">
        <f t="shared" si="245"/>
        <v>1</v>
      </c>
      <c r="BN280" s="72">
        <f t="shared" si="246"/>
        <v>0</v>
      </c>
      <c r="BO280" s="72">
        <f t="shared" si="247"/>
        <v>0</v>
      </c>
      <c r="BP280" s="80">
        <f t="shared" si="248"/>
        <v>0</v>
      </c>
      <c r="BQ280" s="72">
        <f t="shared" si="249"/>
        <v>0</v>
      </c>
      <c r="BR280" s="72">
        <f t="shared" si="250"/>
        <v>0</v>
      </c>
      <c r="BS280" s="78">
        <f t="shared" si="251"/>
        <v>0</v>
      </c>
      <c r="BT280" s="78">
        <f t="shared" si="252"/>
        <v>0</v>
      </c>
      <c r="BU280" s="80">
        <f t="shared" si="253"/>
        <v>0</v>
      </c>
      <c r="BV280" s="80">
        <f t="shared" si="254"/>
        <v>0</v>
      </c>
      <c r="BW280" s="78">
        <f>COUNTIF(Referrals[[#This Row],[Name]:[Alt.contact]],"Mi")</f>
        <v>0</v>
      </c>
      <c r="BX280" s="80">
        <f t="shared" si="255"/>
        <v>0</v>
      </c>
      <c r="BY280" s="72">
        <f t="shared" si="256"/>
        <v>0</v>
      </c>
      <c r="BZ280" s="80">
        <f t="shared" si="257"/>
        <v>0</v>
      </c>
      <c r="CA280" s="67">
        <f t="shared" si="258"/>
        <v>0</v>
      </c>
      <c r="CB280" s="80">
        <f t="shared" si="259"/>
        <v>1</v>
      </c>
      <c r="CC280" s="80">
        <f t="shared" si="260"/>
        <v>0</v>
      </c>
      <c r="CD280" s="80">
        <f t="shared" si="261"/>
        <v>0</v>
      </c>
      <c r="CE280" s="22"/>
      <c r="CF280" s="40" t="s">
        <v>413</v>
      </c>
      <c r="CG280" s="62"/>
      <c r="CH280" s="22"/>
      <c r="CI280" s="22"/>
      <c r="CJ280" s="4">
        <v>43147</v>
      </c>
      <c r="CK280" s="80" t="str">
        <f t="shared" si="262"/>
        <v xml:space="preserve"> </v>
      </c>
      <c r="CL280" s="15"/>
      <c r="CM280" s="6" t="str">
        <f t="shared" ca="1" si="263"/>
        <v xml:space="preserve"> </v>
      </c>
      <c r="CN280" s="6" t="str">
        <f t="shared" ca="1" si="264"/>
        <v xml:space="preserve"> </v>
      </c>
      <c r="CO280" s="80" t="str">
        <f t="shared" ca="1" si="265"/>
        <v xml:space="preserve"> </v>
      </c>
      <c r="CP280" s="80" t="str">
        <f t="shared" si="266"/>
        <v xml:space="preserve"> </v>
      </c>
      <c r="CQ280" s="80" t="str">
        <f t="shared" si="267"/>
        <v xml:space="preserve"> </v>
      </c>
      <c r="CR280" s="80" t="str">
        <f t="shared" si="268"/>
        <v xml:space="preserve"> </v>
      </c>
      <c r="CS280" s="80">
        <f t="shared" si="269"/>
        <v>49</v>
      </c>
    </row>
    <row r="281" spans="1:97">
      <c r="A281" s="33" t="s">
        <v>407</v>
      </c>
      <c r="B281" t="s">
        <v>39</v>
      </c>
      <c r="C281" t="s">
        <v>108</v>
      </c>
      <c r="D281">
        <v>1007244</v>
      </c>
      <c r="E281" s="4">
        <v>43102</v>
      </c>
      <c r="F281" s="2">
        <v>43105</v>
      </c>
      <c r="G281" s="2">
        <v>29286</v>
      </c>
      <c r="H281" s="58">
        <f t="shared" si="216"/>
        <v>37</v>
      </c>
      <c r="I281" s="72" t="s">
        <v>8</v>
      </c>
      <c r="J281" s="43" t="s">
        <v>8</v>
      </c>
      <c r="K281" s="6">
        <v>13</v>
      </c>
      <c r="L281" s="6" t="s">
        <v>8</v>
      </c>
      <c r="M281" s="6" t="s">
        <v>11</v>
      </c>
      <c r="N281" s="6" t="s">
        <v>8</v>
      </c>
      <c r="O281" s="57" t="s">
        <v>8</v>
      </c>
      <c r="P281" t="s">
        <v>9</v>
      </c>
      <c r="Q281" t="s">
        <v>11</v>
      </c>
      <c r="R281" t="s">
        <v>11</v>
      </c>
      <c r="S281" s="40" t="s">
        <v>11</v>
      </c>
      <c r="T281" t="s">
        <v>45</v>
      </c>
      <c r="U281" s="76" t="s">
        <v>11</v>
      </c>
      <c r="V281" s="22" t="s">
        <v>11</v>
      </c>
      <c r="W281" s="76" t="s">
        <v>11</v>
      </c>
      <c r="X281" s="76" t="s">
        <v>11</v>
      </c>
      <c r="Y281" s="76" t="s">
        <v>8</v>
      </c>
      <c r="Z281" s="53" t="s">
        <v>8</v>
      </c>
      <c r="AA281" t="s">
        <v>408</v>
      </c>
      <c r="AB281" t="s">
        <v>143</v>
      </c>
      <c r="AC281" t="s">
        <v>695</v>
      </c>
      <c r="AD281" s="4">
        <v>43112</v>
      </c>
      <c r="AE281" t="s">
        <v>16</v>
      </c>
      <c r="AF281" s="6">
        <f>Referrals[[#This Row],[Date.Received]]-Referrals[[#This Row],[Date.Assessed]]</f>
        <v>3</v>
      </c>
      <c r="AG281" s="44" t="s">
        <v>645</v>
      </c>
      <c r="AH281" s="6" t="s">
        <v>638</v>
      </c>
      <c r="AI281" s="6" t="s">
        <v>643</v>
      </c>
      <c r="AJ281" s="63">
        <f t="shared" si="217"/>
        <v>2018</v>
      </c>
      <c r="AK281" s="63">
        <f t="shared" si="218"/>
        <v>1</v>
      </c>
      <c r="AL281" s="44">
        <f t="shared" si="219"/>
        <v>0</v>
      </c>
      <c r="AM281" s="80">
        <f t="shared" si="220"/>
        <v>1</v>
      </c>
      <c r="AN281" s="80">
        <f t="shared" si="221"/>
        <v>0</v>
      </c>
      <c r="AO281" s="6">
        <f t="shared" si="222"/>
        <v>1</v>
      </c>
      <c r="AP281" s="80">
        <f t="shared" si="223"/>
        <v>0</v>
      </c>
      <c r="AQ281" s="44">
        <f t="shared" si="224"/>
        <v>0</v>
      </c>
      <c r="AR281" s="80">
        <f t="shared" si="225"/>
        <v>0</v>
      </c>
      <c r="AS281" s="44">
        <f t="shared" si="226"/>
        <v>0</v>
      </c>
      <c r="AT281" s="80">
        <f t="shared" si="227"/>
        <v>0</v>
      </c>
      <c r="AU281" s="80">
        <f t="shared" si="228"/>
        <v>1</v>
      </c>
      <c r="AV281" s="72">
        <f t="shared" si="229"/>
        <v>1</v>
      </c>
      <c r="AW281" s="72">
        <f t="shared" si="230"/>
        <v>0</v>
      </c>
      <c r="AX281" s="72">
        <f t="shared" si="231"/>
        <v>0</v>
      </c>
      <c r="AY281" s="72">
        <f t="shared" si="232"/>
        <v>1</v>
      </c>
      <c r="AZ281" s="72">
        <f t="shared" si="233"/>
        <v>0</v>
      </c>
      <c r="BA281" s="72">
        <f>IF(SUM(Referrals[[#This Row],[Tribal.bin]:[GA.bin]]) = 0,0,1)</f>
        <v>1</v>
      </c>
      <c r="BB281" s="72">
        <f t="shared" si="234"/>
        <v>0</v>
      </c>
      <c r="BC281" s="72">
        <f t="shared" si="235"/>
        <v>0</v>
      </c>
      <c r="BD281" s="72">
        <f t="shared" si="236"/>
        <v>0</v>
      </c>
      <c r="BE281" s="72">
        <f t="shared" si="237"/>
        <v>0</v>
      </c>
      <c r="BF281" s="72">
        <f t="shared" si="238"/>
        <v>0</v>
      </c>
      <c r="BG281" s="72">
        <f t="shared" si="239"/>
        <v>0</v>
      </c>
      <c r="BH281" s="72">
        <f t="shared" si="240"/>
        <v>1</v>
      </c>
      <c r="BI281" s="72">
        <f t="shared" si="241"/>
        <v>0</v>
      </c>
      <c r="BJ281" s="78">
        <f t="shared" si="242"/>
        <v>1</v>
      </c>
      <c r="BK281" s="78">
        <f t="shared" si="243"/>
        <v>0</v>
      </c>
      <c r="BL281" s="78">
        <f t="shared" si="244"/>
        <v>0</v>
      </c>
      <c r="BM281" s="72">
        <f t="shared" si="245"/>
        <v>1</v>
      </c>
      <c r="BN281" s="72">
        <f t="shared" si="246"/>
        <v>1</v>
      </c>
      <c r="BO281" s="72">
        <f t="shared" si="247"/>
        <v>1</v>
      </c>
      <c r="BP281" s="80">
        <f t="shared" si="248"/>
        <v>0</v>
      </c>
      <c r="BQ281" s="72">
        <f t="shared" si="249"/>
        <v>0</v>
      </c>
      <c r="BR281" s="72">
        <f t="shared" si="250"/>
        <v>0</v>
      </c>
      <c r="BS281" s="78">
        <f t="shared" si="251"/>
        <v>1</v>
      </c>
      <c r="BT281" s="78">
        <f t="shared" si="252"/>
        <v>1</v>
      </c>
      <c r="BU281" s="80">
        <f t="shared" si="253"/>
        <v>1</v>
      </c>
      <c r="BV281" s="80">
        <f t="shared" si="254"/>
        <v>0</v>
      </c>
      <c r="BW281" s="78">
        <f>COUNTIF(Referrals[[#This Row],[Name]:[Alt.contact]],"Mi")</f>
        <v>0</v>
      </c>
      <c r="BX281" s="80">
        <f t="shared" si="255"/>
        <v>0</v>
      </c>
      <c r="BY281" s="66">
        <f t="shared" si="256"/>
        <v>1</v>
      </c>
      <c r="BZ281" s="66">
        <f t="shared" si="257"/>
        <v>0</v>
      </c>
      <c r="CA281" s="67">
        <f t="shared" si="258"/>
        <v>1</v>
      </c>
      <c r="CB281" s="80">
        <f t="shared" si="259"/>
        <v>0</v>
      </c>
      <c r="CC281" s="80">
        <f t="shared" si="260"/>
        <v>0</v>
      </c>
      <c r="CD281" s="80">
        <f t="shared" si="261"/>
        <v>0</v>
      </c>
      <c r="CE281" s="23">
        <v>43145</v>
      </c>
      <c r="CG281" s="62"/>
      <c r="CH281" s="22"/>
      <c r="CI281" s="22"/>
      <c r="CJ281" s="4">
        <v>43145</v>
      </c>
      <c r="CK281" s="80" t="str">
        <f t="shared" si="262"/>
        <v>no</v>
      </c>
      <c r="CL281" s="28">
        <v>43515</v>
      </c>
      <c r="CM281" s="6">
        <f t="shared" ca="1" si="263"/>
        <v>370</v>
      </c>
      <c r="CN281" s="6" t="str">
        <f t="shared" ca="1" si="264"/>
        <v>Yes</v>
      </c>
      <c r="CO281" s="80" t="str">
        <f t="shared" ca="1" si="265"/>
        <v>Yes</v>
      </c>
      <c r="CP281" s="80">
        <f t="shared" si="266"/>
        <v>40</v>
      </c>
      <c r="CQ281" s="80">
        <f t="shared" si="267"/>
        <v>7</v>
      </c>
      <c r="CR281" s="80">
        <f t="shared" si="268"/>
        <v>33</v>
      </c>
      <c r="CS281" s="80" t="str">
        <f t="shared" si="269"/>
        <v xml:space="preserve"> </v>
      </c>
    </row>
    <row r="282" spans="1:97">
      <c r="A282" s="33" t="s">
        <v>185</v>
      </c>
      <c r="B282" t="s">
        <v>60</v>
      </c>
      <c r="C282" t="s">
        <v>412</v>
      </c>
      <c r="D282">
        <v>1006130</v>
      </c>
      <c r="E282" s="4">
        <v>42742</v>
      </c>
      <c r="F282" s="2">
        <v>43108</v>
      </c>
      <c r="G282" s="2">
        <v>31203</v>
      </c>
      <c r="H282" s="58">
        <f t="shared" si="216"/>
        <v>32</v>
      </c>
      <c r="I282" s="72" t="s">
        <v>11</v>
      </c>
      <c r="J282" s="72" t="s">
        <v>11</v>
      </c>
      <c r="K282" s="6">
        <v>9</v>
      </c>
      <c r="L282" s="6" t="s">
        <v>8</v>
      </c>
      <c r="M282" s="6" t="s">
        <v>11</v>
      </c>
      <c r="N282" s="6" t="s">
        <v>11</v>
      </c>
      <c r="O282" s="57" t="s">
        <v>8</v>
      </c>
      <c r="P282" t="s">
        <v>9</v>
      </c>
      <c r="Q282" t="s">
        <v>11</v>
      </c>
      <c r="S282" s="40" t="s">
        <v>11</v>
      </c>
      <c r="T282" t="s">
        <v>22</v>
      </c>
      <c r="U282" s="76" t="s">
        <v>8</v>
      </c>
      <c r="V282" s="22" t="s">
        <v>8</v>
      </c>
      <c r="W282" s="76" t="s">
        <v>11</v>
      </c>
      <c r="X282" s="76" t="s">
        <v>11</v>
      </c>
      <c r="Y282" s="76" t="s">
        <v>8</v>
      </c>
      <c r="Z282" s="53"/>
      <c r="AD282" s="4"/>
      <c r="AE282" t="s">
        <v>12</v>
      </c>
      <c r="AF282" s="6">
        <f>Referrals[[#This Row],[Date.Received]]-Referrals[[#This Row],[Date.Assessed]]</f>
        <v>366</v>
      </c>
      <c r="AG282" s="6" t="s">
        <v>644</v>
      </c>
      <c r="AH282" s="6" t="s">
        <v>698</v>
      </c>
      <c r="AI282" s="6" t="s">
        <v>700</v>
      </c>
      <c r="AJ282" s="63">
        <f t="shared" si="217"/>
        <v>2018</v>
      </c>
      <c r="AK282" s="63">
        <f t="shared" si="218"/>
        <v>1</v>
      </c>
      <c r="AL282" s="80">
        <f t="shared" si="219"/>
        <v>1</v>
      </c>
      <c r="AM282" s="80">
        <f t="shared" si="220"/>
        <v>0</v>
      </c>
      <c r="AN282" s="80">
        <f t="shared" si="221"/>
        <v>0</v>
      </c>
      <c r="AO282" s="44">
        <f t="shared" si="222"/>
        <v>0</v>
      </c>
      <c r="AP282" s="80">
        <f t="shared" si="223"/>
        <v>0</v>
      </c>
      <c r="AQ282" s="44">
        <f t="shared" si="224"/>
        <v>0</v>
      </c>
      <c r="AR282" s="80">
        <f t="shared" si="225"/>
        <v>0</v>
      </c>
      <c r="AS282" s="44">
        <f t="shared" si="226"/>
        <v>0</v>
      </c>
      <c r="AT282" s="80">
        <f t="shared" si="227"/>
        <v>1</v>
      </c>
      <c r="AU282" s="80">
        <f t="shared" si="228"/>
        <v>0</v>
      </c>
      <c r="AV282" s="72">
        <f t="shared" si="229"/>
        <v>0</v>
      </c>
      <c r="AW282" s="72">
        <f t="shared" si="230"/>
        <v>1</v>
      </c>
      <c r="AX282" s="72">
        <f t="shared" si="231"/>
        <v>0</v>
      </c>
      <c r="AY282" s="72">
        <f t="shared" si="232"/>
        <v>0</v>
      </c>
      <c r="AZ282" s="72">
        <f t="shared" si="233"/>
        <v>0</v>
      </c>
      <c r="BA282" s="72">
        <f>IF(SUM(Referrals[[#This Row],[Tribal.bin]:[GA.bin]]) = 0,0,1)</f>
        <v>1</v>
      </c>
      <c r="BB282" s="72">
        <f t="shared" si="234"/>
        <v>0</v>
      </c>
      <c r="BC282" s="72">
        <f t="shared" si="235"/>
        <v>0</v>
      </c>
      <c r="BD282" s="72">
        <f t="shared" si="236"/>
        <v>0</v>
      </c>
      <c r="BE282" s="72">
        <f t="shared" si="237"/>
        <v>0</v>
      </c>
      <c r="BF282" s="72">
        <f t="shared" si="238"/>
        <v>0</v>
      </c>
      <c r="BG282" s="72">
        <f t="shared" si="239"/>
        <v>0</v>
      </c>
      <c r="BH282" s="72">
        <f t="shared" si="240"/>
        <v>1</v>
      </c>
      <c r="BI282" s="72">
        <f t="shared" si="241"/>
        <v>0</v>
      </c>
      <c r="BJ282" s="78">
        <f t="shared" si="242"/>
        <v>1</v>
      </c>
      <c r="BK282" s="78">
        <f t="shared" si="243"/>
        <v>1</v>
      </c>
      <c r="BL282" s="78">
        <f t="shared" si="244"/>
        <v>0</v>
      </c>
      <c r="BM282" s="72">
        <f t="shared" si="245"/>
        <v>1</v>
      </c>
      <c r="BN282" s="72">
        <f t="shared" si="246"/>
        <v>0</v>
      </c>
      <c r="BO282" s="72">
        <f t="shared" si="247"/>
        <v>1</v>
      </c>
      <c r="BP282" s="80">
        <f t="shared" si="248"/>
        <v>0</v>
      </c>
      <c r="BQ282" s="72">
        <f t="shared" si="249"/>
        <v>1</v>
      </c>
      <c r="BR282" s="72">
        <f t="shared" si="250"/>
        <v>1</v>
      </c>
      <c r="BS282" s="78">
        <f t="shared" si="251"/>
        <v>1</v>
      </c>
      <c r="BT282" s="78">
        <f t="shared" si="252"/>
        <v>1</v>
      </c>
      <c r="BU282" s="80">
        <f t="shared" si="253"/>
        <v>0</v>
      </c>
      <c r="BV282" s="80">
        <f t="shared" si="254"/>
        <v>0</v>
      </c>
      <c r="BW282" s="78">
        <f>COUNTIF(Referrals[[#This Row],[Name]:[Alt.contact]],"Mi")</f>
        <v>0</v>
      </c>
      <c r="BX282" s="80">
        <f t="shared" si="255"/>
        <v>0</v>
      </c>
      <c r="BY282" s="66">
        <f t="shared" si="256"/>
        <v>0</v>
      </c>
      <c r="BZ282" s="66">
        <f t="shared" si="257"/>
        <v>0</v>
      </c>
      <c r="CA282" s="67">
        <f t="shared" si="258"/>
        <v>0</v>
      </c>
      <c r="CB282" s="80">
        <f t="shared" si="259"/>
        <v>1</v>
      </c>
      <c r="CC282" s="80">
        <f t="shared" si="260"/>
        <v>0</v>
      </c>
      <c r="CD282" s="80">
        <f t="shared" si="261"/>
        <v>0</v>
      </c>
      <c r="CE282" s="52"/>
      <c r="CF282" s="40" t="s">
        <v>413</v>
      </c>
      <c r="CG282" s="62"/>
      <c r="CH282" s="22"/>
      <c r="CI282" s="22"/>
      <c r="CJ282" s="4">
        <v>43147</v>
      </c>
      <c r="CK282" s="80" t="str">
        <f t="shared" si="262"/>
        <v xml:space="preserve"> </v>
      </c>
      <c r="CL282" s="15"/>
      <c r="CM282" s="6" t="str">
        <f t="shared" ca="1" si="263"/>
        <v xml:space="preserve"> </v>
      </c>
      <c r="CN282" s="6" t="str">
        <f t="shared" ca="1" si="264"/>
        <v xml:space="preserve"> </v>
      </c>
      <c r="CO282" s="80" t="str">
        <f t="shared" ca="1" si="265"/>
        <v xml:space="preserve"> </v>
      </c>
      <c r="CP282" s="80" t="str">
        <f t="shared" si="266"/>
        <v xml:space="preserve"> </v>
      </c>
      <c r="CQ282" s="80" t="str">
        <f t="shared" si="267"/>
        <v xml:space="preserve"> </v>
      </c>
      <c r="CR282" s="80" t="str">
        <f t="shared" si="268"/>
        <v xml:space="preserve"> </v>
      </c>
      <c r="CS282" s="80">
        <f t="shared" si="269"/>
        <v>39</v>
      </c>
    </row>
    <row r="283" spans="1:97">
      <c r="A283" s="33" t="s">
        <v>409</v>
      </c>
      <c r="B283" t="s">
        <v>60</v>
      </c>
      <c r="C283" t="s">
        <v>410</v>
      </c>
      <c r="D283">
        <v>1012660</v>
      </c>
      <c r="E283" s="4">
        <v>43055</v>
      </c>
      <c r="F283" s="2">
        <v>43108</v>
      </c>
      <c r="G283" s="2">
        <v>25399</v>
      </c>
      <c r="H283" s="58">
        <f t="shared" si="216"/>
        <v>48</v>
      </c>
      <c r="I283" s="72" t="s">
        <v>8</v>
      </c>
      <c r="J283" s="43" t="s">
        <v>8</v>
      </c>
      <c r="K283" s="6">
        <v>14</v>
      </c>
      <c r="L283" s="6" t="s">
        <v>8</v>
      </c>
      <c r="M283" s="6" t="s">
        <v>8</v>
      </c>
      <c r="N283" s="6" t="s">
        <v>8</v>
      </c>
      <c r="O283" s="57" t="s">
        <v>8</v>
      </c>
      <c r="P283" t="s">
        <v>9</v>
      </c>
      <c r="Q283" t="s">
        <v>11</v>
      </c>
      <c r="R283" t="s">
        <v>11</v>
      </c>
      <c r="S283" s="40" t="s">
        <v>11</v>
      </c>
      <c r="T283" t="s">
        <v>22</v>
      </c>
      <c r="U283" s="76" t="s">
        <v>8</v>
      </c>
      <c r="V283" s="22" t="s">
        <v>8</v>
      </c>
      <c r="W283" s="76" t="s">
        <v>11</v>
      </c>
      <c r="X283" s="76" t="s">
        <v>11</v>
      </c>
      <c r="Y283" s="76" t="s">
        <v>8</v>
      </c>
      <c r="Z283" s="53"/>
      <c r="AD283" s="4"/>
      <c r="AE283" t="s">
        <v>12</v>
      </c>
      <c r="AF283" s="6">
        <f>Referrals[[#This Row],[Date.Received]]-Referrals[[#This Row],[Date.Assessed]]</f>
        <v>53</v>
      </c>
      <c r="AG283" s="6" t="s">
        <v>644</v>
      </c>
      <c r="AH283" s="6" t="s">
        <v>638</v>
      </c>
      <c r="AI283" s="6" t="s">
        <v>700</v>
      </c>
      <c r="AJ283" s="63">
        <f t="shared" si="217"/>
        <v>2018</v>
      </c>
      <c r="AK283" s="63">
        <f t="shared" si="218"/>
        <v>1</v>
      </c>
      <c r="AL283" s="80">
        <f t="shared" si="219"/>
        <v>1</v>
      </c>
      <c r="AM283" s="80">
        <f t="shared" si="220"/>
        <v>0</v>
      </c>
      <c r="AN283" s="80">
        <f t="shared" si="221"/>
        <v>0</v>
      </c>
      <c r="AO283" s="6">
        <f t="shared" si="222"/>
        <v>1</v>
      </c>
      <c r="AP283" s="80">
        <f t="shared" si="223"/>
        <v>0</v>
      </c>
      <c r="AQ283" s="44">
        <f t="shared" si="224"/>
        <v>0</v>
      </c>
      <c r="AR283" s="80">
        <f t="shared" si="225"/>
        <v>0</v>
      </c>
      <c r="AS283" s="44">
        <f t="shared" si="226"/>
        <v>0</v>
      </c>
      <c r="AT283" s="80">
        <f t="shared" si="227"/>
        <v>0</v>
      </c>
      <c r="AU283" s="80">
        <f t="shared" si="228"/>
        <v>0</v>
      </c>
      <c r="AV283" s="72">
        <f t="shared" si="229"/>
        <v>0</v>
      </c>
      <c r="AW283" s="72">
        <f t="shared" si="230"/>
        <v>1</v>
      </c>
      <c r="AX283" s="72">
        <f t="shared" si="231"/>
        <v>0</v>
      </c>
      <c r="AY283" s="72">
        <f t="shared" si="232"/>
        <v>0</v>
      </c>
      <c r="AZ283" s="72">
        <f t="shared" si="233"/>
        <v>0</v>
      </c>
      <c r="BA283" s="72">
        <f>IF(SUM(Referrals[[#This Row],[Tribal.bin]:[GA.bin]]) = 0,0,1)</f>
        <v>1</v>
      </c>
      <c r="BB283" s="72">
        <f t="shared" si="234"/>
        <v>0</v>
      </c>
      <c r="BC283" s="72">
        <f t="shared" si="235"/>
        <v>0</v>
      </c>
      <c r="BD283" s="72">
        <f t="shared" si="236"/>
        <v>0</v>
      </c>
      <c r="BE283" s="72">
        <f t="shared" si="237"/>
        <v>0</v>
      </c>
      <c r="BF283" s="72">
        <f t="shared" si="238"/>
        <v>0</v>
      </c>
      <c r="BG283" s="72">
        <f t="shared" si="239"/>
        <v>0</v>
      </c>
      <c r="BH283" s="72">
        <f t="shared" si="240"/>
        <v>1</v>
      </c>
      <c r="BI283" s="72">
        <f t="shared" si="241"/>
        <v>0</v>
      </c>
      <c r="BJ283" s="78">
        <f t="shared" si="242"/>
        <v>0</v>
      </c>
      <c r="BK283" s="78">
        <f t="shared" si="243"/>
        <v>0</v>
      </c>
      <c r="BL283" s="78">
        <f t="shared" si="244"/>
        <v>0</v>
      </c>
      <c r="BM283" s="72">
        <f t="shared" si="245"/>
        <v>1</v>
      </c>
      <c r="BN283" s="72">
        <f t="shared" si="246"/>
        <v>1</v>
      </c>
      <c r="BO283" s="72">
        <f t="shared" si="247"/>
        <v>1</v>
      </c>
      <c r="BP283" s="80">
        <f t="shared" si="248"/>
        <v>0</v>
      </c>
      <c r="BQ283" s="72">
        <f t="shared" si="249"/>
        <v>0</v>
      </c>
      <c r="BR283" s="72">
        <f t="shared" si="250"/>
        <v>0</v>
      </c>
      <c r="BS283" s="78">
        <f t="shared" si="251"/>
        <v>1</v>
      </c>
      <c r="BT283" s="78">
        <f t="shared" si="252"/>
        <v>1</v>
      </c>
      <c r="BU283" s="80">
        <f t="shared" si="253"/>
        <v>0</v>
      </c>
      <c r="BV283" s="80">
        <f t="shared" si="254"/>
        <v>0</v>
      </c>
      <c r="BW283" s="78">
        <f>COUNTIF(Referrals[[#This Row],[Name]:[Alt.contact]],"Mi")</f>
        <v>0</v>
      </c>
      <c r="BX283" s="80">
        <f t="shared" si="255"/>
        <v>0</v>
      </c>
      <c r="BY283" s="66">
        <f t="shared" si="256"/>
        <v>0</v>
      </c>
      <c r="BZ283" s="66">
        <f t="shared" si="257"/>
        <v>0</v>
      </c>
      <c r="CA283" s="67">
        <f t="shared" si="258"/>
        <v>0</v>
      </c>
      <c r="CB283" s="80">
        <f t="shared" si="259"/>
        <v>1</v>
      </c>
      <c r="CC283" s="80">
        <f t="shared" si="260"/>
        <v>0</v>
      </c>
      <c r="CD283" s="80">
        <f t="shared" si="261"/>
        <v>0</v>
      </c>
      <c r="CE283" s="52"/>
      <c r="CF283" t="s">
        <v>717</v>
      </c>
      <c r="CG283" s="41" t="s">
        <v>104</v>
      </c>
      <c r="CH283" s="22"/>
      <c r="CI283" s="22" t="s">
        <v>411</v>
      </c>
      <c r="CJ283" s="4">
        <v>43136</v>
      </c>
      <c r="CK283" s="80" t="str">
        <f t="shared" si="262"/>
        <v xml:space="preserve"> </v>
      </c>
      <c r="CL283" s="15"/>
      <c r="CM283" s="6" t="str">
        <f t="shared" ca="1" si="263"/>
        <v xml:space="preserve"> </v>
      </c>
      <c r="CN283" s="6" t="str">
        <f t="shared" ca="1" si="264"/>
        <v xml:space="preserve"> </v>
      </c>
      <c r="CO283" s="80" t="str">
        <f t="shared" ca="1" si="265"/>
        <v xml:space="preserve"> </v>
      </c>
      <c r="CP283" s="80" t="str">
        <f t="shared" si="266"/>
        <v xml:space="preserve"> </v>
      </c>
      <c r="CQ283" s="80" t="str">
        <f t="shared" si="267"/>
        <v xml:space="preserve"> </v>
      </c>
      <c r="CR283" s="80" t="str">
        <f t="shared" si="268"/>
        <v xml:space="preserve"> </v>
      </c>
      <c r="CS283" s="80">
        <f t="shared" si="269"/>
        <v>28</v>
      </c>
    </row>
    <row r="284" spans="1:97">
      <c r="A284" s="33" t="s">
        <v>414</v>
      </c>
      <c r="B284" t="s">
        <v>6</v>
      </c>
      <c r="C284" t="s">
        <v>415</v>
      </c>
      <c r="D284">
        <v>1018814</v>
      </c>
      <c r="E284" s="4">
        <v>42864</v>
      </c>
      <c r="F284" s="2">
        <v>43108</v>
      </c>
      <c r="G284" s="2">
        <v>25813</v>
      </c>
      <c r="H284" s="58">
        <f t="shared" si="216"/>
        <v>47</v>
      </c>
      <c r="I284" s="72" t="s">
        <v>8</v>
      </c>
      <c r="J284" s="43" t="s">
        <v>8</v>
      </c>
      <c r="K284" s="6">
        <v>8</v>
      </c>
      <c r="L284" s="6" t="s">
        <v>8</v>
      </c>
      <c r="M284" s="6" t="s">
        <v>11</v>
      </c>
      <c r="N284" s="6" t="s">
        <v>8</v>
      </c>
      <c r="O284" s="57" t="s">
        <v>8</v>
      </c>
      <c r="P284" t="s">
        <v>9</v>
      </c>
      <c r="R284" t="s">
        <v>11</v>
      </c>
      <c r="S284" s="40" t="s">
        <v>11</v>
      </c>
      <c r="T284" t="s">
        <v>22</v>
      </c>
      <c r="U284" s="76" t="s">
        <v>8</v>
      </c>
      <c r="V284" s="22" t="s">
        <v>8</v>
      </c>
      <c r="W284" s="76" t="s">
        <v>11</v>
      </c>
      <c r="X284" s="76" t="s">
        <v>8</v>
      </c>
      <c r="Y284" s="76" t="s">
        <v>8</v>
      </c>
      <c r="Z284" s="53"/>
      <c r="AD284" s="4"/>
      <c r="AE284" t="s">
        <v>12</v>
      </c>
      <c r="AF284" s="6">
        <f>Referrals[[#This Row],[Date.Received]]-Referrals[[#This Row],[Date.Assessed]]</f>
        <v>244</v>
      </c>
      <c r="AG284" s="6" t="s">
        <v>644</v>
      </c>
      <c r="AH284" s="6" t="s">
        <v>640</v>
      </c>
      <c r="AI284" s="6" t="s">
        <v>700</v>
      </c>
      <c r="AJ284" s="63">
        <f t="shared" si="217"/>
        <v>2018</v>
      </c>
      <c r="AK284" s="63">
        <f t="shared" si="218"/>
        <v>1</v>
      </c>
      <c r="AL284" s="80">
        <f t="shared" si="219"/>
        <v>1</v>
      </c>
      <c r="AM284" s="80">
        <f t="shared" si="220"/>
        <v>0</v>
      </c>
      <c r="AN284" s="80">
        <f t="shared" si="221"/>
        <v>0</v>
      </c>
      <c r="AO284" s="44">
        <f t="shared" si="222"/>
        <v>0</v>
      </c>
      <c r="AP284" s="80">
        <f t="shared" si="223"/>
        <v>0</v>
      </c>
      <c r="AQ284" s="80">
        <f t="shared" si="224"/>
        <v>1</v>
      </c>
      <c r="AR284" s="80">
        <f t="shared" si="225"/>
        <v>0</v>
      </c>
      <c r="AS284" s="44">
        <f t="shared" si="226"/>
        <v>0</v>
      </c>
      <c r="AT284" s="80">
        <f t="shared" si="227"/>
        <v>0</v>
      </c>
      <c r="AU284" s="80">
        <f t="shared" si="228"/>
        <v>0</v>
      </c>
      <c r="AV284" s="72">
        <f t="shared" si="229"/>
        <v>0</v>
      </c>
      <c r="AW284" s="72">
        <f t="shared" si="230"/>
        <v>1</v>
      </c>
      <c r="AX284" s="72">
        <f t="shared" si="231"/>
        <v>0</v>
      </c>
      <c r="AY284" s="72">
        <f t="shared" si="232"/>
        <v>0</v>
      </c>
      <c r="AZ284" s="72">
        <f t="shared" si="233"/>
        <v>0</v>
      </c>
      <c r="BA284" s="72">
        <f>IF(SUM(Referrals[[#This Row],[Tribal.bin]:[GA.bin]]) = 0,0,1)</f>
        <v>1</v>
      </c>
      <c r="BB284" s="72">
        <f t="shared" si="234"/>
        <v>0</v>
      </c>
      <c r="BC284" s="72">
        <f t="shared" si="235"/>
        <v>0</v>
      </c>
      <c r="BD284" s="72">
        <f t="shared" si="236"/>
        <v>0</v>
      </c>
      <c r="BE284" s="72">
        <f t="shared" si="237"/>
        <v>0</v>
      </c>
      <c r="BF284" s="72">
        <f t="shared" si="238"/>
        <v>0</v>
      </c>
      <c r="BG284" s="72">
        <f t="shared" si="239"/>
        <v>0</v>
      </c>
      <c r="BH284" s="72">
        <f t="shared" si="240"/>
        <v>1</v>
      </c>
      <c r="BI284" s="72">
        <f t="shared" si="241"/>
        <v>0</v>
      </c>
      <c r="BJ284" s="78">
        <f t="shared" si="242"/>
        <v>1</v>
      </c>
      <c r="BK284" s="78">
        <f t="shared" si="243"/>
        <v>0</v>
      </c>
      <c r="BL284" s="78">
        <f t="shared" si="244"/>
        <v>0</v>
      </c>
      <c r="BM284" s="72">
        <f t="shared" si="245"/>
        <v>0</v>
      </c>
      <c r="BN284" s="72">
        <f t="shared" si="246"/>
        <v>1</v>
      </c>
      <c r="BO284" s="72">
        <f t="shared" si="247"/>
        <v>1</v>
      </c>
      <c r="BP284" s="80">
        <f t="shared" si="248"/>
        <v>0</v>
      </c>
      <c r="BQ284" s="72">
        <f t="shared" si="249"/>
        <v>0</v>
      </c>
      <c r="BR284" s="72">
        <f t="shared" si="250"/>
        <v>0</v>
      </c>
      <c r="BS284" s="78">
        <f t="shared" si="251"/>
        <v>1</v>
      </c>
      <c r="BT284" s="78">
        <f t="shared" si="252"/>
        <v>0</v>
      </c>
      <c r="BU284" s="80">
        <f t="shared" si="253"/>
        <v>0</v>
      </c>
      <c r="BV284" s="80">
        <f t="shared" si="254"/>
        <v>0</v>
      </c>
      <c r="BW284" s="78">
        <f>COUNTIF(Referrals[[#This Row],[Name]:[Alt.contact]],"Mi")</f>
        <v>0</v>
      </c>
      <c r="BX284" s="80">
        <f t="shared" si="255"/>
        <v>0</v>
      </c>
      <c r="BY284" s="66">
        <f t="shared" si="256"/>
        <v>0</v>
      </c>
      <c r="BZ284" s="66">
        <f t="shared" si="257"/>
        <v>0</v>
      </c>
      <c r="CA284" s="67">
        <f t="shared" si="258"/>
        <v>0</v>
      </c>
      <c r="CB284" s="80">
        <f t="shared" si="259"/>
        <v>1</v>
      </c>
      <c r="CC284" s="80">
        <f t="shared" si="260"/>
        <v>0</v>
      </c>
      <c r="CD284" s="80">
        <f t="shared" si="261"/>
        <v>0</v>
      </c>
      <c r="CE284" s="52"/>
      <c r="CF284" t="s">
        <v>41</v>
      </c>
      <c r="CG284" s="62"/>
      <c r="CH284" t="s">
        <v>416</v>
      </c>
      <c r="CI284" s="22" t="s">
        <v>17</v>
      </c>
      <c r="CJ284" s="4">
        <v>43117</v>
      </c>
      <c r="CK284" s="80" t="str">
        <f t="shared" si="262"/>
        <v xml:space="preserve"> </v>
      </c>
      <c r="CL284" s="15"/>
      <c r="CM284" s="6" t="str">
        <f t="shared" ca="1" si="263"/>
        <v xml:space="preserve"> </v>
      </c>
      <c r="CN284" s="6" t="str">
        <f t="shared" ca="1" si="264"/>
        <v xml:space="preserve"> </v>
      </c>
      <c r="CO284" s="80" t="str">
        <f t="shared" ca="1" si="265"/>
        <v xml:space="preserve"> </v>
      </c>
      <c r="CP284" s="80" t="str">
        <f t="shared" si="266"/>
        <v xml:space="preserve"> </v>
      </c>
      <c r="CQ284" s="80" t="str">
        <f t="shared" si="267"/>
        <v xml:space="preserve"> </v>
      </c>
      <c r="CR284" s="80" t="str">
        <f t="shared" si="268"/>
        <v xml:space="preserve"> </v>
      </c>
      <c r="CS284" s="80">
        <f t="shared" si="269"/>
        <v>9</v>
      </c>
    </row>
    <row r="285" spans="1:97">
      <c r="A285" s="33" t="s">
        <v>417</v>
      </c>
      <c r="B285" t="s">
        <v>111</v>
      </c>
      <c r="C285" t="s">
        <v>161</v>
      </c>
      <c r="D285">
        <v>1012320</v>
      </c>
      <c r="E285" s="4">
        <v>42964</v>
      </c>
      <c r="F285" s="2">
        <v>43108</v>
      </c>
      <c r="G285" s="2">
        <v>21242</v>
      </c>
      <c r="H285" s="58">
        <f t="shared" si="216"/>
        <v>59</v>
      </c>
      <c r="I285" s="72" t="s">
        <v>11</v>
      </c>
      <c r="J285" s="43" t="s">
        <v>8</v>
      </c>
      <c r="K285" s="6">
        <v>16</v>
      </c>
      <c r="L285" s="6" t="s">
        <v>8</v>
      </c>
      <c r="M285" s="6" t="s">
        <v>11</v>
      </c>
      <c r="N285" s="6" t="s">
        <v>11</v>
      </c>
      <c r="O285" s="57" t="s">
        <v>8</v>
      </c>
      <c r="P285" t="s">
        <v>107</v>
      </c>
      <c r="Q285" t="s">
        <v>11</v>
      </c>
      <c r="R285" t="s">
        <v>11</v>
      </c>
      <c r="S285" s="40" t="s">
        <v>11</v>
      </c>
      <c r="T285" t="s">
        <v>22</v>
      </c>
      <c r="U285" s="76" t="s">
        <v>11</v>
      </c>
      <c r="V285" s="22" t="s">
        <v>8</v>
      </c>
      <c r="W285" s="76" t="s">
        <v>11</v>
      </c>
      <c r="X285" s="76" t="s">
        <v>8</v>
      </c>
      <c r="Y285" s="76" t="s">
        <v>8</v>
      </c>
      <c r="Z285" s="53"/>
      <c r="AD285" s="4"/>
      <c r="AE285" t="s">
        <v>12</v>
      </c>
      <c r="AF285" s="6">
        <f>Referrals[[#This Row],[Date.Received]]-Referrals[[#This Row],[Date.Assessed]]</f>
        <v>144</v>
      </c>
      <c r="AG285" s="44" t="s">
        <v>645</v>
      </c>
      <c r="AH285" s="6" t="s">
        <v>642</v>
      </c>
      <c r="AI285" s="6" t="s">
        <v>700</v>
      </c>
      <c r="AJ285" s="63">
        <f t="shared" si="217"/>
        <v>2018</v>
      </c>
      <c r="AK285" s="63">
        <f t="shared" si="218"/>
        <v>1</v>
      </c>
      <c r="AL285" s="44">
        <f t="shared" si="219"/>
        <v>0</v>
      </c>
      <c r="AM285" s="80">
        <f t="shared" si="220"/>
        <v>1</v>
      </c>
      <c r="AN285" s="80">
        <f t="shared" si="221"/>
        <v>0</v>
      </c>
      <c r="AO285" s="44">
        <f t="shared" si="222"/>
        <v>0</v>
      </c>
      <c r="AP285" s="80">
        <f t="shared" si="223"/>
        <v>0</v>
      </c>
      <c r="AQ285" s="44">
        <f t="shared" si="224"/>
        <v>0</v>
      </c>
      <c r="AR285" s="80">
        <f t="shared" si="225"/>
        <v>0</v>
      </c>
      <c r="AS285" s="6">
        <f t="shared" si="226"/>
        <v>1</v>
      </c>
      <c r="AT285" s="80">
        <f t="shared" si="227"/>
        <v>0</v>
      </c>
      <c r="AU285" s="80">
        <f t="shared" si="228"/>
        <v>0</v>
      </c>
      <c r="AV285" s="72">
        <f t="shared" si="229"/>
        <v>0</v>
      </c>
      <c r="AW285" s="72">
        <f t="shared" si="230"/>
        <v>1</v>
      </c>
      <c r="AX285" s="72">
        <f t="shared" si="231"/>
        <v>0</v>
      </c>
      <c r="AY285" s="72">
        <f t="shared" si="232"/>
        <v>0</v>
      </c>
      <c r="AZ285" s="72">
        <f t="shared" si="233"/>
        <v>0</v>
      </c>
      <c r="BA285" s="72">
        <f>IF(SUM(Referrals[[#This Row],[Tribal.bin]:[GA.bin]]) = 0,0,1)</f>
        <v>1</v>
      </c>
      <c r="BB285" s="72">
        <f t="shared" si="234"/>
        <v>0</v>
      </c>
      <c r="BC285" s="72">
        <f t="shared" si="235"/>
        <v>1</v>
      </c>
      <c r="BD285" s="72">
        <f t="shared" si="236"/>
        <v>0</v>
      </c>
      <c r="BE285" s="72">
        <f t="shared" si="237"/>
        <v>0</v>
      </c>
      <c r="BF285" s="72">
        <f t="shared" si="238"/>
        <v>0</v>
      </c>
      <c r="BG285" s="72">
        <f t="shared" si="239"/>
        <v>0</v>
      </c>
      <c r="BH285" s="72">
        <f t="shared" si="240"/>
        <v>0</v>
      </c>
      <c r="BI285" s="72">
        <f t="shared" si="241"/>
        <v>0</v>
      </c>
      <c r="BJ285" s="78">
        <f t="shared" si="242"/>
        <v>1</v>
      </c>
      <c r="BK285" s="78">
        <f t="shared" si="243"/>
        <v>1</v>
      </c>
      <c r="BL285" s="78">
        <f t="shared" si="244"/>
        <v>0</v>
      </c>
      <c r="BM285" s="72">
        <f t="shared" si="245"/>
        <v>1</v>
      </c>
      <c r="BN285" s="72">
        <f t="shared" si="246"/>
        <v>1</v>
      </c>
      <c r="BO285" s="72">
        <f t="shared" si="247"/>
        <v>1</v>
      </c>
      <c r="BP285" s="80">
        <f t="shared" si="248"/>
        <v>0</v>
      </c>
      <c r="BQ285" s="72">
        <f t="shared" si="249"/>
        <v>1</v>
      </c>
      <c r="BR285" s="72">
        <f t="shared" si="250"/>
        <v>0</v>
      </c>
      <c r="BS285" s="78">
        <f t="shared" si="251"/>
        <v>1</v>
      </c>
      <c r="BT285" s="78">
        <f t="shared" si="252"/>
        <v>0</v>
      </c>
      <c r="BU285" s="80">
        <f t="shared" si="253"/>
        <v>1</v>
      </c>
      <c r="BV285" s="80">
        <f t="shared" si="254"/>
        <v>0</v>
      </c>
      <c r="BW285" s="78">
        <f>COUNTIF(Referrals[[#This Row],[Name]:[Alt.contact]],"Mi")</f>
        <v>0</v>
      </c>
      <c r="BX285" s="80">
        <f t="shared" si="255"/>
        <v>0</v>
      </c>
      <c r="BY285" s="66">
        <f t="shared" si="256"/>
        <v>0</v>
      </c>
      <c r="BZ285" s="66">
        <f t="shared" si="257"/>
        <v>0</v>
      </c>
      <c r="CA285" s="67">
        <f t="shared" si="258"/>
        <v>0</v>
      </c>
      <c r="CB285" s="80">
        <f t="shared" si="259"/>
        <v>1</v>
      </c>
      <c r="CC285" s="80">
        <f t="shared" si="260"/>
        <v>0</v>
      </c>
      <c r="CD285" s="80">
        <f t="shared" si="261"/>
        <v>0</v>
      </c>
      <c r="CE285" s="52"/>
      <c r="CF285" t="s">
        <v>193</v>
      </c>
      <c r="CG285" s="62"/>
      <c r="CH285" s="22"/>
      <c r="CI285" s="22" t="s">
        <v>17</v>
      </c>
      <c r="CJ285" s="4">
        <v>43117</v>
      </c>
      <c r="CK285" s="80" t="str">
        <f t="shared" si="262"/>
        <v xml:space="preserve"> </v>
      </c>
      <c r="CL285" s="15"/>
      <c r="CM285" s="6" t="str">
        <f t="shared" ca="1" si="263"/>
        <v xml:space="preserve"> </v>
      </c>
      <c r="CN285" s="6" t="str">
        <f t="shared" ca="1" si="264"/>
        <v xml:space="preserve"> </v>
      </c>
      <c r="CO285" s="80" t="str">
        <f t="shared" ca="1" si="265"/>
        <v xml:space="preserve"> </v>
      </c>
      <c r="CP285" s="80" t="str">
        <f t="shared" si="266"/>
        <v xml:space="preserve"> </v>
      </c>
      <c r="CQ285" s="80" t="str">
        <f t="shared" si="267"/>
        <v xml:space="preserve"> </v>
      </c>
      <c r="CR285" s="80" t="str">
        <f t="shared" si="268"/>
        <v xml:space="preserve"> </v>
      </c>
      <c r="CS285" s="80">
        <f t="shared" si="269"/>
        <v>9</v>
      </c>
    </row>
    <row r="286" spans="1:97">
      <c r="A286" s="33" t="s">
        <v>418</v>
      </c>
      <c r="B286" t="s">
        <v>6</v>
      </c>
      <c r="C286" t="s">
        <v>169</v>
      </c>
      <c r="D286">
        <v>1050115</v>
      </c>
      <c r="E286" s="4">
        <v>43049</v>
      </c>
      <c r="F286" s="2">
        <v>43109</v>
      </c>
      <c r="G286" s="2">
        <v>27596</v>
      </c>
      <c r="H286" s="58">
        <f t="shared" si="216"/>
        <v>42</v>
      </c>
      <c r="I286" s="72" t="s">
        <v>8</v>
      </c>
      <c r="J286" s="43" t="s">
        <v>8</v>
      </c>
      <c r="K286" s="6">
        <v>8</v>
      </c>
      <c r="L286" s="6" t="s">
        <v>8</v>
      </c>
      <c r="M286" s="6" t="s">
        <v>8</v>
      </c>
      <c r="N286" s="6" t="s">
        <v>8</v>
      </c>
      <c r="O286" s="57" t="s">
        <v>8</v>
      </c>
      <c r="P286" t="s">
        <v>21</v>
      </c>
      <c r="Q286" t="s">
        <v>11</v>
      </c>
      <c r="T286" t="s">
        <v>10</v>
      </c>
      <c r="U286" s="76" t="s">
        <v>11</v>
      </c>
      <c r="V286" s="22" t="s">
        <v>11</v>
      </c>
      <c r="W286" s="76" t="s">
        <v>11</v>
      </c>
      <c r="X286" s="76" t="s">
        <v>8</v>
      </c>
      <c r="Y286" s="76" t="s">
        <v>8</v>
      </c>
      <c r="Z286" s="53"/>
      <c r="AD286" s="4"/>
      <c r="AE286" t="s">
        <v>12</v>
      </c>
      <c r="AF286" s="6">
        <f>Referrals[[#This Row],[Date.Received]]-Referrals[[#This Row],[Date.Assessed]]</f>
        <v>60</v>
      </c>
      <c r="AG286" s="44" t="s">
        <v>645</v>
      </c>
      <c r="AH286" s="6" t="s">
        <v>638</v>
      </c>
      <c r="AI286" s="6" t="s">
        <v>700</v>
      </c>
      <c r="AJ286" s="63">
        <f t="shared" si="217"/>
        <v>2018</v>
      </c>
      <c r="AK286" s="63">
        <f t="shared" si="218"/>
        <v>1</v>
      </c>
      <c r="AL286" s="44">
        <f t="shared" si="219"/>
        <v>0</v>
      </c>
      <c r="AM286" s="80">
        <f t="shared" si="220"/>
        <v>1</v>
      </c>
      <c r="AN286" s="80">
        <f t="shared" si="221"/>
        <v>0</v>
      </c>
      <c r="AO286" s="6">
        <f t="shared" si="222"/>
        <v>1</v>
      </c>
      <c r="AP286" s="80">
        <f t="shared" si="223"/>
        <v>0</v>
      </c>
      <c r="AQ286" s="44">
        <f t="shared" si="224"/>
        <v>0</v>
      </c>
      <c r="AR286" s="80">
        <f t="shared" si="225"/>
        <v>0</v>
      </c>
      <c r="AS286" s="44">
        <f t="shared" si="226"/>
        <v>0</v>
      </c>
      <c r="AT286" s="80">
        <f t="shared" si="227"/>
        <v>0</v>
      </c>
      <c r="AU286" s="80">
        <f t="shared" si="228"/>
        <v>0</v>
      </c>
      <c r="AV286" s="72">
        <f t="shared" si="229"/>
        <v>1</v>
      </c>
      <c r="AW286" s="72">
        <f t="shared" si="230"/>
        <v>0</v>
      </c>
      <c r="AX286" s="72">
        <f t="shared" si="231"/>
        <v>1</v>
      </c>
      <c r="AY286" s="72">
        <f t="shared" si="232"/>
        <v>0</v>
      </c>
      <c r="AZ286" s="72">
        <f t="shared" si="233"/>
        <v>0</v>
      </c>
      <c r="BA286" s="72">
        <f>IF(SUM(Referrals[[#This Row],[Tribal.bin]:[GA.bin]]) = 0,0,1)</f>
        <v>1</v>
      </c>
      <c r="BB286" s="72">
        <f t="shared" si="234"/>
        <v>0</v>
      </c>
      <c r="BC286" s="72">
        <f t="shared" si="235"/>
        <v>0</v>
      </c>
      <c r="BD286" s="72">
        <f t="shared" si="236"/>
        <v>0</v>
      </c>
      <c r="BE286" s="72">
        <f t="shared" si="237"/>
        <v>0</v>
      </c>
      <c r="BF286" s="72">
        <f t="shared" si="238"/>
        <v>0</v>
      </c>
      <c r="BG286" s="72">
        <f t="shared" si="239"/>
        <v>1</v>
      </c>
      <c r="BH286" s="72">
        <f t="shared" si="240"/>
        <v>0</v>
      </c>
      <c r="BI286" s="72">
        <f t="shared" si="241"/>
        <v>0</v>
      </c>
      <c r="BJ286" s="78">
        <f t="shared" si="242"/>
        <v>0</v>
      </c>
      <c r="BK286" s="78">
        <f t="shared" si="243"/>
        <v>0</v>
      </c>
      <c r="BL286" s="78">
        <f t="shared" si="244"/>
        <v>0</v>
      </c>
      <c r="BM286" s="72">
        <f t="shared" si="245"/>
        <v>1</v>
      </c>
      <c r="BN286" s="72">
        <f t="shared" si="246"/>
        <v>0</v>
      </c>
      <c r="BO286" s="72">
        <f t="shared" si="247"/>
        <v>0</v>
      </c>
      <c r="BP286" s="80">
        <f t="shared" si="248"/>
        <v>0</v>
      </c>
      <c r="BQ286" s="72">
        <f t="shared" si="249"/>
        <v>0</v>
      </c>
      <c r="BR286" s="72">
        <f t="shared" si="250"/>
        <v>0</v>
      </c>
      <c r="BS286" s="78">
        <f t="shared" si="251"/>
        <v>1</v>
      </c>
      <c r="BT286" s="78">
        <f t="shared" si="252"/>
        <v>0</v>
      </c>
      <c r="BU286" s="80">
        <f t="shared" si="253"/>
        <v>1</v>
      </c>
      <c r="BV286" s="80">
        <f t="shared" si="254"/>
        <v>0</v>
      </c>
      <c r="BW286" s="78">
        <f>COUNTIF(Referrals[[#This Row],[Name]:[Alt.contact]],"Mi")</f>
        <v>0</v>
      </c>
      <c r="BX286" s="80">
        <f t="shared" si="255"/>
        <v>0</v>
      </c>
      <c r="BY286" s="66">
        <f t="shared" si="256"/>
        <v>0</v>
      </c>
      <c r="BZ286" s="66">
        <f t="shared" si="257"/>
        <v>0</v>
      </c>
      <c r="CA286" s="67">
        <f t="shared" si="258"/>
        <v>0</v>
      </c>
      <c r="CB286" s="80">
        <f t="shared" si="259"/>
        <v>1</v>
      </c>
      <c r="CC286" s="80">
        <f t="shared" si="260"/>
        <v>0</v>
      </c>
      <c r="CD286" s="80">
        <f t="shared" si="261"/>
        <v>0</v>
      </c>
      <c r="CE286" s="52"/>
      <c r="CF286" s="40" t="s">
        <v>413</v>
      </c>
      <c r="CG286" s="62"/>
      <c r="CH286" s="22"/>
      <c r="CI286" s="22"/>
      <c r="CJ286" s="4">
        <v>43147</v>
      </c>
      <c r="CK286" s="80" t="str">
        <f t="shared" si="262"/>
        <v xml:space="preserve"> </v>
      </c>
      <c r="CL286" s="15"/>
      <c r="CM286" s="6" t="str">
        <f t="shared" ca="1" si="263"/>
        <v xml:space="preserve"> </v>
      </c>
      <c r="CN286" s="6" t="str">
        <f t="shared" ca="1" si="264"/>
        <v xml:space="preserve"> </v>
      </c>
      <c r="CO286" s="80" t="str">
        <f t="shared" ca="1" si="265"/>
        <v xml:space="preserve"> </v>
      </c>
      <c r="CP286" s="80" t="str">
        <f t="shared" si="266"/>
        <v xml:space="preserve"> </v>
      </c>
      <c r="CQ286" s="80" t="str">
        <f t="shared" si="267"/>
        <v xml:space="preserve"> </v>
      </c>
      <c r="CR286" s="80" t="str">
        <f t="shared" si="268"/>
        <v xml:space="preserve"> </v>
      </c>
      <c r="CS286" s="80">
        <f t="shared" si="269"/>
        <v>38</v>
      </c>
    </row>
    <row r="287" spans="1:97">
      <c r="A287" s="33" t="s">
        <v>419</v>
      </c>
      <c r="B287" t="s">
        <v>284</v>
      </c>
      <c r="C287" t="s">
        <v>397</v>
      </c>
      <c r="D287">
        <v>1023128</v>
      </c>
      <c r="E287" s="4">
        <v>43055</v>
      </c>
      <c r="F287" s="2">
        <v>43109</v>
      </c>
      <c r="G287" s="2">
        <v>23281</v>
      </c>
      <c r="H287" s="58">
        <f t="shared" si="216"/>
        <v>54</v>
      </c>
      <c r="I287" s="72" t="s">
        <v>8</v>
      </c>
      <c r="J287" s="43" t="s">
        <v>8</v>
      </c>
      <c r="K287" s="6">
        <v>9</v>
      </c>
      <c r="L287" s="6" t="s">
        <v>8</v>
      </c>
      <c r="M287" s="6" t="s">
        <v>8</v>
      </c>
      <c r="N287" s="6" t="s">
        <v>8</v>
      </c>
      <c r="O287" s="57" t="s">
        <v>8</v>
      </c>
      <c r="P287" t="s">
        <v>9</v>
      </c>
      <c r="S287" s="40" t="s">
        <v>11</v>
      </c>
      <c r="T287" t="s">
        <v>45</v>
      </c>
      <c r="U287" s="76" t="s">
        <v>8</v>
      </c>
      <c r="V287" s="22" t="s">
        <v>11</v>
      </c>
      <c r="W287" s="76" t="s">
        <v>11</v>
      </c>
      <c r="X287" s="76" t="s">
        <v>8</v>
      </c>
      <c r="Y287" s="76" t="s">
        <v>8</v>
      </c>
      <c r="Z287" s="53"/>
      <c r="AD287" s="4"/>
      <c r="AE287" t="s">
        <v>12</v>
      </c>
      <c r="AF287" s="6">
        <f>Referrals[[#This Row],[Date.Received]]-Referrals[[#This Row],[Date.Assessed]]</f>
        <v>54</v>
      </c>
      <c r="AG287" s="44" t="s">
        <v>645</v>
      </c>
      <c r="AH287" s="6" t="s">
        <v>640</v>
      </c>
      <c r="AI287" s="6" t="s">
        <v>700</v>
      </c>
      <c r="AJ287" s="63">
        <f t="shared" si="217"/>
        <v>2018</v>
      </c>
      <c r="AK287" s="63">
        <f t="shared" si="218"/>
        <v>1</v>
      </c>
      <c r="AL287" s="44">
        <f t="shared" si="219"/>
        <v>0</v>
      </c>
      <c r="AM287" s="80">
        <f t="shared" si="220"/>
        <v>1</v>
      </c>
      <c r="AN287" s="80">
        <f t="shared" si="221"/>
        <v>0</v>
      </c>
      <c r="AO287" s="44">
        <f t="shared" si="222"/>
        <v>0</v>
      </c>
      <c r="AP287" s="80">
        <f t="shared" si="223"/>
        <v>0</v>
      </c>
      <c r="AQ287" s="80">
        <f t="shared" si="224"/>
        <v>1</v>
      </c>
      <c r="AR287" s="80">
        <f t="shared" si="225"/>
        <v>0</v>
      </c>
      <c r="AS287" s="44">
        <f t="shared" si="226"/>
        <v>0</v>
      </c>
      <c r="AT287" s="80">
        <f t="shared" si="227"/>
        <v>0</v>
      </c>
      <c r="AU287" s="80">
        <f t="shared" si="228"/>
        <v>0</v>
      </c>
      <c r="AV287" s="72">
        <f t="shared" si="229"/>
        <v>1</v>
      </c>
      <c r="AW287" s="72">
        <f t="shared" si="230"/>
        <v>0</v>
      </c>
      <c r="AX287" s="72">
        <f t="shared" si="231"/>
        <v>0</v>
      </c>
      <c r="AY287" s="72">
        <f t="shared" si="232"/>
        <v>1</v>
      </c>
      <c r="AZ287" s="72">
        <f t="shared" si="233"/>
        <v>0</v>
      </c>
      <c r="BA287" s="72">
        <f>IF(SUM(Referrals[[#This Row],[Tribal.bin]:[GA.bin]]) = 0,0,1)</f>
        <v>1</v>
      </c>
      <c r="BB287" s="72">
        <f t="shared" si="234"/>
        <v>0</v>
      </c>
      <c r="BC287" s="72">
        <f t="shared" si="235"/>
        <v>0</v>
      </c>
      <c r="BD287" s="72">
        <f t="shared" si="236"/>
        <v>0</v>
      </c>
      <c r="BE287" s="72">
        <f t="shared" si="237"/>
        <v>0</v>
      </c>
      <c r="BF287" s="72">
        <f t="shared" si="238"/>
        <v>0</v>
      </c>
      <c r="BG287" s="72">
        <f t="shared" si="239"/>
        <v>0</v>
      </c>
      <c r="BH287" s="72">
        <f t="shared" si="240"/>
        <v>1</v>
      </c>
      <c r="BI287" s="72">
        <f t="shared" si="241"/>
        <v>0</v>
      </c>
      <c r="BJ287" s="78">
        <f t="shared" si="242"/>
        <v>0</v>
      </c>
      <c r="BK287" s="78">
        <f t="shared" si="243"/>
        <v>0</v>
      </c>
      <c r="BL287" s="78">
        <f t="shared" si="244"/>
        <v>0</v>
      </c>
      <c r="BM287" s="72">
        <f t="shared" si="245"/>
        <v>0</v>
      </c>
      <c r="BN287" s="72">
        <f t="shared" si="246"/>
        <v>0</v>
      </c>
      <c r="BO287" s="72">
        <f t="shared" si="247"/>
        <v>1</v>
      </c>
      <c r="BP287" s="80">
        <f t="shared" si="248"/>
        <v>0</v>
      </c>
      <c r="BQ287" s="72">
        <f t="shared" si="249"/>
        <v>0</v>
      </c>
      <c r="BR287" s="72">
        <f t="shared" si="250"/>
        <v>0</v>
      </c>
      <c r="BS287" s="78">
        <f t="shared" si="251"/>
        <v>1</v>
      </c>
      <c r="BT287" s="78">
        <f t="shared" si="252"/>
        <v>0</v>
      </c>
      <c r="BU287" s="80">
        <f t="shared" si="253"/>
        <v>0</v>
      </c>
      <c r="BV287" s="80">
        <f t="shared" si="254"/>
        <v>0</v>
      </c>
      <c r="BW287" s="78">
        <f>COUNTIF(Referrals[[#This Row],[Name]:[Alt.contact]],"Mi")</f>
        <v>0</v>
      </c>
      <c r="BX287" s="80">
        <f t="shared" si="255"/>
        <v>0</v>
      </c>
      <c r="BY287" s="66">
        <f t="shared" si="256"/>
        <v>0</v>
      </c>
      <c r="BZ287" s="66">
        <f t="shared" si="257"/>
        <v>0</v>
      </c>
      <c r="CA287" s="67">
        <f t="shared" si="258"/>
        <v>0</v>
      </c>
      <c r="CB287" s="80">
        <f t="shared" si="259"/>
        <v>1</v>
      </c>
      <c r="CC287" s="80">
        <f t="shared" si="260"/>
        <v>0</v>
      </c>
      <c r="CD287" s="80">
        <f t="shared" si="261"/>
        <v>0</v>
      </c>
      <c r="CE287" s="52"/>
      <c r="CF287" s="40" t="s">
        <v>413</v>
      </c>
      <c r="CG287" s="62"/>
      <c r="CH287" s="22"/>
      <c r="CI287" s="22"/>
      <c r="CJ287" s="4">
        <v>43158</v>
      </c>
      <c r="CK287" s="80" t="str">
        <f t="shared" si="262"/>
        <v xml:space="preserve"> </v>
      </c>
      <c r="CL287" s="15"/>
      <c r="CM287" s="6" t="str">
        <f t="shared" ca="1" si="263"/>
        <v xml:space="preserve"> </v>
      </c>
      <c r="CN287" s="6" t="str">
        <f t="shared" ca="1" si="264"/>
        <v xml:space="preserve"> </v>
      </c>
      <c r="CO287" s="80" t="str">
        <f t="shared" ca="1" si="265"/>
        <v xml:space="preserve"> </v>
      </c>
      <c r="CP287" s="80" t="str">
        <f t="shared" si="266"/>
        <v xml:space="preserve"> </v>
      </c>
      <c r="CQ287" s="80" t="str">
        <f t="shared" si="267"/>
        <v xml:space="preserve"> </v>
      </c>
      <c r="CR287" s="80" t="str">
        <f t="shared" si="268"/>
        <v xml:space="preserve"> </v>
      </c>
      <c r="CS287" s="80">
        <f t="shared" si="269"/>
        <v>49</v>
      </c>
    </row>
    <row r="288" spans="1:97">
      <c r="A288" s="33" t="s">
        <v>420</v>
      </c>
      <c r="B288" t="s">
        <v>6</v>
      </c>
      <c r="C288" t="s">
        <v>169</v>
      </c>
      <c r="D288">
        <v>1049924</v>
      </c>
      <c r="E288" s="4">
        <v>43025</v>
      </c>
      <c r="F288" s="2">
        <v>43109</v>
      </c>
      <c r="G288" s="2">
        <v>24449</v>
      </c>
      <c r="H288" s="58">
        <f t="shared" si="216"/>
        <v>51</v>
      </c>
      <c r="I288" s="72" t="s">
        <v>8</v>
      </c>
      <c r="J288" s="43" t="s">
        <v>8</v>
      </c>
      <c r="K288" s="6">
        <v>4</v>
      </c>
      <c r="L288" s="6" t="s">
        <v>8</v>
      </c>
      <c r="M288" s="6" t="s">
        <v>8</v>
      </c>
      <c r="N288" s="6" t="s">
        <v>8</v>
      </c>
      <c r="O288" s="57" t="s">
        <v>8</v>
      </c>
      <c r="P288" t="s">
        <v>21</v>
      </c>
      <c r="Q288" t="s">
        <v>11</v>
      </c>
      <c r="T288" t="s">
        <v>45</v>
      </c>
      <c r="U288" s="76" t="s">
        <v>8</v>
      </c>
      <c r="V288" s="22" t="s">
        <v>11</v>
      </c>
      <c r="W288" s="76" t="s">
        <v>8</v>
      </c>
      <c r="X288" s="76" t="s">
        <v>11</v>
      </c>
      <c r="Y288" s="76" t="s">
        <v>8</v>
      </c>
      <c r="Z288" s="53"/>
      <c r="AD288" s="4"/>
      <c r="AE288" t="s">
        <v>12</v>
      </c>
      <c r="AF288" s="6">
        <f>Referrals[[#This Row],[Date.Received]]-Referrals[[#This Row],[Date.Assessed]]</f>
        <v>84</v>
      </c>
      <c r="AG288" s="44" t="s">
        <v>645</v>
      </c>
      <c r="AH288" s="6" t="s">
        <v>640</v>
      </c>
      <c r="AI288" s="6" t="s">
        <v>700</v>
      </c>
      <c r="AJ288" s="63">
        <f t="shared" si="217"/>
        <v>2018</v>
      </c>
      <c r="AK288" s="63">
        <f t="shared" si="218"/>
        <v>1</v>
      </c>
      <c r="AL288" s="44">
        <f t="shared" si="219"/>
        <v>0</v>
      </c>
      <c r="AM288" s="80">
        <f t="shared" si="220"/>
        <v>1</v>
      </c>
      <c r="AN288" s="80">
        <f t="shared" si="221"/>
        <v>0</v>
      </c>
      <c r="AO288" s="44">
        <f t="shared" si="222"/>
        <v>0</v>
      </c>
      <c r="AP288" s="80">
        <f t="shared" si="223"/>
        <v>0</v>
      </c>
      <c r="AQ288" s="80">
        <f t="shared" si="224"/>
        <v>1</v>
      </c>
      <c r="AR288" s="80">
        <f t="shared" si="225"/>
        <v>0</v>
      </c>
      <c r="AS288" s="44">
        <f t="shared" si="226"/>
        <v>0</v>
      </c>
      <c r="AT288" s="80">
        <f t="shared" si="227"/>
        <v>0</v>
      </c>
      <c r="AU288" s="80">
        <f t="shared" si="228"/>
        <v>0</v>
      </c>
      <c r="AV288" s="72">
        <f t="shared" si="229"/>
        <v>1</v>
      </c>
      <c r="AW288" s="72">
        <f t="shared" si="230"/>
        <v>0</v>
      </c>
      <c r="AX288" s="72">
        <f t="shared" si="231"/>
        <v>0</v>
      </c>
      <c r="AY288" s="72">
        <f t="shared" si="232"/>
        <v>1</v>
      </c>
      <c r="AZ288" s="72">
        <f t="shared" si="233"/>
        <v>0</v>
      </c>
      <c r="BA288" s="72">
        <f>IF(SUM(Referrals[[#This Row],[Tribal.bin]:[GA.bin]]) = 0,0,1)</f>
        <v>1</v>
      </c>
      <c r="BB288" s="72">
        <f t="shared" si="234"/>
        <v>0</v>
      </c>
      <c r="BC288" s="72">
        <f t="shared" si="235"/>
        <v>0</v>
      </c>
      <c r="BD288" s="72">
        <f t="shared" si="236"/>
        <v>0</v>
      </c>
      <c r="BE288" s="72">
        <f t="shared" si="237"/>
        <v>0</v>
      </c>
      <c r="BF288" s="72">
        <f t="shared" si="238"/>
        <v>0</v>
      </c>
      <c r="BG288" s="72">
        <f t="shared" si="239"/>
        <v>1</v>
      </c>
      <c r="BH288" s="72">
        <f t="shared" si="240"/>
        <v>0</v>
      </c>
      <c r="BI288" s="72">
        <f t="shared" si="241"/>
        <v>0</v>
      </c>
      <c r="BJ288" s="78">
        <f t="shared" si="242"/>
        <v>0</v>
      </c>
      <c r="BK288" s="78">
        <f t="shared" si="243"/>
        <v>0</v>
      </c>
      <c r="BL288" s="78">
        <f t="shared" si="244"/>
        <v>0</v>
      </c>
      <c r="BM288" s="72">
        <f t="shared" si="245"/>
        <v>1</v>
      </c>
      <c r="BN288" s="72">
        <f t="shared" si="246"/>
        <v>0</v>
      </c>
      <c r="BO288" s="72">
        <f t="shared" si="247"/>
        <v>0</v>
      </c>
      <c r="BP288" s="80">
        <f t="shared" si="248"/>
        <v>0</v>
      </c>
      <c r="BQ288" s="72">
        <f t="shared" si="249"/>
        <v>0</v>
      </c>
      <c r="BR288" s="72">
        <f t="shared" si="250"/>
        <v>0</v>
      </c>
      <c r="BS288" s="78">
        <f t="shared" si="251"/>
        <v>0</v>
      </c>
      <c r="BT288" s="78">
        <f t="shared" si="252"/>
        <v>1</v>
      </c>
      <c r="BU288" s="80">
        <f t="shared" si="253"/>
        <v>0</v>
      </c>
      <c r="BV288" s="80">
        <f t="shared" si="254"/>
        <v>0</v>
      </c>
      <c r="BW288" s="78">
        <f>COUNTIF(Referrals[[#This Row],[Name]:[Alt.contact]],"Mi")</f>
        <v>0</v>
      </c>
      <c r="BX288" s="80">
        <f t="shared" si="255"/>
        <v>0</v>
      </c>
      <c r="BY288" s="66">
        <f t="shared" si="256"/>
        <v>0</v>
      </c>
      <c r="BZ288" s="66">
        <f t="shared" si="257"/>
        <v>0</v>
      </c>
      <c r="CA288" s="67">
        <f t="shared" si="258"/>
        <v>0</v>
      </c>
      <c r="CB288" s="80">
        <f t="shared" si="259"/>
        <v>1</v>
      </c>
      <c r="CC288" s="80">
        <f t="shared" si="260"/>
        <v>0</v>
      </c>
      <c r="CD288" s="80">
        <f t="shared" si="261"/>
        <v>0</v>
      </c>
      <c r="CE288" s="52"/>
      <c r="CF288" s="40" t="s">
        <v>413</v>
      </c>
      <c r="CG288" s="62"/>
      <c r="CH288" s="22"/>
      <c r="CI288" s="22"/>
      <c r="CJ288" s="4">
        <v>43195</v>
      </c>
      <c r="CK288" s="80" t="str">
        <f t="shared" si="262"/>
        <v xml:space="preserve"> </v>
      </c>
      <c r="CL288" s="15"/>
      <c r="CM288" s="6" t="str">
        <f t="shared" ca="1" si="263"/>
        <v xml:space="preserve"> </v>
      </c>
      <c r="CN288" s="6" t="str">
        <f t="shared" ca="1" si="264"/>
        <v xml:space="preserve"> </v>
      </c>
      <c r="CO288" s="80" t="str">
        <f t="shared" ca="1" si="265"/>
        <v xml:space="preserve"> </v>
      </c>
      <c r="CP288" s="80" t="str">
        <f t="shared" si="266"/>
        <v xml:space="preserve"> </v>
      </c>
      <c r="CQ288" s="80" t="str">
        <f t="shared" si="267"/>
        <v xml:space="preserve"> </v>
      </c>
      <c r="CR288" s="80" t="str">
        <f t="shared" si="268"/>
        <v xml:space="preserve"> </v>
      </c>
      <c r="CS288" s="80">
        <f t="shared" si="269"/>
        <v>86</v>
      </c>
    </row>
    <row r="289" spans="1:97">
      <c r="A289" s="33" t="s">
        <v>421</v>
      </c>
      <c r="B289" t="s">
        <v>111</v>
      </c>
      <c r="C289" t="s">
        <v>161</v>
      </c>
      <c r="D289">
        <v>1053055</v>
      </c>
      <c r="E289" s="4">
        <v>43104</v>
      </c>
      <c r="F289" s="2">
        <v>43111</v>
      </c>
      <c r="G289" s="2">
        <v>22158</v>
      </c>
      <c r="H289" s="58">
        <f t="shared" si="216"/>
        <v>57</v>
      </c>
      <c r="I289" s="72" t="s">
        <v>8</v>
      </c>
      <c r="J289" s="43" t="s">
        <v>8</v>
      </c>
      <c r="K289" s="6">
        <v>15</v>
      </c>
      <c r="L289" s="6" t="s">
        <v>8</v>
      </c>
      <c r="M289" s="6" t="s">
        <v>11</v>
      </c>
      <c r="N289" s="6" t="s">
        <v>11</v>
      </c>
      <c r="O289" s="57" t="s">
        <v>8</v>
      </c>
      <c r="P289" t="s">
        <v>9</v>
      </c>
      <c r="Q289" t="s">
        <v>11</v>
      </c>
      <c r="R289" t="s">
        <v>11</v>
      </c>
      <c r="S289" s="40" t="s">
        <v>11</v>
      </c>
      <c r="T289" t="s">
        <v>22</v>
      </c>
      <c r="U289" s="76" t="s">
        <v>8</v>
      </c>
      <c r="V289" s="22" t="s">
        <v>11</v>
      </c>
      <c r="W289" s="76" t="s">
        <v>8</v>
      </c>
      <c r="X289" s="76" t="s">
        <v>8</v>
      </c>
      <c r="Y289" s="76" t="s">
        <v>8</v>
      </c>
      <c r="Z289" s="53"/>
      <c r="AB289" t="s">
        <v>143</v>
      </c>
      <c r="AC289" t="s">
        <v>695</v>
      </c>
      <c r="AD289" s="4">
        <v>43133</v>
      </c>
      <c r="AE289" t="s">
        <v>16</v>
      </c>
      <c r="AF289" s="6">
        <f>Referrals[[#This Row],[Date.Received]]-Referrals[[#This Row],[Date.Assessed]]</f>
        <v>7</v>
      </c>
      <c r="AG289" s="6" t="s">
        <v>644</v>
      </c>
      <c r="AH289" s="6" t="s">
        <v>640</v>
      </c>
      <c r="AI289" s="6" t="s">
        <v>700</v>
      </c>
      <c r="AJ289" s="63">
        <f t="shared" si="217"/>
        <v>2018</v>
      </c>
      <c r="AK289" s="63">
        <f t="shared" si="218"/>
        <v>1</v>
      </c>
      <c r="AL289" s="80">
        <f t="shared" si="219"/>
        <v>1</v>
      </c>
      <c r="AM289" s="80">
        <f t="shared" si="220"/>
        <v>0</v>
      </c>
      <c r="AN289" s="80">
        <f t="shared" si="221"/>
        <v>0</v>
      </c>
      <c r="AO289" s="44">
        <f t="shared" si="222"/>
        <v>0</v>
      </c>
      <c r="AP289" s="80">
        <f t="shared" si="223"/>
        <v>0</v>
      </c>
      <c r="AQ289" s="80">
        <f t="shared" si="224"/>
        <v>1</v>
      </c>
      <c r="AR289" s="80">
        <f t="shared" si="225"/>
        <v>0</v>
      </c>
      <c r="AS289" s="44">
        <f t="shared" si="226"/>
        <v>0</v>
      </c>
      <c r="AT289" s="80">
        <f t="shared" si="227"/>
        <v>0</v>
      </c>
      <c r="AU289" s="80">
        <f t="shared" si="228"/>
        <v>0</v>
      </c>
      <c r="AV289" s="72">
        <f t="shared" si="229"/>
        <v>1</v>
      </c>
      <c r="AW289" s="72">
        <f t="shared" si="230"/>
        <v>1</v>
      </c>
      <c r="AX289" s="72">
        <f t="shared" si="231"/>
        <v>0</v>
      </c>
      <c r="AY289" s="72">
        <f t="shared" si="232"/>
        <v>0</v>
      </c>
      <c r="AZ289" s="72">
        <f t="shared" si="233"/>
        <v>0</v>
      </c>
      <c r="BA289" s="72">
        <f>IF(SUM(Referrals[[#This Row],[Tribal.bin]:[GA.bin]]) = 0,0,1)</f>
        <v>1</v>
      </c>
      <c r="BB289" s="72">
        <f t="shared" si="234"/>
        <v>0</v>
      </c>
      <c r="BC289" s="72">
        <f t="shared" si="235"/>
        <v>0</v>
      </c>
      <c r="BD289" s="72">
        <f t="shared" si="236"/>
        <v>0</v>
      </c>
      <c r="BE289" s="72">
        <f t="shared" si="237"/>
        <v>0</v>
      </c>
      <c r="BF289" s="72">
        <f t="shared" si="238"/>
        <v>0</v>
      </c>
      <c r="BG289" s="72">
        <f t="shared" si="239"/>
        <v>0</v>
      </c>
      <c r="BH289" s="72">
        <f t="shared" si="240"/>
        <v>1</v>
      </c>
      <c r="BI289" s="72">
        <f t="shared" si="241"/>
        <v>0</v>
      </c>
      <c r="BJ289" s="78">
        <f t="shared" si="242"/>
        <v>1</v>
      </c>
      <c r="BK289" s="78">
        <f t="shared" si="243"/>
        <v>1</v>
      </c>
      <c r="BL289" s="78">
        <f t="shared" si="244"/>
        <v>0</v>
      </c>
      <c r="BM289" s="72">
        <f t="shared" si="245"/>
        <v>1</v>
      </c>
      <c r="BN289" s="72">
        <f t="shared" si="246"/>
        <v>1</v>
      </c>
      <c r="BO289" s="72">
        <f t="shared" si="247"/>
        <v>1</v>
      </c>
      <c r="BP289" s="80">
        <f t="shared" si="248"/>
        <v>0</v>
      </c>
      <c r="BQ289" s="72">
        <f t="shared" si="249"/>
        <v>0</v>
      </c>
      <c r="BR289" s="72">
        <f t="shared" si="250"/>
        <v>0</v>
      </c>
      <c r="BS289" s="78">
        <f t="shared" si="251"/>
        <v>0</v>
      </c>
      <c r="BT289" s="78">
        <f t="shared" si="252"/>
        <v>0</v>
      </c>
      <c r="BU289" s="80">
        <f t="shared" si="253"/>
        <v>0</v>
      </c>
      <c r="BV289" s="80">
        <f t="shared" si="254"/>
        <v>0</v>
      </c>
      <c r="BW289" s="78">
        <f>COUNTIF(Referrals[[#This Row],[Name]:[Alt.contact]],"Mi")</f>
        <v>0</v>
      </c>
      <c r="BX289" s="80">
        <f t="shared" si="255"/>
        <v>0</v>
      </c>
      <c r="BY289" s="66">
        <f t="shared" si="256"/>
        <v>1</v>
      </c>
      <c r="BZ289" s="66">
        <f t="shared" si="257"/>
        <v>0</v>
      </c>
      <c r="CA289" s="67">
        <f t="shared" si="258"/>
        <v>1</v>
      </c>
      <c r="CB289" s="80">
        <f t="shared" si="259"/>
        <v>0</v>
      </c>
      <c r="CC289" s="80">
        <f t="shared" si="260"/>
        <v>0</v>
      </c>
      <c r="CD289" s="80">
        <f t="shared" si="261"/>
        <v>0</v>
      </c>
      <c r="CE289" s="23">
        <v>43153</v>
      </c>
      <c r="CG289" s="62"/>
      <c r="CH289" s="22"/>
      <c r="CI289" s="22"/>
      <c r="CJ289" s="4">
        <v>43153</v>
      </c>
      <c r="CK289" s="80" t="str">
        <f t="shared" si="262"/>
        <v>Yes</v>
      </c>
      <c r="CL289" s="28"/>
      <c r="CM289" s="6">
        <f t="shared" ca="1" si="263"/>
        <v>708</v>
      </c>
      <c r="CN289" s="6" t="str">
        <f t="shared" ca="1" si="264"/>
        <v>Yes</v>
      </c>
      <c r="CO289" s="80" t="str">
        <f t="shared" ca="1" si="265"/>
        <v>Yes</v>
      </c>
      <c r="CP289" s="80">
        <f t="shared" si="266"/>
        <v>42</v>
      </c>
      <c r="CQ289" s="80">
        <f t="shared" si="267"/>
        <v>22</v>
      </c>
      <c r="CR289" s="80">
        <f t="shared" si="268"/>
        <v>20</v>
      </c>
      <c r="CS289" s="80" t="str">
        <f t="shared" si="269"/>
        <v xml:space="preserve"> </v>
      </c>
    </row>
    <row r="290" spans="1:97">
      <c r="A290" s="33" t="s">
        <v>689</v>
      </c>
      <c r="B290" t="s">
        <v>39</v>
      </c>
      <c r="C290" t="s">
        <v>108</v>
      </c>
      <c r="D290">
        <v>1030635</v>
      </c>
      <c r="E290" s="4">
        <v>43105</v>
      </c>
      <c r="F290" s="2">
        <v>43111</v>
      </c>
      <c r="G290" s="2">
        <v>33551</v>
      </c>
      <c r="H290" s="58">
        <f t="shared" si="216"/>
        <v>26</v>
      </c>
      <c r="I290" s="72" t="s">
        <v>8</v>
      </c>
      <c r="J290" s="43" t="s">
        <v>8</v>
      </c>
      <c r="K290" s="6">
        <v>14</v>
      </c>
      <c r="L290" s="6" t="s">
        <v>8</v>
      </c>
      <c r="M290" s="6" t="s">
        <v>11</v>
      </c>
      <c r="N290" s="6" t="s">
        <v>678</v>
      </c>
      <c r="O290" s="57" t="s">
        <v>8</v>
      </c>
      <c r="P290" t="s">
        <v>9</v>
      </c>
      <c r="Q290" t="s">
        <v>11</v>
      </c>
      <c r="R290" t="s">
        <v>11</v>
      </c>
      <c r="S290" s="40" t="s">
        <v>11</v>
      </c>
      <c r="T290" t="s">
        <v>22</v>
      </c>
      <c r="U290" s="76" t="s">
        <v>11</v>
      </c>
      <c r="V290" s="22" t="s">
        <v>11</v>
      </c>
      <c r="W290" s="76" t="s">
        <v>11</v>
      </c>
      <c r="X290" s="76" t="s">
        <v>11</v>
      </c>
      <c r="Y290" s="76" t="s">
        <v>8</v>
      </c>
      <c r="Z290" s="53"/>
      <c r="AD290" s="4"/>
      <c r="AE290" t="s">
        <v>12</v>
      </c>
      <c r="AF290" s="6">
        <f>Referrals[[#This Row],[Date.Received]]-Referrals[[#This Row],[Date.Assessed]]</f>
        <v>6</v>
      </c>
      <c r="AG290" s="44" t="s">
        <v>645</v>
      </c>
      <c r="AH290" s="6" t="s">
        <v>638</v>
      </c>
      <c r="AI290" s="6" t="s">
        <v>700</v>
      </c>
      <c r="AJ290" s="63">
        <f t="shared" si="217"/>
        <v>2018</v>
      </c>
      <c r="AK290" s="63">
        <f t="shared" si="218"/>
        <v>1</v>
      </c>
      <c r="AL290" s="44">
        <f t="shared" si="219"/>
        <v>0</v>
      </c>
      <c r="AM290" s="80">
        <f t="shared" si="220"/>
        <v>1</v>
      </c>
      <c r="AN290" s="80">
        <f t="shared" si="221"/>
        <v>0</v>
      </c>
      <c r="AO290" s="6">
        <f t="shared" si="222"/>
        <v>1</v>
      </c>
      <c r="AP290" s="80">
        <f t="shared" si="223"/>
        <v>0</v>
      </c>
      <c r="AQ290" s="44">
        <f t="shared" si="224"/>
        <v>0</v>
      </c>
      <c r="AR290" s="80">
        <f t="shared" si="225"/>
        <v>0</v>
      </c>
      <c r="AS290" s="44">
        <f t="shared" si="226"/>
        <v>0</v>
      </c>
      <c r="AT290" s="80">
        <f t="shared" si="227"/>
        <v>0</v>
      </c>
      <c r="AU290" s="80">
        <f t="shared" si="228"/>
        <v>0</v>
      </c>
      <c r="AV290" s="72">
        <f t="shared" si="229"/>
        <v>1</v>
      </c>
      <c r="AW290" s="72">
        <f t="shared" si="230"/>
        <v>1</v>
      </c>
      <c r="AX290" s="72">
        <f t="shared" si="231"/>
        <v>0</v>
      </c>
      <c r="AY290" s="72">
        <f t="shared" si="232"/>
        <v>0</v>
      </c>
      <c r="AZ290" s="72">
        <f t="shared" si="233"/>
        <v>0</v>
      </c>
      <c r="BA290" s="72">
        <f>IF(SUM(Referrals[[#This Row],[Tribal.bin]:[GA.bin]]) = 0,0,1)</f>
        <v>1</v>
      </c>
      <c r="BB290" s="72">
        <f t="shared" si="234"/>
        <v>0</v>
      </c>
      <c r="BC290" s="72">
        <f t="shared" si="235"/>
        <v>0</v>
      </c>
      <c r="BD290" s="72">
        <f t="shared" si="236"/>
        <v>0</v>
      </c>
      <c r="BE290" s="72">
        <f t="shared" si="237"/>
        <v>0</v>
      </c>
      <c r="BF290" s="72">
        <f t="shared" si="238"/>
        <v>0</v>
      </c>
      <c r="BG290" s="72">
        <f t="shared" si="239"/>
        <v>0</v>
      </c>
      <c r="BH290" s="72">
        <f t="shared" si="240"/>
        <v>1</v>
      </c>
      <c r="BI290" s="72">
        <f t="shared" si="241"/>
        <v>0</v>
      </c>
      <c r="BJ290" s="78">
        <f t="shared" si="242"/>
        <v>1</v>
      </c>
      <c r="BK290" s="78">
        <f t="shared" si="243"/>
        <v>1</v>
      </c>
      <c r="BL290" s="78">
        <f t="shared" si="244"/>
        <v>0</v>
      </c>
      <c r="BM290" s="72">
        <f t="shared" si="245"/>
        <v>1</v>
      </c>
      <c r="BN290" s="72">
        <f t="shared" si="246"/>
        <v>1</v>
      </c>
      <c r="BO290" s="72">
        <f t="shared" si="247"/>
        <v>1</v>
      </c>
      <c r="BP290" s="80">
        <f t="shared" si="248"/>
        <v>0</v>
      </c>
      <c r="BQ290" s="72">
        <f t="shared" si="249"/>
        <v>0</v>
      </c>
      <c r="BR290" s="72">
        <f t="shared" si="250"/>
        <v>0</v>
      </c>
      <c r="BS290" s="78">
        <f t="shared" si="251"/>
        <v>1</v>
      </c>
      <c r="BT290" s="78">
        <f t="shared" si="252"/>
        <v>1</v>
      </c>
      <c r="BU290" s="80">
        <f t="shared" si="253"/>
        <v>1</v>
      </c>
      <c r="BV290" s="80">
        <f t="shared" si="254"/>
        <v>0</v>
      </c>
      <c r="BW290" s="78">
        <f>COUNTIF(Referrals[[#This Row],[Name]:[Alt.contact]],"Mi")</f>
        <v>1</v>
      </c>
      <c r="BX290" s="80">
        <f t="shared" si="255"/>
        <v>1</v>
      </c>
      <c r="BY290" s="66">
        <f t="shared" si="256"/>
        <v>0</v>
      </c>
      <c r="BZ290" s="66">
        <f t="shared" si="257"/>
        <v>0</v>
      </c>
      <c r="CA290" s="67">
        <f t="shared" si="258"/>
        <v>0</v>
      </c>
      <c r="CB290" s="80">
        <f t="shared" si="259"/>
        <v>1</v>
      </c>
      <c r="CC290" s="80">
        <f t="shared" si="260"/>
        <v>0</v>
      </c>
      <c r="CD290" s="80">
        <f t="shared" si="261"/>
        <v>0</v>
      </c>
      <c r="CE290" s="52"/>
      <c r="CF290" t="s">
        <v>41</v>
      </c>
      <c r="CG290" s="41" t="s">
        <v>154</v>
      </c>
      <c r="CH290" s="22"/>
      <c r="CI290" s="22" t="s">
        <v>411</v>
      </c>
      <c r="CJ290" s="4">
        <v>43136</v>
      </c>
      <c r="CK290" s="80" t="str">
        <f t="shared" si="262"/>
        <v xml:space="preserve"> </v>
      </c>
      <c r="CL290" s="15"/>
      <c r="CM290" s="6" t="str">
        <f t="shared" ca="1" si="263"/>
        <v xml:space="preserve"> </v>
      </c>
      <c r="CN290" s="6" t="str">
        <f t="shared" ca="1" si="264"/>
        <v xml:space="preserve"> </v>
      </c>
      <c r="CO290" s="80" t="str">
        <f t="shared" ca="1" si="265"/>
        <v xml:space="preserve"> </v>
      </c>
      <c r="CP290" s="80" t="str">
        <f t="shared" si="266"/>
        <v xml:space="preserve"> </v>
      </c>
      <c r="CQ290" s="80" t="str">
        <f t="shared" si="267"/>
        <v xml:space="preserve"> </v>
      </c>
      <c r="CR290" s="80" t="str">
        <f t="shared" si="268"/>
        <v xml:space="preserve"> </v>
      </c>
      <c r="CS290" s="80">
        <f t="shared" si="269"/>
        <v>25</v>
      </c>
    </row>
    <row r="291" spans="1:97">
      <c r="A291" s="33" t="s">
        <v>423</v>
      </c>
      <c r="B291" t="s">
        <v>318</v>
      </c>
      <c r="C291" t="s">
        <v>424</v>
      </c>
      <c r="D291">
        <v>1033592</v>
      </c>
      <c r="E291" s="4">
        <v>42969</v>
      </c>
      <c r="F291" s="2">
        <v>43112</v>
      </c>
      <c r="G291" s="2">
        <v>30461</v>
      </c>
      <c r="H291" s="58">
        <f t="shared" si="216"/>
        <v>34</v>
      </c>
      <c r="I291" s="72" t="s">
        <v>8</v>
      </c>
      <c r="J291" s="43" t="s">
        <v>8</v>
      </c>
      <c r="K291" s="6">
        <v>13</v>
      </c>
      <c r="L291" s="6" t="s">
        <v>8</v>
      </c>
      <c r="M291" s="6" t="s">
        <v>11</v>
      </c>
      <c r="N291" s="6" t="s">
        <v>678</v>
      </c>
      <c r="O291" s="57" t="s">
        <v>8</v>
      </c>
      <c r="P291" t="s">
        <v>9</v>
      </c>
      <c r="T291" t="s">
        <v>22</v>
      </c>
      <c r="U291" s="76" t="s">
        <v>8</v>
      </c>
      <c r="V291" s="22" t="s">
        <v>11</v>
      </c>
      <c r="W291" s="76" t="s">
        <v>11</v>
      </c>
      <c r="X291" s="76" t="s">
        <v>8</v>
      </c>
      <c r="Y291" s="76" t="s">
        <v>8</v>
      </c>
      <c r="Z291" s="53" t="s">
        <v>8</v>
      </c>
      <c r="AA291" t="s">
        <v>2</v>
      </c>
      <c r="AB291" t="s">
        <v>143</v>
      </c>
      <c r="AC291" t="s">
        <v>695</v>
      </c>
      <c r="AD291" s="4">
        <v>43125</v>
      </c>
      <c r="AE291" t="s">
        <v>16</v>
      </c>
      <c r="AF291" s="6">
        <f>Referrals[[#This Row],[Date.Received]]-Referrals[[#This Row],[Date.Assessed]]</f>
        <v>143</v>
      </c>
      <c r="AG291" s="6" t="s">
        <v>644</v>
      </c>
      <c r="AH291" s="6" t="s">
        <v>642</v>
      </c>
      <c r="AI291" s="6" t="s">
        <v>700</v>
      </c>
      <c r="AJ291" s="63">
        <f t="shared" si="217"/>
        <v>2018</v>
      </c>
      <c r="AK291" s="63">
        <f t="shared" si="218"/>
        <v>1</v>
      </c>
      <c r="AL291" s="80">
        <f t="shared" si="219"/>
        <v>1</v>
      </c>
      <c r="AM291" s="80">
        <f t="shared" si="220"/>
        <v>0</v>
      </c>
      <c r="AN291" s="80">
        <f t="shared" si="221"/>
        <v>0</v>
      </c>
      <c r="AO291" s="44">
        <f t="shared" si="222"/>
        <v>0</v>
      </c>
      <c r="AP291" s="80">
        <f t="shared" si="223"/>
        <v>0</v>
      </c>
      <c r="AQ291" s="44">
        <f t="shared" si="224"/>
        <v>0</v>
      </c>
      <c r="AR291" s="80">
        <f t="shared" si="225"/>
        <v>0</v>
      </c>
      <c r="AS291" s="6">
        <f t="shared" si="226"/>
        <v>1</v>
      </c>
      <c r="AT291" s="80">
        <f t="shared" si="227"/>
        <v>0</v>
      </c>
      <c r="AU291" s="80">
        <f t="shared" si="228"/>
        <v>0</v>
      </c>
      <c r="AV291" s="72">
        <f t="shared" si="229"/>
        <v>1</v>
      </c>
      <c r="AW291" s="72">
        <f t="shared" si="230"/>
        <v>1</v>
      </c>
      <c r="AX291" s="72">
        <f t="shared" si="231"/>
        <v>0</v>
      </c>
      <c r="AY291" s="72">
        <f t="shared" si="232"/>
        <v>0</v>
      </c>
      <c r="AZ291" s="72">
        <f t="shared" si="233"/>
        <v>0</v>
      </c>
      <c r="BA291" s="72">
        <f>IF(SUM(Referrals[[#This Row],[Tribal.bin]:[GA.bin]]) = 0,0,1)</f>
        <v>1</v>
      </c>
      <c r="BB291" s="72">
        <f t="shared" si="234"/>
        <v>0</v>
      </c>
      <c r="BC291" s="72">
        <f t="shared" si="235"/>
        <v>0</v>
      </c>
      <c r="BD291" s="72">
        <f t="shared" si="236"/>
        <v>0</v>
      </c>
      <c r="BE291" s="72">
        <f t="shared" si="237"/>
        <v>0</v>
      </c>
      <c r="BF291" s="72">
        <f t="shared" si="238"/>
        <v>0</v>
      </c>
      <c r="BG291" s="72">
        <f t="shared" si="239"/>
        <v>0</v>
      </c>
      <c r="BH291" s="72">
        <f t="shared" si="240"/>
        <v>1</v>
      </c>
      <c r="BI291" s="72">
        <f t="shared" si="241"/>
        <v>0</v>
      </c>
      <c r="BJ291" s="78">
        <f t="shared" si="242"/>
        <v>1</v>
      </c>
      <c r="BK291" s="78">
        <f t="shared" si="243"/>
        <v>1</v>
      </c>
      <c r="BL291" s="78">
        <f t="shared" si="244"/>
        <v>0</v>
      </c>
      <c r="BM291" s="72">
        <f t="shared" si="245"/>
        <v>0</v>
      </c>
      <c r="BN291" s="72">
        <f t="shared" si="246"/>
        <v>0</v>
      </c>
      <c r="BO291" s="72">
        <f t="shared" si="247"/>
        <v>0</v>
      </c>
      <c r="BP291" s="80">
        <f t="shared" si="248"/>
        <v>0</v>
      </c>
      <c r="BQ291" s="72">
        <f t="shared" si="249"/>
        <v>0</v>
      </c>
      <c r="BR291" s="72">
        <f t="shared" si="250"/>
        <v>0</v>
      </c>
      <c r="BS291" s="78">
        <f t="shared" si="251"/>
        <v>1</v>
      </c>
      <c r="BT291" s="78">
        <f t="shared" si="252"/>
        <v>0</v>
      </c>
      <c r="BU291" s="80">
        <f t="shared" si="253"/>
        <v>0</v>
      </c>
      <c r="BV291" s="80">
        <f t="shared" si="254"/>
        <v>0</v>
      </c>
      <c r="BW291" s="78">
        <f>COUNTIF(Referrals[[#This Row],[Name]:[Alt.contact]],"Mi")</f>
        <v>1</v>
      </c>
      <c r="BX291" s="80">
        <f t="shared" si="255"/>
        <v>1</v>
      </c>
      <c r="BY291" s="66">
        <f t="shared" si="256"/>
        <v>1</v>
      </c>
      <c r="BZ291" s="66">
        <f t="shared" si="257"/>
        <v>0</v>
      </c>
      <c r="CA291" s="67">
        <f t="shared" si="258"/>
        <v>1</v>
      </c>
      <c r="CB291" s="80">
        <f t="shared" si="259"/>
        <v>0</v>
      </c>
      <c r="CC291" s="80">
        <f t="shared" si="260"/>
        <v>0</v>
      </c>
      <c r="CD291" s="80">
        <f t="shared" si="261"/>
        <v>0</v>
      </c>
      <c r="CE291" s="23">
        <v>43145</v>
      </c>
      <c r="CG291" s="62"/>
      <c r="CH291" s="22"/>
      <c r="CI291" s="22"/>
      <c r="CJ291" s="4">
        <v>43145</v>
      </c>
      <c r="CK291" s="80" t="str">
        <f t="shared" si="262"/>
        <v>Yes</v>
      </c>
      <c r="CL291" s="15"/>
      <c r="CM291" s="6">
        <f t="shared" ca="1" si="263"/>
        <v>716</v>
      </c>
      <c r="CN291" s="6" t="str">
        <f t="shared" ca="1" si="264"/>
        <v>Yes</v>
      </c>
      <c r="CO291" s="80" t="str">
        <f t="shared" ca="1" si="265"/>
        <v>Yes</v>
      </c>
      <c r="CP291" s="80">
        <f t="shared" si="266"/>
        <v>33</v>
      </c>
      <c r="CQ291" s="80">
        <f t="shared" si="267"/>
        <v>13</v>
      </c>
      <c r="CR291" s="80">
        <f t="shared" si="268"/>
        <v>20</v>
      </c>
      <c r="CS291" s="80" t="str">
        <f t="shared" si="269"/>
        <v xml:space="preserve"> </v>
      </c>
    </row>
    <row r="292" spans="1:97">
      <c r="A292" s="33" t="s">
        <v>425</v>
      </c>
      <c r="B292" t="s">
        <v>6</v>
      </c>
      <c r="C292" t="s">
        <v>169</v>
      </c>
      <c r="D292">
        <v>1038968</v>
      </c>
      <c r="E292" s="4">
        <v>42962</v>
      </c>
      <c r="F292" s="2">
        <v>43112</v>
      </c>
      <c r="G292" s="2">
        <v>29874</v>
      </c>
      <c r="H292" s="58">
        <f t="shared" si="216"/>
        <v>36</v>
      </c>
      <c r="I292" s="72" t="s">
        <v>8</v>
      </c>
      <c r="J292" s="43" t="s">
        <v>8</v>
      </c>
      <c r="K292" s="6">
        <v>13</v>
      </c>
      <c r="L292" s="6" t="s">
        <v>8</v>
      </c>
      <c r="M292" s="6" t="s">
        <v>8</v>
      </c>
      <c r="N292" s="6" t="s">
        <v>8</v>
      </c>
      <c r="O292" s="57" t="s">
        <v>8</v>
      </c>
      <c r="P292" t="s">
        <v>9</v>
      </c>
      <c r="Q292" t="s">
        <v>11</v>
      </c>
      <c r="T292" t="s">
        <v>22</v>
      </c>
      <c r="U292" s="76" t="s">
        <v>8</v>
      </c>
      <c r="V292" s="22" t="s">
        <v>11</v>
      </c>
      <c r="W292" s="76" t="s">
        <v>11</v>
      </c>
      <c r="X292" s="76" t="s">
        <v>8</v>
      </c>
      <c r="Y292" s="76" t="s">
        <v>8</v>
      </c>
      <c r="Z292" s="53" t="s">
        <v>8</v>
      </c>
      <c r="AA292" t="s">
        <v>408</v>
      </c>
      <c r="AB292" t="s">
        <v>143</v>
      </c>
      <c r="AC292" t="s">
        <v>695</v>
      </c>
      <c r="AD292" s="4">
        <v>43131</v>
      </c>
      <c r="AE292" t="s">
        <v>16</v>
      </c>
      <c r="AF292" s="6">
        <f>Referrals[[#This Row],[Date.Received]]-Referrals[[#This Row],[Date.Assessed]]</f>
        <v>150</v>
      </c>
      <c r="AG292" s="44" t="s">
        <v>645</v>
      </c>
      <c r="AH292" s="44" t="s">
        <v>639</v>
      </c>
      <c r="AI292" s="6" t="s">
        <v>700</v>
      </c>
      <c r="AJ292" s="63">
        <f t="shared" si="217"/>
        <v>2018</v>
      </c>
      <c r="AK292" s="63">
        <f t="shared" si="218"/>
        <v>1</v>
      </c>
      <c r="AL292" s="44">
        <f t="shared" si="219"/>
        <v>0</v>
      </c>
      <c r="AM292" s="80">
        <f t="shared" si="220"/>
        <v>1</v>
      </c>
      <c r="AN292" s="80">
        <f t="shared" si="221"/>
        <v>0</v>
      </c>
      <c r="AO292" s="44">
        <f t="shared" si="222"/>
        <v>0</v>
      </c>
      <c r="AP292" s="80">
        <f t="shared" si="223"/>
        <v>1</v>
      </c>
      <c r="AQ292" s="44">
        <f t="shared" si="224"/>
        <v>0</v>
      </c>
      <c r="AR292" s="80">
        <f t="shared" si="225"/>
        <v>0</v>
      </c>
      <c r="AS292" s="44">
        <f t="shared" si="226"/>
        <v>0</v>
      </c>
      <c r="AT292" s="80">
        <f t="shared" si="227"/>
        <v>0</v>
      </c>
      <c r="AU292" s="80">
        <f t="shared" si="228"/>
        <v>0</v>
      </c>
      <c r="AV292" s="72">
        <f t="shared" si="229"/>
        <v>1</v>
      </c>
      <c r="AW292" s="72">
        <f t="shared" si="230"/>
        <v>1</v>
      </c>
      <c r="AX292" s="72">
        <f t="shared" si="231"/>
        <v>0</v>
      </c>
      <c r="AY292" s="72">
        <f t="shared" si="232"/>
        <v>0</v>
      </c>
      <c r="AZ292" s="72">
        <f t="shared" si="233"/>
        <v>0</v>
      </c>
      <c r="BA292" s="72">
        <f>IF(SUM(Referrals[[#This Row],[Tribal.bin]:[GA.bin]]) = 0,0,1)</f>
        <v>1</v>
      </c>
      <c r="BB292" s="72">
        <f t="shared" si="234"/>
        <v>0</v>
      </c>
      <c r="BC292" s="72">
        <f t="shared" si="235"/>
        <v>0</v>
      </c>
      <c r="BD292" s="72">
        <f t="shared" si="236"/>
        <v>0</v>
      </c>
      <c r="BE292" s="72">
        <f t="shared" si="237"/>
        <v>0</v>
      </c>
      <c r="BF292" s="72">
        <f t="shared" si="238"/>
        <v>0</v>
      </c>
      <c r="BG292" s="72">
        <f t="shared" si="239"/>
        <v>0</v>
      </c>
      <c r="BH292" s="72">
        <f t="shared" si="240"/>
        <v>1</v>
      </c>
      <c r="BI292" s="72">
        <f t="shared" si="241"/>
        <v>0</v>
      </c>
      <c r="BJ292" s="78">
        <f t="shared" si="242"/>
        <v>0</v>
      </c>
      <c r="BK292" s="78">
        <f t="shared" si="243"/>
        <v>0</v>
      </c>
      <c r="BL292" s="78">
        <f t="shared" si="244"/>
        <v>0</v>
      </c>
      <c r="BM292" s="72">
        <f t="shared" si="245"/>
        <v>1</v>
      </c>
      <c r="BN292" s="72">
        <f t="shared" si="246"/>
        <v>0</v>
      </c>
      <c r="BO292" s="72">
        <f t="shared" si="247"/>
        <v>0</v>
      </c>
      <c r="BP292" s="80">
        <f t="shared" si="248"/>
        <v>0</v>
      </c>
      <c r="BQ292" s="72">
        <f t="shared" si="249"/>
        <v>0</v>
      </c>
      <c r="BR292" s="72">
        <f t="shared" si="250"/>
        <v>0</v>
      </c>
      <c r="BS292" s="78">
        <f t="shared" si="251"/>
        <v>1</v>
      </c>
      <c r="BT292" s="78">
        <f t="shared" si="252"/>
        <v>0</v>
      </c>
      <c r="BU292" s="80">
        <f t="shared" si="253"/>
        <v>0</v>
      </c>
      <c r="BV292" s="80">
        <f t="shared" si="254"/>
        <v>0</v>
      </c>
      <c r="BW292" s="78">
        <f>COUNTIF(Referrals[[#This Row],[Name]:[Alt.contact]],"Mi")</f>
        <v>0</v>
      </c>
      <c r="BX292" s="80">
        <f t="shared" si="255"/>
        <v>0</v>
      </c>
      <c r="BY292" s="66">
        <f t="shared" si="256"/>
        <v>1</v>
      </c>
      <c r="BZ292" s="66">
        <f t="shared" si="257"/>
        <v>0</v>
      </c>
      <c r="CA292" s="67">
        <f t="shared" si="258"/>
        <v>1</v>
      </c>
      <c r="CB292" s="80">
        <f t="shared" si="259"/>
        <v>0</v>
      </c>
      <c r="CC292" s="80">
        <f t="shared" si="260"/>
        <v>0</v>
      </c>
      <c r="CD292" s="80">
        <f t="shared" si="261"/>
        <v>0</v>
      </c>
      <c r="CE292" s="23">
        <v>43174</v>
      </c>
      <c r="CG292" s="62"/>
      <c r="CH292" s="22"/>
      <c r="CI292" s="22"/>
      <c r="CJ292" s="4">
        <v>43174</v>
      </c>
      <c r="CK292" s="80" t="str">
        <f t="shared" si="262"/>
        <v>no</v>
      </c>
      <c r="CL292" s="28">
        <v>43647</v>
      </c>
      <c r="CM292" s="6">
        <f t="shared" ca="1" si="263"/>
        <v>473</v>
      </c>
      <c r="CN292" s="6" t="str">
        <f t="shared" ca="1" si="264"/>
        <v>Yes</v>
      </c>
      <c r="CO292" s="80" t="str">
        <f t="shared" ca="1" si="265"/>
        <v>Yes</v>
      </c>
      <c r="CP292" s="80">
        <f t="shared" si="266"/>
        <v>62</v>
      </c>
      <c r="CQ292" s="80">
        <f t="shared" si="267"/>
        <v>19</v>
      </c>
      <c r="CR292" s="80">
        <f t="shared" si="268"/>
        <v>43</v>
      </c>
      <c r="CS292" s="80" t="str">
        <f t="shared" si="269"/>
        <v xml:space="preserve"> </v>
      </c>
    </row>
    <row r="293" spans="1:97">
      <c r="A293" s="33" t="s">
        <v>426</v>
      </c>
      <c r="B293" t="s">
        <v>43</v>
      </c>
      <c r="C293" t="s">
        <v>427</v>
      </c>
      <c r="D293">
        <v>1003845</v>
      </c>
      <c r="E293" s="4">
        <v>43091</v>
      </c>
      <c r="F293" s="2">
        <v>43112</v>
      </c>
      <c r="G293" s="2">
        <v>28466</v>
      </c>
      <c r="H293" s="58">
        <f t="shared" si="216"/>
        <v>40</v>
      </c>
      <c r="I293" s="72" t="s">
        <v>8</v>
      </c>
      <c r="J293" s="43" t="s">
        <v>8</v>
      </c>
      <c r="K293" s="6">
        <v>13</v>
      </c>
      <c r="L293" s="6" t="s">
        <v>8</v>
      </c>
      <c r="M293" s="6" t="s">
        <v>11</v>
      </c>
      <c r="N293" s="6" t="s">
        <v>8</v>
      </c>
      <c r="O293" s="57" t="s">
        <v>8</v>
      </c>
      <c r="P293" t="s">
        <v>21</v>
      </c>
      <c r="Q293" t="s">
        <v>11</v>
      </c>
      <c r="T293" t="s">
        <v>22</v>
      </c>
      <c r="U293" s="76" t="s">
        <v>11</v>
      </c>
      <c r="V293" s="22" t="s">
        <v>11</v>
      </c>
      <c r="W293" s="76" t="s">
        <v>11</v>
      </c>
      <c r="X293" s="76" t="s">
        <v>8</v>
      </c>
      <c r="Y293" s="76" t="s">
        <v>8</v>
      </c>
      <c r="Z293" s="53"/>
      <c r="AD293" s="4"/>
      <c r="AE293" t="s">
        <v>12</v>
      </c>
      <c r="AF293" s="6">
        <f>Referrals[[#This Row],[Date.Received]]-Referrals[[#This Row],[Date.Assessed]]</f>
        <v>21</v>
      </c>
      <c r="AG293" s="6" t="s">
        <v>644</v>
      </c>
      <c r="AH293" s="6" t="s">
        <v>640</v>
      </c>
      <c r="AI293" s="6" t="s">
        <v>700</v>
      </c>
      <c r="AJ293" s="63">
        <f t="shared" si="217"/>
        <v>2018</v>
      </c>
      <c r="AK293" s="63">
        <f t="shared" si="218"/>
        <v>1</v>
      </c>
      <c r="AL293" s="80">
        <f t="shared" si="219"/>
        <v>1</v>
      </c>
      <c r="AM293" s="80">
        <f t="shared" si="220"/>
        <v>0</v>
      </c>
      <c r="AN293" s="80">
        <f t="shared" si="221"/>
        <v>0</v>
      </c>
      <c r="AO293" s="44">
        <f t="shared" si="222"/>
        <v>0</v>
      </c>
      <c r="AP293" s="80">
        <f t="shared" si="223"/>
        <v>0</v>
      </c>
      <c r="AQ293" s="80">
        <f t="shared" si="224"/>
        <v>1</v>
      </c>
      <c r="AR293" s="80">
        <f t="shared" si="225"/>
        <v>0</v>
      </c>
      <c r="AS293" s="44">
        <f t="shared" si="226"/>
        <v>0</v>
      </c>
      <c r="AT293" s="80">
        <f t="shared" si="227"/>
        <v>0</v>
      </c>
      <c r="AU293" s="80">
        <f t="shared" si="228"/>
        <v>0</v>
      </c>
      <c r="AV293" s="72">
        <f t="shared" si="229"/>
        <v>1</v>
      </c>
      <c r="AW293" s="72">
        <f t="shared" si="230"/>
        <v>1</v>
      </c>
      <c r="AX293" s="72">
        <f t="shared" si="231"/>
        <v>0</v>
      </c>
      <c r="AY293" s="72">
        <f t="shared" si="232"/>
        <v>0</v>
      </c>
      <c r="AZ293" s="72">
        <f t="shared" si="233"/>
        <v>0</v>
      </c>
      <c r="BA293" s="72">
        <f>IF(SUM(Referrals[[#This Row],[Tribal.bin]:[GA.bin]]) = 0,0,1)</f>
        <v>1</v>
      </c>
      <c r="BB293" s="72">
        <f t="shared" si="234"/>
        <v>0</v>
      </c>
      <c r="BC293" s="72">
        <f t="shared" si="235"/>
        <v>0</v>
      </c>
      <c r="BD293" s="72">
        <f t="shared" si="236"/>
        <v>0</v>
      </c>
      <c r="BE293" s="72">
        <f t="shared" si="237"/>
        <v>0</v>
      </c>
      <c r="BF293" s="72">
        <f t="shared" si="238"/>
        <v>0</v>
      </c>
      <c r="BG293" s="72">
        <f t="shared" si="239"/>
        <v>1</v>
      </c>
      <c r="BH293" s="72">
        <f t="shared" si="240"/>
        <v>0</v>
      </c>
      <c r="BI293" s="72">
        <f t="shared" si="241"/>
        <v>0</v>
      </c>
      <c r="BJ293" s="78">
        <f t="shared" si="242"/>
        <v>1</v>
      </c>
      <c r="BK293" s="78">
        <f t="shared" si="243"/>
        <v>0</v>
      </c>
      <c r="BL293" s="78">
        <f t="shared" si="244"/>
        <v>0</v>
      </c>
      <c r="BM293" s="72">
        <f t="shared" si="245"/>
        <v>1</v>
      </c>
      <c r="BN293" s="72">
        <f t="shared" si="246"/>
        <v>0</v>
      </c>
      <c r="BO293" s="72">
        <f t="shared" si="247"/>
        <v>0</v>
      </c>
      <c r="BP293" s="80">
        <f t="shared" si="248"/>
        <v>0</v>
      </c>
      <c r="BQ293" s="72">
        <f t="shared" si="249"/>
        <v>0</v>
      </c>
      <c r="BR293" s="72">
        <f t="shared" si="250"/>
        <v>0</v>
      </c>
      <c r="BS293" s="78">
        <f t="shared" si="251"/>
        <v>1</v>
      </c>
      <c r="BT293" s="78">
        <f t="shared" si="252"/>
        <v>0</v>
      </c>
      <c r="BU293" s="80">
        <f t="shared" si="253"/>
        <v>1</v>
      </c>
      <c r="BV293" s="80">
        <f t="shared" si="254"/>
        <v>0</v>
      </c>
      <c r="BW293" s="78">
        <f>COUNTIF(Referrals[[#This Row],[Name]:[Alt.contact]],"Mi")</f>
        <v>0</v>
      </c>
      <c r="BX293" s="80">
        <f t="shared" si="255"/>
        <v>0</v>
      </c>
      <c r="BY293" s="66">
        <f t="shared" si="256"/>
        <v>0</v>
      </c>
      <c r="BZ293" s="66">
        <f t="shared" si="257"/>
        <v>0</v>
      </c>
      <c r="CA293" s="67">
        <f t="shared" si="258"/>
        <v>0</v>
      </c>
      <c r="CB293" s="80">
        <f t="shared" si="259"/>
        <v>1</v>
      </c>
      <c r="CC293" s="80">
        <f t="shared" si="260"/>
        <v>0</v>
      </c>
      <c r="CD293" s="80">
        <f t="shared" si="261"/>
        <v>0</v>
      </c>
      <c r="CE293" s="52"/>
      <c r="CF293" s="40" t="s">
        <v>413</v>
      </c>
      <c r="CG293" s="62"/>
      <c r="CH293" s="22"/>
      <c r="CI293" s="22"/>
      <c r="CJ293" s="4">
        <v>43174</v>
      </c>
      <c r="CK293" s="80" t="str">
        <f t="shared" si="262"/>
        <v xml:space="preserve"> </v>
      </c>
      <c r="CL293" s="15"/>
      <c r="CM293" s="6" t="str">
        <f t="shared" ca="1" si="263"/>
        <v xml:space="preserve"> </v>
      </c>
      <c r="CN293" s="6" t="str">
        <f t="shared" ca="1" si="264"/>
        <v xml:space="preserve"> </v>
      </c>
      <c r="CO293" s="80" t="str">
        <f t="shared" ca="1" si="265"/>
        <v xml:space="preserve"> </v>
      </c>
      <c r="CP293" s="80" t="str">
        <f t="shared" si="266"/>
        <v xml:space="preserve"> </v>
      </c>
      <c r="CQ293" s="80" t="str">
        <f t="shared" si="267"/>
        <v xml:space="preserve"> </v>
      </c>
      <c r="CR293" s="80" t="str">
        <f t="shared" si="268"/>
        <v xml:space="preserve"> </v>
      </c>
      <c r="CS293" s="80">
        <f t="shared" si="269"/>
        <v>62</v>
      </c>
    </row>
    <row r="294" spans="1:97">
      <c r="A294" s="33" t="s">
        <v>428</v>
      </c>
      <c r="B294" t="s">
        <v>284</v>
      </c>
      <c r="C294" t="s">
        <v>353</v>
      </c>
      <c r="D294">
        <v>1018302</v>
      </c>
      <c r="E294" s="4">
        <v>43072</v>
      </c>
      <c r="F294" s="2">
        <v>43112</v>
      </c>
      <c r="G294" s="2">
        <v>23924</v>
      </c>
      <c r="H294" s="69">
        <f t="shared" si="216"/>
        <v>52</v>
      </c>
      <c r="I294" s="72" t="s">
        <v>8</v>
      </c>
      <c r="J294" s="43" t="s">
        <v>8</v>
      </c>
      <c r="K294" s="6">
        <v>13</v>
      </c>
      <c r="L294" s="6" t="s">
        <v>8</v>
      </c>
      <c r="M294" s="6" t="s">
        <v>11</v>
      </c>
      <c r="N294" s="6" t="s">
        <v>8</v>
      </c>
      <c r="O294" s="68" t="s">
        <v>11</v>
      </c>
      <c r="P294" t="s">
        <v>21</v>
      </c>
      <c r="Q294" t="s">
        <v>11</v>
      </c>
      <c r="R294" t="s">
        <v>11</v>
      </c>
      <c r="S294" s="40" t="s">
        <v>11</v>
      </c>
      <c r="T294" t="s">
        <v>22</v>
      </c>
      <c r="U294" s="76" t="s">
        <v>11</v>
      </c>
      <c r="V294" s="22" t="s">
        <v>11</v>
      </c>
      <c r="W294" s="76" t="s">
        <v>11</v>
      </c>
      <c r="X294" s="76" t="s">
        <v>11</v>
      </c>
      <c r="Y294" s="76" t="s">
        <v>8</v>
      </c>
      <c r="Z294" s="53"/>
      <c r="AD294" s="4"/>
      <c r="AE294" t="s">
        <v>12</v>
      </c>
      <c r="AF294" s="6">
        <f>Referrals[[#This Row],[Date.Received]]-Referrals[[#This Row],[Date.Assessed]]</f>
        <v>40</v>
      </c>
      <c r="AG294" s="44" t="s">
        <v>645</v>
      </c>
      <c r="AH294" s="6" t="s">
        <v>638</v>
      </c>
      <c r="AI294" s="6" t="s">
        <v>700</v>
      </c>
      <c r="AJ294" s="63">
        <f t="shared" si="217"/>
        <v>2018</v>
      </c>
      <c r="AK294" s="63">
        <f t="shared" si="218"/>
        <v>1</v>
      </c>
      <c r="AL294" s="44">
        <f t="shared" si="219"/>
        <v>0</v>
      </c>
      <c r="AM294" s="80">
        <f t="shared" si="220"/>
        <v>1</v>
      </c>
      <c r="AN294" s="80">
        <f t="shared" si="221"/>
        <v>0</v>
      </c>
      <c r="AO294" s="6">
        <f t="shared" si="222"/>
        <v>1</v>
      </c>
      <c r="AP294" s="80">
        <f t="shared" si="223"/>
        <v>0</v>
      </c>
      <c r="AQ294" s="44">
        <f t="shared" si="224"/>
        <v>0</v>
      </c>
      <c r="AR294" s="80">
        <f t="shared" si="225"/>
        <v>0</v>
      </c>
      <c r="AS294" s="44">
        <f t="shared" si="226"/>
        <v>0</v>
      </c>
      <c r="AT294" s="80">
        <f t="shared" si="227"/>
        <v>0</v>
      </c>
      <c r="AU294" s="80">
        <f t="shared" si="228"/>
        <v>0</v>
      </c>
      <c r="AV294" s="72">
        <f t="shared" si="229"/>
        <v>1</v>
      </c>
      <c r="AW294" s="72">
        <f t="shared" si="230"/>
        <v>1</v>
      </c>
      <c r="AX294" s="72">
        <f t="shared" si="231"/>
        <v>0</v>
      </c>
      <c r="AY294" s="72">
        <f t="shared" si="232"/>
        <v>0</v>
      </c>
      <c r="AZ294" s="72">
        <f t="shared" si="233"/>
        <v>0</v>
      </c>
      <c r="BA294" s="72">
        <f>IF(SUM(Referrals[[#This Row],[Tribal.bin]:[GA.bin]]) = 0,0,1)</f>
        <v>1</v>
      </c>
      <c r="BB294" s="72">
        <f t="shared" si="234"/>
        <v>0</v>
      </c>
      <c r="BC294" s="72">
        <f t="shared" si="235"/>
        <v>0</v>
      </c>
      <c r="BD294" s="72">
        <f t="shared" si="236"/>
        <v>0</v>
      </c>
      <c r="BE294" s="72">
        <f t="shared" si="237"/>
        <v>0</v>
      </c>
      <c r="BF294" s="72">
        <f t="shared" si="238"/>
        <v>0</v>
      </c>
      <c r="BG294" s="72">
        <f t="shared" si="239"/>
        <v>1</v>
      </c>
      <c r="BH294" s="72">
        <f t="shared" si="240"/>
        <v>0</v>
      </c>
      <c r="BI294" s="72">
        <f t="shared" si="241"/>
        <v>1</v>
      </c>
      <c r="BJ294" s="78">
        <f t="shared" si="242"/>
        <v>1</v>
      </c>
      <c r="BK294" s="78">
        <f t="shared" si="243"/>
        <v>0</v>
      </c>
      <c r="BL294" s="78">
        <f t="shared" si="244"/>
        <v>0</v>
      </c>
      <c r="BM294" s="72">
        <f t="shared" si="245"/>
        <v>1</v>
      </c>
      <c r="BN294" s="72">
        <f t="shared" si="246"/>
        <v>1</v>
      </c>
      <c r="BO294" s="72">
        <f t="shared" si="247"/>
        <v>1</v>
      </c>
      <c r="BP294" s="80">
        <f t="shared" si="248"/>
        <v>0</v>
      </c>
      <c r="BQ294" s="72">
        <f t="shared" si="249"/>
        <v>0</v>
      </c>
      <c r="BR294" s="72">
        <f t="shared" si="250"/>
        <v>0</v>
      </c>
      <c r="BS294" s="78">
        <f t="shared" si="251"/>
        <v>1</v>
      </c>
      <c r="BT294" s="78">
        <f t="shared" si="252"/>
        <v>1</v>
      </c>
      <c r="BU294" s="80">
        <f t="shared" si="253"/>
        <v>1</v>
      </c>
      <c r="BV294" s="80">
        <f t="shared" si="254"/>
        <v>0</v>
      </c>
      <c r="BW294" s="78">
        <f>COUNTIF(Referrals[[#This Row],[Name]:[Alt.contact]],"Mi")</f>
        <v>0</v>
      </c>
      <c r="BX294" s="80">
        <f t="shared" si="255"/>
        <v>0</v>
      </c>
      <c r="BY294" s="66">
        <f t="shared" si="256"/>
        <v>0</v>
      </c>
      <c r="BZ294" s="66">
        <f t="shared" si="257"/>
        <v>0</v>
      </c>
      <c r="CA294" s="69">
        <f t="shared" si="258"/>
        <v>0</v>
      </c>
      <c r="CB294" s="80">
        <f t="shared" si="259"/>
        <v>1</v>
      </c>
      <c r="CC294" s="80">
        <f t="shared" si="260"/>
        <v>0</v>
      </c>
      <c r="CD294" s="80">
        <f t="shared" si="261"/>
        <v>0</v>
      </c>
      <c r="CE294" s="52"/>
      <c r="CF294" s="40" t="s">
        <v>413</v>
      </c>
      <c r="CG294" s="62"/>
      <c r="CH294" s="22"/>
      <c r="CI294" s="22"/>
      <c r="CJ294" s="4">
        <v>43174</v>
      </c>
      <c r="CK294" s="80" t="str">
        <f t="shared" si="262"/>
        <v xml:space="preserve"> </v>
      </c>
      <c r="CL294" s="15"/>
      <c r="CM294" s="6" t="str">
        <f t="shared" ca="1" si="263"/>
        <v xml:space="preserve"> </v>
      </c>
      <c r="CN294" s="6" t="str">
        <f t="shared" ca="1" si="264"/>
        <v xml:space="preserve"> </v>
      </c>
      <c r="CO294" s="80" t="str">
        <f t="shared" ca="1" si="265"/>
        <v xml:space="preserve"> </v>
      </c>
      <c r="CP294" s="80" t="str">
        <f t="shared" si="266"/>
        <v xml:space="preserve"> </v>
      </c>
      <c r="CQ294" s="80" t="str">
        <f t="shared" si="267"/>
        <v xml:space="preserve"> </v>
      </c>
      <c r="CR294" s="80" t="str">
        <f t="shared" si="268"/>
        <v xml:space="preserve"> </v>
      </c>
      <c r="CS294" s="80">
        <f t="shared" si="269"/>
        <v>62</v>
      </c>
    </row>
    <row r="295" spans="1:97">
      <c r="A295" s="33" t="s">
        <v>429</v>
      </c>
      <c r="B295" t="s">
        <v>43</v>
      </c>
      <c r="C295" t="s">
        <v>64</v>
      </c>
      <c r="D295">
        <v>1008915</v>
      </c>
      <c r="E295" s="4">
        <v>43111</v>
      </c>
      <c r="F295" s="2">
        <v>43118</v>
      </c>
      <c r="G295" s="2">
        <v>32846</v>
      </c>
      <c r="H295" s="58">
        <f t="shared" si="216"/>
        <v>28</v>
      </c>
      <c r="I295" s="72" t="s">
        <v>8</v>
      </c>
      <c r="J295" s="43" t="s">
        <v>8</v>
      </c>
      <c r="K295" s="6">
        <v>10</v>
      </c>
      <c r="L295" s="6" t="s">
        <v>8</v>
      </c>
      <c r="M295" s="6" t="s">
        <v>11</v>
      </c>
      <c r="N295" s="6" t="s">
        <v>678</v>
      </c>
      <c r="O295" s="57"/>
      <c r="P295" t="s">
        <v>21</v>
      </c>
      <c r="Q295" t="s">
        <v>11</v>
      </c>
      <c r="T295" t="s">
        <v>45</v>
      </c>
      <c r="U295" s="76" t="s">
        <v>11</v>
      </c>
      <c r="V295" s="22" t="s">
        <v>11</v>
      </c>
      <c r="W295" s="76" t="s">
        <v>11</v>
      </c>
      <c r="X295" s="76" t="s">
        <v>8</v>
      </c>
      <c r="Y295" s="76" t="s">
        <v>8</v>
      </c>
      <c r="Z295" s="53" t="s">
        <v>8</v>
      </c>
      <c r="AA295" t="s">
        <v>389</v>
      </c>
      <c r="AE295" t="s">
        <v>12</v>
      </c>
      <c r="AF295" s="6">
        <f>Referrals[[#This Row],[Date.Received]]-Referrals[[#This Row],[Date.Assessed]]</f>
        <v>7</v>
      </c>
      <c r="AG295" s="44" t="s">
        <v>645</v>
      </c>
      <c r="AH295" s="6" t="s">
        <v>640</v>
      </c>
      <c r="AI295" s="6" t="s">
        <v>700</v>
      </c>
      <c r="AJ295" s="63">
        <f t="shared" si="217"/>
        <v>2018</v>
      </c>
      <c r="AK295" s="63">
        <f t="shared" si="218"/>
        <v>1</v>
      </c>
      <c r="AL295" s="44">
        <f t="shared" si="219"/>
        <v>0</v>
      </c>
      <c r="AM295" s="80">
        <f t="shared" si="220"/>
        <v>1</v>
      </c>
      <c r="AN295" s="80">
        <f t="shared" si="221"/>
        <v>0</v>
      </c>
      <c r="AO295" s="44">
        <f t="shared" si="222"/>
        <v>0</v>
      </c>
      <c r="AP295" s="80">
        <f t="shared" si="223"/>
        <v>0</v>
      </c>
      <c r="AQ295" s="80">
        <f t="shared" si="224"/>
        <v>1</v>
      </c>
      <c r="AR295" s="80">
        <f t="shared" si="225"/>
        <v>0</v>
      </c>
      <c r="AS295" s="44">
        <f t="shared" si="226"/>
        <v>0</v>
      </c>
      <c r="AT295" s="80">
        <f t="shared" si="227"/>
        <v>0</v>
      </c>
      <c r="AU295" s="80">
        <f t="shared" si="228"/>
        <v>0</v>
      </c>
      <c r="AV295" s="72">
        <f t="shared" si="229"/>
        <v>1</v>
      </c>
      <c r="AW295" s="72">
        <f t="shared" si="230"/>
        <v>0</v>
      </c>
      <c r="AX295" s="72">
        <f t="shared" si="231"/>
        <v>0</v>
      </c>
      <c r="AY295" s="72">
        <f t="shared" si="232"/>
        <v>1</v>
      </c>
      <c r="AZ295" s="72">
        <f t="shared" si="233"/>
        <v>0</v>
      </c>
      <c r="BA295" s="72">
        <f>IF(SUM(Referrals[[#This Row],[Tribal.bin]:[GA.bin]]) = 0,0,1)</f>
        <v>1</v>
      </c>
      <c r="BB295" s="72">
        <f t="shared" si="234"/>
        <v>0</v>
      </c>
      <c r="BC295" s="72">
        <f t="shared" si="235"/>
        <v>0</v>
      </c>
      <c r="BD295" s="72">
        <f t="shared" si="236"/>
        <v>0</v>
      </c>
      <c r="BE295" s="72">
        <f t="shared" si="237"/>
        <v>0</v>
      </c>
      <c r="BF295" s="72">
        <f t="shared" si="238"/>
        <v>0</v>
      </c>
      <c r="BG295" s="72">
        <f t="shared" si="239"/>
        <v>1</v>
      </c>
      <c r="BH295" s="72">
        <f t="shared" si="240"/>
        <v>0</v>
      </c>
      <c r="BI295" s="72">
        <f t="shared" si="241"/>
        <v>1</v>
      </c>
      <c r="BJ295" s="78">
        <f t="shared" si="242"/>
        <v>1</v>
      </c>
      <c r="BK295" s="78">
        <f t="shared" si="243"/>
        <v>1</v>
      </c>
      <c r="BL295" s="78">
        <f t="shared" si="244"/>
        <v>0</v>
      </c>
      <c r="BM295" s="72">
        <f t="shared" si="245"/>
        <v>1</v>
      </c>
      <c r="BN295" s="72">
        <f t="shared" si="246"/>
        <v>0</v>
      </c>
      <c r="BO295" s="72">
        <f t="shared" si="247"/>
        <v>0</v>
      </c>
      <c r="BP295" s="80">
        <f t="shared" si="248"/>
        <v>0</v>
      </c>
      <c r="BQ295" s="72">
        <f t="shared" si="249"/>
        <v>0</v>
      </c>
      <c r="BR295" s="72">
        <f t="shared" si="250"/>
        <v>0</v>
      </c>
      <c r="BS295" s="78">
        <f t="shared" si="251"/>
        <v>1</v>
      </c>
      <c r="BT295" s="78">
        <f t="shared" si="252"/>
        <v>0</v>
      </c>
      <c r="BU295" s="80">
        <f t="shared" si="253"/>
        <v>1</v>
      </c>
      <c r="BV295" s="80">
        <f t="shared" si="254"/>
        <v>0</v>
      </c>
      <c r="BW295" s="78">
        <f>COUNTIF(Referrals[[#This Row],[Name]:[Alt.contact]],"Mi")</f>
        <v>1</v>
      </c>
      <c r="BX295" s="80">
        <f t="shared" si="255"/>
        <v>1</v>
      </c>
      <c r="BY295" s="72">
        <f t="shared" si="256"/>
        <v>0</v>
      </c>
      <c r="BZ295" s="80">
        <f t="shared" si="257"/>
        <v>0</v>
      </c>
      <c r="CA295" s="67">
        <f t="shared" si="258"/>
        <v>0</v>
      </c>
      <c r="CB295" s="80">
        <f t="shared" si="259"/>
        <v>1</v>
      </c>
      <c r="CC295" s="80">
        <f t="shared" si="260"/>
        <v>0</v>
      </c>
      <c r="CD295" s="80">
        <f t="shared" si="261"/>
        <v>0</v>
      </c>
      <c r="CE295" s="52"/>
      <c r="CF295" t="s">
        <v>717</v>
      </c>
      <c r="CG295" s="41" t="s">
        <v>104</v>
      </c>
      <c r="CH295" s="22"/>
      <c r="CI295" s="22" t="s">
        <v>411</v>
      </c>
      <c r="CJ295" s="4">
        <v>43136</v>
      </c>
      <c r="CK295" s="80" t="str">
        <f t="shared" si="262"/>
        <v xml:space="preserve"> </v>
      </c>
      <c r="CL295" s="15"/>
      <c r="CM295" s="6" t="str">
        <f t="shared" ca="1" si="263"/>
        <v xml:space="preserve"> </v>
      </c>
      <c r="CN295" s="6" t="str">
        <f t="shared" ca="1" si="264"/>
        <v xml:space="preserve"> </v>
      </c>
      <c r="CO295" s="80" t="str">
        <f t="shared" ca="1" si="265"/>
        <v xml:space="preserve"> </v>
      </c>
      <c r="CP295" s="80" t="str">
        <f t="shared" si="266"/>
        <v xml:space="preserve"> </v>
      </c>
      <c r="CQ295" s="80" t="str">
        <f t="shared" si="267"/>
        <v xml:space="preserve"> </v>
      </c>
      <c r="CR295" s="80" t="str">
        <f t="shared" si="268"/>
        <v xml:space="preserve"> </v>
      </c>
      <c r="CS295" s="80">
        <f t="shared" si="269"/>
        <v>18</v>
      </c>
    </row>
    <row r="296" spans="1:97">
      <c r="A296" s="33" t="s">
        <v>430</v>
      </c>
      <c r="B296" t="s">
        <v>284</v>
      </c>
      <c r="C296" t="s">
        <v>397</v>
      </c>
      <c r="D296">
        <v>1004227</v>
      </c>
      <c r="E296" s="4">
        <v>43087</v>
      </c>
      <c r="F296" s="2">
        <v>43118</v>
      </c>
      <c r="G296" s="2">
        <v>27018</v>
      </c>
      <c r="H296" s="58">
        <f t="shared" si="216"/>
        <v>44</v>
      </c>
      <c r="I296" s="72" t="s">
        <v>8</v>
      </c>
      <c r="J296" s="43" t="s">
        <v>8</v>
      </c>
      <c r="K296" s="6">
        <v>9</v>
      </c>
      <c r="L296" s="6" t="s">
        <v>8</v>
      </c>
      <c r="M296" s="6" t="s">
        <v>11</v>
      </c>
      <c r="N296" s="6" t="s">
        <v>8</v>
      </c>
      <c r="O296" s="57" t="s">
        <v>8</v>
      </c>
      <c r="P296" t="s">
        <v>9</v>
      </c>
      <c r="S296" s="40" t="s">
        <v>11</v>
      </c>
      <c r="T296" t="s">
        <v>22</v>
      </c>
      <c r="U296" s="76" t="s">
        <v>11</v>
      </c>
      <c r="V296" s="22" t="s">
        <v>11</v>
      </c>
      <c r="W296" s="76" t="s">
        <v>11</v>
      </c>
      <c r="X296" s="76" t="s">
        <v>8</v>
      </c>
      <c r="Y296" s="76" t="s">
        <v>8</v>
      </c>
      <c r="Z296" s="53"/>
      <c r="AB296" t="s">
        <v>15</v>
      </c>
      <c r="AC296" t="s">
        <v>695</v>
      </c>
      <c r="AD296" s="4">
        <v>43180</v>
      </c>
      <c r="AE296" t="s">
        <v>12</v>
      </c>
      <c r="AF296" s="6">
        <f>Referrals[[#This Row],[Date.Received]]-Referrals[[#This Row],[Date.Assessed]]</f>
        <v>31</v>
      </c>
      <c r="AG296" s="44" t="s">
        <v>645</v>
      </c>
      <c r="AH296" s="6" t="s">
        <v>638</v>
      </c>
      <c r="AI296" s="6" t="s">
        <v>700</v>
      </c>
      <c r="AJ296" s="63">
        <f t="shared" si="217"/>
        <v>2018</v>
      </c>
      <c r="AK296" s="63">
        <f t="shared" si="218"/>
        <v>1</v>
      </c>
      <c r="AL296" s="44">
        <f t="shared" si="219"/>
        <v>0</v>
      </c>
      <c r="AM296" s="80">
        <f t="shared" si="220"/>
        <v>1</v>
      </c>
      <c r="AN296" s="80">
        <f t="shared" si="221"/>
        <v>0</v>
      </c>
      <c r="AO296" s="6">
        <f t="shared" si="222"/>
        <v>1</v>
      </c>
      <c r="AP296" s="80">
        <f t="shared" si="223"/>
        <v>0</v>
      </c>
      <c r="AQ296" s="44">
        <f t="shared" si="224"/>
        <v>0</v>
      </c>
      <c r="AR296" s="80">
        <f t="shared" si="225"/>
        <v>0</v>
      </c>
      <c r="AS296" s="44">
        <f t="shared" si="226"/>
        <v>0</v>
      </c>
      <c r="AT296" s="80">
        <f t="shared" si="227"/>
        <v>0</v>
      </c>
      <c r="AU296" s="80">
        <f t="shared" si="228"/>
        <v>0</v>
      </c>
      <c r="AV296" s="72">
        <f t="shared" si="229"/>
        <v>1</v>
      </c>
      <c r="AW296" s="72">
        <f t="shared" si="230"/>
        <v>1</v>
      </c>
      <c r="AX296" s="72">
        <f t="shared" si="231"/>
        <v>0</v>
      </c>
      <c r="AY296" s="72">
        <f t="shared" si="232"/>
        <v>0</v>
      </c>
      <c r="AZ296" s="72">
        <f t="shared" si="233"/>
        <v>0</v>
      </c>
      <c r="BA296" s="72">
        <f>IF(SUM(Referrals[[#This Row],[Tribal.bin]:[GA.bin]]) = 0,0,1)</f>
        <v>1</v>
      </c>
      <c r="BB296" s="72">
        <f t="shared" si="234"/>
        <v>0</v>
      </c>
      <c r="BC296" s="72">
        <f t="shared" si="235"/>
        <v>0</v>
      </c>
      <c r="BD296" s="72">
        <f t="shared" si="236"/>
        <v>0</v>
      </c>
      <c r="BE296" s="72">
        <f t="shared" si="237"/>
        <v>0</v>
      </c>
      <c r="BF296" s="72">
        <f t="shared" si="238"/>
        <v>0</v>
      </c>
      <c r="BG296" s="72">
        <f t="shared" si="239"/>
        <v>0</v>
      </c>
      <c r="BH296" s="72">
        <f t="shared" si="240"/>
        <v>1</v>
      </c>
      <c r="BI296" s="72">
        <f t="shared" si="241"/>
        <v>0</v>
      </c>
      <c r="BJ296" s="78">
        <f t="shared" si="242"/>
        <v>1</v>
      </c>
      <c r="BK296" s="78">
        <f t="shared" si="243"/>
        <v>0</v>
      </c>
      <c r="BL296" s="78">
        <f t="shared" si="244"/>
        <v>0</v>
      </c>
      <c r="BM296" s="72">
        <f t="shared" si="245"/>
        <v>0</v>
      </c>
      <c r="BN296" s="72">
        <f t="shared" si="246"/>
        <v>0</v>
      </c>
      <c r="BO296" s="72">
        <f t="shared" si="247"/>
        <v>1</v>
      </c>
      <c r="BP296" s="80">
        <f t="shared" si="248"/>
        <v>0</v>
      </c>
      <c r="BQ296" s="72">
        <f t="shared" si="249"/>
        <v>0</v>
      </c>
      <c r="BR296" s="72">
        <f t="shared" si="250"/>
        <v>0</v>
      </c>
      <c r="BS296" s="78">
        <f t="shared" si="251"/>
        <v>1</v>
      </c>
      <c r="BT296" s="78">
        <f t="shared" si="252"/>
        <v>0</v>
      </c>
      <c r="BU296" s="80">
        <f t="shared" si="253"/>
        <v>1</v>
      </c>
      <c r="BV296" s="80">
        <f t="shared" si="254"/>
        <v>0</v>
      </c>
      <c r="BW296" s="78">
        <f>COUNTIF(Referrals[[#This Row],[Name]:[Alt.contact]],"Mi")</f>
        <v>0</v>
      </c>
      <c r="BX296" s="80">
        <f t="shared" si="255"/>
        <v>0</v>
      </c>
      <c r="BY296" s="66">
        <f t="shared" si="256"/>
        <v>1</v>
      </c>
      <c r="BZ296" s="66">
        <f t="shared" si="257"/>
        <v>0</v>
      </c>
      <c r="CA296" s="67">
        <f t="shared" si="258"/>
        <v>0</v>
      </c>
      <c r="CB296" s="80">
        <f t="shared" si="259"/>
        <v>1</v>
      </c>
      <c r="CC296" s="80">
        <f t="shared" si="260"/>
        <v>0</v>
      </c>
      <c r="CD296" s="80">
        <f t="shared" si="261"/>
        <v>0</v>
      </c>
      <c r="CE296" s="52"/>
      <c r="CF296" t="s">
        <v>717</v>
      </c>
      <c r="CG296" s="41" t="s">
        <v>104</v>
      </c>
      <c r="CH296" s="22"/>
      <c r="CI296" s="22" t="s">
        <v>431</v>
      </c>
      <c r="CJ296" s="4">
        <v>43206</v>
      </c>
      <c r="CK296" s="80" t="str">
        <f t="shared" si="262"/>
        <v xml:space="preserve"> </v>
      </c>
      <c r="CL296" s="15"/>
      <c r="CM296" s="6" t="str">
        <f t="shared" ca="1" si="263"/>
        <v xml:space="preserve"> </v>
      </c>
      <c r="CN296" s="6" t="str">
        <f t="shared" ca="1" si="264"/>
        <v xml:space="preserve"> </v>
      </c>
      <c r="CO296" s="80" t="str">
        <f t="shared" ca="1" si="265"/>
        <v xml:space="preserve"> </v>
      </c>
      <c r="CP296" s="80" t="str">
        <f t="shared" si="266"/>
        <v xml:space="preserve"> </v>
      </c>
      <c r="CQ296" s="80">
        <f t="shared" si="267"/>
        <v>62</v>
      </c>
      <c r="CR296" s="80" t="str">
        <f t="shared" si="268"/>
        <v xml:space="preserve"> </v>
      </c>
      <c r="CS296" s="80">
        <f t="shared" si="269"/>
        <v>88</v>
      </c>
    </row>
    <row r="297" spans="1:97">
      <c r="A297" s="33" t="s">
        <v>432</v>
      </c>
      <c r="B297" t="s">
        <v>284</v>
      </c>
      <c r="C297" t="s">
        <v>397</v>
      </c>
      <c r="D297">
        <v>1002045</v>
      </c>
      <c r="E297" s="4">
        <v>43110</v>
      </c>
      <c r="F297" s="2">
        <v>43118</v>
      </c>
      <c r="G297" s="2">
        <v>24809</v>
      </c>
      <c r="H297" s="58">
        <f t="shared" si="216"/>
        <v>50</v>
      </c>
      <c r="I297" s="72" t="s">
        <v>8</v>
      </c>
      <c r="J297" s="43" t="s">
        <v>8</v>
      </c>
      <c r="K297" s="6">
        <v>10</v>
      </c>
      <c r="L297" s="6" t="s">
        <v>8</v>
      </c>
      <c r="M297" s="6" t="s">
        <v>8</v>
      </c>
      <c r="N297" s="6" t="s">
        <v>8</v>
      </c>
      <c r="O297" s="57" t="s">
        <v>8</v>
      </c>
      <c r="P297" t="s">
        <v>21</v>
      </c>
      <c r="S297" s="40" t="s">
        <v>11</v>
      </c>
      <c r="T297" t="s">
        <v>22</v>
      </c>
      <c r="U297" s="76" t="s">
        <v>8</v>
      </c>
      <c r="V297" s="22" t="s">
        <v>11</v>
      </c>
      <c r="W297" s="76" t="s">
        <v>11</v>
      </c>
      <c r="X297" s="76" t="s">
        <v>8</v>
      </c>
      <c r="Y297" s="76" t="s">
        <v>8</v>
      </c>
      <c r="Z297" s="53" t="s">
        <v>8</v>
      </c>
      <c r="AA297" t="s">
        <v>408</v>
      </c>
      <c r="AE297" t="s">
        <v>12</v>
      </c>
      <c r="AF297" s="6">
        <f>Referrals[[#This Row],[Date.Received]]-Referrals[[#This Row],[Date.Assessed]]</f>
        <v>8</v>
      </c>
      <c r="AG297" s="6" t="s">
        <v>644</v>
      </c>
      <c r="AH297" s="6" t="s">
        <v>640</v>
      </c>
      <c r="AI297" s="6" t="s">
        <v>700</v>
      </c>
      <c r="AJ297" s="63">
        <f t="shared" si="217"/>
        <v>2018</v>
      </c>
      <c r="AK297" s="63">
        <f t="shared" si="218"/>
        <v>1</v>
      </c>
      <c r="AL297" s="80">
        <f t="shared" si="219"/>
        <v>1</v>
      </c>
      <c r="AM297" s="80">
        <f t="shared" si="220"/>
        <v>0</v>
      </c>
      <c r="AN297" s="80">
        <f t="shared" si="221"/>
        <v>0</v>
      </c>
      <c r="AO297" s="44">
        <f t="shared" si="222"/>
        <v>0</v>
      </c>
      <c r="AP297" s="80">
        <f t="shared" si="223"/>
        <v>0</v>
      </c>
      <c r="AQ297" s="80">
        <f t="shared" si="224"/>
        <v>1</v>
      </c>
      <c r="AR297" s="80">
        <f t="shared" si="225"/>
        <v>0</v>
      </c>
      <c r="AS297" s="44">
        <f t="shared" si="226"/>
        <v>0</v>
      </c>
      <c r="AT297" s="80">
        <f t="shared" si="227"/>
        <v>0</v>
      </c>
      <c r="AU297" s="80">
        <f t="shared" si="228"/>
        <v>0</v>
      </c>
      <c r="AV297" s="72">
        <f t="shared" si="229"/>
        <v>1</v>
      </c>
      <c r="AW297" s="72">
        <f t="shared" si="230"/>
        <v>1</v>
      </c>
      <c r="AX297" s="72">
        <f t="shared" si="231"/>
        <v>0</v>
      </c>
      <c r="AY297" s="72">
        <f t="shared" si="232"/>
        <v>0</v>
      </c>
      <c r="AZ297" s="72">
        <f t="shared" si="233"/>
        <v>0</v>
      </c>
      <c r="BA297" s="72">
        <f>IF(SUM(Referrals[[#This Row],[Tribal.bin]:[GA.bin]]) = 0,0,1)</f>
        <v>1</v>
      </c>
      <c r="BB297" s="72">
        <f t="shared" si="234"/>
        <v>0</v>
      </c>
      <c r="BC297" s="72">
        <f t="shared" si="235"/>
        <v>0</v>
      </c>
      <c r="BD297" s="72">
        <f t="shared" si="236"/>
        <v>0</v>
      </c>
      <c r="BE297" s="72">
        <f t="shared" si="237"/>
        <v>0</v>
      </c>
      <c r="BF297" s="72">
        <f t="shared" si="238"/>
        <v>0</v>
      </c>
      <c r="BG297" s="72">
        <f t="shared" si="239"/>
        <v>1</v>
      </c>
      <c r="BH297" s="72">
        <f t="shared" si="240"/>
        <v>0</v>
      </c>
      <c r="BI297" s="72">
        <f t="shared" si="241"/>
        <v>0</v>
      </c>
      <c r="BJ297" s="78">
        <f t="shared" si="242"/>
        <v>0</v>
      </c>
      <c r="BK297" s="78">
        <f t="shared" si="243"/>
        <v>0</v>
      </c>
      <c r="BL297" s="78">
        <f t="shared" si="244"/>
        <v>0</v>
      </c>
      <c r="BM297" s="72">
        <f t="shared" si="245"/>
        <v>0</v>
      </c>
      <c r="BN297" s="72">
        <f t="shared" si="246"/>
        <v>0</v>
      </c>
      <c r="BO297" s="72">
        <f t="shared" si="247"/>
        <v>1</v>
      </c>
      <c r="BP297" s="80">
        <f t="shared" si="248"/>
        <v>0</v>
      </c>
      <c r="BQ297" s="72">
        <f t="shared" si="249"/>
        <v>0</v>
      </c>
      <c r="BR297" s="72">
        <f t="shared" si="250"/>
        <v>0</v>
      </c>
      <c r="BS297" s="78">
        <f t="shared" si="251"/>
        <v>1</v>
      </c>
      <c r="BT297" s="78">
        <f t="shared" si="252"/>
        <v>0</v>
      </c>
      <c r="BU297" s="80">
        <f t="shared" si="253"/>
        <v>0</v>
      </c>
      <c r="BV297" s="80">
        <f t="shared" si="254"/>
        <v>0</v>
      </c>
      <c r="BW297" s="78">
        <f>COUNTIF(Referrals[[#This Row],[Name]:[Alt.contact]],"Mi")</f>
        <v>0</v>
      </c>
      <c r="BX297" s="80">
        <f t="shared" si="255"/>
        <v>0</v>
      </c>
      <c r="BY297" s="72">
        <f t="shared" si="256"/>
        <v>0</v>
      </c>
      <c r="BZ297" s="80">
        <f t="shared" si="257"/>
        <v>0</v>
      </c>
      <c r="CA297" s="67">
        <f t="shared" si="258"/>
        <v>0</v>
      </c>
      <c r="CB297" s="80">
        <f t="shared" si="259"/>
        <v>1</v>
      </c>
      <c r="CC297" s="80">
        <f t="shared" si="260"/>
        <v>0</v>
      </c>
      <c r="CD297" s="80">
        <f t="shared" si="261"/>
        <v>0</v>
      </c>
      <c r="CE297" s="52"/>
      <c r="CF297" t="s">
        <v>41</v>
      </c>
      <c r="CG297" s="62"/>
      <c r="CH297" t="s">
        <v>416</v>
      </c>
      <c r="CI297" s="22" t="s">
        <v>17</v>
      </c>
      <c r="CJ297" s="4">
        <v>43125</v>
      </c>
      <c r="CK297" s="80" t="str">
        <f t="shared" si="262"/>
        <v xml:space="preserve"> </v>
      </c>
      <c r="CL297" s="15"/>
      <c r="CM297" s="6" t="str">
        <f t="shared" ca="1" si="263"/>
        <v xml:space="preserve"> </v>
      </c>
      <c r="CN297" s="6" t="str">
        <f t="shared" ca="1" si="264"/>
        <v xml:space="preserve"> </v>
      </c>
      <c r="CO297" s="80" t="str">
        <f t="shared" ca="1" si="265"/>
        <v xml:space="preserve"> </v>
      </c>
      <c r="CP297" s="80" t="str">
        <f t="shared" si="266"/>
        <v xml:space="preserve"> </v>
      </c>
      <c r="CQ297" s="80" t="str">
        <f t="shared" si="267"/>
        <v xml:space="preserve"> </v>
      </c>
      <c r="CR297" s="80" t="str">
        <f t="shared" si="268"/>
        <v xml:space="preserve"> </v>
      </c>
      <c r="CS297" s="80">
        <f t="shared" si="269"/>
        <v>7</v>
      </c>
    </row>
    <row r="298" spans="1:97">
      <c r="A298" s="33" t="s">
        <v>433</v>
      </c>
      <c r="B298" t="s">
        <v>284</v>
      </c>
      <c r="C298" t="s">
        <v>397</v>
      </c>
      <c r="D298">
        <v>1033803</v>
      </c>
      <c r="E298" s="4">
        <v>43098</v>
      </c>
      <c r="F298" s="2">
        <v>43118</v>
      </c>
      <c r="G298" s="2">
        <v>27270</v>
      </c>
      <c r="H298" s="58">
        <f t="shared" si="216"/>
        <v>43</v>
      </c>
      <c r="I298" s="72" t="s">
        <v>8</v>
      </c>
      <c r="J298" s="43" t="s">
        <v>8</v>
      </c>
      <c r="K298" s="6">
        <v>9</v>
      </c>
      <c r="L298" s="6" t="s">
        <v>8</v>
      </c>
      <c r="M298" s="6" t="s">
        <v>11</v>
      </c>
      <c r="N298" s="6" t="s">
        <v>11</v>
      </c>
      <c r="O298" s="68" t="s">
        <v>8</v>
      </c>
      <c r="P298" t="s">
        <v>9</v>
      </c>
      <c r="Q298" t="s">
        <v>11</v>
      </c>
      <c r="T298" t="s">
        <v>22</v>
      </c>
      <c r="U298" s="76" t="s">
        <v>8</v>
      </c>
      <c r="V298" s="22" t="s">
        <v>11</v>
      </c>
      <c r="W298" s="76" t="s">
        <v>11</v>
      </c>
      <c r="X298" s="76" t="s">
        <v>8</v>
      </c>
      <c r="Y298" s="76" t="s">
        <v>8</v>
      </c>
      <c r="Z298" s="53"/>
      <c r="AD298" s="4"/>
      <c r="AE298" t="s">
        <v>12</v>
      </c>
      <c r="AF298" s="6">
        <f>Referrals[[#This Row],[Date.Received]]-Referrals[[#This Row],[Date.Assessed]]</f>
        <v>20</v>
      </c>
      <c r="AG298" s="44" t="s">
        <v>645</v>
      </c>
      <c r="AH298" s="6" t="s">
        <v>640</v>
      </c>
      <c r="AI298" s="6" t="s">
        <v>700</v>
      </c>
      <c r="AJ298" s="63">
        <f t="shared" si="217"/>
        <v>2018</v>
      </c>
      <c r="AK298" s="63">
        <f t="shared" si="218"/>
        <v>1</v>
      </c>
      <c r="AL298" s="44">
        <f t="shared" si="219"/>
        <v>0</v>
      </c>
      <c r="AM298" s="80">
        <f t="shared" si="220"/>
        <v>1</v>
      </c>
      <c r="AN298" s="80">
        <f t="shared" si="221"/>
        <v>0</v>
      </c>
      <c r="AO298" s="44">
        <f t="shared" si="222"/>
        <v>0</v>
      </c>
      <c r="AP298" s="80">
        <f t="shared" si="223"/>
        <v>0</v>
      </c>
      <c r="AQ298" s="80">
        <f t="shared" si="224"/>
        <v>1</v>
      </c>
      <c r="AR298" s="80">
        <f t="shared" si="225"/>
        <v>0</v>
      </c>
      <c r="AS298" s="44">
        <f t="shared" si="226"/>
        <v>0</v>
      </c>
      <c r="AT298" s="80">
        <f t="shared" si="227"/>
        <v>0</v>
      </c>
      <c r="AU298" s="80">
        <f t="shared" si="228"/>
        <v>0</v>
      </c>
      <c r="AV298" s="72">
        <f t="shared" si="229"/>
        <v>1</v>
      </c>
      <c r="AW298" s="72">
        <f t="shared" si="230"/>
        <v>1</v>
      </c>
      <c r="AX298" s="72">
        <f t="shared" si="231"/>
        <v>0</v>
      </c>
      <c r="AY298" s="72">
        <f t="shared" si="232"/>
        <v>0</v>
      </c>
      <c r="AZ298" s="72">
        <f t="shared" si="233"/>
        <v>0</v>
      </c>
      <c r="BA298" s="72">
        <f>IF(SUM(Referrals[[#This Row],[Tribal.bin]:[GA.bin]]) = 0,0,1)</f>
        <v>1</v>
      </c>
      <c r="BB298" s="72">
        <f t="shared" si="234"/>
        <v>0</v>
      </c>
      <c r="BC298" s="72">
        <f t="shared" si="235"/>
        <v>0</v>
      </c>
      <c r="BD298" s="72">
        <f t="shared" si="236"/>
        <v>0</v>
      </c>
      <c r="BE298" s="72">
        <f t="shared" si="237"/>
        <v>0</v>
      </c>
      <c r="BF298" s="72">
        <f t="shared" si="238"/>
        <v>0</v>
      </c>
      <c r="BG298" s="72">
        <f t="shared" si="239"/>
        <v>0</v>
      </c>
      <c r="BH298" s="72">
        <f t="shared" si="240"/>
        <v>1</v>
      </c>
      <c r="BI298" s="72">
        <f t="shared" si="241"/>
        <v>0</v>
      </c>
      <c r="BJ298" s="78">
        <f t="shared" si="242"/>
        <v>1</v>
      </c>
      <c r="BK298" s="78">
        <f t="shared" si="243"/>
        <v>1</v>
      </c>
      <c r="BL298" s="78">
        <f t="shared" si="244"/>
        <v>0</v>
      </c>
      <c r="BM298" s="72">
        <f t="shared" si="245"/>
        <v>1</v>
      </c>
      <c r="BN298" s="72">
        <f t="shared" si="246"/>
        <v>0</v>
      </c>
      <c r="BO298" s="72">
        <f t="shared" si="247"/>
        <v>0</v>
      </c>
      <c r="BP298" s="80">
        <f t="shared" si="248"/>
        <v>0</v>
      </c>
      <c r="BQ298" s="72">
        <f t="shared" si="249"/>
        <v>0</v>
      </c>
      <c r="BR298" s="72">
        <f t="shared" si="250"/>
        <v>0</v>
      </c>
      <c r="BS298" s="78">
        <f t="shared" si="251"/>
        <v>1</v>
      </c>
      <c r="BT298" s="78">
        <f t="shared" si="252"/>
        <v>0</v>
      </c>
      <c r="BU298" s="80">
        <f t="shared" si="253"/>
        <v>0</v>
      </c>
      <c r="BV298" s="80">
        <f t="shared" si="254"/>
        <v>0</v>
      </c>
      <c r="BW298" s="78">
        <f>COUNTIF(Referrals[[#This Row],[Name]:[Alt.contact]],"Mi")</f>
        <v>0</v>
      </c>
      <c r="BX298" s="80">
        <f t="shared" si="255"/>
        <v>0</v>
      </c>
      <c r="BY298" s="66">
        <f t="shared" si="256"/>
        <v>0</v>
      </c>
      <c r="BZ298" s="66">
        <f t="shared" si="257"/>
        <v>0</v>
      </c>
      <c r="CA298" s="67">
        <f t="shared" si="258"/>
        <v>0</v>
      </c>
      <c r="CB298" s="80">
        <f t="shared" si="259"/>
        <v>1</v>
      </c>
      <c r="CC298" s="80">
        <f t="shared" si="260"/>
        <v>0</v>
      </c>
      <c r="CD298" s="80">
        <f t="shared" si="261"/>
        <v>0</v>
      </c>
      <c r="CE298" s="52"/>
      <c r="CF298" t="s">
        <v>717</v>
      </c>
      <c r="CG298" s="41" t="s">
        <v>104</v>
      </c>
      <c r="CH298" s="22"/>
      <c r="CI298" s="22" t="s">
        <v>411</v>
      </c>
      <c r="CJ298" s="4">
        <v>43136</v>
      </c>
      <c r="CK298" s="80" t="str">
        <f t="shared" si="262"/>
        <v xml:space="preserve"> </v>
      </c>
      <c r="CL298" s="15"/>
      <c r="CM298" s="6" t="str">
        <f t="shared" ca="1" si="263"/>
        <v xml:space="preserve"> </v>
      </c>
      <c r="CN298" s="6" t="str">
        <f t="shared" ca="1" si="264"/>
        <v xml:space="preserve"> </v>
      </c>
      <c r="CO298" s="80" t="str">
        <f t="shared" ca="1" si="265"/>
        <v xml:space="preserve"> </v>
      </c>
      <c r="CP298" s="80" t="str">
        <f t="shared" si="266"/>
        <v xml:space="preserve"> </v>
      </c>
      <c r="CQ298" s="80" t="str">
        <f t="shared" si="267"/>
        <v xml:space="preserve"> </v>
      </c>
      <c r="CR298" s="80" t="str">
        <f t="shared" si="268"/>
        <v xml:space="preserve"> </v>
      </c>
      <c r="CS298" s="80">
        <f t="shared" si="269"/>
        <v>18</v>
      </c>
    </row>
    <row r="299" spans="1:97">
      <c r="A299" s="33" t="s">
        <v>434</v>
      </c>
      <c r="B299" t="s">
        <v>284</v>
      </c>
      <c r="C299" t="s">
        <v>353</v>
      </c>
      <c r="D299">
        <v>1002889</v>
      </c>
      <c r="E299" s="4">
        <v>43104</v>
      </c>
      <c r="F299" s="2">
        <v>43118</v>
      </c>
      <c r="G299" s="2">
        <v>21101</v>
      </c>
      <c r="H299" s="58">
        <f t="shared" si="216"/>
        <v>60</v>
      </c>
      <c r="I299" s="72" t="s">
        <v>8</v>
      </c>
      <c r="J299" s="43" t="s">
        <v>8</v>
      </c>
      <c r="K299" s="6">
        <v>10</v>
      </c>
      <c r="L299" s="6" t="s">
        <v>8</v>
      </c>
      <c r="M299" s="6" t="s">
        <v>11</v>
      </c>
      <c r="N299" s="6" t="s">
        <v>8</v>
      </c>
      <c r="O299" s="57" t="s">
        <v>8</v>
      </c>
      <c r="P299" t="s">
        <v>21</v>
      </c>
      <c r="Q299" t="s">
        <v>11</v>
      </c>
      <c r="R299" t="s">
        <v>11</v>
      </c>
      <c r="S299" s="40" t="s">
        <v>11</v>
      </c>
      <c r="T299" t="s">
        <v>45</v>
      </c>
      <c r="U299" s="76" t="s">
        <v>8</v>
      </c>
      <c r="V299" s="22" t="s">
        <v>11</v>
      </c>
      <c r="W299" s="76" t="s">
        <v>8</v>
      </c>
      <c r="X299" s="76" t="s">
        <v>11</v>
      </c>
      <c r="Y299" s="76" t="s">
        <v>8</v>
      </c>
      <c r="Z299" s="53" t="s">
        <v>8</v>
      </c>
      <c r="AA299" t="s">
        <v>408</v>
      </c>
      <c r="AB299" t="s">
        <v>26</v>
      </c>
      <c r="AD299" s="4">
        <v>43159</v>
      </c>
      <c r="AE299" t="s">
        <v>12</v>
      </c>
      <c r="AF299" s="6">
        <f>Referrals[[#This Row],[Date.Received]]-Referrals[[#This Row],[Date.Assessed]]</f>
        <v>14</v>
      </c>
      <c r="AG299" s="44" t="s">
        <v>645</v>
      </c>
      <c r="AH299" s="6" t="s">
        <v>642</v>
      </c>
      <c r="AI299" s="6" t="s">
        <v>700</v>
      </c>
      <c r="AJ299" s="63">
        <f t="shared" si="217"/>
        <v>2018</v>
      </c>
      <c r="AK299" s="63">
        <f t="shared" si="218"/>
        <v>1</v>
      </c>
      <c r="AL299" s="44">
        <f t="shared" si="219"/>
        <v>0</v>
      </c>
      <c r="AM299" s="80">
        <f t="shared" si="220"/>
        <v>1</v>
      </c>
      <c r="AN299" s="80">
        <f t="shared" si="221"/>
        <v>0</v>
      </c>
      <c r="AO299" s="44">
        <f t="shared" si="222"/>
        <v>0</v>
      </c>
      <c r="AP299" s="80">
        <f t="shared" si="223"/>
        <v>0</v>
      </c>
      <c r="AQ299" s="44">
        <f t="shared" si="224"/>
        <v>0</v>
      </c>
      <c r="AR299" s="80">
        <f t="shared" si="225"/>
        <v>0</v>
      </c>
      <c r="AS299" s="6">
        <f t="shared" si="226"/>
        <v>1</v>
      </c>
      <c r="AT299" s="80">
        <f t="shared" si="227"/>
        <v>0</v>
      </c>
      <c r="AU299" s="80">
        <f t="shared" si="228"/>
        <v>0</v>
      </c>
      <c r="AV299" s="72">
        <f t="shared" si="229"/>
        <v>1</v>
      </c>
      <c r="AW299" s="72">
        <f t="shared" si="230"/>
        <v>0</v>
      </c>
      <c r="AX299" s="72">
        <f t="shared" si="231"/>
        <v>0</v>
      </c>
      <c r="AY299" s="72">
        <f t="shared" si="232"/>
        <v>1</v>
      </c>
      <c r="AZ299" s="72">
        <f t="shared" si="233"/>
        <v>0</v>
      </c>
      <c r="BA299" s="72">
        <f>IF(SUM(Referrals[[#This Row],[Tribal.bin]:[GA.bin]]) = 0,0,1)</f>
        <v>1</v>
      </c>
      <c r="BB299" s="72">
        <f t="shared" si="234"/>
        <v>0</v>
      </c>
      <c r="BC299" s="72">
        <f t="shared" si="235"/>
        <v>0</v>
      </c>
      <c r="BD299" s="72">
        <f t="shared" si="236"/>
        <v>0</v>
      </c>
      <c r="BE299" s="72">
        <f t="shared" si="237"/>
        <v>0</v>
      </c>
      <c r="BF299" s="72">
        <f t="shared" si="238"/>
        <v>0</v>
      </c>
      <c r="BG299" s="72">
        <f t="shared" si="239"/>
        <v>1</v>
      </c>
      <c r="BH299" s="72">
        <f t="shared" si="240"/>
        <v>0</v>
      </c>
      <c r="BI299" s="72">
        <f t="shared" si="241"/>
        <v>0</v>
      </c>
      <c r="BJ299" s="78">
        <f t="shared" si="242"/>
        <v>1</v>
      </c>
      <c r="BK299" s="78">
        <f t="shared" si="243"/>
        <v>0</v>
      </c>
      <c r="BL299" s="78">
        <f t="shared" si="244"/>
        <v>0</v>
      </c>
      <c r="BM299" s="72">
        <f t="shared" si="245"/>
        <v>1</v>
      </c>
      <c r="BN299" s="72">
        <f t="shared" si="246"/>
        <v>1</v>
      </c>
      <c r="BO299" s="72">
        <f t="shared" si="247"/>
        <v>1</v>
      </c>
      <c r="BP299" s="80">
        <f t="shared" si="248"/>
        <v>0</v>
      </c>
      <c r="BQ299" s="72">
        <f t="shared" si="249"/>
        <v>0</v>
      </c>
      <c r="BR299" s="72">
        <f t="shared" si="250"/>
        <v>0</v>
      </c>
      <c r="BS299" s="78">
        <f t="shared" si="251"/>
        <v>0</v>
      </c>
      <c r="BT299" s="78">
        <f t="shared" si="252"/>
        <v>1</v>
      </c>
      <c r="BU299" s="80">
        <f t="shared" si="253"/>
        <v>0</v>
      </c>
      <c r="BV299" s="80">
        <f t="shared" si="254"/>
        <v>0</v>
      </c>
      <c r="BW299" s="78">
        <f>COUNTIF(Referrals[[#This Row],[Name]:[Alt.contact]],"Mi")</f>
        <v>0</v>
      </c>
      <c r="BX299" s="80">
        <f t="shared" si="255"/>
        <v>0</v>
      </c>
      <c r="BY299" s="66">
        <f t="shared" si="256"/>
        <v>1</v>
      </c>
      <c r="BZ299" s="66">
        <f t="shared" si="257"/>
        <v>0</v>
      </c>
      <c r="CA299" s="67">
        <f t="shared" si="258"/>
        <v>0</v>
      </c>
      <c r="CB299" s="80">
        <f t="shared" si="259"/>
        <v>1</v>
      </c>
      <c r="CC299" s="80">
        <f t="shared" si="260"/>
        <v>0</v>
      </c>
      <c r="CD299" s="80">
        <f t="shared" si="261"/>
        <v>0</v>
      </c>
      <c r="CE299" s="52"/>
      <c r="CF299" t="s">
        <v>717</v>
      </c>
      <c r="CG299" s="41" t="s">
        <v>104</v>
      </c>
      <c r="CH299" s="22"/>
      <c r="CI299" s="22" t="s">
        <v>431</v>
      </c>
      <c r="CJ299" s="4">
        <v>43231</v>
      </c>
      <c r="CK299" s="80" t="str">
        <f t="shared" si="262"/>
        <v xml:space="preserve"> </v>
      </c>
      <c r="CL299" s="15"/>
      <c r="CM299" s="6" t="str">
        <f t="shared" ca="1" si="263"/>
        <v xml:space="preserve"> </v>
      </c>
      <c r="CN299" s="6" t="str">
        <f t="shared" ca="1" si="264"/>
        <v xml:space="preserve"> </v>
      </c>
      <c r="CO299" s="80" t="str">
        <f t="shared" ca="1" si="265"/>
        <v xml:space="preserve"> </v>
      </c>
      <c r="CP299" s="80" t="str">
        <f t="shared" si="266"/>
        <v xml:space="preserve"> </v>
      </c>
      <c r="CQ299" s="80">
        <f t="shared" si="267"/>
        <v>41</v>
      </c>
      <c r="CR299" s="80" t="str">
        <f t="shared" si="268"/>
        <v xml:space="preserve"> </v>
      </c>
      <c r="CS299" s="80">
        <f t="shared" si="269"/>
        <v>113</v>
      </c>
    </row>
    <row r="300" spans="1:97">
      <c r="A300" s="33" t="s">
        <v>387</v>
      </c>
      <c r="B300" t="s">
        <v>119</v>
      </c>
      <c r="C300" t="s">
        <v>331</v>
      </c>
      <c r="D300">
        <v>1002993</v>
      </c>
      <c r="E300" s="4">
        <v>42975</v>
      </c>
      <c r="F300" s="2">
        <v>43129</v>
      </c>
      <c r="G300" s="2">
        <v>30619</v>
      </c>
      <c r="H300" s="58">
        <f t="shared" si="216"/>
        <v>34</v>
      </c>
      <c r="I300" s="72" t="s">
        <v>11</v>
      </c>
      <c r="J300" s="72" t="s">
        <v>11</v>
      </c>
      <c r="K300" s="6">
        <v>9</v>
      </c>
      <c r="L300" s="6" t="s">
        <v>8</v>
      </c>
      <c r="M300" s="6" t="s">
        <v>11</v>
      </c>
      <c r="N300" s="6" t="s">
        <v>11</v>
      </c>
      <c r="O300" s="57" t="s">
        <v>8</v>
      </c>
      <c r="P300" t="s">
        <v>9</v>
      </c>
      <c r="Q300" t="s">
        <v>11</v>
      </c>
      <c r="R300" t="s">
        <v>11</v>
      </c>
      <c r="T300" t="s">
        <v>45</v>
      </c>
      <c r="U300" s="76" t="s">
        <v>8</v>
      </c>
      <c r="V300" s="22" t="s">
        <v>11</v>
      </c>
      <c r="W300" s="76" t="s">
        <v>8</v>
      </c>
      <c r="X300" s="76" t="s">
        <v>11</v>
      </c>
      <c r="Y300" s="76" t="s">
        <v>8</v>
      </c>
      <c r="Z300" s="53"/>
      <c r="AB300" t="s">
        <v>143</v>
      </c>
      <c r="AC300" t="s">
        <v>695</v>
      </c>
      <c r="AD300" s="4">
        <v>43123</v>
      </c>
      <c r="AE300" t="s">
        <v>12</v>
      </c>
      <c r="AF300" s="6">
        <f>Referrals[[#This Row],[Date.Received]]-Referrals[[#This Row],[Date.Assessed]]</f>
        <v>154</v>
      </c>
      <c r="AG300" s="6" t="s">
        <v>644</v>
      </c>
      <c r="AH300" s="6" t="s">
        <v>698</v>
      </c>
      <c r="AI300" s="6" t="s">
        <v>700</v>
      </c>
      <c r="AJ300" s="63">
        <f t="shared" si="217"/>
        <v>2018</v>
      </c>
      <c r="AK300" s="63">
        <f t="shared" si="218"/>
        <v>1</v>
      </c>
      <c r="AL300" s="80">
        <f t="shared" si="219"/>
        <v>1</v>
      </c>
      <c r="AM300" s="80">
        <f t="shared" si="220"/>
        <v>0</v>
      </c>
      <c r="AN300" s="80">
        <f t="shared" si="221"/>
        <v>0</v>
      </c>
      <c r="AO300" s="44">
        <f t="shared" si="222"/>
        <v>0</v>
      </c>
      <c r="AP300" s="80">
        <f t="shared" si="223"/>
        <v>0</v>
      </c>
      <c r="AQ300" s="44">
        <f t="shared" si="224"/>
        <v>0</v>
      </c>
      <c r="AR300" s="80">
        <f t="shared" si="225"/>
        <v>0</v>
      </c>
      <c r="AS300" s="44">
        <f t="shared" si="226"/>
        <v>0</v>
      </c>
      <c r="AT300" s="80">
        <f t="shared" si="227"/>
        <v>1</v>
      </c>
      <c r="AU300" s="80">
        <f t="shared" si="228"/>
        <v>0</v>
      </c>
      <c r="AV300" s="72">
        <f t="shared" si="229"/>
        <v>1</v>
      </c>
      <c r="AW300" s="72">
        <f t="shared" si="230"/>
        <v>0</v>
      </c>
      <c r="AX300" s="72">
        <f t="shared" si="231"/>
        <v>0</v>
      </c>
      <c r="AY300" s="72">
        <f t="shared" si="232"/>
        <v>1</v>
      </c>
      <c r="AZ300" s="72">
        <f t="shared" si="233"/>
        <v>0</v>
      </c>
      <c r="BA300" s="72">
        <f>IF(SUM(Referrals[[#This Row],[Tribal.bin]:[GA.bin]]) = 0,0,1)</f>
        <v>1</v>
      </c>
      <c r="BB300" s="72">
        <f t="shared" si="234"/>
        <v>0</v>
      </c>
      <c r="BC300" s="72">
        <f t="shared" si="235"/>
        <v>0</v>
      </c>
      <c r="BD300" s="72">
        <f t="shared" si="236"/>
        <v>0</v>
      </c>
      <c r="BE300" s="72">
        <f t="shared" si="237"/>
        <v>0</v>
      </c>
      <c r="BF300" s="72">
        <f t="shared" si="238"/>
        <v>0</v>
      </c>
      <c r="BG300" s="72">
        <f t="shared" si="239"/>
        <v>0</v>
      </c>
      <c r="BH300" s="72">
        <f t="shared" si="240"/>
        <v>1</v>
      </c>
      <c r="BI300" s="72">
        <f t="shared" si="241"/>
        <v>0</v>
      </c>
      <c r="BJ300" s="78">
        <f t="shared" si="242"/>
        <v>1</v>
      </c>
      <c r="BK300" s="78">
        <f t="shared" si="243"/>
        <v>1</v>
      </c>
      <c r="BL300" s="78">
        <f t="shared" si="244"/>
        <v>0</v>
      </c>
      <c r="BM300" s="72">
        <f t="shared" si="245"/>
        <v>1</v>
      </c>
      <c r="BN300" s="72">
        <f t="shared" si="246"/>
        <v>1</v>
      </c>
      <c r="BO300" s="72">
        <f t="shared" si="247"/>
        <v>0</v>
      </c>
      <c r="BP300" s="80">
        <f t="shared" si="248"/>
        <v>0</v>
      </c>
      <c r="BQ300" s="72">
        <f t="shared" si="249"/>
        <v>1</v>
      </c>
      <c r="BR300" s="72">
        <f t="shared" si="250"/>
        <v>1</v>
      </c>
      <c r="BS300" s="78">
        <f t="shared" si="251"/>
        <v>0</v>
      </c>
      <c r="BT300" s="78">
        <f t="shared" si="252"/>
        <v>1</v>
      </c>
      <c r="BU300" s="80">
        <f t="shared" si="253"/>
        <v>0</v>
      </c>
      <c r="BV300" s="80">
        <f t="shared" si="254"/>
        <v>0</v>
      </c>
      <c r="BW300" s="78">
        <f>COUNTIF(Referrals[[#This Row],[Name]:[Alt.contact]],"Mi")</f>
        <v>0</v>
      </c>
      <c r="BX300" s="80">
        <f t="shared" si="255"/>
        <v>0</v>
      </c>
      <c r="BY300" s="66">
        <f t="shared" si="256"/>
        <v>1</v>
      </c>
      <c r="BZ300" s="66">
        <f t="shared" si="257"/>
        <v>0</v>
      </c>
      <c r="CA300" s="67">
        <f t="shared" si="258"/>
        <v>0</v>
      </c>
      <c r="CB300" s="80">
        <f t="shared" si="259"/>
        <v>1</v>
      </c>
      <c r="CC300" s="80">
        <f t="shared" si="260"/>
        <v>0</v>
      </c>
      <c r="CD300" s="80">
        <f t="shared" si="261"/>
        <v>0</v>
      </c>
      <c r="CE300" s="23"/>
      <c r="CF300" t="s">
        <v>717</v>
      </c>
      <c r="CG300" s="41" t="s">
        <v>104</v>
      </c>
      <c r="CH300" s="22"/>
      <c r="CI300" s="22" t="s">
        <v>431</v>
      </c>
      <c r="CJ300" s="4">
        <v>43209</v>
      </c>
      <c r="CK300" s="80" t="str">
        <f t="shared" si="262"/>
        <v xml:space="preserve"> </v>
      </c>
      <c r="CL300" s="15"/>
      <c r="CM300" s="6" t="str">
        <f t="shared" ca="1" si="263"/>
        <v xml:space="preserve"> </v>
      </c>
      <c r="CN300" s="6" t="str">
        <f t="shared" ca="1" si="264"/>
        <v xml:space="preserve"> </v>
      </c>
      <c r="CO300" s="80" t="str">
        <f t="shared" ca="1" si="265"/>
        <v xml:space="preserve"> </v>
      </c>
      <c r="CP300" s="80" t="str">
        <f t="shared" si="266"/>
        <v xml:space="preserve"> </v>
      </c>
      <c r="CQ300" s="80">
        <f t="shared" si="267"/>
        <v>-6</v>
      </c>
      <c r="CR300" s="80" t="str">
        <f t="shared" si="268"/>
        <v xml:space="preserve"> </v>
      </c>
      <c r="CS300" s="80">
        <f t="shared" si="269"/>
        <v>80</v>
      </c>
    </row>
    <row r="301" spans="1:97">
      <c r="A301" s="33" t="s">
        <v>435</v>
      </c>
      <c r="B301" t="s">
        <v>111</v>
      </c>
      <c r="C301" t="s">
        <v>255</v>
      </c>
      <c r="D301">
        <v>1030997</v>
      </c>
      <c r="E301" s="4">
        <v>43125</v>
      </c>
      <c r="F301" s="2">
        <v>43130</v>
      </c>
      <c r="G301" s="2">
        <v>20847</v>
      </c>
      <c r="H301" s="58">
        <f t="shared" si="216"/>
        <v>61</v>
      </c>
      <c r="I301" s="72" t="s">
        <v>8</v>
      </c>
      <c r="J301" s="43" t="s">
        <v>8</v>
      </c>
      <c r="K301" s="6">
        <v>16</v>
      </c>
      <c r="L301" s="6" t="s">
        <v>8</v>
      </c>
      <c r="M301" s="6" t="s">
        <v>11</v>
      </c>
      <c r="N301" s="6" t="s">
        <v>8</v>
      </c>
      <c r="O301" s="57" t="s">
        <v>8</v>
      </c>
      <c r="P301" t="s">
        <v>21</v>
      </c>
      <c r="Q301" t="s">
        <v>11</v>
      </c>
      <c r="S301" s="40" t="s">
        <v>11</v>
      </c>
      <c r="T301" t="s">
        <v>22</v>
      </c>
      <c r="U301" s="76" t="s">
        <v>8</v>
      </c>
      <c r="V301" s="22" t="s">
        <v>11</v>
      </c>
      <c r="W301" s="76" t="s">
        <v>8</v>
      </c>
      <c r="X301" s="76" t="s">
        <v>8</v>
      </c>
      <c r="Y301" s="76" t="s">
        <v>8</v>
      </c>
      <c r="Z301" s="53"/>
      <c r="AE301" t="s">
        <v>12</v>
      </c>
      <c r="AF301" s="6">
        <f>Referrals[[#This Row],[Date.Received]]-Referrals[[#This Row],[Date.Assessed]]</f>
        <v>5</v>
      </c>
      <c r="AG301" s="44" t="s">
        <v>645</v>
      </c>
      <c r="AH301" s="6" t="s">
        <v>698</v>
      </c>
      <c r="AI301" s="6" t="s">
        <v>700</v>
      </c>
      <c r="AJ301" s="63">
        <f t="shared" si="217"/>
        <v>2018</v>
      </c>
      <c r="AK301" s="63">
        <f t="shared" si="218"/>
        <v>1</v>
      </c>
      <c r="AL301" s="44">
        <f t="shared" si="219"/>
        <v>0</v>
      </c>
      <c r="AM301" s="80">
        <f t="shared" si="220"/>
        <v>1</v>
      </c>
      <c r="AN301" s="80">
        <f t="shared" si="221"/>
        <v>0</v>
      </c>
      <c r="AO301" s="44">
        <f t="shared" si="222"/>
        <v>0</v>
      </c>
      <c r="AP301" s="80">
        <f t="shared" si="223"/>
        <v>0</v>
      </c>
      <c r="AQ301" s="44">
        <f t="shared" si="224"/>
        <v>0</v>
      </c>
      <c r="AR301" s="80">
        <f t="shared" si="225"/>
        <v>0</v>
      </c>
      <c r="AS301" s="44">
        <f t="shared" si="226"/>
        <v>0</v>
      </c>
      <c r="AT301" s="80">
        <f t="shared" si="227"/>
        <v>1</v>
      </c>
      <c r="AU301" s="80">
        <f t="shared" si="228"/>
        <v>0</v>
      </c>
      <c r="AV301" s="72">
        <f t="shared" si="229"/>
        <v>1</v>
      </c>
      <c r="AW301" s="72">
        <f t="shared" si="230"/>
        <v>1</v>
      </c>
      <c r="AX301" s="72">
        <f t="shared" si="231"/>
        <v>0</v>
      </c>
      <c r="AY301" s="72">
        <f t="shared" si="232"/>
        <v>0</v>
      </c>
      <c r="AZ301" s="72">
        <f t="shared" si="233"/>
        <v>0</v>
      </c>
      <c r="BA301" s="72">
        <f>IF(SUM(Referrals[[#This Row],[Tribal.bin]:[GA.bin]]) = 0,0,1)</f>
        <v>1</v>
      </c>
      <c r="BB301" s="72">
        <f t="shared" si="234"/>
        <v>0</v>
      </c>
      <c r="BC301" s="72">
        <f t="shared" si="235"/>
        <v>0</v>
      </c>
      <c r="BD301" s="72">
        <f t="shared" si="236"/>
        <v>0</v>
      </c>
      <c r="BE301" s="72">
        <f t="shared" si="237"/>
        <v>0</v>
      </c>
      <c r="BF301" s="72">
        <f t="shared" si="238"/>
        <v>0</v>
      </c>
      <c r="BG301" s="72">
        <f t="shared" si="239"/>
        <v>1</v>
      </c>
      <c r="BH301" s="72">
        <f t="shared" si="240"/>
        <v>0</v>
      </c>
      <c r="BI301" s="72">
        <f t="shared" si="241"/>
        <v>0</v>
      </c>
      <c r="BJ301" s="78">
        <f t="shared" si="242"/>
        <v>1</v>
      </c>
      <c r="BK301" s="78">
        <f t="shared" si="243"/>
        <v>0</v>
      </c>
      <c r="BL301" s="78">
        <f t="shared" si="244"/>
        <v>0</v>
      </c>
      <c r="BM301" s="72">
        <f t="shared" si="245"/>
        <v>1</v>
      </c>
      <c r="BN301" s="72">
        <f t="shared" si="246"/>
        <v>0</v>
      </c>
      <c r="BO301" s="72">
        <f t="shared" si="247"/>
        <v>1</v>
      </c>
      <c r="BP301" s="80">
        <f t="shared" si="248"/>
        <v>0</v>
      </c>
      <c r="BQ301" s="72">
        <f t="shared" si="249"/>
        <v>0</v>
      </c>
      <c r="BR301" s="72">
        <f t="shared" si="250"/>
        <v>0</v>
      </c>
      <c r="BS301" s="78">
        <f t="shared" si="251"/>
        <v>0</v>
      </c>
      <c r="BT301" s="78">
        <f t="shared" si="252"/>
        <v>0</v>
      </c>
      <c r="BU301" s="80">
        <f t="shared" si="253"/>
        <v>0</v>
      </c>
      <c r="BV301" s="80">
        <f t="shared" si="254"/>
        <v>0</v>
      </c>
      <c r="BW301" s="78">
        <f>COUNTIF(Referrals[[#This Row],[Name]:[Alt.contact]],"Mi")</f>
        <v>0</v>
      </c>
      <c r="BX301" s="80">
        <f t="shared" si="255"/>
        <v>0</v>
      </c>
      <c r="BY301" s="72">
        <f t="shared" si="256"/>
        <v>0</v>
      </c>
      <c r="BZ301" s="80">
        <f t="shared" si="257"/>
        <v>0</v>
      </c>
      <c r="CA301" s="67">
        <f t="shared" si="258"/>
        <v>0</v>
      </c>
      <c r="CB301" s="80">
        <f t="shared" si="259"/>
        <v>1</v>
      </c>
      <c r="CC301" s="80">
        <f t="shared" si="260"/>
        <v>0</v>
      </c>
      <c r="CD301" s="80">
        <f t="shared" si="261"/>
        <v>0</v>
      </c>
      <c r="CE301" s="52"/>
      <c r="CF301" s="40" t="s">
        <v>413</v>
      </c>
      <c r="CG301" s="62"/>
      <c r="CH301" s="22"/>
      <c r="CI301" s="22"/>
      <c r="CJ301" s="4">
        <v>43195</v>
      </c>
      <c r="CK301" s="80" t="str">
        <f t="shared" si="262"/>
        <v xml:space="preserve"> </v>
      </c>
      <c r="CL301" s="15"/>
      <c r="CM301" s="6" t="str">
        <f t="shared" ca="1" si="263"/>
        <v xml:space="preserve"> </v>
      </c>
      <c r="CN301" s="6" t="str">
        <f t="shared" ca="1" si="264"/>
        <v xml:space="preserve"> </v>
      </c>
      <c r="CO301" s="80" t="str">
        <f t="shared" ca="1" si="265"/>
        <v xml:space="preserve"> </v>
      </c>
      <c r="CP301" s="80" t="str">
        <f t="shared" si="266"/>
        <v xml:space="preserve"> </v>
      </c>
      <c r="CQ301" s="80" t="str">
        <f t="shared" si="267"/>
        <v xml:space="preserve"> </v>
      </c>
      <c r="CR301" s="80" t="str">
        <f t="shared" si="268"/>
        <v xml:space="preserve"> </v>
      </c>
      <c r="CS301" s="80">
        <f t="shared" si="269"/>
        <v>65</v>
      </c>
    </row>
    <row r="302" spans="1:97">
      <c r="A302" s="33" t="s">
        <v>436</v>
      </c>
      <c r="B302" t="s">
        <v>39</v>
      </c>
      <c r="C302" t="s">
        <v>437</v>
      </c>
      <c r="D302">
        <v>1007231</v>
      </c>
      <c r="E302" s="4">
        <v>43096</v>
      </c>
      <c r="F302" s="2">
        <v>43130</v>
      </c>
      <c r="G302" s="2">
        <v>31649</v>
      </c>
      <c r="H302" s="58">
        <f t="shared" si="216"/>
        <v>31</v>
      </c>
      <c r="I302" s="72" t="s">
        <v>8</v>
      </c>
      <c r="J302" s="43" t="s">
        <v>8</v>
      </c>
      <c r="K302" s="6">
        <v>13</v>
      </c>
      <c r="L302" s="6" t="s">
        <v>8</v>
      </c>
      <c r="M302" s="6" t="s">
        <v>11</v>
      </c>
      <c r="N302" s="6" t="s">
        <v>8</v>
      </c>
      <c r="O302" s="57" t="s">
        <v>8</v>
      </c>
      <c r="P302" t="s">
        <v>9</v>
      </c>
      <c r="Q302" t="s">
        <v>11</v>
      </c>
      <c r="R302" t="s">
        <v>11</v>
      </c>
      <c r="S302" s="40" t="s">
        <v>11</v>
      </c>
      <c r="T302" t="s">
        <v>22</v>
      </c>
      <c r="U302" s="76" t="s">
        <v>8</v>
      </c>
      <c r="V302" s="22" t="s">
        <v>8</v>
      </c>
      <c r="W302" s="76" t="s">
        <v>11</v>
      </c>
      <c r="X302" s="76" t="s">
        <v>11</v>
      </c>
      <c r="Y302" s="76" t="s">
        <v>8</v>
      </c>
      <c r="Z302" s="53"/>
      <c r="AE302" t="s">
        <v>12</v>
      </c>
      <c r="AF302" s="6">
        <f>Referrals[[#This Row],[Date.Received]]-Referrals[[#This Row],[Date.Assessed]]</f>
        <v>34</v>
      </c>
      <c r="AG302" s="44" t="s">
        <v>645</v>
      </c>
      <c r="AH302" s="6" t="s">
        <v>640</v>
      </c>
      <c r="AI302" s="6" t="s">
        <v>700</v>
      </c>
      <c r="AJ302" s="63">
        <f t="shared" si="217"/>
        <v>2018</v>
      </c>
      <c r="AK302" s="63">
        <f t="shared" si="218"/>
        <v>1</v>
      </c>
      <c r="AL302" s="44">
        <f t="shared" si="219"/>
        <v>0</v>
      </c>
      <c r="AM302" s="80">
        <f t="shared" si="220"/>
        <v>1</v>
      </c>
      <c r="AN302" s="80">
        <f t="shared" si="221"/>
        <v>0</v>
      </c>
      <c r="AO302" s="44">
        <f t="shared" si="222"/>
        <v>0</v>
      </c>
      <c r="AP302" s="80">
        <f t="shared" si="223"/>
        <v>0</v>
      </c>
      <c r="AQ302" s="80">
        <f t="shared" si="224"/>
        <v>1</v>
      </c>
      <c r="AR302" s="80">
        <f t="shared" si="225"/>
        <v>0</v>
      </c>
      <c r="AS302" s="44">
        <f t="shared" si="226"/>
        <v>0</v>
      </c>
      <c r="AT302" s="80">
        <f t="shared" si="227"/>
        <v>0</v>
      </c>
      <c r="AU302" s="80">
        <f t="shared" si="228"/>
        <v>0</v>
      </c>
      <c r="AV302" s="72">
        <f t="shared" si="229"/>
        <v>0</v>
      </c>
      <c r="AW302" s="72">
        <f t="shared" si="230"/>
        <v>1</v>
      </c>
      <c r="AX302" s="72">
        <f t="shared" si="231"/>
        <v>0</v>
      </c>
      <c r="AY302" s="72">
        <f t="shared" si="232"/>
        <v>0</v>
      </c>
      <c r="AZ302" s="72">
        <f t="shared" si="233"/>
        <v>0</v>
      </c>
      <c r="BA302" s="72">
        <f>IF(SUM(Referrals[[#This Row],[Tribal.bin]:[GA.bin]]) = 0,0,1)</f>
        <v>1</v>
      </c>
      <c r="BB302" s="72">
        <f t="shared" si="234"/>
        <v>0</v>
      </c>
      <c r="BC302" s="72">
        <f t="shared" si="235"/>
        <v>0</v>
      </c>
      <c r="BD302" s="72">
        <f t="shared" si="236"/>
        <v>0</v>
      </c>
      <c r="BE302" s="72">
        <f t="shared" si="237"/>
        <v>0</v>
      </c>
      <c r="BF302" s="72">
        <f t="shared" si="238"/>
        <v>0</v>
      </c>
      <c r="BG302" s="72">
        <f t="shared" si="239"/>
        <v>0</v>
      </c>
      <c r="BH302" s="72">
        <f t="shared" si="240"/>
        <v>1</v>
      </c>
      <c r="BI302" s="72">
        <f t="shared" si="241"/>
        <v>0</v>
      </c>
      <c r="BJ302" s="78">
        <f t="shared" si="242"/>
        <v>1</v>
      </c>
      <c r="BK302" s="78">
        <f t="shared" si="243"/>
        <v>0</v>
      </c>
      <c r="BL302" s="78">
        <f t="shared" si="244"/>
        <v>0</v>
      </c>
      <c r="BM302" s="72">
        <f t="shared" si="245"/>
        <v>1</v>
      </c>
      <c r="BN302" s="72">
        <f t="shared" si="246"/>
        <v>1</v>
      </c>
      <c r="BO302" s="72">
        <f t="shared" si="247"/>
        <v>1</v>
      </c>
      <c r="BP302" s="80">
        <f t="shared" si="248"/>
        <v>0</v>
      </c>
      <c r="BQ302" s="72">
        <f t="shared" si="249"/>
        <v>0</v>
      </c>
      <c r="BR302" s="72">
        <f t="shared" si="250"/>
        <v>0</v>
      </c>
      <c r="BS302" s="78">
        <f t="shared" si="251"/>
        <v>1</v>
      </c>
      <c r="BT302" s="78">
        <f t="shared" si="252"/>
        <v>1</v>
      </c>
      <c r="BU302" s="80">
        <f t="shared" si="253"/>
        <v>0</v>
      </c>
      <c r="BV302" s="80">
        <f t="shared" si="254"/>
        <v>0</v>
      </c>
      <c r="BW302" s="78">
        <f>COUNTIF(Referrals[[#This Row],[Name]:[Alt.contact]],"Mi")</f>
        <v>0</v>
      </c>
      <c r="BX302" s="80">
        <f t="shared" si="255"/>
        <v>0</v>
      </c>
      <c r="BY302" s="72">
        <f t="shared" si="256"/>
        <v>0</v>
      </c>
      <c r="BZ302" s="80">
        <f t="shared" si="257"/>
        <v>0</v>
      </c>
      <c r="CA302" s="67">
        <f t="shared" si="258"/>
        <v>0</v>
      </c>
      <c r="CB302" s="80">
        <f t="shared" si="259"/>
        <v>1</v>
      </c>
      <c r="CC302" s="80">
        <f t="shared" si="260"/>
        <v>0</v>
      </c>
      <c r="CD302" s="80">
        <f t="shared" si="261"/>
        <v>0</v>
      </c>
      <c r="CE302" s="52"/>
      <c r="CF302" t="s">
        <v>717</v>
      </c>
      <c r="CG302" s="41" t="s">
        <v>104</v>
      </c>
      <c r="CH302" s="22"/>
      <c r="CI302" s="22" t="s">
        <v>17</v>
      </c>
      <c r="CJ302" s="4">
        <v>43137</v>
      </c>
      <c r="CK302" s="80" t="str">
        <f t="shared" si="262"/>
        <v xml:space="preserve"> </v>
      </c>
      <c r="CL302" s="15"/>
      <c r="CM302" s="6" t="str">
        <f t="shared" ca="1" si="263"/>
        <v xml:space="preserve"> </v>
      </c>
      <c r="CN302" s="6" t="str">
        <f t="shared" ca="1" si="264"/>
        <v xml:space="preserve"> </v>
      </c>
      <c r="CO302" s="80" t="str">
        <f t="shared" ca="1" si="265"/>
        <v xml:space="preserve"> </v>
      </c>
      <c r="CP302" s="80" t="str">
        <f t="shared" si="266"/>
        <v xml:space="preserve"> </v>
      </c>
      <c r="CQ302" s="80" t="str">
        <f t="shared" si="267"/>
        <v xml:space="preserve"> </v>
      </c>
      <c r="CR302" s="80" t="str">
        <f t="shared" si="268"/>
        <v xml:space="preserve"> </v>
      </c>
      <c r="CS302" s="80">
        <f t="shared" si="269"/>
        <v>7</v>
      </c>
    </row>
    <row r="303" spans="1:97">
      <c r="A303" s="33" t="s">
        <v>440</v>
      </c>
      <c r="B303" t="s">
        <v>441</v>
      </c>
      <c r="C303" t="s">
        <v>442</v>
      </c>
      <c r="D303">
        <v>1004291</v>
      </c>
      <c r="E303" s="4">
        <v>43173</v>
      </c>
      <c r="F303" s="2">
        <v>43192</v>
      </c>
      <c r="G303" s="2">
        <v>23450</v>
      </c>
      <c r="H303" s="58">
        <f t="shared" si="216"/>
        <v>54</v>
      </c>
      <c r="I303" s="72" t="s">
        <v>8</v>
      </c>
      <c r="J303" s="43" t="s">
        <v>8</v>
      </c>
      <c r="K303" s="6">
        <v>14</v>
      </c>
      <c r="L303" s="6" t="s">
        <v>8</v>
      </c>
      <c r="M303" s="6" t="s">
        <v>11</v>
      </c>
      <c r="N303" s="6" t="s">
        <v>11</v>
      </c>
      <c r="O303" s="57" t="s">
        <v>8</v>
      </c>
      <c r="P303" t="s">
        <v>21</v>
      </c>
      <c r="Q303" t="s">
        <v>11</v>
      </c>
      <c r="R303" t="s">
        <v>11</v>
      </c>
      <c r="S303" s="40" t="s">
        <v>11</v>
      </c>
      <c r="T303" t="s">
        <v>678</v>
      </c>
      <c r="U303" s="76" t="s">
        <v>8</v>
      </c>
      <c r="V303" s="22" t="s">
        <v>11</v>
      </c>
      <c r="W303" s="76" t="s">
        <v>11</v>
      </c>
      <c r="X303" s="76" t="s">
        <v>8</v>
      </c>
      <c r="Y303" s="76" t="s">
        <v>8</v>
      </c>
      <c r="Z303" s="53" t="s">
        <v>8</v>
      </c>
      <c r="AA303" t="s">
        <v>408</v>
      </c>
      <c r="AB303" t="s">
        <v>26</v>
      </c>
      <c r="AD303" s="4">
        <v>43318</v>
      </c>
      <c r="AE303" t="s">
        <v>16</v>
      </c>
      <c r="AF303" s="6">
        <f>Referrals[[#This Row],[Date.Received]]-Referrals[[#This Row],[Date.Assessed]]</f>
        <v>19</v>
      </c>
      <c r="AG303" s="6" t="s">
        <v>644</v>
      </c>
      <c r="AH303" s="6" t="s">
        <v>640</v>
      </c>
      <c r="AI303" s="6" t="s">
        <v>700</v>
      </c>
      <c r="AJ303" s="63">
        <f t="shared" si="217"/>
        <v>2018</v>
      </c>
      <c r="AK303" s="63">
        <f t="shared" si="218"/>
        <v>4</v>
      </c>
      <c r="AL303" s="80">
        <f t="shared" si="219"/>
        <v>1</v>
      </c>
      <c r="AM303" s="80">
        <f t="shared" si="220"/>
        <v>0</v>
      </c>
      <c r="AN303" s="80">
        <f t="shared" si="221"/>
        <v>0</v>
      </c>
      <c r="AO303" s="44">
        <f t="shared" si="222"/>
        <v>0</v>
      </c>
      <c r="AP303" s="80">
        <f t="shared" si="223"/>
        <v>0</v>
      </c>
      <c r="AQ303" s="80">
        <f t="shared" si="224"/>
        <v>1</v>
      </c>
      <c r="AR303" s="80">
        <f t="shared" si="225"/>
        <v>0</v>
      </c>
      <c r="AS303" s="44">
        <f t="shared" si="226"/>
        <v>0</v>
      </c>
      <c r="AT303" s="80">
        <f t="shared" si="227"/>
        <v>0</v>
      </c>
      <c r="AU303" s="80">
        <f t="shared" si="228"/>
        <v>0</v>
      </c>
      <c r="AV303" s="72">
        <f t="shared" si="229"/>
        <v>1</v>
      </c>
      <c r="AW303" s="72">
        <f t="shared" si="230"/>
        <v>0</v>
      </c>
      <c r="AX303" s="72">
        <f t="shared" si="231"/>
        <v>0</v>
      </c>
      <c r="AY303" s="72">
        <f t="shared" si="232"/>
        <v>0</v>
      </c>
      <c r="AZ303" s="72">
        <f t="shared" si="233"/>
        <v>0</v>
      </c>
      <c r="BA303" s="72">
        <f>IF(SUM(Referrals[[#This Row],[Tribal.bin]:[GA.bin]]) = 0,0,1)</f>
        <v>1</v>
      </c>
      <c r="BB303" s="72">
        <f t="shared" si="234"/>
        <v>0</v>
      </c>
      <c r="BC303" s="72">
        <f t="shared" si="235"/>
        <v>0</v>
      </c>
      <c r="BD303" s="72">
        <f t="shared" si="236"/>
        <v>0</v>
      </c>
      <c r="BE303" s="72">
        <f t="shared" si="237"/>
        <v>0</v>
      </c>
      <c r="BF303" s="72">
        <f t="shared" si="238"/>
        <v>0</v>
      </c>
      <c r="BG303" s="72">
        <f t="shared" si="239"/>
        <v>1</v>
      </c>
      <c r="BH303" s="72">
        <f t="shared" si="240"/>
        <v>0</v>
      </c>
      <c r="BI303" s="72">
        <f t="shared" si="241"/>
        <v>0</v>
      </c>
      <c r="BJ303" s="78">
        <f t="shared" si="242"/>
        <v>1</v>
      </c>
      <c r="BK303" s="78">
        <f t="shared" si="243"/>
        <v>1</v>
      </c>
      <c r="BL303" s="78">
        <f t="shared" si="244"/>
        <v>0</v>
      </c>
      <c r="BM303" s="72">
        <f t="shared" si="245"/>
        <v>1</v>
      </c>
      <c r="BN303" s="72">
        <f t="shared" si="246"/>
        <v>1</v>
      </c>
      <c r="BO303" s="72">
        <f t="shared" si="247"/>
        <v>1</v>
      </c>
      <c r="BP303" s="80">
        <f t="shared" si="248"/>
        <v>0</v>
      </c>
      <c r="BQ303" s="72">
        <f t="shared" si="249"/>
        <v>0</v>
      </c>
      <c r="BR303" s="72">
        <f t="shared" si="250"/>
        <v>0</v>
      </c>
      <c r="BS303" s="78">
        <f t="shared" si="251"/>
        <v>1</v>
      </c>
      <c r="BT303" s="78">
        <f t="shared" si="252"/>
        <v>0</v>
      </c>
      <c r="BU303" s="80">
        <f t="shared" si="253"/>
        <v>0</v>
      </c>
      <c r="BV303" s="80">
        <f t="shared" si="254"/>
        <v>0</v>
      </c>
      <c r="BW303" s="78">
        <f>COUNTIF(Referrals[[#This Row],[Name]:[Alt.contact]],"Mi")</f>
        <v>1</v>
      </c>
      <c r="BX303" s="80">
        <f t="shared" si="255"/>
        <v>1</v>
      </c>
      <c r="BY303" s="66">
        <f t="shared" si="256"/>
        <v>1</v>
      </c>
      <c r="BZ303" s="66">
        <f t="shared" si="257"/>
        <v>0</v>
      </c>
      <c r="CA303" s="67">
        <f t="shared" si="258"/>
        <v>1</v>
      </c>
      <c r="CB303" s="80">
        <f t="shared" si="259"/>
        <v>0</v>
      </c>
      <c r="CC303" s="80">
        <f t="shared" si="260"/>
        <v>0</v>
      </c>
      <c r="CD303" s="80">
        <f t="shared" si="261"/>
        <v>0</v>
      </c>
      <c r="CE303" s="52">
        <v>43388</v>
      </c>
      <c r="CG303" s="62"/>
      <c r="CH303" s="22"/>
      <c r="CI303" s="22"/>
      <c r="CJ303" s="4">
        <v>43391</v>
      </c>
      <c r="CK303" s="80" t="str">
        <f t="shared" si="262"/>
        <v>Yes</v>
      </c>
      <c r="CL303" s="15"/>
      <c r="CM303" s="6">
        <f t="shared" ca="1" si="263"/>
        <v>473</v>
      </c>
      <c r="CN303" s="6" t="str">
        <f t="shared" ca="1" si="264"/>
        <v>Yes</v>
      </c>
      <c r="CO303" s="80" t="str">
        <f t="shared" ca="1" si="265"/>
        <v>Yes</v>
      </c>
      <c r="CP303" s="80">
        <f t="shared" si="266"/>
        <v>196</v>
      </c>
      <c r="CQ303" s="80">
        <f t="shared" si="267"/>
        <v>126</v>
      </c>
      <c r="CR303" s="80">
        <f t="shared" si="268"/>
        <v>70</v>
      </c>
      <c r="CS303" s="80" t="str">
        <f t="shared" si="269"/>
        <v xml:space="preserve"> </v>
      </c>
    </row>
    <row r="304" spans="1:97">
      <c r="A304" s="33" t="s">
        <v>194</v>
      </c>
      <c r="B304" t="s">
        <v>119</v>
      </c>
      <c r="C304" t="s">
        <v>188</v>
      </c>
      <c r="D304">
        <v>1002275</v>
      </c>
      <c r="E304" s="4">
        <v>42954</v>
      </c>
      <c r="F304" s="2">
        <v>43192</v>
      </c>
      <c r="G304" s="2">
        <v>23870</v>
      </c>
      <c r="H304" s="58">
        <f t="shared" si="216"/>
        <v>52</v>
      </c>
      <c r="I304" s="72" t="s">
        <v>11</v>
      </c>
      <c r="J304" s="72" t="s">
        <v>11</v>
      </c>
      <c r="K304" s="6">
        <v>13</v>
      </c>
      <c r="L304" s="6" t="s">
        <v>8</v>
      </c>
      <c r="M304" s="6" t="s">
        <v>11</v>
      </c>
      <c r="N304" s="6" t="s">
        <v>11</v>
      </c>
      <c r="O304" s="57" t="s">
        <v>11</v>
      </c>
      <c r="P304" t="s">
        <v>9</v>
      </c>
      <c r="Q304" t="s">
        <v>11</v>
      </c>
      <c r="R304" t="s">
        <v>11</v>
      </c>
      <c r="S304" s="40" t="s">
        <v>11</v>
      </c>
      <c r="T304" t="s">
        <v>678</v>
      </c>
      <c r="U304" s="76" t="s">
        <v>8</v>
      </c>
      <c r="V304" s="22" t="s">
        <v>11</v>
      </c>
      <c r="W304" s="76" t="s">
        <v>8</v>
      </c>
      <c r="X304" s="76" t="s">
        <v>11</v>
      </c>
      <c r="Y304" s="76" t="s">
        <v>8</v>
      </c>
      <c r="Z304" s="53" t="s">
        <v>8</v>
      </c>
      <c r="AA304" t="s">
        <v>408</v>
      </c>
      <c r="AE304" t="s">
        <v>12</v>
      </c>
      <c r="AF304" s="6">
        <f>Referrals[[#This Row],[Date.Received]]-Referrals[[#This Row],[Date.Assessed]]</f>
        <v>238</v>
      </c>
      <c r="AG304" s="6" t="s">
        <v>644</v>
      </c>
      <c r="AH304" s="6" t="s">
        <v>640</v>
      </c>
      <c r="AI304" s="6" t="s">
        <v>700</v>
      </c>
      <c r="AJ304" s="63">
        <f t="shared" si="217"/>
        <v>2018</v>
      </c>
      <c r="AK304" s="63">
        <f t="shared" si="218"/>
        <v>4</v>
      </c>
      <c r="AL304" s="80">
        <f t="shared" si="219"/>
        <v>1</v>
      </c>
      <c r="AM304" s="80">
        <f t="shared" si="220"/>
        <v>0</v>
      </c>
      <c r="AN304" s="80">
        <f t="shared" si="221"/>
        <v>0</v>
      </c>
      <c r="AO304" s="44">
        <f t="shared" si="222"/>
        <v>0</v>
      </c>
      <c r="AP304" s="80">
        <f t="shared" si="223"/>
        <v>0</v>
      </c>
      <c r="AQ304" s="80">
        <f t="shared" si="224"/>
        <v>1</v>
      </c>
      <c r="AR304" s="80">
        <f t="shared" si="225"/>
        <v>0</v>
      </c>
      <c r="AS304" s="44">
        <f t="shared" si="226"/>
        <v>0</v>
      </c>
      <c r="AT304" s="80">
        <f t="shared" si="227"/>
        <v>0</v>
      </c>
      <c r="AU304" s="80">
        <f t="shared" si="228"/>
        <v>0</v>
      </c>
      <c r="AV304" s="72">
        <f t="shared" si="229"/>
        <v>1</v>
      </c>
      <c r="AW304" s="72">
        <f t="shared" si="230"/>
        <v>0</v>
      </c>
      <c r="AX304" s="72">
        <f t="shared" si="231"/>
        <v>0</v>
      </c>
      <c r="AY304" s="72">
        <f t="shared" si="232"/>
        <v>0</v>
      </c>
      <c r="AZ304" s="72">
        <f t="shared" si="233"/>
        <v>0</v>
      </c>
      <c r="BA304" s="72">
        <f>IF(SUM(Referrals[[#This Row],[Tribal.bin]:[GA.bin]]) = 0,0,1)</f>
        <v>1</v>
      </c>
      <c r="BB304" s="72">
        <f t="shared" si="234"/>
        <v>0</v>
      </c>
      <c r="BC304" s="72">
        <f t="shared" si="235"/>
        <v>0</v>
      </c>
      <c r="BD304" s="72">
        <f t="shared" si="236"/>
        <v>0</v>
      </c>
      <c r="BE304" s="72">
        <f t="shared" si="237"/>
        <v>0</v>
      </c>
      <c r="BF304" s="72">
        <f t="shared" si="238"/>
        <v>0</v>
      </c>
      <c r="BG304" s="72">
        <f t="shared" si="239"/>
        <v>0</v>
      </c>
      <c r="BH304" s="72">
        <f t="shared" si="240"/>
        <v>1</v>
      </c>
      <c r="BI304" s="72">
        <f t="shared" si="241"/>
        <v>1</v>
      </c>
      <c r="BJ304" s="78">
        <f t="shared" si="242"/>
        <v>1</v>
      </c>
      <c r="BK304" s="78">
        <f t="shared" si="243"/>
        <v>1</v>
      </c>
      <c r="BL304" s="78">
        <f t="shared" si="244"/>
        <v>0</v>
      </c>
      <c r="BM304" s="72">
        <f t="shared" si="245"/>
        <v>1</v>
      </c>
      <c r="BN304" s="72">
        <f t="shared" si="246"/>
        <v>1</v>
      </c>
      <c r="BO304" s="72">
        <f t="shared" si="247"/>
        <v>1</v>
      </c>
      <c r="BP304" s="80">
        <f t="shared" si="248"/>
        <v>0</v>
      </c>
      <c r="BQ304" s="72">
        <f t="shared" si="249"/>
        <v>1</v>
      </c>
      <c r="BR304" s="72">
        <f t="shared" si="250"/>
        <v>1</v>
      </c>
      <c r="BS304" s="78">
        <f t="shared" si="251"/>
        <v>0</v>
      </c>
      <c r="BT304" s="78">
        <f t="shared" si="252"/>
        <v>1</v>
      </c>
      <c r="BU304" s="80">
        <f t="shared" si="253"/>
        <v>0</v>
      </c>
      <c r="BV304" s="80">
        <f t="shared" si="254"/>
        <v>0</v>
      </c>
      <c r="BW304" s="78">
        <f>COUNTIF(Referrals[[#This Row],[Name]:[Alt.contact]],"Mi")</f>
        <v>1</v>
      </c>
      <c r="BX304" s="80">
        <f t="shared" si="255"/>
        <v>1</v>
      </c>
      <c r="BY304" s="72">
        <f t="shared" si="256"/>
        <v>0</v>
      </c>
      <c r="BZ304" s="80">
        <f t="shared" si="257"/>
        <v>0</v>
      </c>
      <c r="CA304" s="67">
        <f t="shared" si="258"/>
        <v>0</v>
      </c>
      <c r="CB304" s="80">
        <f t="shared" si="259"/>
        <v>1</v>
      </c>
      <c r="CC304" s="80">
        <f t="shared" si="260"/>
        <v>0</v>
      </c>
      <c r="CD304" s="80">
        <f t="shared" si="261"/>
        <v>0</v>
      </c>
      <c r="CE304" s="52"/>
      <c r="CF304" s="40" t="s">
        <v>413</v>
      </c>
      <c r="CG304" s="62"/>
      <c r="CH304" s="22"/>
      <c r="CI304" s="22"/>
      <c r="CJ304" s="4">
        <v>43216</v>
      </c>
      <c r="CK304" s="80" t="str">
        <f t="shared" si="262"/>
        <v xml:space="preserve"> </v>
      </c>
      <c r="CL304" s="15"/>
      <c r="CM304" s="6" t="str">
        <f t="shared" ca="1" si="263"/>
        <v xml:space="preserve"> </v>
      </c>
      <c r="CN304" s="6" t="str">
        <f t="shared" ca="1" si="264"/>
        <v xml:space="preserve"> </v>
      </c>
      <c r="CO304" s="80" t="str">
        <f t="shared" ca="1" si="265"/>
        <v xml:space="preserve"> </v>
      </c>
      <c r="CP304" s="80" t="str">
        <f t="shared" si="266"/>
        <v xml:space="preserve"> </v>
      </c>
      <c r="CQ304" s="80" t="str">
        <f t="shared" si="267"/>
        <v xml:space="preserve"> </v>
      </c>
      <c r="CR304" s="80" t="str">
        <f t="shared" si="268"/>
        <v xml:space="preserve"> </v>
      </c>
      <c r="CS304" s="80">
        <f t="shared" si="269"/>
        <v>24</v>
      </c>
    </row>
    <row r="305" spans="1:97">
      <c r="A305" s="33" t="s">
        <v>391</v>
      </c>
      <c r="B305" t="s">
        <v>60</v>
      </c>
      <c r="C305" t="s">
        <v>85</v>
      </c>
      <c r="D305">
        <v>1030934</v>
      </c>
      <c r="E305" s="4">
        <v>43035</v>
      </c>
      <c r="F305" s="2">
        <v>43192</v>
      </c>
      <c r="G305" s="2">
        <v>33243</v>
      </c>
      <c r="H305" s="58">
        <f t="shared" si="216"/>
        <v>27</v>
      </c>
      <c r="I305" s="72" t="s">
        <v>11</v>
      </c>
      <c r="J305" s="72" t="s">
        <v>11</v>
      </c>
      <c r="K305" s="6">
        <v>14</v>
      </c>
      <c r="L305" s="6" t="s">
        <v>8</v>
      </c>
      <c r="M305" s="6" t="s">
        <v>11</v>
      </c>
      <c r="N305" s="6" t="s">
        <v>11</v>
      </c>
      <c r="O305" s="57" t="s">
        <v>8</v>
      </c>
      <c r="P305" t="s">
        <v>9</v>
      </c>
      <c r="Q305" t="s">
        <v>11</v>
      </c>
      <c r="R305" t="s">
        <v>11</v>
      </c>
      <c r="S305" s="40" t="s">
        <v>11</v>
      </c>
      <c r="T305" t="s">
        <v>678</v>
      </c>
      <c r="U305" s="76" t="s">
        <v>678</v>
      </c>
      <c r="V305" s="22" t="s">
        <v>11</v>
      </c>
      <c r="W305" s="76" t="s">
        <v>8</v>
      </c>
      <c r="X305" s="76" t="s">
        <v>8</v>
      </c>
      <c r="Y305" s="76" t="s">
        <v>8</v>
      </c>
      <c r="Z305" s="53" t="s">
        <v>8</v>
      </c>
      <c r="AA305" t="s">
        <v>408</v>
      </c>
      <c r="AE305" t="s">
        <v>12</v>
      </c>
      <c r="AF305" s="6">
        <f>Referrals[[#This Row],[Date.Received]]-Referrals[[#This Row],[Date.Assessed]]</f>
        <v>157</v>
      </c>
      <c r="AG305" s="6" t="s">
        <v>644</v>
      </c>
      <c r="AH305" s="6" t="s">
        <v>638</v>
      </c>
      <c r="AI305" s="6" t="s">
        <v>700</v>
      </c>
      <c r="AJ305" s="63">
        <f t="shared" si="217"/>
        <v>2018</v>
      </c>
      <c r="AK305" s="63">
        <f t="shared" si="218"/>
        <v>4</v>
      </c>
      <c r="AL305" s="80">
        <f t="shared" si="219"/>
        <v>1</v>
      </c>
      <c r="AM305" s="80">
        <f t="shared" si="220"/>
        <v>0</v>
      </c>
      <c r="AN305" s="80">
        <f t="shared" si="221"/>
        <v>0</v>
      </c>
      <c r="AO305" s="6">
        <f t="shared" si="222"/>
        <v>1</v>
      </c>
      <c r="AP305" s="80">
        <f t="shared" si="223"/>
        <v>0</v>
      </c>
      <c r="AQ305" s="44">
        <f t="shared" si="224"/>
        <v>0</v>
      </c>
      <c r="AR305" s="80">
        <f t="shared" si="225"/>
        <v>0</v>
      </c>
      <c r="AS305" s="44">
        <f t="shared" si="226"/>
        <v>0</v>
      </c>
      <c r="AT305" s="80">
        <f t="shared" si="227"/>
        <v>0</v>
      </c>
      <c r="AU305" s="80">
        <f t="shared" si="228"/>
        <v>0</v>
      </c>
      <c r="AV305" s="72">
        <f t="shared" si="229"/>
        <v>1</v>
      </c>
      <c r="AW305" s="72">
        <f t="shared" si="230"/>
        <v>0</v>
      </c>
      <c r="AX305" s="72">
        <f t="shared" si="231"/>
        <v>0</v>
      </c>
      <c r="AY305" s="72">
        <f t="shared" si="232"/>
        <v>0</v>
      </c>
      <c r="AZ305" s="72">
        <f t="shared" si="233"/>
        <v>0</v>
      </c>
      <c r="BA305" s="72">
        <f>IF(SUM(Referrals[[#This Row],[Tribal.bin]:[GA.bin]]) = 0,0,1)</f>
        <v>1</v>
      </c>
      <c r="BB305" s="72">
        <f t="shared" si="234"/>
        <v>0</v>
      </c>
      <c r="BC305" s="72">
        <f t="shared" si="235"/>
        <v>0</v>
      </c>
      <c r="BD305" s="72">
        <f t="shared" si="236"/>
        <v>0</v>
      </c>
      <c r="BE305" s="72">
        <f t="shared" si="237"/>
        <v>0</v>
      </c>
      <c r="BF305" s="72">
        <f t="shared" si="238"/>
        <v>0</v>
      </c>
      <c r="BG305" s="72">
        <f t="shared" si="239"/>
        <v>0</v>
      </c>
      <c r="BH305" s="72">
        <f t="shared" si="240"/>
        <v>1</v>
      </c>
      <c r="BI305" s="72">
        <f t="shared" si="241"/>
        <v>0</v>
      </c>
      <c r="BJ305" s="78">
        <f t="shared" si="242"/>
        <v>1</v>
      </c>
      <c r="BK305" s="78">
        <f t="shared" si="243"/>
        <v>1</v>
      </c>
      <c r="BL305" s="78">
        <f t="shared" si="244"/>
        <v>0</v>
      </c>
      <c r="BM305" s="72">
        <f t="shared" si="245"/>
        <v>1</v>
      </c>
      <c r="BN305" s="72">
        <f t="shared" si="246"/>
        <v>1</v>
      </c>
      <c r="BO305" s="72">
        <f t="shared" si="247"/>
        <v>1</v>
      </c>
      <c r="BP305" s="80">
        <f t="shared" si="248"/>
        <v>0</v>
      </c>
      <c r="BQ305" s="72">
        <f t="shared" si="249"/>
        <v>1</v>
      </c>
      <c r="BR305" s="72">
        <f t="shared" si="250"/>
        <v>1</v>
      </c>
      <c r="BS305" s="78">
        <f t="shared" si="251"/>
        <v>0</v>
      </c>
      <c r="BT305" s="78">
        <f t="shared" si="252"/>
        <v>0</v>
      </c>
      <c r="BU305" s="80">
        <f t="shared" si="253"/>
        <v>0</v>
      </c>
      <c r="BV305" s="80">
        <f t="shared" si="254"/>
        <v>0</v>
      </c>
      <c r="BW305" s="78">
        <f>COUNTIF(Referrals[[#This Row],[Name]:[Alt.contact]],"Mi")</f>
        <v>2</v>
      </c>
      <c r="BX305" s="80">
        <f t="shared" si="255"/>
        <v>1</v>
      </c>
      <c r="BY305" s="80">
        <f t="shared" si="256"/>
        <v>0</v>
      </c>
      <c r="BZ305" s="80">
        <f t="shared" si="257"/>
        <v>0</v>
      </c>
      <c r="CA305" s="67">
        <f t="shared" si="258"/>
        <v>0</v>
      </c>
      <c r="CB305" s="80">
        <f t="shared" si="259"/>
        <v>1</v>
      </c>
      <c r="CC305" s="80">
        <f t="shared" si="260"/>
        <v>0</v>
      </c>
      <c r="CD305" s="80">
        <f t="shared" si="261"/>
        <v>0</v>
      </c>
      <c r="CE305" s="52"/>
      <c r="CF305" s="40" t="s">
        <v>413</v>
      </c>
      <c r="CG305" s="62"/>
      <c r="CH305" s="22"/>
      <c r="CI305" s="22"/>
      <c r="CJ305" s="4">
        <v>43220</v>
      </c>
      <c r="CK305" s="80" t="str">
        <f t="shared" si="262"/>
        <v xml:space="preserve"> </v>
      </c>
      <c r="CL305" s="15"/>
      <c r="CM305" s="6" t="str">
        <f t="shared" ca="1" si="263"/>
        <v xml:space="preserve"> </v>
      </c>
      <c r="CN305" s="6" t="str">
        <f t="shared" ca="1" si="264"/>
        <v xml:space="preserve"> </v>
      </c>
      <c r="CO305" s="80" t="str">
        <f t="shared" ca="1" si="265"/>
        <v xml:space="preserve"> </v>
      </c>
      <c r="CP305" s="80" t="str">
        <f t="shared" si="266"/>
        <v xml:space="preserve"> </v>
      </c>
      <c r="CQ305" s="80" t="str">
        <f t="shared" si="267"/>
        <v xml:space="preserve"> </v>
      </c>
      <c r="CR305" s="80" t="str">
        <f t="shared" si="268"/>
        <v xml:space="preserve"> </v>
      </c>
      <c r="CS305" s="80">
        <f t="shared" si="269"/>
        <v>28</v>
      </c>
    </row>
    <row r="306" spans="1:97">
      <c r="A306" s="33" t="s">
        <v>295</v>
      </c>
      <c r="B306" t="s">
        <v>6</v>
      </c>
      <c r="C306" t="s">
        <v>71</v>
      </c>
      <c r="D306">
        <v>1035215</v>
      </c>
      <c r="E306" s="4">
        <v>42913</v>
      </c>
      <c r="F306" s="2">
        <v>43192</v>
      </c>
      <c r="G306" s="2">
        <v>22924</v>
      </c>
      <c r="H306" s="58">
        <f t="shared" si="216"/>
        <v>55</v>
      </c>
      <c r="I306" s="72" t="s">
        <v>11</v>
      </c>
      <c r="J306" s="80" t="s">
        <v>11</v>
      </c>
      <c r="K306" s="6">
        <v>10</v>
      </c>
      <c r="L306" s="6" t="s">
        <v>8</v>
      </c>
      <c r="M306" s="6" t="s">
        <v>11</v>
      </c>
      <c r="N306" s="6" t="s">
        <v>11</v>
      </c>
      <c r="O306" s="57" t="s">
        <v>8</v>
      </c>
      <c r="P306" t="s">
        <v>9</v>
      </c>
      <c r="Q306" t="s">
        <v>11</v>
      </c>
      <c r="T306" t="s">
        <v>22</v>
      </c>
      <c r="U306" s="76" t="s">
        <v>8</v>
      </c>
      <c r="V306" s="22" t="s">
        <v>8</v>
      </c>
      <c r="W306" s="76" t="s">
        <v>11</v>
      </c>
      <c r="X306" s="76" t="s">
        <v>11</v>
      </c>
      <c r="Y306" s="76" t="s">
        <v>11</v>
      </c>
      <c r="Z306" s="53"/>
      <c r="AB306" t="s">
        <v>143</v>
      </c>
      <c r="AC306" t="s">
        <v>172</v>
      </c>
      <c r="AD306" s="4">
        <v>43244</v>
      </c>
      <c r="AE306" t="s">
        <v>12</v>
      </c>
      <c r="AF306" s="6">
        <f>Referrals[[#This Row],[Date.Received]]-Referrals[[#This Row],[Date.Assessed]]</f>
        <v>279</v>
      </c>
      <c r="AG306" s="6" t="s">
        <v>644</v>
      </c>
      <c r="AH306" s="6" t="s">
        <v>640</v>
      </c>
      <c r="AI306" s="6" t="s">
        <v>700</v>
      </c>
      <c r="AJ306" s="63">
        <f t="shared" si="217"/>
        <v>2018</v>
      </c>
      <c r="AK306" s="63">
        <f t="shared" si="218"/>
        <v>4</v>
      </c>
      <c r="AL306" s="80">
        <f t="shared" si="219"/>
        <v>1</v>
      </c>
      <c r="AM306" s="80">
        <f t="shared" si="220"/>
        <v>0</v>
      </c>
      <c r="AN306" s="80">
        <f t="shared" si="221"/>
        <v>0</v>
      </c>
      <c r="AO306" s="44">
        <f t="shared" si="222"/>
        <v>0</v>
      </c>
      <c r="AP306" s="80">
        <f t="shared" si="223"/>
        <v>0</v>
      </c>
      <c r="AQ306" s="80">
        <f t="shared" si="224"/>
        <v>1</v>
      </c>
      <c r="AR306" s="80">
        <f t="shared" si="225"/>
        <v>0</v>
      </c>
      <c r="AS306" s="44">
        <f t="shared" si="226"/>
        <v>0</v>
      </c>
      <c r="AT306" s="80">
        <f t="shared" si="227"/>
        <v>0</v>
      </c>
      <c r="AU306" s="80">
        <f t="shared" si="228"/>
        <v>0</v>
      </c>
      <c r="AV306" s="72">
        <f t="shared" si="229"/>
        <v>0</v>
      </c>
      <c r="AW306" s="72">
        <f t="shared" si="230"/>
        <v>1</v>
      </c>
      <c r="AX306" s="72">
        <f t="shared" si="231"/>
        <v>0</v>
      </c>
      <c r="AY306" s="72">
        <f t="shared" si="232"/>
        <v>0</v>
      </c>
      <c r="AZ306" s="72">
        <f t="shared" si="233"/>
        <v>0</v>
      </c>
      <c r="BA306" s="72">
        <f>IF(SUM(Referrals[[#This Row],[Tribal.bin]:[GA.bin]]) = 0,0,1)</f>
        <v>1</v>
      </c>
      <c r="BB306" s="72">
        <f t="shared" si="234"/>
        <v>0</v>
      </c>
      <c r="BC306" s="72">
        <f t="shared" si="235"/>
        <v>0</v>
      </c>
      <c r="BD306" s="72">
        <f t="shared" si="236"/>
        <v>0</v>
      </c>
      <c r="BE306" s="72">
        <f t="shared" si="237"/>
        <v>0</v>
      </c>
      <c r="BF306" s="72">
        <f t="shared" si="238"/>
        <v>0</v>
      </c>
      <c r="BG306" s="72">
        <f t="shared" si="239"/>
        <v>0</v>
      </c>
      <c r="BH306" s="72">
        <f t="shared" si="240"/>
        <v>1</v>
      </c>
      <c r="BI306" s="72">
        <f t="shared" si="241"/>
        <v>0</v>
      </c>
      <c r="BJ306" s="78">
        <f t="shared" si="242"/>
        <v>1</v>
      </c>
      <c r="BK306" s="78">
        <f t="shared" si="243"/>
        <v>1</v>
      </c>
      <c r="BL306" s="78">
        <f t="shared" si="244"/>
        <v>0</v>
      </c>
      <c r="BM306" s="72">
        <f t="shared" si="245"/>
        <v>1</v>
      </c>
      <c r="BN306" s="72">
        <f t="shared" si="246"/>
        <v>0</v>
      </c>
      <c r="BO306" s="72">
        <f t="shared" si="247"/>
        <v>0</v>
      </c>
      <c r="BP306" s="80">
        <f t="shared" si="248"/>
        <v>1</v>
      </c>
      <c r="BQ306" s="72">
        <f t="shared" si="249"/>
        <v>1</v>
      </c>
      <c r="BR306" s="72">
        <f t="shared" si="250"/>
        <v>1</v>
      </c>
      <c r="BS306" s="78">
        <f t="shared" si="251"/>
        <v>1</v>
      </c>
      <c r="BT306" s="78">
        <f t="shared" si="252"/>
        <v>1</v>
      </c>
      <c r="BU306" s="80">
        <f t="shared" si="253"/>
        <v>0</v>
      </c>
      <c r="BV306" s="80">
        <f t="shared" si="254"/>
        <v>0</v>
      </c>
      <c r="BW306" s="78">
        <f>COUNTIF(Referrals[[#This Row],[Name]:[Alt.contact]],"Mi")</f>
        <v>0</v>
      </c>
      <c r="BX306" s="80">
        <f t="shared" si="255"/>
        <v>0</v>
      </c>
      <c r="BY306" s="66">
        <f t="shared" si="256"/>
        <v>1</v>
      </c>
      <c r="BZ306" s="66">
        <f t="shared" si="257"/>
        <v>0</v>
      </c>
      <c r="CA306" s="67">
        <f t="shared" si="258"/>
        <v>0</v>
      </c>
      <c r="CB306" s="80">
        <f t="shared" si="259"/>
        <v>1</v>
      </c>
      <c r="CC306" s="80">
        <f t="shared" si="260"/>
        <v>0</v>
      </c>
      <c r="CD306" s="80">
        <f t="shared" si="261"/>
        <v>0</v>
      </c>
      <c r="CE306" s="23"/>
      <c r="CF306" t="s">
        <v>717</v>
      </c>
      <c r="CG306" s="41" t="s">
        <v>104</v>
      </c>
      <c r="CI306" t="s">
        <v>35</v>
      </c>
      <c r="CJ306" s="4">
        <v>43327</v>
      </c>
      <c r="CK306" s="80" t="str">
        <f t="shared" si="262"/>
        <v xml:space="preserve"> </v>
      </c>
      <c r="CL306" s="15"/>
      <c r="CM306" s="6" t="str">
        <f t="shared" ca="1" si="263"/>
        <v xml:space="preserve"> </v>
      </c>
      <c r="CN306" s="6" t="str">
        <f t="shared" ca="1" si="264"/>
        <v xml:space="preserve"> </v>
      </c>
      <c r="CO306" s="80" t="str">
        <f t="shared" ca="1" si="265"/>
        <v xml:space="preserve"> </v>
      </c>
      <c r="CP306" s="80" t="str">
        <f t="shared" si="266"/>
        <v xml:space="preserve"> </v>
      </c>
      <c r="CQ306" s="80">
        <f t="shared" si="267"/>
        <v>52</v>
      </c>
      <c r="CR306" s="80" t="str">
        <f t="shared" si="268"/>
        <v xml:space="preserve"> </v>
      </c>
      <c r="CS306" s="80">
        <f t="shared" si="269"/>
        <v>135</v>
      </c>
    </row>
    <row r="307" spans="1:97">
      <c r="A307" s="33" t="s">
        <v>438</v>
      </c>
      <c r="B307" t="s">
        <v>60</v>
      </c>
      <c r="C307" t="s">
        <v>439</v>
      </c>
      <c r="D307">
        <v>1064650</v>
      </c>
      <c r="E307" s="4">
        <v>43159</v>
      </c>
      <c r="F307" s="2">
        <v>43192</v>
      </c>
      <c r="G307" s="2">
        <v>31780</v>
      </c>
      <c r="H307" s="58">
        <f t="shared" si="216"/>
        <v>31</v>
      </c>
      <c r="I307" s="72" t="s">
        <v>8</v>
      </c>
      <c r="J307" s="43" t="s">
        <v>8</v>
      </c>
      <c r="K307" s="6">
        <v>14</v>
      </c>
      <c r="L307" s="6" t="s">
        <v>8</v>
      </c>
      <c r="M307" s="6" t="s">
        <v>8</v>
      </c>
      <c r="N307" s="6" t="s">
        <v>8</v>
      </c>
      <c r="O307" s="57" t="s">
        <v>8</v>
      </c>
      <c r="P307" t="s">
        <v>21</v>
      </c>
      <c r="Q307" t="s">
        <v>11</v>
      </c>
      <c r="R307" t="s">
        <v>11</v>
      </c>
      <c r="S307" s="40" t="s">
        <v>11</v>
      </c>
      <c r="T307" t="s">
        <v>22</v>
      </c>
      <c r="U307" s="76" t="s">
        <v>8</v>
      </c>
      <c r="V307" s="22" t="s">
        <v>11</v>
      </c>
      <c r="W307" s="76" t="s">
        <v>11</v>
      </c>
      <c r="X307" s="76" t="s">
        <v>8</v>
      </c>
      <c r="Y307" s="76" t="s">
        <v>11</v>
      </c>
      <c r="Z307" s="53"/>
      <c r="AB307" t="s">
        <v>143</v>
      </c>
      <c r="AC307" t="s">
        <v>172</v>
      </c>
      <c r="AD307" s="4">
        <v>43196</v>
      </c>
      <c r="AE307" t="s">
        <v>16</v>
      </c>
      <c r="AF307" s="6">
        <f>Referrals[[#This Row],[Date.Received]]-Referrals[[#This Row],[Date.Assessed]]</f>
        <v>33</v>
      </c>
      <c r="AG307" s="44" t="s">
        <v>645</v>
      </c>
      <c r="AH307" s="6" t="s">
        <v>642</v>
      </c>
      <c r="AI307" s="6" t="s">
        <v>700</v>
      </c>
      <c r="AJ307" s="63">
        <f t="shared" si="217"/>
        <v>2018</v>
      </c>
      <c r="AK307" s="63">
        <f t="shared" si="218"/>
        <v>4</v>
      </c>
      <c r="AL307" s="44">
        <f t="shared" si="219"/>
        <v>0</v>
      </c>
      <c r="AM307" s="80">
        <f t="shared" si="220"/>
        <v>1</v>
      </c>
      <c r="AN307" s="80">
        <f t="shared" si="221"/>
        <v>0</v>
      </c>
      <c r="AO307" s="44">
        <f t="shared" si="222"/>
        <v>0</v>
      </c>
      <c r="AP307" s="80">
        <f t="shared" si="223"/>
        <v>0</v>
      </c>
      <c r="AQ307" s="44">
        <f t="shared" si="224"/>
        <v>0</v>
      </c>
      <c r="AR307" s="80">
        <f t="shared" si="225"/>
        <v>0</v>
      </c>
      <c r="AS307" s="6">
        <f t="shared" si="226"/>
        <v>1</v>
      </c>
      <c r="AT307" s="80">
        <f t="shared" si="227"/>
        <v>0</v>
      </c>
      <c r="AU307" s="80">
        <f t="shared" si="228"/>
        <v>0</v>
      </c>
      <c r="AV307" s="72">
        <f t="shared" si="229"/>
        <v>1</v>
      </c>
      <c r="AW307" s="72">
        <f t="shared" si="230"/>
        <v>1</v>
      </c>
      <c r="AX307" s="72">
        <f t="shared" si="231"/>
        <v>0</v>
      </c>
      <c r="AY307" s="72">
        <f t="shared" si="232"/>
        <v>0</v>
      </c>
      <c r="AZ307" s="72">
        <f t="shared" si="233"/>
        <v>0</v>
      </c>
      <c r="BA307" s="72">
        <f>IF(SUM(Referrals[[#This Row],[Tribal.bin]:[GA.bin]]) = 0,0,1)</f>
        <v>1</v>
      </c>
      <c r="BB307" s="72">
        <f t="shared" si="234"/>
        <v>0</v>
      </c>
      <c r="BC307" s="72">
        <f t="shared" si="235"/>
        <v>0</v>
      </c>
      <c r="BD307" s="72">
        <f t="shared" si="236"/>
        <v>0</v>
      </c>
      <c r="BE307" s="72">
        <f t="shared" si="237"/>
        <v>0</v>
      </c>
      <c r="BF307" s="72">
        <f t="shared" si="238"/>
        <v>0</v>
      </c>
      <c r="BG307" s="72">
        <f t="shared" si="239"/>
        <v>1</v>
      </c>
      <c r="BH307" s="72">
        <f t="shared" si="240"/>
        <v>0</v>
      </c>
      <c r="BI307" s="72">
        <f t="shared" si="241"/>
        <v>0</v>
      </c>
      <c r="BJ307" s="78">
        <f t="shared" si="242"/>
        <v>0</v>
      </c>
      <c r="BK307" s="78">
        <f t="shared" si="243"/>
        <v>0</v>
      </c>
      <c r="BL307" s="78">
        <f t="shared" si="244"/>
        <v>0</v>
      </c>
      <c r="BM307" s="72">
        <f t="shared" si="245"/>
        <v>1</v>
      </c>
      <c r="BN307" s="72">
        <f t="shared" si="246"/>
        <v>1</v>
      </c>
      <c r="BO307" s="72">
        <f t="shared" si="247"/>
        <v>1</v>
      </c>
      <c r="BP307" s="80">
        <f t="shared" si="248"/>
        <v>1</v>
      </c>
      <c r="BQ307" s="72">
        <f t="shared" si="249"/>
        <v>0</v>
      </c>
      <c r="BR307" s="72">
        <f t="shared" si="250"/>
        <v>0</v>
      </c>
      <c r="BS307" s="78">
        <f t="shared" si="251"/>
        <v>1</v>
      </c>
      <c r="BT307" s="78">
        <f t="shared" si="252"/>
        <v>0</v>
      </c>
      <c r="BU307" s="80">
        <f t="shared" si="253"/>
        <v>0</v>
      </c>
      <c r="BV307" s="80">
        <f t="shared" si="254"/>
        <v>0</v>
      </c>
      <c r="BW307" s="78">
        <f>COUNTIF(Referrals[[#This Row],[Name]:[Alt.contact]],"Mi")</f>
        <v>0</v>
      </c>
      <c r="BX307" s="80">
        <f t="shared" si="255"/>
        <v>0</v>
      </c>
      <c r="BY307" s="66">
        <f t="shared" si="256"/>
        <v>1</v>
      </c>
      <c r="BZ307" s="66">
        <f t="shared" si="257"/>
        <v>0</v>
      </c>
      <c r="CA307" s="67">
        <f t="shared" si="258"/>
        <v>1</v>
      </c>
      <c r="CB307" s="80">
        <f t="shared" si="259"/>
        <v>0</v>
      </c>
      <c r="CC307" s="80">
        <f t="shared" si="260"/>
        <v>0</v>
      </c>
      <c r="CD307" s="80">
        <f t="shared" si="261"/>
        <v>0</v>
      </c>
      <c r="CE307" s="23">
        <v>43220</v>
      </c>
      <c r="CG307" s="62"/>
      <c r="CH307" s="22"/>
      <c r="CI307" s="22"/>
      <c r="CJ307" s="4">
        <v>43220</v>
      </c>
      <c r="CK307" s="80" t="str">
        <f t="shared" si="262"/>
        <v>no</v>
      </c>
      <c r="CL307" s="28">
        <v>43466</v>
      </c>
      <c r="CM307" s="6">
        <f t="shared" ca="1" si="263"/>
        <v>246</v>
      </c>
      <c r="CN307" s="6" t="str">
        <f t="shared" ca="1" si="264"/>
        <v>Yes</v>
      </c>
      <c r="CO307" s="80" t="str">
        <f t="shared" ca="1" si="265"/>
        <v>no</v>
      </c>
      <c r="CP307" s="80">
        <f t="shared" si="266"/>
        <v>28</v>
      </c>
      <c r="CQ307" s="80">
        <f t="shared" si="267"/>
        <v>4</v>
      </c>
      <c r="CR307" s="80">
        <f t="shared" si="268"/>
        <v>24</v>
      </c>
      <c r="CS307" s="80" t="str">
        <f t="shared" si="269"/>
        <v xml:space="preserve"> </v>
      </c>
    </row>
    <row r="308" spans="1:97">
      <c r="A308" s="33" t="s">
        <v>443</v>
      </c>
      <c r="B308" t="s">
        <v>284</v>
      </c>
      <c r="C308" t="s">
        <v>444</v>
      </c>
      <c r="D308">
        <v>1027718</v>
      </c>
      <c r="E308" s="4">
        <v>42957</v>
      </c>
      <c r="F308" s="2">
        <v>43196</v>
      </c>
      <c r="G308" s="2">
        <v>21982</v>
      </c>
      <c r="H308" s="58">
        <f t="shared" si="216"/>
        <v>58</v>
      </c>
      <c r="I308" s="72" t="s">
        <v>8</v>
      </c>
      <c r="J308" s="43" t="s">
        <v>8</v>
      </c>
      <c r="K308" s="6">
        <v>8</v>
      </c>
      <c r="L308" s="6" t="s">
        <v>8</v>
      </c>
      <c r="M308" s="6" t="s">
        <v>8</v>
      </c>
      <c r="N308" s="6" t="s">
        <v>8</v>
      </c>
      <c r="O308" s="57" t="s">
        <v>8</v>
      </c>
      <c r="P308" t="s">
        <v>9</v>
      </c>
      <c r="Q308" t="s">
        <v>11</v>
      </c>
      <c r="R308" t="s">
        <v>11</v>
      </c>
      <c r="T308" t="s">
        <v>10</v>
      </c>
      <c r="U308" s="76" t="s">
        <v>8</v>
      </c>
      <c r="V308" s="22" t="s">
        <v>11</v>
      </c>
      <c r="W308" s="76" t="s">
        <v>11</v>
      </c>
      <c r="X308" s="76" t="s">
        <v>11</v>
      </c>
      <c r="Y308" s="76" t="s">
        <v>8</v>
      </c>
      <c r="Z308" s="53"/>
      <c r="AB308" t="s">
        <v>143</v>
      </c>
      <c r="AC308" t="s">
        <v>172</v>
      </c>
      <c r="AD308" s="4">
        <v>43214</v>
      </c>
      <c r="AE308" t="s">
        <v>16</v>
      </c>
      <c r="AF308" s="6">
        <f>Referrals[[#This Row],[Date.Received]]-Referrals[[#This Row],[Date.Assessed]]</f>
        <v>239</v>
      </c>
      <c r="AG308" s="6" t="s">
        <v>644</v>
      </c>
      <c r="AH308" s="6" t="s">
        <v>642</v>
      </c>
      <c r="AI308" s="6" t="s">
        <v>700</v>
      </c>
      <c r="AJ308" s="63">
        <f t="shared" si="217"/>
        <v>2018</v>
      </c>
      <c r="AK308" s="63">
        <f t="shared" si="218"/>
        <v>4</v>
      </c>
      <c r="AL308" s="80">
        <f t="shared" si="219"/>
        <v>1</v>
      </c>
      <c r="AM308" s="80">
        <f t="shared" si="220"/>
        <v>0</v>
      </c>
      <c r="AN308" s="80">
        <f t="shared" si="221"/>
        <v>0</v>
      </c>
      <c r="AO308" s="44">
        <f t="shared" si="222"/>
        <v>0</v>
      </c>
      <c r="AP308" s="80">
        <f t="shared" si="223"/>
        <v>0</v>
      </c>
      <c r="AQ308" s="44">
        <f t="shared" si="224"/>
        <v>0</v>
      </c>
      <c r="AR308" s="80">
        <f t="shared" si="225"/>
        <v>0</v>
      </c>
      <c r="AS308" s="6">
        <f t="shared" si="226"/>
        <v>1</v>
      </c>
      <c r="AT308" s="80">
        <f t="shared" si="227"/>
        <v>0</v>
      </c>
      <c r="AU308" s="80">
        <f t="shared" si="228"/>
        <v>0</v>
      </c>
      <c r="AV308" s="72">
        <f t="shared" si="229"/>
        <v>1</v>
      </c>
      <c r="AW308" s="72">
        <f t="shared" si="230"/>
        <v>0</v>
      </c>
      <c r="AX308" s="72">
        <f t="shared" si="231"/>
        <v>1</v>
      </c>
      <c r="AY308" s="72">
        <f t="shared" si="232"/>
        <v>0</v>
      </c>
      <c r="AZ308" s="72">
        <f t="shared" si="233"/>
        <v>0</v>
      </c>
      <c r="BA308" s="72">
        <f>IF(SUM(Referrals[[#This Row],[Tribal.bin]:[GA.bin]]) = 0,0,1)</f>
        <v>1</v>
      </c>
      <c r="BB308" s="72">
        <f t="shared" si="234"/>
        <v>0</v>
      </c>
      <c r="BC308" s="72">
        <f t="shared" si="235"/>
        <v>0</v>
      </c>
      <c r="BD308" s="72">
        <f t="shared" si="236"/>
        <v>0</v>
      </c>
      <c r="BE308" s="72">
        <f t="shared" si="237"/>
        <v>0</v>
      </c>
      <c r="BF308" s="72">
        <f t="shared" si="238"/>
        <v>0</v>
      </c>
      <c r="BG308" s="72">
        <f t="shared" si="239"/>
        <v>0</v>
      </c>
      <c r="BH308" s="72">
        <f t="shared" si="240"/>
        <v>1</v>
      </c>
      <c r="BI308" s="72">
        <f t="shared" si="241"/>
        <v>0</v>
      </c>
      <c r="BJ308" s="78">
        <f t="shared" si="242"/>
        <v>0</v>
      </c>
      <c r="BK308" s="78">
        <f t="shared" si="243"/>
        <v>0</v>
      </c>
      <c r="BL308" s="78">
        <f t="shared" si="244"/>
        <v>0</v>
      </c>
      <c r="BM308" s="72">
        <f t="shared" si="245"/>
        <v>1</v>
      </c>
      <c r="BN308" s="72">
        <f t="shared" si="246"/>
        <v>1</v>
      </c>
      <c r="BO308" s="72">
        <f t="shared" si="247"/>
        <v>0</v>
      </c>
      <c r="BP308" s="80">
        <f t="shared" si="248"/>
        <v>0</v>
      </c>
      <c r="BQ308" s="72">
        <f t="shared" si="249"/>
        <v>0</v>
      </c>
      <c r="BR308" s="72">
        <f t="shared" si="250"/>
        <v>0</v>
      </c>
      <c r="BS308" s="78">
        <f t="shared" si="251"/>
        <v>1</v>
      </c>
      <c r="BT308" s="78">
        <f t="shared" si="252"/>
        <v>1</v>
      </c>
      <c r="BU308" s="80">
        <f t="shared" si="253"/>
        <v>0</v>
      </c>
      <c r="BV308" s="80">
        <f t="shared" si="254"/>
        <v>0</v>
      </c>
      <c r="BW308" s="78">
        <f>COUNTIF(Referrals[[#This Row],[Name]:[Alt.contact]],"Mi")</f>
        <v>0</v>
      </c>
      <c r="BX308" s="80">
        <f t="shared" si="255"/>
        <v>0</v>
      </c>
      <c r="BY308" s="66">
        <f t="shared" si="256"/>
        <v>1</v>
      </c>
      <c r="BZ308" s="66">
        <f t="shared" si="257"/>
        <v>0</v>
      </c>
      <c r="CA308" s="67">
        <f t="shared" si="258"/>
        <v>1</v>
      </c>
      <c r="CB308" s="80">
        <f t="shared" si="259"/>
        <v>0</v>
      </c>
      <c r="CC308" s="80">
        <f t="shared" si="260"/>
        <v>0</v>
      </c>
      <c r="CD308" s="80">
        <f t="shared" si="261"/>
        <v>0</v>
      </c>
      <c r="CE308" s="23">
        <v>43237</v>
      </c>
      <c r="CG308" s="62"/>
      <c r="CH308" s="22"/>
      <c r="CI308" s="22"/>
      <c r="CJ308" s="4">
        <v>43237</v>
      </c>
      <c r="CK308" s="80" t="str">
        <f t="shared" si="262"/>
        <v>Yes</v>
      </c>
      <c r="CL308" s="15"/>
      <c r="CM308" s="6">
        <f t="shared" ca="1" si="263"/>
        <v>624</v>
      </c>
      <c r="CN308" s="6" t="str">
        <f t="shared" ca="1" si="264"/>
        <v>Yes</v>
      </c>
      <c r="CO308" s="80" t="str">
        <f t="shared" ca="1" si="265"/>
        <v>Yes</v>
      </c>
      <c r="CP308" s="80">
        <f t="shared" si="266"/>
        <v>41</v>
      </c>
      <c r="CQ308" s="80">
        <f t="shared" si="267"/>
        <v>18</v>
      </c>
      <c r="CR308" s="80">
        <f t="shared" si="268"/>
        <v>23</v>
      </c>
      <c r="CS308" s="80" t="str">
        <f t="shared" si="269"/>
        <v xml:space="preserve"> </v>
      </c>
    </row>
    <row r="309" spans="1:97">
      <c r="A309" s="33" t="s">
        <v>445</v>
      </c>
      <c r="B309" t="s">
        <v>60</v>
      </c>
      <c r="C309" t="s">
        <v>64</v>
      </c>
      <c r="D309">
        <v>1039178</v>
      </c>
      <c r="E309" s="4">
        <v>42901</v>
      </c>
      <c r="F309" s="2">
        <v>43196</v>
      </c>
      <c r="G309" s="2">
        <v>30243</v>
      </c>
      <c r="H309" s="58">
        <f t="shared" si="216"/>
        <v>35</v>
      </c>
      <c r="I309" s="72"/>
      <c r="J309" s="43" t="s">
        <v>8</v>
      </c>
      <c r="K309" s="6">
        <v>9</v>
      </c>
      <c r="L309" s="6" t="s">
        <v>8</v>
      </c>
      <c r="M309" s="6" t="s">
        <v>678</v>
      </c>
      <c r="N309" s="6" t="s">
        <v>678</v>
      </c>
      <c r="O309" s="57" t="s">
        <v>8</v>
      </c>
      <c r="P309" t="s">
        <v>9</v>
      </c>
      <c r="Q309" t="s">
        <v>11</v>
      </c>
      <c r="T309" t="s">
        <v>22</v>
      </c>
      <c r="U309" s="76" t="s">
        <v>8</v>
      </c>
      <c r="V309" s="22" t="s">
        <v>11</v>
      </c>
      <c r="W309" s="76" t="s">
        <v>11</v>
      </c>
      <c r="X309" s="76" t="s">
        <v>8</v>
      </c>
      <c r="Y309" s="76" t="s">
        <v>8</v>
      </c>
      <c r="Z309" s="53"/>
      <c r="AE309" t="s">
        <v>12</v>
      </c>
      <c r="AF309" s="6">
        <f>Referrals[[#This Row],[Date.Received]]-Referrals[[#This Row],[Date.Assessed]]</f>
        <v>295</v>
      </c>
      <c r="AG309" s="44" t="s">
        <v>645</v>
      </c>
      <c r="AH309" s="6" t="s">
        <v>640</v>
      </c>
      <c r="AI309" s="6" t="s">
        <v>700</v>
      </c>
      <c r="AJ309" s="63">
        <f t="shared" si="217"/>
        <v>2018</v>
      </c>
      <c r="AK309" s="63">
        <f t="shared" si="218"/>
        <v>4</v>
      </c>
      <c r="AL309" s="44">
        <f t="shared" si="219"/>
        <v>0</v>
      </c>
      <c r="AM309" s="80">
        <f t="shared" si="220"/>
        <v>1</v>
      </c>
      <c r="AN309" s="80">
        <f t="shared" si="221"/>
        <v>0</v>
      </c>
      <c r="AO309" s="44">
        <f t="shared" si="222"/>
        <v>0</v>
      </c>
      <c r="AP309" s="80">
        <f t="shared" si="223"/>
        <v>0</v>
      </c>
      <c r="AQ309" s="80">
        <f t="shared" si="224"/>
        <v>1</v>
      </c>
      <c r="AR309" s="80">
        <f t="shared" si="225"/>
        <v>0</v>
      </c>
      <c r="AS309" s="44">
        <f t="shared" si="226"/>
        <v>0</v>
      </c>
      <c r="AT309" s="80">
        <f t="shared" si="227"/>
        <v>0</v>
      </c>
      <c r="AU309" s="80">
        <f t="shared" si="228"/>
        <v>0</v>
      </c>
      <c r="AV309" s="72">
        <f t="shared" si="229"/>
        <v>1</v>
      </c>
      <c r="AW309" s="72">
        <f t="shared" si="230"/>
        <v>1</v>
      </c>
      <c r="AX309" s="72">
        <f t="shared" si="231"/>
        <v>0</v>
      </c>
      <c r="AY309" s="72">
        <f t="shared" si="232"/>
        <v>0</v>
      </c>
      <c r="AZ309" s="72">
        <f t="shared" si="233"/>
        <v>0</v>
      </c>
      <c r="BA309" s="72">
        <f>IF(SUM(Referrals[[#This Row],[Tribal.bin]:[GA.bin]]) = 0,0,1)</f>
        <v>1</v>
      </c>
      <c r="BB309" s="72">
        <f t="shared" si="234"/>
        <v>0</v>
      </c>
      <c r="BC309" s="72">
        <f t="shared" si="235"/>
        <v>0</v>
      </c>
      <c r="BD309" s="72">
        <f t="shared" si="236"/>
        <v>0</v>
      </c>
      <c r="BE309" s="72">
        <f t="shared" si="237"/>
        <v>0</v>
      </c>
      <c r="BF309" s="72">
        <f t="shared" si="238"/>
        <v>0</v>
      </c>
      <c r="BG309" s="72">
        <f t="shared" si="239"/>
        <v>0</v>
      </c>
      <c r="BH309" s="72">
        <f t="shared" si="240"/>
        <v>1</v>
      </c>
      <c r="BI309" s="72">
        <f t="shared" si="241"/>
        <v>0</v>
      </c>
      <c r="BJ309" s="78">
        <f t="shared" si="242"/>
        <v>1</v>
      </c>
      <c r="BK309" s="78">
        <f t="shared" si="243"/>
        <v>1</v>
      </c>
      <c r="BL309" s="78">
        <f t="shared" si="244"/>
        <v>0</v>
      </c>
      <c r="BM309" s="72">
        <f t="shared" si="245"/>
        <v>1</v>
      </c>
      <c r="BN309" s="72">
        <f t="shared" si="246"/>
        <v>0</v>
      </c>
      <c r="BO309" s="72">
        <f t="shared" si="247"/>
        <v>0</v>
      </c>
      <c r="BP309" s="80">
        <f t="shared" si="248"/>
        <v>0</v>
      </c>
      <c r="BQ309" s="72">
        <f t="shared" si="249"/>
        <v>0</v>
      </c>
      <c r="BR309" s="72">
        <f t="shared" si="250"/>
        <v>0</v>
      </c>
      <c r="BS309" s="78">
        <f t="shared" si="251"/>
        <v>1</v>
      </c>
      <c r="BT309" s="78">
        <f t="shared" si="252"/>
        <v>0</v>
      </c>
      <c r="BU309" s="80">
        <f t="shared" si="253"/>
        <v>0</v>
      </c>
      <c r="BV309" s="80">
        <f t="shared" si="254"/>
        <v>0</v>
      </c>
      <c r="BW309" s="78">
        <f>COUNTIF(Referrals[[#This Row],[Name]:[Alt.contact]],"Mi")</f>
        <v>2</v>
      </c>
      <c r="BX309" s="80">
        <f t="shared" si="255"/>
        <v>1</v>
      </c>
      <c r="BY309" s="72">
        <f t="shared" si="256"/>
        <v>0</v>
      </c>
      <c r="BZ309" s="80">
        <f t="shared" si="257"/>
        <v>0</v>
      </c>
      <c r="CA309" s="67">
        <f t="shared" si="258"/>
        <v>0</v>
      </c>
      <c r="CB309" s="80">
        <f t="shared" si="259"/>
        <v>1</v>
      </c>
      <c r="CC309" s="80">
        <f t="shared" si="260"/>
        <v>0</v>
      </c>
      <c r="CD309" s="80">
        <f t="shared" si="261"/>
        <v>0</v>
      </c>
      <c r="CE309" s="52"/>
      <c r="CF309" s="40" t="s">
        <v>413</v>
      </c>
      <c r="CG309" s="62"/>
      <c r="CH309" s="22"/>
      <c r="CI309" t="s">
        <v>27</v>
      </c>
      <c r="CJ309" s="4">
        <v>43327</v>
      </c>
      <c r="CK309" s="80" t="str">
        <f t="shared" si="262"/>
        <v xml:space="preserve"> </v>
      </c>
      <c r="CL309" s="15"/>
      <c r="CM309" s="6" t="str">
        <f t="shared" ca="1" si="263"/>
        <v xml:space="preserve"> </v>
      </c>
      <c r="CN309" s="6" t="str">
        <f t="shared" ca="1" si="264"/>
        <v xml:space="preserve"> </v>
      </c>
      <c r="CO309" s="80" t="str">
        <f t="shared" ca="1" si="265"/>
        <v xml:space="preserve"> </v>
      </c>
      <c r="CP309" s="80" t="str">
        <f t="shared" si="266"/>
        <v xml:space="preserve"> </v>
      </c>
      <c r="CQ309" s="80" t="str">
        <f t="shared" si="267"/>
        <v xml:space="preserve"> </v>
      </c>
      <c r="CR309" s="80" t="str">
        <f t="shared" si="268"/>
        <v xml:space="preserve"> </v>
      </c>
      <c r="CS309" s="80">
        <f t="shared" si="269"/>
        <v>131</v>
      </c>
    </row>
    <row r="310" spans="1:97">
      <c r="A310" s="33" t="s">
        <v>447</v>
      </c>
      <c r="B310" t="s">
        <v>448</v>
      </c>
      <c r="C310" t="s">
        <v>448</v>
      </c>
      <c r="D310">
        <v>1002738</v>
      </c>
      <c r="E310" t="s">
        <v>678</v>
      </c>
      <c r="F310" s="2">
        <v>43196</v>
      </c>
      <c r="G310" s="2">
        <v>14282</v>
      </c>
      <c r="H310" s="58">
        <f t="shared" si="216"/>
        <v>79</v>
      </c>
      <c r="I310" s="72" t="s">
        <v>8</v>
      </c>
      <c r="J310" s="43" t="s">
        <v>8</v>
      </c>
      <c r="K310" s="6">
        <v>11</v>
      </c>
      <c r="L310" s="6" t="s">
        <v>8</v>
      </c>
      <c r="M310" s="6" t="s">
        <v>8</v>
      </c>
      <c r="N310" s="6" t="s">
        <v>8</v>
      </c>
      <c r="O310" s="57" t="s">
        <v>8</v>
      </c>
      <c r="Q310" t="s">
        <v>11</v>
      </c>
      <c r="R310" t="s">
        <v>11</v>
      </c>
      <c r="T310" t="s">
        <v>678</v>
      </c>
      <c r="U310" s="76" t="s">
        <v>8</v>
      </c>
      <c r="V310" s="22" t="s">
        <v>11</v>
      </c>
      <c r="W310" s="76" t="s">
        <v>8</v>
      </c>
      <c r="X310" s="76" t="s">
        <v>11</v>
      </c>
      <c r="Y310" s="76" t="s">
        <v>8</v>
      </c>
      <c r="Z310" s="53" t="s">
        <v>8</v>
      </c>
      <c r="AA310" t="s">
        <v>449</v>
      </c>
      <c r="AE310" t="s">
        <v>12</v>
      </c>
      <c r="AF310" s="6"/>
      <c r="AG310" s="6" t="s">
        <v>644</v>
      </c>
      <c r="AH310" s="6" t="s">
        <v>642</v>
      </c>
      <c r="AI310" s="6" t="s">
        <v>700</v>
      </c>
      <c r="AJ310" s="63">
        <f t="shared" si="217"/>
        <v>2018</v>
      </c>
      <c r="AK310" s="63">
        <f t="shared" si="218"/>
        <v>4</v>
      </c>
      <c r="AL310" s="80">
        <f t="shared" si="219"/>
        <v>1</v>
      </c>
      <c r="AM310" s="80">
        <f t="shared" si="220"/>
        <v>0</v>
      </c>
      <c r="AN310" s="80">
        <f t="shared" si="221"/>
        <v>0</v>
      </c>
      <c r="AO310" s="44">
        <f t="shared" si="222"/>
        <v>0</v>
      </c>
      <c r="AP310" s="80">
        <f t="shared" si="223"/>
        <v>0</v>
      </c>
      <c r="AQ310" s="44">
        <f t="shared" si="224"/>
        <v>0</v>
      </c>
      <c r="AR310" s="80">
        <f t="shared" si="225"/>
        <v>0</v>
      </c>
      <c r="AS310" s="6">
        <f t="shared" si="226"/>
        <v>1</v>
      </c>
      <c r="AT310" s="80">
        <f t="shared" si="227"/>
        <v>0</v>
      </c>
      <c r="AU310" s="80">
        <f t="shared" si="228"/>
        <v>0</v>
      </c>
      <c r="AV310" s="72">
        <f t="shared" si="229"/>
        <v>1</v>
      </c>
      <c r="AW310" s="72">
        <f t="shared" si="230"/>
        <v>0</v>
      </c>
      <c r="AX310" s="72">
        <f t="shared" si="231"/>
        <v>0</v>
      </c>
      <c r="AY310" s="72">
        <f t="shared" si="232"/>
        <v>0</v>
      </c>
      <c r="AZ310" s="72">
        <f t="shared" si="233"/>
        <v>0</v>
      </c>
      <c r="BA310" s="72">
        <f>IF(SUM(Referrals[[#This Row],[Tribal.bin]:[GA.bin]]) = 0,0,1)</f>
        <v>0</v>
      </c>
      <c r="BB310" s="72">
        <f t="shared" si="234"/>
        <v>0</v>
      </c>
      <c r="BC310" s="72">
        <f t="shared" si="235"/>
        <v>0</v>
      </c>
      <c r="BD310" s="72">
        <f t="shared" si="236"/>
        <v>0</v>
      </c>
      <c r="BE310" s="72">
        <f t="shared" si="237"/>
        <v>0</v>
      </c>
      <c r="BF310" s="72">
        <f t="shared" si="238"/>
        <v>0</v>
      </c>
      <c r="BG310" s="72">
        <f t="shared" si="239"/>
        <v>0</v>
      </c>
      <c r="BH310" s="72">
        <f t="shared" si="240"/>
        <v>0</v>
      </c>
      <c r="BI310" s="72">
        <f t="shared" si="241"/>
        <v>0</v>
      </c>
      <c r="BJ310" s="78">
        <f t="shared" si="242"/>
        <v>0</v>
      </c>
      <c r="BK310" s="78">
        <f t="shared" si="243"/>
        <v>0</v>
      </c>
      <c r="BL310" s="78">
        <f t="shared" si="244"/>
        <v>0</v>
      </c>
      <c r="BM310" s="72">
        <f t="shared" si="245"/>
        <v>1</v>
      </c>
      <c r="BN310" s="72">
        <f t="shared" si="246"/>
        <v>1</v>
      </c>
      <c r="BO310" s="72">
        <f t="shared" si="247"/>
        <v>0</v>
      </c>
      <c r="BP310" s="80">
        <f t="shared" si="248"/>
        <v>0</v>
      </c>
      <c r="BQ310" s="72">
        <f t="shared" si="249"/>
        <v>0</v>
      </c>
      <c r="BR310" s="72">
        <f t="shared" si="250"/>
        <v>0</v>
      </c>
      <c r="BS310" s="78">
        <f t="shared" si="251"/>
        <v>0</v>
      </c>
      <c r="BT310" s="78">
        <f t="shared" si="252"/>
        <v>1</v>
      </c>
      <c r="BU310" s="80">
        <f t="shared" si="253"/>
        <v>0</v>
      </c>
      <c r="BV310" s="80">
        <f t="shared" si="254"/>
        <v>0</v>
      </c>
      <c r="BW310" s="78">
        <f>COUNTIF(Referrals[[#This Row],[Name]:[Alt.contact]],"Mi")</f>
        <v>2</v>
      </c>
      <c r="BX310" s="80">
        <f t="shared" si="255"/>
        <v>1</v>
      </c>
      <c r="BY310" s="72">
        <f t="shared" si="256"/>
        <v>0</v>
      </c>
      <c r="BZ310" s="80">
        <f t="shared" si="257"/>
        <v>0</v>
      </c>
      <c r="CA310" s="67">
        <f t="shared" si="258"/>
        <v>0</v>
      </c>
      <c r="CB310" s="80">
        <f t="shared" si="259"/>
        <v>1</v>
      </c>
      <c r="CC310" s="80">
        <f t="shared" si="260"/>
        <v>0</v>
      </c>
      <c r="CD310" s="80">
        <f t="shared" si="261"/>
        <v>0</v>
      </c>
      <c r="CE310" s="52"/>
      <c r="CF310" t="s">
        <v>717</v>
      </c>
      <c r="CG310" s="41" t="s">
        <v>133</v>
      </c>
      <c r="CH310" s="22"/>
      <c r="CI310" s="22" t="s">
        <v>17</v>
      </c>
      <c r="CJ310" s="4">
        <v>43216</v>
      </c>
      <c r="CK310" s="80" t="str">
        <f t="shared" si="262"/>
        <v xml:space="preserve"> </v>
      </c>
      <c r="CL310" s="15"/>
      <c r="CM310" s="6" t="str">
        <f t="shared" ca="1" si="263"/>
        <v xml:space="preserve"> </v>
      </c>
      <c r="CN310" s="6" t="str">
        <f t="shared" ca="1" si="264"/>
        <v xml:space="preserve"> </v>
      </c>
      <c r="CO310" s="80" t="str">
        <f t="shared" ca="1" si="265"/>
        <v xml:space="preserve"> </v>
      </c>
      <c r="CP310" s="80" t="str">
        <f t="shared" si="266"/>
        <v xml:space="preserve"> </v>
      </c>
      <c r="CQ310" s="80" t="str">
        <f t="shared" si="267"/>
        <v xml:space="preserve"> </v>
      </c>
      <c r="CR310" s="80" t="str">
        <f t="shared" si="268"/>
        <v xml:space="preserve"> </v>
      </c>
      <c r="CS310" s="80">
        <f t="shared" si="269"/>
        <v>20</v>
      </c>
    </row>
    <row r="311" spans="1:97">
      <c r="A311" s="33" t="s">
        <v>417</v>
      </c>
      <c r="B311" t="s">
        <v>111</v>
      </c>
      <c r="C311" t="s">
        <v>161</v>
      </c>
      <c r="D311">
        <v>1012320</v>
      </c>
      <c r="E311" s="4">
        <v>42964</v>
      </c>
      <c r="F311" s="2">
        <v>43196</v>
      </c>
      <c r="G311" s="2">
        <v>21242</v>
      </c>
      <c r="H311" s="58">
        <f t="shared" si="216"/>
        <v>60</v>
      </c>
      <c r="I311" s="72" t="s">
        <v>11</v>
      </c>
      <c r="J311" s="72" t="s">
        <v>11</v>
      </c>
      <c r="K311" s="6">
        <v>16</v>
      </c>
      <c r="L311" s="6" t="s">
        <v>8</v>
      </c>
      <c r="M311" s="6" t="s">
        <v>11</v>
      </c>
      <c r="N311" s="6" t="s">
        <v>11</v>
      </c>
      <c r="O311" s="57" t="s">
        <v>8</v>
      </c>
      <c r="P311" t="s">
        <v>107</v>
      </c>
      <c r="Q311" t="s">
        <v>11</v>
      </c>
      <c r="R311" t="s">
        <v>11</v>
      </c>
      <c r="S311" s="40" t="s">
        <v>11</v>
      </c>
      <c r="T311" t="s">
        <v>22</v>
      </c>
      <c r="U311" s="76" t="s">
        <v>11</v>
      </c>
      <c r="V311" s="22" t="s">
        <v>11</v>
      </c>
      <c r="W311" s="76" t="s">
        <v>11</v>
      </c>
      <c r="X311" s="76" t="s">
        <v>8</v>
      </c>
      <c r="Y311" s="76" t="s">
        <v>8</v>
      </c>
      <c r="Z311" s="53"/>
      <c r="AB311" t="s">
        <v>143</v>
      </c>
      <c r="AC311" t="s">
        <v>172</v>
      </c>
      <c r="AD311" s="4">
        <v>43209</v>
      </c>
      <c r="AE311" t="s">
        <v>16</v>
      </c>
      <c r="AF311" s="6">
        <f>Referrals[[#This Row],[Date.Received]]-Referrals[[#This Row],[Date.Assessed]]</f>
        <v>232</v>
      </c>
      <c r="AG311" s="44" t="s">
        <v>645</v>
      </c>
      <c r="AH311" s="6" t="s">
        <v>642</v>
      </c>
      <c r="AI311" s="6" t="s">
        <v>700</v>
      </c>
      <c r="AJ311" s="63">
        <f t="shared" si="217"/>
        <v>2018</v>
      </c>
      <c r="AK311" s="63">
        <f t="shared" si="218"/>
        <v>4</v>
      </c>
      <c r="AL311" s="44">
        <f t="shared" si="219"/>
        <v>0</v>
      </c>
      <c r="AM311" s="80">
        <f t="shared" si="220"/>
        <v>1</v>
      </c>
      <c r="AN311" s="80">
        <f t="shared" si="221"/>
        <v>0</v>
      </c>
      <c r="AO311" s="44">
        <f t="shared" si="222"/>
        <v>0</v>
      </c>
      <c r="AP311" s="80">
        <f t="shared" si="223"/>
        <v>0</v>
      </c>
      <c r="AQ311" s="44">
        <f t="shared" si="224"/>
        <v>0</v>
      </c>
      <c r="AR311" s="80">
        <f t="shared" si="225"/>
        <v>0</v>
      </c>
      <c r="AS311" s="6">
        <f t="shared" si="226"/>
        <v>1</v>
      </c>
      <c r="AT311" s="80">
        <f t="shared" si="227"/>
        <v>0</v>
      </c>
      <c r="AU311" s="80">
        <f t="shared" si="228"/>
        <v>0</v>
      </c>
      <c r="AV311" s="72">
        <f t="shared" si="229"/>
        <v>1</v>
      </c>
      <c r="AW311" s="72">
        <f t="shared" si="230"/>
        <v>1</v>
      </c>
      <c r="AX311" s="72">
        <f t="shared" si="231"/>
        <v>0</v>
      </c>
      <c r="AY311" s="72">
        <f t="shared" si="232"/>
        <v>0</v>
      </c>
      <c r="AZ311" s="72">
        <f t="shared" si="233"/>
        <v>0</v>
      </c>
      <c r="BA311" s="72">
        <f>IF(SUM(Referrals[[#This Row],[Tribal.bin]:[GA.bin]]) = 0,0,1)</f>
        <v>1</v>
      </c>
      <c r="BB311" s="72">
        <f t="shared" si="234"/>
        <v>0</v>
      </c>
      <c r="BC311" s="72">
        <f t="shared" si="235"/>
        <v>1</v>
      </c>
      <c r="BD311" s="72">
        <f t="shared" si="236"/>
        <v>0</v>
      </c>
      <c r="BE311" s="72">
        <f t="shared" si="237"/>
        <v>0</v>
      </c>
      <c r="BF311" s="72">
        <f t="shared" si="238"/>
        <v>0</v>
      </c>
      <c r="BG311" s="72">
        <f t="shared" si="239"/>
        <v>0</v>
      </c>
      <c r="BH311" s="72">
        <f t="shared" si="240"/>
        <v>0</v>
      </c>
      <c r="BI311" s="72">
        <f t="shared" si="241"/>
        <v>0</v>
      </c>
      <c r="BJ311" s="78">
        <f t="shared" si="242"/>
        <v>1</v>
      </c>
      <c r="BK311" s="78">
        <f t="shared" si="243"/>
        <v>1</v>
      </c>
      <c r="BL311" s="78">
        <f t="shared" si="244"/>
        <v>0</v>
      </c>
      <c r="BM311" s="72">
        <f t="shared" si="245"/>
        <v>1</v>
      </c>
      <c r="BN311" s="72">
        <f t="shared" si="246"/>
        <v>1</v>
      </c>
      <c r="BO311" s="72">
        <f t="shared" si="247"/>
        <v>1</v>
      </c>
      <c r="BP311" s="80">
        <f t="shared" si="248"/>
        <v>0</v>
      </c>
      <c r="BQ311" s="72">
        <f t="shared" si="249"/>
        <v>1</v>
      </c>
      <c r="BR311" s="72">
        <f t="shared" si="250"/>
        <v>1</v>
      </c>
      <c r="BS311" s="78">
        <f t="shared" si="251"/>
        <v>1</v>
      </c>
      <c r="BT311" s="78">
        <f t="shared" si="252"/>
        <v>0</v>
      </c>
      <c r="BU311" s="80">
        <f t="shared" si="253"/>
        <v>1</v>
      </c>
      <c r="BV311" s="80">
        <f t="shared" si="254"/>
        <v>0</v>
      </c>
      <c r="BW311" s="78">
        <f>COUNTIF(Referrals[[#This Row],[Name]:[Alt.contact]],"Mi")</f>
        <v>0</v>
      </c>
      <c r="BX311" s="80">
        <f t="shared" si="255"/>
        <v>0</v>
      </c>
      <c r="BY311" s="66">
        <f t="shared" si="256"/>
        <v>1</v>
      </c>
      <c r="BZ311" s="66">
        <f t="shared" si="257"/>
        <v>0</v>
      </c>
      <c r="CA311" s="67">
        <f t="shared" si="258"/>
        <v>1</v>
      </c>
      <c r="CB311" s="80">
        <f t="shared" si="259"/>
        <v>0</v>
      </c>
      <c r="CC311" s="80">
        <f t="shared" si="260"/>
        <v>0</v>
      </c>
      <c r="CD311" s="80">
        <f t="shared" si="261"/>
        <v>0</v>
      </c>
      <c r="CE311" s="23">
        <v>43227</v>
      </c>
      <c r="CG311" s="62"/>
      <c r="CH311" s="22"/>
      <c r="CI311" s="22"/>
      <c r="CJ311" s="4">
        <v>43229</v>
      </c>
      <c r="CK311" s="80" t="str">
        <f t="shared" si="262"/>
        <v>no</v>
      </c>
      <c r="CL311" s="28">
        <v>43637</v>
      </c>
      <c r="CM311" s="6">
        <f t="shared" ca="1" si="263"/>
        <v>410</v>
      </c>
      <c r="CN311" s="6" t="str">
        <f t="shared" ca="1" si="264"/>
        <v>Yes</v>
      </c>
      <c r="CO311" s="80" t="str">
        <f t="shared" ca="1" si="265"/>
        <v>Yes</v>
      </c>
      <c r="CP311" s="80">
        <f t="shared" si="266"/>
        <v>31</v>
      </c>
      <c r="CQ311" s="80">
        <f t="shared" si="267"/>
        <v>13</v>
      </c>
      <c r="CR311" s="80">
        <f t="shared" si="268"/>
        <v>18</v>
      </c>
      <c r="CS311" s="80" t="str">
        <f t="shared" si="269"/>
        <v xml:space="preserve"> </v>
      </c>
    </row>
    <row r="312" spans="1:97">
      <c r="A312" s="33" t="s">
        <v>446</v>
      </c>
      <c r="B312" t="s">
        <v>6</v>
      </c>
      <c r="C312" t="s">
        <v>71</v>
      </c>
      <c r="D312">
        <v>1002882</v>
      </c>
      <c r="E312" s="4">
        <v>42929</v>
      </c>
      <c r="F312" s="2">
        <v>43196</v>
      </c>
      <c r="G312" s="2">
        <v>30763</v>
      </c>
      <c r="H312" s="58">
        <f t="shared" si="216"/>
        <v>34</v>
      </c>
      <c r="I312" s="72" t="s">
        <v>8</v>
      </c>
      <c r="J312" s="43" t="s">
        <v>8</v>
      </c>
      <c r="K312" s="6">
        <v>10</v>
      </c>
      <c r="L312" s="6" t="s">
        <v>8</v>
      </c>
      <c r="M312" s="6" t="s">
        <v>11</v>
      </c>
      <c r="N312" s="6" t="s">
        <v>11</v>
      </c>
      <c r="O312" s="57" t="s">
        <v>8</v>
      </c>
      <c r="P312" t="s">
        <v>9</v>
      </c>
      <c r="Q312" t="s">
        <v>11</v>
      </c>
      <c r="S312" s="40" t="s">
        <v>11</v>
      </c>
      <c r="T312" t="s">
        <v>22</v>
      </c>
      <c r="U312" s="76" t="s">
        <v>8</v>
      </c>
      <c r="V312" s="22" t="s">
        <v>11</v>
      </c>
      <c r="W312" s="76" t="s">
        <v>11</v>
      </c>
      <c r="X312" s="76" t="s">
        <v>11</v>
      </c>
      <c r="Y312" s="76" t="s">
        <v>8</v>
      </c>
      <c r="Z312" s="53"/>
      <c r="AE312" t="s">
        <v>12</v>
      </c>
      <c r="AF312" s="6">
        <f>Referrals[[#This Row],[Date.Received]]-Referrals[[#This Row],[Date.Assessed]]</f>
        <v>267</v>
      </c>
      <c r="AG312" s="6" t="s">
        <v>644</v>
      </c>
      <c r="AH312" s="6" t="s">
        <v>642</v>
      </c>
      <c r="AI312" s="6" t="s">
        <v>700</v>
      </c>
      <c r="AJ312" s="63">
        <f t="shared" si="217"/>
        <v>2018</v>
      </c>
      <c r="AK312" s="63">
        <f t="shared" si="218"/>
        <v>4</v>
      </c>
      <c r="AL312" s="80">
        <f t="shared" si="219"/>
        <v>1</v>
      </c>
      <c r="AM312" s="80">
        <f t="shared" si="220"/>
        <v>0</v>
      </c>
      <c r="AN312" s="80">
        <f t="shared" si="221"/>
        <v>0</v>
      </c>
      <c r="AO312" s="44">
        <f t="shared" si="222"/>
        <v>0</v>
      </c>
      <c r="AP312" s="80">
        <f t="shared" si="223"/>
        <v>0</v>
      </c>
      <c r="AQ312" s="44">
        <f t="shared" si="224"/>
        <v>0</v>
      </c>
      <c r="AR312" s="80">
        <f t="shared" si="225"/>
        <v>0</v>
      </c>
      <c r="AS312" s="6">
        <f t="shared" si="226"/>
        <v>1</v>
      </c>
      <c r="AT312" s="80">
        <f t="shared" si="227"/>
        <v>0</v>
      </c>
      <c r="AU312" s="80">
        <f t="shared" si="228"/>
        <v>0</v>
      </c>
      <c r="AV312" s="72">
        <f t="shared" si="229"/>
        <v>1</v>
      </c>
      <c r="AW312" s="72">
        <f t="shared" si="230"/>
        <v>1</v>
      </c>
      <c r="AX312" s="72">
        <f t="shared" si="231"/>
        <v>0</v>
      </c>
      <c r="AY312" s="72">
        <f t="shared" si="232"/>
        <v>0</v>
      </c>
      <c r="AZ312" s="72">
        <f t="shared" si="233"/>
        <v>0</v>
      </c>
      <c r="BA312" s="72">
        <f>IF(SUM(Referrals[[#This Row],[Tribal.bin]:[GA.bin]]) = 0,0,1)</f>
        <v>1</v>
      </c>
      <c r="BB312" s="72">
        <f t="shared" si="234"/>
        <v>0</v>
      </c>
      <c r="BC312" s="72">
        <f t="shared" si="235"/>
        <v>0</v>
      </c>
      <c r="BD312" s="72">
        <f t="shared" si="236"/>
        <v>0</v>
      </c>
      <c r="BE312" s="72">
        <f t="shared" si="237"/>
        <v>0</v>
      </c>
      <c r="BF312" s="72">
        <f t="shared" si="238"/>
        <v>0</v>
      </c>
      <c r="BG312" s="72">
        <f t="shared" si="239"/>
        <v>0</v>
      </c>
      <c r="BH312" s="72">
        <f t="shared" si="240"/>
        <v>1</v>
      </c>
      <c r="BI312" s="72">
        <f t="shared" si="241"/>
        <v>0</v>
      </c>
      <c r="BJ312" s="78">
        <f t="shared" si="242"/>
        <v>1</v>
      </c>
      <c r="BK312" s="78">
        <f t="shared" si="243"/>
        <v>1</v>
      </c>
      <c r="BL312" s="78">
        <f t="shared" si="244"/>
        <v>0</v>
      </c>
      <c r="BM312" s="72">
        <f t="shared" si="245"/>
        <v>1</v>
      </c>
      <c r="BN312" s="72">
        <f t="shared" si="246"/>
        <v>0</v>
      </c>
      <c r="BO312" s="72">
        <f t="shared" si="247"/>
        <v>1</v>
      </c>
      <c r="BP312" s="80">
        <f t="shared" si="248"/>
        <v>0</v>
      </c>
      <c r="BQ312" s="72">
        <f t="shared" si="249"/>
        <v>0</v>
      </c>
      <c r="BR312" s="72">
        <f t="shared" si="250"/>
        <v>0</v>
      </c>
      <c r="BS312" s="78">
        <f t="shared" si="251"/>
        <v>1</v>
      </c>
      <c r="BT312" s="78">
        <f t="shared" si="252"/>
        <v>1</v>
      </c>
      <c r="BU312" s="80">
        <f t="shared" si="253"/>
        <v>0</v>
      </c>
      <c r="BV312" s="80">
        <f t="shared" si="254"/>
        <v>0</v>
      </c>
      <c r="BW312" s="78">
        <f>COUNTIF(Referrals[[#This Row],[Name]:[Alt.contact]],"Mi")</f>
        <v>0</v>
      </c>
      <c r="BX312" s="80">
        <f t="shared" si="255"/>
        <v>0</v>
      </c>
      <c r="BY312" s="72">
        <f t="shared" si="256"/>
        <v>0</v>
      </c>
      <c r="BZ312" s="80">
        <f t="shared" si="257"/>
        <v>0</v>
      </c>
      <c r="CA312" s="67">
        <f t="shared" si="258"/>
        <v>0</v>
      </c>
      <c r="CB312" s="80">
        <f t="shared" si="259"/>
        <v>1</v>
      </c>
      <c r="CC312" s="80">
        <f t="shared" si="260"/>
        <v>0</v>
      </c>
      <c r="CD312" s="80">
        <f t="shared" si="261"/>
        <v>0</v>
      </c>
      <c r="CE312" s="52"/>
      <c r="CF312" s="40" t="s">
        <v>413</v>
      </c>
      <c r="CG312" s="62"/>
      <c r="CH312" s="22"/>
      <c r="CI312" s="22"/>
      <c r="CJ312" s="4">
        <v>43306</v>
      </c>
      <c r="CK312" s="80" t="str">
        <f t="shared" si="262"/>
        <v xml:space="preserve"> </v>
      </c>
      <c r="CL312" s="15"/>
      <c r="CM312" s="6" t="str">
        <f t="shared" ca="1" si="263"/>
        <v xml:space="preserve"> </v>
      </c>
      <c r="CN312" s="6" t="str">
        <f t="shared" ca="1" si="264"/>
        <v xml:space="preserve"> </v>
      </c>
      <c r="CO312" s="80" t="str">
        <f t="shared" ca="1" si="265"/>
        <v xml:space="preserve"> </v>
      </c>
      <c r="CP312" s="80" t="str">
        <f t="shared" si="266"/>
        <v xml:space="preserve"> </v>
      </c>
      <c r="CQ312" s="80" t="str">
        <f t="shared" si="267"/>
        <v xml:space="preserve"> </v>
      </c>
      <c r="CR312" s="80" t="str">
        <f t="shared" si="268"/>
        <v xml:space="preserve"> </v>
      </c>
      <c r="CS312" s="80">
        <f t="shared" si="269"/>
        <v>110</v>
      </c>
    </row>
    <row r="313" spans="1:97">
      <c r="A313" s="33" t="s">
        <v>458</v>
      </c>
      <c r="B313" t="s">
        <v>284</v>
      </c>
      <c r="C313" t="s">
        <v>353</v>
      </c>
      <c r="D313">
        <v>1005555</v>
      </c>
      <c r="E313" s="4">
        <v>43164</v>
      </c>
      <c r="F313" s="2">
        <v>43221</v>
      </c>
      <c r="G313" s="2">
        <v>23116</v>
      </c>
      <c r="H313" s="58">
        <f t="shared" si="216"/>
        <v>55</v>
      </c>
      <c r="I313" s="72" t="s">
        <v>8</v>
      </c>
      <c r="J313" s="43" t="s">
        <v>8</v>
      </c>
      <c r="K313" s="6">
        <v>13</v>
      </c>
      <c r="L313" s="6" t="s">
        <v>8</v>
      </c>
      <c r="M313" s="6" t="s">
        <v>11</v>
      </c>
      <c r="N313" s="6" t="s">
        <v>11</v>
      </c>
      <c r="O313" s="57" t="s">
        <v>11</v>
      </c>
      <c r="P313" t="s">
        <v>21</v>
      </c>
      <c r="Q313" t="s">
        <v>11</v>
      </c>
      <c r="R313" t="s">
        <v>11</v>
      </c>
      <c r="S313" s="40" t="s">
        <v>11</v>
      </c>
      <c r="T313" t="s">
        <v>22</v>
      </c>
      <c r="U313" s="76" t="s">
        <v>8</v>
      </c>
      <c r="V313" s="22" t="s">
        <v>11</v>
      </c>
      <c r="W313" s="76" t="s">
        <v>11</v>
      </c>
      <c r="X313" s="76" t="s">
        <v>11</v>
      </c>
      <c r="Y313" s="76" t="s">
        <v>8</v>
      </c>
      <c r="Z313" s="53"/>
      <c r="AB313" t="s">
        <v>15</v>
      </c>
      <c r="AC313" t="s">
        <v>695</v>
      </c>
      <c r="AD313" s="4">
        <v>43229</v>
      </c>
      <c r="AE313" t="s">
        <v>16</v>
      </c>
      <c r="AF313" s="6">
        <f>Referrals[[#This Row],[Date.Received]]-Referrals[[#This Row],[Date.Assessed]]</f>
        <v>57</v>
      </c>
      <c r="AG313" s="6" t="s">
        <v>644</v>
      </c>
      <c r="AH313" s="6" t="s">
        <v>640</v>
      </c>
      <c r="AI313" s="6" t="s">
        <v>700</v>
      </c>
      <c r="AJ313" s="63">
        <f t="shared" si="217"/>
        <v>2018</v>
      </c>
      <c r="AK313" s="63">
        <f t="shared" si="218"/>
        <v>5</v>
      </c>
      <c r="AL313" s="80">
        <f t="shared" si="219"/>
        <v>1</v>
      </c>
      <c r="AM313" s="80">
        <f t="shared" si="220"/>
        <v>0</v>
      </c>
      <c r="AN313" s="80">
        <f t="shared" si="221"/>
        <v>0</v>
      </c>
      <c r="AO313" s="44">
        <f t="shared" si="222"/>
        <v>0</v>
      </c>
      <c r="AP313" s="80">
        <f t="shared" si="223"/>
        <v>0</v>
      </c>
      <c r="AQ313" s="80">
        <f t="shared" si="224"/>
        <v>1</v>
      </c>
      <c r="AR313" s="80">
        <f t="shared" si="225"/>
        <v>0</v>
      </c>
      <c r="AS313" s="44">
        <f t="shared" si="226"/>
        <v>0</v>
      </c>
      <c r="AT313" s="80">
        <f t="shared" si="227"/>
        <v>0</v>
      </c>
      <c r="AU313" s="80">
        <f t="shared" si="228"/>
        <v>0</v>
      </c>
      <c r="AV313" s="72">
        <f t="shared" si="229"/>
        <v>1</v>
      </c>
      <c r="AW313" s="72">
        <f t="shared" si="230"/>
        <v>1</v>
      </c>
      <c r="AX313" s="72">
        <f t="shared" si="231"/>
        <v>0</v>
      </c>
      <c r="AY313" s="72">
        <f t="shared" si="232"/>
        <v>0</v>
      </c>
      <c r="AZ313" s="72">
        <f t="shared" si="233"/>
        <v>0</v>
      </c>
      <c r="BA313" s="72">
        <f>IF(SUM(Referrals[[#This Row],[Tribal.bin]:[GA.bin]]) = 0,0,1)</f>
        <v>1</v>
      </c>
      <c r="BB313" s="72">
        <f t="shared" si="234"/>
        <v>0</v>
      </c>
      <c r="BC313" s="72">
        <f t="shared" si="235"/>
        <v>0</v>
      </c>
      <c r="BD313" s="72">
        <f t="shared" si="236"/>
        <v>0</v>
      </c>
      <c r="BE313" s="72">
        <f t="shared" si="237"/>
        <v>0</v>
      </c>
      <c r="BF313" s="72">
        <f t="shared" si="238"/>
        <v>0</v>
      </c>
      <c r="BG313" s="72">
        <f t="shared" si="239"/>
        <v>1</v>
      </c>
      <c r="BH313" s="72">
        <f t="shared" si="240"/>
        <v>0</v>
      </c>
      <c r="BI313" s="72">
        <f t="shared" si="241"/>
        <v>1</v>
      </c>
      <c r="BJ313" s="78">
        <f t="shared" si="242"/>
        <v>1</v>
      </c>
      <c r="BK313" s="78">
        <f t="shared" si="243"/>
        <v>1</v>
      </c>
      <c r="BL313" s="78">
        <f t="shared" si="244"/>
        <v>0</v>
      </c>
      <c r="BM313" s="72">
        <f t="shared" si="245"/>
        <v>1</v>
      </c>
      <c r="BN313" s="72">
        <f t="shared" si="246"/>
        <v>1</v>
      </c>
      <c r="BO313" s="72">
        <f t="shared" si="247"/>
        <v>1</v>
      </c>
      <c r="BP313" s="80">
        <f t="shared" si="248"/>
        <v>0</v>
      </c>
      <c r="BQ313" s="72">
        <f t="shared" si="249"/>
        <v>0</v>
      </c>
      <c r="BR313" s="72">
        <f t="shared" si="250"/>
        <v>0</v>
      </c>
      <c r="BS313" s="78">
        <f t="shared" si="251"/>
        <v>1</v>
      </c>
      <c r="BT313" s="78">
        <f t="shared" si="252"/>
        <v>1</v>
      </c>
      <c r="BU313" s="80">
        <f t="shared" si="253"/>
        <v>0</v>
      </c>
      <c r="BV313" s="80">
        <f t="shared" si="254"/>
        <v>0</v>
      </c>
      <c r="BW313" s="78">
        <f>COUNTIF(Referrals[[#This Row],[Name]:[Alt.contact]],"Mi")</f>
        <v>0</v>
      </c>
      <c r="BX313" s="80">
        <f t="shared" si="255"/>
        <v>0</v>
      </c>
      <c r="BY313" s="66">
        <f t="shared" si="256"/>
        <v>1</v>
      </c>
      <c r="BZ313" s="66">
        <f t="shared" si="257"/>
        <v>0</v>
      </c>
      <c r="CA313" s="67">
        <f t="shared" si="258"/>
        <v>1</v>
      </c>
      <c r="CB313" s="80">
        <f t="shared" si="259"/>
        <v>0</v>
      </c>
      <c r="CC313" s="80">
        <f t="shared" si="260"/>
        <v>0</v>
      </c>
      <c r="CD313" s="80">
        <f t="shared" si="261"/>
        <v>0</v>
      </c>
      <c r="CE313" s="52">
        <v>43272</v>
      </c>
      <c r="CG313" s="62"/>
      <c r="CH313" s="22"/>
      <c r="CI313" s="22"/>
      <c r="CJ313" s="4">
        <v>43272</v>
      </c>
      <c r="CK313" s="80" t="str">
        <f t="shared" si="262"/>
        <v>no</v>
      </c>
      <c r="CL313" s="28">
        <v>43646</v>
      </c>
      <c r="CM313" s="6">
        <f t="shared" ca="1" si="263"/>
        <v>374</v>
      </c>
      <c r="CN313" s="6" t="str">
        <f t="shared" ca="1" si="264"/>
        <v>Yes</v>
      </c>
      <c r="CO313" s="80" t="str">
        <f t="shared" ca="1" si="265"/>
        <v>Yes</v>
      </c>
      <c r="CP313" s="80">
        <f t="shared" si="266"/>
        <v>51</v>
      </c>
      <c r="CQ313" s="80">
        <f t="shared" si="267"/>
        <v>8</v>
      </c>
      <c r="CR313" s="80">
        <f t="shared" si="268"/>
        <v>43</v>
      </c>
      <c r="CS313" s="80" t="str">
        <f t="shared" si="269"/>
        <v xml:space="preserve"> </v>
      </c>
    </row>
    <row r="314" spans="1:97">
      <c r="A314" s="33" t="s">
        <v>450</v>
      </c>
      <c r="B314" t="s">
        <v>111</v>
      </c>
      <c r="C314" t="s">
        <v>112</v>
      </c>
      <c r="D314">
        <v>1063944</v>
      </c>
      <c r="E314" s="4">
        <v>43187</v>
      </c>
      <c r="F314" s="2">
        <v>43221</v>
      </c>
      <c r="G314" s="2">
        <v>27541</v>
      </c>
      <c r="H314" s="69">
        <f t="shared" si="216"/>
        <v>42</v>
      </c>
      <c r="I314" s="72" t="s">
        <v>8</v>
      </c>
      <c r="J314" s="43" t="s">
        <v>8</v>
      </c>
      <c r="K314" s="6">
        <v>13</v>
      </c>
      <c r="L314" s="6" t="s">
        <v>8</v>
      </c>
      <c r="M314" s="6" t="s">
        <v>11</v>
      </c>
      <c r="N314" s="6" t="s">
        <v>678</v>
      </c>
      <c r="O314" s="68" t="s">
        <v>8</v>
      </c>
      <c r="P314" t="s">
        <v>9</v>
      </c>
      <c r="Q314" t="s">
        <v>11</v>
      </c>
      <c r="T314" t="s">
        <v>10</v>
      </c>
      <c r="U314" s="76" t="s">
        <v>678</v>
      </c>
      <c r="V314" s="22" t="s">
        <v>11</v>
      </c>
      <c r="W314" s="76" t="s">
        <v>11</v>
      </c>
      <c r="X314" s="76" t="s">
        <v>11</v>
      </c>
      <c r="Y314" s="76" t="s">
        <v>8</v>
      </c>
      <c r="Z314" s="53" t="s">
        <v>8</v>
      </c>
      <c r="AA314" t="s">
        <v>451</v>
      </c>
      <c r="AE314" t="s">
        <v>12</v>
      </c>
      <c r="AF314" s="6">
        <f>Referrals[[#This Row],[Date.Received]]-Referrals[[#This Row],[Date.Assessed]]</f>
        <v>34</v>
      </c>
      <c r="AG314" s="44" t="s">
        <v>645</v>
      </c>
      <c r="AH314" s="6" t="s">
        <v>642</v>
      </c>
      <c r="AI314" s="6" t="s">
        <v>700</v>
      </c>
      <c r="AJ314" s="63">
        <f t="shared" si="217"/>
        <v>2018</v>
      </c>
      <c r="AK314" s="63">
        <f t="shared" si="218"/>
        <v>5</v>
      </c>
      <c r="AL314" s="44">
        <f t="shared" si="219"/>
        <v>0</v>
      </c>
      <c r="AM314" s="80">
        <f t="shared" si="220"/>
        <v>1</v>
      </c>
      <c r="AN314" s="80">
        <f t="shared" si="221"/>
        <v>0</v>
      </c>
      <c r="AO314" s="44">
        <f t="shared" si="222"/>
        <v>0</v>
      </c>
      <c r="AP314" s="80">
        <f t="shared" si="223"/>
        <v>0</v>
      </c>
      <c r="AQ314" s="44">
        <f t="shared" si="224"/>
        <v>0</v>
      </c>
      <c r="AR314" s="80">
        <f t="shared" si="225"/>
        <v>0</v>
      </c>
      <c r="AS314" s="6">
        <f t="shared" si="226"/>
        <v>1</v>
      </c>
      <c r="AT314" s="80">
        <f t="shared" si="227"/>
        <v>0</v>
      </c>
      <c r="AU314" s="80">
        <f t="shared" si="228"/>
        <v>0</v>
      </c>
      <c r="AV314" s="72">
        <f t="shared" si="229"/>
        <v>1</v>
      </c>
      <c r="AW314" s="72">
        <f t="shared" si="230"/>
        <v>0</v>
      </c>
      <c r="AX314" s="72">
        <f t="shared" si="231"/>
        <v>1</v>
      </c>
      <c r="AY314" s="72">
        <f t="shared" si="232"/>
        <v>0</v>
      </c>
      <c r="AZ314" s="72">
        <f t="shared" si="233"/>
        <v>0</v>
      </c>
      <c r="BA314" s="72">
        <f>IF(SUM(Referrals[[#This Row],[Tribal.bin]:[GA.bin]]) = 0,0,1)</f>
        <v>1</v>
      </c>
      <c r="BB314" s="72">
        <f t="shared" si="234"/>
        <v>0</v>
      </c>
      <c r="BC314" s="72">
        <f t="shared" si="235"/>
        <v>0</v>
      </c>
      <c r="BD314" s="72">
        <f t="shared" si="236"/>
        <v>0</v>
      </c>
      <c r="BE314" s="72">
        <f t="shared" si="237"/>
        <v>0</v>
      </c>
      <c r="BF314" s="72">
        <f t="shared" si="238"/>
        <v>0</v>
      </c>
      <c r="BG314" s="72">
        <f t="shared" si="239"/>
        <v>0</v>
      </c>
      <c r="BH314" s="72">
        <f t="shared" si="240"/>
        <v>1</v>
      </c>
      <c r="BI314" s="72">
        <f t="shared" si="241"/>
        <v>0</v>
      </c>
      <c r="BJ314" s="78">
        <f t="shared" si="242"/>
        <v>1</v>
      </c>
      <c r="BK314" s="78">
        <f t="shared" si="243"/>
        <v>1</v>
      </c>
      <c r="BL314" s="78">
        <f t="shared" si="244"/>
        <v>0</v>
      </c>
      <c r="BM314" s="72">
        <f t="shared" si="245"/>
        <v>1</v>
      </c>
      <c r="BN314" s="72">
        <f t="shared" si="246"/>
        <v>0</v>
      </c>
      <c r="BO314" s="72">
        <f t="shared" si="247"/>
        <v>0</v>
      </c>
      <c r="BP314" s="80">
        <f t="shared" si="248"/>
        <v>0</v>
      </c>
      <c r="BQ314" s="72">
        <f t="shared" si="249"/>
        <v>0</v>
      </c>
      <c r="BR314" s="72">
        <f t="shared" si="250"/>
        <v>0</v>
      </c>
      <c r="BS314" s="78">
        <f t="shared" si="251"/>
        <v>1</v>
      </c>
      <c r="BT314" s="78">
        <f t="shared" si="252"/>
        <v>1</v>
      </c>
      <c r="BU314" s="80">
        <f t="shared" si="253"/>
        <v>0</v>
      </c>
      <c r="BV314" s="80">
        <f t="shared" si="254"/>
        <v>0</v>
      </c>
      <c r="BW314" s="78">
        <f>COUNTIF(Referrals[[#This Row],[Name]:[Alt.contact]],"Mi")</f>
        <v>2</v>
      </c>
      <c r="BX314" s="80">
        <f t="shared" si="255"/>
        <v>1</v>
      </c>
      <c r="BY314" s="72">
        <f t="shared" si="256"/>
        <v>0</v>
      </c>
      <c r="BZ314" s="80">
        <f t="shared" si="257"/>
        <v>0</v>
      </c>
      <c r="CA314" s="69">
        <f t="shared" si="258"/>
        <v>0</v>
      </c>
      <c r="CB314" s="80">
        <f t="shared" si="259"/>
        <v>1</v>
      </c>
      <c r="CC314" s="80">
        <f t="shared" si="260"/>
        <v>0</v>
      </c>
      <c r="CD314" s="80">
        <f t="shared" si="261"/>
        <v>0</v>
      </c>
      <c r="CE314" s="52"/>
      <c r="CF314" t="s">
        <v>717</v>
      </c>
      <c r="CG314" s="41" t="s">
        <v>104</v>
      </c>
      <c r="CH314" s="22"/>
      <c r="CI314" s="22" t="s">
        <v>411</v>
      </c>
      <c r="CJ314" s="4">
        <v>43255</v>
      </c>
      <c r="CK314" s="80" t="str">
        <f t="shared" si="262"/>
        <v xml:space="preserve"> </v>
      </c>
      <c r="CL314" s="15"/>
      <c r="CM314" s="6" t="str">
        <f t="shared" ca="1" si="263"/>
        <v xml:space="preserve"> </v>
      </c>
      <c r="CN314" s="6" t="str">
        <f t="shared" ca="1" si="264"/>
        <v xml:space="preserve"> </v>
      </c>
      <c r="CO314" s="80" t="str">
        <f t="shared" ca="1" si="265"/>
        <v xml:space="preserve"> </v>
      </c>
      <c r="CP314" s="80" t="str">
        <f t="shared" si="266"/>
        <v xml:space="preserve"> </v>
      </c>
      <c r="CQ314" s="80" t="str">
        <f t="shared" si="267"/>
        <v xml:space="preserve"> </v>
      </c>
      <c r="CR314" s="80" t="str">
        <f t="shared" si="268"/>
        <v xml:space="preserve"> </v>
      </c>
      <c r="CS314" s="80">
        <f t="shared" si="269"/>
        <v>34</v>
      </c>
    </row>
    <row r="315" spans="1:97">
      <c r="A315" s="33" t="s">
        <v>452</v>
      </c>
      <c r="B315" t="s">
        <v>119</v>
      </c>
      <c r="C315" t="s">
        <v>331</v>
      </c>
      <c r="D315">
        <v>1015068</v>
      </c>
      <c r="E315" s="4">
        <v>42999</v>
      </c>
      <c r="F315" s="2">
        <v>43221</v>
      </c>
      <c r="G315" s="2">
        <v>24692</v>
      </c>
      <c r="H315" s="58">
        <f t="shared" si="216"/>
        <v>50</v>
      </c>
      <c r="I315" s="72" t="s">
        <v>11</v>
      </c>
      <c r="J315" s="43" t="s">
        <v>8</v>
      </c>
      <c r="K315" s="6">
        <v>13</v>
      </c>
      <c r="L315" s="6" t="s">
        <v>8</v>
      </c>
      <c r="M315" s="6" t="s">
        <v>11</v>
      </c>
      <c r="N315" s="6" t="s">
        <v>11</v>
      </c>
      <c r="O315" s="57" t="s">
        <v>8</v>
      </c>
      <c r="P315" t="s">
        <v>9</v>
      </c>
      <c r="Q315" t="s">
        <v>11</v>
      </c>
      <c r="R315" t="s">
        <v>11</v>
      </c>
      <c r="S315" s="40" t="s">
        <v>11</v>
      </c>
      <c r="T315" t="s">
        <v>22</v>
      </c>
      <c r="U315" s="76" t="s">
        <v>8</v>
      </c>
      <c r="V315" s="22" t="s">
        <v>11</v>
      </c>
      <c r="W315" s="76" t="s">
        <v>11</v>
      </c>
      <c r="X315" s="76" t="s">
        <v>11</v>
      </c>
      <c r="Y315" s="76" t="s">
        <v>8</v>
      </c>
      <c r="Z315" s="53"/>
      <c r="AE315" t="s">
        <v>12</v>
      </c>
      <c r="AF315" s="6">
        <f>Referrals[[#This Row],[Date.Received]]-Referrals[[#This Row],[Date.Assessed]]</f>
        <v>222</v>
      </c>
      <c r="AG315" s="6" t="s">
        <v>644</v>
      </c>
      <c r="AH315" s="6" t="s">
        <v>640</v>
      </c>
      <c r="AI315" s="6" t="s">
        <v>700</v>
      </c>
      <c r="AJ315" s="63">
        <f t="shared" si="217"/>
        <v>2018</v>
      </c>
      <c r="AK315" s="63">
        <f t="shared" si="218"/>
        <v>5</v>
      </c>
      <c r="AL315" s="80">
        <f t="shared" si="219"/>
        <v>1</v>
      </c>
      <c r="AM315" s="80">
        <f t="shared" si="220"/>
        <v>0</v>
      </c>
      <c r="AN315" s="80">
        <f t="shared" si="221"/>
        <v>0</v>
      </c>
      <c r="AO315" s="44">
        <f t="shared" si="222"/>
        <v>0</v>
      </c>
      <c r="AP315" s="80">
        <f t="shared" si="223"/>
        <v>0</v>
      </c>
      <c r="AQ315" s="80">
        <f t="shared" si="224"/>
        <v>1</v>
      </c>
      <c r="AR315" s="80">
        <f t="shared" si="225"/>
        <v>0</v>
      </c>
      <c r="AS315" s="44">
        <f t="shared" si="226"/>
        <v>0</v>
      </c>
      <c r="AT315" s="80">
        <f t="shared" si="227"/>
        <v>0</v>
      </c>
      <c r="AU315" s="80">
        <f t="shared" si="228"/>
        <v>0</v>
      </c>
      <c r="AV315" s="72">
        <f t="shared" si="229"/>
        <v>1</v>
      </c>
      <c r="AW315" s="72">
        <f t="shared" si="230"/>
        <v>1</v>
      </c>
      <c r="AX315" s="72">
        <f t="shared" si="231"/>
        <v>0</v>
      </c>
      <c r="AY315" s="72">
        <f t="shared" si="232"/>
        <v>0</v>
      </c>
      <c r="AZ315" s="72">
        <f t="shared" si="233"/>
        <v>0</v>
      </c>
      <c r="BA315" s="72">
        <f>IF(SUM(Referrals[[#This Row],[Tribal.bin]:[GA.bin]]) = 0,0,1)</f>
        <v>1</v>
      </c>
      <c r="BB315" s="72">
        <f t="shared" si="234"/>
        <v>0</v>
      </c>
      <c r="BC315" s="72">
        <f t="shared" si="235"/>
        <v>0</v>
      </c>
      <c r="BD315" s="72">
        <f t="shared" si="236"/>
        <v>0</v>
      </c>
      <c r="BE315" s="72">
        <f t="shared" si="237"/>
        <v>0</v>
      </c>
      <c r="BF315" s="72">
        <f t="shared" si="238"/>
        <v>0</v>
      </c>
      <c r="BG315" s="72">
        <f t="shared" si="239"/>
        <v>0</v>
      </c>
      <c r="BH315" s="72">
        <f t="shared" si="240"/>
        <v>1</v>
      </c>
      <c r="BI315" s="72">
        <f t="shared" si="241"/>
        <v>0</v>
      </c>
      <c r="BJ315" s="78">
        <f t="shared" si="242"/>
        <v>1</v>
      </c>
      <c r="BK315" s="78">
        <f t="shared" si="243"/>
        <v>1</v>
      </c>
      <c r="BL315" s="78">
        <f t="shared" si="244"/>
        <v>0</v>
      </c>
      <c r="BM315" s="72">
        <f t="shared" si="245"/>
        <v>1</v>
      </c>
      <c r="BN315" s="72">
        <f t="shared" si="246"/>
        <v>1</v>
      </c>
      <c r="BO315" s="72">
        <f t="shared" si="247"/>
        <v>1</v>
      </c>
      <c r="BP315" s="80">
        <f t="shared" si="248"/>
        <v>0</v>
      </c>
      <c r="BQ315" s="72">
        <f t="shared" si="249"/>
        <v>1</v>
      </c>
      <c r="BR315" s="72">
        <f t="shared" si="250"/>
        <v>0</v>
      </c>
      <c r="BS315" s="78">
        <f t="shared" si="251"/>
        <v>1</v>
      </c>
      <c r="BT315" s="78">
        <f t="shared" si="252"/>
        <v>1</v>
      </c>
      <c r="BU315" s="80">
        <f t="shared" si="253"/>
        <v>0</v>
      </c>
      <c r="BV315" s="80">
        <f t="shared" si="254"/>
        <v>0</v>
      </c>
      <c r="BW315" s="78">
        <f>COUNTIF(Referrals[[#This Row],[Name]:[Alt.contact]],"Mi")</f>
        <v>0</v>
      </c>
      <c r="BX315" s="80">
        <f t="shared" si="255"/>
        <v>0</v>
      </c>
      <c r="BY315" s="72">
        <f t="shared" si="256"/>
        <v>0</v>
      </c>
      <c r="BZ315" s="80">
        <f t="shared" si="257"/>
        <v>0</v>
      </c>
      <c r="CA315" s="67">
        <f t="shared" si="258"/>
        <v>0</v>
      </c>
      <c r="CB315" s="80">
        <f t="shared" si="259"/>
        <v>1</v>
      </c>
      <c r="CC315" s="80">
        <f t="shared" si="260"/>
        <v>0</v>
      </c>
      <c r="CD315" s="80">
        <f t="shared" si="261"/>
        <v>0</v>
      </c>
      <c r="CE315" s="52"/>
      <c r="CF315" s="40" t="s">
        <v>413</v>
      </c>
      <c r="CG315" s="62"/>
      <c r="CH315" s="22"/>
      <c r="CI315" s="22"/>
      <c r="CJ315" s="4">
        <v>43258</v>
      </c>
      <c r="CK315" s="80" t="str">
        <f t="shared" si="262"/>
        <v xml:space="preserve"> </v>
      </c>
      <c r="CL315" s="15"/>
      <c r="CM315" s="6" t="str">
        <f t="shared" ca="1" si="263"/>
        <v xml:space="preserve"> </v>
      </c>
      <c r="CN315" s="6" t="str">
        <f t="shared" ca="1" si="264"/>
        <v xml:space="preserve"> </v>
      </c>
      <c r="CO315" s="80" t="str">
        <f t="shared" ca="1" si="265"/>
        <v xml:space="preserve"> </v>
      </c>
      <c r="CP315" s="80" t="str">
        <f t="shared" si="266"/>
        <v xml:space="preserve"> </v>
      </c>
      <c r="CQ315" s="80" t="str">
        <f t="shared" si="267"/>
        <v xml:space="preserve"> </v>
      </c>
      <c r="CR315" s="80" t="str">
        <f t="shared" si="268"/>
        <v xml:space="preserve"> </v>
      </c>
      <c r="CS315" s="80">
        <f t="shared" si="269"/>
        <v>37</v>
      </c>
    </row>
    <row r="316" spans="1:97">
      <c r="A316" s="33" t="s">
        <v>453</v>
      </c>
      <c r="B316" t="s">
        <v>284</v>
      </c>
      <c r="C316" t="s">
        <v>397</v>
      </c>
      <c r="E316" s="4">
        <v>43110</v>
      </c>
      <c r="F316" s="2">
        <v>43221</v>
      </c>
      <c r="G316" s="2">
        <v>31675</v>
      </c>
      <c r="H316" s="58">
        <f t="shared" si="216"/>
        <v>31</v>
      </c>
      <c r="I316" s="72" t="s">
        <v>11</v>
      </c>
      <c r="J316" s="43" t="s">
        <v>8</v>
      </c>
      <c r="K316" s="6">
        <v>13</v>
      </c>
      <c r="L316" s="6" t="s">
        <v>8</v>
      </c>
      <c r="M316" s="6" t="s">
        <v>11</v>
      </c>
      <c r="N316" s="6" t="s">
        <v>11</v>
      </c>
      <c r="O316" s="57" t="s">
        <v>8</v>
      </c>
      <c r="P316" t="s">
        <v>77</v>
      </c>
      <c r="Q316" t="s">
        <v>11</v>
      </c>
      <c r="T316" t="s">
        <v>22</v>
      </c>
      <c r="U316" s="76" t="s">
        <v>11</v>
      </c>
      <c r="V316" s="22" t="s">
        <v>11</v>
      </c>
      <c r="W316" s="76" t="s">
        <v>11</v>
      </c>
      <c r="X316" s="76" t="s">
        <v>8</v>
      </c>
      <c r="Y316" s="76" t="s">
        <v>8</v>
      </c>
      <c r="Z316" s="53"/>
      <c r="AE316" t="s">
        <v>12</v>
      </c>
      <c r="AF316" s="6">
        <f>Referrals[[#This Row],[Date.Received]]-Referrals[[#This Row],[Date.Assessed]]</f>
        <v>111</v>
      </c>
      <c r="AG316" s="6" t="s">
        <v>644</v>
      </c>
      <c r="AH316" s="6" t="s">
        <v>640</v>
      </c>
      <c r="AI316" s="6" t="s">
        <v>700</v>
      </c>
      <c r="AJ316" s="63">
        <f t="shared" si="217"/>
        <v>2018</v>
      </c>
      <c r="AK316" s="63">
        <f t="shared" si="218"/>
        <v>5</v>
      </c>
      <c r="AL316" s="80">
        <f t="shared" si="219"/>
        <v>1</v>
      </c>
      <c r="AM316" s="80">
        <f t="shared" si="220"/>
        <v>0</v>
      </c>
      <c r="AN316" s="80">
        <f t="shared" si="221"/>
        <v>0</v>
      </c>
      <c r="AO316" s="44">
        <f t="shared" si="222"/>
        <v>0</v>
      </c>
      <c r="AP316" s="80">
        <f t="shared" si="223"/>
        <v>0</v>
      </c>
      <c r="AQ316" s="80">
        <f t="shared" si="224"/>
        <v>1</v>
      </c>
      <c r="AR316" s="80">
        <f t="shared" si="225"/>
        <v>0</v>
      </c>
      <c r="AS316" s="44">
        <f t="shared" si="226"/>
        <v>0</v>
      </c>
      <c r="AT316" s="80">
        <f t="shared" si="227"/>
        <v>0</v>
      </c>
      <c r="AU316" s="80">
        <f t="shared" si="228"/>
        <v>0</v>
      </c>
      <c r="AV316" s="72">
        <f t="shared" si="229"/>
        <v>1</v>
      </c>
      <c r="AW316" s="72">
        <f t="shared" si="230"/>
        <v>1</v>
      </c>
      <c r="AX316" s="72">
        <f t="shared" si="231"/>
        <v>0</v>
      </c>
      <c r="AY316" s="72">
        <f t="shared" si="232"/>
        <v>0</v>
      </c>
      <c r="AZ316" s="72">
        <f t="shared" si="233"/>
        <v>0</v>
      </c>
      <c r="BA316" s="72">
        <f>IF(SUM(Referrals[[#This Row],[Tribal.bin]:[GA.bin]]) = 0,0,1)</f>
        <v>1</v>
      </c>
      <c r="BB316" s="72">
        <f t="shared" si="234"/>
        <v>0</v>
      </c>
      <c r="BC316" s="72">
        <f t="shared" si="235"/>
        <v>0</v>
      </c>
      <c r="BD316" s="72">
        <f t="shared" si="236"/>
        <v>0</v>
      </c>
      <c r="BE316" s="72">
        <f t="shared" si="237"/>
        <v>0</v>
      </c>
      <c r="BF316" s="72">
        <f t="shared" si="238"/>
        <v>1</v>
      </c>
      <c r="BG316" s="72">
        <f t="shared" si="239"/>
        <v>0</v>
      </c>
      <c r="BH316" s="72">
        <f t="shared" si="240"/>
        <v>0</v>
      </c>
      <c r="BI316" s="72">
        <f t="shared" si="241"/>
        <v>0</v>
      </c>
      <c r="BJ316" s="78">
        <f t="shared" si="242"/>
        <v>1</v>
      </c>
      <c r="BK316" s="78">
        <f t="shared" si="243"/>
        <v>1</v>
      </c>
      <c r="BL316" s="78">
        <f t="shared" si="244"/>
        <v>0</v>
      </c>
      <c r="BM316" s="72">
        <f t="shared" si="245"/>
        <v>1</v>
      </c>
      <c r="BN316" s="72">
        <f t="shared" si="246"/>
        <v>0</v>
      </c>
      <c r="BO316" s="72">
        <f t="shared" si="247"/>
        <v>0</v>
      </c>
      <c r="BP316" s="80">
        <f t="shared" si="248"/>
        <v>0</v>
      </c>
      <c r="BQ316" s="72">
        <f t="shared" si="249"/>
        <v>1</v>
      </c>
      <c r="BR316" s="72">
        <f t="shared" si="250"/>
        <v>0</v>
      </c>
      <c r="BS316" s="78">
        <f t="shared" si="251"/>
        <v>1</v>
      </c>
      <c r="BT316" s="78">
        <f t="shared" si="252"/>
        <v>0</v>
      </c>
      <c r="BU316" s="80">
        <f t="shared" si="253"/>
        <v>1</v>
      </c>
      <c r="BV316" s="80">
        <f t="shared" si="254"/>
        <v>0</v>
      </c>
      <c r="BW316" s="78">
        <f>COUNTIF(Referrals[[#This Row],[Name]:[Alt.contact]],"Mi")</f>
        <v>0</v>
      </c>
      <c r="BX316" s="80">
        <f t="shared" si="255"/>
        <v>0</v>
      </c>
      <c r="BY316" s="72">
        <f t="shared" si="256"/>
        <v>0</v>
      </c>
      <c r="BZ316" s="80">
        <f t="shared" si="257"/>
        <v>0</v>
      </c>
      <c r="CA316" s="67">
        <f t="shared" si="258"/>
        <v>0</v>
      </c>
      <c r="CB316" s="80">
        <f t="shared" si="259"/>
        <v>1</v>
      </c>
      <c r="CC316" s="80">
        <f t="shared" si="260"/>
        <v>0</v>
      </c>
      <c r="CD316" s="80">
        <f t="shared" si="261"/>
        <v>0</v>
      </c>
      <c r="CE316" s="52"/>
      <c r="CF316" t="s">
        <v>41</v>
      </c>
      <c r="CG316" s="62"/>
      <c r="CH316" s="22" t="s">
        <v>46</v>
      </c>
      <c r="CI316" s="22" t="s">
        <v>17</v>
      </c>
      <c r="CJ316" s="4">
        <v>43223</v>
      </c>
      <c r="CK316" s="80" t="str">
        <f t="shared" si="262"/>
        <v xml:space="preserve"> </v>
      </c>
      <c r="CL316" s="15"/>
      <c r="CM316" s="6" t="str">
        <f t="shared" ca="1" si="263"/>
        <v xml:space="preserve"> </v>
      </c>
      <c r="CN316" s="6" t="str">
        <f t="shared" ca="1" si="264"/>
        <v xml:space="preserve"> </v>
      </c>
      <c r="CO316" s="80" t="str">
        <f t="shared" ca="1" si="265"/>
        <v xml:space="preserve"> </v>
      </c>
      <c r="CP316" s="80" t="str">
        <f t="shared" si="266"/>
        <v xml:space="preserve"> </v>
      </c>
      <c r="CQ316" s="80" t="str">
        <f t="shared" si="267"/>
        <v xml:space="preserve"> </v>
      </c>
      <c r="CR316" s="80" t="str">
        <f t="shared" si="268"/>
        <v xml:space="preserve"> </v>
      </c>
      <c r="CS316" s="80">
        <f t="shared" si="269"/>
        <v>2</v>
      </c>
    </row>
    <row r="317" spans="1:97">
      <c r="A317" s="33" t="s">
        <v>454</v>
      </c>
      <c r="B317" t="s">
        <v>111</v>
      </c>
      <c r="C317" t="s">
        <v>282</v>
      </c>
      <c r="D317">
        <v>1045454</v>
      </c>
      <c r="E317" s="4">
        <v>43103</v>
      </c>
      <c r="F317" s="2">
        <v>43221</v>
      </c>
      <c r="G317" s="2">
        <v>22313</v>
      </c>
      <c r="H317" s="58">
        <f t="shared" si="216"/>
        <v>57</v>
      </c>
      <c r="I317" s="72" t="s">
        <v>8</v>
      </c>
      <c r="J317" s="43" t="s">
        <v>8</v>
      </c>
      <c r="K317" s="6">
        <v>13</v>
      </c>
      <c r="L317" s="6" t="s">
        <v>8</v>
      </c>
      <c r="M317" s="6" t="s">
        <v>11</v>
      </c>
      <c r="N317" s="6" t="s">
        <v>11</v>
      </c>
      <c r="O317" s="57" t="s">
        <v>8</v>
      </c>
      <c r="P317" t="s">
        <v>21</v>
      </c>
      <c r="Q317" t="s">
        <v>11</v>
      </c>
      <c r="S317" s="40" t="s">
        <v>11</v>
      </c>
      <c r="T317" t="s">
        <v>45</v>
      </c>
      <c r="U317" s="76" t="s">
        <v>8</v>
      </c>
      <c r="V317" s="22" t="s">
        <v>11</v>
      </c>
      <c r="W317" s="76" t="s">
        <v>11</v>
      </c>
      <c r="X317" s="76" t="s">
        <v>11</v>
      </c>
      <c r="Y317" s="76" t="s">
        <v>8</v>
      </c>
      <c r="Z317" s="53"/>
      <c r="AE317" t="s">
        <v>12</v>
      </c>
      <c r="AF317" s="6">
        <f>Referrals[[#This Row],[Date.Received]]-Referrals[[#This Row],[Date.Assessed]]</f>
        <v>118</v>
      </c>
      <c r="AG317" s="6" t="s">
        <v>644</v>
      </c>
      <c r="AH317" s="6" t="s">
        <v>640</v>
      </c>
      <c r="AI317" s="6" t="s">
        <v>700</v>
      </c>
      <c r="AJ317" s="63">
        <f t="shared" si="217"/>
        <v>2018</v>
      </c>
      <c r="AK317" s="63">
        <f t="shared" si="218"/>
        <v>5</v>
      </c>
      <c r="AL317" s="80">
        <f t="shared" si="219"/>
        <v>1</v>
      </c>
      <c r="AM317" s="80">
        <f t="shared" si="220"/>
        <v>0</v>
      </c>
      <c r="AN317" s="80">
        <f t="shared" si="221"/>
        <v>0</v>
      </c>
      <c r="AO317" s="44">
        <f t="shared" si="222"/>
        <v>0</v>
      </c>
      <c r="AP317" s="80">
        <f t="shared" si="223"/>
        <v>0</v>
      </c>
      <c r="AQ317" s="80">
        <f t="shared" si="224"/>
        <v>1</v>
      </c>
      <c r="AR317" s="80">
        <f t="shared" si="225"/>
        <v>0</v>
      </c>
      <c r="AS317" s="44">
        <f t="shared" si="226"/>
        <v>0</v>
      </c>
      <c r="AT317" s="80">
        <f t="shared" si="227"/>
        <v>0</v>
      </c>
      <c r="AU317" s="80">
        <f t="shared" si="228"/>
        <v>0</v>
      </c>
      <c r="AV317" s="72">
        <f t="shared" si="229"/>
        <v>1</v>
      </c>
      <c r="AW317" s="72">
        <f t="shared" si="230"/>
        <v>0</v>
      </c>
      <c r="AX317" s="72">
        <f t="shared" si="231"/>
        <v>0</v>
      </c>
      <c r="AY317" s="72">
        <f t="shared" si="232"/>
        <v>1</v>
      </c>
      <c r="AZ317" s="72">
        <f t="shared" si="233"/>
        <v>0</v>
      </c>
      <c r="BA317" s="72">
        <f>IF(SUM(Referrals[[#This Row],[Tribal.bin]:[GA.bin]]) = 0,0,1)</f>
        <v>1</v>
      </c>
      <c r="BB317" s="72">
        <f t="shared" si="234"/>
        <v>0</v>
      </c>
      <c r="BC317" s="72">
        <f t="shared" si="235"/>
        <v>0</v>
      </c>
      <c r="BD317" s="72">
        <f t="shared" si="236"/>
        <v>0</v>
      </c>
      <c r="BE317" s="72">
        <f t="shared" si="237"/>
        <v>0</v>
      </c>
      <c r="BF317" s="72">
        <f t="shared" si="238"/>
        <v>0</v>
      </c>
      <c r="BG317" s="72">
        <f t="shared" si="239"/>
        <v>1</v>
      </c>
      <c r="BH317" s="72">
        <f t="shared" si="240"/>
        <v>0</v>
      </c>
      <c r="BI317" s="72">
        <f t="shared" si="241"/>
        <v>0</v>
      </c>
      <c r="BJ317" s="78">
        <f t="shared" si="242"/>
        <v>1</v>
      </c>
      <c r="BK317" s="78">
        <f t="shared" si="243"/>
        <v>1</v>
      </c>
      <c r="BL317" s="78">
        <f t="shared" si="244"/>
        <v>0</v>
      </c>
      <c r="BM317" s="72">
        <f t="shared" si="245"/>
        <v>1</v>
      </c>
      <c r="BN317" s="72">
        <f t="shared" si="246"/>
        <v>0</v>
      </c>
      <c r="BO317" s="72">
        <f t="shared" si="247"/>
        <v>1</v>
      </c>
      <c r="BP317" s="80">
        <f t="shared" si="248"/>
        <v>0</v>
      </c>
      <c r="BQ317" s="72">
        <f t="shared" si="249"/>
        <v>0</v>
      </c>
      <c r="BR317" s="72">
        <f t="shared" si="250"/>
        <v>0</v>
      </c>
      <c r="BS317" s="78">
        <f t="shared" si="251"/>
        <v>1</v>
      </c>
      <c r="BT317" s="78">
        <f t="shared" si="252"/>
        <v>1</v>
      </c>
      <c r="BU317" s="80">
        <f t="shared" si="253"/>
        <v>0</v>
      </c>
      <c r="BV317" s="80">
        <f t="shared" si="254"/>
        <v>0</v>
      </c>
      <c r="BW317" s="78">
        <f>COUNTIF(Referrals[[#This Row],[Name]:[Alt.contact]],"Mi")</f>
        <v>0</v>
      </c>
      <c r="BX317" s="80">
        <f t="shared" si="255"/>
        <v>0</v>
      </c>
      <c r="BY317" s="72">
        <f t="shared" si="256"/>
        <v>0</v>
      </c>
      <c r="BZ317" s="80">
        <f t="shared" si="257"/>
        <v>0</v>
      </c>
      <c r="CA317" s="67">
        <f t="shared" si="258"/>
        <v>0</v>
      </c>
      <c r="CB317" s="80">
        <f t="shared" si="259"/>
        <v>1</v>
      </c>
      <c r="CC317" s="80">
        <f t="shared" si="260"/>
        <v>0</v>
      </c>
      <c r="CD317" s="80">
        <f t="shared" si="261"/>
        <v>0</v>
      </c>
      <c r="CE317" s="52"/>
      <c r="CF317" t="s">
        <v>94</v>
      </c>
      <c r="CG317" s="62"/>
      <c r="CH317" s="22"/>
      <c r="CI317" s="22" t="s">
        <v>17</v>
      </c>
      <c r="CJ317" s="4">
        <v>43230</v>
      </c>
      <c r="CK317" s="80" t="str">
        <f t="shared" si="262"/>
        <v xml:space="preserve"> </v>
      </c>
      <c r="CL317" s="15"/>
      <c r="CM317" s="6" t="str">
        <f t="shared" ca="1" si="263"/>
        <v xml:space="preserve"> </v>
      </c>
      <c r="CN317" s="6" t="str">
        <f t="shared" ca="1" si="264"/>
        <v xml:space="preserve"> </v>
      </c>
      <c r="CO317" s="80" t="str">
        <f t="shared" ca="1" si="265"/>
        <v xml:space="preserve"> </v>
      </c>
      <c r="CP317" s="80" t="str">
        <f t="shared" si="266"/>
        <v xml:space="preserve"> </v>
      </c>
      <c r="CQ317" s="80" t="str">
        <f t="shared" si="267"/>
        <v xml:space="preserve"> </v>
      </c>
      <c r="CR317" s="80" t="str">
        <f t="shared" si="268"/>
        <v xml:space="preserve"> </v>
      </c>
      <c r="CS317" s="80">
        <f t="shared" si="269"/>
        <v>9</v>
      </c>
    </row>
    <row r="318" spans="1:97">
      <c r="A318" s="33" t="s">
        <v>455</v>
      </c>
      <c r="B318" t="s">
        <v>284</v>
      </c>
      <c r="C318" t="s">
        <v>397</v>
      </c>
      <c r="D318">
        <v>1030925</v>
      </c>
      <c r="E318" s="4">
        <v>43208</v>
      </c>
      <c r="F318" s="2">
        <v>43221</v>
      </c>
      <c r="G318" s="2">
        <v>27023</v>
      </c>
      <c r="H318" s="69">
        <f t="shared" si="216"/>
        <v>44</v>
      </c>
      <c r="I318" s="72" t="s">
        <v>8</v>
      </c>
      <c r="J318" s="43" t="s">
        <v>8</v>
      </c>
      <c r="K318" s="6">
        <v>13</v>
      </c>
      <c r="L318" s="6" t="s">
        <v>8</v>
      </c>
      <c r="M318" s="6" t="s">
        <v>11</v>
      </c>
      <c r="N318" s="6" t="s">
        <v>8</v>
      </c>
      <c r="O318" s="68" t="s">
        <v>8</v>
      </c>
      <c r="P318" t="s">
        <v>9</v>
      </c>
      <c r="R318" t="s">
        <v>11</v>
      </c>
      <c r="S318" s="40" t="s">
        <v>11</v>
      </c>
      <c r="T318" t="s">
        <v>10</v>
      </c>
      <c r="U318" s="76" t="s">
        <v>8</v>
      </c>
      <c r="V318" s="22" t="s">
        <v>11</v>
      </c>
      <c r="W318" s="76" t="s">
        <v>11</v>
      </c>
      <c r="X318" s="76" t="s">
        <v>11</v>
      </c>
      <c r="Y318" s="76" t="s">
        <v>8</v>
      </c>
      <c r="Z318" s="53"/>
      <c r="AE318" t="s">
        <v>12</v>
      </c>
      <c r="AF318" s="6">
        <f>Referrals[[#This Row],[Date.Received]]-Referrals[[#This Row],[Date.Assessed]]</f>
        <v>13</v>
      </c>
      <c r="AG318" s="6" t="s">
        <v>644</v>
      </c>
      <c r="AH318" s="6" t="s">
        <v>640</v>
      </c>
      <c r="AI318" s="6" t="s">
        <v>700</v>
      </c>
      <c r="AJ318" s="63">
        <f t="shared" si="217"/>
        <v>2018</v>
      </c>
      <c r="AK318" s="63">
        <f t="shared" si="218"/>
        <v>5</v>
      </c>
      <c r="AL318" s="80">
        <f t="shared" si="219"/>
        <v>1</v>
      </c>
      <c r="AM318" s="80">
        <f t="shared" si="220"/>
        <v>0</v>
      </c>
      <c r="AN318" s="80">
        <f t="shared" si="221"/>
        <v>0</v>
      </c>
      <c r="AO318" s="44">
        <f t="shared" si="222"/>
        <v>0</v>
      </c>
      <c r="AP318" s="80">
        <f t="shared" si="223"/>
        <v>0</v>
      </c>
      <c r="AQ318" s="80">
        <f t="shared" si="224"/>
        <v>1</v>
      </c>
      <c r="AR318" s="80">
        <f t="shared" si="225"/>
        <v>0</v>
      </c>
      <c r="AS318" s="44">
        <f t="shared" si="226"/>
        <v>0</v>
      </c>
      <c r="AT318" s="80">
        <f t="shared" si="227"/>
        <v>0</v>
      </c>
      <c r="AU318" s="80">
        <f t="shared" si="228"/>
        <v>0</v>
      </c>
      <c r="AV318" s="72">
        <f t="shared" si="229"/>
        <v>1</v>
      </c>
      <c r="AW318" s="72">
        <f t="shared" si="230"/>
        <v>0</v>
      </c>
      <c r="AX318" s="72">
        <f t="shared" si="231"/>
        <v>1</v>
      </c>
      <c r="AY318" s="72">
        <f t="shared" si="232"/>
        <v>0</v>
      </c>
      <c r="AZ318" s="72">
        <f t="shared" si="233"/>
        <v>0</v>
      </c>
      <c r="BA318" s="72">
        <f>IF(SUM(Referrals[[#This Row],[Tribal.bin]:[GA.bin]]) = 0,0,1)</f>
        <v>1</v>
      </c>
      <c r="BB318" s="72">
        <f t="shared" si="234"/>
        <v>0</v>
      </c>
      <c r="BC318" s="72">
        <f t="shared" si="235"/>
        <v>0</v>
      </c>
      <c r="BD318" s="72">
        <f t="shared" si="236"/>
        <v>0</v>
      </c>
      <c r="BE318" s="72">
        <f t="shared" si="237"/>
        <v>0</v>
      </c>
      <c r="BF318" s="72">
        <f t="shared" si="238"/>
        <v>0</v>
      </c>
      <c r="BG318" s="72">
        <f t="shared" si="239"/>
        <v>0</v>
      </c>
      <c r="BH318" s="72">
        <f t="shared" si="240"/>
        <v>1</v>
      </c>
      <c r="BI318" s="72">
        <f t="shared" si="241"/>
        <v>0</v>
      </c>
      <c r="BJ318" s="78">
        <f t="shared" si="242"/>
        <v>1</v>
      </c>
      <c r="BK318" s="78">
        <f t="shared" si="243"/>
        <v>0</v>
      </c>
      <c r="BL318" s="78">
        <f t="shared" si="244"/>
        <v>0</v>
      </c>
      <c r="BM318" s="72">
        <f t="shared" si="245"/>
        <v>0</v>
      </c>
      <c r="BN318" s="72">
        <f t="shared" si="246"/>
        <v>1</v>
      </c>
      <c r="BO318" s="72">
        <f t="shared" si="247"/>
        <v>1</v>
      </c>
      <c r="BP318" s="80">
        <f t="shared" si="248"/>
        <v>0</v>
      </c>
      <c r="BQ318" s="72">
        <f t="shared" si="249"/>
        <v>0</v>
      </c>
      <c r="BR318" s="72">
        <f t="shared" si="250"/>
        <v>0</v>
      </c>
      <c r="BS318" s="78">
        <f t="shared" si="251"/>
        <v>1</v>
      </c>
      <c r="BT318" s="78">
        <f t="shared" si="252"/>
        <v>1</v>
      </c>
      <c r="BU318" s="80">
        <f t="shared" si="253"/>
        <v>0</v>
      </c>
      <c r="BV318" s="80">
        <f t="shared" si="254"/>
        <v>0</v>
      </c>
      <c r="BW318" s="78">
        <f>COUNTIF(Referrals[[#This Row],[Name]:[Alt.contact]],"Mi")</f>
        <v>0</v>
      </c>
      <c r="BX318" s="80">
        <f t="shared" si="255"/>
        <v>0</v>
      </c>
      <c r="BY318" s="72">
        <f t="shared" si="256"/>
        <v>0</v>
      </c>
      <c r="BZ318" s="80">
        <f t="shared" si="257"/>
        <v>0</v>
      </c>
      <c r="CA318" s="69">
        <f t="shared" si="258"/>
        <v>0</v>
      </c>
      <c r="CB318" s="80">
        <f t="shared" si="259"/>
        <v>1</v>
      </c>
      <c r="CC318" s="80">
        <f t="shared" si="260"/>
        <v>0</v>
      </c>
      <c r="CD318" s="80">
        <f t="shared" si="261"/>
        <v>0</v>
      </c>
      <c r="CE318" s="52"/>
      <c r="CF318" t="s">
        <v>717</v>
      </c>
      <c r="CG318" s="41" t="s">
        <v>104</v>
      </c>
      <c r="CH318" s="22"/>
      <c r="CI318" s="22"/>
      <c r="CJ318" s="4">
        <v>43258</v>
      </c>
      <c r="CK318" s="80" t="str">
        <f t="shared" si="262"/>
        <v xml:space="preserve"> </v>
      </c>
      <c r="CL318" s="15"/>
      <c r="CM318" s="6" t="str">
        <f t="shared" ca="1" si="263"/>
        <v xml:space="preserve"> </v>
      </c>
      <c r="CN318" s="6" t="str">
        <f t="shared" ca="1" si="264"/>
        <v xml:space="preserve"> </v>
      </c>
      <c r="CO318" s="80" t="str">
        <f t="shared" ca="1" si="265"/>
        <v xml:space="preserve"> </v>
      </c>
      <c r="CP318" s="80" t="str">
        <f t="shared" si="266"/>
        <v xml:space="preserve"> </v>
      </c>
      <c r="CQ318" s="80" t="str">
        <f t="shared" si="267"/>
        <v xml:space="preserve"> </v>
      </c>
      <c r="CR318" s="80" t="str">
        <f t="shared" si="268"/>
        <v xml:space="preserve"> </v>
      </c>
      <c r="CS318" s="80">
        <f t="shared" si="269"/>
        <v>37</v>
      </c>
    </row>
    <row r="319" spans="1:97">
      <c r="A319" s="33" t="s">
        <v>456</v>
      </c>
      <c r="B319" t="s">
        <v>284</v>
      </c>
      <c r="C319" t="s">
        <v>353</v>
      </c>
      <c r="D319">
        <v>1029815</v>
      </c>
      <c r="E319" s="4">
        <v>43027</v>
      </c>
      <c r="F319" s="2">
        <v>43221</v>
      </c>
      <c r="G319" s="2">
        <v>22616</v>
      </c>
      <c r="H319" s="69">
        <f t="shared" si="216"/>
        <v>56</v>
      </c>
      <c r="I319" s="72" t="s">
        <v>8</v>
      </c>
      <c r="J319" s="43" t="s">
        <v>8</v>
      </c>
      <c r="K319" s="6">
        <v>22</v>
      </c>
      <c r="L319" s="6" t="s">
        <v>8</v>
      </c>
      <c r="M319" s="6" t="s">
        <v>11</v>
      </c>
      <c r="N319" s="6" t="s">
        <v>8</v>
      </c>
      <c r="O319" s="68" t="s">
        <v>8</v>
      </c>
      <c r="P319" t="s">
        <v>355</v>
      </c>
      <c r="R319" t="s">
        <v>11</v>
      </c>
      <c r="T319" t="s">
        <v>22</v>
      </c>
      <c r="U319" s="76" t="s">
        <v>11</v>
      </c>
      <c r="V319" s="22" t="s">
        <v>11</v>
      </c>
      <c r="W319" s="76" t="s">
        <v>11</v>
      </c>
      <c r="X319" s="76" t="s">
        <v>11</v>
      </c>
      <c r="Y319" s="76" t="s">
        <v>8</v>
      </c>
      <c r="Z319" s="53"/>
      <c r="AE319" t="s">
        <v>12</v>
      </c>
      <c r="AF319" s="6">
        <f>Referrals[[#This Row],[Date.Received]]-Referrals[[#This Row],[Date.Assessed]]</f>
        <v>194</v>
      </c>
      <c r="AG319" s="6" t="s">
        <v>644</v>
      </c>
      <c r="AH319" s="6" t="s">
        <v>640</v>
      </c>
      <c r="AI319" s="6" t="s">
        <v>700</v>
      </c>
      <c r="AJ319" s="63">
        <f t="shared" si="217"/>
        <v>2018</v>
      </c>
      <c r="AK319" s="63">
        <f t="shared" si="218"/>
        <v>5</v>
      </c>
      <c r="AL319" s="80">
        <f t="shared" si="219"/>
        <v>1</v>
      </c>
      <c r="AM319" s="80">
        <f t="shared" si="220"/>
        <v>0</v>
      </c>
      <c r="AN319" s="80">
        <f t="shared" si="221"/>
        <v>0</v>
      </c>
      <c r="AO319" s="44">
        <f t="shared" si="222"/>
        <v>0</v>
      </c>
      <c r="AP319" s="80">
        <f t="shared" si="223"/>
        <v>0</v>
      </c>
      <c r="AQ319" s="80">
        <f t="shared" si="224"/>
        <v>1</v>
      </c>
      <c r="AR319" s="80">
        <f t="shared" si="225"/>
        <v>0</v>
      </c>
      <c r="AS319" s="44">
        <f t="shared" si="226"/>
        <v>0</v>
      </c>
      <c r="AT319" s="80">
        <f t="shared" si="227"/>
        <v>0</v>
      </c>
      <c r="AU319" s="80">
        <f t="shared" si="228"/>
        <v>0</v>
      </c>
      <c r="AV319" s="72">
        <f t="shared" si="229"/>
        <v>1</v>
      </c>
      <c r="AW319" s="72">
        <f t="shared" si="230"/>
        <v>1</v>
      </c>
      <c r="AX319" s="72">
        <f t="shared" si="231"/>
        <v>0</v>
      </c>
      <c r="AY319" s="72">
        <f t="shared" si="232"/>
        <v>0</v>
      </c>
      <c r="AZ319" s="72">
        <f t="shared" si="233"/>
        <v>0</v>
      </c>
      <c r="BA319" s="72">
        <f>IF(SUM(Referrals[[#This Row],[Tribal.bin]:[GA.bin]]) = 0,0,1)</f>
        <v>1</v>
      </c>
      <c r="BB319" s="72">
        <f t="shared" si="234"/>
        <v>0</v>
      </c>
      <c r="BC319" s="72">
        <f t="shared" si="235"/>
        <v>0</v>
      </c>
      <c r="BD319" s="72">
        <f t="shared" si="236"/>
        <v>0</v>
      </c>
      <c r="BE319" s="72">
        <f t="shared" si="237"/>
        <v>1</v>
      </c>
      <c r="BF319" s="72">
        <f t="shared" si="238"/>
        <v>0</v>
      </c>
      <c r="BG319" s="72">
        <f t="shared" si="239"/>
        <v>0</v>
      </c>
      <c r="BH319" s="72">
        <f t="shared" si="240"/>
        <v>0</v>
      </c>
      <c r="BI319" s="72">
        <f t="shared" si="241"/>
        <v>0</v>
      </c>
      <c r="BJ319" s="78">
        <f t="shared" si="242"/>
        <v>1</v>
      </c>
      <c r="BK319" s="78">
        <f t="shared" si="243"/>
        <v>0</v>
      </c>
      <c r="BL319" s="78">
        <f t="shared" si="244"/>
        <v>0</v>
      </c>
      <c r="BM319" s="72">
        <f t="shared" si="245"/>
        <v>0</v>
      </c>
      <c r="BN319" s="72">
        <f t="shared" si="246"/>
        <v>1</v>
      </c>
      <c r="BO319" s="72">
        <f t="shared" si="247"/>
        <v>0</v>
      </c>
      <c r="BP319" s="80">
        <f t="shared" si="248"/>
        <v>0</v>
      </c>
      <c r="BQ319" s="72">
        <f t="shared" si="249"/>
        <v>0</v>
      </c>
      <c r="BR319" s="72">
        <f t="shared" si="250"/>
        <v>0</v>
      </c>
      <c r="BS319" s="78">
        <f t="shared" si="251"/>
        <v>1</v>
      </c>
      <c r="BT319" s="78">
        <f t="shared" si="252"/>
        <v>1</v>
      </c>
      <c r="BU319" s="80">
        <f t="shared" si="253"/>
        <v>1</v>
      </c>
      <c r="BV319" s="80">
        <f t="shared" si="254"/>
        <v>0</v>
      </c>
      <c r="BW319" s="78">
        <f>COUNTIF(Referrals[[#This Row],[Name]:[Alt.contact]],"Mi")</f>
        <v>0</v>
      </c>
      <c r="BX319" s="80">
        <f t="shared" si="255"/>
        <v>0</v>
      </c>
      <c r="BY319" s="72">
        <f t="shared" si="256"/>
        <v>0</v>
      </c>
      <c r="BZ319" s="80">
        <f t="shared" si="257"/>
        <v>0</v>
      </c>
      <c r="CA319" s="69">
        <f t="shared" si="258"/>
        <v>0</v>
      </c>
      <c r="CB319" s="80">
        <f t="shared" si="259"/>
        <v>1</v>
      </c>
      <c r="CC319" s="80">
        <f t="shared" si="260"/>
        <v>0</v>
      </c>
      <c r="CD319" s="80">
        <f t="shared" si="261"/>
        <v>0</v>
      </c>
      <c r="CE319" s="52"/>
      <c r="CF319" s="40" t="s">
        <v>413</v>
      </c>
      <c r="CG319" s="62"/>
      <c r="CH319" s="22"/>
      <c r="CI319" t="s">
        <v>33</v>
      </c>
      <c r="CJ319" s="4">
        <v>43391</v>
      </c>
      <c r="CK319" s="80" t="str">
        <f t="shared" si="262"/>
        <v xml:space="preserve"> </v>
      </c>
      <c r="CL319" s="15"/>
      <c r="CM319" s="6" t="str">
        <f t="shared" ca="1" si="263"/>
        <v xml:space="preserve"> </v>
      </c>
      <c r="CN319" s="6" t="str">
        <f t="shared" ca="1" si="264"/>
        <v xml:space="preserve"> </v>
      </c>
      <c r="CO319" s="80" t="str">
        <f t="shared" ca="1" si="265"/>
        <v xml:space="preserve"> </v>
      </c>
      <c r="CP319" s="80" t="str">
        <f t="shared" si="266"/>
        <v xml:space="preserve"> </v>
      </c>
      <c r="CQ319" s="80" t="str">
        <f t="shared" si="267"/>
        <v xml:space="preserve"> </v>
      </c>
      <c r="CR319" s="80" t="str">
        <f t="shared" si="268"/>
        <v xml:space="preserve"> </v>
      </c>
      <c r="CS319" s="80">
        <f t="shared" si="269"/>
        <v>170</v>
      </c>
    </row>
    <row r="320" spans="1:97">
      <c r="A320" s="33" t="s">
        <v>457</v>
      </c>
      <c r="B320" t="s">
        <v>441</v>
      </c>
      <c r="C320" t="s">
        <v>442</v>
      </c>
      <c r="D320">
        <v>1009932</v>
      </c>
      <c r="E320" s="4">
        <v>43121</v>
      </c>
      <c r="F320" s="2">
        <v>43221</v>
      </c>
      <c r="G320" s="2">
        <v>30435</v>
      </c>
      <c r="H320" s="58">
        <f t="shared" si="216"/>
        <v>35</v>
      </c>
      <c r="I320" s="72" t="s">
        <v>11</v>
      </c>
      <c r="J320" s="43" t="s">
        <v>8</v>
      </c>
      <c r="K320" s="6">
        <v>13</v>
      </c>
      <c r="L320" s="6" t="s">
        <v>8</v>
      </c>
      <c r="M320" s="6" t="s">
        <v>8</v>
      </c>
      <c r="N320" s="6" t="s">
        <v>8</v>
      </c>
      <c r="O320" s="57" t="s">
        <v>8</v>
      </c>
      <c r="P320" t="s">
        <v>355</v>
      </c>
      <c r="Q320" t="s">
        <v>11</v>
      </c>
      <c r="T320" t="s">
        <v>678</v>
      </c>
      <c r="U320" s="76" t="s">
        <v>8</v>
      </c>
      <c r="V320" s="22" t="s">
        <v>11</v>
      </c>
      <c r="W320" s="76" t="s">
        <v>8</v>
      </c>
      <c r="X320" s="76" t="s">
        <v>11</v>
      </c>
      <c r="Y320" s="76" t="s">
        <v>8</v>
      </c>
      <c r="Z320" s="53" t="s">
        <v>8</v>
      </c>
      <c r="AA320" t="s">
        <v>408</v>
      </c>
      <c r="AE320" t="s">
        <v>12</v>
      </c>
      <c r="AF320" s="6">
        <f>Referrals[[#This Row],[Date.Received]]-Referrals[[#This Row],[Date.Assessed]]</f>
        <v>100</v>
      </c>
      <c r="AG320" s="6" t="s">
        <v>644</v>
      </c>
      <c r="AH320" s="6" t="s">
        <v>640</v>
      </c>
      <c r="AI320" s="6" t="s">
        <v>700</v>
      </c>
      <c r="AJ320" s="63">
        <f t="shared" si="217"/>
        <v>2018</v>
      </c>
      <c r="AK320" s="63">
        <f t="shared" si="218"/>
        <v>5</v>
      </c>
      <c r="AL320" s="80">
        <f t="shared" si="219"/>
        <v>1</v>
      </c>
      <c r="AM320" s="80">
        <f t="shared" si="220"/>
        <v>0</v>
      </c>
      <c r="AN320" s="80">
        <f t="shared" si="221"/>
        <v>0</v>
      </c>
      <c r="AO320" s="44">
        <f t="shared" si="222"/>
        <v>0</v>
      </c>
      <c r="AP320" s="80">
        <f t="shared" si="223"/>
        <v>0</v>
      </c>
      <c r="AQ320" s="80">
        <f t="shared" si="224"/>
        <v>1</v>
      </c>
      <c r="AR320" s="80">
        <f t="shared" si="225"/>
        <v>0</v>
      </c>
      <c r="AS320" s="44">
        <f t="shared" si="226"/>
        <v>0</v>
      </c>
      <c r="AT320" s="80">
        <f t="shared" si="227"/>
        <v>0</v>
      </c>
      <c r="AU320" s="80">
        <f t="shared" si="228"/>
        <v>0</v>
      </c>
      <c r="AV320" s="72">
        <f t="shared" si="229"/>
        <v>1</v>
      </c>
      <c r="AW320" s="72">
        <f t="shared" si="230"/>
        <v>0</v>
      </c>
      <c r="AX320" s="72">
        <f t="shared" si="231"/>
        <v>0</v>
      </c>
      <c r="AY320" s="72">
        <f t="shared" si="232"/>
        <v>0</v>
      </c>
      <c r="AZ320" s="72">
        <f t="shared" si="233"/>
        <v>0</v>
      </c>
      <c r="BA320" s="72">
        <f>IF(SUM(Referrals[[#This Row],[Tribal.bin]:[GA.bin]]) = 0,0,1)</f>
        <v>1</v>
      </c>
      <c r="BB320" s="72">
        <f t="shared" si="234"/>
        <v>0</v>
      </c>
      <c r="BC320" s="72">
        <f t="shared" si="235"/>
        <v>0</v>
      </c>
      <c r="BD320" s="72">
        <f t="shared" si="236"/>
        <v>0</v>
      </c>
      <c r="BE320" s="72">
        <f t="shared" si="237"/>
        <v>1</v>
      </c>
      <c r="BF320" s="72">
        <f t="shared" si="238"/>
        <v>0</v>
      </c>
      <c r="BG320" s="72">
        <f t="shared" si="239"/>
        <v>0</v>
      </c>
      <c r="BH320" s="72">
        <f t="shared" si="240"/>
        <v>0</v>
      </c>
      <c r="BI320" s="72">
        <f t="shared" si="241"/>
        <v>0</v>
      </c>
      <c r="BJ320" s="78">
        <f t="shared" si="242"/>
        <v>0</v>
      </c>
      <c r="BK320" s="78">
        <f t="shared" si="243"/>
        <v>0</v>
      </c>
      <c r="BL320" s="78">
        <f t="shared" si="244"/>
        <v>0</v>
      </c>
      <c r="BM320" s="72">
        <f t="shared" si="245"/>
        <v>1</v>
      </c>
      <c r="BN320" s="72">
        <f t="shared" si="246"/>
        <v>0</v>
      </c>
      <c r="BO320" s="72">
        <f t="shared" si="247"/>
        <v>0</v>
      </c>
      <c r="BP320" s="80">
        <f t="shared" si="248"/>
        <v>0</v>
      </c>
      <c r="BQ320" s="72">
        <f t="shared" si="249"/>
        <v>1</v>
      </c>
      <c r="BR320" s="72">
        <f t="shared" si="250"/>
        <v>0</v>
      </c>
      <c r="BS320" s="78">
        <f t="shared" si="251"/>
        <v>0</v>
      </c>
      <c r="BT320" s="78">
        <f t="shared" si="252"/>
        <v>1</v>
      </c>
      <c r="BU320" s="80">
        <f t="shared" si="253"/>
        <v>0</v>
      </c>
      <c r="BV320" s="80">
        <f t="shared" si="254"/>
        <v>0</v>
      </c>
      <c r="BW320" s="78">
        <f>COUNTIF(Referrals[[#This Row],[Name]:[Alt.contact]],"Mi")</f>
        <v>1</v>
      </c>
      <c r="BX320" s="80">
        <f t="shared" si="255"/>
        <v>1</v>
      </c>
      <c r="BY320" s="80">
        <f t="shared" si="256"/>
        <v>0</v>
      </c>
      <c r="BZ320" s="80">
        <f t="shared" si="257"/>
        <v>0</v>
      </c>
      <c r="CA320" s="67">
        <f t="shared" si="258"/>
        <v>0</v>
      </c>
      <c r="CB320" s="80">
        <f t="shared" si="259"/>
        <v>1</v>
      </c>
      <c r="CC320" s="80">
        <f t="shared" si="260"/>
        <v>0</v>
      </c>
      <c r="CD320" s="80">
        <f t="shared" si="261"/>
        <v>0</v>
      </c>
      <c r="CE320" s="52"/>
      <c r="CF320" t="s">
        <v>41</v>
      </c>
      <c r="CG320" s="62"/>
      <c r="CH320" t="s">
        <v>78</v>
      </c>
      <c r="CI320" s="22" t="s">
        <v>17</v>
      </c>
      <c r="CJ320" s="4">
        <v>43223</v>
      </c>
      <c r="CK320" s="80" t="str">
        <f t="shared" si="262"/>
        <v xml:space="preserve"> </v>
      </c>
      <c r="CL320" s="15"/>
      <c r="CM320" s="6" t="str">
        <f t="shared" ca="1" si="263"/>
        <v xml:space="preserve"> </v>
      </c>
      <c r="CN320" s="6" t="str">
        <f t="shared" ca="1" si="264"/>
        <v xml:space="preserve"> </v>
      </c>
      <c r="CO320" s="80" t="str">
        <f t="shared" ca="1" si="265"/>
        <v xml:space="preserve"> </v>
      </c>
      <c r="CP320" s="80" t="str">
        <f t="shared" si="266"/>
        <v xml:space="preserve"> </v>
      </c>
      <c r="CQ320" s="80" t="str">
        <f t="shared" si="267"/>
        <v xml:space="preserve"> </v>
      </c>
      <c r="CR320" s="80" t="str">
        <f t="shared" si="268"/>
        <v xml:space="preserve"> </v>
      </c>
      <c r="CS320" s="80">
        <f t="shared" si="269"/>
        <v>2</v>
      </c>
    </row>
    <row r="321" spans="1:97">
      <c r="A321" s="33" t="s">
        <v>459</v>
      </c>
      <c r="B321" t="s">
        <v>43</v>
      </c>
      <c r="C321" t="s">
        <v>64</v>
      </c>
      <c r="D321">
        <v>1059205</v>
      </c>
      <c r="E321" s="4">
        <v>43125</v>
      </c>
      <c r="F321" s="2">
        <v>43221</v>
      </c>
      <c r="G321" s="2">
        <v>31654</v>
      </c>
      <c r="H321" s="69">
        <f t="shared" si="216"/>
        <v>31</v>
      </c>
      <c r="I321" s="72" t="s">
        <v>11</v>
      </c>
      <c r="J321" s="43" t="s">
        <v>8</v>
      </c>
      <c r="K321" s="6">
        <v>14</v>
      </c>
      <c r="L321" s="6" t="s">
        <v>8</v>
      </c>
      <c r="M321" s="6" t="s">
        <v>678</v>
      </c>
      <c r="N321" s="6" t="s">
        <v>678</v>
      </c>
      <c r="O321" s="68" t="s">
        <v>8</v>
      </c>
      <c r="P321" t="s">
        <v>9</v>
      </c>
      <c r="Q321" t="s">
        <v>11</v>
      </c>
      <c r="R321" t="s">
        <v>11</v>
      </c>
      <c r="T321" t="s">
        <v>10</v>
      </c>
      <c r="U321" s="76" t="s">
        <v>8</v>
      </c>
      <c r="V321" s="22" t="s">
        <v>11</v>
      </c>
      <c r="W321" s="76" t="s">
        <v>8</v>
      </c>
      <c r="X321" s="76" t="s">
        <v>8</v>
      </c>
      <c r="Y321" s="76" t="s">
        <v>8</v>
      </c>
      <c r="Z321" s="53" t="s">
        <v>8</v>
      </c>
      <c r="AA321" t="s">
        <v>408</v>
      </c>
      <c r="AE321" t="s">
        <v>12</v>
      </c>
      <c r="AF321" s="6">
        <f>Referrals[[#This Row],[Date.Received]]-Referrals[[#This Row],[Date.Assessed]]</f>
        <v>96</v>
      </c>
      <c r="AG321" s="44" t="s">
        <v>645</v>
      </c>
      <c r="AH321" s="6" t="s">
        <v>698</v>
      </c>
      <c r="AI321" s="6" t="s">
        <v>700</v>
      </c>
      <c r="AJ321" s="63">
        <f t="shared" si="217"/>
        <v>2018</v>
      </c>
      <c r="AK321" s="63">
        <f t="shared" si="218"/>
        <v>5</v>
      </c>
      <c r="AL321" s="44">
        <f t="shared" si="219"/>
        <v>0</v>
      </c>
      <c r="AM321" s="80">
        <f t="shared" si="220"/>
        <v>1</v>
      </c>
      <c r="AN321" s="80">
        <f t="shared" si="221"/>
        <v>0</v>
      </c>
      <c r="AO321" s="44">
        <f t="shared" si="222"/>
        <v>0</v>
      </c>
      <c r="AP321" s="80">
        <f t="shared" si="223"/>
        <v>0</v>
      </c>
      <c r="AQ321" s="44">
        <f t="shared" si="224"/>
        <v>0</v>
      </c>
      <c r="AR321" s="80">
        <f t="shared" si="225"/>
        <v>0</v>
      </c>
      <c r="AS321" s="44">
        <f t="shared" si="226"/>
        <v>0</v>
      </c>
      <c r="AT321" s="80">
        <f t="shared" si="227"/>
        <v>1</v>
      </c>
      <c r="AU321" s="80">
        <f t="shared" si="228"/>
        <v>0</v>
      </c>
      <c r="AV321" s="72">
        <f t="shared" si="229"/>
        <v>1</v>
      </c>
      <c r="AW321" s="72">
        <f t="shared" si="230"/>
        <v>0</v>
      </c>
      <c r="AX321" s="72">
        <f t="shared" si="231"/>
        <v>1</v>
      </c>
      <c r="AY321" s="72">
        <f t="shared" si="232"/>
        <v>0</v>
      </c>
      <c r="AZ321" s="72">
        <f t="shared" si="233"/>
        <v>0</v>
      </c>
      <c r="BA321" s="72">
        <f>IF(SUM(Referrals[[#This Row],[Tribal.bin]:[GA.bin]]) = 0,0,1)</f>
        <v>1</v>
      </c>
      <c r="BB321" s="72">
        <f t="shared" si="234"/>
        <v>0</v>
      </c>
      <c r="BC321" s="72">
        <f t="shared" si="235"/>
        <v>0</v>
      </c>
      <c r="BD321" s="72">
        <f t="shared" si="236"/>
        <v>0</v>
      </c>
      <c r="BE321" s="72">
        <f t="shared" si="237"/>
        <v>0</v>
      </c>
      <c r="BF321" s="72">
        <f t="shared" si="238"/>
        <v>0</v>
      </c>
      <c r="BG321" s="72">
        <f t="shared" si="239"/>
        <v>0</v>
      </c>
      <c r="BH321" s="72">
        <f t="shared" si="240"/>
        <v>1</v>
      </c>
      <c r="BI321" s="72">
        <f t="shared" si="241"/>
        <v>0</v>
      </c>
      <c r="BJ321" s="78">
        <f t="shared" si="242"/>
        <v>1</v>
      </c>
      <c r="BK321" s="78">
        <f t="shared" si="243"/>
        <v>1</v>
      </c>
      <c r="BL321" s="78">
        <f t="shared" si="244"/>
        <v>0</v>
      </c>
      <c r="BM321" s="72">
        <f t="shared" si="245"/>
        <v>1</v>
      </c>
      <c r="BN321" s="72">
        <f t="shared" si="246"/>
        <v>1</v>
      </c>
      <c r="BO321" s="72">
        <f t="shared" si="247"/>
        <v>0</v>
      </c>
      <c r="BP321" s="80">
        <f t="shared" si="248"/>
        <v>0</v>
      </c>
      <c r="BQ321" s="72">
        <f t="shared" si="249"/>
        <v>1</v>
      </c>
      <c r="BR321" s="72">
        <f t="shared" si="250"/>
        <v>0</v>
      </c>
      <c r="BS321" s="78">
        <f t="shared" si="251"/>
        <v>0</v>
      </c>
      <c r="BT321" s="78">
        <f t="shared" si="252"/>
        <v>0</v>
      </c>
      <c r="BU321" s="80">
        <f t="shared" si="253"/>
        <v>0</v>
      </c>
      <c r="BV321" s="80">
        <f t="shared" si="254"/>
        <v>0</v>
      </c>
      <c r="BW321" s="78">
        <f>COUNTIF(Referrals[[#This Row],[Name]:[Alt.contact]],"Mi")</f>
        <v>2</v>
      </c>
      <c r="BX321" s="80">
        <f t="shared" si="255"/>
        <v>1</v>
      </c>
      <c r="BY321" s="72">
        <f t="shared" si="256"/>
        <v>0</v>
      </c>
      <c r="BZ321" s="80">
        <f t="shared" si="257"/>
        <v>0</v>
      </c>
      <c r="CA321" s="69">
        <f t="shared" si="258"/>
        <v>0</v>
      </c>
      <c r="CB321" s="80">
        <f t="shared" si="259"/>
        <v>1</v>
      </c>
      <c r="CC321" s="80">
        <f t="shared" si="260"/>
        <v>0</v>
      </c>
      <c r="CD321" s="80">
        <f t="shared" si="261"/>
        <v>0</v>
      </c>
      <c r="CE321" s="52"/>
      <c r="CF321" s="40" t="s">
        <v>413</v>
      </c>
      <c r="CG321" s="62"/>
      <c r="CH321" s="22"/>
      <c r="CI321" s="22"/>
      <c r="CJ321" s="4">
        <v>43258</v>
      </c>
      <c r="CK321" s="80" t="str">
        <f t="shared" si="262"/>
        <v xml:space="preserve"> </v>
      </c>
      <c r="CL321" s="15"/>
      <c r="CM321" s="6" t="str">
        <f t="shared" ca="1" si="263"/>
        <v xml:space="preserve"> </v>
      </c>
      <c r="CN321" s="6" t="str">
        <f t="shared" ca="1" si="264"/>
        <v xml:space="preserve"> </v>
      </c>
      <c r="CO321" s="80" t="str">
        <f t="shared" ca="1" si="265"/>
        <v xml:space="preserve"> </v>
      </c>
      <c r="CP321" s="80" t="str">
        <f t="shared" si="266"/>
        <v xml:space="preserve"> </v>
      </c>
      <c r="CQ321" s="80" t="str">
        <f t="shared" si="267"/>
        <v xml:space="preserve"> </v>
      </c>
      <c r="CR321" s="80" t="str">
        <f t="shared" si="268"/>
        <v xml:space="preserve"> </v>
      </c>
      <c r="CS321" s="80">
        <f t="shared" si="269"/>
        <v>37</v>
      </c>
    </row>
    <row r="322" spans="1:97">
      <c r="A322" s="33" t="s">
        <v>460</v>
      </c>
      <c r="B322" t="s">
        <v>284</v>
      </c>
      <c r="C322" t="s">
        <v>397</v>
      </c>
      <c r="D322">
        <v>1002903</v>
      </c>
      <c r="E322" s="4">
        <v>43158</v>
      </c>
      <c r="F322" s="2">
        <v>43221</v>
      </c>
      <c r="G322" s="2">
        <v>27957</v>
      </c>
      <c r="H322" s="58">
        <f t="shared" ref="H322:H339" si="270">INT(YEARFRAC(G322,F322))</f>
        <v>41</v>
      </c>
      <c r="I322" s="72" t="s">
        <v>8</v>
      </c>
      <c r="J322" s="43" t="s">
        <v>8</v>
      </c>
      <c r="K322" s="6">
        <v>13</v>
      </c>
      <c r="L322" s="6" t="s">
        <v>8</v>
      </c>
      <c r="M322" s="6" t="s">
        <v>11</v>
      </c>
      <c r="N322" s="6" t="s">
        <v>11</v>
      </c>
      <c r="O322" s="57" t="s">
        <v>8</v>
      </c>
      <c r="P322" t="s">
        <v>9</v>
      </c>
      <c r="Q322" t="s">
        <v>11</v>
      </c>
      <c r="T322" t="s">
        <v>22</v>
      </c>
      <c r="U322" s="76" t="s">
        <v>8</v>
      </c>
      <c r="V322" s="22" t="s">
        <v>11</v>
      </c>
      <c r="W322" s="76" t="s">
        <v>11</v>
      </c>
      <c r="X322" s="76" t="s">
        <v>8</v>
      </c>
      <c r="Y322" s="76" t="s">
        <v>8</v>
      </c>
      <c r="Z322" s="53"/>
      <c r="AE322" t="s">
        <v>12</v>
      </c>
      <c r="AF322" s="6">
        <f>Referrals[[#This Row],[Date.Received]]-Referrals[[#This Row],[Date.Assessed]]</f>
        <v>63</v>
      </c>
      <c r="AG322" s="6" t="s">
        <v>644</v>
      </c>
      <c r="AH322" s="6" t="s">
        <v>640</v>
      </c>
      <c r="AI322" s="6" t="s">
        <v>700</v>
      </c>
      <c r="AJ322" s="63">
        <f t="shared" ref="AJ322:AJ385" si="271">YEAR(F322)</f>
        <v>2018</v>
      </c>
      <c r="AK322" s="63">
        <f t="shared" ref="AK322:AK385" si="272">MONTH(F322)</f>
        <v>5</v>
      </c>
      <c r="AL322" s="80">
        <f t="shared" ref="AL322:AL385" si="273">IF(AG322&lt;&gt;"Male",0,1)</f>
        <v>1</v>
      </c>
      <c r="AM322" s="80">
        <f t="shared" ref="AM322:AM385" si="274">IF(AG322&lt;&gt;"Female",0,1)</f>
        <v>0</v>
      </c>
      <c r="AN322" s="80">
        <f t="shared" ref="AN322:AN385" si="275">IF(AG322&lt;&gt;"Trans",0,1)</f>
        <v>0</v>
      </c>
      <c r="AO322" s="44">
        <f t="shared" ref="AO322:AO385" si="276">IF(AH322&lt;&gt;"AI",0,1)</f>
        <v>0</v>
      </c>
      <c r="AP322" s="80">
        <f t="shared" ref="AP322:AP385" si="277">IF(AH322&lt;&gt;"Asian",0,1)</f>
        <v>0</v>
      </c>
      <c r="AQ322" s="80">
        <f t="shared" ref="AQ322:AQ385" si="278">IF(AH322&lt;&gt;"Black/AA",0,1)</f>
        <v>1</v>
      </c>
      <c r="AR322" s="80">
        <f t="shared" ref="AR322:AR385" si="279">IF(AH322&lt;&gt;"NH/PI",0,1)</f>
        <v>0</v>
      </c>
      <c r="AS322" s="44">
        <f t="shared" ref="AS322:AS385" si="280">IF(AH322&lt;&gt;"White",0,1)</f>
        <v>0</v>
      </c>
      <c r="AT322" s="80">
        <f t="shared" ref="AT322:AT385" si="281">IF(AH322&lt;&gt;"Mix/Other",0,1)</f>
        <v>0</v>
      </c>
      <c r="AU322" s="80">
        <f t="shared" ref="AU322:AU385" si="282">IF(AI322&lt;&gt;"H/L",0,1)</f>
        <v>0</v>
      </c>
      <c r="AV322" s="72">
        <f t="shared" ref="AV322:AV385" si="283">IF(V322&lt;&gt;"Yes",0,1)</f>
        <v>1</v>
      </c>
      <c r="AW322" s="72">
        <f t="shared" ref="AW322:AW385" si="284">IF(T322&lt;&gt;"Chronic Homeless",0,1)</f>
        <v>1</v>
      </c>
      <c r="AX322" s="72">
        <f t="shared" ref="AX322:AX385" si="285">IF(T322&lt;&gt;"HUD homeless",0,1)</f>
        <v>0</v>
      </c>
      <c r="AY322" s="72">
        <f t="shared" ref="AY322:AY385" si="286">IF(T322&lt;&gt;"Long term homeless",0,1)</f>
        <v>0</v>
      </c>
      <c r="AZ322" s="72">
        <f t="shared" ref="AZ322:AZ385" si="287">IF(T322&lt;&gt;"not homeless",0,1)</f>
        <v>0</v>
      </c>
      <c r="BA322" s="72">
        <f>IF(SUM(Referrals[[#This Row],[Tribal.bin]:[GA.bin]]) = 0,0,1)</f>
        <v>1</v>
      </c>
      <c r="BB322" s="72">
        <f t="shared" ref="BB322:BB385" si="288">IF(P322&lt;&gt;"Tribal",0,1)</f>
        <v>0</v>
      </c>
      <c r="BC322" s="72">
        <f t="shared" ref="BC322:BC385" si="289">IF(P322&lt;&gt;"SSDI",0,1)</f>
        <v>0</v>
      </c>
      <c r="BD322" s="72">
        <f t="shared" ref="BD322:BD385" si="290">IF(P322&lt;&gt;"RSDI",0,1)</f>
        <v>0</v>
      </c>
      <c r="BE322" s="72">
        <f t="shared" ref="BE322:BE385" si="291">IF(P322&lt;&gt;"none",0,1)</f>
        <v>0</v>
      </c>
      <c r="BF322" s="72">
        <f t="shared" ref="BF322:BF385" si="292">IF(P322&lt;&gt;"employment",0,1)</f>
        <v>0</v>
      </c>
      <c r="BG322" s="72">
        <f t="shared" ref="BG322:BG385" si="293">IF(P322&lt;&gt;"SSI",0,1)</f>
        <v>0</v>
      </c>
      <c r="BH322" s="72">
        <f t="shared" ref="BH322:BH385" si="294">IF(P322&lt;&gt;"GA",0,1)</f>
        <v>1</v>
      </c>
      <c r="BI322" s="72">
        <f t="shared" ref="BI322:BI385" si="295">IF(O322&lt;&gt;"no",1,0)</f>
        <v>0</v>
      </c>
      <c r="BJ322" s="78">
        <f t="shared" ref="BJ322:BJ385" si="296">IF(M322&lt;&gt;"no",1,0)</f>
        <v>1</v>
      </c>
      <c r="BK322" s="78">
        <f t="shared" ref="BK322:BK385" si="297">IF(N322&lt;&gt;"no",1,0)</f>
        <v>1</v>
      </c>
      <c r="BL322" s="78">
        <f t="shared" ref="BL322:BL385" si="298">IF(L322&lt;&gt;"no",1,0)</f>
        <v>0</v>
      </c>
      <c r="BM322" s="72">
        <f t="shared" ref="BM322:BM385" si="299">IF(Q322&lt;&gt;"",1,0)</f>
        <v>1</v>
      </c>
      <c r="BN322" s="72">
        <f t="shared" ref="BN322:BN385" si="300">IF(R322&lt;&gt;"",1,0)</f>
        <v>0</v>
      </c>
      <c r="BO322" s="72">
        <f t="shared" ref="BO322:BO385" si="301">IF(S322&lt;&gt;"",1,0)</f>
        <v>0</v>
      </c>
      <c r="BP322" s="80">
        <f t="shared" ref="BP322:BP385" si="302">IF(Y322&lt;&gt;"yes",0,1)</f>
        <v>0</v>
      </c>
      <c r="BQ322" s="72">
        <f t="shared" ref="BQ322:BQ385" si="303">IF(I322&lt;&gt;"Yes",0,1)</f>
        <v>0</v>
      </c>
      <c r="BR322" s="72">
        <f t="shared" ref="BR322:BR385" si="304">IF(J322&lt;&gt;"Yes",0,1)</f>
        <v>0</v>
      </c>
      <c r="BS322" s="78">
        <f t="shared" ref="BS322:BS385" si="305">IF(W322&lt;&gt;"no",1,0)</f>
        <v>1</v>
      </c>
      <c r="BT322" s="78">
        <f t="shared" ref="BT322:BT385" si="306">IF(X322&lt;&gt;"no",1,0)</f>
        <v>0</v>
      </c>
      <c r="BU322" s="80">
        <f t="shared" ref="BU322:BU385" si="307">IF(U322&lt;&gt;"Yes",0,1)</f>
        <v>0</v>
      </c>
      <c r="BV322" s="80">
        <f t="shared" ref="BV322:BV385" si="308">IF(I322&lt;&gt;"unkwn",0,1)</f>
        <v>0</v>
      </c>
      <c r="BW322" s="78">
        <f>COUNTIF(Referrals[[#This Row],[Name]:[Alt.contact]],"Mi")</f>
        <v>0</v>
      </c>
      <c r="BX322" s="80">
        <f t="shared" ref="BX322:BX385" si="309">IF(BW322 &gt;0,1,0)</f>
        <v>0</v>
      </c>
      <c r="BY322" s="72">
        <f t="shared" ref="BY322:BY385" si="310">IF(AD322&lt;&gt;"",1,0)</f>
        <v>0</v>
      </c>
      <c r="BZ322" s="80">
        <f t="shared" ref="BZ322:BZ385" si="311">IF(AE322&lt;&gt;"interview scheduled",0,1)</f>
        <v>0</v>
      </c>
      <c r="CA322" s="67">
        <f t="shared" ref="CA322:CA385" si="312">IF(AE322&lt;&gt;"Moved in",0,1)</f>
        <v>0</v>
      </c>
      <c r="CB322" s="80">
        <f t="shared" ref="CB322:CB385" si="313">IF(AE322&lt;&gt;"Removed",0,1)</f>
        <v>1</v>
      </c>
      <c r="CC322" s="80">
        <f t="shared" ref="CC322:CC385" si="314">IF(AE322&lt;&gt;"in process with PM",0,1)</f>
        <v>0</v>
      </c>
      <c r="CD322" s="80">
        <f t="shared" ref="CD322:CD385" si="315">IF(AE322&lt;&gt;"",0,1)</f>
        <v>0</v>
      </c>
      <c r="CE322" s="52"/>
      <c r="CF322" t="s">
        <v>717</v>
      </c>
      <c r="CG322" s="41" t="s">
        <v>104</v>
      </c>
      <c r="CH322" s="22"/>
      <c r="CI322" s="22"/>
      <c r="CJ322" s="4">
        <v>43258</v>
      </c>
      <c r="CK322" s="80" t="str">
        <f t="shared" ref="CK322:CK385" si="316">_xlfn.IFS(AE322="Removed"," ",AE322 = "in process with PM"," ",AE322 = "interview scheduled"," ", AE322 = FALSE, " ", CL322 &gt; 1/1/2010,"no",AE322 = "Moved in","Yes")</f>
        <v xml:space="preserve"> </v>
      </c>
      <c r="CL322" s="15"/>
      <c r="CM322" s="6" t="str">
        <f t="shared" ref="CM322:CM385" ca="1" si="317">_xlfn.IFS(AE322="Removed"," ",AE322 = "in process with PM"," ",AE322 = "interview scheduled"," ", AE322 = FALSE, " ",CK322 = "no",CL322 - CE322,CK322 = "Yes",TODAY() - CE322)</f>
        <v xml:space="preserve"> </v>
      </c>
      <c r="CN322" s="6" t="str">
        <f t="shared" ref="CN322:CN385" ca="1" si="318">_xlfn.IFS(AE322="Removed"," ",AE322 = "in process with PM"," ",AE322 = "interview scheduled"," ", AE322 = FALSE, " ",(TODAY() - CE322) &gt; 364,"Yes",(TODAY() - CE322) &lt; 365,"no")</f>
        <v xml:space="preserve"> </v>
      </c>
      <c r="CO322" s="80" t="str">
        <f t="shared" ref="CO322:CO385" ca="1" si="319">_xlfn.IFS(AE322="Removed"," ",AE322 = "in process with PM"," ",AE322 = "interview scheduled"," ", AE322 = FALSE, " ",CM322 &gt; 364,"Yes",CM322 &lt; 365,"no")</f>
        <v xml:space="preserve"> </v>
      </c>
      <c r="CP322" s="80" t="str">
        <f t="shared" ref="CP322:CP385" si="320">_xlfn.IFS(AE322="Removed"," ",AE322 = "in process with PM"," ",AE322 = "interview scheduled"," ",AE322 = FALSE, " ", AE322 = "moved in",CE322 - F322)</f>
        <v xml:space="preserve"> </v>
      </c>
      <c r="CQ322" s="80" t="str">
        <f t="shared" ref="CQ322:CQ385" si="321">_xlfn.IFS(AD322=FALSE," ",AD322 &gt; 1/1/2010,AD322 - F322,,,,,AE322 = "in process with PM",AD322 - F322)</f>
        <v xml:space="preserve"> </v>
      </c>
      <c r="CR322" s="80" t="str">
        <f t="shared" ref="CR322:CR385" si="322">_xlfn.IFS(AE322="Removed"," ",AE322 = "in process with PM"," ",AE322 = "interview scheduled"," ",AE322 = FALSE, " ", AE322 = "moved in",CE322 - AD322)</f>
        <v xml:space="preserve"> </v>
      </c>
      <c r="CS322" s="80">
        <f t="shared" ref="CS322:CS385" si="323">_xlfn.IFS(AE322="moved in"," ",AE322 = "in process with PM"," ",AE322 = "interview scheduled"," ",AE322 = FALSE, " ", AE322 = "removed",CJ322 - F322)</f>
        <v>37</v>
      </c>
    </row>
    <row r="323" spans="1:97">
      <c r="A323" s="33" t="s">
        <v>461</v>
      </c>
      <c r="C323" t="s">
        <v>462</v>
      </c>
      <c r="E323" t="s">
        <v>678</v>
      </c>
      <c r="F323" s="2">
        <v>43228</v>
      </c>
      <c r="G323" s="2">
        <v>26400</v>
      </c>
      <c r="H323" s="58">
        <f t="shared" si="270"/>
        <v>46</v>
      </c>
      <c r="I323" s="72" t="s">
        <v>11</v>
      </c>
      <c r="J323" s="43" t="s">
        <v>8</v>
      </c>
      <c r="K323" s="6">
        <v>13</v>
      </c>
      <c r="L323" s="6" t="s">
        <v>8</v>
      </c>
      <c r="M323" s="6" t="s">
        <v>11</v>
      </c>
      <c r="N323" s="6" t="s">
        <v>11</v>
      </c>
      <c r="O323" s="57" t="s">
        <v>11</v>
      </c>
      <c r="P323" t="s">
        <v>21</v>
      </c>
      <c r="Q323" t="s">
        <v>11</v>
      </c>
      <c r="T323" t="s">
        <v>678</v>
      </c>
      <c r="U323" s="76" t="s">
        <v>8</v>
      </c>
      <c r="V323" s="22" t="s">
        <v>11</v>
      </c>
      <c r="W323" s="76" t="s">
        <v>11</v>
      </c>
      <c r="X323" s="76" t="s">
        <v>11</v>
      </c>
      <c r="Y323" s="76" t="s">
        <v>8</v>
      </c>
      <c r="Z323" s="53" t="s">
        <v>8</v>
      </c>
      <c r="AA323" t="s">
        <v>449</v>
      </c>
      <c r="AE323" t="s">
        <v>12</v>
      </c>
      <c r="AF323" s="6"/>
      <c r="AG323" s="6" t="s">
        <v>644</v>
      </c>
      <c r="AH323" s="6" t="s">
        <v>640</v>
      </c>
      <c r="AI323" s="6" t="s">
        <v>700</v>
      </c>
      <c r="AJ323" s="63">
        <f t="shared" si="271"/>
        <v>2018</v>
      </c>
      <c r="AK323" s="63">
        <f t="shared" si="272"/>
        <v>5</v>
      </c>
      <c r="AL323" s="80">
        <f t="shared" si="273"/>
        <v>1</v>
      </c>
      <c r="AM323" s="80">
        <f t="shared" si="274"/>
        <v>0</v>
      </c>
      <c r="AN323" s="80">
        <f t="shared" si="275"/>
        <v>0</v>
      </c>
      <c r="AO323" s="44">
        <f t="shared" si="276"/>
        <v>0</v>
      </c>
      <c r="AP323" s="80">
        <f t="shared" si="277"/>
        <v>0</v>
      </c>
      <c r="AQ323" s="80">
        <f t="shared" si="278"/>
        <v>1</v>
      </c>
      <c r="AR323" s="80">
        <f t="shared" si="279"/>
        <v>0</v>
      </c>
      <c r="AS323" s="44">
        <f t="shared" si="280"/>
        <v>0</v>
      </c>
      <c r="AT323" s="80">
        <f t="shared" si="281"/>
        <v>0</v>
      </c>
      <c r="AU323" s="80">
        <f t="shared" si="282"/>
        <v>0</v>
      </c>
      <c r="AV323" s="72">
        <f t="shared" si="283"/>
        <v>1</v>
      </c>
      <c r="AW323" s="72">
        <f t="shared" si="284"/>
        <v>0</v>
      </c>
      <c r="AX323" s="72">
        <f t="shared" si="285"/>
        <v>0</v>
      </c>
      <c r="AY323" s="72">
        <f t="shared" si="286"/>
        <v>0</v>
      </c>
      <c r="AZ323" s="72">
        <f t="shared" si="287"/>
        <v>0</v>
      </c>
      <c r="BA323" s="72">
        <f>IF(SUM(Referrals[[#This Row],[Tribal.bin]:[GA.bin]]) = 0,0,1)</f>
        <v>1</v>
      </c>
      <c r="BB323" s="72">
        <f t="shared" si="288"/>
        <v>0</v>
      </c>
      <c r="BC323" s="72">
        <f t="shared" si="289"/>
        <v>0</v>
      </c>
      <c r="BD323" s="72">
        <f t="shared" si="290"/>
        <v>0</v>
      </c>
      <c r="BE323" s="72">
        <f t="shared" si="291"/>
        <v>0</v>
      </c>
      <c r="BF323" s="72">
        <f t="shared" si="292"/>
        <v>0</v>
      </c>
      <c r="BG323" s="72">
        <f t="shared" si="293"/>
        <v>1</v>
      </c>
      <c r="BH323" s="72">
        <f t="shared" si="294"/>
        <v>0</v>
      </c>
      <c r="BI323" s="72">
        <f t="shared" si="295"/>
        <v>1</v>
      </c>
      <c r="BJ323" s="78">
        <f t="shared" si="296"/>
        <v>1</v>
      </c>
      <c r="BK323" s="78">
        <f t="shared" si="297"/>
        <v>1</v>
      </c>
      <c r="BL323" s="78">
        <f t="shared" si="298"/>
        <v>0</v>
      </c>
      <c r="BM323" s="72">
        <f t="shared" si="299"/>
        <v>1</v>
      </c>
      <c r="BN323" s="72">
        <f t="shared" si="300"/>
        <v>0</v>
      </c>
      <c r="BO323" s="72">
        <f t="shared" si="301"/>
        <v>0</v>
      </c>
      <c r="BP323" s="80">
        <f t="shared" si="302"/>
        <v>0</v>
      </c>
      <c r="BQ323" s="72">
        <f t="shared" si="303"/>
        <v>1</v>
      </c>
      <c r="BR323" s="72">
        <f t="shared" si="304"/>
        <v>0</v>
      </c>
      <c r="BS323" s="78">
        <f t="shared" si="305"/>
        <v>1</v>
      </c>
      <c r="BT323" s="78">
        <f t="shared" si="306"/>
        <v>1</v>
      </c>
      <c r="BU323" s="80">
        <f t="shared" si="307"/>
        <v>0</v>
      </c>
      <c r="BV323" s="80">
        <f t="shared" si="308"/>
        <v>0</v>
      </c>
      <c r="BW323" s="78">
        <f>COUNTIF(Referrals[[#This Row],[Name]:[Alt.contact]],"Mi")</f>
        <v>2</v>
      </c>
      <c r="BX323" s="80">
        <f t="shared" si="309"/>
        <v>1</v>
      </c>
      <c r="BY323" s="72">
        <f t="shared" si="310"/>
        <v>0</v>
      </c>
      <c r="BZ323" s="80">
        <f t="shared" si="311"/>
        <v>0</v>
      </c>
      <c r="CA323" s="67">
        <f t="shared" si="312"/>
        <v>0</v>
      </c>
      <c r="CB323" s="80">
        <f t="shared" si="313"/>
        <v>1</v>
      </c>
      <c r="CC323" s="80">
        <f t="shared" si="314"/>
        <v>0</v>
      </c>
      <c r="CD323" s="80">
        <f t="shared" si="315"/>
        <v>0</v>
      </c>
      <c r="CE323" s="52"/>
      <c r="CF323" t="s">
        <v>41</v>
      </c>
      <c r="CG323" s="62"/>
      <c r="CH323" t="s">
        <v>195</v>
      </c>
      <c r="CI323" s="22" t="s">
        <v>17</v>
      </c>
      <c r="CJ323" s="4">
        <v>43230</v>
      </c>
      <c r="CK323" s="80" t="str">
        <f t="shared" si="316"/>
        <v xml:space="preserve"> </v>
      </c>
      <c r="CL323" s="15"/>
      <c r="CM323" s="6" t="str">
        <f t="shared" ca="1" si="317"/>
        <v xml:space="preserve"> </v>
      </c>
      <c r="CN323" s="6" t="str">
        <f t="shared" ca="1" si="318"/>
        <v xml:space="preserve"> </v>
      </c>
      <c r="CO323" s="80" t="str">
        <f t="shared" ca="1" si="319"/>
        <v xml:space="preserve"> </v>
      </c>
      <c r="CP323" s="80" t="str">
        <f t="shared" si="320"/>
        <v xml:space="preserve"> </v>
      </c>
      <c r="CQ323" s="80" t="str">
        <f t="shared" si="321"/>
        <v xml:space="preserve"> </v>
      </c>
      <c r="CR323" s="80" t="str">
        <f t="shared" si="322"/>
        <v xml:space="preserve"> </v>
      </c>
      <c r="CS323" s="80">
        <f t="shared" si="323"/>
        <v>2</v>
      </c>
    </row>
    <row r="324" spans="1:97">
      <c r="A324" s="33" t="s">
        <v>463</v>
      </c>
      <c r="B324" t="s">
        <v>60</v>
      </c>
      <c r="C324" t="s">
        <v>464</v>
      </c>
      <c r="D324">
        <v>1018214</v>
      </c>
      <c r="E324" s="4">
        <v>43228</v>
      </c>
      <c r="F324" s="2">
        <v>43229</v>
      </c>
      <c r="G324" s="2">
        <v>33086</v>
      </c>
      <c r="H324" s="58">
        <f t="shared" si="270"/>
        <v>27</v>
      </c>
      <c r="I324" s="72" t="s">
        <v>8</v>
      </c>
      <c r="J324" s="43" t="s">
        <v>8</v>
      </c>
      <c r="K324" s="6">
        <v>13</v>
      </c>
      <c r="L324" s="6" t="s">
        <v>8</v>
      </c>
      <c r="M324" s="6" t="s">
        <v>11</v>
      </c>
      <c r="N324" s="6" t="s">
        <v>11</v>
      </c>
      <c r="O324" s="57" t="s">
        <v>8</v>
      </c>
      <c r="P324" t="s">
        <v>355</v>
      </c>
      <c r="Q324" t="s">
        <v>11</v>
      </c>
      <c r="T324" t="s">
        <v>22</v>
      </c>
      <c r="U324" s="76" t="s">
        <v>8</v>
      </c>
      <c r="V324" s="22" t="s">
        <v>11</v>
      </c>
      <c r="W324" s="76" t="s">
        <v>11</v>
      </c>
      <c r="X324" s="76" t="s">
        <v>8</v>
      </c>
      <c r="Y324" s="76" t="s">
        <v>8</v>
      </c>
      <c r="Z324" s="53"/>
      <c r="AB324" t="s">
        <v>15</v>
      </c>
      <c r="AC324" t="s">
        <v>695</v>
      </c>
      <c r="AD324" s="4">
        <v>43236</v>
      </c>
      <c r="AE324" t="s">
        <v>16</v>
      </c>
      <c r="AF324" s="6">
        <f>Referrals[[#This Row],[Date.Received]]-Referrals[[#This Row],[Date.Assessed]]</f>
        <v>1</v>
      </c>
      <c r="AG324" s="44" t="s">
        <v>645</v>
      </c>
      <c r="AH324" s="6" t="s">
        <v>698</v>
      </c>
      <c r="AI324" s="6" t="s">
        <v>700</v>
      </c>
      <c r="AJ324" s="63">
        <f t="shared" si="271"/>
        <v>2018</v>
      </c>
      <c r="AK324" s="63">
        <f t="shared" si="272"/>
        <v>5</v>
      </c>
      <c r="AL324" s="44">
        <f t="shared" si="273"/>
        <v>0</v>
      </c>
      <c r="AM324" s="80">
        <f t="shared" si="274"/>
        <v>1</v>
      </c>
      <c r="AN324" s="80">
        <f t="shared" si="275"/>
        <v>0</v>
      </c>
      <c r="AO324" s="44">
        <f t="shared" si="276"/>
        <v>0</v>
      </c>
      <c r="AP324" s="80">
        <f t="shared" si="277"/>
        <v>0</v>
      </c>
      <c r="AQ324" s="44">
        <f t="shared" si="278"/>
        <v>0</v>
      </c>
      <c r="AR324" s="80">
        <f t="shared" si="279"/>
        <v>0</v>
      </c>
      <c r="AS324" s="44">
        <f t="shared" si="280"/>
        <v>0</v>
      </c>
      <c r="AT324" s="80">
        <f t="shared" si="281"/>
        <v>1</v>
      </c>
      <c r="AU324" s="80">
        <f t="shared" si="282"/>
        <v>0</v>
      </c>
      <c r="AV324" s="72">
        <f t="shared" si="283"/>
        <v>1</v>
      </c>
      <c r="AW324" s="72">
        <f t="shared" si="284"/>
        <v>1</v>
      </c>
      <c r="AX324" s="72">
        <f t="shared" si="285"/>
        <v>0</v>
      </c>
      <c r="AY324" s="72">
        <f t="shared" si="286"/>
        <v>0</v>
      </c>
      <c r="AZ324" s="72">
        <f t="shared" si="287"/>
        <v>0</v>
      </c>
      <c r="BA324" s="72">
        <f>IF(SUM(Referrals[[#This Row],[Tribal.bin]:[GA.bin]]) = 0,0,1)</f>
        <v>1</v>
      </c>
      <c r="BB324" s="72">
        <f t="shared" si="288"/>
        <v>0</v>
      </c>
      <c r="BC324" s="72">
        <f t="shared" si="289"/>
        <v>0</v>
      </c>
      <c r="BD324" s="72">
        <f t="shared" si="290"/>
        <v>0</v>
      </c>
      <c r="BE324" s="72">
        <f t="shared" si="291"/>
        <v>1</v>
      </c>
      <c r="BF324" s="72">
        <f t="shared" si="292"/>
        <v>0</v>
      </c>
      <c r="BG324" s="72">
        <f t="shared" si="293"/>
        <v>0</v>
      </c>
      <c r="BH324" s="72">
        <f t="shared" si="294"/>
        <v>0</v>
      </c>
      <c r="BI324" s="72">
        <f t="shared" si="295"/>
        <v>0</v>
      </c>
      <c r="BJ324" s="78">
        <f t="shared" si="296"/>
        <v>1</v>
      </c>
      <c r="BK324" s="78">
        <f t="shared" si="297"/>
        <v>1</v>
      </c>
      <c r="BL324" s="78">
        <f t="shared" si="298"/>
        <v>0</v>
      </c>
      <c r="BM324" s="72">
        <f t="shared" si="299"/>
        <v>1</v>
      </c>
      <c r="BN324" s="72">
        <f t="shared" si="300"/>
        <v>0</v>
      </c>
      <c r="BO324" s="72">
        <f t="shared" si="301"/>
        <v>0</v>
      </c>
      <c r="BP324" s="80">
        <f t="shared" si="302"/>
        <v>0</v>
      </c>
      <c r="BQ324" s="72">
        <f t="shared" si="303"/>
        <v>0</v>
      </c>
      <c r="BR324" s="72">
        <f t="shared" si="304"/>
        <v>0</v>
      </c>
      <c r="BS324" s="78">
        <f t="shared" si="305"/>
        <v>1</v>
      </c>
      <c r="BT324" s="78">
        <f t="shared" si="306"/>
        <v>0</v>
      </c>
      <c r="BU324" s="80">
        <f t="shared" si="307"/>
        <v>0</v>
      </c>
      <c r="BV324" s="80">
        <f t="shared" si="308"/>
        <v>0</v>
      </c>
      <c r="BW324" s="78">
        <f>COUNTIF(Referrals[[#This Row],[Name]:[Alt.contact]],"Mi")</f>
        <v>0</v>
      </c>
      <c r="BX324" s="80">
        <f t="shared" si="309"/>
        <v>0</v>
      </c>
      <c r="BY324" s="66">
        <f t="shared" si="310"/>
        <v>1</v>
      </c>
      <c r="BZ324" s="66">
        <f t="shared" si="311"/>
        <v>0</v>
      </c>
      <c r="CA324" s="67">
        <f t="shared" si="312"/>
        <v>1</v>
      </c>
      <c r="CB324" s="80">
        <f t="shared" si="313"/>
        <v>0</v>
      </c>
      <c r="CC324" s="80">
        <f t="shared" si="314"/>
        <v>0</v>
      </c>
      <c r="CD324" s="80">
        <f t="shared" si="315"/>
        <v>0</v>
      </c>
      <c r="CE324" s="52">
        <v>43278</v>
      </c>
      <c r="CG324" s="62"/>
      <c r="CH324" s="22"/>
      <c r="CI324" s="22"/>
      <c r="CJ324" s="4">
        <v>43278</v>
      </c>
      <c r="CK324" s="80" t="str">
        <f t="shared" si="316"/>
        <v>Yes</v>
      </c>
      <c r="CL324" s="15"/>
      <c r="CM324" s="6">
        <f t="shared" ca="1" si="317"/>
        <v>583</v>
      </c>
      <c r="CN324" s="6" t="str">
        <f t="shared" ca="1" si="318"/>
        <v>Yes</v>
      </c>
      <c r="CO324" s="80" t="str">
        <f t="shared" ca="1" si="319"/>
        <v>Yes</v>
      </c>
      <c r="CP324" s="80">
        <f t="shared" si="320"/>
        <v>49</v>
      </c>
      <c r="CQ324" s="80">
        <f t="shared" si="321"/>
        <v>7</v>
      </c>
      <c r="CR324" s="80">
        <f t="shared" si="322"/>
        <v>42</v>
      </c>
      <c r="CS324" s="80" t="str">
        <f t="shared" si="323"/>
        <v xml:space="preserve"> </v>
      </c>
    </row>
    <row r="325" spans="1:97">
      <c r="A325" s="33" t="s">
        <v>294</v>
      </c>
      <c r="B325" t="s">
        <v>60</v>
      </c>
      <c r="C325" t="s">
        <v>246</v>
      </c>
      <c r="D325">
        <v>1005224</v>
      </c>
      <c r="E325" s="4">
        <v>42859</v>
      </c>
      <c r="F325" s="2">
        <v>43229</v>
      </c>
      <c r="G325" s="2">
        <v>29081</v>
      </c>
      <c r="H325" s="69">
        <f t="shared" si="270"/>
        <v>38</v>
      </c>
      <c r="I325" s="72" t="s">
        <v>11</v>
      </c>
      <c r="J325" s="80" t="s">
        <v>11</v>
      </c>
      <c r="K325" s="6">
        <v>14</v>
      </c>
      <c r="L325" s="6" t="s">
        <v>8</v>
      </c>
      <c r="M325" s="6" t="s">
        <v>11</v>
      </c>
      <c r="N325" s="6" t="s">
        <v>8</v>
      </c>
      <c r="O325" s="68" t="s">
        <v>8</v>
      </c>
      <c r="P325" t="s">
        <v>9</v>
      </c>
      <c r="Q325" t="s">
        <v>11</v>
      </c>
      <c r="R325" t="s">
        <v>11</v>
      </c>
      <c r="T325" t="s">
        <v>22</v>
      </c>
      <c r="U325" s="76" t="s">
        <v>11</v>
      </c>
      <c r="V325" s="22" t="s">
        <v>11</v>
      </c>
      <c r="W325" s="76" t="s">
        <v>8</v>
      </c>
      <c r="X325" s="76" t="s">
        <v>8</v>
      </c>
      <c r="Y325" s="76" t="s">
        <v>8</v>
      </c>
      <c r="Z325" s="53"/>
      <c r="AE325" t="s">
        <v>12</v>
      </c>
      <c r="AF325" s="6">
        <f>Referrals[[#This Row],[Date.Received]]-Referrals[[#This Row],[Date.Assessed]]</f>
        <v>370</v>
      </c>
      <c r="AG325" s="6" t="s">
        <v>644</v>
      </c>
      <c r="AH325" s="6" t="s">
        <v>642</v>
      </c>
      <c r="AI325" s="6" t="s">
        <v>700</v>
      </c>
      <c r="AJ325" s="63">
        <f t="shared" si="271"/>
        <v>2018</v>
      </c>
      <c r="AK325" s="63">
        <f t="shared" si="272"/>
        <v>5</v>
      </c>
      <c r="AL325" s="80">
        <f t="shared" si="273"/>
        <v>1</v>
      </c>
      <c r="AM325" s="80">
        <f t="shared" si="274"/>
        <v>0</v>
      </c>
      <c r="AN325" s="80">
        <f t="shared" si="275"/>
        <v>0</v>
      </c>
      <c r="AO325" s="44">
        <f t="shared" si="276"/>
        <v>0</v>
      </c>
      <c r="AP325" s="80">
        <f t="shared" si="277"/>
        <v>0</v>
      </c>
      <c r="AQ325" s="44">
        <f t="shared" si="278"/>
        <v>0</v>
      </c>
      <c r="AR325" s="80">
        <f t="shared" si="279"/>
        <v>0</v>
      </c>
      <c r="AS325" s="6">
        <f t="shared" si="280"/>
        <v>1</v>
      </c>
      <c r="AT325" s="80">
        <f t="shared" si="281"/>
        <v>0</v>
      </c>
      <c r="AU325" s="80">
        <f t="shared" si="282"/>
        <v>0</v>
      </c>
      <c r="AV325" s="72">
        <f t="shared" si="283"/>
        <v>1</v>
      </c>
      <c r="AW325" s="72">
        <f t="shared" si="284"/>
        <v>1</v>
      </c>
      <c r="AX325" s="72">
        <f t="shared" si="285"/>
        <v>0</v>
      </c>
      <c r="AY325" s="72">
        <f t="shared" si="286"/>
        <v>0</v>
      </c>
      <c r="AZ325" s="72">
        <f t="shared" si="287"/>
        <v>0</v>
      </c>
      <c r="BA325" s="72">
        <f>IF(SUM(Referrals[[#This Row],[Tribal.bin]:[GA.bin]]) = 0,0,1)</f>
        <v>1</v>
      </c>
      <c r="BB325" s="72">
        <f t="shared" si="288"/>
        <v>0</v>
      </c>
      <c r="BC325" s="72">
        <f t="shared" si="289"/>
        <v>0</v>
      </c>
      <c r="BD325" s="72">
        <f t="shared" si="290"/>
        <v>0</v>
      </c>
      <c r="BE325" s="72">
        <f t="shared" si="291"/>
        <v>0</v>
      </c>
      <c r="BF325" s="72">
        <f t="shared" si="292"/>
        <v>0</v>
      </c>
      <c r="BG325" s="72">
        <f t="shared" si="293"/>
        <v>0</v>
      </c>
      <c r="BH325" s="72">
        <f t="shared" si="294"/>
        <v>1</v>
      </c>
      <c r="BI325" s="72">
        <f t="shared" si="295"/>
        <v>0</v>
      </c>
      <c r="BJ325" s="78">
        <f t="shared" si="296"/>
        <v>1</v>
      </c>
      <c r="BK325" s="78">
        <f t="shared" si="297"/>
        <v>0</v>
      </c>
      <c r="BL325" s="78">
        <f t="shared" si="298"/>
        <v>0</v>
      </c>
      <c r="BM325" s="72">
        <f t="shared" si="299"/>
        <v>1</v>
      </c>
      <c r="BN325" s="72">
        <f t="shared" si="300"/>
        <v>1</v>
      </c>
      <c r="BO325" s="72">
        <f t="shared" si="301"/>
        <v>0</v>
      </c>
      <c r="BP325" s="80">
        <f t="shared" si="302"/>
        <v>0</v>
      </c>
      <c r="BQ325" s="72">
        <f t="shared" si="303"/>
        <v>1</v>
      </c>
      <c r="BR325" s="72">
        <f t="shared" si="304"/>
        <v>1</v>
      </c>
      <c r="BS325" s="78">
        <f t="shared" si="305"/>
        <v>0</v>
      </c>
      <c r="BT325" s="78">
        <f t="shared" si="306"/>
        <v>0</v>
      </c>
      <c r="BU325" s="80">
        <f t="shared" si="307"/>
        <v>1</v>
      </c>
      <c r="BV325" s="80">
        <f t="shared" si="308"/>
        <v>0</v>
      </c>
      <c r="BW325" s="78">
        <f>COUNTIF(Referrals[[#This Row],[Name]:[Alt.contact]],"Mi")</f>
        <v>0</v>
      </c>
      <c r="BX325" s="80">
        <f t="shared" si="309"/>
        <v>0</v>
      </c>
      <c r="BY325" s="80">
        <f t="shared" si="310"/>
        <v>0</v>
      </c>
      <c r="BZ325" s="80">
        <f t="shared" si="311"/>
        <v>0</v>
      </c>
      <c r="CA325" s="69">
        <f t="shared" si="312"/>
        <v>0</v>
      </c>
      <c r="CB325" s="80">
        <f t="shared" si="313"/>
        <v>1</v>
      </c>
      <c r="CC325" s="80">
        <f t="shared" si="314"/>
        <v>0</v>
      </c>
      <c r="CD325" s="80">
        <f t="shared" si="315"/>
        <v>0</v>
      </c>
      <c r="CE325" s="52"/>
      <c r="CF325" s="40" t="s">
        <v>413</v>
      </c>
      <c r="CG325" s="62"/>
      <c r="CH325" s="22"/>
      <c r="CI325" s="22"/>
      <c r="CJ325" s="4">
        <v>43258</v>
      </c>
      <c r="CK325" s="80" t="str">
        <f t="shared" si="316"/>
        <v xml:space="preserve"> </v>
      </c>
      <c r="CL325" s="15"/>
      <c r="CM325" s="6" t="str">
        <f t="shared" ca="1" si="317"/>
        <v xml:space="preserve"> </v>
      </c>
      <c r="CN325" s="6" t="str">
        <f t="shared" ca="1" si="318"/>
        <v xml:space="preserve"> </v>
      </c>
      <c r="CO325" s="80" t="str">
        <f t="shared" ca="1" si="319"/>
        <v xml:space="preserve"> </v>
      </c>
      <c r="CP325" s="80" t="str">
        <f t="shared" si="320"/>
        <v xml:space="preserve"> </v>
      </c>
      <c r="CQ325" s="80" t="str">
        <f t="shared" si="321"/>
        <v xml:space="preserve"> </v>
      </c>
      <c r="CR325" s="80" t="str">
        <f t="shared" si="322"/>
        <v xml:space="preserve"> </v>
      </c>
      <c r="CS325" s="80">
        <f t="shared" si="323"/>
        <v>29</v>
      </c>
    </row>
    <row r="326" spans="1:97">
      <c r="A326" s="33" t="s">
        <v>465</v>
      </c>
      <c r="B326" t="s">
        <v>60</v>
      </c>
      <c r="C326" t="s">
        <v>135</v>
      </c>
      <c r="D326">
        <v>1050310</v>
      </c>
      <c r="E326" s="4">
        <v>43192</v>
      </c>
      <c r="F326" s="2">
        <v>43229</v>
      </c>
      <c r="G326" s="2">
        <v>26928</v>
      </c>
      <c r="H326" s="58">
        <f t="shared" si="270"/>
        <v>44</v>
      </c>
      <c r="I326" s="72" t="s">
        <v>8</v>
      </c>
      <c r="J326" s="43" t="s">
        <v>8</v>
      </c>
      <c r="K326" s="6">
        <v>14</v>
      </c>
      <c r="L326" s="6" t="s">
        <v>8</v>
      </c>
      <c r="M326" s="6" t="s">
        <v>11</v>
      </c>
      <c r="N326" s="6" t="s">
        <v>8</v>
      </c>
      <c r="O326" s="57" t="s">
        <v>8</v>
      </c>
      <c r="P326" t="s">
        <v>107</v>
      </c>
      <c r="Q326" t="s">
        <v>11</v>
      </c>
      <c r="S326" s="40" t="s">
        <v>11</v>
      </c>
      <c r="T326" t="s">
        <v>22</v>
      </c>
      <c r="U326" s="76" t="s">
        <v>8</v>
      </c>
      <c r="V326" s="22" t="s">
        <v>11</v>
      </c>
      <c r="W326" s="76" t="s">
        <v>11</v>
      </c>
      <c r="X326" s="76" t="s">
        <v>8</v>
      </c>
      <c r="Y326" s="76" t="s">
        <v>8</v>
      </c>
      <c r="Z326" s="53"/>
      <c r="AB326" t="s">
        <v>143</v>
      </c>
      <c r="AC326" t="s">
        <v>695</v>
      </c>
      <c r="AD326" s="4">
        <v>43257</v>
      </c>
      <c r="AE326" t="s">
        <v>12</v>
      </c>
      <c r="AF326" s="6">
        <f>Referrals[[#This Row],[Date.Received]]-Referrals[[#This Row],[Date.Assessed]]</f>
        <v>37</v>
      </c>
      <c r="AG326" s="44" t="s">
        <v>645</v>
      </c>
      <c r="AH326" s="6" t="s">
        <v>642</v>
      </c>
      <c r="AI326" s="6" t="s">
        <v>700</v>
      </c>
      <c r="AJ326" s="63">
        <f t="shared" si="271"/>
        <v>2018</v>
      </c>
      <c r="AK326" s="63">
        <f t="shared" si="272"/>
        <v>5</v>
      </c>
      <c r="AL326" s="44">
        <f t="shared" si="273"/>
        <v>0</v>
      </c>
      <c r="AM326" s="80">
        <f t="shared" si="274"/>
        <v>1</v>
      </c>
      <c r="AN326" s="80">
        <f t="shared" si="275"/>
        <v>0</v>
      </c>
      <c r="AO326" s="44">
        <f t="shared" si="276"/>
        <v>0</v>
      </c>
      <c r="AP326" s="80">
        <f t="shared" si="277"/>
        <v>0</v>
      </c>
      <c r="AQ326" s="44">
        <f t="shared" si="278"/>
        <v>0</v>
      </c>
      <c r="AR326" s="80">
        <f t="shared" si="279"/>
        <v>0</v>
      </c>
      <c r="AS326" s="6">
        <f t="shared" si="280"/>
        <v>1</v>
      </c>
      <c r="AT326" s="80">
        <f t="shared" si="281"/>
        <v>0</v>
      </c>
      <c r="AU326" s="80">
        <f t="shared" si="282"/>
        <v>0</v>
      </c>
      <c r="AV326" s="72">
        <f t="shared" si="283"/>
        <v>1</v>
      </c>
      <c r="AW326" s="72">
        <f t="shared" si="284"/>
        <v>1</v>
      </c>
      <c r="AX326" s="72">
        <f t="shared" si="285"/>
        <v>0</v>
      </c>
      <c r="AY326" s="72">
        <f t="shared" si="286"/>
        <v>0</v>
      </c>
      <c r="AZ326" s="72">
        <f t="shared" si="287"/>
        <v>0</v>
      </c>
      <c r="BA326" s="72">
        <f>IF(SUM(Referrals[[#This Row],[Tribal.bin]:[GA.bin]]) = 0,0,1)</f>
        <v>1</v>
      </c>
      <c r="BB326" s="72">
        <f t="shared" si="288"/>
        <v>0</v>
      </c>
      <c r="BC326" s="72">
        <f t="shared" si="289"/>
        <v>1</v>
      </c>
      <c r="BD326" s="72">
        <f t="shared" si="290"/>
        <v>0</v>
      </c>
      <c r="BE326" s="72">
        <f t="shared" si="291"/>
        <v>0</v>
      </c>
      <c r="BF326" s="72">
        <f t="shared" si="292"/>
        <v>0</v>
      </c>
      <c r="BG326" s="72">
        <f t="shared" si="293"/>
        <v>0</v>
      </c>
      <c r="BH326" s="72">
        <f t="shared" si="294"/>
        <v>0</v>
      </c>
      <c r="BI326" s="72">
        <f t="shared" si="295"/>
        <v>0</v>
      </c>
      <c r="BJ326" s="78">
        <f t="shared" si="296"/>
        <v>1</v>
      </c>
      <c r="BK326" s="78">
        <f t="shared" si="297"/>
        <v>0</v>
      </c>
      <c r="BL326" s="78">
        <f t="shared" si="298"/>
        <v>0</v>
      </c>
      <c r="BM326" s="72">
        <f t="shared" si="299"/>
        <v>1</v>
      </c>
      <c r="BN326" s="72">
        <f t="shared" si="300"/>
        <v>0</v>
      </c>
      <c r="BO326" s="72">
        <f t="shared" si="301"/>
        <v>1</v>
      </c>
      <c r="BP326" s="80">
        <f t="shared" si="302"/>
        <v>0</v>
      </c>
      <c r="BQ326" s="72">
        <f t="shared" si="303"/>
        <v>0</v>
      </c>
      <c r="BR326" s="72">
        <f t="shared" si="304"/>
        <v>0</v>
      </c>
      <c r="BS326" s="78">
        <f t="shared" si="305"/>
        <v>1</v>
      </c>
      <c r="BT326" s="78">
        <f t="shared" si="306"/>
        <v>0</v>
      </c>
      <c r="BU326" s="80">
        <f t="shared" si="307"/>
        <v>0</v>
      </c>
      <c r="BV326" s="80">
        <f t="shared" si="308"/>
        <v>0</v>
      </c>
      <c r="BW326" s="78">
        <f>COUNTIF(Referrals[[#This Row],[Name]:[Alt.contact]],"Mi")</f>
        <v>0</v>
      </c>
      <c r="BX326" s="80">
        <f t="shared" si="309"/>
        <v>0</v>
      </c>
      <c r="BY326" s="66">
        <f t="shared" si="310"/>
        <v>1</v>
      </c>
      <c r="BZ326" s="66">
        <f t="shared" si="311"/>
        <v>0</v>
      </c>
      <c r="CA326" s="67">
        <f t="shared" si="312"/>
        <v>0</v>
      </c>
      <c r="CB326" s="80">
        <f t="shared" si="313"/>
        <v>1</v>
      </c>
      <c r="CC326" s="80">
        <f t="shared" si="314"/>
        <v>0</v>
      </c>
      <c r="CD326" s="80">
        <f t="shared" si="315"/>
        <v>0</v>
      </c>
      <c r="CE326" s="23"/>
      <c r="CF326" t="s">
        <v>717</v>
      </c>
      <c r="CG326" s="41" t="s">
        <v>104</v>
      </c>
      <c r="CI326" t="s">
        <v>35</v>
      </c>
      <c r="CJ326" s="4">
        <v>43391</v>
      </c>
      <c r="CK326" s="80" t="str">
        <f t="shared" si="316"/>
        <v xml:space="preserve"> </v>
      </c>
      <c r="CL326" s="15"/>
      <c r="CM326" s="6" t="str">
        <f t="shared" ca="1" si="317"/>
        <v xml:space="preserve"> </v>
      </c>
      <c r="CN326" s="6" t="str">
        <f t="shared" ca="1" si="318"/>
        <v xml:space="preserve"> </v>
      </c>
      <c r="CO326" s="80" t="str">
        <f t="shared" ca="1" si="319"/>
        <v xml:space="preserve"> </v>
      </c>
      <c r="CP326" s="80" t="str">
        <f t="shared" si="320"/>
        <v xml:space="preserve"> </v>
      </c>
      <c r="CQ326" s="80">
        <f t="shared" si="321"/>
        <v>28</v>
      </c>
      <c r="CR326" s="80" t="str">
        <f t="shared" si="322"/>
        <v xml:space="preserve"> </v>
      </c>
      <c r="CS326" s="80">
        <f t="shared" si="323"/>
        <v>162</v>
      </c>
    </row>
    <row r="327" spans="1:97">
      <c r="A327" s="33" t="s">
        <v>375</v>
      </c>
      <c r="B327" t="s">
        <v>60</v>
      </c>
      <c r="C327" t="s">
        <v>85</v>
      </c>
      <c r="D327">
        <v>1005576</v>
      </c>
      <c r="E327" s="4">
        <v>43069</v>
      </c>
      <c r="F327" s="2">
        <v>43231</v>
      </c>
      <c r="G327" s="2">
        <v>32619</v>
      </c>
      <c r="H327" s="58">
        <f t="shared" si="270"/>
        <v>29</v>
      </c>
      <c r="I327" s="72" t="s">
        <v>11</v>
      </c>
      <c r="J327" s="72" t="s">
        <v>11</v>
      </c>
      <c r="K327" s="6">
        <v>14</v>
      </c>
      <c r="L327" s="6" t="s">
        <v>8</v>
      </c>
      <c r="M327" s="6" t="s">
        <v>11</v>
      </c>
      <c r="N327" s="6" t="s">
        <v>8</v>
      </c>
      <c r="O327" s="57" t="s">
        <v>8</v>
      </c>
      <c r="P327" t="s">
        <v>9</v>
      </c>
      <c r="R327" t="s">
        <v>11</v>
      </c>
      <c r="T327" t="s">
        <v>22</v>
      </c>
      <c r="U327" s="76" t="s">
        <v>8</v>
      </c>
      <c r="V327" s="22" t="s">
        <v>11</v>
      </c>
      <c r="W327" s="76" t="s">
        <v>11</v>
      </c>
      <c r="X327" s="76" t="s">
        <v>11</v>
      </c>
      <c r="Y327" s="76" t="s">
        <v>8</v>
      </c>
      <c r="Z327" s="53"/>
      <c r="AE327" t="s">
        <v>12</v>
      </c>
      <c r="AF327" s="6">
        <f>Referrals[[#This Row],[Date.Received]]-Referrals[[#This Row],[Date.Assessed]]</f>
        <v>162</v>
      </c>
      <c r="AG327" s="6" t="s">
        <v>644</v>
      </c>
      <c r="AH327" s="6" t="s">
        <v>640</v>
      </c>
      <c r="AI327" s="6" t="s">
        <v>700</v>
      </c>
      <c r="AJ327" s="63">
        <f t="shared" si="271"/>
        <v>2018</v>
      </c>
      <c r="AK327" s="63">
        <f t="shared" si="272"/>
        <v>5</v>
      </c>
      <c r="AL327" s="80">
        <f t="shared" si="273"/>
        <v>1</v>
      </c>
      <c r="AM327" s="80">
        <f t="shared" si="274"/>
        <v>0</v>
      </c>
      <c r="AN327" s="80">
        <f t="shared" si="275"/>
        <v>0</v>
      </c>
      <c r="AO327" s="44">
        <f t="shared" si="276"/>
        <v>0</v>
      </c>
      <c r="AP327" s="80">
        <f t="shared" si="277"/>
        <v>0</v>
      </c>
      <c r="AQ327" s="80">
        <f t="shared" si="278"/>
        <v>1</v>
      </c>
      <c r="AR327" s="80">
        <f t="shared" si="279"/>
        <v>0</v>
      </c>
      <c r="AS327" s="44">
        <f t="shared" si="280"/>
        <v>0</v>
      </c>
      <c r="AT327" s="80">
        <f t="shared" si="281"/>
        <v>0</v>
      </c>
      <c r="AU327" s="80">
        <f t="shared" si="282"/>
        <v>0</v>
      </c>
      <c r="AV327" s="72">
        <f t="shared" si="283"/>
        <v>1</v>
      </c>
      <c r="AW327" s="72">
        <f t="shared" si="284"/>
        <v>1</v>
      </c>
      <c r="AX327" s="72">
        <f t="shared" si="285"/>
        <v>0</v>
      </c>
      <c r="AY327" s="72">
        <f t="shared" si="286"/>
        <v>0</v>
      </c>
      <c r="AZ327" s="72">
        <f t="shared" si="287"/>
        <v>0</v>
      </c>
      <c r="BA327" s="72">
        <f>IF(SUM(Referrals[[#This Row],[Tribal.bin]:[GA.bin]]) = 0,0,1)</f>
        <v>1</v>
      </c>
      <c r="BB327" s="72">
        <f t="shared" si="288"/>
        <v>0</v>
      </c>
      <c r="BC327" s="72">
        <f t="shared" si="289"/>
        <v>0</v>
      </c>
      <c r="BD327" s="72">
        <f t="shared" si="290"/>
        <v>0</v>
      </c>
      <c r="BE327" s="72">
        <f t="shared" si="291"/>
        <v>0</v>
      </c>
      <c r="BF327" s="72">
        <f t="shared" si="292"/>
        <v>0</v>
      </c>
      <c r="BG327" s="72">
        <f t="shared" si="293"/>
        <v>0</v>
      </c>
      <c r="BH327" s="72">
        <f t="shared" si="294"/>
        <v>1</v>
      </c>
      <c r="BI327" s="72">
        <f t="shared" si="295"/>
        <v>0</v>
      </c>
      <c r="BJ327" s="78">
        <f t="shared" si="296"/>
        <v>1</v>
      </c>
      <c r="BK327" s="78">
        <f t="shared" si="297"/>
        <v>0</v>
      </c>
      <c r="BL327" s="78">
        <f t="shared" si="298"/>
        <v>0</v>
      </c>
      <c r="BM327" s="72">
        <f t="shared" si="299"/>
        <v>0</v>
      </c>
      <c r="BN327" s="72">
        <f t="shared" si="300"/>
        <v>1</v>
      </c>
      <c r="BO327" s="72">
        <f t="shared" si="301"/>
        <v>0</v>
      </c>
      <c r="BP327" s="80">
        <f t="shared" si="302"/>
        <v>0</v>
      </c>
      <c r="BQ327" s="72">
        <f t="shared" si="303"/>
        <v>1</v>
      </c>
      <c r="BR327" s="72">
        <f t="shared" si="304"/>
        <v>1</v>
      </c>
      <c r="BS327" s="78">
        <f t="shared" si="305"/>
        <v>1</v>
      </c>
      <c r="BT327" s="78">
        <f t="shared" si="306"/>
        <v>1</v>
      </c>
      <c r="BU327" s="80">
        <f t="shared" si="307"/>
        <v>0</v>
      </c>
      <c r="BV327" s="80">
        <f t="shared" si="308"/>
        <v>0</v>
      </c>
      <c r="BW327" s="78">
        <f>COUNTIF(Referrals[[#This Row],[Name]:[Alt.contact]],"Mi")</f>
        <v>0</v>
      </c>
      <c r="BX327" s="80">
        <f t="shared" si="309"/>
        <v>0</v>
      </c>
      <c r="BY327" s="72">
        <f t="shared" si="310"/>
        <v>0</v>
      </c>
      <c r="BZ327" s="80">
        <f t="shared" si="311"/>
        <v>0</v>
      </c>
      <c r="CA327" s="67">
        <f t="shared" si="312"/>
        <v>0</v>
      </c>
      <c r="CB327" s="80">
        <f t="shared" si="313"/>
        <v>1</v>
      </c>
      <c r="CC327" s="80">
        <f t="shared" si="314"/>
        <v>0</v>
      </c>
      <c r="CD327" s="80">
        <f t="shared" si="315"/>
        <v>0</v>
      </c>
      <c r="CE327" s="52"/>
      <c r="CF327" s="40" t="s">
        <v>413</v>
      </c>
      <c r="CG327" s="62"/>
      <c r="CH327" s="22"/>
      <c r="CI327" t="s">
        <v>27</v>
      </c>
      <c r="CJ327" s="4">
        <v>43327</v>
      </c>
      <c r="CK327" s="80" t="str">
        <f t="shared" si="316"/>
        <v xml:space="preserve"> </v>
      </c>
      <c r="CL327" s="15"/>
      <c r="CM327" s="6" t="str">
        <f t="shared" ca="1" si="317"/>
        <v xml:space="preserve"> </v>
      </c>
      <c r="CN327" s="6" t="str">
        <f t="shared" ca="1" si="318"/>
        <v xml:space="preserve"> </v>
      </c>
      <c r="CO327" s="80" t="str">
        <f t="shared" ca="1" si="319"/>
        <v xml:space="preserve"> </v>
      </c>
      <c r="CP327" s="80" t="str">
        <f t="shared" si="320"/>
        <v xml:space="preserve"> </v>
      </c>
      <c r="CQ327" s="80" t="str">
        <f t="shared" si="321"/>
        <v xml:space="preserve"> </v>
      </c>
      <c r="CR327" s="80" t="str">
        <f t="shared" si="322"/>
        <v xml:space="preserve"> </v>
      </c>
      <c r="CS327" s="80">
        <f t="shared" si="323"/>
        <v>96</v>
      </c>
    </row>
    <row r="328" spans="1:97">
      <c r="A328" s="33" t="s">
        <v>176</v>
      </c>
      <c r="B328" t="s">
        <v>284</v>
      </c>
      <c r="C328" t="s">
        <v>397</v>
      </c>
      <c r="D328">
        <v>1008006</v>
      </c>
      <c r="E328" s="4">
        <v>43153</v>
      </c>
      <c r="F328" s="2">
        <v>43231</v>
      </c>
      <c r="G328" s="2">
        <v>22941</v>
      </c>
      <c r="H328" s="69">
        <f t="shared" si="270"/>
        <v>55</v>
      </c>
      <c r="I328" s="72" t="s">
        <v>11</v>
      </c>
      <c r="J328" s="72" t="s">
        <v>11</v>
      </c>
      <c r="K328" s="6">
        <v>12</v>
      </c>
      <c r="L328" s="6" t="s">
        <v>8</v>
      </c>
      <c r="M328" s="6" t="s">
        <v>11</v>
      </c>
      <c r="N328" s="6" t="s">
        <v>8</v>
      </c>
      <c r="O328" s="68" t="s">
        <v>8</v>
      </c>
      <c r="P328" t="s">
        <v>355</v>
      </c>
      <c r="Q328" t="s">
        <v>11</v>
      </c>
      <c r="T328" t="s">
        <v>22</v>
      </c>
      <c r="U328" s="76" t="s">
        <v>11</v>
      </c>
      <c r="V328" s="22" t="s">
        <v>11</v>
      </c>
      <c r="W328" s="76" t="s">
        <v>8</v>
      </c>
      <c r="X328" s="76" t="s">
        <v>8</v>
      </c>
      <c r="Y328" s="76" t="s">
        <v>8</v>
      </c>
      <c r="Z328" s="53"/>
      <c r="AE328" t="s">
        <v>12</v>
      </c>
      <c r="AF328" s="6">
        <f>Referrals[[#This Row],[Date.Received]]-Referrals[[#This Row],[Date.Assessed]]</f>
        <v>78</v>
      </c>
      <c r="AG328" s="6" t="s">
        <v>644</v>
      </c>
      <c r="AH328" s="6" t="s">
        <v>640</v>
      </c>
      <c r="AI328" s="6" t="s">
        <v>700</v>
      </c>
      <c r="AJ328" s="63">
        <f t="shared" si="271"/>
        <v>2018</v>
      </c>
      <c r="AK328" s="63">
        <f t="shared" si="272"/>
        <v>5</v>
      </c>
      <c r="AL328" s="80">
        <f t="shared" si="273"/>
        <v>1</v>
      </c>
      <c r="AM328" s="80">
        <f t="shared" si="274"/>
        <v>0</v>
      </c>
      <c r="AN328" s="80">
        <f t="shared" si="275"/>
        <v>0</v>
      </c>
      <c r="AO328" s="44">
        <f t="shared" si="276"/>
        <v>0</v>
      </c>
      <c r="AP328" s="80">
        <f t="shared" si="277"/>
        <v>0</v>
      </c>
      <c r="AQ328" s="80">
        <f t="shared" si="278"/>
        <v>1</v>
      </c>
      <c r="AR328" s="80">
        <f t="shared" si="279"/>
        <v>0</v>
      </c>
      <c r="AS328" s="44">
        <f t="shared" si="280"/>
        <v>0</v>
      </c>
      <c r="AT328" s="80">
        <f t="shared" si="281"/>
        <v>0</v>
      </c>
      <c r="AU328" s="80">
        <f t="shared" si="282"/>
        <v>0</v>
      </c>
      <c r="AV328" s="72">
        <f t="shared" si="283"/>
        <v>1</v>
      </c>
      <c r="AW328" s="72">
        <f t="shared" si="284"/>
        <v>1</v>
      </c>
      <c r="AX328" s="72">
        <f t="shared" si="285"/>
        <v>0</v>
      </c>
      <c r="AY328" s="72">
        <f t="shared" si="286"/>
        <v>0</v>
      </c>
      <c r="AZ328" s="72">
        <f t="shared" si="287"/>
        <v>0</v>
      </c>
      <c r="BA328" s="72">
        <f>IF(SUM(Referrals[[#This Row],[Tribal.bin]:[GA.bin]]) = 0,0,1)</f>
        <v>1</v>
      </c>
      <c r="BB328" s="72">
        <f t="shared" si="288"/>
        <v>0</v>
      </c>
      <c r="BC328" s="72">
        <f t="shared" si="289"/>
        <v>0</v>
      </c>
      <c r="BD328" s="72">
        <f t="shared" si="290"/>
        <v>0</v>
      </c>
      <c r="BE328" s="72">
        <f t="shared" si="291"/>
        <v>1</v>
      </c>
      <c r="BF328" s="72">
        <f t="shared" si="292"/>
        <v>0</v>
      </c>
      <c r="BG328" s="72">
        <f t="shared" si="293"/>
        <v>0</v>
      </c>
      <c r="BH328" s="72">
        <f t="shared" si="294"/>
        <v>0</v>
      </c>
      <c r="BI328" s="72">
        <f t="shared" si="295"/>
        <v>0</v>
      </c>
      <c r="BJ328" s="78">
        <f t="shared" si="296"/>
        <v>1</v>
      </c>
      <c r="BK328" s="78">
        <f t="shared" si="297"/>
        <v>0</v>
      </c>
      <c r="BL328" s="78">
        <f t="shared" si="298"/>
        <v>0</v>
      </c>
      <c r="BM328" s="72">
        <f t="shared" si="299"/>
        <v>1</v>
      </c>
      <c r="BN328" s="72">
        <f t="shared" si="300"/>
        <v>0</v>
      </c>
      <c r="BO328" s="72">
        <f t="shared" si="301"/>
        <v>0</v>
      </c>
      <c r="BP328" s="80">
        <f t="shared" si="302"/>
        <v>0</v>
      </c>
      <c r="BQ328" s="72">
        <f t="shared" si="303"/>
        <v>1</v>
      </c>
      <c r="BR328" s="72">
        <f t="shared" si="304"/>
        <v>1</v>
      </c>
      <c r="BS328" s="78">
        <f t="shared" si="305"/>
        <v>0</v>
      </c>
      <c r="BT328" s="78">
        <f t="shared" si="306"/>
        <v>0</v>
      </c>
      <c r="BU328" s="80">
        <f t="shared" si="307"/>
        <v>1</v>
      </c>
      <c r="BV328" s="80">
        <f t="shared" si="308"/>
        <v>0</v>
      </c>
      <c r="BW328" s="78">
        <f>COUNTIF(Referrals[[#This Row],[Name]:[Alt.contact]],"Mi")</f>
        <v>0</v>
      </c>
      <c r="BX328" s="80">
        <f t="shared" si="309"/>
        <v>0</v>
      </c>
      <c r="BY328" s="72">
        <f t="shared" si="310"/>
        <v>0</v>
      </c>
      <c r="BZ328" s="80">
        <f t="shared" si="311"/>
        <v>0</v>
      </c>
      <c r="CA328" s="69">
        <f t="shared" si="312"/>
        <v>0</v>
      </c>
      <c r="CB328" s="80">
        <f t="shared" si="313"/>
        <v>1</v>
      </c>
      <c r="CC328" s="80">
        <f t="shared" si="314"/>
        <v>0</v>
      </c>
      <c r="CD328" s="80">
        <f t="shared" si="315"/>
        <v>0</v>
      </c>
      <c r="CE328" s="52"/>
      <c r="CF328" s="40" t="s">
        <v>413</v>
      </c>
      <c r="CG328" s="62"/>
      <c r="CH328" s="22"/>
      <c r="CI328" s="22"/>
      <c r="CJ328" s="4">
        <v>43384</v>
      </c>
      <c r="CK328" s="80" t="str">
        <f t="shared" si="316"/>
        <v xml:space="preserve"> </v>
      </c>
      <c r="CL328" s="15"/>
      <c r="CM328" s="6" t="str">
        <f t="shared" ca="1" si="317"/>
        <v xml:space="preserve"> </v>
      </c>
      <c r="CN328" s="6" t="str">
        <f t="shared" ca="1" si="318"/>
        <v xml:space="preserve"> </v>
      </c>
      <c r="CO328" s="80" t="str">
        <f t="shared" ca="1" si="319"/>
        <v xml:space="preserve"> </v>
      </c>
      <c r="CP328" s="80" t="str">
        <f t="shared" si="320"/>
        <v xml:space="preserve"> </v>
      </c>
      <c r="CQ328" s="80" t="str">
        <f t="shared" si="321"/>
        <v xml:space="preserve"> </v>
      </c>
      <c r="CR328" s="80" t="str">
        <f t="shared" si="322"/>
        <v xml:space="preserve"> </v>
      </c>
      <c r="CS328" s="80">
        <f t="shared" si="323"/>
        <v>153</v>
      </c>
    </row>
    <row r="329" spans="1:97">
      <c r="A329" s="33" t="s">
        <v>466</v>
      </c>
      <c r="B329" t="s">
        <v>60</v>
      </c>
      <c r="C329" t="s">
        <v>427</v>
      </c>
      <c r="D329">
        <v>1050306</v>
      </c>
      <c r="E329" s="4">
        <v>43220</v>
      </c>
      <c r="F329" s="2">
        <v>43231</v>
      </c>
      <c r="G329" s="2">
        <v>35332</v>
      </c>
      <c r="H329" s="58">
        <f t="shared" si="270"/>
        <v>21</v>
      </c>
      <c r="I329" s="72" t="s">
        <v>8</v>
      </c>
      <c r="J329" s="43" t="s">
        <v>8</v>
      </c>
      <c r="K329" s="6">
        <v>14</v>
      </c>
      <c r="L329" s="6" t="s">
        <v>8</v>
      </c>
      <c r="M329" s="6" t="s">
        <v>11</v>
      </c>
      <c r="N329" s="6" t="s">
        <v>8</v>
      </c>
      <c r="O329" s="68" t="s">
        <v>8</v>
      </c>
      <c r="P329" t="s">
        <v>9</v>
      </c>
      <c r="Q329" t="s">
        <v>11</v>
      </c>
      <c r="T329" t="s">
        <v>45</v>
      </c>
      <c r="U329" s="76" t="s">
        <v>8</v>
      </c>
      <c r="V329" s="22" t="s">
        <v>11</v>
      </c>
      <c r="W329" s="76" t="s">
        <v>11</v>
      </c>
      <c r="X329" s="76" t="s">
        <v>11</v>
      </c>
      <c r="Y329" s="76" t="s">
        <v>8</v>
      </c>
      <c r="Z329" s="53" t="s">
        <v>8</v>
      </c>
      <c r="AA329" t="s">
        <v>408</v>
      </c>
      <c r="AB329" t="s">
        <v>143</v>
      </c>
      <c r="AC329" t="s">
        <v>172</v>
      </c>
      <c r="AD329" s="4">
        <v>43237</v>
      </c>
      <c r="AE329" t="s">
        <v>16</v>
      </c>
      <c r="AF329" s="6">
        <f>Referrals[[#This Row],[Date.Received]]-Referrals[[#This Row],[Date.Assessed]]</f>
        <v>11</v>
      </c>
      <c r="AG329" s="6" t="s">
        <v>644</v>
      </c>
      <c r="AH329" s="6" t="s">
        <v>640</v>
      </c>
      <c r="AI329" s="6" t="s">
        <v>700</v>
      </c>
      <c r="AJ329" s="63">
        <f t="shared" si="271"/>
        <v>2018</v>
      </c>
      <c r="AK329" s="63">
        <f t="shared" si="272"/>
        <v>5</v>
      </c>
      <c r="AL329" s="80">
        <f t="shared" si="273"/>
        <v>1</v>
      </c>
      <c r="AM329" s="80">
        <f t="shared" si="274"/>
        <v>0</v>
      </c>
      <c r="AN329" s="80">
        <f t="shared" si="275"/>
        <v>0</v>
      </c>
      <c r="AO329" s="44">
        <f t="shared" si="276"/>
        <v>0</v>
      </c>
      <c r="AP329" s="80">
        <f t="shared" si="277"/>
        <v>0</v>
      </c>
      <c r="AQ329" s="80">
        <f t="shared" si="278"/>
        <v>1</v>
      </c>
      <c r="AR329" s="80">
        <f t="shared" si="279"/>
        <v>0</v>
      </c>
      <c r="AS329" s="44">
        <f t="shared" si="280"/>
        <v>0</v>
      </c>
      <c r="AT329" s="80">
        <f t="shared" si="281"/>
        <v>0</v>
      </c>
      <c r="AU329" s="80">
        <f t="shared" si="282"/>
        <v>0</v>
      </c>
      <c r="AV329" s="72">
        <f t="shared" si="283"/>
        <v>1</v>
      </c>
      <c r="AW329" s="72">
        <f t="shared" si="284"/>
        <v>0</v>
      </c>
      <c r="AX329" s="72">
        <f t="shared" si="285"/>
        <v>0</v>
      </c>
      <c r="AY329" s="72">
        <f t="shared" si="286"/>
        <v>1</v>
      </c>
      <c r="AZ329" s="72">
        <f t="shared" si="287"/>
        <v>0</v>
      </c>
      <c r="BA329" s="72">
        <f>IF(SUM(Referrals[[#This Row],[Tribal.bin]:[GA.bin]]) = 0,0,1)</f>
        <v>1</v>
      </c>
      <c r="BB329" s="72">
        <f t="shared" si="288"/>
        <v>0</v>
      </c>
      <c r="BC329" s="72">
        <f t="shared" si="289"/>
        <v>0</v>
      </c>
      <c r="BD329" s="72">
        <f t="shared" si="290"/>
        <v>0</v>
      </c>
      <c r="BE329" s="72">
        <f t="shared" si="291"/>
        <v>0</v>
      </c>
      <c r="BF329" s="72">
        <f t="shared" si="292"/>
        <v>0</v>
      </c>
      <c r="BG329" s="72">
        <f t="shared" si="293"/>
        <v>0</v>
      </c>
      <c r="BH329" s="72">
        <f t="shared" si="294"/>
        <v>1</v>
      </c>
      <c r="BI329" s="72">
        <f t="shared" si="295"/>
        <v>0</v>
      </c>
      <c r="BJ329" s="78">
        <f t="shared" si="296"/>
        <v>1</v>
      </c>
      <c r="BK329" s="78">
        <f t="shared" si="297"/>
        <v>0</v>
      </c>
      <c r="BL329" s="78">
        <f t="shared" si="298"/>
        <v>0</v>
      </c>
      <c r="BM329" s="72">
        <f t="shared" si="299"/>
        <v>1</v>
      </c>
      <c r="BN329" s="72">
        <f t="shared" si="300"/>
        <v>0</v>
      </c>
      <c r="BO329" s="72">
        <f t="shared" si="301"/>
        <v>0</v>
      </c>
      <c r="BP329" s="80">
        <f t="shared" si="302"/>
        <v>0</v>
      </c>
      <c r="BQ329" s="72">
        <f t="shared" si="303"/>
        <v>0</v>
      </c>
      <c r="BR329" s="72">
        <f t="shared" si="304"/>
        <v>0</v>
      </c>
      <c r="BS329" s="78">
        <f t="shared" si="305"/>
        <v>1</v>
      </c>
      <c r="BT329" s="78">
        <f t="shared" si="306"/>
        <v>1</v>
      </c>
      <c r="BU329" s="80">
        <f t="shared" si="307"/>
        <v>0</v>
      </c>
      <c r="BV329" s="80">
        <f t="shared" si="308"/>
        <v>0</v>
      </c>
      <c r="BW329" s="78">
        <f>COUNTIF(Referrals[[#This Row],[Name]:[Alt.contact]],"Mi")</f>
        <v>0</v>
      </c>
      <c r="BX329" s="80">
        <f t="shared" si="309"/>
        <v>0</v>
      </c>
      <c r="BY329" s="66">
        <f t="shared" si="310"/>
        <v>1</v>
      </c>
      <c r="BZ329" s="66">
        <f t="shared" si="311"/>
        <v>0</v>
      </c>
      <c r="CA329" s="67">
        <f t="shared" si="312"/>
        <v>1</v>
      </c>
      <c r="CB329" s="80">
        <f t="shared" si="313"/>
        <v>0</v>
      </c>
      <c r="CC329" s="80">
        <f t="shared" si="314"/>
        <v>0</v>
      </c>
      <c r="CD329" s="80">
        <f t="shared" si="315"/>
        <v>0</v>
      </c>
      <c r="CE329" s="23">
        <v>43271</v>
      </c>
      <c r="CG329" s="62"/>
      <c r="CH329" s="22"/>
      <c r="CI329" s="22"/>
      <c r="CJ329" s="4">
        <v>43271</v>
      </c>
      <c r="CK329" s="80" t="str">
        <f t="shared" si="316"/>
        <v>no</v>
      </c>
      <c r="CL329" s="28">
        <v>43405</v>
      </c>
      <c r="CM329" s="6">
        <f t="shared" ca="1" si="317"/>
        <v>134</v>
      </c>
      <c r="CN329" s="6" t="str">
        <f t="shared" ca="1" si="318"/>
        <v>Yes</v>
      </c>
      <c r="CO329" s="80" t="str">
        <f t="shared" ca="1" si="319"/>
        <v>no</v>
      </c>
      <c r="CP329" s="80">
        <f t="shared" si="320"/>
        <v>40</v>
      </c>
      <c r="CQ329" s="80">
        <f t="shared" si="321"/>
        <v>6</v>
      </c>
      <c r="CR329" s="80">
        <f t="shared" si="322"/>
        <v>34</v>
      </c>
      <c r="CS329" s="80" t="str">
        <f t="shared" si="323"/>
        <v xml:space="preserve"> </v>
      </c>
    </row>
    <row r="330" spans="1:97">
      <c r="A330" s="33" t="s">
        <v>467</v>
      </c>
      <c r="B330" t="s">
        <v>43</v>
      </c>
      <c r="C330" t="s">
        <v>468</v>
      </c>
      <c r="D330">
        <v>1054275</v>
      </c>
      <c r="E330" s="4">
        <v>43173</v>
      </c>
      <c r="F330" s="2">
        <v>43231</v>
      </c>
      <c r="G330" s="2">
        <v>26227</v>
      </c>
      <c r="H330" s="58">
        <f t="shared" si="270"/>
        <v>46</v>
      </c>
      <c r="I330" s="72" t="s">
        <v>8</v>
      </c>
      <c r="J330" s="43" t="s">
        <v>8</v>
      </c>
      <c r="K330" s="6">
        <v>12</v>
      </c>
      <c r="L330" s="6" t="s">
        <v>8</v>
      </c>
      <c r="M330" s="6" t="s">
        <v>11</v>
      </c>
      <c r="N330" s="6" t="s">
        <v>11</v>
      </c>
      <c r="O330" s="57" t="s">
        <v>8</v>
      </c>
      <c r="P330" t="s">
        <v>9</v>
      </c>
      <c r="Q330" t="s">
        <v>11</v>
      </c>
      <c r="S330" s="40" t="s">
        <v>11</v>
      </c>
      <c r="T330" t="s">
        <v>22</v>
      </c>
      <c r="U330" s="76" t="s">
        <v>8</v>
      </c>
      <c r="V330" s="22" t="s">
        <v>11</v>
      </c>
      <c r="W330" s="76" t="s">
        <v>11</v>
      </c>
      <c r="X330" s="76" t="s">
        <v>11</v>
      </c>
      <c r="Y330" s="76" t="s">
        <v>8</v>
      </c>
      <c r="Z330" s="53"/>
      <c r="AE330" t="s">
        <v>12</v>
      </c>
      <c r="AF330" s="6">
        <f>Referrals[[#This Row],[Date.Received]]-Referrals[[#This Row],[Date.Assessed]]</f>
        <v>58</v>
      </c>
      <c r="AG330" s="6" t="s">
        <v>644</v>
      </c>
      <c r="AH330" s="6" t="s">
        <v>640</v>
      </c>
      <c r="AI330" s="6" t="s">
        <v>700</v>
      </c>
      <c r="AJ330" s="63">
        <f t="shared" si="271"/>
        <v>2018</v>
      </c>
      <c r="AK330" s="63">
        <f t="shared" si="272"/>
        <v>5</v>
      </c>
      <c r="AL330" s="80">
        <f t="shared" si="273"/>
        <v>1</v>
      </c>
      <c r="AM330" s="80">
        <f t="shared" si="274"/>
        <v>0</v>
      </c>
      <c r="AN330" s="80">
        <f t="shared" si="275"/>
        <v>0</v>
      </c>
      <c r="AO330" s="44">
        <f t="shared" si="276"/>
        <v>0</v>
      </c>
      <c r="AP330" s="80">
        <f t="shared" si="277"/>
        <v>0</v>
      </c>
      <c r="AQ330" s="80">
        <f t="shared" si="278"/>
        <v>1</v>
      </c>
      <c r="AR330" s="80">
        <f t="shared" si="279"/>
        <v>0</v>
      </c>
      <c r="AS330" s="44">
        <f t="shared" si="280"/>
        <v>0</v>
      </c>
      <c r="AT330" s="80">
        <f t="shared" si="281"/>
        <v>0</v>
      </c>
      <c r="AU330" s="80">
        <f t="shared" si="282"/>
        <v>0</v>
      </c>
      <c r="AV330" s="72">
        <f t="shared" si="283"/>
        <v>1</v>
      </c>
      <c r="AW330" s="72">
        <f t="shared" si="284"/>
        <v>1</v>
      </c>
      <c r="AX330" s="72">
        <f t="shared" si="285"/>
        <v>0</v>
      </c>
      <c r="AY330" s="72">
        <f t="shared" si="286"/>
        <v>0</v>
      </c>
      <c r="AZ330" s="72">
        <f t="shared" si="287"/>
        <v>0</v>
      </c>
      <c r="BA330" s="72">
        <f>IF(SUM(Referrals[[#This Row],[Tribal.bin]:[GA.bin]]) = 0,0,1)</f>
        <v>1</v>
      </c>
      <c r="BB330" s="72">
        <f t="shared" si="288"/>
        <v>0</v>
      </c>
      <c r="BC330" s="72">
        <f t="shared" si="289"/>
        <v>0</v>
      </c>
      <c r="BD330" s="72">
        <f t="shared" si="290"/>
        <v>0</v>
      </c>
      <c r="BE330" s="72">
        <f t="shared" si="291"/>
        <v>0</v>
      </c>
      <c r="BF330" s="72">
        <f t="shared" si="292"/>
        <v>0</v>
      </c>
      <c r="BG330" s="72">
        <f t="shared" si="293"/>
        <v>0</v>
      </c>
      <c r="BH330" s="72">
        <f t="shared" si="294"/>
        <v>1</v>
      </c>
      <c r="BI330" s="72">
        <f t="shared" si="295"/>
        <v>0</v>
      </c>
      <c r="BJ330" s="78">
        <f t="shared" si="296"/>
        <v>1</v>
      </c>
      <c r="BK330" s="78">
        <f t="shared" si="297"/>
        <v>1</v>
      </c>
      <c r="BL330" s="78">
        <f t="shared" si="298"/>
        <v>0</v>
      </c>
      <c r="BM330" s="72">
        <f t="shared" si="299"/>
        <v>1</v>
      </c>
      <c r="BN330" s="72">
        <f t="shared" si="300"/>
        <v>0</v>
      </c>
      <c r="BO330" s="72">
        <f t="shared" si="301"/>
        <v>1</v>
      </c>
      <c r="BP330" s="80">
        <f t="shared" si="302"/>
        <v>0</v>
      </c>
      <c r="BQ330" s="72">
        <f t="shared" si="303"/>
        <v>0</v>
      </c>
      <c r="BR330" s="72">
        <f t="shared" si="304"/>
        <v>0</v>
      </c>
      <c r="BS330" s="78">
        <f t="shared" si="305"/>
        <v>1</v>
      </c>
      <c r="BT330" s="78">
        <f t="shared" si="306"/>
        <v>1</v>
      </c>
      <c r="BU330" s="80">
        <f t="shared" si="307"/>
        <v>0</v>
      </c>
      <c r="BV330" s="80">
        <f t="shared" si="308"/>
        <v>0</v>
      </c>
      <c r="BW330" s="78">
        <f>COUNTIF(Referrals[[#This Row],[Name]:[Alt.contact]],"Mi")</f>
        <v>0</v>
      </c>
      <c r="BX330" s="80">
        <f t="shared" si="309"/>
        <v>0</v>
      </c>
      <c r="BY330" s="72">
        <f t="shared" si="310"/>
        <v>0</v>
      </c>
      <c r="BZ330" s="80">
        <f t="shared" si="311"/>
        <v>0</v>
      </c>
      <c r="CA330" s="67">
        <f t="shared" si="312"/>
        <v>0</v>
      </c>
      <c r="CB330" s="80">
        <f t="shared" si="313"/>
        <v>1</v>
      </c>
      <c r="CC330" s="80">
        <f t="shared" si="314"/>
        <v>0</v>
      </c>
      <c r="CD330" s="80">
        <f t="shared" si="315"/>
        <v>0</v>
      </c>
      <c r="CE330" s="52"/>
      <c r="CF330" t="s">
        <v>717</v>
      </c>
      <c r="CG330" s="41" t="s">
        <v>104</v>
      </c>
      <c r="CI330" s="22" t="s">
        <v>27</v>
      </c>
      <c r="CJ330" s="4">
        <v>43270</v>
      </c>
      <c r="CK330" s="80" t="str">
        <f t="shared" si="316"/>
        <v xml:space="preserve"> </v>
      </c>
      <c r="CL330" s="15"/>
      <c r="CM330" s="6" t="str">
        <f t="shared" ca="1" si="317"/>
        <v xml:space="preserve"> </v>
      </c>
      <c r="CN330" s="6" t="str">
        <f t="shared" ca="1" si="318"/>
        <v xml:space="preserve"> </v>
      </c>
      <c r="CO330" s="80" t="str">
        <f t="shared" ca="1" si="319"/>
        <v xml:space="preserve"> </v>
      </c>
      <c r="CP330" s="80" t="str">
        <f t="shared" si="320"/>
        <v xml:space="preserve"> </v>
      </c>
      <c r="CQ330" s="80" t="str">
        <f t="shared" si="321"/>
        <v xml:space="preserve"> </v>
      </c>
      <c r="CR330" s="80" t="str">
        <f t="shared" si="322"/>
        <v xml:space="preserve"> </v>
      </c>
      <c r="CS330" s="80">
        <f t="shared" si="323"/>
        <v>39</v>
      </c>
    </row>
    <row r="331" spans="1:97">
      <c r="A331" s="33" t="s">
        <v>469</v>
      </c>
      <c r="B331" t="s">
        <v>39</v>
      </c>
      <c r="C331" t="s">
        <v>470</v>
      </c>
      <c r="D331">
        <v>1002347</v>
      </c>
      <c r="E331" s="4">
        <v>43068</v>
      </c>
      <c r="F331" s="2">
        <v>43231</v>
      </c>
      <c r="G331" s="2">
        <v>19731</v>
      </c>
      <c r="H331" s="58">
        <f t="shared" si="270"/>
        <v>64</v>
      </c>
      <c r="I331" s="72" t="s">
        <v>8</v>
      </c>
      <c r="J331" s="43" t="s">
        <v>8</v>
      </c>
      <c r="K331" s="6">
        <v>12</v>
      </c>
      <c r="L331" s="6" t="s">
        <v>8</v>
      </c>
      <c r="M331" s="6" t="s">
        <v>8</v>
      </c>
      <c r="N331" s="6" t="s">
        <v>8</v>
      </c>
      <c r="O331" s="57" t="s">
        <v>8</v>
      </c>
      <c r="P331" t="s">
        <v>355</v>
      </c>
      <c r="Q331" t="s">
        <v>11</v>
      </c>
      <c r="R331" t="s">
        <v>11</v>
      </c>
      <c r="S331" s="40" t="s">
        <v>11</v>
      </c>
      <c r="T331" t="s">
        <v>10</v>
      </c>
      <c r="U331" s="76" t="s">
        <v>8</v>
      </c>
      <c r="V331" s="22" t="s">
        <v>11</v>
      </c>
      <c r="W331" s="76" t="s">
        <v>8</v>
      </c>
      <c r="X331" s="76" t="s">
        <v>8</v>
      </c>
      <c r="Y331" s="76" t="s">
        <v>8</v>
      </c>
      <c r="Z331" s="53" t="s">
        <v>8</v>
      </c>
      <c r="AA331" t="s">
        <v>408</v>
      </c>
      <c r="AE331" t="s">
        <v>12</v>
      </c>
      <c r="AF331" s="6">
        <f>Referrals[[#This Row],[Date.Received]]-Referrals[[#This Row],[Date.Assessed]]</f>
        <v>163</v>
      </c>
      <c r="AG331" s="6" t="s">
        <v>644</v>
      </c>
      <c r="AH331" s="6" t="s">
        <v>642</v>
      </c>
      <c r="AI331" s="6" t="s">
        <v>643</v>
      </c>
      <c r="AJ331" s="63">
        <f t="shared" si="271"/>
        <v>2018</v>
      </c>
      <c r="AK331" s="63">
        <f t="shared" si="272"/>
        <v>5</v>
      </c>
      <c r="AL331" s="80">
        <f t="shared" si="273"/>
        <v>1</v>
      </c>
      <c r="AM331" s="80">
        <f t="shared" si="274"/>
        <v>0</v>
      </c>
      <c r="AN331" s="80">
        <f t="shared" si="275"/>
        <v>0</v>
      </c>
      <c r="AO331" s="44">
        <f t="shared" si="276"/>
        <v>0</v>
      </c>
      <c r="AP331" s="80">
        <f t="shared" si="277"/>
        <v>0</v>
      </c>
      <c r="AQ331" s="44">
        <f t="shared" si="278"/>
        <v>0</v>
      </c>
      <c r="AR331" s="80">
        <f t="shared" si="279"/>
        <v>0</v>
      </c>
      <c r="AS331" s="6">
        <f t="shared" si="280"/>
        <v>1</v>
      </c>
      <c r="AT331" s="80">
        <f t="shared" si="281"/>
        <v>0</v>
      </c>
      <c r="AU331" s="80">
        <f t="shared" si="282"/>
        <v>1</v>
      </c>
      <c r="AV331" s="72">
        <f t="shared" si="283"/>
        <v>1</v>
      </c>
      <c r="AW331" s="72">
        <f t="shared" si="284"/>
        <v>0</v>
      </c>
      <c r="AX331" s="72">
        <f t="shared" si="285"/>
        <v>1</v>
      </c>
      <c r="AY331" s="72">
        <f t="shared" si="286"/>
        <v>0</v>
      </c>
      <c r="AZ331" s="72">
        <f t="shared" si="287"/>
        <v>0</v>
      </c>
      <c r="BA331" s="72">
        <f>IF(SUM(Referrals[[#This Row],[Tribal.bin]:[GA.bin]]) = 0,0,1)</f>
        <v>1</v>
      </c>
      <c r="BB331" s="72">
        <f t="shared" si="288"/>
        <v>0</v>
      </c>
      <c r="BC331" s="72">
        <f t="shared" si="289"/>
        <v>0</v>
      </c>
      <c r="BD331" s="72">
        <f t="shared" si="290"/>
        <v>0</v>
      </c>
      <c r="BE331" s="72">
        <f t="shared" si="291"/>
        <v>1</v>
      </c>
      <c r="BF331" s="72">
        <f t="shared" si="292"/>
        <v>0</v>
      </c>
      <c r="BG331" s="72">
        <f t="shared" si="293"/>
        <v>0</v>
      </c>
      <c r="BH331" s="72">
        <f t="shared" si="294"/>
        <v>0</v>
      </c>
      <c r="BI331" s="72">
        <f t="shared" si="295"/>
        <v>0</v>
      </c>
      <c r="BJ331" s="78">
        <f t="shared" si="296"/>
        <v>0</v>
      </c>
      <c r="BK331" s="78">
        <f t="shared" si="297"/>
        <v>0</v>
      </c>
      <c r="BL331" s="78">
        <f t="shared" si="298"/>
        <v>0</v>
      </c>
      <c r="BM331" s="72">
        <f t="shared" si="299"/>
        <v>1</v>
      </c>
      <c r="BN331" s="72">
        <f t="shared" si="300"/>
        <v>1</v>
      </c>
      <c r="BO331" s="72">
        <f t="shared" si="301"/>
        <v>1</v>
      </c>
      <c r="BP331" s="80">
        <f t="shared" si="302"/>
        <v>0</v>
      </c>
      <c r="BQ331" s="72">
        <f t="shared" si="303"/>
        <v>0</v>
      </c>
      <c r="BR331" s="72">
        <f t="shared" si="304"/>
        <v>0</v>
      </c>
      <c r="BS331" s="78">
        <f t="shared" si="305"/>
        <v>0</v>
      </c>
      <c r="BT331" s="78">
        <f t="shared" si="306"/>
        <v>0</v>
      </c>
      <c r="BU331" s="80">
        <f t="shared" si="307"/>
        <v>0</v>
      </c>
      <c r="BV331" s="80">
        <f t="shared" si="308"/>
        <v>0</v>
      </c>
      <c r="BW331" s="78">
        <f>COUNTIF(Referrals[[#This Row],[Name]:[Alt.contact]],"Mi")</f>
        <v>0</v>
      </c>
      <c r="BX331" s="80">
        <f t="shared" si="309"/>
        <v>0</v>
      </c>
      <c r="BY331" s="72">
        <f t="shared" si="310"/>
        <v>0</v>
      </c>
      <c r="BZ331" s="80">
        <f t="shared" si="311"/>
        <v>0</v>
      </c>
      <c r="CA331" s="67">
        <f t="shared" si="312"/>
        <v>0</v>
      </c>
      <c r="CB331" s="80">
        <f t="shared" si="313"/>
        <v>1</v>
      </c>
      <c r="CC331" s="80">
        <f t="shared" si="314"/>
        <v>0</v>
      </c>
      <c r="CD331" s="80">
        <f t="shared" si="315"/>
        <v>0</v>
      </c>
      <c r="CE331" s="52"/>
      <c r="CF331" t="s">
        <v>41</v>
      </c>
      <c r="CG331" s="62"/>
      <c r="CH331" s="22" t="s">
        <v>78</v>
      </c>
      <c r="CI331" s="22" t="s">
        <v>17</v>
      </c>
      <c r="CJ331" s="4">
        <v>43234</v>
      </c>
      <c r="CK331" s="80" t="str">
        <f t="shared" si="316"/>
        <v xml:space="preserve"> </v>
      </c>
      <c r="CL331" s="15"/>
      <c r="CM331" s="6" t="str">
        <f t="shared" ca="1" si="317"/>
        <v xml:space="preserve"> </v>
      </c>
      <c r="CN331" s="6" t="str">
        <f t="shared" ca="1" si="318"/>
        <v xml:space="preserve"> </v>
      </c>
      <c r="CO331" s="80" t="str">
        <f t="shared" ca="1" si="319"/>
        <v xml:space="preserve"> </v>
      </c>
      <c r="CP331" s="80" t="str">
        <f t="shared" si="320"/>
        <v xml:space="preserve"> </v>
      </c>
      <c r="CQ331" s="80" t="str">
        <f t="shared" si="321"/>
        <v xml:space="preserve"> </v>
      </c>
      <c r="CR331" s="80" t="str">
        <f t="shared" si="322"/>
        <v xml:space="preserve"> </v>
      </c>
      <c r="CS331" s="80">
        <f t="shared" si="323"/>
        <v>3</v>
      </c>
    </row>
    <row r="332" spans="1:97">
      <c r="A332" s="33" t="s">
        <v>471</v>
      </c>
      <c r="B332" t="s">
        <v>60</v>
      </c>
      <c r="C332" t="s">
        <v>464</v>
      </c>
      <c r="D332">
        <v>1069113</v>
      </c>
      <c r="E332" s="4">
        <v>43187</v>
      </c>
      <c r="F332" s="2">
        <v>43231</v>
      </c>
      <c r="G332" s="2">
        <v>30445</v>
      </c>
      <c r="H332" s="58">
        <f t="shared" si="270"/>
        <v>35</v>
      </c>
      <c r="I332" s="72" t="s">
        <v>8</v>
      </c>
      <c r="J332" s="43" t="s">
        <v>8</v>
      </c>
      <c r="K332" s="6">
        <v>12</v>
      </c>
      <c r="L332" s="6" t="s">
        <v>8</v>
      </c>
      <c r="M332" s="6" t="s">
        <v>8</v>
      </c>
      <c r="N332" s="6" t="s">
        <v>8</v>
      </c>
      <c r="O332" s="57" t="s">
        <v>8</v>
      </c>
      <c r="P332" t="s">
        <v>448</v>
      </c>
      <c r="Q332" t="s">
        <v>11</v>
      </c>
      <c r="S332" s="40" t="s">
        <v>11</v>
      </c>
      <c r="T332" t="s">
        <v>678</v>
      </c>
      <c r="U332" s="76" t="s">
        <v>8</v>
      </c>
      <c r="V332" s="22" t="s">
        <v>11</v>
      </c>
      <c r="W332" s="76" t="s">
        <v>8</v>
      </c>
      <c r="X332" s="76" t="s">
        <v>8</v>
      </c>
      <c r="Y332" s="76" t="s">
        <v>8</v>
      </c>
      <c r="Z332" s="53" t="s">
        <v>8</v>
      </c>
      <c r="AA332" t="s">
        <v>408</v>
      </c>
      <c r="AE332" t="s">
        <v>12</v>
      </c>
      <c r="AF332" s="6">
        <f>Referrals[[#This Row],[Date.Received]]-Referrals[[#This Row],[Date.Assessed]]</f>
        <v>44</v>
      </c>
      <c r="AG332" s="44" t="s">
        <v>645</v>
      </c>
      <c r="AH332" s="6" t="s">
        <v>640</v>
      </c>
      <c r="AI332" s="6" t="s">
        <v>700</v>
      </c>
      <c r="AJ332" s="63">
        <f t="shared" si="271"/>
        <v>2018</v>
      </c>
      <c r="AK332" s="63">
        <f t="shared" si="272"/>
        <v>5</v>
      </c>
      <c r="AL332" s="44">
        <f t="shared" si="273"/>
        <v>0</v>
      </c>
      <c r="AM332" s="80">
        <f t="shared" si="274"/>
        <v>1</v>
      </c>
      <c r="AN332" s="80">
        <f t="shared" si="275"/>
        <v>0</v>
      </c>
      <c r="AO332" s="44">
        <f t="shared" si="276"/>
        <v>0</v>
      </c>
      <c r="AP332" s="80">
        <f t="shared" si="277"/>
        <v>0</v>
      </c>
      <c r="AQ332" s="80">
        <f t="shared" si="278"/>
        <v>1</v>
      </c>
      <c r="AR332" s="80">
        <f t="shared" si="279"/>
        <v>0</v>
      </c>
      <c r="AS332" s="44">
        <f t="shared" si="280"/>
        <v>0</v>
      </c>
      <c r="AT332" s="80">
        <f t="shared" si="281"/>
        <v>0</v>
      </c>
      <c r="AU332" s="80">
        <f t="shared" si="282"/>
        <v>0</v>
      </c>
      <c r="AV332" s="72">
        <f t="shared" si="283"/>
        <v>1</v>
      </c>
      <c r="AW332" s="72">
        <f t="shared" si="284"/>
        <v>0</v>
      </c>
      <c r="AX332" s="72">
        <f t="shared" si="285"/>
        <v>0</v>
      </c>
      <c r="AY332" s="72">
        <f t="shared" si="286"/>
        <v>0</v>
      </c>
      <c r="AZ332" s="72">
        <f t="shared" si="287"/>
        <v>0</v>
      </c>
      <c r="BA332" s="72">
        <f>IF(SUM(Referrals[[#This Row],[Tribal.bin]:[GA.bin]]) = 0,0,1)</f>
        <v>0</v>
      </c>
      <c r="BB332" s="72">
        <f t="shared" si="288"/>
        <v>0</v>
      </c>
      <c r="BC332" s="72">
        <f t="shared" si="289"/>
        <v>0</v>
      </c>
      <c r="BD332" s="72">
        <f t="shared" si="290"/>
        <v>0</v>
      </c>
      <c r="BE332" s="72">
        <f t="shared" si="291"/>
        <v>0</v>
      </c>
      <c r="BF332" s="72">
        <f t="shared" si="292"/>
        <v>0</v>
      </c>
      <c r="BG332" s="72">
        <f t="shared" si="293"/>
        <v>0</v>
      </c>
      <c r="BH332" s="72">
        <f t="shared" si="294"/>
        <v>0</v>
      </c>
      <c r="BI332" s="72">
        <f t="shared" si="295"/>
        <v>0</v>
      </c>
      <c r="BJ332" s="78">
        <f t="shared" si="296"/>
        <v>0</v>
      </c>
      <c r="BK332" s="78">
        <f t="shared" si="297"/>
        <v>0</v>
      </c>
      <c r="BL332" s="78">
        <f t="shared" si="298"/>
        <v>0</v>
      </c>
      <c r="BM332" s="72">
        <f t="shared" si="299"/>
        <v>1</v>
      </c>
      <c r="BN332" s="72">
        <f t="shared" si="300"/>
        <v>0</v>
      </c>
      <c r="BO332" s="72">
        <f t="shared" si="301"/>
        <v>1</v>
      </c>
      <c r="BP332" s="80">
        <f t="shared" si="302"/>
        <v>0</v>
      </c>
      <c r="BQ332" s="72">
        <f t="shared" si="303"/>
        <v>0</v>
      </c>
      <c r="BR332" s="72">
        <f t="shared" si="304"/>
        <v>0</v>
      </c>
      <c r="BS332" s="78">
        <f t="shared" si="305"/>
        <v>0</v>
      </c>
      <c r="BT332" s="78">
        <f t="shared" si="306"/>
        <v>0</v>
      </c>
      <c r="BU332" s="80">
        <f t="shared" si="307"/>
        <v>0</v>
      </c>
      <c r="BV332" s="80">
        <f t="shared" si="308"/>
        <v>0</v>
      </c>
      <c r="BW332" s="78">
        <f>COUNTIF(Referrals[[#This Row],[Name]:[Alt.contact]],"Mi")</f>
        <v>1</v>
      </c>
      <c r="BX332" s="80">
        <f t="shared" si="309"/>
        <v>1</v>
      </c>
      <c r="BY332" s="72">
        <f t="shared" si="310"/>
        <v>0</v>
      </c>
      <c r="BZ332" s="80">
        <f t="shared" si="311"/>
        <v>0</v>
      </c>
      <c r="CA332" s="67">
        <f t="shared" si="312"/>
        <v>0</v>
      </c>
      <c r="CB332" s="80">
        <f t="shared" si="313"/>
        <v>1</v>
      </c>
      <c r="CC332" s="80">
        <f t="shared" si="314"/>
        <v>0</v>
      </c>
      <c r="CD332" s="80">
        <f t="shared" si="315"/>
        <v>0</v>
      </c>
      <c r="CE332" s="52"/>
      <c r="CF332" t="s">
        <v>41</v>
      </c>
      <c r="CG332" s="41" t="s">
        <v>154</v>
      </c>
      <c r="CI332" s="22"/>
      <c r="CJ332" s="4">
        <v>43304</v>
      </c>
      <c r="CK332" s="80" t="str">
        <f t="shared" si="316"/>
        <v xml:space="preserve"> </v>
      </c>
      <c r="CL332" s="15"/>
      <c r="CM332" s="6" t="str">
        <f t="shared" ca="1" si="317"/>
        <v xml:space="preserve"> </v>
      </c>
      <c r="CN332" s="6" t="str">
        <f t="shared" ca="1" si="318"/>
        <v xml:space="preserve"> </v>
      </c>
      <c r="CO332" s="80" t="str">
        <f t="shared" ca="1" si="319"/>
        <v xml:space="preserve"> </v>
      </c>
      <c r="CP332" s="80" t="str">
        <f t="shared" si="320"/>
        <v xml:space="preserve"> </v>
      </c>
      <c r="CQ332" s="80" t="str">
        <f t="shared" si="321"/>
        <v xml:space="preserve"> </v>
      </c>
      <c r="CR332" s="80" t="str">
        <f t="shared" si="322"/>
        <v xml:space="preserve"> </v>
      </c>
      <c r="CS332" s="80">
        <f t="shared" si="323"/>
        <v>73</v>
      </c>
    </row>
    <row r="333" spans="1:97">
      <c r="A333" s="33" t="s">
        <v>472</v>
      </c>
      <c r="B333" t="s">
        <v>284</v>
      </c>
      <c r="C333" t="s">
        <v>397</v>
      </c>
      <c r="D333">
        <v>1004973</v>
      </c>
      <c r="E333" s="4">
        <v>43108</v>
      </c>
      <c r="F333" s="2">
        <v>43231</v>
      </c>
      <c r="G333" s="2">
        <v>23084</v>
      </c>
      <c r="H333" s="58">
        <f t="shared" si="270"/>
        <v>55</v>
      </c>
      <c r="I333" s="72" t="s">
        <v>8</v>
      </c>
      <c r="J333" s="43" t="s">
        <v>8</v>
      </c>
      <c r="K333" s="6">
        <v>12</v>
      </c>
      <c r="L333" s="6" t="s">
        <v>8</v>
      </c>
      <c r="M333" s="6" t="s">
        <v>678</v>
      </c>
      <c r="N333" s="6" t="s">
        <v>678</v>
      </c>
      <c r="O333" s="57"/>
      <c r="P333" t="s">
        <v>21</v>
      </c>
      <c r="R333" t="s">
        <v>11</v>
      </c>
      <c r="S333" s="40" t="s">
        <v>11</v>
      </c>
      <c r="T333" t="s">
        <v>22</v>
      </c>
      <c r="U333" s="76" t="s">
        <v>11</v>
      </c>
      <c r="V333" s="22" t="s">
        <v>11</v>
      </c>
      <c r="W333" s="76" t="s">
        <v>11</v>
      </c>
      <c r="X333" s="76" t="s">
        <v>8</v>
      </c>
      <c r="Y333" s="76" t="s">
        <v>8</v>
      </c>
      <c r="Z333" s="53" t="s">
        <v>8</v>
      </c>
      <c r="AA333" t="s">
        <v>451</v>
      </c>
      <c r="AE333" t="s">
        <v>12</v>
      </c>
      <c r="AF333" s="6">
        <f>Referrals[[#This Row],[Date.Received]]-Referrals[[#This Row],[Date.Assessed]]</f>
        <v>123</v>
      </c>
      <c r="AG333" s="44" t="s">
        <v>645</v>
      </c>
      <c r="AH333" s="6" t="s">
        <v>638</v>
      </c>
      <c r="AI333" s="6" t="s">
        <v>700</v>
      </c>
      <c r="AJ333" s="63">
        <f t="shared" si="271"/>
        <v>2018</v>
      </c>
      <c r="AK333" s="63">
        <f t="shared" si="272"/>
        <v>5</v>
      </c>
      <c r="AL333" s="44">
        <f t="shared" si="273"/>
        <v>0</v>
      </c>
      <c r="AM333" s="80">
        <f t="shared" si="274"/>
        <v>1</v>
      </c>
      <c r="AN333" s="80">
        <f t="shared" si="275"/>
        <v>0</v>
      </c>
      <c r="AO333" s="6">
        <f t="shared" si="276"/>
        <v>1</v>
      </c>
      <c r="AP333" s="80">
        <f t="shared" si="277"/>
        <v>0</v>
      </c>
      <c r="AQ333" s="44">
        <f t="shared" si="278"/>
        <v>0</v>
      </c>
      <c r="AR333" s="80">
        <f t="shared" si="279"/>
        <v>0</v>
      </c>
      <c r="AS333" s="44">
        <f t="shared" si="280"/>
        <v>0</v>
      </c>
      <c r="AT333" s="80">
        <f t="shared" si="281"/>
        <v>0</v>
      </c>
      <c r="AU333" s="80">
        <f t="shared" si="282"/>
        <v>0</v>
      </c>
      <c r="AV333" s="72">
        <f t="shared" si="283"/>
        <v>1</v>
      </c>
      <c r="AW333" s="72">
        <f t="shared" si="284"/>
        <v>1</v>
      </c>
      <c r="AX333" s="72">
        <f t="shared" si="285"/>
        <v>0</v>
      </c>
      <c r="AY333" s="72">
        <f t="shared" si="286"/>
        <v>0</v>
      </c>
      <c r="AZ333" s="72">
        <f t="shared" si="287"/>
        <v>0</v>
      </c>
      <c r="BA333" s="72">
        <f>IF(SUM(Referrals[[#This Row],[Tribal.bin]:[GA.bin]]) = 0,0,1)</f>
        <v>1</v>
      </c>
      <c r="BB333" s="72">
        <f t="shared" si="288"/>
        <v>0</v>
      </c>
      <c r="BC333" s="72">
        <f t="shared" si="289"/>
        <v>0</v>
      </c>
      <c r="BD333" s="72">
        <f t="shared" si="290"/>
        <v>0</v>
      </c>
      <c r="BE333" s="72">
        <f t="shared" si="291"/>
        <v>0</v>
      </c>
      <c r="BF333" s="72">
        <f t="shared" si="292"/>
        <v>0</v>
      </c>
      <c r="BG333" s="72">
        <f t="shared" si="293"/>
        <v>1</v>
      </c>
      <c r="BH333" s="72">
        <f t="shared" si="294"/>
        <v>0</v>
      </c>
      <c r="BI333" s="72">
        <f t="shared" si="295"/>
        <v>1</v>
      </c>
      <c r="BJ333" s="78">
        <f t="shared" si="296"/>
        <v>1</v>
      </c>
      <c r="BK333" s="78">
        <f t="shared" si="297"/>
        <v>1</v>
      </c>
      <c r="BL333" s="78">
        <f t="shared" si="298"/>
        <v>0</v>
      </c>
      <c r="BM333" s="72">
        <f t="shared" si="299"/>
        <v>0</v>
      </c>
      <c r="BN333" s="72">
        <f t="shared" si="300"/>
        <v>1</v>
      </c>
      <c r="BO333" s="72">
        <f t="shared" si="301"/>
        <v>1</v>
      </c>
      <c r="BP333" s="80">
        <f t="shared" si="302"/>
        <v>0</v>
      </c>
      <c r="BQ333" s="72">
        <f t="shared" si="303"/>
        <v>0</v>
      </c>
      <c r="BR333" s="72">
        <f t="shared" si="304"/>
        <v>0</v>
      </c>
      <c r="BS333" s="78">
        <f t="shared" si="305"/>
        <v>1</v>
      </c>
      <c r="BT333" s="78">
        <f t="shared" si="306"/>
        <v>0</v>
      </c>
      <c r="BU333" s="80">
        <f t="shared" si="307"/>
        <v>1</v>
      </c>
      <c r="BV333" s="80">
        <f t="shared" si="308"/>
        <v>0</v>
      </c>
      <c r="BW333" s="78">
        <f>COUNTIF(Referrals[[#This Row],[Name]:[Alt.contact]],"Mi")</f>
        <v>2</v>
      </c>
      <c r="BX333" s="80">
        <f t="shared" si="309"/>
        <v>1</v>
      </c>
      <c r="BY333" s="72">
        <f t="shared" si="310"/>
        <v>0</v>
      </c>
      <c r="BZ333" s="80">
        <f t="shared" si="311"/>
        <v>0</v>
      </c>
      <c r="CA333" s="67">
        <f t="shared" si="312"/>
        <v>0</v>
      </c>
      <c r="CB333" s="80">
        <f t="shared" si="313"/>
        <v>1</v>
      </c>
      <c r="CC333" s="80">
        <f t="shared" si="314"/>
        <v>0</v>
      </c>
      <c r="CD333" s="80">
        <f t="shared" si="315"/>
        <v>0</v>
      </c>
      <c r="CE333" s="52"/>
      <c r="CF333" s="40" t="s">
        <v>413</v>
      </c>
      <c r="CG333" s="62"/>
      <c r="CH333" s="22"/>
      <c r="CI333" s="22"/>
      <c r="CJ333" s="4">
        <v>43327</v>
      </c>
      <c r="CK333" s="80" t="str">
        <f t="shared" si="316"/>
        <v xml:space="preserve"> </v>
      </c>
      <c r="CL333" s="15"/>
      <c r="CM333" s="6" t="str">
        <f t="shared" ca="1" si="317"/>
        <v xml:space="preserve"> </v>
      </c>
      <c r="CN333" s="6" t="str">
        <f t="shared" ca="1" si="318"/>
        <v xml:space="preserve"> </v>
      </c>
      <c r="CO333" s="80" t="str">
        <f t="shared" ca="1" si="319"/>
        <v xml:space="preserve"> </v>
      </c>
      <c r="CP333" s="80" t="str">
        <f t="shared" si="320"/>
        <v xml:space="preserve"> </v>
      </c>
      <c r="CQ333" s="80" t="str">
        <f t="shared" si="321"/>
        <v xml:space="preserve"> </v>
      </c>
      <c r="CR333" s="80" t="str">
        <f t="shared" si="322"/>
        <v xml:space="preserve"> </v>
      </c>
      <c r="CS333" s="80">
        <f t="shared" si="323"/>
        <v>96</v>
      </c>
    </row>
    <row r="334" spans="1:97">
      <c r="A334" s="33" t="s">
        <v>473</v>
      </c>
      <c r="B334" t="s">
        <v>60</v>
      </c>
      <c r="C334" t="s">
        <v>85</v>
      </c>
      <c r="D334">
        <v>1024632</v>
      </c>
      <c r="E334" s="4">
        <v>42906</v>
      </c>
      <c r="F334" s="2">
        <v>43249</v>
      </c>
      <c r="G334" s="2">
        <v>21840</v>
      </c>
      <c r="H334" s="69">
        <f t="shared" si="270"/>
        <v>58</v>
      </c>
      <c r="I334" s="72" t="s">
        <v>11</v>
      </c>
      <c r="J334" s="43" t="s">
        <v>8</v>
      </c>
      <c r="K334" s="6">
        <v>14</v>
      </c>
      <c r="L334" s="6" t="s">
        <v>8</v>
      </c>
      <c r="M334" s="6" t="s">
        <v>11</v>
      </c>
      <c r="N334" s="6" t="s">
        <v>11</v>
      </c>
      <c r="O334" s="68" t="s">
        <v>8</v>
      </c>
      <c r="P334" t="s">
        <v>9</v>
      </c>
      <c r="Q334" t="s">
        <v>11</v>
      </c>
      <c r="T334" t="s">
        <v>10</v>
      </c>
      <c r="U334" s="76" t="s">
        <v>8</v>
      </c>
      <c r="V334" s="22" t="s">
        <v>11</v>
      </c>
      <c r="W334" s="76" t="s">
        <v>11</v>
      </c>
      <c r="X334" s="76" t="s">
        <v>11</v>
      </c>
      <c r="Y334" s="76" t="s">
        <v>11</v>
      </c>
      <c r="Z334" s="53"/>
      <c r="AB334" t="s">
        <v>26</v>
      </c>
      <c r="AD334" s="4">
        <v>43259</v>
      </c>
      <c r="AE334" t="s">
        <v>16</v>
      </c>
      <c r="AF334" s="6">
        <f>Referrals[[#This Row],[Date.Received]]-Referrals[[#This Row],[Date.Assessed]]</f>
        <v>343</v>
      </c>
      <c r="AG334" s="6" t="s">
        <v>644</v>
      </c>
      <c r="AH334" s="6" t="s">
        <v>640</v>
      </c>
      <c r="AI334" s="6" t="s">
        <v>700</v>
      </c>
      <c r="AJ334" s="63">
        <f t="shared" si="271"/>
        <v>2018</v>
      </c>
      <c r="AK334" s="63">
        <f t="shared" si="272"/>
        <v>5</v>
      </c>
      <c r="AL334" s="80">
        <f t="shared" si="273"/>
        <v>1</v>
      </c>
      <c r="AM334" s="80">
        <f t="shared" si="274"/>
        <v>0</v>
      </c>
      <c r="AN334" s="80">
        <f t="shared" si="275"/>
        <v>0</v>
      </c>
      <c r="AO334" s="44">
        <f t="shared" si="276"/>
        <v>0</v>
      </c>
      <c r="AP334" s="80">
        <f t="shared" si="277"/>
        <v>0</v>
      </c>
      <c r="AQ334" s="80">
        <f t="shared" si="278"/>
        <v>1</v>
      </c>
      <c r="AR334" s="80">
        <f t="shared" si="279"/>
        <v>0</v>
      </c>
      <c r="AS334" s="44">
        <f t="shared" si="280"/>
        <v>0</v>
      </c>
      <c r="AT334" s="80">
        <f t="shared" si="281"/>
        <v>0</v>
      </c>
      <c r="AU334" s="80">
        <f t="shared" si="282"/>
        <v>0</v>
      </c>
      <c r="AV334" s="72">
        <f t="shared" si="283"/>
        <v>1</v>
      </c>
      <c r="AW334" s="72">
        <f t="shared" si="284"/>
        <v>0</v>
      </c>
      <c r="AX334" s="72">
        <f t="shared" si="285"/>
        <v>1</v>
      </c>
      <c r="AY334" s="72">
        <f t="shared" si="286"/>
        <v>0</v>
      </c>
      <c r="AZ334" s="72">
        <f t="shared" si="287"/>
        <v>0</v>
      </c>
      <c r="BA334" s="72">
        <f>IF(SUM(Referrals[[#This Row],[Tribal.bin]:[GA.bin]]) = 0,0,1)</f>
        <v>1</v>
      </c>
      <c r="BB334" s="72">
        <f t="shared" si="288"/>
        <v>0</v>
      </c>
      <c r="BC334" s="72">
        <f t="shared" si="289"/>
        <v>0</v>
      </c>
      <c r="BD334" s="72">
        <f t="shared" si="290"/>
        <v>0</v>
      </c>
      <c r="BE334" s="72">
        <f t="shared" si="291"/>
        <v>0</v>
      </c>
      <c r="BF334" s="72">
        <f t="shared" si="292"/>
        <v>0</v>
      </c>
      <c r="BG334" s="72">
        <f t="shared" si="293"/>
        <v>0</v>
      </c>
      <c r="BH334" s="72">
        <f t="shared" si="294"/>
        <v>1</v>
      </c>
      <c r="BI334" s="72">
        <f t="shared" si="295"/>
        <v>0</v>
      </c>
      <c r="BJ334" s="78">
        <f t="shared" si="296"/>
        <v>1</v>
      </c>
      <c r="BK334" s="78">
        <f t="shared" si="297"/>
        <v>1</v>
      </c>
      <c r="BL334" s="78">
        <f t="shared" si="298"/>
        <v>0</v>
      </c>
      <c r="BM334" s="72">
        <f t="shared" si="299"/>
        <v>1</v>
      </c>
      <c r="BN334" s="72">
        <f t="shared" si="300"/>
        <v>0</v>
      </c>
      <c r="BO334" s="72">
        <f t="shared" si="301"/>
        <v>0</v>
      </c>
      <c r="BP334" s="80">
        <f t="shared" si="302"/>
        <v>1</v>
      </c>
      <c r="BQ334" s="72">
        <f t="shared" si="303"/>
        <v>1</v>
      </c>
      <c r="BR334" s="72">
        <f t="shared" si="304"/>
        <v>0</v>
      </c>
      <c r="BS334" s="78">
        <f t="shared" si="305"/>
        <v>1</v>
      </c>
      <c r="BT334" s="78">
        <f t="shared" si="306"/>
        <v>1</v>
      </c>
      <c r="BU334" s="80">
        <f t="shared" si="307"/>
        <v>0</v>
      </c>
      <c r="BV334" s="80">
        <f t="shared" si="308"/>
        <v>0</v>
      </c>
      <c r="BW334" s="78">
        <f>COUNTIF(Referrals[[#This Row],[Name]:[Alt.contact]],"Mi")</f>
        <v>0</v>
      </c>
      <c r="BX334" s="80">
        <f t="shared" si="309"/>
        <v>0</v>
      </c>
      <c r="BY334" s="66">
        <f t="shared" si="310"/>
        <v>1</v>
      </c>
      <c r="BZ334" s="66">
        <f t="shared" si="311"/>
        <v>0</v>
      </c>
      <c r="CA334" s="69">
        <f t="shared" si="312"/>
        <v>1</v>
      </c>
      <c r="CB334" s="80">
        <f t="shared" si="313"/>
        <v>0</v>
      </c>
      <c r="CC334" s="80">
        <f t="shared" si="314"/>
        <v>0</v>
      </c>
      <c r="CD334" s="80">
        <f t="shared" si="315"/>
        <v>0</v>
      </c>
      <c r="CE334" s="52">
        <v>43311</v>
      </c>
      <c r="CG334" s="62"/>
      <c r="CH334" s="22"/>
      <c r="CI334" s="22"/>
      <c r="CJ334" s="4">
        <v>43311</v>
      </c>
      <c r="CK334" s="80" t="str">
        <f t="shared" si="316"/>
        <v>Yes</v>
      </c>
      <c r="CL334" s="15"/>
      <c r="CM334" s="6">
        <f t="shared" ca="1" si="317"/>
        <v>550</v>
      </c>
      <c r="CN334" s="6" t="str">
        <f t="shared" ca="1" si="318"/>
        <v>Yes</v>
      </c>
      <c r="CO334" s="80" t="str">
        <f t="shared" ca="1" si="319"/>
        <v>Yes</v>
      </c>
      <c r="CP334" s="80">
        <f t="shared" si="320"/>
        <v>62</v>
      </c>
      <c r="CQ334" s="80">
        <f t="shared" si="321"/>
        <v>10</v>
      </c>
      <c r="CR334" s="80">
        <f t="shared" si="322"/>
        <v>52</v>
      </c>
      <c r="CS334" s="80" t="str">
        <f t="shared" si="323"/>
        <v xml:space="preserve"> </v>
      </c>
    </row>
    <row r="335" spans="1:97">
      <c r="A335" s="33" t="s">
        <v>475</v>
      </c>
      <c r="B335" t="s">
        <v>318</v>
      </c>
      <c r="C335" t="s">
        <v>476</v>
      </c>
      <c r="D335">
        <v>1064607</v>
      </c>
      <c r="E335" s="4">
        <v>43236</v>
      </c>
      <c r="F335" s="2">
        <v>43263</v>
      </c>
      <c r="G335" s="2">
        <v>30713</v>
      </c>
      <c r="H335" s="58">
        <f t="shared" si="270"/>
        <v>34</v>
      </c>
      <c r="I335" s="72" t="s">
        <v>8</v>
      </c>
      <c r="J335" s="43" t="s">
        <v>8</v>
      </c>
      <c r="K335" s="6">
        <v>13</v>
      </c>
      <c r="L335" s="6" t="s">
        <v>8</v>
      </c>
      <c r="M335" s="6" t="s">
        <v>11</v>
      </c>
      <c r="N335" s="6" t="s">
        <v>8</v>
      </c>
      <c r="O335" s="57" t="s">
        <v>8</v>
      </c>
      <c r="P335" t="s">
        <v>477</v>
      </c>
      <c r="Q335" t="s">
        <v>11</v>
      </c>
      <c r="R335" t="s">
        <v>11</v>
      </c>
      <c r="S335" s="40" t="s">
        <v>11</v>
      </c>
      <c r="T335" t="s">
        <v>22</v>
      </c>
      <c r="U335" s="76" t="s">
        <v>8</v>
      </c>
      <c r="V335" s="22" t="s">
        <v>11</v>
      </c>
      <c r="W335" s="76" t="s">
        <v>8</v>
      </c>
      <c r="X335" s="76" t="s">
        <v>11</v>
      </c>
      <c r="Y335" s="76" t="s">
        <v>8</v>
      </c>
      <c r="Z335" s="53"/>
      <c r="AB335" t="s">
        <v>15</v>
      </c>
      <c r="AC335" t="s">
        <v>695</v>
      </c>
      <c r="AD335" s="4">
        <v>43271</v>
      </c>
      <c r="AE335" t="s">
        <v>16</v>
      </c>
      <c r="AF335" s="6">
        <f>Referrals[[#This Row],[Date.Received]]-Referrals[[#This Row],[Date.Assessed]]</f>
        <v>27</v>
      </c>
      <c r="AG335" s="6" t="s">
        <v>644</v>
      </c>
      <c r="AH335" s="6" t="s">
        <v>642</v>
      </c>
      <c r="AI335" s="6" t="s">
        <v>700</v>
      </c>
      <c r="AJ335" s="63">
        <f t="shared" si="271"/>
        <v>2018</v>
      </c>
      <c r="AK335" s="63">
        <f t="shared" si="272"/>
        <v>6</v>
      </c>
      <c r="AL335" s="80">
        <f t="shared" si="273"/>
        <v>1</v>
      </c>
      <c r="AM335" s="80">
        <f t="shared" si="274"/>
        <v>0</v>
      </c>
      <c r="AN335" s="80">
        <f t="shared" si="275"/>
        <v>0</v>
      </c>
      <c r="AO335" s="44">
        <f t="shared" si="276"/>
        <v>0</v>
      </c>
      <c r="AP335" s="80">
        <f t="shared" si="277"/>
        <v>0</v>
      </c>
      <c r="AQ335" s="44">
        <f t="shared" si="278"/>
        <v>0</v>
      </c>
      <c r="AR335" s="80">
        <f t="shared" si="279"/>
        <v>0</v>
      </c>
      <c r="AS335" s="6">
        <f t="shared" si="280"/>
        <v>1</v>
      </c>
      <c r="AT335" s="80">
        <f t="shared" si="281"/>
        <v>0</v>
      </c>
      <c r="AU335" s="80">
        <f t="shared" si="282"/>
        <v>0</v>
      </c>
      <c r="AV335" s="72">
        <f t="shared" si="283"/>
        <v>1</v>
      </c>
      <c r="AW335" s="72">
        <f t="shared" si="284"/>
        <v>1</v>
      </c>
      <c r="AX335" s="72">
        <f t="shared" si="285"/>
        <v>0</v>
      </c>
      <c r="AY335" s="72">
        <f t="shared" si="286"/>
        <v>0</v>
      </c>
      <c r="AZ335" s="72">
        <f t="shared" si="287"/>
        <v>0</v>
      </c>
      <c r="BA335" s="72">
        <f>IF(SUM(Referrals[[#This Row],[Tribal.bin]:[GA.bin]]) = 0,0,1)</f>
        <v>0</v>
      </c>
      <c r="BB335" s="72">
        <f t="shared" si="288"/>
        <v>0</v>
      </c>
      <c r="BC335" s="72">
        <f t="shared" si="289"/>
        <v>0</v>
      </c>
      <c r="BD335" s="72">
        <f t="shared" si="290"/>
        <v>0</v>
      </c>
      <c r="BE335" s="72">
        <f t="shared" si="291"/>
        <v>0</v>
      </c>
      <c r="BF335" s="72">
        <f t="shared" si="292"/>
        <v>0</v>
      </c>
      <c r="BG335" s="72">
        <f t="shared" si="293"/>
        <v>0</v>
      </c>
      <c r="BH335" s="72">
        <f t="shared" si="294"/>
        <v>0</v>
      </c>
      <c r="BI335" s="72">
        <f t="shared" si="295"/>
        <v>0</v>
      </c>
      <c r="BJ335" s="78">
        <f t="shared" si="296"/>
        <v>1</v>
      </c>
      <c r="BK335" s="78">
        <f t="shared" si="297"/>
        <v>0</v>
      </c>
      <c r="BL335" s="78">
        <f t="shared" si="298"/>
        <v>0</v>
      </c>
      <c r="BM335" s="72">
        <f t="shared" si="299"/>
        <v>1</v>
      </c>
      <c r="BN335" s="72">
        <f t="shared" si="300"/>
        <v>1</v>
      </c>
      <c r="BO335" s="72">
        <f t="shared" si="301"/>
        <v>1</v>
      </c>
      <c r="BP335" s="80">
        <f t="shared" si="302"/>
        <v>0</v>
      </c>
      <c r="BQ335" s="72">
        <f t="shared" si="303"/>
        <v>0</v>
      </c>
      <c r="BR335" s="72">
        <f t="shared" si="304"/>
        <v>0</v>
      </c>
      <c r="BS335" s="78">
        <f t="shared" si="305"/>
        <v>0</v>
      </c>
      <c r="BT335" s="78">
        <f t="shared" si="306"/>
        <v>1</v>
      </c>
      <c r="BU335" s="80">
        <f t="shared" si="307"/>
        <v>0</v>
      </c>
      <c r="BV335" s="80">
        <f t="shared" si="308"/>
        <v>0</v>
      </c>
      <c r="BW335" s="78">
        <f>COUNTIF(Referrals[[#This Row],[Name]:[Alt.contact]],"Mi")</f>
        <v>0</v>
      </c>
      <c r="BX335" s="80">
        <f t="shared" si="309"/>
        <v>0</v>
      </c>
      <c r="BY335" s="66">
        <f t="shared" si="310"/>
        <v>1</v>
      </c>
      <c r="BZ335" s="66">
        <f t="shared" si="311"/>
        <v>0</v>
      </c>
      <c r="CA335" s="67">
        <f t="shared" si="312"/>
        <v>1</v>
      </c>
      <c r="CB335" s="80">
        <f t="shared" si="313"/>
        <v>0</v>
      </c>
      <c r="CC335" s="80">
        <f t="shared" si="314"/>
        <v>0</v>
      </c>
      <c r="CD335" s="80">
        <f t="shared" si="315"/>
        <v>0</v>
      </c>
      <c r="CE335" s="52">
        <v>43306</v>
      </c>
      <c r="CG335" s="62"/>
      <c r="CH335" s="22"/>
      <c r="CI335" s="22"/>
      <c r="CJ335" s="4">
        <v>43306</v>
      </c>
      <c r="CK335" s="80" t="str">
        <f t="shared" si="316"/>
        <v>no</v>
      </c>
      <c r="CL335" s="28">
        <v>43343</v>
      </c>
      <c r="CM335" s="6">
        <f t="shared" ca="1" si="317"/>
        <v>37</v>
      </c>
      <c r="CN335" s="6" t="str">
        <f t="shared" ca="1" si="318"/>
        <v>Yes</v>
      </c>
      <c r="CO335" s="80" t="str">
        <f t="shared" ca="1" si="319"/>
        <v>no</v>
      </c>
      <c r="CP335" s="80">
        <f t="shared" si="320"/>
        <v>43</v>
      </c>
      <c r="CQ335" s="80">
        <f t="shared" si="321"/>
        <v>8</v>
      </c>
      <c r="CR335" s="80">
        <f t="shared" si="322"/>
        <v>35</v>
      </c>
      <c r="CS335" s="80" t="str">
        <f t="shared" si="323"/>
        <v xml:space="preserve"> </v>
      </c>
    </row>
    <row r="336" spans="1:97">
      <c r="A336" s="33" t="s">
        <v>474</v>
      </c>
      <c r="B336" t="s">
        <v>284</v>
      </c>
      <c r="C336" t="s">
        <v>285</v>
      </c>
      <c r="D336">
        <v>1038052</v>
      </c>
      <c r="E336" s="4">
        <v>43005</v>
      </c>
      <c r="F336" s="2">
        <v>43263</v>
      </c>
      <c r="G336" s="2">
        <v>26227</v>
      </c>
      <c r="H336" s="58">
        <f t="shared" si="270"/>
        <v>46</v>
      </c>
      <c r="I336" s="72" t="s">
        <v>11</v>
      </c>
      <c r="J336" s="43" t="s">
        <v>8</v>
      </c>
      <c r="K336" s="6">
        <v>13</v>
      </c>
      <c r="L336" s="6" t="s">
        <v>8</v>
      </c>
      <c r="M336" s="6" t="s">
        <v>11</v>
      </c>
      <c r="N336" s="6" t="s">
        <v>8</v>
      </c>
      <c r="O336" s="57" t="s">
        <v>8</v>
      </c>
      <c r="P336" t="s">
        <v>107</v>
      </c>
      <c r="S336" s="40" t="s">
        <v>11</v>
      </c>
      <c r="T336" t="s">
        <v>22</v>
      </c>
      <c r="U336" s="76" t="s">
        <v>8</v>
      </c>
      <c r="V336" s="22" t="s">
        <v>11</v>
      </c>
      <c r="W336" s="76" t="s">
        <v>11</v>
      </c>
      <c r="X336" s="76" t="s">
        <v>11</v>
      </c>
      <c r="Y336" s="76" t="s">
        <v>8</v>
      </c>
      <c r="Z336" s="53"/>
      <c r="AE336" t="s">
        <v>12</v>
      </c>
      <c r="AF336" s="6">
        <f>Referrals[[#This Row],[Date.Received]]-Referrals[[#This Row],[Date.Assessed]]</f>
        <v>258</v>
      </c>
      <c r="AG336" s="6" t="s">
        <v>644</v>
      </c>
      <c r="AH336" s="6" t="s">
        <v>642</v>
      </c>
      <c r="AI336" s="6" t="s">
        <v>700</v>
      </c>
      <c r="AJ336" s="63">
        <f t="shared" si="271"/>
        <v>2018</v>
      </c>
      <c r="AK336" s="63">
        <f t="shared" si="272"/>
        <v>6</v>
      </c>
      <c r="AL336" s="80">
        <f t="shared" si="273"/>
        <v>1</v>
      </c>
      <c r="AM336" s="80">
        <f t="shared" si="274"/>
        <v>0</v>
      </c>
      <c r="AN336" s="80">
        <f t="shared" si="275"/>
        <v>0</v>
      </c>
      <c r="AO336" s="44">
        <f t="shared" si="276"/>
        <v>0</v>
      </c>
      <c r="AP336" s="80">
        <f t="shared" si="277"/>
        <v>0</v>
      </c>
      <c r="AQ336" s="44">
        <f t="shared" si="278"/>
        <v>0</v>
      </c>
      <c r="AR336" s="80">
        <f t="shared" si="279"/>
        <v>0</v>
      </c>
      <c r="AS336" s="6">
        <f t="shared" si="280"/>
        <v>1</v>
      </c>
      <c r="AT336" s="80">
        <f t="shared" si="281"/>
        <v>0</v>
      </c>
      <c r="AU336" s="80">
        <f t="shared" si="282"/>
        <v>0</v>
      </c>
      <c r="AV336" s="72">
        <f t="shared" si="283"/>
        <v>1</v>
      </c>
      <c r="AW336" s="72">
        <f t="shared" si="284"/>
        <v>1</v>
      </c>
      <c r="AX336" s="72">
        <f t="shared" si="285"/>
        <v>0</v>
      </c>
      <c r="AY336" s="72">
        <f t="shared" si="286"/>
        <v>0</v>
      </c>
      <c r="AZ336" s="72">
        <f t="shared" si="287"/>
        <v>0</v>
      </c>
      <c r="BA336" s="72">
        <f>IF(SUM(Referrals[[#This Row],[Tribal.bin]:[GA.bin]]) = 0,0,1)</f>
        <v>1</v>
      </c>
      <c r="BB336" s="72">
        <f t="shared" si="288"/>
        <v>0</v>
      </c>
      <c r="BC336" s="72">
        <f t="shared" si="289"/>
        <v>1</v>
      </c>
      <c r="BD336" s="72">
        <f t="shared" si="290"/>
        <v>0</v>
      </c>
      <c r="BE336" s="72">
        <f t="shared" si="291"/>
        <v>0</v>
      </c>
      <c r="BF336" s="72">
        <f t="shared" si="292"/>
        <v>0</v>
      </c>
      <c r="BG336" s="72">
        <f t="shared" si="293"/>
        <v>0</v>
      </c>
      <c r="BH336" s="72">
        <f t="shared" si="294"/>
        <v>0</v>
      </c>
      <c r="BI336" s="72">
        <f t="shared" si="295"/>
        <v>0</v>
      </c>
      <c r="BJ336" s="78">
        <f t="shared" si="296"/>
        <v>1</v>
      </c>
      <c r="BK336" s="78">
        <f t="shared" si="297"/>
        <v>0</v>
      </c>
      <c r="BL336" s="78">
        <f t="shared" si="298"/>
        <v>0</v>
      </c>
      <c r="BM336" s="72">
        <f t="shared" si="299"/>
        <v>0</v>
      </c>
      <c r="BN336" s="72">
        <f t="shared" si="300"/>
        <v>0</v>
      </c>
      <c r="BO336" s="72">
        <f t="shared" si="301"/>
        <v>1</v>
      </c>
      <c r="BP336" s="80">
        <f t="shared" si="302"/>
        <v>0</v>
      </c>
      <c r="BQ336" s="72">
        <f t="shared" si="303"/>
        <v>1</v>
      </c>
      <c r="BR336" s="72">
        <f t="shared" si="304"/>
        <v>0</v>
      </c>
      <c r="BS336" s="78">
        <f t="shared" si="305"/>
        <v>1</v>
      </c>
      <c r="BT336" s="78">
        <f t="shared" si="306"/>
        <v>1</v>
      </c>
      <c r="BU336" s="80">
        <f t="shared" si="307"/>
        <v>0</v>
      </c>
      <c r="BV336" s="80">
        <f t="shared" si="308"/>
        <v>0</v>
      </c>
      <c r="BW336" s="78">
        <f>COUNTIF(Referrals[[#This Row],[Name]:[Alt.contact]],"Mi")</f>
        <v>0</v>
      </c>
      <c r="BX336" s="80">
        <f t="shared" si="309"/>
        <v>0</v>
      </c>
      <c r="BY336" s="80">
        <f t="shared" si="310"/>
        <v>0</v>
      </c>
      <c r="BZ336" s="80">
        <f t="shared" si="311"/>
        <v>0</v>
      </c>
      <c r="CA336" s="67">
        <f t="shared" si="312"/>
        <v>0</v>
      </c>
      <c r="CB336" s="80">
        <f t="shared" si="313"/>
        <v>1</v>
      </c>
      <c r="CC336" s="80">
        <f t="shared" si="314"/>
        <v>0</v>
      </c>
      <c r="CD336" s="80">
        <f t="shared" si="315"/>
        <v>0</v>
      </c>
      <c r="CE336" s="52"/>
      <c r="CF336" s="40" t="s">
        <v>413</v>
      </c>
      <c r="CG336" s="62"/>
      <c r="CH336" s="22"/>
      <c r="CI336" s="22"/>
      <c r="CJ336" s="4">
        <v>43327</v>
      </c>
      <c r="CK336" s="80" t="str">
        <f t="shared" si="316"/>
        <v xml:space="preserve"> </v>
      </c>
      <c r="CL336" s="15"/>
      <c r="CM336" s="6" t="str">
        <f t="shared" ca="1" si="317"/>
        <v xml:space="preserve"> </v>
      </c>
      <c r="CN336" s="6" t="str">
        <f t="shared" ca="1" si="318"/>
        <v xml:space="preserve"> </v>
      </c>
      <c r="CO336" s="80" t="str">
        <f t="shared" ca="1" si="319"/>
        <v xml:space="preserve"> </v>
      </c>
      <c r="CP336" s="80" t="str">
        <f t="shared" si="320"/>
        <v xml:space="preserve"> </v>
      </c>
      <c r="CQ336" s="80" t="str">
        <f t="shared" si="321"/>
        <v xml:space="preserve"> </v>
      </c>
      <c r="CR336" s="80" t="str">
        <f t="shared" si="322"/>
        <v xml:space="preserve"> </v>
      </c>
      <c r="CS336" s="80">
        <f t="shared" si="323"/>
        <v>64</v>
      </c>
    </row>
    <row r="337" spans="1:97">
      <c r="A337" s="33" t="s">
        <v>478</v>
      </c>
      <c r="B337" t="s">
        <v>60</v>
      </c>
      <c r="C337" t="s">
        <v>410</v>
      </c>
      <c r="D337">
        <v>1058268</v>
      </c>
      <c r="E337" s="4">
        <v>43053</v>
      </c>
      <c r="F337" s="2">
        <v>43263</v>
      </c>
      <c r="G337" s="2">
        <v>29877</v>
      </c>
      <c r="H337" s="58">
        <f t="shared" si="270"/>
        <v>36</v>
      </c>
      <c r="I337" s="72" t="s">
        <v>11</v>
      </c>
      <c r="J337" s="43" t="s">
        <v>8</v>
      </c>
      <c r="K337" s="6">
        <v>13</v>
      </c>
      <c r="L337" s="6" t="s">
        <v>8</v>
      </c>
      <c r="M337" s="6" t="s">
        <v>11</v>
      </c>
      <c r="N337" s="6" t="s">
        <v>11</v>
      </c>
      <c r="O337" s="57" t="s">
        <v>8</v>
      </c>
      <c r="P337" t="s">
        <v>21</v>
      </c>
      <c r="Q337" t="s">
        <v>11</v>
      </c>
      <c r="R337" t="s">
        <v>11</v>
      </c>
      <c r="T337" t="s">
        <v>25</v>
      </c>
      <c r="U337" s="76" t="s">
        <v>11</v>
      </c>
      <c r="V337" s="22" t="s">
        <v>11</v>
      </c>
      <c r="W337" s="76" t="s">
        <v>11</v>
      </c>
      <c r="X337" s="76" t="s">
        <v>11</v>
      </c>
      <c r="Y337" s="76" t="s">
        <v>8</v>
      </c>
      <c r="Z337" s="53"/>
      <c r="AB337" t="s">
        <v>143</v>
      </c>
      <c r="AC337" t="s">
        <v>172</v>
      </c>
      <c r="AD337" s="4">
        <v>43269</v>
      </c>
      <c r="AE337" t="s">
        <v>16</v>
      </c>
      <c r="AF337" s="6">
        <f>Referrals[[#This Row],[Date.Received]]-Referrals[[#This Row],[Date.Assessed]]</f>
        <v>210</v>
      </c>
      <c r="AG337" s="6" t="s">
        <v>644</v>
      </c>
      <c r="AH337" s="6" t="s">
        <v>638</v>
      </c>
      <c r="AI337" s="6" t="s">
        <v>700</v>
      </c>
      <c r="AJ337" s="63">
        <f t="shared" si="271"/>
        <v>2018</v>
      </c>
      <c r="AK337" s="63">
        <f t="shared" si="272"/>
        <v>6</v>
      </c>
      <c r="AL337" s="80">
        <f t="shared" si="273"/>
        <v>1</v>
      </c>
      <c r="AM337" s="80">
        <f t="shared" si="274"/>
        <v>0</v>
      </c>
      <c r="AN337" s="80">
        <f t="shared" si="275"/>
        <v>0</v>
      </c>
      <c r="AO337" s="6">
        <f t="shared" si="276"/>
        <v>1</v>
      </c>
      <c r="AP337" s="80">
        <f t="shared" si="277"/>
        <v>0</v>
      </c>
      <c r="AQ337" s="44">
        <f t="shared" si="278"/>
        <v>0</v>
      </c>
      <c r="AR337" s="80">
        <f t="shared" si="279"/>
        <v>0</v>
      </c>
      <c r="AS337" s="44">
        <f t="shared" si="280"/>
        <v>0</v>
      </c>
      <c r="AT337" s="80">
        <f t="shared" si="281"/>
        <v>0</v>
      </c>
      <c r="AU337" s="80">
        <f t="shared" si="282"/>
        <v>0</v>
      </c>
      <c r="AV337" s="72">
        <f t="shared" si="283"/>
        <v>1</v>
      </c>
      <c r="AW337" s="72">
        <f t="shared" si="284"/>
        <v>0</v>
      </c>
      <c r="AX337" s="72">
        <f t="shared" si="285"/>
        <v>0</v>
      </c>
      <c r="AY337" s="72">
        <f t="shared" si="286"/>
        <v>0</v>
      </c>
      <c r="AZ337" s="72">
        <f t="shared" si="287"/>
        <v>1</v>
      </c>
      <c r="BA337" s="72">
        <f>IF(SUM(Referrals[[#This Row],[Tribal.bin]:[GA.bin]]) = 0,0,1)</f>
        <v>1</v>
      </c>
      <c r="BB337" s="72">
        <f t="shared" si="288"/>
        <v>0</v>
      </c>
      <c r="BC337" s="72">
        <f t="shared" si="289"/>
        <v>0</v>
      </c>
      <c r="BD337" s="72">
        <f t="shared" si="290"/>
        <v>0</v>
      </c>
      <c r="BE337" s="72">
        <f t="shared" si="291"/>
        <v>0</v>
      </c>
      <c r="BF337" s="72">
        <f t="shared" si="292"/>
        <v>0</v>
      </c>
      <c r="BG337" s="72">
        <f t="shared" si="293"/>
        <v>1</v>
      </c>
      <c r="BH337" s="72">
        <f t="shared" si="294"/>
        <v>0</v>
      </c>
      <c r="BI337" s="72">
        <f t="shared" si="295"/>
        <v>0</v>
      </c>
      <c r="BJ337" s="78">
        <f t="shared" si="296"/>
        <v>1</v>
      </c>
      <c r="BK337" s="78">
        <f t="shared" si="297"/>
        <v>1</v>
      </c>
      <c r="BL337" s="78">
        <f t="shared" si="298"/>
        <v>0</v>
      </c>
      <c r="BM337" s="72">
        <f t="shared" si="299"/>
        <v>1</v>
      </c>
      <c r="BN337" s="72">
        <f t="shared" si="300"/>
        <v>1</v>
      </c>
      <c r="BO337" s="72">
        <f t="shared" si="301"/>
        <v>0</v>
      </c>
      <c r="BP337" s="80">
        <f t="shared" si="302"/>
        <v>0</v>
      </c>
      <c r="BQ337" s="72">
        <f t="shared" si="303"/>
        <v>1</v>
      </c>
      <c r="BR337" s="72">
        <f t="shared" si="304"/>
        <v>0</v>
      </c>
      <c r="BS337" s="78">
        <f t="shared" si="305"/>
        <v>1</v>
      </c>
      <c r="BT337" s="78">
        <f t="shared" si="306"/>
        <v>1</v>
      </c>
      <c r="BU337" s="80">
        <f t="shared" si="307"/>
        <v>1</v>
      </c>
      <c r="BV337" s="80">
        <f t="shared" si="308"/>
        <v>0</v>
      </c>
      <c r="BW337" s="78">
        <f>COUNTIF(Referrals[[#This Row],[Name]:[Alt.contact]],"Mi")</f>
        <v>0</v>
      </c>
      <c r="BX337" s="80">
        <f t="shared" si="309"/>
        <v>0</v>
      </c>
      <c r="BY337" s="66">
        <f t="shared" si="310"/>
        <v>1</v>
      </c>
      <c r="BZ337" s="66">
        <f t="shared" si="311"/>
        <v>0</v>
      </c>
      <c r="CA337" s="67">
        <f t="shared" si="312"/>
        <v>1</v>
      </c>
      <c r="CB337" s="80">
        <f t="shared" si="313"/>
        <v>0</v>
      </c>
      <c r="CC337" s="80">
        <f t="shared" si="314"/>
        <v>0</v>
      </c>
      <c r="CD337" s="80">
        <f t="shared" si="315"/>
        <v>0</v>
      </c>
      <c r="CE337" s="23">
        <v>43301</v>
      </c>
      <c r="CG337" s="62"/>
      <c r="CH337" s="22"/>
      <c r="CI337" s="22"/>
      <c r="CJ337" s="4">
        <v>43301</v>
      </c>
      <c r="CK337" s="80" t="str">
        <f t="shared" si="316"/>
        <v>Yes</v>
      </c>
      <c r="CL337" s="15"/>
      <c r="CM337" s="6">
        <f t="shared" ca="1" si="317"/>
        <v>560</v>
      </c>
      <c r="CN337" s="6" t="str">
        <f t="shared" ca="1" si="318"/>
        <v>Yes</v>
      </c>
      <c r="CO337" s="80" t="str">
        <f t="shared" ca="1" si="319"/>
        <v>Yes</v>
      </c>
      <c r="CP337" s="80">
        <f t="shared" si="320"/>
        <v>38</v>
      </c>
      <c r="CQ337" s="80">
        <f t="shared" si="321"/>
        <v>6</v>
      </c>
      <c r="CR337" s="80">
        <f t="shared" si="322"/>
        <v>32</v>
      </c>
      <c r="CS337" s="80" t="str">
        <f t="shared" si="323"/>
        <v xml:space="preserve"> </v>
      </c>
    </row>
    <row r="338" spans="1:97">
      <c r="A338" s="33" t="s">
        <v>479</v>
      </c>
      <c r="B338" t="s">
        <v>480</v>
      </c>
      <c r="C338" t="s">
        <v>385</v>
      </c>
      <c r="D338">
        <v>1044495</v>
      </c>
      <c r="E338" s="4">
        <v>43179</v>
      </c>
      <c r="F338" s="2">
        <v>43263</v>
      </c>
      <c r="G338" s="2">
        <v>26184</v>
      </c>
      <c r="H338" s="58">
        <f t="shared" si="270"/>
        <v>46</v>
      </c>
      <c r="I338" s="72" t="s">
        <v>11</v>
      </c>
      <c r="J338" s="43" t="s">
        <v>8</v>
      </c>
      <c r="K338" s="6">
        <v>15</v>
      </c>
      <c r="L338" s="6" t="s">
        <v>8</v>
      </c>
      <c r="M338" s="6" t="s">
        <v>11</v>
      </c>
      <c r="N338" s="6" t="s">
        <v>8</v>
      </c>
      <c r="O338" s="68" t="s">
        <v>8</v>
      </c>
      <c r="P338" t="s">
        <v>355</v>
      </c>
      <c r="Q338" t="s">
        <v>11</v>
      </c>
      <c r="T338" t="s">
        <v>22</v>
      </c>
      <c r="U338" s="76" t="s">
        <v>11</v>
      </c>
      <c r="V338" s="22" t="s">
        <v>11</v>
      </c>
      <c r="W338" s="76" t="s">
        <v>11</v>
      </c>
      <c r="X338" s="76" t="s">
        <v>8</v>
      </c>
      <c r="Y338" s="76" t="s">
        <v>8</v>
      </c>
      <c r="Z338" s="53"/>
      <c r="AE338" t="s">
        <v>12</v>
      </c>
      <c r="AF338" s="6">
        <f>Referrals[[#This Row],[Date.Received]]-Referrals[[#This Row],[Date.Assessed]]</f>
        <v>84</v>
      </c>
      <c r="AG338" s="44" t="s">
        <v>645</v>
      </c>
      <c r="AH338" s="6" t="s">
        <v>638</v>
      </c>
      <c r="AI338" s="6" t="s">
        <v>700</v>
      </c>
      <c r="AJ338" s="63">
        <f t="shared" si="271"/>
        <v>2018</v>
      </c>
      <c r="AK338" s="63">
        <f t="shared" si="272"/>
        <v>6</v>
      </c>
      <c r="AL338" s="44">
        <f t="shared" si="273"/>
        <v>0</v>
      </c>
      <c r="AM338" s="80">
        <f t="shared" si="274"/>
        <v>1</v>
      </c>
      <c r="AN338" s="80">
        <f t="shared" si="275"/>
        <v>0</v>
      </c>
      <c r="AO338" s="6">
        <f t="shared" si="276"/>
        <v>1</v>
      </c>
      <c r="AP338" s="80">
        <f t="shared" si="277"/>
        <v>0</v>
      </c>
      <c r="AQ338" s="44">
        <f t="shared" si="278"/>
        <v>0</v>
      </c>
      <c r="AR338" s="80">
        <f t="shared" si="279"/>
        <v>0</v>
      </c>
      <c r="AS338" s="44">
        <f t="shared" si="280"/>
        <v>0</v>
      </c>
      <c r="AT338" s="80">
        <f t="shared" si="281"/>
        <v>0</v>
      </c>
      <c r="AU338" s="80">
        <f t="shared" si="282"/>
        <v>0</v>
      </c>
      <c r="AV338" s="72">
        <f t="shared" si="283"/>
        <v>1</v>
      </c>
      <c r="AW338" s="72">
        <f t="shared" si="284"/>
        <v>1</v>
      </c>
      <c r="AX338" s="72">
        <f t="shared" si="285"/>
        <v>0</v>
      </c>
      <c r="AY338" s="72">
        <f t="shared" si="286"/>
        <v>0</v>
      </c>
      <c r="AZ338" s="72">
        <f t="shared" si="287"/>
        <v>0</v>
      </c>
      <c r="BA338" s="72">
        <f>IF(SUM(Referrals[[#This Row],[Tribal.bin]:[GA.bin]]) = 0,0,1)</f>
        <v>1</v>
      </c>
      <c r="BB338" s="72">
        <f t="shared" si="288"/>
        <v>0</v>
      </c>
      <c r="BC338" s="72">
        <f t="shared" si="289"/>
        <v>0</v>
      </c>
      <c r="BD338" s="72">
        <f t="shared" si="290"/>
        <v>0</v>
      </c>
      <c r="BE338" s="72">
        <f t="shared" si="291"/>
        <v>1</v>
      </c>
      <c r="BF338" s="72">
        <f t="shared" si="292"/>
        <v>0</v>
      </c>
      <c r="BG338" s="72">
        <f t="shared" si="293"/>
        <v>0</v>
      </c>
      <c r="BH338" s="72">
        <f t="shared" si="294"/>
        <v>0</v>
      </c>
      <c r="BI338" s="72">
        <f t="shared" si="295"/>
        <v>0</v>
      </c>
      <c r="BJ338" s="78">
        <f t="shared" si="296"/>
        <v>1</v>
      </c>
      <c r="BK338" s="78">
        <f t="shared" si="297"/>
        <v>0</v>
      </c>
      <c r="BL338" s="78">
        <f t="shared" si="298"/>
        <v>0</v>
      </c>
      <c r="BM338" s="72">
        <f t="shared" si="299"/>
        <v>1</v>
      </c>
      <c r="BN338" s="72">
        <f t="shared" si="300"/>
        <v>0</v>
      </c>
      <c r="BO338" s="72">
        <f t="shared" si="301"/>
        <v>0</v>
      </c>
      <c r="BP338" s="80">
        <f t="shared" si="302"/>
        <v>0</v>
      </c>
      <c r="BQ338" s="72">
        <f t="shared" si="303"/>
        <v>1</v>
      </c>
      <c r="BR338" s="72">
        <f t="shared" si="304"/>
        <v>0</v>
      </c>
      <c r="BS338" s="78">
        <f t="shared" si="305"/>
        <v>1</v>
      </c>
      <c r="BT338" s="78">
        <f t="shared" si="306"/>
        <v>0</v>
      </c>
      <c r="BU338" s="80">
        <f t="shared" si="307"/>
        <v>1</v>
      </c>
      <c r="BV338" s="80">
        <f t="shared" si="308"/>
        <v>0</v>
      </c>
      <c r="BW338" s="78">
        <f>COUNTIF(Referrals[[#This Row],[Name]:[Alt.contact]],"Mi")</f>
        <v>0</v>
      </c>
      <c r="BX338" s="80">
        <f t="shared" si="309"/>
        <v>0</v>
      </c>
      <c r="BY338" s="72">
        <f t="shared" si="310"/>
        <v>0</v>
      </c>
      <c r="BZ338" s="80">
        <f t="shared" si="311"/>
        <v>0</v>
      </c>
      <c r="CA338" s="67">
        <f t="shared" si="312"/>
        <v>0</v>
      </c>
      <c r="CB338" s="80">
        <f t="shared" si="313"/>
        <v>1</v>
      </c>
      <c r="CC338" s="80">
        <f t="shared" si="314"/>
        <v>0</v>
      </c>
      <c r="CD338" s="80">
        <f t="shared" si="315"/>
        <v>0</v>
      </c>
      <c r="CE338" s="52"/>
      <c r="CF338" s="40" t="s">
        <v>413</v>
      </c>
      <c r="CG338" s="62"/>
      <c r="CH338" s="22"/>
      <c r="CI338" s="22"/>
      <c r="CJ338" s="4">
        <v>43327</v>
      </c>
      <c r="CK338" s="80" t="str">
        <f t="shared" si="316"/>
        <v xml:space="preserve"> </v>
      </c>
      <c r="CL338" s="15"/>
      <c r="CM338" s="6" t="str">
        <f t="shared" ca="1" si="317"/>
        <v xml:space="preserve"> </v>
      </c>
      <c r="CN338" s="6" t="str">
        <f t="shared" ca="1" si="318"/>
        <v xml:space="preserve"> </v>
      </c>
      <c r="CO338" s="80" t="str">
        <f t="shared" ca="1" si="319"/>
        <v xml:space="preserve"> </v>
      </c>
      <c r="CP338" s="80" t="str">
        <f t="shared" si="320"/>
        <v xml:space="preserve"> </v>
      </c>
      <c r="CQ338" s="80" t="str">
        <f t="shared" si="321"/>
        <v xml:space="preserve"> </v>
      </c>
      <c r="CR338" s="80" t="str">
        <f t="shared" si="322"/>
        <v xml:space="preserve"> </v>
      </c>
      <c r="CS338" s="80">
        <f t="shared" si="323"/>
        <v>64</v>
      </c>
    </row>
    <row r="339" spans="1:97">
      <c r="A339" s="33" t="s">
        <v>481</v>
      </c>
      <c r="B339" t="s">
        <v>111</v>
      </c>
      <c r="C339" t="s">
        <v>468</v>
      </c>
      <c r="D339">
        <v>1002137</v>
      </c>
      <c r="E339" s="4">
        <v>43131</v>
      </c>
      <c r="F339" s="2">
        <v>43263</v>
      </c>
      <c r="G339" s="2">
        <v>32011</v>
      </c>
      <c r="H339" s="58">
        <f t="shared" si="270"/>
        <v>30</v>
      </c>
      <c r="I339" s="72" t="s">
        <v>11</v>
      </c>
      <c r="J339" s="43" t="s">
        <v>8</v>
      </c>
      <c r="K339" s="6">
        <v>22</v>
      </c>
      <c r="L339" s="6" t="s">
        <v>8</v>
      </c>
      <c r="M339" s="6" t="s">
        <v>8</v>
      </c>
      <c r="N339" s="6" t="s">
        <v>8</v>
      </c>
      <c r="O339" s="57" t="s">
        <v>8</v>
      </c>
      <c r="P339" t="s">
        <v>355</v>
      </c>
      <c r="T339" t="s">
        <v>22</v>
      </c>
      <c r="U339" s="76" t="s">
        <v>8</v>
      </c>
      <c r="V339" s="22" t="s">
        <v>11</v>
      </c>
      <c r="W339" s="76" t="s">
        <v>11</v>
      </c>
      <c r="X339" s="76" t="s">
        <v>11</v>
      </c>
      <c r="Y339" s="76" t="s">
        <v>8</v>
      </c>
      <c r="Z339" s="53"/>
      <c r="AE339" t="s">
        <v>12</v>
      </c>
      <c r="AF339" s="6">
        <f>Referrals[[#This Row],[Date.Received]]-Referrals[[#This Row],[Date.Assessed]]</f>
        <v>132</v>
      </c>
      <c r="AG339" s="6" t="s">
        <v>644</v>
      </c>
      <c r="AH339" s="6" t="s">
        <v>640</v>
      </c>
      <c r="AI339" s="6" t="s">
        <v>700</v>
      </c>
      <c r="AJ339" s="63">
        <f t="shared" si="271"/>
        <v>2018</v>
      </c>
      <c r="AK339" s="63">
        <f t="shared" si="272"/>
        <v>6</v>
      </c>
      <c r="AL339" s="80">
        <f t="shared" si="273"/>
        <v>1</v>
      </c>
      <c r="AM339" s="80">
        <f t="shared" si="274"/>
        <v>0</v>
      </c>
      <c r="AN339" s="80">
        <f t="shared" si="275"/>
        <v>0</v>
      </c>
      <c r="AO339" s="44">
        <f t="shared" si="276"/>
        <v>0</v>
      </c>
      <c r="AP339" s="80">
        <f t="shared" si="277"/>
        <v>0</v>
      </c>
      <c r="AQ339" s="80">
        <f t="shared" si="278"/>
        <v>1</v>
      </c>
      <c r="AR339" s="80">
        <f t="shared" si="279"/>
        <v>0</v>
      </c>
      <c r="AS339" s="44">
        <f t="shared" si="280"/>
        <v>0</v>
      </c>
      <c r="AT339" s="80">
        <f t="shared" si="281"/>
        <v>0</v>
      </c>
      <c r="AU339" s="80">
        <f t="shared" si="282"/>
        <v>0</v>
      </c>
      <c r="AV339" s="72">
        <f t="shared" si="283"/>
        <v>1</v>
      </c>
      <c r="AW339" s="72">
        <f t="shared" si="284"/>
        <v>1</v>
      </c>
      <c r="AX339" s="72">
        <f t="shared" si="285"/>
        <v>0</v>
      </c>
      <c r="AY339" s="72">
        <f t="shared" si="286"/>
        <v>0</v>
      </c>
      <c r="AZ339" s="72">
        <f t="shared" si="287"/>
        <v>0</v>
      </c>
      <c r="BA339" s="72">
        <f>IF(SUM(Referrals[[#This Row],[Tribal.bin]:[GA.bin]]) = 0,0,1)</f>
        <v>1</v>
      </c>
      <c r="BB339" s="72">
        <f t="shared" si="288"/>
        <v>0</v>
      </c>
      <c r="BC339" s="72">
        <f t="shared" si="289"/>
        <v>0</v>
      </c>
      <c r="BD339" s="72">
        <f t="shared" si="290"/>
        <v>0</v>
      </c>
      <c r="BE339" s="72">
        <f t="shared" si="291"/>
        <v>1</v>
      </c>
      <c r="BF339" s="72">
        <f t="shared" si="292"/>
        <v>0</v>
      </c>
      <c r="BG339" s="72">
        <f t="shared" si="293"/>
        <v>0</v>
      </c>
      <c r="BH339" s="72">
        <f t="shared" si="294"/>
        <v>0</v>
      </c>
      <c r="BI339" s="72">
        <f t="shared" si="295"/>
        <v>0</v>
      </c>
      <c r="BJ339" s="78">
        <f t="shared" si="296"/>
        <v>0</v>
      </c>
      <c r="BK339" s="78">
        <f t="shared" si="297"/>
        <v>0</v>
      </c>
      <c r="BL339" s="78">
        <f t="shared" si="298"/>
        <v>0</v>
      </c>
      <c r="BM339" s="72">
        <f t="shared" si="299"/>
        <v>0</v>
      </c>
      <c r="BN339" s="72">
        <f t="shared" si="300"/>
        <v>0</v>
      </c>
      <c r="BO339" s="72">
        <f t="shared" si="301"/>
        <v>0</v>
      </c>
      <c r="BP339" s="80">
        <f t="shared" si="302"/>
        <v>0</v>
      </c>
      <c r="BQ339" s="72">
        <f t="shared" si="303"/>
        <v>1</v>
      </c>
      <c r="BR339" s="72">
        <f t="shared" si="304"/>
        <v>0</v>
      </c>
      <c r="BS339" s="78">
        <f t="shared" si="305"/>
        <v>1</v>
      </c>
      <c r="BT339" s="78">
        <f t="shared" si="306"/>
        <v>1</v>
      </c>
      <c r="BU339" s="80">
        <f t="shared" si="307"/>
        <v>0</v>
      </c>
      <c r="BV339" s="80">
        <f t="shared" si="308"/>
        <v>0</v>
      </c>
      <c r="BW339" s="78">
        <f>COUNTIF(Referrals[[#This Row],[Name]:[Alt.contact]],"Mi")</f>
        <v>0</v>
      </c>
      <c r="BX339" s="80">
        <f t="shared" si="309"/>
        <v>0</v>
      </c>
      <c r="BY339" s="72">
        <f t="shared" si="310"/>
        <v>0</v>
      </c>
      <c r="BZ339" s="80">
        <f t="shared" si="311"/>
        <v>0</v>
      </c>
      <c r="CA339" s="67">
        <f t="shared" si="312"/>
        <v>0</v>
      </c>
      <c r="CB339" s="80">
        <f t="shared" si="313"/>
        <v>1</v>
      </c>
      <c r="CC339" s="80">
        <f t="shared" si="314"/>
        <v>0</v>
      </c>
      <c r="CD339" s="80">
        <f t="shared" si="315"/>
        <v>0</v>
      </c>
      <c r="CE339" s="52"/>
      <c r="CF339" t="s">
        <v>41</v>
      </c>
      <c r="CG339" s="62"/>
      <c r="CH339" s="22" t="s">
        <v>482</v>
      </c>
      <c r="CI339" s="22" t="s">
        <v>17</v>
      </c>
      <c r="CJ339" s="4">
        <v>43265</v>
      </c>
      <c r="CK339" s="80" t="str">
        <f t="shared" si="316"/>
        <v xml:space="preserve"> </v>
      </c>
      <c r="CL339" s="15"/>
      <c r="CM339" s="6" t="str">
        <f t="shared" ca="1" si="317"/>
        <v xml:space="preserve"> </v>
      </c>
      <c r="CN339" s="6" t="str">
        <f t="shared" ca="1" si="318"/>
        <v xml:space="preserve"> </v>
      </c>
      <c r="CO339" s="80" t="str">
        <f t="shared" ca="1" si="319"/>
        <v xml:space="preserve"> </v>
      </c>
      <c r="CP339" s="80" t="str">
        <f t="shared" si="320"/>
        <v xml:space="preserve"> </v>
      </c>
      <c r="CQ339" s="80" t="str">
        <f t="shared" si="321"/>
        <v xml:space="preserve"> </v>
      </c>
      <c r="CR339" s="80" t="str">
        <f t="shared" si="322"/>
        <v xml:space="preserve"> </v>
      </c>
      <c r="CS339" s="80">
        <f t="shared" si="323"/>
        <v>2</v>
      </c>
    </row>
    <row r="340" spans="1:97">
      <c r="A340" s="33" t="s">
        <v>485</v>
      </c>
      <c r="B340" s="20" t="s">
        <v>60</v>
      </c>
      <c r="C340" t="s">
        <v>138</v>
      </c>
      <c r="D340">
        <v>1078719</v>
      </c>
      <c r="E340" s="4">
        <v>43137</v>
      </c>
      <c r="F340" s="2">
        <v>43306</v>
      </c>
      <c r="G340" s="2">
        <v>26258</v>
      </c>
      <c r="H340" s="58">
        <v>46</v>
      </c>
      <c r="I340" s="72" t="s">
        <v>8</v>
      </c>
      <c r="J340" s="43" t="s">
        <v>8</v>
      </c>
      <c r="K340" s="6">
        <v>14</v>
      </c>
      <c r="L340" s="6" t="s">
        <v>8</v>
      </c>
      <c r="M340" s="6" t="s">
        <v>11</v>
      </c>
      <c r="N340" s="6" t="s">
        <v>11</v>
      </c>
      <c r="O340" s="57" t="s">
        <v>8</v>
      </c>
      <c r="P340" t="s">
        <v>9</v>
      </c>
      <c r="Q340" t="s">
        <v>11</v>
      </c>
      <c r="R340" t="s">
        <v>11</v>
      </c>
      <c r="S340" s="40" t="s">
        <v>11</v>
      </c>
      <c r="T340" t="s">
        <v>22</v>
      </c>
      <c r="U340" s="72" t="s">
        <v>8</v>
      </c>
      <c r="V340" t="s">
        <v>11</v>
      </c>
      <c r="W340" s="72" t="s">
        <v>11</v>
      </c>
      <c r="X340" s="72" t="s">
        <v>11</v>
      </c>
      <c r="Y340" s="80" t="s">
        <v>8</v>
      </c>
      <c r="AB340" t="s">
        <v>26</v>
      </c>
      <c r="AD340" s="4">
        <v>43313</v>
      </c>
      <c r="AE340" t="s">
        <v>16</v>
      </c>
      <c r="AF340" s="6">
        <f>Referrals[[#This Row],[Date.Received]]-Referrals[[#This Row],[Date.Assessed]]</f>
        <v>169</v>
      </c>
      <c r="AG340" s="44" t="s">
        <v>645</v>
      </c>
      <c r="AH340" s="6" t="s">
        <v>638</v>
      </c>
      <c r="AI340" s="6" t="s">
        <v>700</v>
      </c>
      <c r="AJ340" s="63">
        <f t="shared" si="271"/>
        <v>2018</v>
      </c>
      <c r="AK340" s="63">
        <f t="shared" si="272"/>
        <v>7</v>
      </c>
      <c r="AL340" s="44">
        <f t="shared" si="273"/>
        <v>0</v>
      </c>
      <c r="AM340" s="80">
        <f t="shared" si="274"/>
        <v>1</v>
      </c>
      <c r="AN340" s="80">
        <f t="shared" si="275"/>
        <v>0</v>
      </c>
      <c r="AO340" s="6">
        <f t="shared" si="276"/>
        <v>1</v>
      </c>
      <c r="AP340" s="80">
        <f t="shared" si="277"/>
        <v>0</v>
      </c>
      <c r="AQ340" s="44">
        <f t="shared" si="278"/>
        <v>0</v>
      </c>
      <c r="AR340" s="80">
        <f t="shared" si="279"/>
        <v>0</v>
      </c>
      <c r="AS340" s="44">
        <f t="shared" si="280"/>
        <v>0</v>
      </c>
      <c r="AT340" s="80">
        <f t="shared" si="281"/>
        <v>0</v>
      </c>
      <c r="AU340" s="80">
        <f t="shared" si="282"/>
        <v>0</v>
      </c>
      <c r="AV340" s="72">
        <f t="shared" si="283"/>
        <v>1</v>
      </c>
      <c r="AW340" s="72">
        <f t="shared" si="284"/>
        <v>1</v>
      </c>
      <c r="AX340" s="72">
        <f t="shared" si="285"/>
        <v>0</v>
      </c>
      <c r="AY340" s="72">
        <f t="shared" si="286"/>
        <v>0</v>
      </c>
      <c r="AZ340" s="72">
        <f t="shared" si="287"/>
        <v>0</v>
      </c>
      <c r="BA340" s="72">
        <f>IF(SUM(Referrals[[#This Row],[Tribal.bin]:[GA.bin]]) = 0,0,1)</f>
        <v>1</v>
      </c>
      <c r="BB340" s="72">
        <f t="shared" si="288"/>
        <v>0</v>
      </c>
      <c r="BC340" s="72">
        <f t="shared" si="289"/>
        <v>0</v>
      </c>
      <c r="BD340" s="72">
        <f t="shared" si="290"/>
        <v>0</v>
      </c>
      <c r="BE340" s="72">
        <f t="shared" si="291"/>
        <v>0</v>
      </c>
      <c r="BF340" s="72">
        <f t="shared" si="292"/>
        <v>0</v>
      </c>
      <c r="BG340" s="72">
        <f t="shared" si="293"/>
        <v>0</v>
      </c>
      <c r="BH340" s="72">
        <f t="shared" si="294"/>
        <v>1</v>
      </c>
      <c r="BI340" s="72">
        <f t="shared" si="295"/>
        <v>0</v>
      </c>
      <c r="BJ340" s="78">
        <f t="shared" si="296"/>
        <v>1</v>
      </c>
      <c r="BK340" s="78">
        <f t="shared" si="297"/>
        <v>1</v>
      </c>
      <c r="BL340" s="78">
        <f t="shared" si="298"/>
        <v>0</v>
      </c>
      <c r="BM340" s="72">
        <f t="shared" si="299"/>
        <v>1</v>
      </c>
      <c r="BN340" s="72">
        <f t="shared" si="300"/>
        <v>1</v>
      </c>
      <c r="BO340" s="72">
        <f t="shared" si="301"/>
        <v>1</v>
      </c>
      <c r="BP340" s="80">
        <f t="shared" si="302"/>
        <v>0</v>
      </c>
      <c r="BQ340" s="72">
        <f t="shared" si="303"/>
        <v>0</v>
      </c>
      <c r="BR340" s="72">
        <f t="shared" si="304"/>
        <v>0</v>
      </c>
      <c r="BS340" s="78">
        <f t="shared" si="305"/>
        <v>1</v>
      </c>
      <c r="BT340" s="78">
        <f t="shared" si="306"/>
        <v>1</v>
      </c>
      <c r="BU340" s="80">
        <f t="shared" si="307"/>
        <v>0</v>
      </c>
      <c r="BV340" s="80">
        <f t="shared" si="308"/>
        <v>0</v>
      </c>
      <c r="BW340" s="78">
        <f>COUNTIF(Referrals[[#This Row],[Name]:[Alt.contact]],"Mi")</f>
        <v>0</v>
      </c>
      <c r="BX340" s="80">
        <f t="shared" si="309"/>
        <v>0</v>
      </c>
      <c r="BY340" s="66">
        <f t="shared" si="310"/>
        <v>1</v>
      </c>
      <c r="BZ340" s="66">
        <f t="shared" si="311"/>
        <v>0</v>
      </c>
      <c r="CA340" s="67">
        <f t="shared" si="312"/>
        <v>1</v>
      </c>
      <c r="CB340" s="80">
        <f t="shared" si="313"/>
        <v>0</v>
      </c>
      <c r="CC340" s="80">
        <f t="shared" si="314"/>
        <v>0</v>
      </c>
      <c r="CD340" s="80">
        <f t="shared" si="315"/>
        <v>0</v>
      </c>
      <c r="CE340" s="4">
        <v>43348</v>
      </c>
      <c r="CG340" s="62"/>
      <c r="CJ340" s="4">
        <v>43348</v>
      </c>
      <c r="CK340" s="80" t="str">
        <f t="shared" si="316"/>
        <v>Yes</v>
      </c>
      <c r="CL340" s="28"/>
      <c r="CM340" s="6">
        <f t="shared" ca="1" si="317"/>
        <v>513</v>
      </c>
      <c r="CN340" s="6" t="str">
        <f t="shared" ca="1" si="318"/>
        <v>Yes</v>
      </c>
      <c r="CO340" s="80" t="str">
        <f t="shared" ca="1" si="319"/>
        <v>Yes</v>
      </c>
      <c r="CP340" s="80">
        <f t="shared" si="320"/>
        <v>42</v>
      </c>
      <c r="CQ340" s="80">
        <f t="shared" si="321"/>
        <v>7</v>
      </c>
      <c r="CR340" s="80">
        <f t="shared" si="322"/>
        <v>35</v>
      </c>
      <c r="CS340" s="80" t="str">
        <f t="shared" si="323"/>
        <v xml:space="preserve"> </v>
      </c>
    </row>
    <row r="341" spans="1:97">
      <c r="A341" s="33" t="s">
        <v>483</v>
      </c>
      <c r="B341" t="s">
        <v>60</v>
      </c>
      <c r="C341" t="s">
        <v>138</v>
      </c>
      <c r="D341">
        <v>1007226</v>
      </c>
      <c r="E341" s="4">
        <v>43136</v>
      </c>
      <c r="F341" s="2">
        <v>43306</v>
      </c>
      <c r="G341" s="2">
        <v>31704</v>
      </c>
      <c r="H341" s="58">
        <v>31</v>
      </c>
      <c r="I341" s="72" t="s">
        <v>11</v>
      </c>
      <c r="J341" s="43" t="s">
        <v>8</v>
      </c>
      <c r="K341" s="6">
        <v>14</v>
      </c>
      <c r="L341" s="6" t="s">
        <v>8</v>
      </c>
      <c r="M341" s="6" t="s">
        <v>11</v>
      </c>
      <c r="N341" s="6" t="s">
        <v>11</v>
      </c>
      <c r="O341" s="57" t="s">
        <v>8</v>
      </c>
      <c r="P341" t="s">
        <v>355</v>
      </c>
      <c r="Q341" t="s">
        <v>11</v>
      </c>
      <c r="S341" s="40" t="s">
        <v>11</v>
      </c>
      <c r="T341" t="s">
        <v>22</v>
      </c>
      <c r="U341" s="72" t="s">
        <v>8</v>
      </c>
      <c r="V341" t="s">
        <v>11</v>
      </c>
      <c r="W341" s="72" t="s">
        <v>8</v>
      </c>
      <c r="X341" s="72" t="s">
        <v>8</v>
      </c>
      <c r="Y341" s="80" t="s">
        <v>8</v>
      </c>
      <c r="AE341" t="s">
        <v>12</v>
      </c>
      <c r="AF341" s="6">
        <f>Referrals[[#This Row],[Date.Received]]-Referrals[[#This Row],[Date.Assessed]]</f>
        <v>170</v>
      </c>
      <c r="AG341" s="6" t="s">
        <v>644</v>
      </c>
      <c r="AH341" s="6" t="s">
        <v>638</v>
      </c>
      <c r="AI341" s="6" t="s">
        <v>700</v>
      </c>
      <c r="AJ341" s="63">
        <f t="shared" si="271"/>
        <v>2018</v>
      </c>
      <c r="AK341" s="63">
        <f t="shared" si="272"/>
        <v>7</v>
      </c>
      <c r="AL341" s="80">
        <f t="shared" si="273"/>
        <v>1</v>
      </c>
      <c r="AM341" s="80">
        <f t="shared" si="274"/>
        <v>0</v>
      </c>
      <c r="AN341" s="80">
        <f t="shared" si="275"/>
        <v>0</v>
      </c>
      <c r="AO341" s="6">
        <f t="shared" si="276"/>
        <v>1</v>
      </c>
      <c r="AP341" s="80">
        <f t="shared" si="277"/>
        <v>0</v>
      </c>
      <c r="AQ341" s="44">
        <f t="shared" si="278"/>
        <v>0</v>
      </c>
      <c r="AR341" s="80">
        <f t="shared" si="279"/>
        <v>0</v>
      </c>
      <c r="AS341" s="44">
        <f t="shared" si="280"/>
        <v>0</v>
      </c>
      <c r="AT341" s="80">
        <f t="shared" si="281"/>
        <v>0</v>
      </c>
      <c r="AU341" s="80">
        <f t="shared" si="282"/>
        <v>0</v>
      </c>
      <c r="AV341" s="72">
        <f t="shared" si="283"/>
        <v>1</v>
      </c>
      <c r="AW341" s="72">
        <f t="shared" si="284"/>
        <v>1</v>
      </c>
      <c r="AX341" s="72">
        <f t="shared" si="285"/>
        <v>0</v>
      </c>
      <c r="AY341" s="72">
        <f t="shared" si="286"/>
        <v>0</v>
      </c>
      <c r="AZ341" s="72">
        <f t="shared" si="287"/>
        <v>0</v>
      </c>
      <c r="BA341" s="72">
        <f>IF(SUM(Referrals[[#This Row],[Tribal.bin]:[GA.bin]]) = 0,0,1)</f>
        <v>1</v>
      </c>
      <c r="BB341" s="72">
        <f t="shared" si="288"/>
        <v>0</v>
      </c>
      <c r="BC341" s="72">
        <f t="shared" si="289"/>
        <v>0</v>
      </c>
      <c r="BD341" s="72">
        <f t="shared" si="290"/>
        <v>0</v>
      </c>
      <c r="BE341" s="72">
        <f t="shared" si="291"/>
        <v>1</v>
      </c>
      <c r="BF341" s="72">
        <f t="shared" si="292"/>
        <v>0</v>
      </c>
      <c r="BG341" s="72">
        <f t="shared" si="293"/>
        <v>0</v>
      </c>
      <c r="BH341" s="72">
        <f t="shared" si="294"/>
        <v>0</v>
      </c>
      <c r="BI341" s="72">
        <f t="shared" si="295"/>
        <v>0</v>
      </c>
      <c r="BJ341" s="78">
        <f t="shared" si="296"/>
        <v>1</v>
      </c>
      <c r="BK341" s="78">
        <f t="shared" si="297"/>
        <v>1</v>
      </c>
      <c r="BL341" s="78">
        <f t="shared" si="298"/>
        <v>0</v>
      </c>
      <c r="BM341" s="72">
        <f t="shared" si="299"/>
        <v>1</v>
      </c>
      <c r="BN341" s="72">
        <f t="shared" si="300"/>
        <v>0</v>
      </c>
      <c r="BO341" s="72">
        <f t="shared" si="301"/>
        <v>1</v>
      </c>
      <c r="BP341" s="80">
        <f t="shared" si="302"/>
        <v>0</v>
      </c>
      <c r="BQ341" s="72">
        <f t="shared" si="303"/>
        <v>1</v>
      </c>
      <c r="BR341" s="72">
        <f t="shared" si="304"/>
        <v>0</v>
      </c>
      <c r="BS341" s="78">
        <f t="shared" si="305"/>
        <v>0</v>
      </c>
      <c r="BT341" s="78">
        <f t="shared" si="306"/>
        <v>0</v>
      </c>
      <c r="BU341" s="80">
        <f t="shared" si="307"/>
        <v>0</v>
      </c>
      <c r="BV341" s="80">
        <f t="shared" si="308"/>
        <v>0</v>
      </c>
      <c r="BW341" s="78">
        <f>COUNTIF(Referrals[[#This Row],[Name]:[Alt.contact]],"Mi")</f>
        <v>0</v>
      </c>
      <c r="BX341" s="80">
        <f t="shared" si="309"/>
        <v>0</v>
      </c>
      <c r="BY341" s="72">
        <f t="shared" si="310"/>
        <v>0</v>
      </c>
      <c r="BZ341" s="80">
        <f t="shared" si="311"/>
        <v>0</v>
      </c>
      <c r="CA341" s="67">
        <f t="shared" si="312"/>
        <v>0</v>
      </c>
      <c r="CB341" s="80">
        <f t="shared" si="313"/>
        <v>1</v>
      </c>
      <c r="CC341" s="80">
        <f t="shared" si="314"/>
        <v>0</v>
      </c>
      <c r="CD341" s="80">
        <f t="shared" si="315"/>
        <v>0</v>
      </c>
      <c r="CE341" s="22"/>
      <c r="CF341" s="40" t="s">
        <v>413</v>
      </c>
      <c r="CG341" s="62"/>
      <c r="CJ341" s="4">
        <v>43364</v>
      </c>
      <c r="CK341" s="80" t="str">
        <f t="shared" si="316"/>
        <v xml:space="preserve"> </v>
      </c>
      <c r="CL341" s="15"/>
      <c r="CM341" s="6" t="str">
        <f t="shared" ca="1" si="317"/>
        <v xml:space="preserve"> </v>
      </c>
      <c r="CN341" s="6" t="str">
        <f t="shared" ca="1" si="318"/>
        <v xml:space="preserve"> </v>
      </c>
      <c r="CO341" s="80" t="str">
        <f t="shared" ca="1" si="319"/>
        <v xml:space="preserve"> </v>
      </c>
      <c r="CP341" s="80" t="str">
        <f t="shared" si="320"/>
        <v xml:space="preserve"> </v>
      </c>
      <c r="CQ341" s="80" t="str">
        <f t="shared" si="321"/>
        <v xml:space="preserve"> </v>
      </c>
      <c r="CR341" s="80" t="str">
        <f t="shared" si="322"/>
        <v xml:space="preserve"> </v>
      </c>
      <c r="CS341" s="80">
        <f t="shared" si="323"/>
        <v>58</v>
      </c>
    </row>
    <row r="342" spans="1:97">
      <c r="A342" s="33" t="s">
        <v>484</v>
      </c>
      <c r="B342" t="s">
        <v>119</v>
      </c>
      <c r="C342" t="s">
        <v>188</v>
      </c>
      <c r="D342">
        <v>1038939</v>
      </c>
      <c r="E342" s="4">
        <v>42936</v>
      </c>
      <c r="F342" s="2">
        <v>43306</v>
      </c>
      <c r="G342" s="2">
        <v>30344</v>
      </c>
      <c r="H342" s="58">
        <v>35</v>
      </c>
      <c r="I342" s="72" t="s">
        <v>11</v>
      </c>
      <c r="J342" s="43" t="s">
        <v>8</v>
      </c>
      <c r="K342" s="6">
        <v>15</v>
      </c>
      <c r="L342" s="6" t="s">
        <v>8</v>
      </c>
      <c r="M342" s="6" t="s">
        <v>11</v>
      </c>
      <c r="N342" s="6" t="s">
        <v>11</v>
      </c>
      <c r="O342" s="68" t="s">
        <v>8</v>
      </c>
      <c r="P342" t="s">
        <v>9</v>
      </c>
      <c r="Q342" t="s">
        <v>11</v>
      </c>
      <c r="T342" t="s">
        <v>22</v>
      </c>
      <c r="U342" s="80" t="s">
        <v>8</v>
      </c>
      <c r="V342" t="s">
        <v>11</v>
      </c>
      <c r="W342" s="80" t="s">
        <v>11</v>
      </c>
      <c r="X342" s="80" t="s">
        <v>11</v>
      </c>
      <c r="Y342" s="80" t="s">
        <v>8</v>
      </c>
      <c r="AE342" t="s">
        <v>12</v>
      </c>
      <c r="AF342" s="6">
        <f>Referrals[[#This Row],[Date.Received]]-Referrals[[#This Row],[Date.Assessed]]</f>
        <v>370</v>
      </c>
      <c r="AG342" s="6" t="s">
        <v>644</v>
      </c>
      <c r="AH342" s="6" t="s">
        <v>640</v>
      </c>
      <c r="AI342" s="6" t="s">
        <v>700</v>
      </c>
      <c r="AJ342" s="63">
        <f t="shared" si="271"/>
        <v>2018</v>
      </c>
      <c r="AK342" s="63">
        <f t="shared" si="272"/>
        <v>7</v>
      </c>
      <c r="AL342" s="80">
        <f t="shared" si="273"/>
        <v>1</v>
      </c>
      <c r="AM342" s="80">
        <f t="shared" si="274"/>
        <v>0</v>
      </c>
      <c r="AN342" s="80">
        <f t="shared" si="275"/>
        <v>0</v>
      </c>
      <c r="AO342" s="44">
        <f t="shared" si="276"/>
        <v>0</v>
      </c>
      <c r="AP342" s="80">
        <f t="shared" si="277"/>
        <v>0</v>
      </c>
      <c r="AQ342" s="80">
        <f t="shared" si="278"/>
        <v>1</v>
      </c>
      <c r="AR342" s="80">
        <f t="shared" si="279"/>
        <v>0</v>
      </c>
      <c r="AS342" s="44">
        <f t="shared" si="280"/>
        <v>0</v>
      </c>
      <c r="AT342" s="80">
        <f t="shared" si="281"/>
        <v>0</v>
      </c>
      <c r="AU342" s="80">
        <f t="shared" si="282"/>
        <v>0</v>
      </c>
      <c r="AV342" s="72">
        <f t="shared" si="283"/>
        <v>1</v>
      </c>
      <c r="AW342" s="72">
        <f t="shared" si="284"/>
        <v>1</v>
      </c>
      <c r="AX342" s="72">
        <f t="shared" si="285"/>
        <v>0</v>
      </c>
      <c r="AY342" s="72">
        <f t="shared" si="286"/>
        <v>0</v>
      </c>
      <c r="AZ342" s="72">
        <f t="shared" si="287"/>
        <v>0</v>
      </c>
      <c r="BA342" s="72">
        <f>IF(SUM(Referrals[[#This Row],[Tribal.bin]:[GA.bin]]) = 0,0,1)</f>
        <v>1</v>
      </c>
      <c r="BB342" s="72">
        <f t="shared" si="288"/>
        <v>0</v>
      </c>
      <c r="BC342" s="72">
        <f t="shared" si="289"/>
        <v>0</v>
      </c>
      <c r="BD342" s="72">
        <f t="shared" si="290"/>
        <v>0</v>
      </c>
      <c r="BE342" s="72">
        <f t="shared" si="291"/>
        <v>0</v>
      </c>
      <c r="BF342" s="72">
        <f t="shared" si="292"/>
        <v>0</v>
      </c>
      <c r="BG342" s="72">
        <f t="shared" si="293"/>
        <v>0</v>
      </c>
      <c r="BH342" s="72">
        <f t="shared" si="294"/>
        <v>1</v>
      </c>
      <c r="BI342" s="72">
        <f t="shared" si="295"/>
        <v>0</v>
      </c>
      <c r="BJ342" s="78">
        <f t="shared" si="296"/>
        <v>1</v>
      </c>
      <c r="BK342" s="78">
        <f t="shared" si="297"/>
        <v>1</v>
      </c>
      <c r="BL342" s="78">
        <f t="shared" si="298"/>
        <v>0</v>
      </c>
      <c r="BM342" s="72">
        <f t="shared" si="299"/>
        <v>1</v>
      </c>
      <c r="BN342" s="72">
        <f t="shared" si="300"/>
        <v>0</v>
      </c>
      <c r="BO342" s="72">
        <f t="shared" si="301"/>
        <v>0</v>
      </c>
      <c r="BP342" s="80">
        <f t="shared" si="302"/>
        <v>0</v>
      </c>
      <c r="BQ342" s="72">
        <f t="shared" si="303"/>
        <v>1</v>
      </c>
      <c r="BR342" s="72">
        <f t="shared" si="304"/>
        <v>0</v>
      </c>
      <c r="BS342" s="78">
        <f t="shared" si="305"/>
        <v>1</v>
      </c>
      <c r="BT342" s="78">
        <f t="shared" si="306"/>
        <v>1</v>
      </c>
      <c r="BU342" s="80">
        <f t="shared" si="307"/>
        <v>0</v>
      </c>
      <c r="BV342" s="80">
        <f t="shared" si="308"/>
        <v>0</v>
      </c>
      <c r="BW342" s="78">
        <f>COUNTIF(Referrals[[#This Row],[Name]:[Alt.contact]],"Mi")</f>
        <v>0</v>
      </c>
      <c r="BX342" s="80">
        <f t="shared" si="309"/>
        <v>0</v>
      </c>
      <c r="BY342" s="80">
        <f t="shared" si="310"/>
        <v>0</v>
      </c>
      <c r="BZ342" s="80">
        <f t="shared" si="311"/>
        <v>0</v>
      </c>
      <c r="CA342" s="67">
        <f t="shared" si="312"/>
        <v>0</v>
      </c>
      <c r="CB342" s="80">
        <f t="shared" si="313"/>
        <v>1</v>
      </c>
      <c r="CC342" s="80">
        <f t="shared" si="314"/>
        <v>0</v>
      </c>
      <c r="CD342" s="80">
        <f t="shared" si="315"/>
        <v>0</v>
      </c>
      <c r="CE342"/>
      <c r="CF342" s="40" t="s">
        <v>413</v>
      </c>
      <c r="CG342" s="62"/>
      <c r="CI342" t="s">
        <v>27</v>
      </c>
      <c r="CJ342" s="4">
        <v>43391</v>
      </c>
      <c r="CK342" s="80" t="str">
        <f t="shared" si="316"/>
        <v xml:space="preserve"> </v>
      </c>
      <c r="CL342" s="15"/>
      <c r="CM342" s="6" t="str">
        <f t="shared" ca="1" si="317"/>
        <v xml:space="preserve"> </v>
      </c>
      <c r="CN342" s="6" t="str">
        <f t="shared" ca="1" si="318"/>
        <v xml:space="preserve"> </v>
      </c>
      <c r="CO342" s="80" t="str">
        <f t="shared" ca="1" si="319"/>
        <v xml:space="preserve"> </v>
      </c>
      <c r="CP342" s="80" t="str">
        <f t="shared" si="320"/>
        <v xml:space="preserve"> </v>
      </c>
      <c r="CQ342" s="80" t="str">
        <f t="shared" si="321"/>
        <v xml:space="preserve"> </v>
      </c>
      <c r="CR342" s="80" t="str">
        <f t="shared" si="322"/>
        <v xml:space="preserve"> </v>
      </c>
      <c r="CS342" s="80">
        <f t="shared" si="323"/>
        <v>85</v>
      </c>
    </row>
    <row r="343" spans="1:97">
      <c r="A343" s="33" t="s">
        <v>486</v>
      </c>
      <c r="B343" t="s">
        <v>111</v>
      </c>
      <c r="C343" t="s">
        <v>112</v>
      </c>
      <c r="D343">
        <v>1071415</v>
      </c>
      <c r="E343" s="4">
        <v>43265</v>
      </c>
      <c r="F343" s="2">
        <v>43306</v>
      </c>
      <c r="G343" s="2">
        <v>27768</v>
      </c>
      <c r="H343" s="58">
        <v>42</v>
      </c>
      <c r="I343" s="72" t="s">
        <v>8</v>
      </c>
      <c r="J343" s="43" t="s">
        <v>8</v>
      </c>
      <c r="K343" s="6">
        <v>14</v>
      </c>
      <c r="L343" s="6" t="s">
        <v>8</v>
      </c>
      <c r="M343" s="6" t="s">
        <v>11</v>
      </c>
      <c r="N343" s="6" t="s">
        <v>8</v>
      </c>
      <c r="O343" s="57" t="s">
        <v>8</v>
      </c>
      <c r="P343" t="s">
        <v>9</v>
      </c>
      <c r="Q343" t="s">
        <v>11</v>
      </c>
      <c r="R343" t="s">
        <v>11</v>
      </c>
      <c r="T343" t="s">
        <v>45</v>
      </c>
      <c r="U343" s="72" t="s">
        <v>11</v>
      </c>
      <c r="V343" t="s">
        <v>11</v>
      </c>
      <c r="W343" s="72" t="s">
        <v>11</v>
      </c>
      <c r="X343" s="72" t="s">
        <v>8</v>
      </c>
      <c r="Y343" s="80" t="s">
        <v>8</v>
      </c>
      <c r="AE343" t="s">
        <v>12</v>
      </c>
      <c r="AF343" s="6">
        <f>Referrals[[#This Row],[Date.Received]]-Referrals[[#This Row],[Date.Assessed]]</f>
        <v>41</v>
      </c>
      <c r="AG343" s="44" t="s">
        <v>645</v>
      </c>
      <c r="AH343" s="6" t="s">
        <v>642</v>
      </c>
      <c r="AI343" s="6" t="s">
        <v>700</v>
      </c>
      <c r="AJ343" s="63">
        <f t="shared" si="271"/>
        <v>2018</v>
      </c>
      <c r="AK343" s="63">
        <f t="shared" si="272"/>
        <v>7</v>
      </c>
      <c r="AL343" s="44">
        <f t="shared" si="273"/>
        <v>0</v>
      </c>
      <c r="AM343" s="80">
        <f t="shared" si="274"/>
        <v>1</v>
      </c>
      <c r="AN343" s="80">
        <f t="shared" si="275"/>
        <v>0</v>
      </c>
      <c r="AO343" s="44">
        <f t="shared" si="276"/>
        <v>0</v>
      </c>
      <c r="AP343" s="80">
        <f t="shared" si="277"/>
        <v>0</v>
      </c>
      <c r="AQ343" s="44">
        <f t="shared" si="278"/>
        <v>0</v>
      </c>
      <c r="AR343" s="80">
        <f t="shared" si="279"/>
        <v>0</v>
      </c>
      <c r="AS343" s="6">
        <f t="shared" si="280"/>
        <v>1</v>
      </c>
      <c r="AT343" s="80">
        <f t="shared" si="281"/>
        <v>0</v>
      </c>
      <c r="AU343" s="80">
        <f t="shared" si="282"/>
        <v>0</v>
      </c>
      <c r="AV343" s="72">
        <f t="shared" si="283"/>
        <v>1</v>
      </c>
      <c r="AW343" s="72">
        <f t="shared" si="284"/>
        <v>0</v>
      </c>
      <c r="AX343" s="72">
        <f t="shared" si="285"/>
        <v>0</v>
      </c>
      <c r="AY343" s="72">
        <f t="shared" si="286"/>
        <v>1</v>
      </c>
      <c r="AZ343" s="72">
        <f t="shared" si="287"/>
        <v>0</v>
      </c>
      <c r="BA343" s="72">
        <f>IF(SUM(Referrals[[#This Row],[Tribal.bin]:[GA.bin]]) = 0,0,1)</f>
        <v>1</v>
      </c>
      <c r="BB343" s="72">
        <f t="shared" si="288"/>
        <v>0</v>
      </c>
      <c r="BC343" s="72">
        <f t="shared" si="289"/>
        <v>0</v>
      </c>
      <c r="BD343" s="72">
        <f t="shared" si="290"/>
        <v>0</v>
      </c>
      <c r="BE343" s="72">
        <f t="shared" si="291"/>
        <v>0</v>
      </c>
      <c r="BF343" s="72">
        <f t="shared" si="292"/>
        <v>0</v>
      </c>
      <c r="BG343" s="72">
        <f t="shared" si="293"/>
        <v>0</v>
      </c>
      <c r="BH343" s="72">
        <f t="shared" si="294"/>
        <v>1</v>
      </c>
      <c r="BI343" s="72">
        <f t="shared" si="295"/>
        <v>0</v>
      </c>
      <c r="BJ343" s="78">
        <f t="shared" si="296"/>
        <v>1</v>
      </c>
      <c r="BK343" s="78">
        <f t="shared" si="297"/>
        <v>0</v>
      </c>
      <c r="BL343" s="78">
        <f t="shared" si="298"/>
        <v>0</v>
      </c>
      <c r="BM343" s="72">
        <f t="shared" si="299"/>
        <v>1</v>
      </c>
      <c r="BN343" s="72">
        <f t="shared" si="300"/>
        <v>1</v>
      </c>
      <c r="BO343" s="72">
        <f t="shared" si="301"/>
        <v>0</v>
      </c>
      <c r="BP343" s="80">
        <f t="shared" si="302"/>
        <v>0</v>
      </c>
      <c r="BQ343" s="72">
        <f t="shared" si="303"/>
        <v>0</v>
      </c>
      <c r="BR343" s="72">
        <f t="shared" si="304"/>
        <v>0</v>
      </c>
      <c r="BS343" s="78">
        <f t="shared" si="305"/>
        <v>1</v>
      </c>
      <c r="BT343" s="78">
        <f t="shared" si="306"/>
        <v>0</v>
      </c>
      <c r="BU343" s="80">
        <f t="shared" si="307"/>
        <v>1</v>
      </c>
      <c r="BV343" s="80">
        <f t="shared" si="308"/>
        <v>0</v>
      </c>
      <c r="BW343" s="78">
        <f>COUNTIF(Referrals[[#This Row],[Name]:[Alt.contact]],"Mi")</f>
        <v>0</v>
      </c>
      <c r="BX343" s="80">
        <f t="shared" si="309"/>
        <v>0</v>
      </c>
      <c r="BY343" s="72">
        <f t="shared" si="310"/>
        <v>0</v>
      </c>
      <c r="BZ343" s="80">
        <f t="shared" si="311"/>
        <v>0</v>
      </c>
      <c r="CA343" s="67">
        <f t="shared" si="312"/>
        <v>0</v>
      </c>
      <c r="CB343" s="80">
        <f t="shared" si="313"/>
        <v>1</v>
      </c>
      <c r="CC343" s="80">
        <f t="shared" si="314"/>
        <v>0</v>
      </c>
      <c r="CD343" s="80">
        <f t="shared" si="315"/>
        <v>0</v>
      </c>
      <c r="CE343" s="4"/>
      <c r="CF343" t="s">
        <v>717</v>
      </c>
      <c r="CG343" s="41" t="s">
        <v>104</v>
      </c>
      <c r="CI343" t="s">
        <v>29</v>
      </c>
      <c r="CJ343" s="4">
        <v>43320</v>
      </c>
      <c r="CK343" s="80" t="str">
        <f t="shared" si="316"/>
        <v xml:space="preserve"> </v>
      </c>
      <c r="CL343" s="15"/>
      <c r="CM343" s="6" t="str">
        <f t="shared" ca="1" si="317"/>
        <v xml:space="preserve"> </v>
      </c>
      <c r="CN343" s="6" t="str">
        <f t="shared" ca="1" si="318"/>
        <v xml:space="preserve"> </v>
      </c>
      <c r="CO343" s="80" t="str">
        <f t="shared" ca="1" si="319"/>
        <v xml:space="preserve"> </v>
      </c>
      <c r="CP343" s="80" t="str">
        <f t="shared" si="320"/>
        <v xml:space="preserve"> </v>
      </c>
      <c r="CQ343" s="80" t="str">
        <f t="shared" si="321"/>
        <v xml:space="preserve"> </v>
      </c>
      <c r="CR343" s="80" t="str">
        <f t="shared" si="322"/>
        <v xml:space="preserve"> </v>
      </c>
      <c r="CS343" s="80">
        <f t="shared" si="323"/>
        <v>14</v>
      </c>
    </row>
    <row r="344" spans="1:97">
      <c r="A344" s="33" t="s">
        <v>487</v>
      </c>
      <c r="B344" t="s">
        <v>60</v>
      </c>
      <c r="C344" t="s">
        <v>138</v>
      </c>
      <c r="D344">
        <v>1027983</v>
      </c>
      <c r="E344" s="4">
        <v>43158</v>
      </c>
      <c r="F344" s="2">
        <v>43306</v>
      </c>
      <c r="G344" s="2">
        <v>24997</v>
      </c>
      <c r="H344" s="58">
        <v>50</v>
      </c>
      <c r="I344" s="72" t="s">
        <v>11</v>
      </c>
      <c r="J344" s="43" t="s">
        <v>8</v>
      </c>
      <c r="K344" s="6">
        <v>14</v>
      </c>
      <c r="L344" s="6" t="s">
        <v>8</v>
      </c>
      <c r="M344" s="6" t="s">
        <v>11</v>
      </c>
      <c r="N344" s="6" t="s">
        <v>11</v>
      </c>
      <c r="O344" s="57" t="s">
        <v>8</v>
      </c>
      <c r="P344" t="s">
        <v>9</v>
      </c>
      <c r="Q344" t="s">
        <v>11</v>
      </c>
      <c r="S344" s="40" t="s">
        <v>11</v>
      </c>
      <c r="T344" t="s">
        <v>22</v>
      </c>
      <c r="U344" s="72" t="s">
        <v>11</v>
      </c>
      <c r="V344" t="s">
        <v>11</v>
      </c>
      <c r="W344" s="72" t="s">
        <v>8</v>
      </c>
      <c r="X344" s="72" t="s">
        <v>8</v>
      </c>
      <c r="Y344" s="80" t="s">
        <v>8</v>
      </c>
      <c r="AE344" t="s">
        <v>12</v>
      </c>
      <c r="AF344" s="6">
        <f>Referrals[[#This Row],[Date.Received]]-Referrals[[#This Row],[Date.Assessed]]</f>
        <v>148</v>
      </c>
      <c r="AG344" s="6" t="s">
        <v>644</v>
      </c>
      <c r="AH344" s="6" t="s">
        <v>698</v>
      </c>
      <c r="AI344" s="6" t="s">
        <v>700</v>
      </c>
      <c r="AJ344" s="63">
        <f t="shared" si="271"/>
        <v>2018</v>
      </c>
      <c r="AK344" s="63">
        <f t="shared" si="272"/>
        <v>7</v>
      </c>
      <c r="AL344" s="80">
        <f t="shared" si="273"/>
        <v>1</v>
      </c>
      <c r="AM344" s="80">
        <f t="shared" si="274"/>
        <v>0</v>
      </c>
      <c r="AN344" s="80">
        <f t="shared" si="275"/>
        <v>0</v>
      </c>
      <c r="AO344" s="44">
        <f t="shared" si="276"/>
        <v>0</v>
      </c>
      <c r="AP344" s="80">
        <f t="shared" si="277"/>
        <v>0</v>
      </c>
      <c r="AQ344" s="44">
        <f t="shared" si="278"/>
        <v>0</v>
      </c>
      <c r="AR344" s="80">
        <f t="shared" si="279"/>
        <v>0</v>
      </c>
      <c r="AS344" s="44">
        <f t="shared" si="280"/>
        <v>0</v>
      </c>
      <c r="AT344" s="80">
        <f t="shared" si="281"/>
        <v>1</v>
      </c>
      <c r="AU344" s="80">
        <f t="shared" si="282"/>
        <v>0</v>
      </c>
      <c r="AV344" s="72">
        <f t="shared" si="283"/>
        <v>1</v>
      </c>
      <c r="AW344" s="72">
        <f t="shared" si="284"/>
        <v>1</v>
      </c>
      <c r="AX344" s="72">
        <f t="shared" si="285"/>
        <v>0</v>
      </c>
      <c r="AY344" s="72">
        <f t="shared" si="286"/>
        <v>0</v>
      </c>
      <c r="AZ344" s="72">
        <f t="shared" si="287"/>
        <v>0</v>
      </c>
      <c r="BA344" s="72">
        <f>IF(SUM(Referrals[[#This Row],[Tribal.bin]:[GA.bin]]) = 0,0,1)</f>
        <v>1</v>
      </c>
      <c r="BB344" s="72">
        <f t="shared" si="288"/>
        <v>0</v>
      </c>
      <c r="BC344" s="72">
        <f t="shared" si="289"/>
        <v>0</v>
      </c>
      <c r="BD344" s="72">
        <f t="shared" si="290"/>
        <v>0</v>
      </c>
      <c r="BE344" s="72">
        <f t="shared" si="291"/>
        <v>0</v>
      </c>
      <c r="BF344" s="72">
        <f t="shared" si="292"/>
        <v>0</v>
      </c>
      <c r="BG344" s="72">
        <f t="shared" si="293"/>
        <v>0</v>
      </c>
      <c r="BH344" s="72">
        <f t="shared" si="294"/>
        <v>1</v>
      </c>
      <c r="BI344" s="72">
        <f t="shared" si="295"/>
        <v>0</v>
      </c>
      <c r="BJ344" s="78">
        <f t="shared" si="296"/>
        <v>1</v>
      </c>
      <c r="BK344" s="78">
        <f t="shared" si="297"/>
        <v>1</v>
      </c>
      <c r="BL344" s="78">
        <f t="shared" si="298"/>
        <v>0</v>
      </c>
      <c r="BM344" s="72">
        <f t="shared" si="299"/>
        <v>1</v>
      </c>
      <c r="BN344" s="72">
        <f t="shared" si="300"/>
        <v>0</v>
      </c>
      <c r="BO344" s="72">
        <f t="shared" si="301"/>
        <v>1</v>
      </c>
      <c r="BP344" s="80">
        <f t="shared" si="302"/>
        <v>0</v>
      </c>
      <c r="BQ344" s="72">
        <f t="shared" si="303"/>
        <v>1</v>
      </c>
      <c r="BR344" s="72">
        <f t="shared" si="304"/>
        <v>0</v>
      </c>
      <c r="BS344" s="78">
        <f t="shared" si="305"/>
        <v>0</v>
      </c>
      <c r="BT344" s="78">
        <f t="shared" si="306"/>
        <v>0</v>
      </c>
      <c r="BU344" s="80">
        <f t="shared" si="307"/>
        <v>1</v>
      </c>
      <c r="BV344" s="80">
        <f t="shared" si="308"/>
        <v>0</v>
      </c>
      <c r="BW344" s="78">
        <f>COUNTIF(Referrals[[#This Row],[Name]:[Alt.contact]],"Mi")</f>
        <v>0</v>
      </c>
      <c r="BX344" s="80">
        <f t="shared" si="309"/>
        <v>0</v>
      </c>
      <c r="BY344" s="72">
        <f t="shared" si="310"/>
        <v>0</v>
      </c>
      <c r="BZ344" s="80">
        <f t="shared" si="311"/>
        <v>0</v>
      </c>
      <c r="CA344" s="67">
        <f t="shared" si="312"/>
        <v>0</v>
      </c>
      <c r="CB344" s="80">
        <f t="shared" si="313"/>
        <v>1</v>
      </c>
      <c r="CC344" s="80">
        <f t="shared" si="314"/>
        <v>0</v>
      </c>
      <c r="CD344" s="80">
        <f t="shared" si="315"/>
        <v>0</v>
      </c>
      <c r="CE344" s="4"/>
      <c r="CF344" s="40" t="s">
        <v>413</v>
      </c>
      <c r="CG344" s="62"/>
      <c r="CJ344" s="4">
        <v>43370</v>
      </c>
      <c r="CK344" s="80" t="str">
        <f t="shared" si="316"/>
        <v xml:space="preserve"> </v>
      </c>
      <c r="CL344" s="15"/>
      <c r="CM344" s="6" t="str">
        <f t="shared" ca="1" si="317"/>
        <v xml:space="preserve"> </v>
      </c>
      <c r="CN344" s="6" t="str">
        <f t="shared" ca="1" si="318"/>
        <v xml:space="preserve"> </v>
      </c>
      <c r="CO344" s="80" t="str">
        <f t="shared" ca="1" si="319"/>
        <v xml:space="preserve"> </v>
      </c>
      <c r="CP344" s="80" t="str">
        <f t="shared" si="320"/>
        <v xml:space="preserve"> </v>
      </c>
      <c r="CQ344" s="80" t="str">
        <f t="shared" si="321"/>
        <v xml:space="preserve"> </v>
      </c>
      <c r="CR344" s="80" t="str">
        <f t="shared" si="322"/>
        <v xml:space="preserve"> </v>
      </c>
      <c r="CS344" s="80">
        <f t="shared" si="323"/>
        <v>64</v>
      </c>
    </row>
    <row r="345" spans="1:97">
      <c r="A345" s="33" t="s">
        <v>488</v>
      </c>
      <c r="B345" t="s">
        <v>129</v>
      </c>
      <c r="C345" t="s">
        <v>130</v>
      </c>
      <c r="D345">
        <v>1001942</v>
      </c>
      <c r="E345" s="4">
        <v>42917</v>
      </c>
      <c r="F345" s="2">
        <v>43313</v>
      </c>
      <c r="G345" s="2">
        <v>32338</v>
      </c>
      <c r="H345" s="58">
        <f t="shared" ref="H345:H376" si="324">INT(YEARFRAC(G345,F345))</f>
        <v>30</v>
      </c>
      <c r="I345" s="72" t="s">
        <v>8</v>
      </c>
      <c r="J345" s="43" t="s">
        <v>8</v>
      </c>
      <c r="K345" s="6">
        <v>22</v>
      </c>
      <c r="L345" s="6" t="s">
        <v>8</v>
      </c>
      <c r="M345" s="6" t="s">
        <v>11</v>
      </c>
      <c r="N345" s="6" t="s">
        <v>8</v>
      </c>
      <c r="O345" s="57" t="s">
        <v>8</v>
      </c>
      <c r="P345" t="s">
        <v>9</v>
      </c>
      <c r="Q345" t="s">
        <v>11</v>
      </c>
      <c r="S345" s="40" t="s">
        <v>11</v>
      </c>
      <c r="T345" t="s">
        <v>678</v>
      </c>
      <c r="U345" s="80" t="s">
        <v>11</v>
      </c>
      <c r="V345" t="s">
        <v>8</v>
      </c>
      <c r="W345" s="80" t="s">
        <v>11</v>
      </c>
      <c r="X345" s="80" t="s">
        <v>8</v>
      </c>
      <c r="Y345" s="80" t="s">
        <v>8</v>
      </c>
      <c r="Z345" s="80" t="s">
        <v>8</v>
      </c>
      <c r="AA345" t="s">
        <v>408</v>
      </c>
      <c r="AB345" t="s">
        <v>15</v>
      </c>
      <c r="AC345" t="s">
        <v>695</v>
      </c>
      <c r="AD345" s="4">
        <v>43341</v>
      </c>
      <c r="AE345" t="s">
        <v>16</v>
      </c>
      <c r="AF345" s="6">
        <f>Referrals[[#This Row],[Date.Received]]-Referrals[[#This Row],[Date.Assessed]]</f>
        <v>396</v>
      </c>
      <c r="AG345" s="6" t="s">
        <v>644</v>
      </c>
      <c r="AH345" s="6" t="s">
        <v>642</v>
      </c>
      <c r="AI345" s="6" t="s">
        <v>700</v>
      </c>
      <c r="AJ345" s="63">
        <f t="shared" si="271"/>
        <v>2018</v>
      </c>
      <c r="AK345" s="63">
        <f t="shared" si="272"/>
        <v>8</v>
      </c>
      <c r="AL345" s="80">
        <f t="shared" si="273"/>
        <v>1</v>
      </c>
      <c r="AM345" s="80">
        <f t="shared" si="274"/>
        <v>0</v>
      </c>
      <c r="AN345" s="80">
        <f t="shared" si="275"/>
        <v>0</v>
      </c>
      <c r="AO345" s="44">
        <f t="shared" si="276"/>
        <v>0</v>
      </c>
      <c r="AP345" s="80">
        <f t="shared" si="277"/>
        <v>0</v>
      </c>
      <c r="AQ345" s="44">
        <f t="shared" si="278"/>
        <v>0</v>
      </c>
      <c r="AR345" s="80">
        <f t="shared" si="279"/>
        <v>0</v>
      </c>
      <c r="AS345" s="6">
        <f t="shared" si="280"/>
        <v>1</v>
      </c>
      <c r="AT345" s="80">
        <f t="shared" si="281"/>
        <v>0</v>
      </c>
      <c r="AU345" s="80">
        <f t="shared" si="282"/>
        <v>0</v>
      </c>
      <c r="AV345" s="72">
        <f t="shared" si="283"/>
        <v>0</v>
      </c>
      <c r="AW345" s="72">
        <f t="shared" si="284"/>
        <v>0</v>
      </c>
      <c r="AX345" s="72">
        <f t="shared" si="285"/>
        <v>0</v>
      </c>
      <c r="AY345" s="72">
        <f t="shared" si="286"/>
        <v>0</v>
      </c>
      <c r="AZ345" s="72">
        <f t="shared" si="287"/>
        <v>0</v>
      </c>
      <c r="BA345" s="72">
        <f>IF(SUM(Referrals[[#This Row],[Tribal.bin]:[GA.bin]]) = 0,0,1)</f>
        <v>1</v>
      </c>
      <c r="BB345" s="72">
        <f t="shared" si="288"/>
        <v>0</v>
      </c>
      <c r="BC345" s="72">
        <f t="shared" si="289"/>
        <v>0</v>
      </c>
      <c r="BD345" s="72">
        <f t="shared" si="290"/>
        <v>0</v>
      </c>
      <c r="BE345" s="72">
        <f t="shared" si="291"/>
        <v>0</v>
      </c>
      <c r="BF345" s="72">
        <f t="shared" si="292"/>
        <v>0</v>
      </c>
      <c r="BG345" s="72">
        <f t="shared" si="293"/>
        <v>0</v>
      </c>
      <c r="BH345" s="72">
        <f t="shared" si="294"/>
        <v>1</v>
      </c>
      <c r="BI345" s="72">
        <f t="shared" si="295"/>
        <v>0</v>
      </c>
      <c r="BJ345" s="78">
        <f t="shared" si="296"/>
        <v>1</v>
      </c>
      <c r="BK345" s="78">
        <f t="shared" si="297"/>
        <v>0</v>
      </c>
      <c r="BL345" s="78">
        <f t="shared" si="298"/>
        <v>0</v>
      </c>
      <c r="BM345" s="72">
        <f t="shared" si="299"/>
        <v>1</v>
      </c>
      <c r="BN345" s="72">
        <f t="shared" si="300"/>
        <v>0</v>
      </c>
      <c r="BO345" s="72">
        <f t="shared" si="301"/>
        <v>1</v>
      </c>
      <c r="BP345" s="80">
        <f t="shared" si="302"/>
        <v>0</v>
      </c>
      <c r="BQ345" s="72">
        <f t="shared" si="303"/>
        <v>0</v>
      </c>
      <c r="BR345" s="72">
        <f t="shared" si="304"/>
        <v>0</v>
      </c>
      <c r="BS345" s="78">
        <f t="shared" si="305"/>
        <v>1</v>
      </c>
      <c r="BT345" s="78">
        <f t="shared" si="306"/>
        <v>0</v>
      </c>
      <c r="BU345" s="80">
        <f t="shared" si="307"/>
        <v>1</v>
      </c>
      <c r="BV345" s="80">
        <f t="shared" si="308"/>
        <v>0</v>
      </c>
      <c r="BW345" s="78">
        <f>COUNTIF(Referrals[[#This Row],[Name]:[Alt.contact]],"Mi")</f>
        <v>1</v>
      </c>
      <c r="BX345" s="80">
        <f t="shared" si="309"/>
        <v>1</v>
      </c>
      <c r="BY345" s="66">
        <f t="shared" si="310"/>
        <v>1</v>
      </c>
      <c r="BZ345" s="66">
        <f t="shared" si="311"/>
        <v>0</v>
      </c>
      <c r="CA345" s="67">
        <f t="shared" si="312"/>
        <v>1</v>
      </c>
      <c r="CB345" s="80">
        <f t="shared" si="313"/>
        <v>0</v>
      </c>
      <c r="CC345" s="80">
        <f t="shared" si="314"/>
        <v>0</v>
      </c>
      <c r="CD345" s="80">
        <f t="shared" si="315"/>
        <v>0</v>
      </c>
      <c r="CE345" s="4">
        <v>43356</v>
      </c>
      <c r="CG345" s="62"/>
      <c r="CJ345" s="4">
        <v>43356</v>
      </c>
      <c r="CK345" s="80" t="str">
        <f t="shared" si="316"/>
        <v>Yes</v>
      </c>
      <c r="CL345" s="15"/>
      <c r="CM345" s="6">
        <f t="shared" ca="1" si="317"/>
        <v>505</v>
      </c>
      <c r="CN345" s="6" t="str">
        <f t="shared" ca="1" si="318"/>
        <v>Yes</v>
      </c>
      <c r="CO345" s="80" t="str">
        <f t="shared" ca="1" si="319"/>
        <v>Yes</v>
      </c>
      <c r="CP345" s="80">
        <f t="shared" si="320"/>
        <v>43</v>
      </c>
      <c r="CQ345" s="80">
        <f t="shared" si="321"/>
        <v>28</v>
      </c>
      <c r="CR345" s="80">
        <f t="shared" si="322"/>
        <v>15</v>
      </c>
      <c r="CS345" s="80" t="str">
        <f t="shared" si="323"/>
        <v xml:space="preserve"> </v>
      </c>
    </row>
    <row r="346" spans="1:97">
      <c r="A346" s="33" t="s">
        <v>494</v>
      </c>
      <c r="B346" t="s">
        <v>284</v>
      </c>
      <c r="C346" t="s">
        <v>397</v>
      </c>
      <c r="D346">
        <v>1006073</v>
      </c>
      <c r="E346" s="4">
        <v>43305</v>
      </c>
      <c r="F346" s="2">
        <v>43314</v>
      </c>
      <c r="G346" s="2">
        <v>31113</v>
      </c>
      <c r="H346" s="58">
        <f t="shared" si="324"/>
        <v>33</v>
      </c>
      <c r="I346" s="72" t="s">
        <v>8</v>
      </c>
      <c r="J346" s="43" t="s">
        <v>8</v>
      </c>
      <c r="K346" s="6">
        <v>11</v>
      </c>
      <c r="L346" s="6" t="s">
        <v>8</v>
      </c>
      <c r="M346" s="6" t="s">
        <v>11</v>
      </c>
      <c r="N346" s="6" t="s">
        <v>8</v>
      </c>
      <c r="O346" s="57" t="s">
        <v>8</v>
      </c>
      <c r="P346" t="s">
        <v>355</v>
      </c>
      <c r="Q346" t="s">
        <v>11</v>
      </c>
      <c r="T346" t="s">
        <v>22</v>
      </c>
      <c r="U346" s="72" t="s">
        <v>8</v>
      </c>
      <c r="V346" t="s">
        <v>11</v>
      </c>
      <c r="W346" s="72" t="s">
        <v>8</v>
      </c>
      <c r="X346" s="72" t="s">
        <v>11</v>
      </c>
      <c r="Y346" s="80" t="s">
        <v>8</v>
      </c>
      <c r="AB346" t="s">
        <v>15</v>
      </c>
      <c r="AC346" t="s">
        <v>695</v>
      </c>
      <c r="AD346" s="4">
        <v>43381</v>
      </c>
      <c r="AE346" t="s">
        <v>16</v>
      </c>
      <c r="AF346" s="6">
        <f>Referrals[[#This Row],[Date.Received]]-Referrals[[#This Row],[Date.Assessed]]</f>
        <v>9</v>
      </c>
      <c r="AG346" s="6" t="s">
        <v>644</v>
      </c>
      <c r="AH346" s="6" t="s">
        <v>640</v>
      </c>
      <c r="AI346" s="6" t="s">
        <v>700</v>
      </c>
      <c r="AJ346" s="63">
        <f t="shared" si="271"/>
        <v>2018</v>
      </c>
      <c r="AK346" s="63">
        <f t="shared" si="272"/>
        <v>8</v>
      </c>
      <c r="AL346" s="80">
        <f t="shared" si="273"/>
        <v>1</v>
      </c>
      <c r="AM346" s="80">
        <f t="shared" si="274"/>
        <v>0</v>
      </c>
      <c r="AN346" s="80">
        <f t="shared" si="275"/>
        <v>0</v>
      </c>
      <c r="AO346" s="44">
        <f t="shared" si="276"/>
        <v>0</v>
      </c>
      <c r="AP346" s="80">
        <f t="shared" si="277"/>
        <v>0</v>
      </c>
      <c r="AQ346" s="80">
        <f t="shared" si="278"/>
        <v>1</v>
      </c>
      <c r="AR346" s="80">
        <f t="shared" si="279"/>
        <v>0</v>
      </c>
      <c r="AS346" s="44">
        <f t="shared" si="280"/>
        <v>0</v>
      </c>
      <c r="AT346" s="80">
        <f t="shared" si="281"/>
        <v>0</v>
      </c>
      <c r="AU346" s="80">
        <f t="shared" si="282"/>
        <v>0</v>
      </c>
      <c r="AV346" s="72">
        <f t="shared" si="283"/>
        <v>1</v>
      </c>
      <c r="AW346" s="72">
        <f t="shared" si="284"/>
        <v>1</v>
      </c>
      <c r="AX346" s="72">
        <f t="shared" si="285"/>
        <v>0</v>
      </c>
      <c r="AY346" s="72">
        <f t="shared" si="286"/>
        <v>0</v>
      </c>
      <c r="AZ346" s="72">
        <f t="shared" si="287"/>
        <v>0</v>
      </c>
      <c r="BA346" s="72">
        <f>IF(SUM(Referrals[[#This Row],[Tribal.bin]:[GA.bin]]) = 0,0,1)</f>
        <v>1</v>
      </c>
      <c r="BB346" s="72">
        <f t="shared" si="288"/>
        <v>0</v>
      </c>
      <c r="BC346" s="72">
        <f t="shared" si="289"/>
        <v>0</v>
      </c>
      <c r="BD346" s="72">
        <f t="shared" si="290"/>
        <v>0</v>
      </c>
      <c r="BE346" s="72">
        <f t="shared" si="291"/>
        <v>1</v>
      </c>
      <c r="BF346" s="72">
        <f t="shared" si="292"/>
        <v>0</v>
      </c>
      <c r="BG346" s="72">
        <f t="shared" si="293"/>
        <v>0</v>
      </c>
      <c r="BH346" s="72">
        <f t="shared" si="294"/>
        <v>0</v>
      </c>
      <c r="BI346" s="72">
        <f t="shared" si="295"/>
        <v>0</v>
      </c>
      <c r="BJ346" s="78">
        <f t="shared" si="296"/>
        <v>1</v>
      </c>
      <c r="BK346" s="78">
        <f t="shared" si="297"/>
        <v>0</v>
      </c>
      <c r="BL346" s="78">
        <f t="shared" si="298"/>
        <v>0</v>
      </c>
      <c r="BM346" s="72">
        <f t="shared" si="299"/>
        <v>1</v>
      </c>
      <c r="BN346" s="72">
        <f t="shared" si="300"/>
        <v>0</v>
      </c>
      <c r="BO346" s="72">
        <f t="shared" si="301"/>
        <v>0</v>
      </c>
      <c r="BP346" s="80">
        <f t="shared" si="302"/>
        <v>0</v>
      </c>
      <c r="BQ346" s="72">
        <f t="shared" si="303"/>
        <v>0</v>
      </c>
      <c r="BR346" s="72">
        <f t="shared" si="304"/>
        <v>0</v>
      </c>
      <c r="BS346" s="78">
        <f t="shared" si="305"/>
        <v>0</v>
      </c>
      <c r="BT346" s="78">
        <f t="shared" si="306"/>
        <v>1</v>
      </c>
      <c r="BU346" s="80">
        <f t="shared" si="307"/>
        <v>0</v>
      </c>
      <c r="BV346" s="80">
        <f t="shared" si="308"/>
        <v>0</v>
      </c>
      <c r="BW346" s="78">
        <f>COUNTIF(Referrals[[#This Row],[Name]:[Alt.contact]],"Mi")</f>
        <v>0</v>
      </c>
      <c r="BX346" s="80">
        <f t="shared" si="309"/>
        <v>0</v>
      </c>
      <c r="BY346" s="66">
        <f t="shared" si="310"/>
        <v>1</v>
      </c>
      <c r="BZ346" s="66">
        <f t="shared" si="311"/>
        <v>0</v>
      </c>
      <c r="CA346" s="67">
        <f t="shared" si="312"/>
        <v>1</v>
      </c>
      <c r="CB346" s="80">
        <f t="shared" si="313"/>
        <v>0</v>
      </c>
      <c r="CC346" s="80">
        <f t="shared" si="314"/>
        <v>0</v>
      </c>
      <c r="CD346" s="80">
        <f t="shared" si="315"/>
        <v>0</v>
      </c>
      <c r="CE346" s="4">
        <v>43384</v>
      </c>
      <c r="CG346" s="62"/>
      <c r="CJ346" s="4">
        <v>43384</v>
      </c>
      <c r="CK346" s="80" t="str">
        <f t="shared" si="316"/>
        <v>Yes</v>
      </c>
      <c r="CL346" s="15"/>
      <c r="CM346" s="6">
        <f t="shared" ca="1" si="317"/>
        <v>477</v>
      </c>
      <c r="CN346" s="6" t="str">
        <f t="shared" ca="1" si="318"/>
        <v>Yes</v>
      </c>
      <c r="CO346" s="80" t="str">
        <f t="shared" ca="1" si="319"/>
        <v>Yes</v>
      </c>
      <c r="CP346" s="80">
        <f t="shared" si="320"/>
        <v>70</v>
      </c>
      <c r="CQ346" s="80">
        <f t="shared" si="321"/>
        <v>67</v>
      </c>
      <c r="CR346" s="80">
        <f t="shared" si="322"/>
        <v>3</v>
      </c>
      <c r="CS346" s="80" t="str">
        <f t="shared" si="323"/>
        <v xml:space="preserve"> </v>
      </c>
    </row>
    <row r="347" spans="1:97">
      <c r="A347" s="33" t="s">
        <v>269</v>
      </c>
      <c r="B347" t="s">
        <v>6</v>
      </c>
      <c r="C347" t="s">
        <v>112</v>
      </c>
      <c r="D347">
        <v>1021362</v>
      </c>
      <c r="E347" s="4">
        <v>42838</v>
      </c>
      <c r="F347" s="2">
        <v>43314</v>
      </c>
      <c r="G347" s="2">
        <v>27061</v>
      </c>
      <c r="H347" s="69">
        <f t="shared" si="324"/>
        <v>44</v>
      </c>
      <c r="I347" s="72" t="s">
        <v>11</v>
      </c>
      <c r="J347" s="80" t="s">
        <v>11</v>
      </c>
      <c r="K347" s="6">
        <v>12</v>
      </c>
      <c r="L347" s="6" t="s">
        <v>8</v>
      </c>
      <c r="M347" s="6" t="s">
        <v>8</v>
      </c>
      <c r="N347" s="6" t="s">
        <v>8</v>
      </c>
      <c r="O347" s="68" t="s">
        <v>8</v>
      </c>
      <c r="P347" t="s">
        <v>9</v>
      </c>
      <c r="Q347" t="s">
        <v>11</v>
      </c>
      <c r="S347" s="40" t="s">
        <v>11</v>
      </c>
      <c r="T347" t="s">
        <v>22</v>
      </c>
      <c r="U347" s="72" t="s">
        <v>678</v>
      </c>
      <c r="V347" t="s">
        <v>11</v>
      </c>
      <c r="W347" s="72" t="s">
        <v>11</v>
      </c>
      <c r="X347" s="72" t="s">
        <v>11</v>
      </c>
      <c r="Y347" s="80" t="s">
        <v>11</v>
      </c>
      <c r="AE347" t="s">
        <v>12</v>
      </c>
      <c r="AF347" s="6">
        <f>Referrals[[#This Row],[Date.Received]]-Referrals[[#This Row],[Date.Assessed]]</f>
        <v>476</v>
      </c>
      <c r="AG347" s="6" t="s">
        <v>644</v>
      </c>
      <c r="AH347" s="6" t="s">
        <v>642</v>
      </c>
      <c r="AI347" s="6" t="s">
        <v>700</v>
      </c>
      <c r="AJ347" s="63">
        <f t="shared" si="271"/>
        <v>2018</v>
      </c>
      <c r="AK347" s="63">
        <f t="shared" si="272"/>
        <v>8</v>
      </c>
      <c r="AL347" s="80">
        <f t="shared" si="273"/>
        <v>1</v>
      </c>
      <c r="AM347" s="80">
        <f t="shared" si="274"/>
        <v>0</v>
      </c>
      <c r="AN347" s="80">
        <f t="shared" si="275"/>
        <v>0</v>
      </c>
      <c r="AO347" s="44">
        <f t="shared" si="276"/>
        <v>0</v>
      </c>
      <c r="AP347" s="80">
        <f t="shared" si="277"/>
        <v>0</v>
      </c>
      <c r="AQ347" s="44">
        <f t="shared" si="278"/>
        <v>0</v>
      </c>
      <c r="AR347" s="80">
        <f t="shared" si="279"/>
        <v>0</v>
      </c>
      <c r="AS347" s="6">
        <f t="shared" si="280"/>
        <v>1</v>
      </c>
      <c r="AT347" s="80">
        <f t="shared" si="281"/>
        <v>0</v>
      </c>
      <c r="AU347" s="80">
        <f t="shared" si="282"/>
        <v>0</v>
      </c>
      <c r="AV347" s="72">
        <f t="shared" si="283"/>
        <v>1</v>
      </c>
      <c r="AW347" s="72">
        <f t="shared" si="284"/>
        <v>1</v>
      </c>
      <c r="AX347" s="72">
        <f t="shared" si="285"/>
        <v>0</v>
      </c>
      <c r="AY347" s="72">
        <f t="shared" si="286"/>
        <v>0</v>
      </c>
      <c r="AZ347" s="72">
        <f t="shared" si="287"/>
        <v>0</v>
      </c>
      <c r="BA347" s="72">
        <f>IF(SUM(Referrals[[#This Row],[Tribal.bin]:[GA.bin]]) = 0,0,1)</f>
        <v>1</v>
      </c>
      <c r="BB347" s="72">
        <f t="shared" si="288"/>
        <v>0</v>
      </c>
      <c r="BC347" s="72">
        <f t="shared" si="289"/>
        <v>0</v>
      </c>
      <c r="BD347" s="72">
        <f t="shared" si="290"/>
        <v>0</v>
      </c>
      <c r="BE347" s="72">
        <f t="shared" si="291"/>
        <v>0</v>
      </c>
      <c r="BF347" s="72">
        <f t="shared" si="292"/>
        <v>0</v>
      </c>
      <c r="BG347" s="72">
        <f t="shared" si="293"/>
        <v>0</v>
      </c>
      <c r="BH347" s="72">
        <f t="shared" si="294"/>
        <v>1</v>
      </c>
      <c r="BI347" s="72">
        <f t="shared" si="295"/>
        <v>0</v>
      </c>
      <c r="BJ347" s="78">
        <f t="shared" si="296"/>
        <v>0</v>
      </c>
      <c r="BK347" s="78">
        <f t="shared" si="297"/>
        <v>0</v>
      </c>
      <c r="BL347" s="78">
        <f t="shared" si="298"/>
        <v>0</v>
      </c>
      <c r="BM347" s="72">
        <f t="shared" si="299"/>
        <v>1</v>
      </c>
      <c r="BN347" s="72">
        <f t="shared" si="300"/>
        <v>0</v>
      </c>
      <c r="BO347" s="72">
        <f t="shared" si="301"/>
        <v>1</v>
      </c>
      <c r="BP347" s="80">
        <f t="shared" si="302"/>
        <v>1</v>
      </c>
      <c r="BQ347" s="72">
        <f t="shared" si="303"/>
        <v>1</v>
      </c>
      <c r="BR347" s="72">
        <f t="shared" si="304"/>
        <v>1</v>
      </c>
      <c r="BS347" s="78">
        <f t="shared" si="305"/>
        <v>1</v>
      </c>
      <c r="BT347" s="78">
        <f t="shared" si="306"/>
        <v>1</v>
      </c>
      <c r="BU347" s="80">
        <f t="shared" si="307"/>
        <v>0</v>
      </c>
      <c r="BV347" s="80">
        <f t="shared" si="308"/>
        <v>0</v>
      </c>
      <c r="BW347" s="78">
        <f>COUNTIF(Referrals[[#This Row],[Name]:[Alt.contact]],"Mi")</f>
        <v>1</v>
      </c>
      <c r="BX347" s="80">
        <f t="shared" si="309"/>
        <v>1</v>
      </c>
      <c r="BY347" s="72">
        <f t="shared" si="310"/>
        <v>0</v>
      </c>
      <c r="BZ347" s="80">
        <f t="shared" si="311"/>
        <v>0</v>
      </c>
      <c r="CA347" s="69">
        <f t="shared" si="312"/>
        <v>0</v>
      </c>
      <c r="CB347" s="80">
        <f t="shared" si="313"/>
        <v>1</v>
      </c>
      <c r="CC347" s="80">
        <f t="shared" si="314"/>
        <v>0</v>
      </c>
      <c r="CD347" s="80">
        <f t="shared" si="315"/>
        <v>0</v>
      </c>
      <c r="CE347"/>
      <c r="CF347" t="s">
        <v>717</v>
      </c>
      <c r="CG347" s="41" t="s">
        <v>104</v>
      </c>
      <c r="CI347" t="s">
        <v>23</v>
      </c>
      <c r="CJ347" s="4">
        <v>43320</v>
      </c>
      <c r="CK347" s="80" t="str">
        <f t="shared" si="316"/>
        <v xml:space="preserve"> </v>
      </c>
      <c r="CL347" s="15"/>
      <c r="CM347" s="6" t="str">
        <f t="shared" ca="1" si="317"/>
        <v xml:space="preserve"> </v>
      </c>
      <c r="CN347" s="6" t="str">
        <f t="shared" ca="1" si="318"/>
        <v xml:space="preserve"> </v>
      </c>
      <c r="CO347" s="80" t="str">
        <f t="shared" ca="1" si="319"/>
        <v xml:space="preserve"> </v>
      </c>
      <c r="CP347" s="80" t="str">
        <f t="shared" si="320"/>
        <v xml:space="preserve"> </v>
      </c>
      <c r="CQ347" s="80" t="str">
        <f t="shared" si="321"/>
        <v xml:space="preserve"> </v>
      </c>
      <c r="CR347" s="80" t="str">
        <f t="shared" si="322"/>
        <v xml:space="preserve"> </v>
      </c>
      <c r="CS347" s="80">
        <f t="shared" si="323"/>
        <v>6</v>
      </c>
    </row>
    <row r="348" spans="1:97">
      <c r="A348" s="33" t="s">
        <v>489</v>
      </c>
      <c r="B348" t="s">
        <v>284</v>
      </c>
      <c r="C348" t="s">
        <v>444</v>
      </c>
      <c r="D348">
        <v>1014355</v>
      </c>
      <c r="E348" s="4">
        <v>43270</v>
      </c>
      <c r="F348" s="2">
        <v>43314</v>
      </c>
      <c r="G348" s="2">
        <v>33437</v>
      </c>
      <c r="H348" s="58">
        <f t="shared" si="324"/>
        <v>27</v>
      </c>
      <c r="I348" s="72" t="s">
        <v>8</v>
      </c>
      <c r="J348" s="43" t="s">
        <v>8</v>
      </c>
      <c r="K348" s="6">
        <v>12</v>
      </c>
      <c r="L348" s="6" t="s">
        <v>8</v>
      </c>
      <c r="M348" s="6" t="s">
        <v>11</v>
      </c>
      <c r="N348" s="6" t="s">
        <v>8</v>
      </c>
      <c r="O348" s="57" t="s">
        <v>8</v>
      </c>
      <c r="P348" t="s">
        <v>77</v>
      </c>
      <c r="Q348" t="s">
        <v>11</v>
      </c>
      <c r="T348" t="s">
        <v>22</v>
      </c>
      <c r="U348" s="72" t="s">
        <v>8</v>
      </c>
      <c r="V348" t="s">
        <v>8</v>
      </c>
      <c r="W348" s="72" t="s">
        <v>11</v>
      </c>
      <c r="X348" s="72" t="s">
        <v>11</v>
      </c>
      <c r="Y348" s="80" t="s">
        <v>8</v>
      </c>
      <c r="AE348" t="s">
        <v>12</v>
      </c>
      <c r="AF348" s="6">
        <f>Referrals[[#This Row],[Date.Received]]-Referrals[[#This Row],[Date.Assessed]]</f>
        <v>44</v>
      </c>
      <c r="AG348" s="6" t="s">
        <v>644</v>
      </c>
      <c r="AH348" s="6" t="s">
        <v>640</v>
      </c>
      <c r="AI348" s="6" t="s">
        <v>700</v>
      </c>
      <c r="AJ348" s="63">
        <f t="shared" si="271"/>
        <v>2018</v>
      </c>
      <c r="AK348" s="63">
        <f t="shared" si="272"/>
        <v>8</v>
      </c>
      <c r="AL348" s="80">
        <f t="shared" si="273"/>
        <v>1</v>
      </c>
      <c r="AM348" s="80">
        <f t="shared" si="274"/>
        <v>0</v>
      </c>
      <c r="AN348" s="80">
        <f t="shared" si="275"/>
        <v>0</v>
      </c>
      <c r="AO348" s="44">
        <f t="shared" si="276"/>
        <v>0</v>
      </c>
      <c r="AP348" s="80">
        <f t="shared" si="277"/>
        <v>0</v>
      </c>
      <c r="AQ348" s="80">
        <f t="shared" si="278"/>
        <v>1</v>
      </c>
      <c r="AR348" s="80">
        <f t="shared" si="279"/>
        <v>0</v>
      </c>
      <c r="AS348" s="44">
        <f t="shared" si="280"/>
        <v>0</v>
      </c>
      <c r="AT348" s="80">
        <f t="shared" si="281"/>
        <v>0</v>
      </c>
      <c r="AU348" s="80">
        <f t="shared" si="282"/>
        <v>0</v>
      </c>
      <c r="AV348" s="72">
        <f t="shared" si="283"/>
        <v>0</v>
      </c>
      <c r="AW348" s="72">
        <f t="shared" si="284"/>
        <v>1</v>
      </c>
      <c r="AX348" s="72">
        <f t="shared" si="285"/>
        <v>0</v>
      </c>
      <c r="AY348" s="72">
        <f t="shared" si="286"/>
        <v>0</v>
      </c>
      <c r="AZ348" s="72">
        <f t="shared" si="287"/>
        <v>0</v>
      </c>
      <c r="BA348" s="72">
        <f>IF(SUM(Referrals[[#This Row],[Tribal.bin]:[GA.bin]]) = 0,0,1)</f>
        <v>1</v>
      </c>
      <c r="BB348" s="72">
        <f t="shared" si="288"/>
        <v>0</v>
      </c>
      <c r="BC348" s="72">
        <f t="shared" si="289"/>
        <v>0</v>
      </c>
      <c r="BD348" s="72">
        <f t="shared" si="290"/>
        <v>0</v>
      </c>
      <c r="BE348" s="72">
        <f t="shared" si="291"/>
        <v>0</v>
      </c>
      <c r="BF348" s="72">
        <f t="shared" si="292"/>
        <v>1</v>
      </c>
      <c r="BG348" s="72">
        <f t="shared" si="293"/>
        <v>0</v>
      </c>
      <c r="BH348" s="72">
        <f t="shared" si="294"/>
        <v>0</v>
      </c>
      <c r="BI348" s="72">
        <f t="shared" si="295"/>
        <v>0</v>
      </c>
      <c r="BJ348" s="78">
        <f t="shared" si="296"/>
        <v>1</v>
      </c>
      <c r="BK348" s="78">
        <f t="shared" si="297"/>
        <v>0</v>
      </c>
      <c r="BL348" s="78">
        <f t="shared" si="298"/>
        <v>0</v>
      </c>
      <c r="BM348" s="72">
        <f t="shared" si="299"/>
        <v>1</v>
      </c>
      <c r="BN348" s="72">
        <f t="shared" si="300"/>
        <v>0</v>
      </c>
      <c r="BO348" s="72">
        <f t="shared" si="301"/>
        <v>0</v>
      </c>
      <c r="BP348" s="80">
        <f t="shared" si="302"/>
        <v>0</v>
      </c>
      <c r="BQ348" s="72">
        <f t="shared" si="303"/>
        <v>0</v>
      </c>
      <c r="BR348" s="72">
        <f t="shared" si="304"/>
        <v>0</v>
      </c>
      <c r="BS348" s="78">
        <f t="shared" si="305"/>
        <v>1</v>
      </c>
      <c r="BT348" s="78">
        <f t="shared" si="306"/>
        <v>1</v>
      </c>
      <c r="BU348" s="80">
        <f t="shared" si="307"/>
        <v>0</v>
      </c>
      <c r="BV348" s="80">
        <f t="shared" si="308"/>
        <v>0</v>
      </c>
      <c r="BW348" s="78">
        <f>COUNTIF(Referrals[[#This Row],[Name]:[Alt.contact]],"Mi")</f>
        <v>0</v>
      </c>
      <c r="BX348" s="80">
        <f t="shared" si="309"/>
        <v>0</v>
      </c>
      <c r="BY348" s="72">
        <f t="shared" si="310"/>
        <v>0</v>
      </c>
      <c r="BZ348" s="80">
        <f t="shared" si="311"/>
        <v>0</v>
      </c>
      <c r="CA348" s="67">
        <f t="shared" si="312"/>
        <v>0</v>
      </c>
      <c r="CB348" s="80">
        <f t="shared" si="313"/>
        <v>1</v>
      </c>
      <c r="CC348" s="80">
        <f t="shared" si="314"/>
        <v>0</v>
      </c>
      <c r="CD348" s="80">
        <f t="shared" si="315"/>
        <v>0</v>
      </c>
      <c r="CE348" s="22"/>
      <c r="CF348" s="40" t="s">
        <v>413</v>
      </c>
      <c r="CG348" s="62"/>
      <c r="CJ348" s="4">
        <v>43369</v>
      </c>
      <c r="CK348" s="80" t="str">
        <f t="shared" si="316"/>
        <v xml:space="preserve"> </v>
      </c>
      <c r="CL348" s="15"/>
      <c r="CM348" s="6" t="str">
        <f t="shared" ca="1" si="317"/>
        <v xml:space="preserve"> </v>
      </c>
      <c r="CN348" s="6" t="str">
        <f t="shared" ca="1" si="318"/>
        <v xml:space="preserve"> </v>
      </c>
      <c r="CO348" s="80" t="str">
        <f t="shared" ca="1" si="319"/>
        <v xml:space="preserve"> </v>
      </c>
      <c r="CP348" s="80" t="str">
        <f t="shared" si="320"/>
        <v xml:space="preserve"> </v>
      </c>
      <c r="CQ348" s="80" t="str">
        <f t="shared" si="321"/>
        <v xml:space="preserve"> </v>
      </c>
      <c r="CR348" s="80" t="str">
        <f t="shared" si="322"/>
        <v xml:space="preserve"> </v>
      </c>
      <c r="CS348" s="80">
        <f t="shared" si="323"/>
        <v>55</v>
      </c>
    </row>
    <row r="349" spans="1:97">
      <c r="A349" s="33" t="s">
        <v>490</v>
      </c>
      <c r="B349" t="s">
        <v>111</v>
      </c>
      <c r="C349" t="s">
        <v>491</v>
      </c>
      <c r="D349">
        <v>1005273</v>
      </c>
      <c r="E349" s="4">
        <v>43088</v>
      </c>
      <c r="F349" s="2">
        <v>43314</v>
      </c>
      <c r="G349" s="2">
        <v>28726</v>
      </c>
      <c r="H349" s="58">
        <f t="shared" si="324"/>
        <v>39</v>
      </c>
      <c r="I349" s="72" t="s">
        <v>8</v>
      </c>
      <c r="J349" s="43" t="s">
        <v>8</v>
      </c>
      <c r="K349" s="6">
        <v>12</v>
      </c>
      <c r="L349" s="6" t="s">
        <v>8</v>
      </c>
      <c r="M349" s="6" t="s">
        <v>11</v>
      </c>
      <c r="N349" s="6" t="s">
        <v>8</v>
      </c>
      <c r="O349" s="57" t="s">
        <v>8</v>
      </c>
      <c r="P349" t="s">
        <v>9</v>
      </c>
      <c r="Q349" t="s">
        <v>11</v>
      </c>
      <c r="S349" s="40" t="s">
        <v>11</v>
      </c>
      <c r="T349" t="s">
        <v>10</v>
      </c>
      <c r="U349" s="72" t="s">
        <v>8</v>
      </c>
      <c r="V349" t="s">
        <v>11</v>
      </c>
      <c r="W349" s="72" t="s">
        <v>11</v>
      </c>
      <c r="X349" s="72" t="s">
        <v>8</v>
      </c>
      <c r="Y349" s="80" t="s">
        <v>8</v>
      </c>
      <c r="AE349" t="s">
        <v>12</v>
      </c>
      <c r="AF349" s="6">
        <f>Referrals[[#This Row],[Date.Received]]-Referrals[[#This Row],[Date.Assessed]]</f>
        <v>226</v>
      </c>
      <c r="AG349" s="6" t="s">
        <v>644</v>
      </c>
      <c r="AH349" s="6" t="s">
        <v>642</v>
      </c>
      <c r="AI349" s="6" t="s">
        <v>700</v>
      </c>
      <c r="AJ349" s="63">
        <f t="shared" si="271"/>
        <v>2018</v>
      </c>
      <c r="AK349" s="63">
        <f t="shared" si="272"/>
        <v>8</v>
      </c>
      <c r="AL349" s="80">
        <f t="shared" si="273"/>
        <v>1</v>
      </c>
      <c r="AM349" s="80">
        <f t="shared" si="274"/>
        <v>0</v>
      </c>
      <c r="AN349" s="80">
        <f t="shared" si="275"/>
        <v>0</v>
      </c>
      <c r="AO349" s="44">
        <f t="shared" si="276"/>
        <v>0</v>
      </c>
      <c r="AP349" s="80">
        <f t="shared" si="277"/>
        <v>0</v>
      </c>
      <c r="AQ349" s="44">
        <f t="shared" si="278"/>
        <v>0</v>
      </c>
      <c r="AR349" s="80">
        <f t="shared" si="279"/>
        <v>0</v>
      </c>
      <c r="AS349" s="6">
        <f t="shared" si="280"/>
        <v>1</v>
      </c>
      <c r="AT349" s="80">
        <f t="shared" si="281"/>
        <v>0</v>
      </c>
      <c r="AU349" s="80">
        <f t="shared" si="282"/>
        <v>0</v>
      </c>
      <c r="AV349" s="72">
        <f t="shared" si="283"/>
        <v>1</v>
      </c>
      <c r="AW349" s="72">
        <f t="shared" si="284"/>
        <v>0</v>
      </c>
      <c r="AX349" s="72">
        <f t="shared" si="285"/>
        <v>1</v>
      </c>
      <c r="AY349" s="72">
        <f t="shared" si="286"/>
        <v>0</v>
      </c>
      <c r="AZ349" s="72">
        <f t="shared" si="287"/>
        <v>0</v>
      </c>
      <c r="BA349" s="72">
        <f>IF(SUM(Referrals[[#This Row],[Tribal.bin]:[GA.bin]]) = 0,0,1)</f>
        <v>1</v>
      </c>
      <c r="BB349" s="72">
        <f t="shared" si="288"/>
        <v>0</v>
      </c>
      <c r="BC349" s="72">
        <f t="shared" si="289"/>
        <v>0</v>
      </c>
      <c r="BD349" s="72">
        <f t="shared" si="290"/>
        <v>0</v>
      </c>
      <c r="BE349" s="72">
        <f t="shared" si="291"/>
        <v>0</v>
      </c>
      <c r="BF349" s="72">
        <f t="shared" si="292"/>
        <v>0</v>
      </c>
      <c r="BG349" s="72">
        <f t="shared" si="293"/>
        <v>0</v>
      </c>
      <c r="BH349" s="72">
        <f t="shared" si="294"/>
        <v>1</v>
      </c>
      <c r="BI349" s="72">
        <f t="shared" si="295"/>
        <v>0</v>
      </c>
      <c r="BJ349" s="78">
        <f t="shared" si="296"/>
        <v>1</v>
      </c>
      <c r="BK349" s="78">
        <f t="shared" si="297"/>
        <v>0</v>
      </c>
      <c r="BL349" s="78">
        <f t="shared" si="298"/>
        <v>0</v>
      </c>
      <c r="BM349" s="72">
        <f t="shared" si="299"/>
        <v>1</v>
      </c>
      <c r="BN349" s="72">
        <f t="shared" si="300"/>
        <v>0</v>
      </c>
      <c r="BO349" s="72">
        <f t="shared" si="301"/>
        <v>1</v>
      </c>
      <c r="BP349" s="80">
        <f t="shared" si="302"/>
        <v>0</v>
      </c>
      <c r="BQ349" s="72">
        <f t="shared" si="303"/>
        <v>0</v>
      </c>
      <c r="BR349" s="72">
        <f t="shared" si="304"/>
        <v>0</v>
      </c>
      <c r="BS349" s="78">
        <f t="shared" si="305"/>
        <v>1</v>
      </c>
      <c r="BT349" s="78">
        <f t="shared" si="306"/>
        <v>0</v>
      </c>
      <c r="BU349" s="80">
        <f t="shared" si="307"/>
        <v>0</v>
      </c>
      <c r="BV349" s="80">
        <f t="shared" si="308"/>
        <v>0</v>
      </c>
      <c r="BW349" s="78">
        <f>COUNTIF(Referrals[[#This Row],[Name]:[Alt.contact]],"Mi")</f>
        <v>0</v>
      </c>
      <c r="BX349" s="80">
        <f t="shared" si="309"/>
        <v>0</v>
      </c>
      <c r="BY349" s="72">
        <f t="shared" si="310"/>
        <v>0</v>
      </c>
      <c r="BZ349" s="80">
        <f t="shared" si="311"/>
        <v>0</v>
      </c>
      <c r="CA349" s="67">
        <f t="shared" si="312"/>
        <v>0</v>
      </c>
      <c r="CB349" s="80">
        <f t="shared" si="313"/>
        <v>1</v>
      </c>
      <c r="CC349" s="80">
        <f t="shared" si="314"/>
        <v>0</v>
      </c>
      <c r="CD349" s="80">
        <f t="shared" si="315"/>
        <v>0</v>
      </c>
      <c r="CE349"/>
      <c r="CF349" s="40" t="s">
        <v>413</v>
      </c>
      <c r="CG349" s="62"/>
      <c r="CI349" t="s">
        <v>29</v>
      </c>
      <c r="CJ349" s="4">
        <v>43431</v>
      </c>
      <c r="CK349" s="80" t="str">
        <f t="shared" si="316"/>
        <v xml:space="preserve"> </v>
      </c>
      <c r="CL349" s="15"/>
      <c r="CM349" s="6" t="str">
        <f t="shared" ca="1" si="317"/>
        <v xml:space="preserve"> </v>
      </c>
      <c r="CN349" s="6" t="str">
        <f t="shared" ca="1" si="318"/>
        <v xml:space="preserve"> </v>
      </c>
      <c r="CO349" s="80" t="str">
        <f t="shared" ca="1" si="319"/>
        <v xml:space="preserve"> </v>
      </c>
      <c r="CP349" s="80" t="str">
        <f t="shared" si="320"/>
        <v xml:space="preserve"> </v>
      </c>
      <c r="CQ349" s="80" t="str">
        <f t="shared" si="321"/>
        <v xml:space="preserve"> </v>
      </c>
      <c r="CR349" s="80" t="str">
        <f t="shared" si="322"/>
        <v xml:space="preserve"> </v>
      </c>
      <c r="CS349" s="80">
        <f t="shared" si="323"/>
        <v>117</v>
      </c>
    </row>
    <row r="350" spans="1:97">
      <c r="A350" s="33" t="s">
        <v>492</v>
      </c>
      <c r="B350" t="s">
        <v>39</v>
      </c>
      <c r="C350" t="s">
        <v>437</v>
      </c>
      <c r="D350">
        <v>1039195</v>
      </c>
      <c r="E350" s="4">
        <v>43105</v>
      </c>
      <c r="F350" s="2">
        <v>43314</v>
      </c>
      <c r="G350" s="2">
        <v>33810</v>
      </c>
      <c r="H350" s="58">
        <f t="shared" si="324"/>
        <v>26</v>
      </c>
      <c r="I350" s="72" t="s">
        <v>8</v>
      </c>
      <c r="J350" s="43" t="s">
        <v>8</v>
      </c>
      <c r="K350" s="6">
        <v>12</v>
      </c>
      <c r="L350" s="6" t="s">
        <v>8</v>
      </c>
      <c r="M350" s="6" t="s">
        <v>11</v>
      </c>
      <c r="N350" s="6" t="s">
        <v>8</v>
      </c>
      <c r="O350" s="57" t="s">
        <v>8</v>
      </c>
      <c r="P350" t="s">
        <v>9</v>
      </c>
      <c r="Q350" t="s">
        <v>11</v>
      </c>
      <c r="T350" t="s">
        <v>45</v>
      </c>
      <c r="U350" s="72" t="s">
        <v>11</v>
      </c>
      <c r="V350" t="s">
        <v>11</v>
      </c>
      <c r="W350" s="72" t="s">
        <v>8</v>
      </c>
      <c r="X350" s="72" t="s">
        <v>8</v>
      </c>
      <c r="Y350" s="80" t="s">
        <v>8</v>
      </c>
      <c r="AE350" t="s">
        <v>12</v>
      </c>
      <c r="AF350" s="6">
        <f>Referrals[[#This Row],[Date.Received]]-Referrals[[#This Row],[Date.Assessed]]</f>
        <v>209</v>
      </c>
      <c r="AG350" s="44" t="s">
        <v>645</v>
      </c>
      <c r="AH350" s="6" t="s">
        <v>640</v>
      </c>
      <c r="AI350" s="6" t="s">
        <v>700</v>
      </c>
      <c r="AJ350" s="63">
        <f t="shared" si="271"/>
        <v>2018</v>
      </c>
      <c r="AK350" s="63">
        <f t="shared" si="272"/>
        <v>8</v>
      </c>
      <c r="AL350" s="44">
        <f t="shared" si="273"/>
        <v>0</v>
      </c>
      <c r="AM350" s="80">
        <f t="shared" si="274"/>
        <v>1</v>
      </c>
      <c r="AN350" s="80">
        <f t="shared" si="275"/>
        <v>0</v>
      </c>
      <c r="AO350" s="44">
        <f t="shared" si="276"/>
        <v>0</v>
      </c>
      <c r="AP350" s="80">
        <f t="shared" si="277"/>
        <v>0</v>
      </c>
      <c r="AQ350" s="80">
        <f t="shared" si="278"/>
        <v>1</v>
      </c>
      <c r="AR350" s="80">
        <f t="shared" si="279"/>
        <v>0</v>
      </c>
      <c r="AS350" s="44">
        <f t="shared" si="280"/>
        <v>0</v>
      </c>
      <c r="AT350" s="80">
        <f t="shared" si="281"/>
        <v>0</v>
      </c>
      <c r="AU350" s="80">
        <f t="shared" si="282"/>
        <v>0</v>
      </c>
      <c r="AV350" s="72">
        <f t="shared" si="283"/>
        <v>1</v>
      </c>
      <c r="AW350" s="72">
        <f t="shared" si="284"/>
        <v>0</v>
      </c>
      <c r="AX350" s="72">
        <f t="shared" si="285"/>
        <v>0</v>
      </c>
      <c r="AY350" s="72">
        <f t="shared" si="286"/>
        <v>1</v>
      </c>
      <c r="AZ350" s="72">
        <f t="shared" si="287"/>
        <v>0</v>
      </c>
      <c r="BA350" s="72">
        <f>IF(SUM(Referrals[[#This Row],[Tribal.bin]:[GA.bin]]) = 0,0,1)</f>
        <v>1</v>
      </c>
      <c r="BB350" s="72">
        <f t="shared" si="288"/>
        <v>0</v>
      </c>
      <c r="BC350" s="72">
        <f t="shared" si="289"/>
        <v>0</v>
      </c>
      <c r="BD350" s="72">
        <f t="shared" si="290"/>
        <v>0</v>
      </c>
      <c r="BE350" s="72">
        <f t="shared" si="291"/>
        <v>0</v>
      </c>
      <c r="BF350" s="72">
        <f t="shared" si="292"/>
        <v>0</v>
      </c>
      <c r="BG350" s="72">
        <f t="shared" si="293"/>
        <v>0</v>
      </c>
      <c r="BH350" s="72">
        <f t="shared" si="294"/>
        <v>1</v>
      </c>
      <c r="BI350" s="72">
        <f t="shared" si="295"/>
        <v>0</v>
      </c>
      <c r="BJ350" s="78">
        <f t="shared" si="296"/>
        <v>1</v>
      </c>
      <c r="BK350" s="78">
        <f t="shared" si="297"/>
        <v>0</v>
      </c>
      <c r="BL350" s="78">
        <f t="shared" si="298"/>
        <v>0</v>
      </c>
      <c r="BM350" s="72">
        <f t="shared" si="299"/>
        <v>1</v>
      </c>
      <c r="BN350" s="72">
        <f t="shared" si="300"/>
        <v>0</v>
      </c>
      <c r="BO350" s="72">
        <f t="shared" si="301"/>
        <v>0</v>
      </c>
      <c r="BP350" s="80">
        <f t="shared" si="302"/>
        <v>0</v>
      </c>
      <c r="BQ350" s="72">
        <f t="shared" si="303"/>
        <v>0</v>
      </c>
      <c r="BR350" s="72">
        <f t="shared" si="304"/>
        <v>0</v>
      </c>
      <c r="BS350" s="78">
        <f t="shared" si="305"/>
        <v>0</v>
      </c>
      <c r="BT350" s="78">
        <f t="shared" si="306"/>
        <v>0</v>
      </c>
      <c r="BU350" s="80">
        <f t="shared" si="307"/>
        <v>1</v>
      </c>
      <c r="BV350" s="80">
        <f t="shared" si="308"/>
        <v>0</v>
      </c>
      <c r="BW350" s="78">
        <f>COUNTIF(Referrals[[#This Row],[Name]:[Alt.contact]],"Mi")</f>
        <v>0</v>
      </c>
      <c r="BX350" s="80">
        <f t="shared" si="309"/>
        <v>0</v>
      </c>
      <c r="BY350" s="72">
        <f t="shared" si="310"/>
        <v>0</v>
      </c>
      <c r="BZ350" s="80">
        <f t="shared" si="311"/>
        <v>0</v>
      </c>
      <c r="CA350" s="67">
        <f t="shared" si="312"/>
        <v>0</v>
      </c>
      <c r="CB350" s="80">
        <f t="shared" si="313"/>
        <v>1</v>
      </c>
      <c r="CC350" s="80">
        <f t="shared" si="314"/>
        <v>0</v>
      </c>
      <c r="CD350" s="80">
        <f t="shared" si="315"/>
        <v>0</v>
      </c>
      <c r="CE350"/>
      <c r="CF350" t="s">
        <v>717</v>
      </c>
      <c r="CG350" s="41" t="s">
        <v>104</v>
      </c>
      <c r="CI350" t="s">
        <v>33</v>
      </c>
      <c r="CJ350" s="4">
        <v>43431</v>
      </c>
      <c r="CK350" s="80" t="str">
        <f t="shared" si="316"/>
        <v xml:space="preserve"> </v>
      </c>
      <c r="CL350" s="15"/>
      <c r="CM350" s="6" t="str">
        <f t="shared" ca="1" si="317"/>
        <v xml:space="preserve"> </v>
      </c>
      <c r="CN350" s="6" t="str">
        <f t="shared" ca="1" si="318"/>
        <v xml:space="preserve"> </v>
      </c>
      <c r="CO350" s="80" t="str">
        <f t="shared" ca="1" si="319"/>
        <v xml:space="preserve"> </v>
      </c>
      <c r="CP350" s="80" t="str">
        <f t="shared" si="320"/>
        <v xml:space="preserve"> </v>
      </c>
      <c r="CQ350" s="80" t="str">
        <f t="shared" si="321"/>
        <v xml:space="preserve"> </v>
      </c>
      <c r="CR350" s="80" t="str">
        <f t="shared" si="322"/>
        <v xml:space="preserve"> </v>
      </c>
      <c r="CS350" s="80">
        <f t="shared" si="323"/>
        <v>117</v>
      </c>
    </row>
    <row r="351" spans="1:97">
      <c r="A351" s="33" t="s">
        <v>493</v>
      </c>
      <c r="B351" t="s">
        <v>284</v>
      </c>
      <c r="C351" t="s">
        <v>444</v>
      </c>
      <c r="D351">
        <v>1010276</v>
      </c>
      <c r="E351" s="4">
        <v>43179</v>
      </c>
      <c r="F351" s="2">
        <v>43314</v>
      </c>
      <c r="G351" s="2">
        <v>34031</v>
      </c>
      <c r="H351" s="58">
        <f t="shared" si="324"/>
        <v>25</v>
      </c>
      <c r="I351" s="72" t="s">
        <v>8</v>
      </c>
      <c r="J351" s="43" t="s">
        <v>8</v>
      </c>
      <c r="K351" s="6">
        <v>12</v>
      </c>
      <c r="L351" s="6" t="s">
        <v>8</v>
      </c>
      <c r="M351" s="6" t="s">
        <v>11</v>
      </c>
      <c r="N351" s="6" t="s">
        <v>11</v>
      </c>
      <c r="O351" s="68" t="s">
        <v>8</v>
      </c>
      <c r="P351" t="s">
        <v>9</v>
      </c>
      <c r="Q351" t="s">
        <v>11</v>
      </c>
      <c r="T351" t="s">
        <v>45</v>
      </c>
      <c r="U351" s="72" t="s">
        <v>8</v>
      </c>
      <c r="V351" t="s">
        <v>11</v>
      </c>
      <c r="W351" s="72" t="s">
        <v>11</v>
      </c>
      <c r="X351" s="72" t="s">
        <v>11</v>
      </c>
      <c r="Y351" s="80" t="s">
        <v>8</v>
      </c>
      <c r="AE351" t="s">
        <v>12</v>
      </c>
      <c r="AF351" s="6">
        <f>Referrals[[#This Row],[Date.Received]]-Referrals[[#This Row],[Date.Assessed]]</f>
        <v>135</v>
      </c>
      <c r="AG351" s="6" t="s">
        <v>644</v>
      </c>
      <c r="AH351" s="6" t="s">
        <v>698</v>
      </c>
      <c r="AI351" s="6" t="s">
        <v>700</v>
      </c>
      <c r="AJ351" s="63">
        <f t="shared" si="271"/>
        <v>2018</v>
      </c>
      <c r="AK351" s="63">
        <f t="shared" si="272"/>
        <v>8</v>
      </c>
      <c r="AL351" s="80">
        <f t="shared" si="273"/>
        <v>1</v>
      </c>
      <c r="AM351" s="80">
        <f t="shared" si="274"/>
        <v>0</v>
      </c>
      <c r="AN351" s="80">
        <f t="shared" si="275"/>
        <v>0</v>
      </c>
      <c r="AO351" s="44">
        <f t="shared" si="276"/>
        <v>0</v>
      </c>
      <c r="AP351" s="80">
        <f t="shared" si="277"/>
        <v>0</v>
      </c>
      <c r="AQ351" s="44">
        <f t="shared" si="278"/>
        <v>0</v>
      </c>
      <c r="AR351" s="80">
        <f t="shared" si="279"/>
        <v>0</v>
      </c>
      <c r="AS351" s="44">
        <f t="shared" si="280"/>
        <v>0</v>
      </c>
      <c r="AT351" s="80">
        <f t="shared" si="281"/>
        <v>1</v>
      </c>
      <c r="AU351" s="80">
        <f t="shared" si="282"/>
        <v>0</v>
      </c>
      <c r="AV351" s="72">
        <f t="shared" si="283"/>
        <v>1</v>
      </c>
      <c r="AW351" s="72">
        <f t="shared" si="284"/>
        <v>0</v>
      </c>
      <c r="AX351" s="72">
        <f t="shared" si="285"/>
        <v>0</v>
      </c>
      <c r="AY351" s="72">
        <f t="shared" si="286"/>
        <v>1</v>
      </c>
      <c r="AZ351" s="72">
        <f t="shared" si="287"/>
        <v>0</v>
      </c>
      <c r="BA351" s="72">
        <f>IF(SUM(Referrals[[#This Row],[Tribal.bin]:[GA.bin]]) = 0,0,1)</f>
        <v>1</v>
      </c>
      <c r="BB351" s="72">
        <f t="shared" si="288"/>
        <v>0</v>
      </c>
      <c r="BC351" s="72">
        <f t="shared" si="289"/>
        <v>0</v>
      </c>
      <c r="BD351" s="72">
        <f t="shared" si="290"/>
        <v>0</v>
      </c>
      <c r="BE351" s="72">
        <f t="shared" si="291"/>
        <v>0</v>
      </c>
      <c r="BF351" s="72">
        <f t="shared" si="292"/>
        <v>0</v>
      </c>
      <c r="BG351" s="72">
        <f t="shared" si="293"/>
        <v>0</v>
      </c>
      <c r="BH351" s="72">
        <f t="shared" si="294"/>
        <v>1</v>
      </c>
      <c r="BI351" s="72">
        <f t="shared" si="295"/>
        <v>0</v>
      </c>
      <c r="BJ351" s="78">
        <f t="shared" si="296"/>
        <v>1</v>
      </c>
      <c r="BK351" s="78">
        <f t="shared" si="297"/>
        <v>1</v>
      </c>
      <c r="BL351" s="78">
        <f t="shared" si="298"/>
        <v>0</v>
      </c>
      <c r="BM351" s="72">
        <f t="shared" si="299"/>
        <v>1</v>
      </c>
      <c r="BN351" s="72">
        <f t="shared" si="300"/>
        <v>0</v>
      </c>
      <c r="BO351" s="72">
        <f t="shared" si="301"/>
        <v>0</v>
      </c>
      <c r="BP351" s="80">
        <f t="shared" si="302"/>
        <v>0</v>
      </c>
      <c r="BQ351" s="72">
        <f t="shared" si="303"/>
        <v>0</v>
      </c>
      <c r="BR351" s="72">
        <f t="shared" si="304"/>
        <v>0</v>
      </c>
      <c r="BS351" s="78">
        <f t="shared" si="305"/>
        <v>1</v>
      </c>
      <c r="BT351" s="78">
        <f t="shared" si="306"/>
        <v>1</v>
      </c>
      <c r="BU351" s="80">
        <f t="shared" si="307"/>
        <v>0</v>
      </c>
      <c r="BV351" s="80">
        <f t="shared" si="308"/>
        <v>0</v>
      </c>
      <c r="BW351" s="78">
        <f>COUNTIF(Referrals[[#This Row],[Name]:[Alt.contact]],"Mi")</f>
        <v>0</v>
      </c>
      <c r="BX351" s="80">
        <f t="shared" si="309"/>
        <v>0</v>
      </c>
      <c r="BY351" s="80">
        <f t="shared" si="310"/>
        <v>0</v>
      </c>
      <c r="BZ351" s="80">
        <f t="shared" si="311"/>
        <v>0</v>
      </c>
      <c r="CA351" s="67">
        <f t="shared" si="312"/>
        <v>0</v>
      </c>
      <c r="CB351" s="80">
        <f t="shared" si="313"/>
        <v>1</v>
      </c>
      <c r="CC351" s="80">
        <f t="shared" si="314"/>
        <v>0</v>
      </c>
      <c r="CD351" s="80">
        <f t="shared" si="315"/>
        <v>0</v>
      </c>
      <c r="CE351"/>
      <c r="CF351" t="s">
        <v>41</v>
      </c>
      <c r="CG351" s="62"/>
      <c r="CH351" t="s">
        <v>416</v>
      </c>
      <c r="CI351" t="s">
        <v>17</v>
      </c>
      <c r="CJ351" s="4">
        <v>43340</v>
      </c>
      <c r="CK351" s="80" t="str">
        <f t="shared" si="316"/>
        <v xml:space="preserve"> </v>
      </c>
      <c r="CL351" s="15"/>
      <c r="CM351" s="6" t="str">
        <f t="shared" ca="1" si="317"/>
        <v xml:space="preserve"> </v>
      </c>
      <c r="CN351" s="6" t="str">
        <f t="shared" ca="1" si="318"/>
        <v xml:space="preserve"> </v>
      </c>
      <c r="CO351" s="80" t="str">
        <f t="shared" ca="1" si="319"/>
        <v xml:space="preserve"> </v>
      </c>
      <c r="CP351" s="80" t="str">
        <f t="shared" si="320"/>
        <v xml:space="preserve"> </v>
      </c>
      <c r="CQ351" s="80" t="str">
        <f t="shared" si="321"/>
        <v xml:space="preserve"> </v>
      </c>
      <c r="CR351" s="80" t="str">
        <f t="shared" si="322"/>
        <v xml:space="preserve"> </v>
      </c>
      <c r="CS351" s="80">
        <f t="shared" si="323"/>
        <v>26</v>
      </c>
    </row>
    <row r="352" spans="1:97">
      <c r="A352" s="33" t="s">
        <v>495</v>
      </c>
      <c r="B352" t="s">
        <v>6</v>
      </c>
      <c r="C352" t="s">
        <v>415</v>
      </c>
      <c r="D352">
        <v>1069187</v>
      </c>
      <c r="E352" s="4">
        <v>43243</v>
      </c>
      <c r="F352" s="2">
        <v>43314</v>
      </c>
      <c r="G352" s="2">
        <v>23551</v>
      </c>
      <c r="H352" s="58">
        <f t="shared" si="324"/>
        <v>54</v>
      </c>
      <c r="I352" s="72" t="s">
        <v>8</v>
      </c>
      <c r="J352" s="43" t="s">
        <v>8</v>
      </c>
      <c r="K352" s="6">
        <v>11</v>
      </c>
      <c r="L352" s="6" t="s">
        <v>8</v>
      </c>
      <c r="M352" s="6" t="s">
        <v>11</v>
      </c>
      <c r="N352" s="6" t="s">
        <v>11</v>
      </c>
      <c r="O352" s="57" t="s">
        <v>8</v>
      </c>
      <c r="P352" t="s">
        <v>21</v>
      </c>
      <c r="Q352" t="s">
        <v>11</v>
      </c>
      <c r="S352" s="40" t="s">
        <v>11</v>
      </c>
      <c r="T352" t="s">
        <v>45</v>
      </c>
      <c r="U352" s="72" t="s">
        <v>8</v>
      </c>
      <c r="V352" t="s">
        <v>11</v>
      </c>
      <c r="W352" s="72" t="s">
        <v>11</v>
      </c>
      <c r="X352" s="72" t="s">
        <v>11</v>
      </c>
      <c r="Y352" s="80" t="s">
        <v>8</v>
      </c>
      <c r="AE352" t="s">
        <v>12</v>
      </c>
      <c r="AF352" s="6">
        <f>Referrals[[#This Row],[Date.Received]]-Referrals[[#This Row],[Date.Assessed]]</f>
        <v>71</v>
      </c>
      <c r="AG352" s="6" t="s">
        <v>644</v>
      </c>
      <c r="AH352" s="6" t="s">
        <v>640</v>
      </c>
      <c r="AI352" s="6" t="s">
        <v>700</v>
      </c>
      <c r="AJ352" s="63">
        <f t="shared" si="271"/>
        <v>2018</v>
      </c>
      <c r="AK352" s="63">
        <f t="shared" si="272"/>
        <v>8</v>
      </c>
      <c r="AL352" s="80">
        <f t="shared" si="273"/>
        <v>1</v>
      </c>
      <c r="AM352" s="80">
        <f t="shared" si="274"/>
        <v>0</v>
      </c>
      <c r="AN352" s="80">
        <f t="shared" si="275"/>
        <v>0</v>
      </c>
      <c r="AO352" s="44">
        <f t="shared" si="276"/>
        <v>0</v>
      </c>
      <c r="AP352" s="80">
        <f t="shared" si="277"/>
        <v>0</v>
      </c>
      <c r="AQ352" s="80">
        <f t="shared" si="278"/>
        <v>1</v>
      </c>
      <c r="AR352" s="80">
        <f t="shared" si="279"/>
        <v>0</v>
      </c>
      <c r="AS352" s="44">
        <f t="shared" si="280"/>
        <v>0</v>
      </c>
      <c r="AT352" s="80">
        <f t="shared" si="281"/>
        <v>0</v>
      </c>
      <c r="AU352" s="80">
        <f t="shared" si="282"/>
        <v>0</v>
      </c>
      <c r="AV352" s="72">
        <f t="shared" si="283"/>
        <v>1</v>
      </c>
      <c r="AW352" s="72">
        <f t="shared" si="284"/>
        <v>0</v>
      </c>
      <c r="AX352" s="72">
        <f t="shared" si="285"/>
        <v>0</v>
      </c>
      <c r="AY352" s="72">
        <f t="shared" si="286"/>
        <v>1</v>
      </c>
      <c r="AZ352" s="72">
        <f t="shared" si="287"/>
        <v>0</v>
      </c>
      <c r="BA352" s="72">
        <f>IF(SUM(Referrals[[#This Row],[Tribal.bin]:[GA.bin]]) = 0,0,1)</f>
        <v>1</v>
      </c>
      <c r="BB352" s="72">
        <f t="shared" si="288"/>
        <v>0</v>
      </c>
      <c r="BC352" s="72">
        <f t="shared" si="289"/>
        <v>0</v>
      </c>
      <c r="BD352" s="72">
        <f t="shared" si="290"/>
        <v>0</v>
      </c>
      <c r="BE352" s="72">
        <f t="shared" si="291"/>
        <v>0</v>
      </c>
      <c r="BF352" s="72">
        <f t="shared" si="292"/>
        <v>0</v>
      </c>
      <c r="BG352" s="72">
        <f t="shared" si="293"/>
        <v>1</v>
      </c>
      <c r="BH352" s="72">
        <f t="shared" si="294"/>
        <v>0</v>
      </c>
      <c r="BI352" s="72">
        <f t="shared" si="295"/>
        <v>0</v>
      </c>
      <c r="BJ352" s="78">
        <f t="shared" si="296"/>
        <v>1</v>
      </c>
      <c r="BK352" s="78">
        <f t="shared" si="297"/>
        <v>1</v>
      </c>
      <c r="BL352" s="78">
        <f t="shared" si="298"/>
        <v>0</v>
      </c>
      <c r="BM352" s="72">
        <f t="shared" si="299"/>
        <v>1</v>
      </c>
      <c r="BN352" s="72">
        <f t="shared" si="300"/>
        <v>0</v>
      </c>
      <c r="BO352" s="72">
        <f t="shared" si="301"/>
        <v>1</v>
      </c>
      <c r="BP352" s="80">
        <f t="shared" si="302"/>
        <v>0</v>
      </c>
      <c r="BQ352" s="72">
        <f t="shared" si="303"/>
        <v>0</v>
      </c>
      <c r="BR352" s="72">
        <f t="shared" si="304"/>
        <v>0</v>
      </c>
      <c r="BS352" s="78">
        <f t="shared" si="305"/>
        <v>1</v>
      </c>
      <c r="BT352" s="78">
        <f t="shared" si="306"/>
        <v>1</v>
      </c>
      <c r="BU352" s="80">
        <f t="shared" si="307"/>
        <v>0</v>
      </c>
      <c r="BV352" s="80">
        <f t="shared" si="308"/>
        <v>0</v>
      </c>
      <c r="BW352" s="78">
        <f>COUNTIF(Referrals[[#This Row],[Name]:[Alt.contact]],"Mi")</f>
        <v>0</v>
      </c>
      <c r="BX352" s="80">
        <f t="shared" si="309"/>
        <v>0</v>
      </c>
      <c r="BY352" s="72">
        <f t="shared" si="310"/>
        <v>0</v>
      </c>
      <c r="BZ352" s="80">
        <f t="shared" si="311"/>
        <v>0</v>
      </c>
      <c r="CA352" s="67">
        <f t="shared" si="312"/>
        <v>0</v>
      </c>
      <c r="CB352" s="80">
        <f t="shared" si="313"/>
        <v>1</v>
      </c>
      <c r="CC352" s="80">
        <f t="shared" si="314"/>
        <v>0</v>
      </c>
      <c r="CD352" s="80">
        <f t="shared" si="315"/>
        <v>0</v>
      </c>
      <c r="CE352"/>
      <c r="CF352" t="s">
        <v>717</v>
      </c>
      <c r="CG352" s="41" t="s">
        <v>104</v>
      </c>
      <c r="CI352" t="s">
        <v>27</v>
      </c>
      <c r="CJ352" s="4">
        <v>43342</v>
      </c>
      <c r="CK352" s="80" t="str">
        <f t="shared" si="316"/>
        <v xml:space="preserve"> </v>
      </c>
      <c r="CL352" s="15"/>
      <c r="CM352" s="6" t="str">
        <f t="shared" ca="1" si="317"/>
        <v xml:space="preserve"> </v>
      </c>
      <c r="CN352" s="6" t="str">
        <f t="shared" ca="1" si="318"/>
        <v xml:space="preserve"> </v>
      </c>
      <c r="CO352" s="80" t="str">
        <f t="shared" ca="1" si="319"/>
        <v xml:space="preserve"> </v>
      </c>
      <c r="CP352" s="80" t="str">
        <f t="shared" si="320"/>
        <v xml:space="preserve"> </v>
      </c>
      <c r="CQ352" s="80" t="str">
        <f t="shared" si="321"/>
        <v xml:space="preserve"> </v>
      </c>
      <c r="CR352" s="80" t="str">
        <f t="shared" si="322"/>
        <v xml:space="preserve"> </v>
      </c>
      <c r="CS352" s="80">
        <f t="shared" si="323"/>
        <v>28</v>
      </c>
    </row>
    <row r="353" spans="1:97">
      <c r="A353" s="33" t="s">
        <v>496</v>
      </c>
      <c r="B353" t="s">
        <v>318</v>
      </c>
      <c r="C353" t="s">
        <v>476</v>
      </c>
      <c r="D353">
        <v>1080616</v>
      </c>
      <c r="E353" s="4">
        <v>43312</v>
      </c>
      <c r="F353" s="2">
        <v>43314</v>
      </c>
      <c r="G353" s="2">
        <v>29155</v>
      </c>
      <c r="H353" s="58">
        <f t="shared" si="324"/>
        <v>38</v>
      </c>
      <c r="I353" s="72" t="s">
        <v>8</v>
      </c>
      <c r="J353" s="43" t="s">
        <v>8</v>
      </c>
      <c r="K353" s="6">
        <v>13</v>
      </c>
      <c r="L353" s="6" t="s">
        <v>8</v>
      </c>
      <c r="M353" s="6" t="s">
        <v>11</v>
      </c>
      <c r="N353" s="6" t="s">
        <v>8</v>
      </c>
      <c r="O353" s="68" t="s">
        <v>8</v>
      </c>
      <c r="P353" t="s">
        <v>355</v>
      </c>
      <c r="S353" s="40" t="s">
        <v>11</v>
      </c>
      <c r="T353" t="s">
        <v>678</v>
      </c>
      <c r="U353" s="72" t="s">
        <v>8</v>
      </c>
      <c r="V353" t="s">
        <v>11</v>
      </c>
      <c r="W353" s="72" t="s">
        <v>11</v>
      </c>
      <c r="X353" s="72" t="s">
        <v>11</v>
      </c>
      <c r="Y353" s="80" t="s">
        <v>8</v>
      </c>
      <c r="Z353" s="80" t="s">
        <v>8</v>
      </c>
      <c r="AA353" t="s">
        <v>408</v>
      </c>
      <c r="AD353" s="4"/>
      <c r="AE353" t="s">
        <v>12</v>
      </c>
      <c r="AF353" s="6">
        <f>Referrals[[#This Row],[Date.Received]]-Referrals[[#This Row],[Date.Assessed]]</f>
        <v>2</v>
      </c>
      <c r="AG353" s="6" t="s">
        <v>644</v>
      </c>
      <c r="AH353" s="6" t="s">
        <v>642</v>
      </c>
      <c r="AI353" s="6" t="s">
        <v>700</v>
      </c>
      <c r="AJ353" s="63">
        <f t="shared" si="271"/>
        <v>2018</v>
      </c>
      <c r="AK353" s="63">
        <f t="shared" si="272"/>
        <v>8</v>
      </c>
      <c r="AL353" s="80">
        <f t="shared" si="273"/>
        <v>1</v>
      </c>
      <c r="AM353" s="80">
        <f t="shared" si="274"/>
        <v>0</v>
      </c>
      <c r="AN353" s="80">
        <f t="shared" si="275"/>
        <v>0</v>
      </c>
      <c r="AO353" s="44">
        <f t="shared" si="276"/>
        <v>0</v>
      </c>
      <c r="AP353" s="80">
        <f t="shared" si="277"/>
        <v>0</v>
      </c>
      <c r="AQ353" s="44">
        <f t="shared" si="278"/>
        <v>0</v>
      </c>
      <c r="AR353" s="80">
        <f t="shared" si="279"/>
        <v>0</v>
      </c>
      <c r="AS353" s="6">
        <f t="shared" si="280"/>
        <v>1</v>
      </c>
      <c r="AT353" s="80">
        <f t="shared" si="281"/>
        <v>0</v>
      </c>
      <c r="AU353" s="80">
        <f t="shared" si="282"/>
        <v>0</v>
      </c>
      <c r="AV353" s="72">
        <f t="shared" si="283"/>
        <v>1</v>
      </c>
      <c r="AW353" s="72">
        <f t="shared" si="284"/>
        <v>0</v>
      </c>
      <c r="AX353" s="72">
        <f t="shared" si="285"/>
        <v>0</v>
      </c>
      <c r="AY353" s="72">
        <f t="shared" si="286"/>
        <v>0</v>
      </c>
      <c r="AZ353" s="72">
        <f t="shared" si="287"/>
        <v>0</v>
      </c>
      <c r="BA353" s="72">
        <f>IF(SUM(Referrals[[#This Row],[Tribal.bin]:[GA.bin]]) = 0,0,1)</f>
        <v>1</v>
      </c>
      <c r="BB353" s="72">
        <f t="shared" si="288"/>
        <v>0</v>
      </c>
      <c r="BC353" s="72">
        <f t="shared" si="289"/>
        <v>0</v>
      </c>
      <c r="BD353" s="72">
        <f t="shared" si="290"/>
        <v>0</v>
      </c>
      <c r="BE353" s="72">
        <f t="shared" si="291"/>
        <v>1</v>
      </c>
      <c r="BF353" s="72">
        <f t="shared" si="292"/>
        <v>0</v>
      </c>
      <c r="BG353" s="72">
        <f t="shared" si="293"/>
        <v>0</v>
      </c>
      <c r="BH353" s="72">
        <f t="shared" si="294"/>
        <v>0</v>
      </c>
      <c r="BI353" s="72">
        <f t="shared" si="295"/>
        <v>0</v>
      </c>
      <c r="BJ353" s="78">
        <f t="shared" si="296"/>
        <v>1</v>
      </c>
      <c r="BK353" s="78">
        <f t="shared" si="297"/>
        <v>0</v>
      </c>
      <c r="BL353" s="78">
        <f t="shared" si="298"/>
        <v>0</v>
      </c>
      <c r="BM353" s="72">
        <f t="shared" si="299"/>
        <v>0</v>
      </c>
      <c r="BN353" s="72">
        <f t="shared" si="300"/>
        <v>0</v>
      </c>
      <c r="BO353" s="72">
        <f t="shared" si="301"/>
        <v>1</v>
      </c>
      <c r="BP353" s="80">
        <f t="shared" si="302"/>
        <v>0</v>
      </c>
      <c r="BQ353" s="72">
        <f t="shared" si="303"/>
        <v>0</v>
      </c>
      <c r="BR353" s="72">
        <f t="shared" si="304"/>
        <v>0</v>
      </c>
      <c r="BS353" s="78">
        <f t="shared" si="305"/>
        <v>1</v>
      </c>
      <c r="BT353" s="78">
        <f t="shared" si="306"/>
        <v>1</v>
      </c>
      <c r="BU353" s="80">
        <f t="shared" si="307"/>
        <v>0</v>
      </c>
      <c r="BV353" s="80">
        <f t="shared" si="308"/>
        <v>0</v>
      </c>
      <c r="BW353" s="78">
        <f>COUNTIF(Referrals[[#This Row],[Name]:[Alt.contact]],"Mi")</f>
        <v>1</v>
      </c>
      <c r="BX353" s="80">
        <f t="shared" si="309"/>
        <v>1</v>
      </c>
      <c r="BY353" s="66">
        <f t="shared" si="310"/>
        <v>0</v>
      </c>
      <c r="BZ353" s="66">
        <f t="shared" si="311"/>
        <v>0</v>
      </c>
      <c r="CA353" s="67">
        <f t="shared" si="312"/>
        <v>0</v>
      </c>
      <c r="CB353" s="80">
        <f t="shared" si="313"/>
        <v>1</v>
      </c>
      <c r="CC353" s="80">
        <f t="shared" si="314"/>
        <v>0</v>
      </c>
      <c r="CD353" s="80">
        <f t="shared" si="315"/>
        <v>0</v>
      </c>
      <c r="CE353"/>
      <c r="CF353" s="40" t="s">
        <v>413</v>
      </c>
      <c r="CG353" s="62"/>
      <c r="CI353" t="s">
        <v>29</v>
      </c>
      <c r="CJ353" s="4">
        <v>43431</v>
      </c>
      <c r="CK353" s="80" t="str">
        <f t="shared" si="316"/>
        <v xml:space="preserve"> </v>
      </c>
      <c r="CL353" s="15"/>
      <c r="CM353" s="6" t="str">
        <f t="shared" ca="1" si="317"/>
        <v xml:space="preserve"> </v>
      </c>
      <c r="CN353" s="6" t="str">
        <f t="shared" ca="1" si="318"/>
        <v xml:space="preserve"> </v>
      </c>
      <c r="CO353" s="80" t="str">
        <f t="shared" ca="1" si="319"/>
        <v xml:space="preserve"> </v>
      </c>
      <c r="CP353" s="80" t="str">
        <f t="shared" si="320"/>
        <v xml:space="preserve"> </v>
      </c>
      <c r="CQ353" s="80" t="str">
        <f t="shared" si="321"/>
        <v xml:space="preserve"> </v>
      </c>
      <c r="CR353" s="80" t="str">
        <f t="shared" si="322"/>
        <v xml:space="preserve"> </v>
      </c>
      <c r="CS353" s="80">
        <f t="shared" si="323"/>
        <v>117</v>
      </c>
    </row>
    <row r="354" spans="1:97">
      <c r="A354" s="33" t="s">
        <v>497</v>
      </c>
      <c r="B354" t="s">
        <v>284</v>
      </c>
      <c r="C354" t="s">
        <v>353</v>
      </c>
      <c r="D354">
        <v>1058365</v>
      </c>
      <c r="E354" s="4">
        <v>43109</v>
      </c>
      <c r="F354" s="2">
        <v>43314</v>
      </c>
      <c r="G354" s="2">
        <v>24369</v>
      </c>
      <c r="H354" s="58">
        <f t="shared" si="324"/>
        <v>51</v>
      </c>
      <c r="I354" s="72" t="s">
        <v>8</v>
      </c>
      <c r="J354" s="43" t="s">
        <v>8</v>
      </c>
      <c r="K354" s="6">
        <v>12</v>
      </c>
      <c r="L354" s="6" t="s">
        <v>8</v>
      </c>
      <c r="M354" s="6" t="s">
        <v>8</v>
      </c>
      <c r="N354" s="6" t="s">
        <v>8</v>
      </c>
      <c r="O354" s="57" t="s">
        <v>8</v>
      </c>
      <c r="P354" t="s">
        <v>9</v>
      </c>
      <c r="Q354" t="s">
        <v>11</v>
      </c>
      <c r="S354" s="40" t="s">
        <v>11</v>
      </c>
      <c r="T354" t="s">
        <v>45</v>
      </c>
      <c r="U354" s="72" t="s">
        <v>8</v>
      </c>
      <c r="V354" t="s">
        <v>11</v>
      </c>
      <c r="W354" s="72" t="s">
        <v>11</v>
      </c>
      <c r="X354" s="72" t="s">
        <v>8</v>
      </c>
      <c r="Y354" s="80" t="s">
        <v>8</v>
      </c>
      <c r="AE354" t="s">
        <v>12</v>
      </c>
      <c r="AF354" s="6">
        <f>Referrals[[#This Row],[Date.Received]]-Referrals[[#This Row],[Date.Assessed]]</f>
        <v>205</v>
      </c>
      <c r="AG354" s="44" t="s">
        <v>645</v>
      </c>
      <c r="AH354" s="6" t="s">
        <v>640</v>
      </c>
      <c r="AI354" s="6" t="s">
        <v>700</v>
      </c>
      <c r="AJ354" s="63">
        <f t="shared" si="271"/>
        <v>2018</v>
      </c>
      <c r="AK354" s="63">
        <f t="shared" si="272"/>
        <v>8</v>
      </c>
      <c r="AL354" s="44">
        <f t="shared" si="273"/>
        <v>0</v>
      </c>
      <c r="AM354" s="80">
        <f t="shared" si="274"/>
        <v>1</v>
      </c>
      <c r="AN354" s="80">
        <f t="shared" si="275"/>
        <v>0</v>
      </c>
      <c r="AO354" s="44">
        <f t="shared" si="276"/>
        <v>0</v>
      </c>
      <c r="AP354" s="80">
        <f t="shared" si="277"/>
        <v>0</v>
      </c>
      <c r="AQ354" s="80">
        <f t="shared" si="278"/>
        <v>1</v>
      </c>
      <c r="AR354" s="80">
        <f t="shared" si="279"/>
        <v>0</v>
      </c>
      <c r="AS354" s="44">
        <f t="shared" si="280"/>
        <v>0</v>
      </c>
      <c r="AT354" s="80">
        <f t="shared" si="281"/>
        <v>0</v>
      </c>
      <c r="AU354" s="80">
        <f t="shared" si="282"/>
        <v>0</v>
      </c>
      <c r="AV354" s="72">
        <f t="shared" si="283"/>
        <v>1</v>
      </c>
      <c r="AW354" s="72">
        <f t="shared" si="284"/>
        <v>0</v>
      </c>
      <c r="AX354" s="72">
        <f t="shared" si="285"/>
        <v>0</v>
      </c>
      <c r="AY354" s="72">
        <f t="shared" si="286"/>
        <v>1</v>
      </c>
      <c r="AZ354" s="72">
        <f t="shared" si="287"/>
        <v>0</v>
      </c>
      <c r="BA354" s="72">
        <f>IF(SUM(Referrals[[#This Row],[Tribal.bin]:[GA.bin]]) = 0,0,1)</f>
        <v>1</v>
      </c>
      <c r="BB354" s="72">
        <f t="shared" si="288"/>
        <v>0</v>
      </c>
      <c r="BC354" s="72">
        <f t="shared" si="289"/>
        <v>0</v>
      </c>
      <c r="BD354" s="72">
        <f t="shared" si="290"/>
        <v>0</v>
      </c>
      <c r="BE354" s="72">
        <f t="shared" si="291"/>
        <v>0</v>
      </c>
      <c r="BF354" s="72">
        <f t="shared" si="292"/>
        <v>0</v>
      </c>
      <c r="BG354" s="72">
        <f t="shared" si="293"/>
        <v>0</v>
      </c>
      <c r="BH354" s="72">
        <f t="shared" si="294"/>
        <v>1</v>
      </c>
      <c r="BI354" s="72">
        <f t="shared" si="295"/>
        <v>0</v>
      </c>
      <c r="BJ354" s="78">
        <f t="shared" si="296"/>
        <v>0</v>
      </c>
      <c r="BK354" s="78">
        <f t="shared" si="297"/>
        <v>0</v>
      </c>
      <c r="BL354" s="78">
        <f t="shared" si="298"/>
        <v>0</v>
      </c>
      <c r="BM354" s="72">
        <f t="shared" si="299"/>
        <v>1</v>
      </c>
      <c r="BN354" s="72">
        <f t="shared" si="300"/>
        <v>0</v>
      </c>
      <c r="BO354" s="72">
        <f t="shared" si="301"/>
        <v>1</v>
      </c>
      <c r="BP354" s="80">
        <f t="shared" si="302"/>
        <v>0</v>
      </c>
      <c r="BQ354" s="72">
        <f t="shared" si="303"/>
        <v>0</v>
      </c>
      <c r="BR354" s="72">
        <f t="shared" si="304"/>
        <v>0</v>
      </c>
      <c r="BS354" s="78">
        <f t="shared" si="305"/>
        <v>1</v>
      </c>
      <c r="BT354" s="78">
        <f t="shared" si="306"/>
        <v>0</v>
      </c>
      <c r="BU354" s="80">
        <f t="shared" si="307"/>
        <v>0</v>
      </c>
      <c r="BV354" s="80">
        <f t="shared" si="308"/>
        <v>0</v>
      </c>
      <c r="BW354" s="78">
        <f>COUNTIF(Referrals[[#This Row],[Name]:[Alt.contact]],"Mi")</f>
        <v>0</v>
      </c>
      <c r="BX354" s="80">
        <f t="shared" si="309"/>
        <v>0</v>
      </c>
      <c r="BY354" s="72">
        <f t="shared" si="310"/>
        <v>0</v>
      </c>
      <c r="BZ354" s="80">
        <f t="shared" si="311"/>
        <v>0</v>
      </c>
      <c r="CA354" s="67">
        <f t="shared" si="312"/>
        <v>0</v>
      </c>
      <c r="CB354" s="80">
        <f t="shared" si="313"/>
        <v>1</v>
      </c>
      <c r="CC354" s="80">
        <f t="shared" si="314"/>
        <v>0</v>
      </c>
      <c r="CD354" s="80">
        <f t="shared" si="315"/>
        <v>0</v>
      </c>
      <c r="CE354"/>
      <c r="CF354" t="s">
        <v>94</v>
      </c>
      <c r="CG354" s="62"/>
      <c r="CI354" t="s">
        <v>23</v>
      </c>
      <c r="CJ354" s="4">
        <v>43391</v>
      </c>
      <c r="CK354" s="80" t="str">
        <f t="shared" si="316"/>
        <v xml:space="preserve"> </v>
      </c>
      <c r="CL354" s="15"/>
      <c r="CM354" s="6" t="str">
        <f t="shared" ca="1" si="317"/>
        <v xml:space="preserve"> </v>
      </c>
      <c r="CN354" s="6" t="str">
        <f t="shared" ca="1" si="318"/>
        <v xml:space="preserve"> </v>
      </c>
      <c r="CO354" s="80" t="str">
        <f t="shared" ca="1" si="319"/>
        <v xml:space="preserve"> </v>
      </c>
      <c r="CP354" s="80" t="str">
        <f t="shared" si="320"/>
        <v xml:space="preserve"> </v>
      </c>
      <c r="CQ354" s="80" t="str">
        <f t="shared" si="321"/>
        <v xml:space="preserve"> </v>
      </c>
      <c r="CR354" s="80" t="str">
        <f t="shared" si="322"/>
        <v xml:space="preserve"> </v>
      </c>
      <c r="CS354" s="80">
        <f t="shared" si="323"/>
        <v>77</v>
      </c>
    </row>
    <row r="355" spans="1:97">
      <c r="A355" s="33" t="s">
        <v>499</v>
      </c>
      <c r="B355" t="s">
        <v>284</v>
      </c>
      <c r="C355" t="s">
        <v>397</v>
      </c>
      <c r="D355">
        <v>1055908</v>
      </c>
      <c r="E355" s="4">
        <v>43111</v>
      </c>
      <c r="F355" s="2">
        <v>43328</v>
      </c>
      <c r="G355" s="2">
        <v>21970</v>
      </c>
      <c r="H355" s="58">
        <f t="shared" si="324"/>
        <v>58</v>
      </c>
      <c r="I355" s="72" t="s">
        <v>11</v>
      </c>
      <c r="J355" s="43" t="s">
        <v>8</v>
      </c>
      <c r="K355" s="6">
        <v>12</v>
      </c>
      <c r="L355" s="6" t="s">
        <v>8</v>
      </c>
      <c r="M355" s="6" t="s">
        <v>11</v>
      </c>
      <c r="N355" s="6" t="s">
        <v>11</v>
      </c>
      <c r="O355" s="68" t="s">
        <v>11</v>
      </c>
      <c r="P355" t="s">
        <v>21</v>
      </c>
      <c r="Q355" t="s">
        <v>11</v>
      </c>
      <c r="R355" t="s">
        <v>11</v>
      </c>
      <c r="S355" s="40" t="s">
        <v>11</v>
      </c>
      <c r="T355" t="s">
        <v>45</v>
      </c>
      <c r="U355" s="76" t="s">
        <v>8</v>
      </c>
      <c r="V355" s="22" t="s">
        <v>11</v>
      </c>
      <c r="W355" s="76" t="s">
        <v>11</v>
      </c>
      <c r="X355" s="76" t="s">
        <v>11</v>
      </c>
      <c r="Y355" s="76" t="s">
        <v>8</v>
      </c>
      <c r="Z355" s="53"/>
      <c r="AB355" t="s">
        <v>15</v>
      </c>
      <c r="AC355" t="s">
        <v>695</v>
      </c>
      <c r="AD355" s="4">
        <v>43343</v>
      </c>
      <c r="AE355" t="s">
        <v>16</v>
      </c>
      <c r="AF355" s="6">
        <f>Referrals[[#This Row],[Date.Received]]-Referrals[[#This Row],[Date.Assessed]]</f>
        <v>217</v>
      </c>
      <c r="AG355" s="6" t="s">
        <v>644</v>
      </c>
      <c r="AH355" s="6" t="s">
        <v>640</v>
      </c>
      <c r="AI355" s="6" t="s">
        <v>700</v>
      </c>
      <c r="AJ355" s="63">
        <f t="shared" si="271"/>
        <v>2018</v>
      </c>
      <c r="AK355" s="63">
        <f t="shared" si="272"/>
        <v>8</v>
      </c>
      <c r="AL355" s="80">
        <f t="shared" si="273"/>
        <v>1</v>
      </c>
      <c r="AM355" s="80">
        <f t="shared" si="274"/>
        <v>0</v>
      </c>
      <c r="AN355" s="80">
        <f t="shared" si="275"/>
        <v>0</v>
      </c>
      <c r="AO355" s="44">
        <f t="shared" si="276"/>
        <v>0</v>
      </c>
      <c r="AP355" s="80">
        <f t="shared" si="277"/>
        <v>0</v>
      </c>
      <c r="AQ355" s="80">
        <f t="shared" si="278"/>
        <v>1</v>
      </c>
      <c r="AR355" s="80">
        <f t="shared" si="279"/>
        <v>0</v>
      </c>
      <c r="AS355" s="44">
        <f t="shared" si="280"/>
        <v>0</v>
      </c>
      <c r="AT355" s="80">
        <f t="shared" si="281"/>
        <v>0</v>
      </c>
      <c r="AU355" s="80">
        <f t="shared" si="282"/>
        <v>0</v>
      </c>
      <c r="AV355" s="72">
        <f t="shared" si="283"/>
        <v>1</v>
      </c>
      <c r="AW355" s="72">
        <f t="shared" si="284"/>
        <v>0</v>
      </c>
      <c r="AX355" s="72">
        <f t="shared" si="285"/>
        <v>0</v>
      </c>
      <c r="AY355" s="72">
        <f t="shared" si="286"/>
        <v>1</v>
      </c>
      <c r="AZ355" s="72">
        <f t="shared" si="287"/>
        <v>0</v>
      </c>
      <c r="BA355" s="72">
        <f>IF(SUM(Referrals[[#This Row],[Tribal.bin]:[GA.bin]]) = 0,0,1)</f>
        <v>1</v>
      </c>
      <c r="BB355" s="72">
        <f t="shared" si="288"/>
        <v>0</v>
      </c>
      <c r="BC355" s="72">
        <f t="shared" si="289"/>
        <v>0</v>
      </c>
      <c r="BD355" s="72">
        <f t="shared" si="290"/>
        <v>0</v>
      </c>
      <c r="BE355" s="72">
        <f t="shared" si="291"/>
        <v>0</v>
      </c>
      <c r="BF355" s="72">
        <f t="shared" si="292"/>
        <v>0</v>
      </c>
      <c r="BG355" s="72">
        <f t="shared" si="293"/>
        <v>1</v>
      </c>
      <c r="BH355" s="72">
        <f t="shared" si="294"/>
        <v>0</v>
      </c>
      <c r="BI355" s="72">
        <f t="shared" si="295"/>
        <v>1</v>
      </c>
      <c r="BJ355" s="78">
        <f t="shared" si="296"/>
        <v>1</v>
      </c>
      <c r="BK355" s="78">
        <f t="shared" si="297"/>
        <v>1</v>
      </c>
      <c r="BL355" s="78">
        <f t="shared" si="298"/>
        <v>0</v>
      </c>
      <c r="BM355" s="72">
        <f t="shared" si="299"/>
        <v>1</v>
      </c>
      <c r="BN355" s="72">
        <f t="shared" si="300"/>
        <v>1</v>
      </c>
      <c r="BO355" s="72">
        <f t="shared" si="301"/>
        <v>1</v>
      </c>
      <c r="BP355" s="80">
        <f t="shared" si="302"/>
        <v>0</v>
      </c>
      <c r="BQ355" s="72">
        <f t="shared" si="303"/>
        <v>1</v>
      </c>
      <c r="BR355" s="72">
        <f t="shared" si="304"/>
        <v>0</v>
      </c>
      <c r="BS355" s="78">
        <f t="shared" si="305"/>
        <v>1</v>
      </c>
      <c r="BT355" s="78">
        <f t="shared" si="306"/>
        <v>1</v>
      </c>
      <c r="BU355" s="80">
        <f t="shared" si="307"/>
        <v>0</v>
      </c>
      <c r="BV355" s="80">
        <f t="shared" si="308"/>
        <v>0</v>
      </c>
      <c r="BW355" s="78">
        <f>COUNTIF(Referrals[[#This Row],[Name]:[Alt.contact]],"Mi")</f>
        <v>0</v>
      </c>
      <c r="BX355" s="80">
        <f t="shared" si="309"/>
        <v>0</v>
      </c>
      <c r="BY355" s="66">
        <f t="shared" si="310"/>
        <v>1</v>
      </c>
      <c r="BZ355" s="66">
        <f t="shared" si="311"/>
        <v>0</v>
      </c>
      <c r="CA355" s="67">
        <f t="shared" si="312"/>
        <v>1</v>
      </c>
      <c r="CB355" s="80">
        <f t="shared" si="313"/>
        <v>0</v>
      </c>
      <c r="CC355" s="80">
        <f t="shared" si="314"/>
        <v>0</v>
      </c>
      <c r="CD355" s="80">
        <f t="shared" si="315"/>
        <v>0</v>
      </c>
      <c r="CE355" s="52">
        <v>43356</v>
      </c>
      <c r="CG355" s="62"/>
      <c r="CH355" s="22"/>
      <c r="CI355" s="22"/>
      <c r="CJ355" s="4">
        <v>43356</v>
      </c>
      <c r="CK355" s="80" t="str">
        <f t="shared" si="316"/>
        <v>no</v>
      </c>
      <c r="CL355" s="28">
        <v>43677</v>
      </c>
      <c r="CM355" s="6">
        <f t="shared" ca="1" si="317"/>
        <v>321</v>
      </c>
      <c r="CN355" s="6" t="str">
        <f t="shared" ca="1" si="318"/>
        <v>Yes</v>
      </c>
      <c r="CO355" s="80" t="str">
        <f t="shared" ca="1" si="319"/>
        <v>no</v>
      </c>
      <c r="CP355" s="80">
        <f t="shared" si="320"/>
        <v>28</v>
      </c>
      <c r="CQ355" s="80">
        <f t="shared" si="321"/>
        <v>15</v>
      </c>
      <c r="CR355" s="80">
        <f t="shared" si="322"/>
        <v>13</v>
      </c>
      <c r="CS355" s="80" t="str">
        <f t="shared" si="323"/>
        <v xml:space="preserve"> </v>
      </c>
    </row>
    <row r="356" spans="1:97">
      <c r="A356" s="33" t="s">
        <v>498</v>
      </c>
      <c r="B356" t="s">
        <v>284</v>
      </c>
      <c r="C356" t="s">
        <v>353</v>
      </c>
      <c r="D356">
        <v>1048287</v>
      </c>
      <c r="E356" s="4">
        <v>43199</v>
      </c>
      <c r="F356" s="2">
        <v>43328</v>
      </c>
      <c r="G356" s="2">
        <v>24336</v>
      </c>
      <c r="H356" s="58">
        <f t="shared" si="324"/>
        <v>51</v>
      </c>
      <c r="I356" s="72" t="s">
        <v>8</v>
      </c>
      <c r="J356" s="43" t="s">
        <v>8</v>
      </c>
      <c r="K356" s="6">
        <v>13</v>
      </c>
      <c r="L356" s="6" t="s">
        <v>8</v>
      </c>
      <c r="M356" s="6" t="s">
        <v>11</v>
      </c>
      <c r="N356" s="6" t="s">
        <v>11</v>
      </c>
      <c r="O356" s="57" t="s">
        <v>8</v>
      </c>
      <c r="P356" t="s">
        <v>9</v>
      </c>
      <c r="R356" t="s">
        <v>11</v>
      </c>
      <c r="S356" s="40" t="s">
        <v>11</v>
      </c>
      <c r="T356" t="s">
        <v>22</v>
      </c>
      <c r="U356" s="76" t="s">
        <v>8</v>
      </c>
      <c r="V356" s="22" t="s">
        <v>11</v>
      </c>
      <c r="W356" s="76" t="s">
        <v>8</v>
      </c>
      <c r="X356" s="76" t="s">
        <v>8</v>
      </c>
      <c r="Y356" s="76" t="s">
        <v>8</v>
      </c>
      <c r="Z356" s="53"/>
      <c r="AE356" t="s">
        <v>12</v>
      </c>
      <c r="AF356" s="6">
        <f>Referrals[[#This Row],[Date.Received]]-Referrals[[#This Row],[Date.Assessed]]</f>
        <v>129</v>
      </c>
      <c r="AG356" s="6" t="s">
        <v>644</v>
      </c>
      <c r="AH356" s="6" t="s">
        <v>642</v>
      </c>
      <c r="AI356" s="6" t="s">
        <v>700</v>
      </c>
      <c r="AJ356" s="63">
        <f t="shared" si="271"/>
        <v>2018</v>
      </c>
      <c r="AK356" s="63">
        <f t="shared" si="272"/>
        <v>8</v>
      </c>
      <c r="AL356" s="80">
        <f t="shared" si="273"/>
        <v>1</v>
      </c>
      <c r="AM356" s="80">
        <f t="shared" si="274"/>
        <v>0</v>
      </c>
      <c r="AN356" s="80">
        <f t="shared" si="275"/>
        <v>0</v>
      </c>
      <c r="AO356" s="44">
        <f t="shared" si="276"/>
        <v>0</v>
      </c>
      <c r="AP356" s="80">
        <f t="shared" si="277"/>
        <v>0</v>
      </c>
      <c r="AQ356" s="44">
        <f t="shared" si="278"/>
        <v>0</v>
      </c>
      <c r="AR356" s="80">
        <f t="shared" si="279"/>
        <v>0</v>
      </c>
      <c r="AS356" s="6">
        <f t="shared" si="280"/>
        <v>1</v>
      </c>
      <c r="AT356" s="80">
        <f t="shared" si="281"/>
        <v>0</v>
      </c>
      <c r="AU356" s="80">
        <f t="shared" si="282"/>
        <v>0</v>
      </c>
      <c r="AV356" s="72">
        <f t="shared" si="283"/>
        <v>1</v>
      </c>
      <c r="AW356" s="72">
        <f t="shared" si="284"/>
        <v>1</v>
      </c>
      <c r="AX356" s="72">
        <f t="shared" si="285"/>
        <v>0</v>
      </c>
      <c r="AY356" s="72">
        <f t="shared" si="286"/>
        <v>0</v>
      </c>
      <c r="AZ356" s="72">
        <f t="shared" si="287"/>
        <v>0</v>
      </c>
      <c r="BA356" s="72">
        <f>IF(SUM(Referrals[[#This Row],[Tribal.bin]:[GA.bin]]) = 0,0,1)</f>
        <v>1</v>
      </c>
      <c r="BB356" s="72">
        <f t="shared" si="288"/>
        <v>0</v>
      </c>
      <c r="BC356" s="72">
        <f t="shared" si="289"/>
        <v>0</v>
      </c>
      <c r="BD356" s="72">
        <f t="shared" si="290"/>
        <v>0</v>
      </c>
      <c r="BE356" s="72">
        <f t="shared" si="291"/>
        <v>0</v>
      </c>
      <c r="BF356" s="72">
        <f t="shared" si="292"/>
        <v>0</v>
      </c>
      <c r="BG356" s="72">
        <f t="shared" si="293"/>
        <v>0</v>
      </c>
      <c r="BH356" s="72">
        <f t="shared" si="294"/>
        <v>1</v>
      </c>
      <c r="BI356" s="72">
        <f t="shared" si="295"/>
        <v>0</v>
      </c>
      <c r="BJ356" s="78">
        <f t="shared" si="296"/>
        <v>1</v>
      </c>
      <c r="BK356" s="78">
        <f t="shared" si="297"/>
        <v>1</v>
      </c>
      <c r="BL356" s="78">
        <f t="shared" si="298"/>
        <v>0</v>
      </c>
      <c r="BM356" s="72">
        <f t="shared" si="299"/>
        <v>0</v>
      </c>
      <c r="BN356" s="72">
        <f t="shared" si="300"/>
        <v>1</v>
      </c>
      <c r="BO356" s="72">
        <f t="shared" si="301"/>
        <v>1</v>
      </c>
      <c r="BP356" s="80">
        <f t="shared" si="302"/>
        <v>0</v>
      </c>
      <c r="BQ356" s="72">
        <f t="shared" si="303"/>
        <v>0</v>
      </c>
      <c r="BR356" s="72">
        <f t="shared" si="304"/>
        <v>0</v>
      </c>
      <c r="BS356" s="78">
        <f t="shared" si="305"/>
        <v>0</v>
      </c>
      <c r="BT356" s="78">
        <f t="shared" si="306"/>
        <v>0</v>
      </c>
      <c r="BU356" s="80">
        <f t="shared" si="307"/>
        <v>0</v>
      </c>
      <c r="BV356" s="80">
        <f t="shared" si="308"/>
        <v>0</v>
      </c>
      <c r="BW356" s="78">
        <f>COUNTIF(Referrals[[#This Row],[Name]:[Alt.contact]],"Mi")</f>
        <v>0</v>
      </c>
      <c r="BX356" s="80">
        <f t="shared" si="309"/>
        <v>0</v>
      </c>
      <c r="BY356" s="80">
        <f t="shared" si="310"/>
        <v>0</v>
      </c>
      <c r="BZ356" s="80">
        <f t="shared" si="311"/>
        <v>0</v>
      </c>
      <c r="CA356" s="67">
        <f t="shared" si="312"/>
        <v>0</v>
      </c>
      <c r="CB356" s="80">
        <f t="shared" si="313"/>
        <v>1</v>
      </c>
      <c r="CC356" s="80">
        <f t="shared" si="314"/>
        <v>0</v>
      </c>
      <c r="CD356" s="80">
        <f t="shared" si="315"/>
        <v>0</v>
      </c>
      <c r="CE356" s="22"/>
      <c r="CF356" t="s">
        <v>41</v>
      </c>
      <c r="CG356" s="62"/>
      <c r="CH356" t="s">
        <v>416</v>
      </c>
      <c r="CI356" s="22" t="s">
        <v>17</v>
      </c>
      <c r="CJ356" s="4">
        <v>43332</v>
      </c>
      <c r="CK356" s="80" t="str">
        <f t="shared" si="316"/>
        <v xml:space="preserve"> </v>
      </c>
      <c r="CL356" s="15"/>
      <c r="CM356" s="6" t="str">
        <f t="shared" ca="1" si="317"/>
        <v xml:space="preserve"> </v>
      </c>
      <c r="CN356" s="6" t="str">
        <f t="shared" ca="1" si="318"/>
        <v xml:space="preserve"> </v>
      </c>
      <c r="CO356" s="80" t="str">
        <f t="shared" ca="1" si="319"/>
        <v xml:space="preserve"> </v>
      </c>
      <c r="CP356" s="80" t="str">
        <f t="shared" si="320"/>
        <v xml:space="preserve"> </v>
      </c>
      <c r="CQ356" s="80" t="str">
        <f t="shared" si="321"/>
        <v xml:space="preserve"> </v>
      </c>
      <c r="CR356" s="80" t="str">
        <f t="shared" si="322"/>
        <v xml:space="preserve"> </v>
      </c>
      <c r="CS356" s="80">
        <f t="shared" si="323"/>
        <v>4</v>
      </c>
    </row>
    <row r="357" spans="1:97">
      <c r="A357" s="33" t="s">
        <v>500</v>
      </c>
      <c r="B357" t="s">
        <v>284</v>
      </c>
      <c r="C357" t="s">
        <v>397</v>
      </c>
      <c r="D357">
        <v>1059631</v>
      </c>
      <c r="E357" s="4">
        <v>43122</v>
      </c>
      <c r="F357" s="2">
        <v>43328</v>
      </c>
      <c r="G357" s="2">
        <v>31079</v>
      </c>
      <c r="H357" s="58">
        <f t="shared" si="324"/>
        <v>33</v>
      </c>
      <c r="I357" s="72" t="s">
        <v>8</v>
      </c>
      <c r="J357" s="43" t="s">
        <v>8</v>
      </c>
      <c r="K357" s="6">
        <v>12</v>
      </c>
      <c r="L357" s="6" t="s">
        <v>8</v>
      </c>
      <c r="M357" s="6" t="s">
        <v>11</v>
      </c>
      <c r="N357" s="6" t="s">
        <v>11</v>
      </c>
      <c r="O357" s="57" t="s">
        <v>8</v>
      </c>
      <c r="P357" t="s">
        <v>9</v>
      </c>
      <c r="Q357" t="s">
        <v>11</v>
      </c>
      <c r="T357" t="s">
        <v>45</v>
      </c>
      <c r="U357" s="76" t="s">
        <v>8</v>
      </c>
      <c r="V357" s="22" t="s">
        <v>11</v>
      </c>
      <c r="W357" s="76" t="s">
        <v>11</v>
      </c>
      <c r="X357" s="76" t="s">
        <v>8</v>
      </c>
      <c r="Y357" s="76" t="s">
        <v>8</v>
      </c>
      <c r="Z357" s="53" t="s">
        <v>8</v>
      </c>
      <c r="AA357" t="s">
        <v>408</v>
      </c>
      <c r="AE357" t="s">
        <v>12</v>
      </c>
      <c r="AF357" s="6">
        <f>Referrals[[#This Row],[Date.Received]]-Referrals[[#This Row],[Date.Assessed]]</f>
        <v>206</v>
      </c>
      <c r="AG357" s="6" t="s">
        <v>644</v>
      </c>
      <c r="AH357" s="6" t="s">
        <v>642</v>
      </c>
      <c r="AI357" s="6" t="s">
        <v>700</v>
      </c>
      <c r="AJ357" s="63">
        <f t="shared" si="271"/>
        <v>2018</v>
      </c>
      <c r="AK357" s="63">
        <f t="shared" si="272"/>
        <v>8</v>
      </c>
      <c r="AL357" s="80">
        <f t="shared" si="273"/>
        <v>1</v>
      </c>
      <c r="AM357" s="80">
        <f t="shared" si="274"/>
        <v>0</v>
      </c>
      <c r="AN357" s="80">
        <f t="shared" si="275"/>
        <v>0</v>
      </c>
      <c r="AO357" s="44">
        <f t="shared" si="276"/>
        <v>0</v>
      </c>
      <c r="AP357" s="80">
        <f t="shared" si="277"/>
        <v>0</v>
      </c>
      <c r="AQ357" s="44">
        <f t="shared" si="278"/>
        <v>0</v>
      </c>
      <c r="AR357" s="80">
        <f t="shared" si="279"/>
        <v>0</v>
      </c>
      <c r="AS357" s="6">
        <f t="shared" si="280"/>
        <v>1</v>
      </c>
      <c r="AT357" s="80">
        <f t="shared" si="281"/>
        <v>0</v>
      </c>
      <c r="AU357" s="80">
        <f t="shared" si="282"/>
        <v>0</v>
      </c>
      <c r="AV357" s="72">
        <f t="shared" si="283"/>
        <v>1</v>
      </c>
      <c r="AW357" s="72">
        <f t="shared" si="284"/>
        <v>0</v>
      </c>
      <c r="AX357" s="72">
        <f t="shared" si="285"/>
        <v>0</v>
      </c>
      <c r="AY357" s="72">
        <f t="shared" si="286"/>
        <v>1</v>
      </c>
      <c r="AZ357" s="72">
        <f t="shared" si="287"/>
        <v>0</v>
      </c>
      <c r="BA357" s="72">
        <f>IF(SUM(Referrals[[#This Row],[Tribal.bin]:[GA.bin]]) = 0,0,1)</f>
        <v>1</v>
      </c>
      <c r="BB357" s="72">
        <f t="shared" si="288"/>
        <v>0</v>
      </c>
      <c r="BC357" s="72">
        <f t="shared" si="289"/>
        <v>0</v>
      </c>
      <c r="BD357" s="72">
        <f t="shared" si="290"/>
        <v>0</v>
      </c>
      <c r="BE357" s="72">
        <f t="shared" si="291"/>
        <v>0</v>
      </c>
      <c r="BF357" s="72">
        <f t="shared" si="292"/>
        <v>0</v>
      </c>
      <c r="BG357" s="72">
        <f t="shared" si="293"/>
        <v>0</v>
      </c>
      <c r="BH357" s="72">
        <f t="shared" si="294"/>
        <v>1</v>
      </c>
      <c r="BI357" s="72">
        <f t="shared" si="295"/>
        <v>0</v>
      </c>
      <c r="BJ357" s="78">
        <f t="shared" si="296"/>
        <v>1</v>
      </c>
      <c r="BK357" s="78">
        <f t="shared" si="297"/>
        <v>1</v>
      </c>
      <c r="BL357" s="78">
        <f t="shared" si="298"/>
        <v>0</v>
      </c>
      <c r="BM357" s="72">
        <f t="shared" si="299"/>
        <v>1</v>
      </c>
      <c r="BN357" s="72">
        <f t="shared" si="300"/>
        <v>0</v>
      </c>
      <c r="BO357" s="72">
        <f t="shared" si="301"/>
        <v>0</v>
      </c>
      <c r="BP357" s="80">
        <f t="shared" si="302"/>
        <v>0</v>
      </c>
      <c r="BQ357" s="72">
        <f t="shared" si="303"/>
        <v>0</v>
      </c>
      <c r="BR357" s="72">
        <f t="shared" si="304"/>
        <v>0</v>
      </c>
      <c r="BS357" s="78">
        <f t="shared" si="305"/>
        <v>1</v>
      </c>
      <c r="BT357" s="78">
        <f t="shared" si="306"/>
        <v>0</v>
      </c>
      <c r="BU357" s="80">
        <f t="shared" si="307"/>
        <v>0</v>
      </c>
      <c r="BV357" s="80">
        <f t="shared" si="308"/>
        <v>0</v>
      </c>
      <c r="BW357" s="78">
        <f>COUNTIF(Referrals[[#This Row],[Name]:[Alt.contact]],"Mi")</f>
        <v>0</v>
      </c>
      <c r="BX357" s="80">
        <f t="shared" si="309"/>
        <v>0</v>
      </c>
      <c r="BY357" s="72">
        <f t="shared" si="310"/>
        <v>0</v>
      </c>
      <c r="BZ357" s="80">
        <f t="shared" si="311"/>
        <v>0</v>
      </c>
      <c r="CA357" s="67">
        <f t="shared" si="312"/>
        <v>0</v>
      </c>
      <c r="CB357" s="80">
        <f t="shared" si="313"/>
        <v>1</v>
      </c>
      <c r="CC357" s="80">
        <f t="shared" si="314"/>
        <v>0</v>
      </c>
      <c r="CD357" s="80">
        <f t="shared" si="315"/>
        <v>0</v>
      </c>
      <c r="CE357" s="22"/>
      <c r="CF357" s="40" t="s">
        <v>413</v>
      </c>
      <c r="CG357" s="62"/>
      <c r="CH357" s="22"/>
      <c r="CI357" s="22"/>
      <c r="CJ357" s="4">
        <v>43364</v>
      </c>
      <c r="CK357" s="80" t="str">
        <f t="shared" si="316"/>
        <v xml:space="preserve"> </v>
      </c>
      <c r="CL357" s="15"/>
      <c r="CM357" s="6" t="str">
        <f t="shared" ca="1" si="317"/>
        <v xml:space="preserve"> </v>
      </c>
      <c r="CN357" s="6" t="str">
        <f t="shared" ca="1" si="318"/>
        <v xml:space="preserve"> </v>
      </c>
      <c r="CO357" s="80" t="str">
        <f t="shared" ca="1" si="319"/>
        <v xml:space="preserve"> </v>
      </c>
      <c r="CP357" s="80" t="str">
        <f t="shared" si="320"/>
        <v xml:space="preserve"> </v>
      </c>
      <c r="CQ357" s="80" t="str">
        <f t="shared" si="321"/>
        <v xml:space="preserve"> </v>
      </c>
      <c r="CR357" s="80" t="str">
        <f t="shared" si="322"/>
        <v xml:space="preserve"> </v>
      </c>
      <c r="CS357" s="80">
        <f t="shared" si="323"/>
        <v>36</v>
      </c>
    </row>
    <row r="358" spans="1:97">
      <c r="A358" s="33" t="s">
        <v>501</v>
      </c>
      <c r="B358" t="s">
        <v>60</v>
      </c>
      <c r="C358" t="s">
        <v>138</v>
      </c>
      <c r="D358">
        <v>1018578</v>
      </c>
      <c r="E358" s="4">
        <v>43308</v>
      </c>
      <c r="F358" s="2">
        <v>43328</v>
      </c>
      <c r="G358" s="2">
        <v>32690</v>
      </c>
      <c r="H358" s="58">
        <f t="shared" si="324"/>
        <v>29</v>
      </c>
      <c r="I358" s="72" t="s">
        <v>8</v>
      </c>
      <c r="J358" s="43" t="s">
        <v>8</v>
      </c>
      <c r="K358" s="6">
        <v>15</v>
      </c>
      <c r="L358" s="6" t="s">
        <v>8</v>
      </c>
      <c r="M358" s="6" t="s">
        <v>11</v>
      </c>
      <c r="N358" s="6" t="s">
        <v>8</v>
      </c>
      <c r="O358" s="57" t="s">
        <v>8</v>
      </c>
      <c r="P358" t="s">
        <v>9</v>
      </c>
      <c r="Q358" t="s">
        <v>11</v>
      </c>
      <c r="R358" t="s">
        <v>11</v>
      </c>
      <c r="S358" s="40" t="s">
        <v>11</v>
      </c>
      <c r="T358" t="s">
        <v>10</v>
      </c>
      <c r="U358" s="76" t="s">
        <v>8</v>
      </c>
      <c r="V358" s="22" t="s">
        <v>11</v>
      </c>
      <c r="W358" s="76" t="s">
        <v>8</v>
      </c>
      <c r="X358" s="76" t="s">
        <v>11</v>
      </c>
      <c r="Y358" s="76" t="s">
        <v>8</v>
      </c>
      <c r="Z358" s="53"/>
      <c r="AE358" t="s">
        <v>12</v>
      </c>
      <c r="AF358" s="6">
        <f>Referrals[[#This Row],[Date.Received]]-Referrals[[#This Row],[Date.Assessed]]</f>
        <v>20</v>
      </c>
      <c r="AG358" s="6" t="s">
        <v>644</v>
      </c>
      <c r="AH358" s="6" t="s">
        <v>638</v>
      </c>
      <c r="AI358" s="6" t="s">
        <v>700</v>
      </c>
      <c r="AJ358" s="63">
        <f t="shared" si="271"/>
        <v>2018</v>
      </c>
      <c r="AK358" s="63">
        <f t="shared" si="272"/>
        <v>8</v>
      </c>
      <c r="AL358" s="80">
        <f t="shared" si="273"/>
        <v>1</v>
      </c>
      <c r="AM358" s="80">
        <f t="shared" si="274"/>
        <v>0</v>
      </c>
      <c r="AN358" s="80">
        <f t="shared" si="275"/>
        <v>0</v>
      </c>
      <c r="AO358" s="6">
        <f t="shared" si="276"/>
        <v>1</v>
      </c>
      <c r="AP358" s="80">
        <f t="shared" si="277"/>
        <v>0</v>
      </c>
      <c r="AQ358" s="44">
        <f t="shared" si="278"/>
        <v>0</v>
      </c>
      <c r="AR358" s="80">
        <f t="shared" si="279"/>
        <v>0</v>
      </c>
      <c r="AS358" s="44">
        <f t="shared" si="280"/>
        <v>0</v>
      </c>
      <c r="AT358" s="80">
        <f t="shared" si="281"/>
        <v>0</v>
      </c>
      <c r="AU358" s="80">
        <f t="shared" si="282"/>
        <v>0</v>
      </c>
      <c r="AV358" s="72">
        <f t="shared" si="283"/>
        <v>1</v>
      </c>
      <c r="AW358" s="72">
        <f t="shared" si="284"/>
        <v>0</v>
      </c>
      <c r="AX358" s="72">
        <f t="shared" si="285"/>
        <v>1</v>
      </c>
      <c r="AY358" s="72">
        <f t="shared" si="286"/>
        <v>0</v>
      </c>
      <c r="AZ358" s="72">
        <f t="shared" si="287"/>
        <v>0</v>
      </c>
      <c r="BA358" s="72">
        <f>IF(SUM(Referrals[[#This Row],[Tribal.bin]:[GA.bin]]) = 0,0,1)</f>
        <v>1</v>
      </c>
      <c r="BB358" s="72">
        <f t="shared" si="288"/>
        <v>0</v>
      </c>
      <c r="BC358" s="72">
        <f t="shared" si="289"/>
        <v>0</v>
      </c>
      <c r="BD358" s="72">
        <f t="shared" si="290"/>
        <v>0</v>
      </c>
      <c r="BE358" s="72">
        <f t="shared" si="291"/>
        <v>0</v>
      </c>
      <c r="BF358" s="72">
        <f t="shared" si="292"/>
        <v>0</v>
      </c>
      <c r="BG358" s="72">
        <f t="shared" si="293"/>
        <v>0</v>
      </c>
      <c r="BH358" s="72">
        <f t="shared" si="294"/>
        <v>1</v>
      </c>
      <c r="BI358" s="72">
        <f t="shared" si="295"/>
        <v>0</v>
      </c>
      <c r="BJ358" s="78">
        <f t="shared" si="296"/>
        <v>1</v>
      </c>
      <c r="BK358" s="78">
        <f t="shared" si="297"/>
        <v>0</v>
      </c>
      <c r="BL358" s="78">
        <f t="shared" si="298"/>
        <v>0</v>
      </c>
      <c r="BM358" s="72">
        <f t="shared" si="299"/>
        <v>1</v>
      </c>
      <c r="BN358" s="72">
        <f t="shared" si="300"/>
        <v>1</v>
      </c>
      <c r="BO358" s="72">
        <f t="shared" si="301"/>
        <v>1</v>
      </c>
      <c r="BP358" s="80">
        <f t="shared" si="302"/>
        <v>0</v>
      </c>
      <c r="BQ358" s="72">
        <f t="shared" si="303"/>
        <v>0</v>
      </c>
      <c r="BR358" s="72">
        <f t="shared" si="304"/>
        <v>0</v>
      </c>
      <c r="BS358" s="78">
        <f t="shared" si="305"/>
        <v>0</v>
      </c>
      <c r="BT358" s="78">
        <f t="shared" si="306"/>
        <v>1</v>
      </c>
      <c r="BU358" s="80">
        <f t="shared" si="307"/>
        <v>0</v>
      </c>
      <c r="BV358" s="80">
        <f t="shared" si="308"/>
        <v>0</v>
      </c>
      <c r="BW358" s="78">
        <f>COUNTIF(Referrals[[#This Row],[Name]:[Alt.contact]],"Mi")</f>
        <v>0</v>
      </c>
      <c r="BX358" s="80">
        <f t="shared" si="309"/>
        <v>0</v>
      </c>
      <c r="BY358" s="72">
        <f t="shared" si="310"/>
        <v>0</v>
      </c>
      <c r="BZ358" s="80">
        <f t="shared" si="311"/>
        <v>0</v>
      </c>
      <c r="CA358" s="67">
        <f t="shared" si="312"/>
        <v>0</v>
      </c>
      <c r="CB358" s="80">
        <f t="shared" si="313"/>
        <v>1</v>
      </c>
      <c r="CC358" s="80">
        <f t="shared" si="314"/>
        <v>0</v>
      </c>
      <c r="CD358" s="80">
        <f t="shared" si="315"/>
        <v>0</v>
      </c>
      <c r="CE358" s="22"/>
      <c r="CF358" t="s">
        <v>717</v>
      </c>
      <c r="CG358" s="41" t="s">
        <v>104</v>
      </c>
      <c r="CI358" t="s">
        <v>23</v>
      </c>
      <c r="CJ358" s="4">
        <v>43357</v>
      </c>
      <c r="CK358" s="80" t="str">
        <f t="shared" si="316"/>
        <v xml:space="preserve"> </v>
      </c>
      <c r="CL358" s="15"/>
      <c r="CM358" s="6" t="str">
        <f t="shared" ca="1" si="317"/>
        <v xml:space="preserve"> </v>
      </c>
      <c r="CN358" s="6" t="str">
        <f t="shared" ca="1" si="318"/>
        <v xml:space="preserve"> </v>
      </c>
      <c r="CO358" s="80" t="str">
        <f t="shared" ca="1" si="319"/>
        <v xml:space="preserve"> </v>
      </c>
      <c r="CP358" s="80" t="str">
        <f t="shared" si="320"/>
        <v xml:space="preserve"> </v>
      </c>
      <c r="CQ358" s="80" t="str">
        <f t="shared" si="321"/>
        <v xml:space="preserve"> </v>
      </c>
      <c r="CR358" s="80" t="str">
        <f t="shared" si="322"/>
        <v xml:space="preserve"> </v>
      </c>
      <c r="CS358" s="80">
        <f t="shared" si="323"/>
        <v>29</v>
      </c>
    </row>
    <row r="359" spans="1:97">
      <c r="A359" s="33" t="s">
        <v>502</v>
      </c>
      <c r="B359" t="s">
        <v>318</v>
      </c>
      <c r="C359" t="s">
        <v>476</v>
      </c>
      <c r="D359">
        <v>1063545</v>
      </c>
      <c r="E359" s="4">
        <v>43322</v>
      </c>
      <c r="F359" s="2">
        <v>43328</v>
      </c>
      <c r="G359" s="2">
        <v>27017</v>
      </c>
      <c r="H359" s="58">
        <f t="shared" si="324"/>
        <v>44</v>
      </c>
      <c r="I359" s="72" t="s">
        <v>8</v>
      </c>
      <c r="J359" s="43" t="s">
        <v>8</v>
      </c>
      <c r="K359" s="6">
        <v>14</v>
      </c>
      <c r="L359" s="6" t="s">
        <v>8</v>
      </c>
      <c r="M359" s="6" t="s">
        <v>11</v>
      </c>
      <c r="N359" s="6" t="s">
        <v>678</v>
      </c>
      <c r="O359" s="57" t="s">
        <v>8</v>
      </c>
      <c r="P359" t="s">
        <v>9</v>
      </c>
      <c r="T359" t="s">
        <v>678</v>
      </c>
      <c r="U359" s="76" t="s">
        <v>11</v>
      </c>
      <c r="V359" s="22" t="s">
        <v>11</v>
      </c>
      <c r="W359" s="76" t="s">
        <v>11</v>
      </c>
      <c r="X359" s="76" t="s">
        <v>11</v>
      </c>
      <c r="Y359" s="76" t="s">
        <v>8</v>
      </c>
      <c r="Z359" s="53" t="s">
        <v>8</v>
      </c>
      <c r="AA359" t="s">
        <v>449</v>
      </c>
      <c r="AE359" t="s">
        <v>12</v>
      </c>
      <c r="AF359" s="6">
        <f>Referrals[[#This Row],[Date.Received]]-Referrals[[#This Row],[Date.Assessed]]</f>
        <v>6</v>
      </c>
      <c r="AG359" s="6" t="s">
        <v>644</v>
      </c>
      <c r="AH359" s="6" t="s">
        <v>642</v>
      </c>
      <c r="AI359" s="6" t="s">
        <v>700</v>
      </c>
      <c r="AJ359" s="63">
        <f t="shared" si="271"/>
        <v>2018</v>
      </c>
      <c r="AK359" s="63">
        <f t="shared" si="272"/>
        <v>8</v>
      </c>
      <c r="AL359" s="80">
        <f t="shared" si="273"/>
        <v>1</v>
      </c>
      <c r="AM359" s="80">
        <f t="shared" si="274"/>
        <v>0</v>
      </c>
      <c r="AN359" s="80">
        <f t="shared" si="275"/>
        <v>0</v>
      </c>
      <c r="AO359" s="44">
        <f t="shared" si="276"/>
        <v>0</v>
      </c>
      <c r="AP359" s="80">
        <f t="shared" si="277"/>
        <v>0</v>
      </c>
      <c r="AQ359" s="44">
        <f t="shared" si="278"/>
        <v>0</v>
      </c>
      <c r="AR359" s="80">
        <f t="shared" si="279"/>
        <v>0</v>
      </c>
      <c r="AS359" s="6">
        <f t="shared" si="280"/>
        <v>1</v>
      </c>
      <c r="AT359" s="80">
        <f t="shared" si="281"/>
        <v>0</v>
      </c>
      <c r="AU359" s="80">
        <f t="shared" si="282"/>
        <v>0</v>
      </c>
      <c r="AV359" s="72">
        <f t="shared" si="283"/>
        <v>1</v>
      </c>
      <c r="AW359" s="72">
        <f t="shared" si="284"/>
        <v>0</v>
      </c>
      <c r="AX359" s="72">
        <f t="shared" si="285"/>
        <v>0</v>
      </c>
      <c r="AY359" s="72">
        <f t="shared" si="286"/>
        <v>0</v>
      </c>
      <c r="AZ359" s="72">
        <f t="shared" si="287"/>
        <v>0</v>
      </c>
      <c r="BA359" s="72">
        <f>IF(SUM(Referrals[[#This Row],[Tribal.bin]:[GA.bin]]) = 0,0,1)</f>
        <v>1</v>
      </c>
      <c r="BB359" s="72">
        <f t="shared" si="288"/>
        <v>0</v>
      </c>
      <c r="BC359" s="72">
        <f t="shared" si="289"/>
        <v>0</v>
      </c>
      <c r="BD359" s="72">
        <f t="shared" si="290"/>
        <v>0</v>
      </c>
      <c r="BE359" s="72">
        <f t="shared" si="291"/>
        <v>0</v>
      </c>
      <c r="BF359" s="72">
        <f t="shared" si="292"/>
        <v>0</v>
      </c>
      <c r="BG359" s="72">
        <f t="shared" si="293"/>
        <v>0</v>
      </c>
      <c r="BH359" s="72">
        <f t="shared" si="294"/>
        <v>1</v>
      </c>
      <c r="BI359" s="72">
        <f t="shared" si="295"/>
        <v>0</v>
      </c>
      <c r="BJ359" s="78">
        <f t="shared" si="296"/>
        <v>1</v>
      </c>
      <c r="BK359" s="78">
        <f t="shared" si="297"/>
        <v>1</v>
      </c>
      <c r="BL359" s="78">
        <f t="shared" si="298"/>
        <v>0</v>
      </c>
      <c r="BM359" s="72">
        <f t="shared" si="299"/>
        <v>0</v>
      </c>
      <c r="BN359" s="72">
        <f t="shared" si="300"/>
        <v>0</v>
      </c>
      <c r="BO359" s="72">
        <f t="shared" si="301"/>
        <v>0</v>
      </c>
      <c r="BP359" s="80">
        <f t="shared" si="302"/>
        <v>0</v>
      </c>
      <c r="BQ359" s="72">
        <f t="shared" si="303"/>
        <v>0</v>
      </c>
      <c r="BR359" s="72">
        <f t="shared" si="304"/>
        <v>0</v>
      </c>
      <c r="BS359" s="78">
        <f t="shared" si="305"/>
        <v>1</v>
      </c>
      <c r="BT359" s="78">
        <f t="shared" si="306"/>
        <v>1</v>
      </c>
      <c r="BU359" s="80">
        <f t="shared" si="307"/>
        <v>1</v>
      </c>
      <c r="BV359" s="80">
        <f t="shared" si="308"/>
        <v>0</v>
      </c>
      <c r="BW359" s="78">
        <f>COUNTIF(Referrals[[#This Row],[Name]:[Alt.contact]],"Mi")</f>
        <v>2</v>
      </c>
      <c r="BX359" s="80">
        <f t="shared" si="309"/>
        <v>1</v>
      </c>
      <c r="BY359" s="72">
        <f t="shared" si="310"/>
        <v>0</v>
      </c>
      <c r="BZ359" s="80">
        <f t="shared" si="311"/>
        <v>0</v>
      </c>
      <c r="CA359" s="67">
        <f t="shared" si="312"/>
        <v>0</v>
      </c>
      <c r="CB359" s="80">
        <f t="shared" si="313"/>
        <v>1</v>
      </c>
      <c r="CC359" s="80">
        <f t="shared" si="314"/>
        <v>0</v>
      </c>
      <c r="CD359" s="80">
        <f t="shared" si="315"/>
        <v>0</v>
      </c>
      <c r="CE359" s="22"/>
      <c r="CF359" t="s">
        <v>717</v>
      </c>
      <c r="CG359" s="41" t="s">
        <v>133</v>
      </c>
      <c r="CI359" t="s">
        <v>411</v>
      </c>
      <c r="CJ359" s="4">
        <v>43335</v>
      </c>
      <c r="CK359" s="80" t="str">
        <f t="shared" si="316"/>
        <v xml:space="preserve"> </v>
      </c>
      <c r="CL359" s="15"/>
      <c r="CM359" s="6" t="str">
        <f t="shared" ca="1" si="317"/>
        <v xml:space="preserve"> </v>
      </c>
      <c r="CN359" s="6" t="str">
        <f t="shared" ca="1" si="318"/>
        <v xml:space="preserve"> </v>
      </c>
      <c r="CO359" s="80" t="str">
        <f t="shared" ca="1" si="319"/>
        <v xml:space="preserve"> </v>
      </c>
      <c r="CP359" s="80" t="str">
        <f t="shared" si="320"/>
        <v xml:space="preserve"> </v>
      </c>
      <c r="CQ359" s="80" t="str">
        <f t="shared" si="321"/>
        <v xml:space="preserve"> </v>
      </c>
      <c r="CR359" s="80" t="str">
        <f t="shared" si="322"/>
        <v xml:space="preserve"> </v>
      </c>
      <c r="CS359" s="80">
        <f t="shared" si="323"/>
        <v>7</v>
      </c>
    </row>
    <row r="360" spans="1:97">
      <c r="A360" s="33" t="s">
        <v>504</v>
      </c>
      <c r="B360" t="s">
        <v>318</v>
      </c>
      <c r="C360" t="s">
        <v>476</v>
      </c>
      <c r="D360">
        <v>1007862</v>
      </c>
      <c r="E360" s="4">
        <v>43321</v>
      </c>
      <c r="F360" s="2">
        <v>43328</v>
      </c>
      <c r="G360" s="2">
        <v>30418</v>
      </c>
      <c r="H360" s="58">
        <f t="shared" si="324"/>
        <v>35</v>
      </c>
      <c r="I360" s="72" t="s">
        <v>8</v>
      </c>
      <c r="J360" s="43" t="s">
        <v>8</v>
      </c>
      <c r="K360" s="6">
        <v>12</v>
      </c>
      <c r="L360" s="6" t="s">
        <v>8</v>
      </c>
      <c r="M360" s="6" t="s">
        <v>11</v>
      </c>
      <c r="N360" s="6" t="s">
        <v>11</v>
      </c>
      <c r="O360" s="57" t="s">
        <v>8</v>
      </c>
      <c r="P360" t="s">
        <v>9</v>
      </c>
      <c r="Q360" t="s">
        <v>11</v>
      </c>
      <c r="R360" t="s">
        <v>11</v>
      </c>
      <c r="S360" s="40" t="s">
        <v>11</v>
      </c>
      <c r="T360" t="s">
        <v>678</v>
      </c>
      <c r="U360" s="76" t="s">
        <v>678</v>
      </c>
      <c r="V360" s="22" t="s">
        <v>11</v>
      </c>
      <c r="W360" s="76" t="s">
        <v>11</v>
      </c>
      <c r="X360" s="76" t="s">
        <v>11</v>
      </c>
      <c r="Y360" s="76" t="s">
        <v>8</v>
      </c>
      <c r="Z360" s="53" t="s">
        <v>8</v>
      </c>
      <c r="AA360" t="s">
        <v>408</v>
      </c>
      <c r="AE360" t="s">
        <v>12</v>
      </c>
      <c r="AF360" s="6">
        <f>Referrals[[#This Row],[Date.Received]]-Referrals[[#This Row],[Date.Assessed]]</f>
        <v>7</v>
      </c>
      <c r="AG360" s="6" t="s">
        <v>644</v>
      </c>
      <c r="AH360" s="6" t="s">
        <v>642</v>
      </c>
      <c r="AI360" s="6" t="s">
        <v>700</v>
      </c>
      <c r="AJ360" s="63">
        <f t="shared" si="271"/>
        <v>2018</v>
      </c>
      <c r="AK360" s="63">
        <f t="shared" si="272"/>
        <v>8</v>
      </c>
      <c r="AL360" s="80">
        <f t="shared" si="273"/>
        <v>1</v>
      </c>
      <c r="AM360" s="80">
        <f t="shared" si="274"/>
        <v>0</v>
      </c>
      <c r="AN360" s="80">
        <f t="shared" si="275"/>
        <v>0</v>
      </c>
      <c r="AO360" s="44">
        <f t="shared" si="276"/>
        <v>0</v>
      </c>
      <c r="AP360" s="80">
        <f t="shared" si="277"/>
        <v>0</v>
      </c>
      <c r="AQ360" s="44">
        <f t="shared" si="278"/>
        <v>0</v>
      </c>
      <c r="AR360" s="80">
        <f t="shared" si="279"/>
        <v>0</v>
      </c>
      <c r="AS360" s="6">
        <f t="shared" si="280"/>
        <v>1</v>
      </c>
      <c r="AT360" s="80">
        <f t="shared" si="281"/>
        <v>0</v>
      </c>
      <c r="AU360" s="80">
        <f t="shared" si="282"/>
        <v>0</v>
      </c>
      <c r="AV360" s="72">
        <f t="shared" si="283"/>
        <v>1</v>
      </c>
      <c r="AW360" s="72">
        <f t="shared" si="284"/>
        <v>0</v>
      </c>
      <c r="AX360" s="72">
        <f t="shared" si="285"/>
        <v>0</v>
      </c>
      <c r="AY360" s="72">
        <f t="shared" si="286"/>
        <v>0</v>
      </c>
      <c r="AZ360" s="72">
        <f t="shared" si="287"/>
        <v>0</v>
      </c>
      <c r="BA360" s="72">
        <f>IF(SUM(Referrals[[#This Row],[Tribal.bin]:[GA.bin]]) = 0,0,1)</f>
        <v>1</v>
      </c>
      <c r="BB360" s="72">
        <f t="shared" si="288"/>
        <v>0</v>
      </c>
      <c r="BC360" s="72">
        <f t="shared" si="289"/>
        <v>0</v>
      </c>
      <c r="BD360" s="72">
        <f t="shared" si="290"/>
        <v>0</v>
      </c>
      <c r="BE360" s="72">
        <f t="shared" si="291"/>
        <v>0</v>
      </c>
      <c r="BF360" s="72">
        <f t="shared" si="292"/>
        <v>0</v>
      </c>
      <c r="BG360" s="72">
        <f t="shared" si="293"/>
        <v>0</v>
      </c>
      <c r="BH360" s="72">
        <f t="shared" si="294"/>
        <v>1</v>
      </c>
      <c r="BI360" s="72">
        <f t="shared" si="295"/>
        <v>0</v>
      </c>
      <c r="BJ360" s="78">
        <f t="shared" si="296"/>
        <v>1</v>
      </c>
      <c r="BK360" s="78">
        <f t="shared" si="297"/>
        <v>1</v>
      </c>
      <c r="BL360" s="78">
        <f t="shared" si="298"/>
        <v>0</v>
      </c>
      <c r="BM360" s="72">
        <f t="shared" si="299"/>
        <v>1</v>
      </c>
      <c r="BN360" s="72">
        <f t="shared" si="300"/>
        <v>1</v>
      </c>
      <c r="BO360" s="72">
        <f t="shared" si="301"/>
        <v>1</v>
      </c>
      <c r="BP360" s="80">
        <f t="shared" si="302"/>
        <v>0</v>
      </c>
      <c r="BQ360" s="72">
        <f t="shared" si="303"/>
        <v>0</v>
      </c>
      <c r="BR360" s="72">
        <f t="shared" si="304"/>
        <v>0</v>
      </c>
      <c r="BS360" s="78">
        <f t="shared" si="305"/>
        <v>1</v>
      </c>
      <c r="BT360" s="78">
        <f t="shared" si="306"/>
        <v>1</v>
      </c>
      <c r="BU360" s="80">
        <f t="shared" si="307"/>
        <v>0</v>
      </c>
      <c r="BV360" s="80">
        <f t="shared" si="308"/>
        <v>0</v>
      </c>
      <c r="BW360" s="78">
        <f>COUNTIF(Referrals[[#This Row],[Name]:[Alt.contact]],"Mi")</f>
        <v>2</v>
      </c>
      <c r="BX360" s="80">
        <f t="shared" si="309"/>
        <v>1</v>
      </c>
      <c r="BY360" s="72">
        <f t="shared" si="310"/>
        <v>0</v>
      </c>
      <c r="BZ360" s="80">
        <f t="shared" si="311"/>
        <v>0</v>
      </c>
      <c r="CA360" s="67">
        <f t="shared" si="312"/>
        <v>0</v>
      </c>
      <c r="CB360" s="80">
        <f t="shared" si="313"/>
        <v>1</v>
      </c>
      <c r="CC360" s="80">
        <f t="shared" si="314"/>
        <v>0</v>
      </c>
      <c r="CD360" s="80">
        <f t="shared" si="315"/>
        <v>0</v>
      </c>
      <c r="CE360" s="22"/>
      <c r="CF360" t="s">
        <v>94</v>
      </c>
      <c r="CG360" s="62"/>
      <c r="CI360" s="22"/>
      <c r="CJ360" s="4">
        <v>43335</v>
      </c>
      <c r="CK360" s="80" t="str">
        <f t="shared" si="316"/>
        <v xml:space="preserve"> </v>
      </c>
      <c r="CL360" s="15"/>
      <c r="CM360" s="6" t="str">
        <f t="shared" ca="1" si="317"/>
        <v xml:space="preserve"> </v>
      </c>
      <c r="CN360" s="6" t="str">
        <f t="shared" ca="1" si="318"/>
        <v xml:space="preserve"> </v>
      </c>
      <c r="CO360" s="80" t="str">
        <f t="shared" ca="1" si="319"/>
        <v xml:space="preserve"> </v>
      </c>
      <c r="CP360" s="80" t="str">
        <f t="shared" si="320"/>
        <v xml:space="preserve"> </v>
      </c>
      <c r="CQ360" s="80" t="str">
        <f t="shared" si="321"/>
        <v xml:space="preserve"> </v>
      </c>
      <c r="CR360" s="80" t="str">
        <f t="shared" si="322"/>
        <v xml:space="preserve"> </v>
      </c>
      <c r="CS360" s="80">
        <f t="shared" si="323"/>
        <v>7</v>
      </c>
    </row>
    <row r="361" spans="1:97">
      <c r="A361" s="33" t="s">
        <v>505</v>
      </c>
      <c r="B361" t="s">
        <v>284</v>
      </c>
      <c r="C361" t="s">
        <v>353</v>
      </c>
      <c r="D361">
        <v>1007781</v>
      </c>
      <c r="E361" s="4">
        <v>43066</v>
      </c>
      <c r="F361" s="2">
        <v>43328</v>
      </c>
      <c r="G361" s="2">
        <v>28122</v>
      </c>
      <c r="H361" s="58">
        <f t="shared" si="324"/>
        <v>41</v>
      </c>
      <c r="I361" s="72" t="s">
        <v>11</v>
      </c>
      <c r="J361" s="43" t="s">
        <v>8</v>
      </c>
      <c r="K361" s="6">
        <v>12</v>
      </c>
      <c r="L361" s="6" t="s">
        <v>8</v>
      </c>
      <c r="M361" s="6" t="s">
        <v>11</v>
      </c>
      <c r="N361" s="6" t="s">
        <v>11</v>
      </c>
      <c r="O361" s="57" t="s">
        <v>8</v>
      </c>
      <c r="P361" t="s">
        <v>9</v>
      </c>
      <c r="Q361" t="s">
        <v>11</v>
      </c>
      <c r="R361" t="s">
        <v>11</v>
      </c>
      <c r="S361" s="40" t="s">
        <v>11</v>
      </c>
      <c r="T361" t="s">
        <v>22</v>
      </c>
      <c r="U361" s="76" t="s">
        <v>11</v>
      </c>
      <c r="V361" s="22" t="s">
        <v>11</v>
      </c>
      <c r="W361" s="76" t="s">
        <v>11</v>
      </c>
      <c r="X361" s="76" t="s">
        <v>8</v>
      </c>
      <c r="Y361" s="76" t="s">
        <v>8</v>
      </c>
      <c r="Z361" s="53"/>
      <c r="AE361" t="s">
        <v>12</v>
      </c>
      <c r="AF361" s="6">
        <f>Referrals[[#This Row],[Date.Received]]-Referrals[[#This Row],[Date.Assessed]]</f>
        <v>262</v>
      </c>
      <c r="AG361" s="44" t="s">
        <v>645</v>
      </c>
      <c r="AH361" s="6" t="s">
        <v>638</v>
      </c>
      <c r="AI361" s="6" t="s">
        <v>700</v>
      </c>
      <c r="AJ361" s="63">
        <f t="shared" si="271"/>
        <v>2018</v>
      </c>
      <c r="AK361" s="63">
        <f t="shared" si="272"/>
        <v>8</v>
      </c>
      <c r="AL361" s="44">
        <f t="shared" si="273"/>
        <v>0</v>
      </c>
      <c r="AM361" s="80">
        <f t="shared" si="274"/>
        <v>1</v>
      </c>
      <c r="AN361" s="80">
        <f t="shared" si="275"/>
        <v>0</v>
      </c>
      <c r="AO361" s="6">
        <f t="shared" si="276"/>
        <v>1</v>
      </c>
      <c r="AP361" s="80">
        <f t="shared" si="277"/>
        <v>0</v>
      </c>
      <c r="AQ361" s="44">
        <f t="shared" si="278"/>
        <v>0</v>
      </c>
      <c r="AR361" s="80">
        <f t="shared" si="279"/>
        <v>0</v>
      </c>
      <c r="AS361" s="44">
        <f t="shared" si="280"/>
        <v>0</v>
      </c>
      <c r="AT361" s="80">
        <f t="shared" si="281"/>
        <v>0</v>
      </c>
      <c r="AU361" s="80">
        <f t="shared" si="282"/>
        <v>0</v>
      </c>
      <c r="AV361" s="72">
        <f t="shared" si="283"/>
        <v>1</v>
      </c>
      <c r="AW361" s="72">
        <f t="shared" si="284"/>
        <v>1</v>
      </c>
      <c r="AX361" s="72">
        <f t="shared" si="285"/>
        <v>0</v>
      </c>
      <c r="AY361" s="72">
        <f t="shared" si="286"/>
        <v>0</v>
      </c>
      <c r="AZ361" s="72">
        <f t="shared" si="287"/>
        <v>0</v>
      </c>
      <c r="BA361" s="72">
        <f>IF(SUM(Referrals[[#This Row],[Tribal.bin]:[GA.bin]]) = 0,0,1)</f>
        <v>1</v>
      </c>
      <c r="BB361" s="72">
        <f t="shared" si="288"/>
        <v>0</v>
      </c>
      <c r="BC361" s="72">
        <f t="shared" si="289"/>
        <v>0</v>
      </c>
      <c r="BD361" s="72">
        <f t="shared" si="290"/>
        <v>0</v>
      </c>
      <c r="BE361" s="72">
        <f t="shared" si="291"/>
        <v>0</v>
      </c>
      <c r="BF361" s="72">
        <f t="shared" si="292"/>
        <v>0</v>
      </c>
      <c r="BG361" s="72">
        <f t="shared" si="293"/>
        <v>0</v>
      </c>
      <c r="BH361" s="72">
        <f t="shared" si="294"/>
        <v>1</v>
      </c>
      <c r="BI361" s="72">
        <f t="shared" si="295"/>
        <v>0</v>
      </c>
      <c r="BJ361" s="78">
        <f t="shared" si="296"/>
        <v>1</v>
      </c>
      <c r="BK361" s="78">
        <f t="shared" si="297"/>
        <v>1</v>
      </c>
      <c r="BL361" s="78">
        <f t="shared" si="298"/>
        <v>0</v>
      </c>
      <c r="BM361" s="72">
        <f t="shared" si="299"/>
        <v>1</v>
      </c>
      <c r="BN361" s="72">
        <f t="shared" si="300"/>
        <v>1</v>
      </c>
      <c r="BO361" s="72">
        <f t="shared" si="301"/>
        <v>1</v>
      </c>
      <c r="BP361" s="80">
        <f t="shared" si="302"/>
        <v>0</v>
      </c>
      <c r="BQ361" s="72">
        <f t="shared" si="303"/>
        <v>1</v>
      </c>
      <c r="BR361" s="72">
        <f t="shared" si="304"/>
        <v>0</v>
      </c>
      <c r="BS361" s="78">
        <f t="shared" si="305"/>
        <v>1</v>
      </c>
      <c r="BT361" s="78">
        <f t="shared" si="306"/>
        <v>0</v>
      </c>
      <c r="BU361" s="80">
        <f t="shared" si="307"/>
        <v>1</v>
      </c>
      <c r="BV361" s="80">
        <f t="shared" si="308"/>
        <v>0</v>
      </c>
      <c r="BW361" s="78">
        <f>COUNTIF(Referrals[[#This Row],[Name]:[Alt.contact]],"Mi")</f>
        <v>0</v>
      </c>
      <c r="BX361" s="80">
        <f t="shared" si="309"/>
        <v>0</v>
      </c>
      <c r="BY361" s="72">
        <f t="shared" si="310"/>
        <v>0</v>
      </c>
      <c r="BZ361" s="80">
        <f t="shared" si="311"/>
        <v>0</v>
      </c>
      <c r="CA361" s="67">
        <f t="shared" si="312"/>
        <v>0</v>
      </c>
      <c r="CB361" s="80">
        <f t="shared" si="313"/>
        <v>1</v>
      </c>
      <c r="CC361" s="80">
        <f t="shared" si="314"/>
        <v>0</v>
      </c>
      <c r="CD361" s="80">
        <f t="shared" si="315"/>
        <v>0</v>
      </c>
      <c r="CE361" s="22"/>
      <c r="CF361" t="s">
        <v>717</v>
      </c>
      <c r="CG361" s="41" t="s">
        <v>104</v>
      </c>
      <c r="CI361" t="s">
        <v>17</v>
      </c>
      <c r="CJ361" s="4">
        <v>43356</v>
      </c>
      <c r="CK361" s="80" t="str">
        <f t="shared" si="316"/>
        <v xml:space="preserve"> </v>
      </c>
      <c r="CL361" s="15"/>
      <c r="CM361" s="6" t="str">
        <f t="shared" ca="1" si="317"/>
        <v xml:space="preserve"> </v>
      </c>
      <c r="CN361" s="6" t="str">
        <f t="shared" ca="1" si="318"/>
        <v xml:space="preserve"> </v>
      </c>
      <c r="CO361" s="80" t="str">
        <f t="shared" ca="1" si="319"/>
        <v xml:space="preserve"> </v>
      </c>
      <c r="CP361" s="80" t="str">
        <f t="shared" si="320"/>
        <v xml:space="preserve"> </v>
      </c>
      <c r="CQ361" s="80" t="str">
        <f t="shared" si="321"/>
        <v xml:space="preserve"> </v>
      </c>
      <c r="CR361" s="80" t="str">
        <f t="shared" si="322"/>
        <v xml:space="preserve"> </v>
      </c>
      <c r="CS361" s="80">
        <f t="shared" si="323"/>
        <v>28</v>
      </c>
    </row>
    <row r="362" spans="1:97">
      <c r="A362" s="14" t="s">
        <v>503</v>
      </c>
      <c r="B362" t="s">
        <v>284</v>
      </c>
      <c r="C362" t="s">
        <v>397</v>
      </c>
      <c r="D362">
        <v>1075875</v>
      </c>
      <c r="E362" s="4">
        <v>43322</v>
      </c>
      <c r="F362" s="2">
        <v>43328</v>
      </c>
      <c r="G362" s="2">
        <v>26135</v>
      </c>
      <c r="H362" s="58">
        <f t="shared" si="324"/>
        <v>47</v>
      </c>
      <c r="I362" s="72" t="s">
        <v>8</v>
      </c>
      <c r="J362" s="43" t="s">
        <v>8</v>
      </c>
      <c r="K362" s="6">
        <v>12</v>
      </c>
      <c r="L362" s="6" t="s">
        <v>8</v>
      </c>
      <c r="M362" s="6" t="s">
        <v>8</v>
      </c>
      <c r="N362" s="6" t="s">
        <v>8</v>
      </c>
      <c r="O362" s="57" t="s">
        <v>8</v>
      </c>
      <c r="P362" t="s">
        <v>355</v>
      </c>
      <c r="Q362" t="s">
        <v>11</v>
      </c>
      <c r="S362" s="40" t="s">
        <v>11</v>
      </c>
      <c r="T362" t="s">
        <v>45</v>
      </c>
      <c r="U362" s="76" t="s">
        <v>11</v>
      </c>
      <c r="V362" s="22" t="s">
        <v>11</v>
      </c>
      <c r="W362" s="76" t="s">
        <v>8</v>
      </c>
      <c r="X362" s="76" t="s">
        <v>8</v>
      </c>
      <c r="Y362" s="76" t="s">
        <v>8</v>
      </c>
      <c r="Z362" s="53" t="s">
        <v>8</v>
      </c>
      <c r="AA362" t="s">
        <v>408</v>
      </c>
      <c r="AE362" t="s">
        <v>12</v>
      </c>
      <c r="AF362" s="6">
        <f>Referrals[[#This Row],[Date.Received]]-Referrals[[#This Row],[Date.Assessed]]</f>
        <v>6</v>
      </c>
      <c r="AG362" s="6" t="s">
        <v>644</v>
      </c>
      <c r="AH362" s="6" t="s">
        <v>642</v>
      </c>
      <c r="AI362" s="6" t="s">
        <v>700</v>
      </c>
      <c r="AJ362" s="63">
        <f t="shared" si="271"/>
        <v>2018</v>
      </c>
      <c r="AK362" s="63">
        <f t="shared" si="272"/>
        <v>8</v>
      </c>
      <c r="AL362" s="80">
        <f t="shared" si="273"/>
        <v>1</v>
      </c>
      <c r="AM362" s="80">
        <f t="shared" si="274"/>
        <v>0</v>
      </c>
      <c r="AN362" s="80">
        <f t="shared" si="275"/>
        <v>0</v>
      </c>
      <c r="AO362" s="44">
        <f t="shared" si="276"/>
        <v>0</v>
      </c>
      <c r="AP362" s="80">
        <f t="shared" si="277"/>
        <v>0</v>
      </c>
      <c r="AQ362" s="44">
        <f t="shared" si="278"/>
        <v>0</v>
      </c>
      <c r="AR362" s="80">
        <f t="shared" si="279"/>
        <v>0</v>
      </c>
      <c r="AS362" s="6">
        <f t="shared" si="280"/>
        <v>1</v>
      </c>
      <c r="AT362" s="80">
        <f t="shared" si="281"/>
        <v>0</v>
      </c>
      <c r="AU362" s="80">
        <f t="shared" si="282"/>
        <v>0</v>
      </c>
      <c r="AV362" s="72">
        <f t="shared" si="283"/>
        <v>1</v>
      </c>
      <c r="AW362" s="72">
        <f t="shared" si="284"/>
        <v>0</v>
      </c>
      <c r="AX362" s="72">
        <f t="shared" si="285"/>
        <v>0</v>
      </c>
      <c r="AY362" s="72">
        <f t="shared" si="286"/>
        <v>1</v>
      </c>
      <c r="AZ362" s="72">
        <f t="shared" si="287"/>
        <v>0</v>
      </c>
      <c r="BA362" s="72">
        <f>IF(SUM(Referrals[[#This Row],[Tribal.bin]:[GA.bin]]) = 0,0,1)</f>
        <v>1</v>
      </c>
      <c r="BB362" s="72">
        <f t="shared" si="288"/>
        <v>0</v>
      </c>
      <c r="BC362" s="72">
        <f t="shared" si="289"/>
        <v>0</v>
      </c>
      <c r="BD362" s="72">
        <f t="shared" si="290"/>
        <v>0</v>
      </c>
      <c r="BE362" s="72">
        <f t="shared" si="291"/>
        <v>1</v>
      </c>
      <c r="BF362" s="72">
        <f t="shared" si="292"/>
        <v>0</v>
      </c>
      <c r="BG362" s="72">
        <f t="shared" si="293"/>
        <v>0</v>
      </c>
      <c r="BH362" s="72">
        <f t="shared" si="294"/>
        <v>0</v>
      </c>
      <c r="BI362" s="72">
        <f t="shared" si="295"/>
        <v>0</v>
      </c>
      <c r="BJ362" s="78">
        <f t="shared" si="296"/>
        <v>0</v>
      </c>
      <c r="BK362" s="78">
        <f t="shared" si="297"/>
        <v>0</v>
      </c>
      <c r="BL362" s="78">
        <f t="shared" si="298"/>
        <v>0</v>
      </c>
      <c r="BM362" s="72">
        <f t="shared" si="299"/>
        <v>1</v>
      </c>
      <c r="BN362" s="72">
        <f t="shared" si="300"/>
        <v>0</v>
      </c>
      <c r="BO362" s="72">
        <f t="shared" si="301"/>
        <v>1</v>
      </c>
      <c r="BP362" s="80">
        <f t="shared" si="302"/>
        <v>0</v>
      </c>
      <c r="BQ362" s="72">
        <f t="shared" si="303"/>
        <v>0</v>
      </c>
      <c r="BR362" s="72">
        <f t="shared" si="304"/>
        <v>0</v>
      </c>
      <c r="BS362" s="78">
        <f t="shared" si="305"/>
        <v>0</v>
      </c>
      <c r="BT362" s="78">
        <f t="shared" si="306"/>
        <v>0</v>
      </c>
      <c r="BU362" s="80">
        <f t="shared" si="307"/>
        <v>1</v>
      </c>
      <c r="BV362" s="80">
        <f t="shared" si="308"/>
        <v>0</v>
      </c>
      <c r="BW362" s="78">
        <f>COUNTIF(Referrals[[#This Row],[Name]:[Alt.contact]],"Mi")</f>
        <v>0</v>
      </c>
      <c r="BX362" s="80">
        <f t="shared" si="309"/>
        <v>0</v>
      </c>
      <c r="BY362" s="72">
        <f t="shared" si="310"/>
        <v>0</v>
      </c>
      <c r="BZ362" s="80">
        <f t="shared" si="311"/>
        <v>0</v>
      </c>
      <c r="CA362" s="67">
        <f t="shared" si="312"/>
        <v>0</v>
      </c>
      <c r="CB362" s="80">
        <f t="shared" si="313"/>
        <v>1</v>
      </c>
      <c r="CC362" s="80">
        <f t="shared" si="314"/>
        <v>0</v>
      </c>
      <c r="CD362" s="80">
        <f t="shared" si="315"/>
        <v>0</v>
      </c>
      <c r="CE362" s="22"/>
      <c r="CF362" s="40" t="s">
        <v>413</v>
      </c>
      <c r="CG362" s="62"/>
      <c r="CH362" s="22"/>
      <c r="CI362" s="22"/>
      <c r="CJ362" s="4">
        <v>43364</v>
      </c>
      <c r="CK362" s="80" t="str">
        <f t="shared" si="316"/>
        <v xml:space="preserve"> </v>
      </c>
      <c r="CL362" s="15"/>
      <c r="CM362" s="6" t="str">
        <f t="shared" ca="1" si="317"/>
        <v xml:space="preserve"> </v>
      </c>
      <c r="CN362" s="6" t="str">
        <f t="shared" ca="1" si="318"/>
        <v xml:space="preserve"> </v>
      </c>
      <c r="CO362" s="80" t="str">
        <f t="shared" ca="1" si="319"/>
        <v xml:space="preserve"> </v>
      </c>
      <c r="CP362" s="80" t="str">
        <f t="shared" si="320"/>
        <v xml:space="preserve"> </v>
      </c>
      <c r="CQ362" s="80" t="str">
        <f t="shared" si="321"/>
        <v xml:space="preserve"> </v>
      </c>
      <c r="CR362" s="80" t="str">
        <f t="shared" si="322"/>
        <v xml:space="preserve"> </v>
      </c>
      <c r="CS362" s="80">
        <f t="shared" si="323"/>
        <v>36</v>
      </c>
    </row>
    <row r="363" spans="1:97">
      <c r="A363" s="33" t="s">
        <v>506</v>
      </c>
      <c r="B363" t="s">
        <v>60</v>
      </c>
      <c r="C363" t="s">
        <v>464</v>
      </c>
      <c r="D363">
        <v>1014327</v>
      </c>
      <c r="E363" s="4">
        <v>43199</v>
      </c>
      <c r="F363" s="2">
        <v>43339</v>
      </c>
      <c r="G363" s="2">
        <v>26273</v>
      </c>
      <c r="H363" s="58">
        <f t="shared" si="324"/>
        <v>46</v>
      </c>
      <c r="I363" s="72" t="s">
        <v>8</v>
      </c>
      <c r="J363" s="43" t="s">
        <v>8</v>
      </c>
      <c r="K363" s="6">
        <v>11</v>
      </c>
      <c r="L363" s="6" t="s">
        <v>8</v>
      </c>
      <c r="M363" s="6" t="s">
        <v>8</v>
      </c>
      <c r="N363" s="6" t="s">
        <v>8</v>
      </c>
      <c r="O363" s="57" t="s">
        <v>8</v>
      </c>
      <c r="P363" t="s">
        <v>9</v>
      </c>
      <c r="Q363" t="s">
        <v>11</v>
      </c>
      <c r="T363" t="s">
        <v>22</v>
      </c>
      <c r="U363" s="76" t="s">
        <v>8</v>
      </c>
      <c r="V363" s="22" t="s">
        <v>11</v>
      </c>
      <c r="W363" s="76" t="s">
        <v>8</v>
      </c>
      <c r="X363" s="76" t="s">
        <v>8</v>
      </c>
      <c r="Y363" s="76" t="s">
        <v>8</v>
      </c>
      <c r="Z363" s="53"/>
      <c r="AE363" t="s">
        <v>12</v>
      </c>
      <c r="AF363" s="6">
        <f>Referrals[[#This Row],[Date.Received]]-Referrals[[#This Row],[Date.Assessed]]</f>
        <v>140</v>
      </c>
      <c r="AG363" s="44" t="s">
        <v>645</v>
      </c>
      <c r="AH363" s="6" t="s">
        <v>638</v>
      </c>
      <c r="AI363" s="6" t="s">
        <v>700</v>
      </c>
      <c r="AJ363" s="63">
        <f t="shared" si="271"/>
        <v>2018</v>
      </c>
      <c r="AK363" s="63">
        <f t="shared" si="272"/>
        <v>8</v>
      </c>
      <c r="AL363" s="44">
        <f t="shared" si="273"/>
        <v>0</v>
      </c>
      <c r="AM363" s="80">
        <f t="shared" si="274"/>
        <v>1</v>
      </c>
      <c r="AN363" s="80">
        <f t="shared" si="275"/>
        <v>0</v>
      </c>
      <c r="AO363" s="6">
        <f t="shared" si="276"/>
        <v>1</v>
      </c>
      <c r="AP363" s="80">
        <f t="shared" si="277"/>
        <v>0</v>
      </c>
      <c r="AQ363" s="44">
        <f t="shared" si="278"/>
        <v>0</v>
      </c>
      <c r="AR363" s="80">
        <f t="shared" si="279"/>
        <v>0</v>
      </c>
      <c r="AS363" s="44">
        <f t="shared" si="280"/>
        <v>0</v>
      </c>
      <c r="AT363" s="80">
        <f t="shared" si="281"/>
        <v>0</v>
      </c>
      <c r="AU363" s="80">
        <f t="shared" si="282"/>
        <v>0</v>
      </c>
      <c r="AV363" s="72">
        <f t="shared" si="283"/>
        <v>1</v>
      </c>
      <c r="AW363" s="72">
        <f t="shared" si="284"/>
        <v>1</v>
      </c>
      <c r="AX363" s="72">
        <f t="shared" si="285"/>
        <v>0</v>
      </c>
      <c r="AY363" s="72">
        <f t="shared" si="286"/>
        <v>0</v>
      </c>
      <c r="AZ363" s="72">
        <f t="shared" si="287"/>
        <v>0</v>
      </c>
      <c r="BA363" s="72">
        <f>IF(SUM(Referrals[[#This Row],[Tribal.bin]:[GA.bin]]) = 0,0,1)</f>
        <v>1</v>
      </c>
      <c r="BB363" s="72">
        <f t="shared" si="288"/>
        <v>0</v>
      </c>
      <c r="BC363" s="72">
        <f t="shared" si="289"/>
        <v>0</v>
      </c>
      <c r="BD363" s="72">
        <f t="shared" si="290"/>
        <v>0</v>
      </c>
      <c r="BE363" s="72">
        <f t="shared" si="291"/>
        <v>0</v>
      </c>
      <c r="BF363" s="72">
        <f t="shared" si="292"/>
        <v>0</v>
      </c>
      <c r="BG363" s="72">
        <f t="shared" si="293"/>
        <v>0</v>
      </c>
      <c r="BH363" s="72">
        <f t="shared" si="294"/>
        <v>1</v>
      </c>
      <c r="BI363" s="72">
        <f t="shared" si="295"/>
        <v>0</v>
      </c>
      <c r="BJ363" s="78">
        <f t="shared" si="296"/>
        <v>0</v>
      </c>
      <c r="BK363" s="78">
        <f t="shared" si="297"/>
        <v>0</v>
      </c>
      <c r="BL363" s="78">
        <f t="shared" si="298"/>
        <v>0</v>
      </c>
      <c r="BM363" s="72">
        <f t="shared" si="299"/>
        <v>1</v>
      </c>
      <c r="BN363" s="72">
        <f t="shared" si="300"/>
        <v>0</v>
      </c>
      <c r="BO363" s="72">
        <f t="shared" si="301"/>
        <v>0</v>
      </c>
      <c r="BP363" s="80">
        <f t="shared" si="302"/>
        <v>0</v>
      </c>
      <c r="BQ363" s="72">
        <f t="shared" si="303"/>
        <v>0</v>
      </c>
      <c r="BR363" s="72">
        <f t="shared" si="304"/>
        <v>0</v>
      </c>
      <c r="BS363" s="78">
        <f t="shared" si="305"/>
        <v>0</v>
      </c>
      <c r="BT363" s="78">
        <f t="shared" si="306"/>
        <v>0</v>
      </c>
      <c r="BU363" s="80">
        <f t="shared" si="307"/>
        <v>0</v>
      </c>
      <c r="BV363" s="80">
        <f t="shared" si="308"/>
        <v>0</v>
      </c>
      <c r="BW363" s="78">
        <f>COUNTIF(Referrals[[#This Row],[Name]:[Alt.contact]],"Mi")</f>
        <v>0</v>
      </c>
      <c r="BX363" s="80">
        <f t="shared" si="309"/>
        <v>0</v>
      </c>
      <c r="BY363" s="72">
        <f t="shared" si="310"/>
        <v>0</v>
      </c>
      <c r="BZ363" s="80">
        <f t="shared" si="311"/>
        <v>0</v>
      </c>
      <c r="CA363" s="67">
        <f t="shared" si="312"/>
        <v>0</v>
      </c>
      <c r="CB363" s="80">
        <f t="shared" si="313"/>
        <v>1</v>
      </c>
      <c r="CC363" s="80">
        <f t="shared" si="314"/>
        <v>0</v>
      </c>
      <c r="CD363" s="80">
        <f t="shared" si="315"/>
        <v>0</v>
      </c>
      <c r="CE363" s="22"/>
      <c r="CF363" s="40" t="s">
        <v>413</v>
      </c>
      <c r="CG363" s="62"/>
      <c r="CH363" s="22"/>
      <c r="CI363" s="22"/>
      <c r="CJ363" s="4">
        <v>43445</v>
      </c>
      <c r="CK363" s="80" t="str">
        <f t="shared" si="316"/>
        <v xml:space="preserve"> </v>
      </c>
      <c r="CL363" s="15"/>
      <c r="CM363" s="6" t="str">
        <f t="shared" ca="1" si="317"/>
        <v xml:space="preserve"> </v>
      </c>
      <c r="CN363" s="6" t="str">
        <f t="shared" ca="1" si="318"/>
        <v xml:space="preserve"> </v>
      </c>
      <c r="CO363" s="80" t="str">
        <f t="shared" ca="1" si="319"/>
        <v xml:space="preserve"> </v>
      </c>
      <c r="CP363" s="80" t="str">
        <f t="shared" si="320"/>
        <v xml:space="preserve"> </v>
      </c>
      <c r="CQ363" s="80" t="str">
        <f t="shared" si="321"/>
        <v xml:space="preserve"> </v>
      </c>
      <c r="CR363" s="80" t="str">
        <f t="shared" si="322"/>
        <v xml:space="preserve"> </v>
      </c>
      <c r="CS363" s="80">
        <f t="shared" si="323"/>
        <v>106</v>
      </c>
    </row>
    <row r="364" spans="1:97">
      <c r="A364" s="33" t="s">
        <v>507</v>
      </c>
      <c r="B364" t="s">
        <v>111</v>
      </c>
      <c r="C364" t="s">
        <v>491</v>
      </c>
      <c r="D364">
        <v>1077578</v>
      </c>
      <c r="E364" s="4">
        <v>43284</v>
      </c>
      <c r="F364" s="2">
        <v>43339</v>
      </c>
      <c r="G364" s="2">
        <v>30312</v>
      </c>
      <c r="H364" s="58">
        <f t="shared" si="324"/>
        <v>35</v>
      </c>
      <c r="I364" s="72" t="s">
        <v>8</v>
      </c>
      <c r="J364" s="43" t="s">
        <v>8</v>
      </c>
      <c r="K364" s="6">
        <v>11</v>
      </c>
      <c r="L364" s="6" t="s">
        <v>8</v>
      </c>
      <c r="M364" s="6" t="s">
        <v>11</v>
      </c>
      <c r="N364" s="6" t="s">
        <v>8</v>
      </c>
      <c r="O364" s="68" t="s">
        <v>8</v>
      </c>
      <c r="P364" t="s">
        <v>355</v>
      </c>
      <c r="Q364" t="s">
        <v>11</v>
      </c>
      <c r="T364" t="s">
        <v>10</v>
      </c>
      <c r="U364" s="76" t="s">
        <v>8</v>
      </c>
      <c r="V364" s="22" t="s">
        <v>11</v>
      </c>
      <c r="W364" s="76" t="s">
        <v>8</v>
      </c>
      <c r="X364" s="76" t="s">
        <v>8</v>
      </c>
      <c r="Y364" s="76" t="s">
        <v>8</v>
      </c>
      <c r="Z364" s="53" t="s">
        <v>8</v>
      </c>
      <c r="AA364" t="s">
        <v>408</v>
      </c>
      <c r="AB364" t="s">
        <v>143</v>
      </c>
      <c r="AC364" t="s">
        <v>695</v>
      </c>
      <c r="AD364" s="4">
        <v>43350</v>
      </c>
      <c r="AE364" t="s">
        <v>16</v>
      </c>
      <c r="AF364" s="6">
        <f>Referrals[[#This Row],[Date.Received]]-Referrals[[#This Row],[Date.Assessed]]</f>
        <v>55</v>
      </c>
      <c r="AG364" s="44" t="s">
        <v>645</v>
      </c>
      <c r="AH364" s="6" t="s">
        <v>640</v>
      </c>
      <c r="AI364" s="6" t="s">
        <v>700</v>
      </c>
      <c r="AJ364" s="63">
        <f t="shared" si="271"/>
        <v>2018</v>
      </c>
      <c r="AK364" s="63">
        <f t="shared" si="272"/>
        <v>8</v>
      </c>
      <c r="AL364" s="44">
        <f t="shared" si="273"/>
        <v>0</v>
      </c>
      <c r="AM364" s="80">
        <f t="shared" si="274"/>
        <v>1</v>
      </c>
      <c r="AN364" s="80">
        <f t="shared" si="275"/>
        <v>0</v>
      </c>
      <c r="AO364" s="44">
        <f t="shared" si="276"/>
        <v>0</v>
      </c>
      <c r="AP364" s="80">
        <f t="shared" si="277"/>
        <v>0</v>
      </c>
      <c r="AQ364" s="80">
        <f t="shared" si="278"/>
        <v>1</v>
      </c>
      <c r="AR364" s="80">
        <f t="shared" si="279"/>
        <v>0</v>
      </c>
      <c r="AS364" s="44">
        <f t="shared" si="280"/>
        <v>0</v>
      </c>
      <c r="AT364" s="80">
        <f t="shared" si="281"/>
        <v>0</v>
      </c>
      <c r="AU364" s="80">
        <f t="shared" si="282"/>
        <v>0</v>
      </c>
      <c r="AV364" s="72">
        <f t="shared" si="283"/>
        <v>1</v>
      </c>
      <c r="AW364" s="72">
        <f t="shared" si="284"/>
        <v>0</v>
      </c>
      <c r="AX364" s="72">
        <f t="shared" si="285"/>
        <v>1</v>
      </c>
      <c r="AY364" s="72">
        <f t="shared" si="286"/>
        <v>0</v>
      </c>
      <c r="AZ364" s="72">
        <f t="shared" si="287"/>
        <v>0</v>
      </c>
      <c r="BA364" s="72">
        <f>IF(SUM(Referrals[[#This Row],[Tribal.bin]:[GA.bin]]) = 0,0,1)</f>
        <v>1</v>
      </c>
      <c r="BB364" s="72">
        <f t="shared" si="288"/>
        <v>0</v>
      </c>
      <c r="BC364" s="72">
        <f t="shared" si="289"/>
        <v>0</v>
      </c>
      <c r="BD364" s="72">
        <f t="shared" si="290"/>
        <v>0</v>
      </c>
      <c r="BE364" s="72">
        <f t="shared" si="291"/>
        <v>1</v>
      </c>
      <c r="BF364" s="72">
        <f t="shared" si="292"/>
        <v>0</v>
      </c>
      <c r="BG364" s="72">
        <f t="shared" si="293"/>
        <v>0</v>
      </c>
      <c r="BH364" s="72">
        <f t="shared" si="294"/>
        <v>0</v>
      </c>
      <c r="BI364" s="72">
        <f t="shared" si="295"/>
        <v>0</v>
      </c>
      <c r="BJ364" s="78">
        <f t="shared" si="296"/>
        <v>1</v>
      </c>
      <c r="BK364" s="78">
        <f t="shared" si="297"/>
        <v>0</v>
      </c>
      <c r="BL364" s="78">
        <f t="shared" si="298"/>
        <v>0</v>
      </c>
      <c r="BM364" s="72">
        <f t="shared" si="299"/>
        <v>1</v>
      </c>
      <c r="BN364" s="72">
        <f t="shared" si="300"/>
        <v>0</v>
      </c>
      <c r="BO364" s="72">
        <f t="shared" si="301"/>
        <v>0</v>
      </c>
      <c r="BP364" s="80">
        <f t="shared" si="302"/>
        <v>0</v>
      </c>
      <c r="BQ364" s="72">
        <f t="shared" si="303"/>
        <v>0</v>
      </c>
      <c r="BR364" s="72">
        <f t="shared" si="304"/>
        <v>0</v>
      </c>
      <c r="BS364" s="78">
        <f t="shared" si="305"/>
        <v>0</v>
      </c>
      <c r="BT364" s="78">
        <f t="shared" si="306"/>
        <v>0</v>
      </c>
      <c r="BU364" s="80">
        <f t="shared" si="307"/>
        <v>0</v>
      </c>
      <c r="BV364" s="80">
        <f t="shared" si="308"/>
        <v>0</v>
      </c>
      <c r="BW364" s="78">
        <f>COUNTIF(Referrals[[#This Row],[Name]:[Alt.contact]],"Mi")</f>
        <v>0</v>
      </c>
      <c r="BX364" s="80">
        <f t="shared" si="309"/>
        <v>0</v>
      </c>
      <c r="BY364" s="66">
        <f t="shared" si="310"/>
        <v>1</v>
      </c>
      <c r="BZ364" s="66">
        <f t="shared" si="311"/>
        <v>0</v>
      </c>
      <c r="CA364" s="67">
        <f t="shared" si="312"/>
        <v>1</v>
      </c>
      <c r="CB364" s="80">
        <f t="shared" si="313"/>
        <v>0</v>
      </c>
      <c r="CC364" s="80">
        <f t="shared" si="314"/>
        <v>0</v>
      </c>
      <c r="CD364" s="80">
        <f t="shared" si="315"/>
        <v>0</v>
      </c>
      <c r="CE364" s="23">
        <v>43377</v>
      </c>
      <c r="CG364" s="62"/>
      <c r="CH364" s="22"/>
      <c r="CI364" s="22"/>
      <c r="CJ364" s="4">
        <v>43377</v>
      </c>
      <c r="CK364" s="80" t="str">
        <f t="shared" si="316"/>
        <v>Yes</v>
      </c>
      <c r="CL364" s="15"/>
      <c r="CM364" s="6">
        <f t="shared" ca="1" si="317"/>
        <v>484</v>
      </c>
      <c r="CN364" s="6" t="str">
        <f t="shared" ca="1" si="318"/>
        <v>Yes</v>
      </c>
      <c r="CO364" s="80" t="str">
        <f t="shared" ca="1" si="319"/>
        <v>Yes</v>
      </c>
      <c r="CP364" s="80">
        <f t="shared" si="320"/>
        <v>38</v>
      </c>
      <c r="CQ364" s="80">
        <f t="shared" si="321"/>
        <v>11</v>
      </c>
      <c r="CR364" s="80">
        <f t="shared" si="322"/>
        <v>27</v>
      </c>
      <c r="CS364" s="80" t="str">
        <f t="shared" si="323"/>
        <v xml:space="preserve"> </v>
      </c>
    </row>
    <row r="365" spans="1:97">
      <c r="A365" s="33" t="s">
        <v>508</v>
      </c>
      <c r="B365" t="s">
        <v>19</v>
      </c>
      <c r="C365" t="s">
        <v>509</v>
      </c>
      <c r="D365">
        <v>1009387</v>
      </c>
      <c r="E365" s="4">
        <v>43329</v>
      </c>
      <c r="F365" s="2">
        <v>43339</v>
      </c>
      <c r="G365" s="2">
        <v>25241</v>
      </c>
      <c r="H365" s="58">
        <f t="shared" si="324"/>
        <v>49</v>
      </c>
      <c r="I365" s="72" t="s">
        <v>8</v>
      </c>
      <c r="J365" s="43" t="s">
        <v>8</v>
      </c>
      <c r="K365" s="6">
        <v>12</v>
      </c>
      <c r="L365" s="6" t="s">
        <v>8</v>
      </c>
      <c r="M365" s="6" t="s">
        <v>11</v>
      </c>
      <c r="N365" s="6" t="s">
        <v>11</v>
      </c>
      <c r="O365" s="57" t="s">
        <v>11</v>
      </c>
      <c r="P365" t="s">
        <v>9</v>
      </c>
      <c r="Q365" t="s">
        <v>11</v>
      </c>
      <c r="T365" t="s">
        <v>22</v>
      </c>
      <c r="U365" s="76" t="s">
        <v>678</v>
      </c>
      <c r="V365" s="22" t="s">
        <v>11</v>
      </c>
      <c r="W365" s="76" t="s">
        <v>11</v>
      </c>
      <c r="X365" s="76" t="s">
        <v>8</v>
      </c>
      <c r="Y365" s="76" t="s">
        <v>8</v>
      </c>
      <c r="Z365" s="53"/>
      <c r="AE365" t="s">
        <v>12</v>
      </c>
      <c r="AF365" s="6">
        <f>Referrals[[#This Row],[Date.Received]]-Referrals[[#This Row],[Date.Assessed]]</f>
        <v>10</v>
      </c>
      <c r="AG365" s="6" t="s">
        <v>644</v>
      </c>
      <c r="AH365" s="6" t="s">
        <v>638</v>
      </c>
      <c r="AI365" s="6" t="s">
        <v>700</v>
      </c>
      <c r="AJ365" s="63">
        <f t="shared" si="271"/>
        <v>2018</v>
      </c>
      <c r="AK365" s="63">
        <f t="shared" si="272"/>
        <v>8</v>
      </c>
      <c r="AL365" s="80">
        <f t="shared" si="273"/>
        <v>1</v>
      </c>
      <c r="AM365" s="80">
        <f t="shared" si="274"/>
        <v>0</v>
      </c>
      <c r="AN365" s="80">
        <f t="shared" si="275"/>
        <v>0</v>
      </c>
      <c r="AO365" s="6">
        <f t="shared" si="276"/>
        <v>1</v>
      </c>
      <c r="AP365" s="80">
        <f t="shared" si="277"/>
        <v>0</v>
      </c>
      <c r="AQ365" s="44">
        <f t="shared" si="278"/>
        <v>0</v>
      </c>
      <c r="AR365" s="80">
        <f t="shared" si="279"/>
        <v>0</v>
      </c>
      <c r="AS365" s="44">
        <f t="shared" si="280"/>
        <v>0</v>
      </c>
      <c r="AT365" s="80">
        <f t="shared" si="281"/>
        <v>0</v>
      </c>
      <c r="AU365" s="80">
        <f t="shared" si="282"/>
        <v>0</v>
      </c>
      <c r="AV365" s="72">
        <f t="shared" si="283"/>
        <v>1</v>
      </c>
      <c r="AW365" s="72">
        <f t="shared" si="284"/>
        <v>1</v>
      </c>
      <c r="AX365" s="72">
        <f t="shared" si="285"/>
        <v>0</v>
      </c>
      <c r="AY365" s="72">
        <f t="shared" si="286"/>
        <v>0</v>
      </c>
      <c r="AZ365" s="72">
        <f t="shared" si="287"/>
        <v>0</v>
      </c>
      <c r="BA365" s="72">
        <f>IF(SUM(Referrals[[#This Row],[Tribal.bin]:[GA.bin]]) = 0,0,1)</f>
        <v>1</v>
      </c>
      <c r="BB365" s="72">
        <f t="shared" si="288"/>
        <v>0</v>
      </c>
      <c r="BC365" s="72">
        <f t="shared" si="289"/>
        <v>0</v>
      </c>
      <c r="BD365" s="72">
        <f t="shared" si="290"/>
        <v>0</v>
      </c>
      <c r="BE365" s="72">
        <f t="shared" si="291"/>
        <v>0</v>
      </c>
      <c r="BF365" s="72">
        <f t="shared" si="292"/>
        <v>0</v>
      </c>
      <c r="BG365" s="72">
        <f t="shared" si="293"/>
        <v>0</v>
      </c>
      <c r="BH365" s="72">
        <f t="shared" si="294"/>
        <v>1</v>
      </c>
      <c r="BI365" s="72">
        <f t="shared" si="295"/>
        <v>1</v>
      </c>
      <c r="BJ365" s="78">
        <f t="shared" si="296"/>
        <v>1</v>
      </c>
      <c r="BK365" s="78">
        <f t="shared" si="297"/>
        <v>1</v>
      </c>
      <c r="BL365" s="78">
        <f t="shared" si="298"/>
        <v>0</v>
      </c>
      <c r="BM365" s="72">
        <f t="shared" si="299"/>
        <v>1</v>
      </c>
      <c r="BN365" s="72">
        <f t="shared" si="300"/>
        <v>0</v>
      </c>
      <c r="BO365" s="72">
        <f t="shared" si="301"/>
        <v>0</v>
      </c>
      <c r="BP365" s="80">
        <f t="shared" si="302"/>
        <v>0</v>
      </c>
      <c r="BQ365" s="72">
        <f t="shared" si="303"/>
        <v>0</v>
      </c>
      <c r="BR365" s="72">
        <f t="shared" si="304"/>
        <v>0</v>
      </c>
      <c r="BS365" s="78">
        <f t="shared" si="305"/>
        <v>1</v>
      </c>
      <c r="BT365" s="78">
        <f t="shared" si="306"/>
        <v>0</v>
      </c>
      <c r="BU365" s="80">
        <f t="shared" si="307"/>
        <v>0</v>
      </c>
      <c r="BV365" s="80">
        <f t="shared" si="308"/>
        <v>0</v>
      </c>
      <c r="BW365" s="78">
        <f>COUNTIF(Referrals[[#This Row],[Name]:[Alt.contact]],"Mi")</f>
        <v>1</v>
      </c>
      <c r="BX365" s="80">
        <f t="shared" si="309"/>
        <v>1</v>
      </c>
      <c r="BY365" s="72">
        <f t="shared" si="310"/>
        <v>0</v>
      </c>
      <c r="BZ365" s="80">
        <f t="shared" si="311"/>
        <v>0</v>
      </c>
      <c r="CA365" s="67">
        <f t="shared" si="312"/>
        <v>0</v>
      </c>
      <c r="CB365" s="80">
        <f t="shared" si="313"/>
        <v>1</v>
      </c>
      <c r="CC365" s="80">
        <f t="shared" si="314"/>
        <v>0</v>
      </c>
      <c r="CD365" s="80">
        <f t="shared" si="315"/>
        <v>0</v>
      </c>
      <c r="CE365" s="22"/>
      <c r="CF365" t="s">
        <v>717</v>
      </c>
      <c r="CG365" s="41" t="s">
        <v>104</v>
      </c>
      <c r="CI365" s="22" t="s">
        <v>23</v>
      </c>
      <c r="CJ365" s="4">
        <v>43357</v>
      </c>
      <c r="CK365" s="80" t="str">
        <f t="shared" si="316"/>
        <v xml:space="preserve"> </v>
      </c>
      <c r="CL365" s="15"/>
      <c r="CM365" s="6" t="str">
        <f t="shared" ca="1" si="317"/>
        <v xml:space="preserve"> </v>
      </c>
      <c r="CN365" s="6" t="str">
        <f t="shared" ca="1" si="318"/>
        <v xml:space="preserve"> </v>
      </c>
      <c r="CO365" s="80" t="str">
        <f t="shared" ca="1" si="319"/>
        <v xml:space="preserve"> </v>
      </c>
      <c r="CP365" s="80" t="str">
        <f t="shared" si="320"/>
        <v xml:space="preserve"> </v>
      </c>
      <c r="CQ365" s="80" t="str">
        <f t="shared" si="321"/>
        <v xml:space="preserve"> </v>
      </c>
      <c r="CR365" s="80" t="str">
        <f t="shared" si="322"/>
        <v xml:space="preserve"> </v>
      </c>
      <c r="CS365" s="80">
        <f t="shared" si="323"/>
        <v>18</v>
      </c>
    </row>
    <row r="366" spans="1:97">
      <c r="A366" s="33" t="s">
        <v>510</v>
      </c>
      <c r="B366" t="s">
        <v>284</v>
      </c>
      <c r="C366" t="s">
        <v>444</v>
      </c>
      <c r="D366">
        <v>1073342</v>
      </c>
      <c r="E366" s="4">
        <v>43308</v>
      </c>
      <c r="F366" s="2">
        <v>43339</v>
      </c>
      <c r="G366" s="2">
        <v>31048</v>
      </c>
      <c r="H366" s="58">
        <f t="shared" si="324"/>
        <v>33</v>
      </c>
      <c r="I366" s="72" t="s">
        <v>8</v>
      </c>
      <c r="J366" s="43" t="s">
        <v>8</v>
      </c>
      <c r="K366" s="6">
        <v>11</v>
      </c>
      <c r="L366" s="6" t="s">
        <v>8</v>
      </c>
      <c r="M366" s="6" t="s">
        <v>11</v>
      </c>
      <c r="N366" s="6" t="s">
        <v>8</v>
      </c>
      <c r="O366" s="57" t="s">
        <v>8</v>
      </c>
      <c r="P366" t="s">
        <v>355</v>
      </c>
      <c r="Q366" t="s">
        <v>11</v>
      </c>
      <c r="T366" t="s">
        <v>22</v>
      </c>
      <c r="U366" s="76" t="s">
        <v>8</v>
      </c>
      <c r="V366" s="22" t="s">
        <v>11</v>
      </c>
      <c r="W366" s="76" t="s">
        <v>11</v>
      </c>
      <c r="X366" s="76" t="s">
        <v>8</v>
      </c>
      <c r="Y366" s="76" t="s">
        <v>8</v>
      </c>
      <c r="Z366" s="53"/>
      <c r="AE366" t="s">
        <v>12</v>
      </c>
      <c r="AF366" s="6">
        <f>Referrals[[#This Row],[Date.Received]]-Referrals[[#This Row],[Date.Assessed]]</f>
        <v>31</v>
      </c>
      <c r="AG366" s="6" t="s">
        <v>644</v>
      </c>
      <c r="AH366" s="6" t="s">
        <v>640</v>
      </c>
      <c r="AI366" s="6" t="s">
        <v>700</v>
      </c>
      <c r="AJ366" s="63">
        <f t="shared" si="271"/>
        <v>2018</v>
      </c>
      <c r="AK366" s="63">
        <f t="shared" si="272"/>
        <v>8</v>
      </c>
      <c r="AL366" s="80">
        <f t="shared" si="273"/>
        <v>1</v>
      </c>
      <c r="AM366" s="80">
        <f t="shared" si="274"/>
        <v>0</v>
      </c>
      <c r="AN366" s="80">
        <f t="shared" si="275"/>
        <v>0</v>
      </c>
      <c r="AO366" s="44">
        <f t="shared" si="276"/>
        <v>0</v>
      </c>
      <c r="AP366" s="80">
        <f t="shared" si="277"/>
        <v>0</v>
      </c>
      <c r="AQ366" s="80">
        <f t="shared" si="278"/>
        <v>1</v>
      </c>
      <c r="AR366" s="80">
        <f t="shared" si="279"/>
        <v>0</v>
      </c>
      <c r="AS366" s="44">
        <f t="shared" si="280"/>
        <v>0</v>
      </c>
      <c r="AT366" s="80">
        <f t="shared" si="281"/>
        <v>0</v>
      </c>
      <c r="AU366" s="80">
        <f t="shared" si="282"/>
        <v>0</v>
      </c>
      <c r="AV366" s="72">
        <f t="shared" si="283"/>
        <v>1</v>
      </c>
      <c r="AW366" s="72">
        <f t="shared" si="284"/>
        <v>1</v>
      </c>
      <c r="AX366" s="72">
        <f t="shared" si="285"/>
        <v>0</v>
      </c>
      <c r="AY366" s="72">
        <f t="shared" si="286"/>
        <v>0</v>
      </c>
      <c r="AZ366" s="72">
        <f t="shared" si="287"/>
        <v>0</v>
      </c>
      <c r="BA366" s="72">
        <f>IF(SUM(Referrals[[#This Row],[Tribal.bin]:[GA.bin]]) = 0,0,1)</f>
        <v>1</v>
      </c>
      <c r="BB366" s="72">
        <f t="shared" si="288"/>
        <v>0</v>
      </c>
      <c r="BC366" s="72">
        <f t="shared" si="289"/>
        <v>0</v>
      </c>
      <c r="BD366" s="72">
        <f t="shared" si="290"/>
        <v>0</v>
      </c>
      <c r="BE366" s="72">
        <f t="shared" si="291"/>
        <v>1</v>
      </c>
      <c r="BF366" s="72">
        <f t="shared" si="292"/>
        <v>0</v>
      </c>
      <c r="BG366" s="72">
        <f t="shared" si="293"/>
        <v>0</v>
      </c>
      <c r="BH366" s="72">
        <f t="shared" si="294"/>
        <v>0</v>
      </c>
      <c r="BI366" s="72">
        <f t="shared" si="295"/>
        <v>0</v>
      </c>
      <c r="BJ366" s="78">
        <f t="shared" si="296"/>
        <v>1</v>
      </c>
      <c r="BK366" s="78">
        <f t="shared" si="297"/>
        <v>0</v>
      </c>
      <c r="BL366" s="78">
        <f t="shared" si="298"/>
        <v>0</v>
      </c>
      <c r="BM366" s="72">
        <f t="shared" si="299"/>
        <v>1</v>
      </c>
      <c r="BN366" s="72">
        <f t="shared" si="300"/>
        <v>0</v>
      </c>
      <c r="BO366" s="72">
        <f t="shared" si="301"/>
        <v>0</v>
      </c>
      <c r="BP366" s="80">
        <f t="shared" si="302"/>
        <v>0</v>
      </c>
      <c r="BQ366" s="72">
        <f t="shared" si="303"/>
        <v>0</v>
      </c>
      <c r="BR366" s="72">
        <f t="shared" si="304"/>
        <v>0</v>
      </c>
      <c r="BS366" s="78">
        <f t="shared" si="305"/>
        <v>1</v>
      </c>
      <c r="BT366" s="78">
        <f t="shared" si="306"/>
        <v>0</v>
      </c>
      <c r="BU366" s="80">
        <f t="shared" si="307"/>
        <v>0</v>
      </c>
      <c r="BV366" s="80">
        <f t="shared" si="308"/>
        <v>0</v>
      </c>
      <c r="BW366" s="78">
        <f>COUNTIF(Referrals[[#This Row],[Name]:[Alt.contact]],"Mi")</f>
        <v>0</v>
      </c>
      <c r="BX366" s="80">
        <f t="shared" si="309"/>
        <v>0</v>
      </c>
      <c r="BY366" s="72">
        <f t="shared" si="310"/>
        <v>0</v>
      </c>
      <c r="BZ366" s="80">
        <f t="shared" si="311"/>
        <v>0</v>
      </c>
      <c r="CA366" s="67">
        <f t="shared" si="312"/>
        <v>0</v>
      </c>
      <c r="CB366" s="80">
        <f t="shared" si="313"/>
        <v>1</v>
      </c>
      <c r="CC366" s="80">
        <f t="shared" si="314"/>
        <v>0</v>
      </c>
      <c r="CD366" s="80">
        <f t="shared" si="315"/>
        <v>0</v>
      </c>
      <c r="CE366" s="22"/>
      <c r="CF366" s="40" t="s">
        <v>413</v>
      </c>
      <c r="CG366" s="62"/>
      <c r="CH366" s="62"/>
      <c r="CI366" s="22" t="s">
        <v>29</v>
      </c>
      <c r="CJ366" s="4">
        <v>43445</v>
      </c>
      <c r="CK366" s="80" t="str">
        <f t="shared" si="316"/>
        <v xml:space="preserve"> </v>
      </c>
      <c r="CL366" s="15"/>
      <c r="CM366" s="6" t="str">
        <f t="shared" ca="1" si="317"/>
        <v xml:space="preserve"> </v>
      </c>
      <c r="CN366" s="6" t="str">
        <f t="shared" ca="1" si="318"/>
        <v xml:space="preserve"> </v>
      </c>
      <c r="CO366" s="80" t="str">
        <f t="shared" ca="1" si="319"/>
        <v xml:space="preserve"> </v>
      </c>
      <c r="CP366" s="80" t="str">
        <f t="shared" si="320"/>
        <v xml:space="preserve"> </v>
      </c>
      <c r="CQ366" s="80" t="str">
        <f t="shared" si="321"/>
        <v xml:space="preserve"> </v>
      </c>
      <c r="CR366" s="80" t="str">
        <f t="shared" si="322"/>
        <v xml:space="preserve"> </v>
      </c>
      <c r="CS366" s="80">
        <f t="shared" si="323"/>
        <v>106</v>
      </c>
    </row>
    <row r="367" spans="1:97">
      <c r="A367" s="33" t="s">
        <v>511</v>
      </c>
      <c r="B367" t="s">
        <v>60</v>
      </c>
      <c r="C367" t="s">
        <v>85</v>
      </c>
      <c r="D367">
        <v>1003095</v>
      </c>
      <c r="E367" s="4">
        <v>43152</v>
      </c>
      <c r="F367" s="2">
        <v>43339</v>
      </c>
      <c r="G367" s="2">
        <v>32440</v>
      </c>
      <c r="H367" s="58">
        <f t="shared" si="324"/>
        <v>29</v>
      </c>
      <c r="I367" s="72" t="s">
        <v>8</v>
      </c>
      <c r="J367" s="43" t="s">
        <v>8</v>
      </c>
      <c r="K367" s="6">
        <v>11</v>
      </c>
      <c r="L367" s="6" t="s">
        <v>8</v>
      </c>
      <c r="M367" s="6" t="s">
        <v>8</v>
      </c>
      <c r="N367" s="6" t="s">
        <v>8</v>
      </c>
      <c r="O367" s="57" t="s">
        <v>8</v>
      </c>
      <c r="P367" t="s">
        <v>9</v>
      </c>
      <c r="Q367" t="s">
        <v>11</v>
      </c>
      <c r="T367" t="s">
        <v>45</v>
      </c>
      <c r="U367" s="76" t="s">
        <v>678</v>
      </c>
      <c r="V367" s="22" t="s">
        <v>11</v>
      </c>
      <c r="W367" s="76" t="s">
        <v>11</v>
      </c>
      <c r="X367" s="76" t="s">
        <v>11</v>
      </c>
      <c r="Y367" s="76" t="s">
        <v>8</v>
      </c>
      <c r="Z367" s="53"/>
      <c r="AE367" t="s">
        <v>12</v>
      </c>
      <c r="AF367" s="6">
        <f>Referrals[[#This Row],[Date.Received]]-Referrals[[#This Row],[Date.Assessed]]</f>
        <v>187</v>
      </c>
      <c r="AG367" s="44" t="s">
        <v>645</v>
      </c>
      <c r="AH367" s="6" t="s">
        <v>640</v>
      </c>
      <c r="AI367" s="6" t="s">
        <v>700</v>
      </c>
      <c r="AJ367" s="63">
        <f t="shared" si="271"/>
        <v>2018</v>
      </c>
      <c r="AK367" s="63">
        <f t="shared" si="272"/>
        <v>8</v>
      </c>
      <c r="AL367" s="44">
        <f t="shared" si="273"/>
        <v>0</v>
      </c>
      <c r="AM367" s="80">
        <f t="shared" si="274"/>
        <v>1</v>
      </c>
      <c r="AN367" s="80">
        <f t="shared" si="275"/>
        <v>0</v>
      </c>
      <c r="AO367" s="44">
        <f t="shared" si="276"/>
        <v>0</v>
      </c>
      <c r="AP367" s="80">
        <f t="shared" si="277"/>
        <v>0</v>
      </c>
      <c r="AQ367" s="80">
        <f t="shared" si="278"/>
        <v>1</v>
      </c>
      <c r="AR367" s="80">
        <f t="shared" si="279"/>
        <v>0</v>
      </c>
      <c r="AS367" s="44">
        <f t="shared" si="280"/>
        <v>0</v>
      </c>
      <c r="AT367" s="80">
        <f t="shared" si="281"/>
        <v>0</v>
      </c>
      <c r="AU367" s="80">
        <f t="shared" si="282"/>
        <v>0</v>
      </c>
      <c r="AV367" s="72">
        <f t="shared" si="283"/>
        <v>1</v>
      </c>
      <c r="AW367" s="72">
        <f t="shared" si="284"/>
        <v>0</v>
      </c>
      <c r="AX367" s="72">
        <f t="shared" si="285"/>
        <v>0</v>
      </c>
      <c r="AY367" s="72">
        <f t="shared" si="286"/>
        <v>1</v>
      </c>
      <c r="AZ367" s="72">
        <f t="shared" si="287"/>
        <v>0</v>
      </c>
      <c r="BA367" s="72">
        <f>IF(SUM(Referrals[[#This Row],[Tribal.bin]:[GA.bin]]) = 0,0,1)</f>
        <v>1</v>
      </c>
      <c r="BB367" s="72">
        <f t="shared" si="288"/>
        <v>0</v>
      </c>
      <c r="BC367" s="72">
        <f t="shared" si="289"/>
        <v>0</v>
      </c>
      <c r="BD367" s="72">
        <f t="shared" si="290"/>
        <v>0</v>
      </c>
      <c r="BE367" s="72">
        <f t="shared" si="291"/>
        <v>0</v>
      </c>
      <c r="BF367" s="72">
        <f t="shared" si="292"/>
        <v>0</v>
      </c>
      <c r="BG367" s="72">
        <f t="shared" si="293"/>
        <v>0</v>
      </c>
      <c r="BH367" s="72">
        <f t="shared" si="294"/>
        <v>1</v>
      </c>
      <c r="BI367" s="72">
        <f t="shared" si="295"/>
        <v>0</v>
      </c>
      <c r="BJ367" s="78">
        <f t="shared" si="296"/>
        <v>0</v>
      </c>
      <c r="BK367" s="78">
        <f t="shared" si="297"/>
        <v>0</v>
      </c>
      <c r="BL367" s="78">
        <f t="shared" si="298"/>
        <v>0</v>
      </c>
      <c r="BM367" s="72">
        <f t="shared" si="299"/>
        <v>1</v>
      </c>
      <c r="BN367" s="72">
        <f t="shared" si="300"/>
        <v>0</v>
      </c>
      <c r="BO367" s="72">
        <f t="shared" si="301"/>
        <v>0</v>
      </c>
      <c r="BP367" s="80">
        <f t="shared" si="302"/>
        <v>0</v>
      </c>
      <c r="BQ367" s="72">
        <f t="shared" si="303"/>
        <v>0</v>
      </c>
      <c r="BR367" s="72">
        <f t="shared" si="304"/>
        <v>0</v>
      </c>
      <c r="BS367" s="78">
        <f t="shared" si="305"/>
        <v>1</v>
      </c>
      <c r="BT367" s="78">
        <f t="shared" si="306"/>
        <v>1</v>
      </c>
      <c r="BU367" s="80">
        <f t="shared" si="307"/>
        <v>0</v>
      </c>
      <c r="BV367" s="80">
        <f t="shared" si="308"/>
        <v>0</v>
      </c>
      <c r="BW367" s="78">
        <f>COUNTIF(Referrals[[#This Row],[Name]:[Alt.contact]],"Mi")</f>
        <v>1</v>
      </c>
      <c r="BX367" s="80">
        <f t="shared" si="309"/>
        <v>1</v>
      </c>
      <c r="BY367" s="72">
        <f t="shared" si="310"/>
        <v>0</v>
      </c>
      <c r="BZ367" s="80">
        <f t="shared" si="311"/>
        <v>0</v>
      </c>
      <c r="CA367" s="67">
        <f t="shared" si="312"/>
        <v>0</v>
      </c>
      <c r="CB367" s="80">
        <f t="shared" si="313"/>
        <v>1</v>
      </c>
      <c r="CC367" s="80">
        <f t="shared" si="314"/>
        <v>0</v>
      </c>
      <c r="CD367" s="80">
        <f t="shared" si="315"/>
        <v>0</v>
      </c>
      <c r="CE367" s="22"/>
      <c r="CF367" s="40" t="s">
        <v>413</v>
      </c>
      <c r="CG367" s="62"/>
      <c r="CH367" s="62"/>
      <c r="CI367" s="22"/>
      <c r="CJ367" s="4">
        <v>43364</v>
      </c>
      <c r="CK367" s="80" t="str">
        <f t="shared" si="316"/>
        <v xml:space="preserve"> </v>
      </c>
      <c r="CL367" s="15"/>
      <c r="CM367" s="6" t="str">
        <f t="shared" ca="1" si="317"/>
        <v xml:space="preserve"> </v>
      </c>
      <c r="CN367" s="6" t="str">
        <f t="shared" ca="1" si="318"/>
        <v xml:space="preserve"> </v>
      </c>
      <c r="CO367" s="80" t="str">
        <f t="shared" ca="1" si="319"/>
        <v xml:space="preserve"> </v>
      </c>
      <c r="CP367" s="80" t="str">
        <f t="shared" si="320"/>
        <v xml:space="preserve"> </v>
      </c>
      <c r="CQ367" s="80" t="str">
        <f t="shared" si="321"/>
        <v xml:space="preserve"> </v>
      </c>
      <c r="CR367" s="80" t="str">
        <f t="shared" si="322"/>
        <v xml:space="preserve"> </v>
      </c>
      <c r="CS367" s="80">
        <f t="shared" si="323"/>
        <v>25</v>
      </c>
    </row>
    <row r="368" spans="1:97">
      <c r="A368" s="33" t="s">
        <v>512</v>
      </c>
      <c r="B368" t="s">
        <v>119</v>
      </c>
      <c r="C368" t="s">
        <v>101</v>
      </c>
      <c r="D368">
        <v>1007590</v>
      </c>
      <c r="E368" s="4">
        <v>43329</v>
      </c>
      <c r="F368" s="2">
        <v>43339</v>
      </c>
      <c r="G368" s="2">
        <v>23721</v>
      </c>
      <c r="H368" s="58">
        <f t="shared" si="324"/>
        <v>53</v>
      </c>
      <c r="I368" s="72" t="s">
        <v>8</v>
      </c>
      <c r="J368" s="43" t="s">
        <v>8</v>
      </c>
      <c r="K368" s="6">
        <v>12</v>
      </c>
      <c r="L368" s="6" t="s">
        <v>8</v>
      </c>
      <c r="M368" s="6" t="s">
        <v>11</v>
      </c>
      <c r="N368" s="6" t="s">
        <v>11</v>
      </c>
      <c r="O368" s="57" t="s">
        <v>8</v>
      </c>
      <c r="P368" t="s">
        <v>275</v>
      </c>
      <c r="Q368" t="s">
        <v>11</v>
      </c>
      <c r="S368" s="40" t="s">
        <v>11</v>
      </c>
      <c r="T368" t="s">
        <v>678</v>
      </c>
      <c r="U368" s="76" t="s">
        <v>8</v>
      </c>
      <c r="V368" s="22" t="s">
        <v>11</v>
      </c>
      <c r="W368" s="76" t="s">
        <v>11</v>
      </c>
      <c r="X368" s="76" t="s">
        <v>11</v>
      </c>
      <c r="Y368" s="76" t="s">
        <v>8</v>
      </c>
      <c r="Z368" s="53" t="s">
        <v>8</v>
      </c>
      <c r="AA368" t="s">
        <v>408</v>
      </c>
      <c r="AE368" t="s">
        <v>12</v>
      </c>
      <c r="AF368" s="6">
        <f>Referrals[[#This Row],[Date.Received]]-Referrals[[#This Row],[Date.Assessed]]</f>
        <v>10</v>
      </c>
      <c r="AG368" s="44" t="s">
        <v>645</v>
      </c>
      <c r="AH368" s="6" t="s">
        <v>642</v>
      </c>
      <c r="AI368" s="6" t="s">
        <v>700</v>
      </c>
      <c r="AJ368" s="63">
        <f t="shared" si="271"/>
        <v>2018</v>
      </c>
      <c r="AK368" s="63">
        <f t="shared" si="272"/>
        <v>8</v>
      </c>
      <c r="AL368" s="44">
        <f t="shared" si="273"/>
        <v>0</v>
      </c>
      <c r="AM368" s="80">
        <f t="shared" si="274"/>
        <v>1</v>
      </c>
      <c r="AN368" s="80">
        <f t="shared" si="275"/>
        <v>0</v>
      </c>
      <c r="AO368" s="44">
        <f t="shared" si="276"/>
        <v>0</v>
      </c>
      <c r="AP368" s="80">
        <f t="shared" si="277"/>
        <v>0</v>
      </c>
      <c r="AQ368" s="44">
        <f t="shared" si="278"/>
        <v>0</v>
      </c>
      <c r="AR368" s="80">
        <f t="shared" si="279"/>
        <v>0</v>
      </c>
      <c r="AS368" s="6">
        <f t="shared" si="280"/>
        <v>1</v>
      </c>
      <c r="AT368" s="80">
        <f t="shared" si="281"/>
        <v>0</v>
      </c>
      <c r="AU368" s="80">
        <f t="shared" si="282"/>
        <v>0</v>
      </c>
      <c r="AV368" s="72">
        <f t="shared" si="283"/>
        <v>1</v>
      </c>
      <c r="AW368" s="72">
        <f t="shared" si="284"/>
        <v>0</v>
      </c>
      <c r="AX368" s="72">
        <f t="shared" si="285"/>
        <v>0</v>
      </c>
      <c r="AY368" s="72">
        <f t="shared" si="286"/>
        <v>0</v>
      </c>
      <c r="AZ368" s="72">
        <f t="shared" si="287"/>
        <v>0</v>
      </c>
      <c r="BA368" s="72">
        <f>IF(SUM(Referrals[[#This Row],[Tribal.bin]:[GA.bin]]) = 0,0,1)</f>
        <v>0</v>
      </c>
      <c r="BB368" s="72">
        <f t="shared" si="288"/>
        <v>0</v>
      </c>
      <c r="BC368" s="72">
        <f t="shared" si="289"/>
        <v>0</v>
      </c>
      <c r="BD368" s="72">
        <f t="shared" si="290"/>
        <v>0</v>
      </c>
      <c r="BE368" s="72">
        <f t="shared" si="291"/>
        <v>0</v>
      </c>
      <c r="BF368" s="72">
        <f t="shared" si="292"/>
        <v>0</v>
      </c>
      <c r="BG368" s="72">
        <f t="shared" si="293"/>
        <v>0</v>
      </c>
      <c r="BH368" s="72">
        <f t="shared" si="294"/>
        <v>0</v>
      </c>
      <c r="BI368" s="72">
        <f t="shared" si="295"/>
        <v>0</v>
      </c>
      <c r="BJ368" s="78">
        <f t="shared" si="296"/>
        <v>1</v>
      </c>
      <c r="BK368" s="78">
        <f t="shared" si="297"/>
        <v>1</v>
      </c>
      <c r="BL368" s="78">
        <f t="shared" si="298"/>
        <v>0</v>
      </c>
      <c r="BM368" s="72">
        <f t="shared" si="299"/>
        <v>1</v>
      </c>
      <c r="BN368" s="72">
        <f t="shared" si="300"/>
        <v>0</v>
      </c>
      <c r="BO368" s="72">
        <f t="shared" si="301"/>
        <v>1</v>
      </c>
      <c r="BP368" s="80">
        <f t="shared" si="302"/>
        <v>0</v>
      </c>
      <c r="BQ368" s="72">
        <f t="shared" si="303"/>
        <v>0</v>
      </c>
      <c r="BR368" s="72">
        <f t="shared" si="304"/>
        <v>0</v>
      </c>
      <c r="BS368" s="78">
        <f t="shared" si="305"/>
        <v>1</v>
      </c>
      <c r="BT368" s="78">
        <f t="shared" si="306"/>
        <v>1</v>
      </c>
      <c r="BU368" s="80">
        <f t="shared" si="307"/>
        <v>0</v>
      </c>
      <c r="BV368" s="80">
        <f t="shared" si="308"/>
        <v>0</v>
      </c>
      <c r="BW368" s="78">
        <f>COUNTIF(Referrals[[#This Row],[Name]:[Alt.contact]],"Mi")</f>
        <v>1</v>
      </c>
      <c r="BX368" s="80">
        <f t="shared" si="309"/>
        <v>1</v>
      </c>
      <c r="BY368" s="72">
        <f t="shared" si="310"/>
        <v>0</v>
      </c>
      <c r="BZ368" s="80">
        <f t="shared" si="311"/>
        <v>0</v>
      </c>
      <c r="CA368" s="67">
        <f t="shared" si="312"/>
        <v>0</v>
      </c>
      <c r="CB368" s="80">
        <f t="shared" si="313"/>
        <v>1</v>
      </c>
      <c r="CC368" s="80">
        <f t="shared" si="314"/>
        <v>0</v>
      </c>
      <c r="CD368" s="80">
        <f t="shared" si="315"/>
        <v>0</v>
      </c>
      <c r="CE368" s="22"/>
      <c r="CF368" t="s">
        <v>717</v>
      </c>
      <c r="CG368" s="62"/>
      <c r="CH368" s="41" t="s">
        <v>714</v>
      </c>
      <c r="CI368" t="s">
        <v>17</v>
      </c>
      <c r="CJ368" t="s">
        <v>144</v>
      </c>
      <c r="CK368" s="80" t="str">
        <f t="shared" si="316"/>
        <v xml:space="preserve"> </v>
      </c>
      <c r="CL368" s="15"/>
      <c r="CM368" s="6" t="str">
        <f t="shared" ca="1" si="317"/>
        <v xml:space="preserve"> </v>
      </c>
      <c r="CN368" s="6" t="str">
        <f t="shared" ca="1" si="318"/>
        <v xml:space="preserve"> </v>
      </c>
      <c r="CO368" s="80" t="str">
        <f t="shared" ca="1" si="319"/>
        <v xml:space="preserve"> </v>
      </c>
      <c r="CP368" s="80" t="str">
        <f t="shared" si="320"/>
        <v xml:space="preserve"> </v>
      </c>
      <c r="CQ368" s="80" t="str">
        <f t="shared" si="321"/>
        <v xml:space="preserve"> </v>
      </c>
      <c r="CR368" s="80" t="str">
        <f t="shared" si="322"/>
        <v xml:space="preserve"> </v>
      </c>
      <c r="CS368" s="80" t="e">
        <f t="shared" si="323"/>
        <v>#VALUE!</v>
      </c>
    </row>
    <row r="369" spans="1:97">
      <c r="A369" s="33" t="s">
        <v>513</v>
      </c>
      <c r="B369" t="s">
        <v>111</v>
      </c>
      <c r="C369" t="s">
        <v>491</v>
      </c>
      <c r="D369">
        <v>1068794</v>
      </c>
      <c r="E369" s="4">
        <v>43228</v>
      </c>
      <c r="F369" s="2">
        <v>43339</v>
      </c>
      <c r="G369" s="2">
        <v>24925</v>
      </c>
      <c r="H369" s="58">
        <f t="shared" si="324"/>
        <v>50</v>
      </c>
      <c r="I369" s="72" t="s">
        <v>8</v>
      </c>
      <c r="J369" s="43" t="s">
        <v>8</v>
      </c>
      <c r="K369" s="6">
        <v>12</v>
      </c>
      <c r="L369" s="6" t="s">
        <v>8</v>
      </c>
      <c r="M369" s="6" t="s">
        <v>11</v>
      </c>
      <c r="N369" s="6" t="s">
        <v>8</v>
      </c>
      <c r="O369" s="57" t="s">
        <v>8</v>
      </c>
      <c r="P369" t="s">
        <v>77</v>
      </c>
      <c r="Q369" t="s">
        <v>11</v>
      </c>
      <c r="R369" t="s">
        <v>11</v>
      </c>
      <c r="T369" t="s">
        <v>22</v>
      </c>
      <c r="U369" s="76" t="s">
        <v>11</v>
      </c>
      <c r="V369" s="22" t="s">
        <v>11</v>
      </c>
      <c r="W369" s="76" t="s">
        <v>11</v>
      </c>
      <c r="X369" s="76" t="s">
        <v>8</v>
      </c>
      <c r="Y369" s="76" t="s">
        <v>8</v>
      </c>
      <c r="Z369" s="53"/>
      <c r="AE369" t="s">
        <v>12</v>
      </c>
      <c r="AF369" s="6">
        <f>Referrals[[#This Row],[Date.Received]]-Referrals[[#This Row],[Date.Assessed]]</f>
        <v>111</v>
      </c>
      <c r="AG369" s="6" t="s">
        <v>644</v>
      </c>
      <c r="AH369" s="6" t="s">
        <v>640</v>
      </c>
      <c r="AI369" s="6" t="s">
        <v>700</v>
      </c>
      <c r="AJ369" s="63">
        <f t="shared" si="271"/>
        <v>2018</v>
      </c>
      <c r="AK369" s="63">
        <f t="shared" si="272"/>
        <v>8</v>
      </c>
      <c r="AL369" s="80">
        <f t="shared" si="273"/>
        <v>1</v>
      </c>
      <c r="AM369" s="80">
        <f t="shared" si="274"/>
        <v>0</v>
      </c>
      <c r="AN369" s="80">
        <f t="shared" si="275"/>
        <v>0</v>
      </c>
      <c r="AO369" s="44">
        <f t="shared" si="276"/>
        <v>0</v>
      </c>
      <c r="AP369" s="80">
        <f t="shared" si="277"/>
        <v>0</v>
      </c>
      <c r="AQ369" s="80">
        <f t="shared" si="278"/>
        <v>1</v>
      </c>
      <c r="AR369" s="80">
        <f t="shared" si="279"/>
        <v>0</v>
      </c>
      <c r="AS369" s="44">
        <f t="shared" si="280"/>
        <v>0</v>
      </c>
      <c r="AT369" s="80">
        <f t="shared" si="281"/>
        <v>0</v>
      </c>
      <c r="AU369" s="80">
        <f t="shared" si="282"/>
        <v>0</v>
      </c>
      <c r="AV369" s="72">
        <f t="shared" si="283"/>
        <v>1</v>
      </c>
      <c r="AW369" s="72">
        <f t="shared" si="284"/>
        <v>1</v>
      </c>
      <c r="AX369" s="72">
        <f t="shared" si="285"/>
        <v>0</v>
      </c>
      <c r="AY369" s="72">
        <f t="shared" si="286"/>
        <v>0</v>
      </c>
      <c r="AZ369" s="72">
        <f t="shared" si="287"/>
        <v>0</v>
      </c>
      <c r="BA369" s="72">
        <f>IF(SUM(Referrals[[#This Row],[Tribal.bin]:[GA.bin]]) = 0,0,1)</f>
        <v>1</v>
      </c>
      <c r="BB369" s="72">
        <f t="shared" si="288"/>
        <v>0</v>
      </c>
      <c r="BC369" s="72">
        <f t="shared" si="289"/>
        <v>0</v>
      </c>
      <c r="BD369" s="72">
        <f t="shared" si="290"/>
        <v>0</v>
      </c>
      <c r="BE369" s="72">
        <f t="shared" si="291"/>
        <v>0</v>
      </c>
      <c r="BF369" s="72">
        <f t="shared" si="292"/>
        <v>1</v>
      </c>
      <c r="BG369" s="72">
        <f t="shared" si="293"/>
        <v>0</v>
      </c>
      <c r="BH369" s="72">
        <f t="shared" si="294"/>
        <v>0</v>
      </c>
      <c r="BI369" s="72">
        <f t="shared" si="295"/>
        <v>0</v>
      </c>
      <c r="BJ369" s="78">
        <f t="shared" si="296"/>
        <v>1</v>
      </c>
      <c r="BK369" s="78">
        <f t="shared" si="297"/>
        <v>0</v>
      </c>
      <c r="BL369" s="78">
        <f t="shared" si="298"/>
        <v>0</v>
      </c>
      <c r="BM369" s="72">
        <f t="shared" si="299"/>
        <v>1</v>
      </c>
      <c r="BN369" s="72">
        <f t="shared" si="300"/>
        <v>1</v>
      </c>
      <c r="BO369" s="72">
        <f t="shared" si="301"/>
        <v>0</v>
      </c>
      <c r="BP369" s="80">
        <f t="shared" si="302"/>
        <v>0</v>
      </c>
      <c r="BQ369" s="72">
        <f t="shared" si="303"/>
        <v>0</v>
      </c>
      <c r="BR369" s="72">
        <f t="shared" si="304"/>
        <v>0</v>
      </c>
      <c r="BS369" s="78">
        <f t="shared" si="305"/>
        <v>1</v>
      </c>
      <c r="BT369" s="78">
        <f t="shared" si="306"/>
        <v>0</v>
      </c>
      <c r="BU369" s="80">
        <f t="shared" si="307"/>
        <v>1</v>
      </c>
      <c r="BV369" s="80">
        <f t="shared" si="308"/>
        <v>0</v>
      </c>
      <c r="BW369" s="78">
        <f>COUNTIF(Referrals[[#This Row],[Name]:[Alt.contact]],"Mi")</f>
        <v>0</v>
      </c>
      <c r="BX369" s="80">
        <f t="shared" si="309"/>
        <v>0</v>
      </c>
      <c r="BY369" s="72">
        <f t="shared" si="310"/>
        <v>0</v>
      </c>
      <c r="BZ369" s="80">
        <f t="shared" si="311"/>
        <v>0</v>
      </c>
      <c r="CA369" s="67">
        <f t="shared" si="312"/>
        <v>0</v>
      </c>
      <c r="CB369" s="80">
        <f t="shared" si="313"/>
        <v>1</v>
      </c>
      <c r="CC369" s="80">
        <f t="shared" si="314"/>
        <v>0</v>
      </c>
      <c r="CD369" s="80">
        <f t="shared" si="315"/>
        <v>0</v>
      </c>
      <c r="CE369" s="22"/>
      <c r="CF369" s="40" t="s">
        <v>413</v>
      </c>
      <c r="CG369" s="62"/>
      <c r="CH369" s="62"/>
      <c r="CI369" s="22"/>
      <c r="CJ369" s="4">
        <v>43369</v>
      </c>
      <c r="CK369" s="80" t="str">
        <f t="shared" si="316"/>
        <v xml:space="preserve"> </v>
      </c>
      <c r="CL369" s="15"/>
      <c r="CM369" s="6" t="str">
        <f t="shared" ca="1" si="317"/>
        <v xml:space="preserve"> </v>
      </c>
      <c r="CN369" s="6" t="str">
        <f t="shared" ca="1" si="318"/>
        <v xml:space="preserve"> </v>
      </c>
      <c r="CO369" s="80" t="str">
        <f t="shared" ca="1" si="319"/>
        <v xml:space="preserve"> </v>
      </c>
      <c r="CP369" s="80" t="str">
        <f t="shared" si="320"/>
        <v xml:space="preserve"> </v>
      </c>
      <c r="CQ369" s="80" t="str">
        <f t="shared" si="321"/>
        <v xml:space="preserve"> </v>
      </c>
      <c r="CR369" s="80" t="str">
        <f t="shared" si="322"/>
        <v xml:space="preserve"> </v>
      </c>
      <c r="CS369" s="80">
        <f t="shared" si="323"/>
        <v>30</v>
      </c>
    </row>
    <row r="370" spans="1:97">
      <c r="A370" s="33" t="s">
        <v>514</v>
      </c>
      <c r="B370" t="s">
        <v>448</v>
      </c>
      <c r="C370" t="s">
        <v>448</v>
      </c>
      <c r="D370">
        <v>1051864</v>
      </c>
      <c r="E370" t="s">
        <v>678</v>
      </c>
      <c r="F370" s="2">
        <v>43339</v>
      </c>
      <c r="G370" s="2">
        <v>34526</v>
      </c>
      <c r="H370" s="58">
        <f t="shared" si="324"/>
        <v>24</v>
      </c>
      <c r="I370" s="72" t="s">
        <v>8</v>
      </c>
      <c r="J370" s="43" t="s">
        <v>8</v>
      </c>
      <c r="K370" s="6">
        <v>12</v>
      </c>
      <c r="L370" s="6" t="s">
        <v>8</v>
      </c>
      <c r="M370" s="6" t="s">
        <v>11</v>
      </c>
      <c r="N370" s="6" t="s">
        <v>8</v>
      </c>
      <c r="O370" s="57" t="s">
        <v>8</v>
      </c>
      <c r="P370" t="s">
        <v>355</v>
      </c>
      <c r="T370" t="s">
        <v>22</v>
      </c>
      <c r="U370" s="76" t="s">
        <v>8</v>
      </c>
      <c r="V370" s="22" t="s">
        <v>11</v>
      </c>
      <c r="W370" s="76" t="s">
        <v>11</v>
      </c>
      <c r="X370" s="76" t="s">
        <v>11</v>
      </c>
      <c r="Y370" s="76" t="s">
        <v>8</v>
      </c>
      <c r="Z370" s="53" t="s">
        <v>8</v>
      </c>
      <c r="AA370" t="s">
        <v>2</v>
      </c>
      <c r="AE370" t="s">
        <v>12</v>
      </c>
      <c r="AF370" s="6"/>
      <c r="AG370" s="44" t="s">
        <v>645</v>
      </c>
      <c r="AH370" s="6" t="s">
        <v>638</v>
      </c>
      <c r="AI370" s="6" t="s">
        <v>700</v>
      </c>
      <c r="AJ370" s="63">
        <f t="shared" si="271"/>
        <v>2018</v>
      </c>
      <c r="AK370" s="63">
        <f t="shared" si="272"/>
        <v>8</v>
      </c>
      <c r="AL370" s="44">
        <f t="shared" si="273"/>
        <v>0</v>
      </c>
      <c r="AM370" s="80">
        <f t="shared" si="274"/>
        <v>1</v>
      </c>
      <c r="AN370" s="80">
        <f t="shared" si="275"/>
        <v>0</v>
      </c>
      <c r="AO370" s="6">
        <f t="shared" si="276"/>
        <v>1</v>
      </c>
      <c r="AP370" s="80">
        <f t="shared" si="277"/>
        <v>0</v>
      </c>
      <c r="AQ370" s="44">
        <f t="shared" si="278"/>
        <v>0</v>
      </c>
      <c r="AR370" s="80">
        <f t="shared" si="279"/>
        <v>0</v>
      </c>
      <c r="AS370" s="44">
        <f t="shared" si="280"/>
        <v>0</v>
      </c>
      <c r="AT370" s="80">
        <f t="shared" si="281"/>
        <v>0</v>
      </c>
      <c r="AU370" s="80">
        <f t="shared" si="282"/>
        <v>0</v>
      </c>
      <c r="AV370" s="72">
        <f t="shared" si="283"/>
        <v>1</v>
      </c>
      <c r="AW370" s="72">
        <f t="shared" si="284"/>
        <v>1</v>
      </c>
      <c r="AX370" s="72">
        <f t="shared" si="285"/>
        <v>0</v>
      </c>
      <c r="AY370" s="72">
        <f t="shared" si="286"/>
        <v>0</v>
      </c>
      <c r="AZ370" s="72">
        <f t="shared" si="287"/>
        <v>0</v>
      </c>
      <c r="BA370" s="72">
        <f>IF(SUM(Referrals[[#This Row],[Tribal.bin]:[GA.bin]]) = 0,0,1)</f>
        <v>1</v>
      </c>
      <c r="BB370" s="72">
        <f t="shared" si="288"/>
        <v>0</v>
      </c>
      <c r="BC370" s="72">
        <f t="shared" si="289"/>
        <v>0</v>
      </c>
      <c r="BD370" s="72">
        <f t="shared" si="290"/>
        <v>0</v>
      </c>
      <c r="BE370" s="72">
        <f t="shared" si="291"/>
        <v>1</v>
      </c>
      <c r="BF370" s="72">
        <f t="shared" si="292"/>
        <v>0</v>
      </c>
      <c r="BG370" s="72">
        <f t="shared" si="293"/>
        <v>0</v>
      </c>
      <c r="BH370" s="72">
        <f t="shared" si="294"/>
        <v>0</v>
      </c>
      <c r="BI370" s="72">
        <f t="shared" si="295"/>
        <v>0</v>
      </c>
      <c r="BJ370" s="78">
        <f t="shared" si="296"/>
        <v>1</v>
      </c>
      <c r="BK370" s="78">
        <f t="shared" si="297"/>
        <v>0</v>
      </c>
      <c r="BL370" s="78">
        <f t="shared" si="298"/>
        <v>0</v>
      </c>
      <c r="BM370" s="72">
        <f t="shared" si="299"/>
        <v>0</v>
      </c>
      <c r="BN370" s="72">
        <f t="shared" si="300"/>
        <v>0</v>
      </c>
      <c r="BO370" s="72">
        <f t="shared" si="301"/>
        <v>0</v>
      </c>
      <c r="BP370" s="80">
        <f t="shared" si="302"/>
        <v>0</v>
      </c>
      <c r="BQ370" s="72">
        <f t="shared" si="303"/>
        <v>0</v>
      </c>
      <c r="BR370" s="72">
        <f t="shared" si="304"/>
        <v>0</v>
      </c>
      <c r="BS370" s="78">
        <f t="shared" si="305"/>
        <v>1</v>
      </c>
      <c r="BT370" s="78">
        <f t="shared" si="306"/>
        <v>1</v>
      </c>
      <c r="BU370" s="80">
        <f t="shared" si="307"/>
        <v>0</v>
      </c>
      <c r="BV370" s="80">
        <f t="shared" si="308"/>
        <v>0</v>
      </c>
      <c r="BW370" s="78">
        <f>COUNTIF(Referrals[[#This Row],[Name]:[Alt.contact]],"Mi")</f>
        <v>1</v>
      </c>
      <c r="BX370" s="80">
        <f t="shared" si="309"/>
        <v>1</v>
      </c>
      <c r="BY370" s="72">
        <f t="shared" si="310"/>
        <v>0</v>
      </c>
      <c r="BZ370" s="80">
        <f t="shared" si="311"/>
        <v>0</v>
      </c>
      <c r="CA370" s="67">
        <f t="shared" si="312"/>
        <v>0</v>
      </c>
      <c r="CB370" s="80">
        <f t="shared" si="313"/>
        <v>1</v>
      </c>
      <c r="CC370" s="80">
        <f t="shared" si="314"/>
        <v>0</v>
      </c>
      <c r="CD370" s="80">
        <f t="shared" si="315"/>
        <v>0</v>
      </c>
      <c r="CE370" s="22"/>
      <c r="CF370" s="40" t="s">
        <v>413</v>
      </c>
      <c r="CG370" s="62"/>
      <c r="CH370" s="62"/>
      <c r="CI370" s="22" t="s">
        <v>33</v>
      </c>
      <c r="CJ370" s="4">
        <v>43553</v>
      </c>
      <c r="CK370" s="80" t="str">
        <f t="shared" si="316"/>
        <v xml:space="preserve"> </v>
      </c>
      <c r="CL370" s="15"/>
      <c r="CM370" s="6" t="str">
        <f t="shared" ca="1" si="317"/>
        <v xml:space="preserve"> </v>
      </c>
      <c r="CN370" s="6" t="str">
        <f t="shared" ca="1" si="318"/>
        <v xml:space="preserve"> </v>
      </c>
      <c r="CO370" s="80" t="str">
        <f t="shared" ca="1" si="319"/>
        <v xml:space="preserve"> </v>
      </c>
      <c r="CP370" s="80" t="str">
        <f t="shared" si="320"/>
        <v xml:space="preserve"> </v>
      </c>
      <c r="CQ370" s="80" t="str">
        <f t="shared" si="321"/>
        <v xml:space="preserve"> </v>
      </c>
      <c r="CR370" s="80" t="str">
        <f t="shared" si="322"/>
        <v xml:space="preserve"> </v>
      </c>
      <c r="CS370" s="80">
        <f t="shared" si="323"/>
        <v>214</v>
      </c>
    </row>
    <row r="371" spans="1:97">
      <c r="A371" s="33" t="s">
        <v>519</v>
      </c>
      <c r="B371" t="s">
        <v>60</v>
      </c>
      <c r="C371" t="s">
        <v>464</v>
      </c>
      <c r="D371">
        <v>1028268</v>
      </c>
      <c r="E371" s="4">
        <v>43106</v>
      </c>
      <c r="F371" s="2">
        <v>43361</v>
      </c>
      <c r="G371" s="2">
        <v>25324</v>
      </c>
      <c r="H371" s="58">
        <f t="shared" si="324"/>
        <v>49</v>
      </c>
      <c r="I371" s="72" t="s">
        <v>8</v>
      </c>
      <c r="J371" s="43" t="s">
        <v>8</v>
      </c>
      <c r="K371" s="6">
        <v>14</v>
      </c>
      <c r="L371" s="6" t="s">
        <v>8</v>
      </c>
      <c r="M371" s="6" t="s">
        <v>11</v>
      </c>
      <c r="N371" s="6" t="s">
        <v>11</v>
      </c>
      <c r="O371" s="57" t="s">
        <v>8</v>
      </c>
      <c r="P371" t="s">
        <v>9</v>
      </c>
      <c r="Q371" t="s">
        <v>11</v>
      </c>
      <c r="S371" s="40" t="s">
        <v>11</v>
      </c>
      <c r="T371" t="s">
        <v>22</v>
      </c>
      <c r="U371" s="76" t="s">
        <v>8</v>
      </c>
      <c r="V371" s="22" t="s">
        <v>11</v>
      </c>
      <c r="W371" s="76" t="s">
        <v>11</v>
      </c>
      <c r="X371" s="76" t="s">
        <v>11</v>
      </c>
      <c r="Y371" s="76" t="s">
        <v>8</v>
      </c>
      <c r="Z371" s="53"/>
      <c r="AB371" t="s">
        <v>37</v>
      </c>
      <c r="AD371" s="4">
        <v>43381</v>
      </c>
      <c r="AE371" t="s">
        <v>16</v>
      </c>
      <c r="AF371" s="6">
        <f>Referrals[[#This Row],[Date.Received]]-Referrals[[#This Row],[Date.Assessed]]</f>
        <v>255</v>
      </c>
      <c r="AG371" s="6" t="s">
        <v>644</v>
      </c>
      <c r="AH371" s="6" t="s">
        <v>640</v>
      </c>
      <c r="AI371" s="6" t="s">
        <v>700</v>
      </c>
      <c r="AJ371" s="63">
        <f t="shared" si="271"/>
        <v>2018</v>
      </c>
      <c r="AK371" s="63">
        <f t="shared" si="272"/>
        <v>9</v>
      </c>
      <c r="AL371" s="80">
        <f t="shared" si="273"/>
        <v>1</v>
      </c>
      <c r="AM371" s="80">
        <f t="shared" si="274"/>
        <v>0</v>
      </c>
      <c r="AN371" s="80">
        <f t="shared" si="275"/>
        <v>0</v>
      </c>
      <c r="AO371" s="44">
        <f t="shared" si="276"/>
        <v>0</v>
      </c>
      <c r="AP371" s="80">
        <f t="shared" si="277"/>
        <v>0</v>
      </c>
      <c r="AQ371" s="80">
        <f t="shared" si="278"/>
        <v>1</v>
      </c>
      <c r="AR371" s="80">
        <f t="shared" si="279"/>
        <v>0</v>
      </c>
      <c r="AS371" s="44">
        <f t="shared" si="280"/>
        <v>0</v>
      </c>
      <c r="AT371" s="80">
        <f t="shared" si="281"/>
        <v>0</v>
      </c>
      <c r="AU371" s="80">
        <f t="shared" si="282"/>
        <v>0</v>
      </c>
      <c r="AV371" s="72">
        <f t="shared" si="283"/>
        <v>1</v>
      </c>
      <c r="AW371" s="72">
        <f t="shared" si="284"/>
        <v>1</v>
      </c>
      <c r="AX371" s="72">
        <f t="shared" si="285"/>
        <v>0</v>
      </c>
      <c r="AY371" s="72">
        <f t="shared" si="286"/>
        <v>0</v>
      </c>
      <c r="AZ371" s="72">
        <f t="shared" si="287"/>
        <v>0</v>
      </c>
      <c r="BA371" s="72">
        <f>IF(SUM(Referrals[[#This Row],[Tribal.bin]:[GA.bin]]) = 0,0,1)</f>
        <v>1</v>
      </c>
      <c r="BB371" s="72">
        <f t="shared" si="288"/>
        <v>0</v>
      </c>
      <c r="BC371" s="72">
        <f t="shared" si="289"/>
        <v>0</v>
      </c>
      <c r="BD371" s="72">
        <f t="shared" si="290"/>
        <v>0</v>
      </c>
      <c r="BE371" s="72">
        <f t="shared" si="291"/>
        <v>0</v>
      </c>
      <c r="BF371" s="72">
        <f t="shared" si="292"/>
        <v>0</v>
      </c>
      <c r="BG371" s="72">
        <f t="shared" si="293"/>
        <v>0</v>
      </c>
      <c r="BH371" s="72">
        <f t="shared" si="294"/>
        <v>1</v>
      </c>
      <c r="BI371" s="72">
        <f t="shared" si="295"/>
        <v>0</v>
      </c>
      <c r="BJ371" s="78">
        <f t="shared" si="296"/>
        <v>1</v>
      </c>
      <c r="BK371" s="78">
        <f t="shared" si="297"/>
        <v>1</v>
      </c>
      <c r="BL371" s="78">
        <f t="shared" si="298"/>
        <v>0</v>
      </c>
      <c r="BM371" s="72">
        <f t="shared" si="299"/>
        <v>1</v>
      </c>
      <c r="BN371" s="72">
        <f t="shared" si="300"/>
        <v>0</v>
      </c>
      <c r="BO371" s="72">
        <f t="shared" si="301"/>
        <v>1</v>
      </c>
      <c r="BP371" s="80">
        <f t="shared" si="302"/>
        <v>0</v>
      </c>
      <c r="BQ371" s="72">
        <f t="shared" si="303"/>
        <v>0</v>
      </c>
      <c r="BR371" s="72">
        <f t="shared" si="304"/>
        <v>0</v>
      </c>
      <c r="BS371" s="78">
        <f t="shared" si="305"/>
        <v>1</v>
      </c>
      <c r="BT371" s="78">
        <f t="shared" si="306"/>
        <v>1</v>
      </c>
      <c r="BU371" s="80">
        <f t="shared" si="307"/>
        <v>0</v>
      </c>
      <c r="BV371" s="80">
        <f t="shared" si="308"/>
        <v>0</v>
      </c>
      <c r="BW371" s="78">
        <f>COUNTIF(Referrals[[#This Row],[Name]:[Alt.contact]],"Mi")</f>
        <v>0</v>
      </c>
      <c r="BX371" s="80">
        <f t="shared" si="309"/>
        <v>0</v>
      </c>
      <c r="BY371" s="66">
        <f t="shared" si="310"/>
        <v>1</v>
      </c>
      <c r="BZ371" s="66">
        <f t="shared" si="311"/>
        <v>0</v>
      </c>
      <c r="CA371" s="67">
        <f t="shared" si="312"/>
        <v>1</v>
      </c>
      <c r="CB371" s="80">
        <f t="shared" si="313"/>
        <v>0</v>
      </c>
      <c r="CC371" s="80">
        <f t="shared" si="314"/>
        <v>0</v>
      </c>
      <c r="CD371" s="80">
        <f t="shared" si="315"/>
        <v>0</v>
      </c>
      <c r="CE371" s="52">
        <v>43384</v>
      </c>
      <c r="CG371" s="62"/>
      <c r="CH371" s="62"/>
      <c r="CI371" s="22"/>
      <c r="CJ371" s="4">
        <v>43384</v>
      </c>
      <c r="CK371" s="80" t="str">
        <f t="shared" si="316"/>
        <v>Yes</v>
      </c>
      <c r="CL371" s="15"/>
      <c r="CM371" s="6">
        <f t="shared" ca="1" si="317"/>
        <v>477</v>
      </c>
      <c r="CN371" s="6" t="str">
        <f t="shared" ca="1" si="318"/>
        <v>Yes</v>
      </c>
      <c r="CO371" s="80" t="str">
        <f t="shared" ca="1" si="319"/>
        <v>Yes</v>
      </c>
      <c r="CP371" s="80">
        <f t="shared" si="320"/>
        <v>23</v>
      </c>
      <c r="CQ371" s="80">
        <f t="shared" si="321"/>
        <v>20</v>
      </c>
      <c r="CR371" s="80">
        <f t="shared" si="322"/>
        <v>3</v>
      </c>
      <c r="CS371" s="80" t="str">
        <f t="shared" si="323"/>
        <v xml:space="preserve"> </v>
      </c>
    </row>
    <row r="372" spans="1:97">
      <c r="A372" s="33" t="s">
        <v>515</v>
      </c>
      <c r="B372" t="s">
        <v>318</v>
      </c>
      <c r="C372" t="s">
        <v>476</v>
      </c>
      <c r="D372">
        <v>1058160</v>
      </c>
      <c r="E372" s="4">
        <v>43327</v>
      </c>
      <c r="F372" s="2">
        <v>43361</v>
      </c>
      <c r="G372" s="2">
        <v>21035</v>
      </c>
      <c r="H372" s="69">
        <f t="shared" si="324"/>
        <v>61</v>
      </c>
      <c r="I372" s="72" t="s">
        <v>8</v>
      </c>
      <c r="J372" s="43" t="s">
        <v>8</v>
      </c>
      <c r="K372" s="6">
        <v>13</v>
      </c>
      <c r="L372" s="6" t="s">
        <v>8</v>
      </c>
      <c r="M372" s="6" t="s">
        <v>8</v>
      </c>
      <c r="N372" s="6" t="s">
        <v>8</v>
      </c>
      <c r="O372" s="68" t="s">
        <v>8</v>
      </c>
      <c r="P372" t="s">
        <v>9</v>
      </c>
      <c r="Q372" t="s">
        <v>11</v>
      </c>
      <c r="R372" t="s">
        <v>11</v>
      </c>
      <c r="S372" s="40" t="s">
        <v>11</v>
      </c>
      <c r="T372" t="s">
        <v>45</v>
      </c>
      <c r="U372" s="76" t="s">
        <v>11</v>
      </c>
      <c r="V372" s="22" t="s">
        <v>11</v>
      </c>
      <c r="W372" s="76" t="s">
        <v>11</v>
      </c>
      <c r="X372" s="76" t="s">
        <v>11</v>
      </c>
      <c r="Y372" s="76" t="s">
        <v>11</v>
      </c>
      <c r="Z372" s="53"/>
      <c r="AD372" s="4"/>
      <c r="AE372" t="s">
        <v>12</v>
      </c>
      <c r="AF372" s="6">
        <f>Referrals[[#This Row],[Date.Received]]-Referrals[[#This Row],[Date.Assessed]]</f>
        <v>34</v>
      </c>
      <c r="AG372" s="6" t="s">
        <v>644</v>
      </c>
      <c r="AH372" s="6" t="s">
        <v>642</v>
      </c>
      <c r="AI372" s="6" t="s">
        <v>700</v>
      </c>
      <c r="AJ372" s="63">
        <f t="shared" si="271"/>
        <v>2018</v>
      </c>
      <c r="AK372" s="63">
        <f t="shared" si="272"/>
        <v>9</v>
      </c>
      <c r="AL372" s="80">
        <f t="shared" si="273"/>
        <v>1</v>
      </c>
      <c r="AM372" s="80">
        <f t="shared" si="274"/>
        <v>0</v>
      </c>
      <c r="AN372" s="80">
        <f t="shared" si="275"/>
        <v>0</v>
      </c>
      <c r="AO372" s="44">
        <f t="shared" si="276"/>
        <v>0</v>
      </c>
      <c r="AP372" s="80">
        <f t="shared" si="277"/>
        <v>0</v>
      </c>
      <c r="AQ372" s="44">
        <f t="shared" si="278"/>
        <v>0</v>
      </c>
      <c r="AR372" s="80">
        <f t="shared" si="279"/>
        <v>0</v>
      </c>
      <c r="AS372" s="6">
        <f t="shared" si="280"/>
        <v>1</v>
      </c>
      <c r="AT372" s="80">
        <f t="shared" si="281"/>
        <v>0</v>
      </c>
      <c r="AU372" s="80">
        <f t="shared" si="282"/>
        <v>0</v>
      </c>
      <c r="AV372" s="72">
        <f t="shared" si="283"/>
        <v>1</v>
      </c>
      <c r="AW372" s="72">
        <f t="shared" si="284"/>
        <v>0</v>
      </c>
      <c r="AX372" s="72">
        <f t="shared" si="285"/>
        <v>0</v>
      </c>
      <c r="AY372" s="72">
        <f t="shared" si="286"/>
        <v>1</v>
      </c>
      <c r="AZ372" s="72">
        <f t="shared" si="287"/>
        <v>0</v>
      </c>
      <c r="BA372" s="72">
        <f>IF(SUM(Referrals[[#This Row],[Tribal.bin]:[GA.bin]]) = 0,0,1)</f>
        <v>1</v>
      </c>
      <c r="BB372" s="72">
        <f t="shared" si="288"/>
        <v>0</v>
      </c>
      <c r="BC372" s="72">
        <f t="shared" si="289"/>
        <v>0</v>
      </c>
      <c r="BD372" s="72">
        <f t="shared" si="290"/>
        <v>0</v>
      </c>
      <c r="BE372" s="72">
        <f t="shared" si="291"/>
        <v>0</v>
      </c>
      <c r="BF372" s="72">
        <f t="shared" si="292"/>
        <v>0</v>
      </c>
      <c r="BG372" s="72">
        <f t="shared" si="293"/>
        <v>0</v>
      </c>
      <c r="BH372" s="72">
        <f t="shared" si="294"/>
        <v>1</v>
      </c>
      <c r="BI372" s="72">
        <f t="shared" si="295"/>
        <v>0</v>
      </c>
      <c r="BJ372" s="78">
        <f t="shared" si="296"/>
        <v>0</v>
      </c>
      <c r="BK372" s="78">
        <f t="shared" si="297"/>
        <v>0</v>
      </c>
      <c r="BL372" s="78">
        <f t="shared" si="298"/>
        <v>0</v>
      </c>
      <c r="BM372" s="72">
        <f t="shared" si="299"/>
        <v>1</v>
      </c>
      <c r="BN372" s="72">
        <f t="shared" si="300"/>
        <v>1</v>
      </c>
      <c r="BO372" s="72">
        <f t="shared" si="301"/>
        <v>1</v>
      </c>
      <c r="BP372" s="80">
        <f t="shared" si="302"/>
        <v>1</v>
      </c>
      <c r="BQ372" s="72">
        <f t="shared" si="303"/>
        <v>0</v>
      </c>
      <c r="BR372" s="72">
        <f t="shared" si="304"/>
        <v>0</v>
      </c>
      <c r="BS372" s="78">
        <f t="shared" si="305"/>
        <v>1</v>
      </c>
      <c r="BT372" s="78">
        <f t="shared" si="306"/>
        <v>1</v>
      </c>
      <c r="BU372" s="80">
        <f t="shared" si="307"/>
        <v>1</v>
      </c>
      <c r="BV372" s="80">
        <f t="shared" si="308"/>
        <v>0</v>
      </c>
      <c r="BW372" s="78">
        <f>COUNTIF(Referrals[[#This Row],[Name]:[Alt.contact]],"Mi")</f>
        <v>0</v>
      </c>
      <c r="BX372" s="80">
        <f t="shared" si="309"/>
        <v>0</v>
      </c>
      <c r="BY372" s="66">
        <f t="shared" si="310"/>
        <v>0</v>
      </c>
      <c r="BZ372" s="66">
        <f t="shared" si="311"/>
        <v>0</v>
      </c>
      <c r="CA372" s="69">
        <f t="shared" si="312"/>
        <v>0</v>
      </c>
      <c r="CB372" s="80">
        <f t="shared" si="313"/>
        <v>1</v>
      </c>
      <c r="CC372" s="80">
        <f t="shared" si="314"/>
        <v>0</v>
      </c>
      <c r="CD372" s="80">
        <f t="shared" si="315"/>
        <v>0</v>
      </c>
      <c r="CE372" s="22"/>
      <c r="CF372" t="s">
        <v>94</v>
      </c>
      <c r="CG372" s="62"/>
      <c r="CH372" s="62"/>
      <c r="CI372" s="22" t="s">
        <v>33</v>
      </c>
      <c r="CJ372" s="4">
        <v>43423</v>
      </c>
      <c r="CK372" s="80" t="str">
        <f t="shared" si="316"/>
        <v xml:space="preserve"> </v>
      </c>
      <c r="CL372" s="15"/>
      <c r="CM372" s="6" t="str">
        <f t="shared" ca="1" si="317"/>
        <v xml:space="preserve"> </v>
      </c>
      <c r="CN372" s="6" t="str">
        <f t="shared" ca="1" si="318"/>
        <v xml:space="preserve"> </v>
      </c>
      <c r="CO372" s="80" t="str">
        <f t="shared" ca="1" si="319"/>
        <v xml:space="preserve"> </v>
      </c>
      <c r="CP372" s="80" t="str">
        <f t="shared" si="320"/>
        <v xml:space="preserve"> </v>
      </c>
      <c r="CQ372" s="80" t="str">
        <f t="shared" si="321"/>
        <v xml:space="preserve"> </v>
      </c>
      <c r="CR372" s="80" t="str">
        <f t="shared" si="322"/>
        <v xml:space="preserve"> </v>
      </c>
      <c r="CS372" s="80">
        <f t="shared" si="323"/>
        <v>62</v>
      </c>
    </row>
    <row r="373" spans="1:97">
      <c r="A373" s="33" t="s">
        <v>516</v>
      </c>
      <c r="B373" t="s">
        <v>6</v>
      </c>
      <c r="C373" t="s">
        <v>169</v>
      </c>
      <c r="D373">
        <v>1081789</v>
      </c>
      <c r="E373" s="4">
        <v>43341</v>
      </c>
      <c r="F373" s="2">
        <v>43361</v>
      </c>
      <c r="G373" s="2">
        <v>26259</v>
      </c>
      <c r="H373" s="58">
        <f t="shared" si="324"/>
        <v>46</v>
      </c>
      <c r="I373" s="72" t="s">
        <v>8</v>
      </c>
      <c r="J373" s="43" t="s">
        <v>8</v>
      </c>
      <c r="K373" s="6">
        <v>13</v>
      </c>
      <c r="L373" s="6" t="s">
        <v>8</v>
      </c>
      <c r="M373" s="6" t="s">
        <v>11</v>
      </c>
      <c r="N373" s="6" t="s">
        <v>8</v>
      </c>
      <c r="O373" s="57" t="s">
        <v>8</v>
      </c>
      <c r="P373" t="s">
        <v>107</v>
      </c>
      <c r="Q373" t="s">
        <v>11</v>
      </c>
      <c r="S373" s="40" t="s">
        <v>11</v>
      </c>
      <c r="T373" t="s">
        <v>10</v>
      </c>
      <c r="U373" s="76" t="s">
        <v>11</v>
      </c>
      <c r="V373" s="22" t="s">
        <v>11</v>
      </c>
      <c r="W373" s="76" t="s">
        <v>11</v>
      </c>
      <c r="X373" s="76" t="s">
        <v>11</v>
      </c>
      <c r="Y373" s="76" t="s">
        <v>8</v>
      </c>
      <c r="Z373" s="53" t="s">
        <v>8</v>
      </c>
      <c r="AA373" t="s">
        <v>408</v>
      </c>
      <c r="AE373" t="s">
        <v>12</v>
      </c>
      <c r="AF373" s="6">
        <f>Referrals[[#This Row],[Date.Received]]-Referrals[[#This Row],[Date.Assessed]]</f>
        <v>20</v>
      </c>
      <c r="AG373" s="44" t="s">
        <v>645</v>
      </c>
      <c r="AH373" s="6" t="s">
        <v>698</v>
      </c>
      <c r="AI373" s="6" t="s">
        <v>700</v>
      </c>
      <c r="AJ373" s="63">
        <f t="shared" si="271"/>
        <v>2018</v>
      </c>
      <c r="AK373" s="63">
        <f t="shared" si="272"/>
        <v>9</v>
      </c>
      <c r="AL373" s="44">
        <f t="shared" si="273"/>
        <v>0</v>
      </c>
      <c r="AM373" s="80">
        <f t="shared" si="274"/>
        <v>1</v>
      </c>
      <c r="AN373" s="80">
        <f t="shared" si="275"/>
        <v>0</v>
      </c>
      <c r="AO373" s="44">
        <f t="shared" si="276"/>
        <v>0</v>
      </c>
      <c r="AP373" s="80">
        <f t="shared" si="277"/>
        <v>0</v>
      </c>
      <c r="AQ373" s="44">
        <f t="shared" si="278"/>
        <v>0</v>
      </c>
      <c r="AR373" s="80">
        <f t="shared" si="279"/>
        <v>0</v>
      </c>
      <c r="AS373" s="44">
        <f t="shared" si="280"/>
        <v>0</v>
      </c>
      <c r="AT373" s="80">
        <f t="shared" si="281"/>
        <v>1</v>
      </c>
      <c r="AU373" s="80">
        <f t="shared" si="282"/>
        <v>0</v>
      </c>
      <c r="AV373" s="72">
        <f t="shared" si="283"/>
        <v>1</v>
      </c>
      <c r="AW373" s="72">
        <f t="shared" si="284"/>
        <v>0</v>
      </c>
      <c r="AX373" s="72">
        <f t="shared" si="285"/>
        <v>1</v>
      </c>
      <c r="AY373" s="72">
        <f t="shared" si="286"/>
        <v>0</v>
      </c>
      <c r="AZ373" s="72">
        <f t="shared" si="287"/>
        <v>0</v>
      </c>
      <c r="BA373" s="72">
        <f>IF(SUM(Referrals[[#This Row],[Tribal.bin]:[GA.bin]]) = 0,0,1)</f>
        <v>1</v>
      </c>
      <c r="BB373" s="72">
        <f t="shared" si="288"/>
        <v>0</v>
      </c>
      <c r="BC373" s="72">
        <f t="shared" si="289"/>
        <v>1</v>
      </c>
      <c r="BD373" s="72">
        <f t="shared" si="290"/>
        <v>0</v>
      </c>
      <c r="BE373" s="72">
        <f t="shared" si="291"/>
        <v>0</v>
      </c>
      <c r="BF373" s="72">
        <f t="shared" si="292"/>
        <v>0</v>
      </c>
      <c r="BG373" s="72">
        <f t="shared" si="293"/>
        <v>0</v>
      </c>
      <c r="BH373" s="72">
        <f t="shared" si="294"/>
        <v>0</v>
      </c>
      <c r="BI373" s="72">
        <f t="shared" si="295"/>
        <v>0</v>
      </c>
      <c r="BJ373" s="78">
        <f t="shared" si="296"/>
        <v>1</v>
      </c>
      <c r="BK373" s="78">
        <f t="shared" si="297"/>
        <v>0</v>
      </c>
      <c r="BL373" s="78">
        <f t="shared" si="298"/>
        <v>0</v>
      </c>
      <c r="BM373" s="72">
        <f t="shared" si="299"/>
        <v>1</v>
      </c>
      <c r="BN373" s="72">
        <f t="shared" si="300"/>
        <v>0</v>
      </c>
      <c r="BO373" s="72">
        <f t="shared" si="301"/>
        <v>1</v>
      </c>
      <c r="BP373" s="80">
        <f t="shared" si="302"/>
        <v>0</v>
      </c>
      <c r="BQ373" s="72">
        <f t="shared" si="303"/>
        <v>0</v>
      </c>
      <c r="BR373" s="72">
        <f t="shared" si="304"/>
        <v>0</v>
      </c>
      <c r="BS373" s="78">
        <f t="shared" si="305"/>
        <v>1</v>
      </c>
      <c r="BT373" s="78">
        <f t="shared" si="306"/>
        <v>1</v>
      </c>
      <c r="BU373" s="80">
        <f t="shared" si="307"/>
        <v>1</v>
      </c>
      <c r="BV373" s="80">
        <f t="shared" si="308"/>
        <v>0</v>
      </c>
      <c r="BW373" s="78">
        <f>COUNTIF(Referrals[[#This Row],[Name]:[Alt.contact]],"Mi")</f>
        <v>0</v>
      </c>
      <c r="BX373" s="80">
        <f t="shared" si="309"/>
        <v>0</v>
      </c>
      <c r="BY373" s="72">
        <f t="shared" si="310"/>
        <v>0</v>
      </c>
      <c r="BZ373" s="80">
        <f t="shared" si="311"/>
        <v>0</v>
      </c>
      <c r="CA373" s="67">
        <f t="shared" si="312"/>
        <v>0</v>
      </c>
      <c r="CB373" s="80">
        <f t="shared" si="313"/>
        <v>1</v>
      </c>
      <c r="CC373" s="80">
        <f t="shared" si="314"/>
        <v>0</v>
      </c>
      <c r="CD373" s="80">
        <f t="shared" si="315"/>
        <v>0</v>
      </c>
      <c r="CE373" s="22"/>
      <c r="CF373" t="s">
        <v>717</v>
      </c>
      <c r="CG373" s="41" t="s">
        <v>104</v>
      </c>
      <c r="CI373" t="s">
        <v>411</v>
      </c>
      <c r="CJ373" s="4">
        <v>43391</v>
      </c>
      <c r="CK373" s="80" t="str">
        <f t="shared" si="316"/>
        <v xml:space="preserve"> </v>
      </c>
      <c r="CL373" s="15"/>
      <c r="CM373" s="6" t="str">
        <f t="shared" ca="1" si="317"/>
        <v xml:space="preserve"> </v>
      </c>
      <c r="CN373" s="6" t="str">
        <f t="shared" ca="1" si="318"/>
        <v xml:space="preserve"> </v>
      </c>
      <c r="CO373" s="80" t="str">
        <f t="shared" ca="1" si="319"/>
        <v xml:space="preserve"> </v>
      </c>
      <c r="CP373" s="80" t="str">
        <f t="shared" si="320"/>
        <v xml:space="preserve"> </v>
      </c>
      <c r="CQ373" s="80" t="str">
        <f t="shared" si="321"/>
        <v xml:space="preserve"> </v>
      </c>
      <c r="CR373" s="80" t="str">
        <f t="shared" si="322"/>
        <v xml:space="preserve"> </v>
      </c>
      <c r="CS373" s="80">
        <f t="shared" si="323"/>
        <v>30</v>
      </c>
    </row>
    <row r="374" spans="1:97">
      <c r="A374" s="33" t="s">
        <v>517</v>
      </c>
      <c r="B374" t="s">
        <v>318</v>
      </c>
      <c r="C374" t="s">
        <v>476</v>
      </c>
      <c r="D374">
        <v>1061280</v>
      </c>
      <c r="E374" s="4">
        <v>42996</v>
      </c>
      <c r="F374" s="2">
        <v>43361</v>
      </c>
      <c r="G374" s="2">
        <v>32254</v>
      </c>
      <c r="H374" s="58">
        <f t="shared" si="324"/>
        <v>30</v>
      </c>
      <c r="I374" s="72" t="s">
        <v>8</v>
      </c>
      <c r="J374" s="43" t="s">
        <v>8</v>
      </c>
      <c r="K374" s="6">
        <v>13</v>
      </c>
      <c r="L374" s="6" t="s">
        <v>8</v>
      </c>
      <c r="M374" s="6" t="s">
        <v>11</v>
      </c>
      <c r="N374" s="6" t="s">
        <v>11</v>
      </c>
      <c r="O374" s="57" t="s">
        <v>8</v>
      </c>
      <c r="P374" t="s">
        <v>9</v>
      </c>
      <c r="S374" s="40" t="s">
        <v>11</v>
      </c>
      <c r="T374" t="s">
        <v>22</v>
      </c>
      <c r="U374" s="76" t="s">
        <v>8</v>
      </c>
      <c r="V374" s="22" t="s">
        <v>11</v>
      </c>
      <c r="W374" s="76" t="s">
        <v>8</v>
      </c>
      <c r="X374" s="76" t="s">
        <v>11</v>
      </c>
      <c r="Y374" s="76" t="s">
        <v>8</v>
      </c>
      <c r="Z374" s="53"/>
      <c r="AE374" t="s">
        <v>12</v>
      </c>
      <c r="AF374" s="6">
        <f>Referrals[[#This Row],[Date.Received]]-Referrals[[#This Row],[Date.Assessed]]</f>
        <v>365</v>
      </c>
      <c r="AG374" s="44" t="s">
        <v>646</v>
      </c>
      <c r="AH374" s="6" t="s">
        <v>640</v>
      </c>
      <c r="AI374" s="6" t="s">
        <v>700</v>
      </c>
      <c r="AJ374" s="63">
        <f t="shared" si="271"/>
        <v>2018</v>
      </c>
      <c r="AK374" s="63">
        <f t="shared" si="272"/>
        <v>9</v>
      </c>
      <c r="AL374" s="44">
        <f t="shared" si="273"/>
        <v>0</v>
      </c>
      <c r="AM374" s="80">
        <f t="shared" si="274"/>
        <v>0</v>
      </c>
      <c r="AN374" s="80">
        <f t="shared" si="275"/>
        <v>1</v>
      </c>
      <c r="AO374" s="6">
        <f t="shared" si="276"/>
        <v>0</v>
      </c>
      <c r="AP374" s="80">
        <f t="shared" si="277"/>
        <v>0</v>
      </c>
      <c r="AQ374" s="80">
        <f t="shared" si="278"/>
        <v>1</v>
      </c>
      <c r="AR374" s="80">
        <f t="shared" si="279"/>
        <v>0</v>
      </c>
      <c r="AS374" s="44">
        <f t="shared" si="280"/>
        <v>0</v>
      </c>
      <c r="AT374" s="80">
        <f t="shared" si="281"/>
        <v>0</v>
      </c>
      <c r="AU374" s="80">
        <f t="shared" si="282"/>
        <v>0</v>
      </c>
      <c r="AV374" s="72">
        <f t="shared" si="283"/>
        <v>1</v>
      </c>
      <c r="AW374" s="72">
        <f t="shared" si="284"/>
        <v>1</v>
      </c>
      <c r="AX374" s="72">
        <f t="shared" si="285"/>
        <v>0</v>
      </c>
      <c r="AY374" s="72">
        <f t="shared" si="286"/>
        <v>0</v>
      </c>
      <c r="AZ374" s="72">
        <f t="shared" si="287"/>
        <v>0</v>
      </c>
      <c r="BA374" s="72">
        <f>IF(SUM(Referrals[[#This Row],[Tribal.bin]:[GA.bin]]) = 0,0,1)</f>
        <v>1</v>
      </c>
      <c r="BB374" s="72">
        <f t="shared" si="288"/>
        <v>0</v>
      </c>
      <c r="BC374" s="72">
        <f t="shared" si="289"/>
        <v>0</v>
      </c>
      <c r="BD374" s="72">
        <f t="shared" si="290"/>
        <v>0</v>
      </c>
      <c r="BE374" s="72">
        <f t="shared" si="291"/>
        <v>0</v>
      </c>
      <c r="BF374" s="72">
        <f t="shared" si="292"/>
        <v>0</v>
      </c>
      <c r="BG374" s="72">
        <f t="shared" si="293"/>
        <v>0</v>
      </c>
      <c r="BH374" s="72">
        <f t="shared" si="294"/>
        <v>1</v>
      </c>
      <c r="BI374" s="72">
        <f t="shared" si="295"/>
        <v>0</v>
      </c>
      <c r="BJ374" s="78">
        <f t="shared" si="296"/>
        <v>1</v>
      </c>
      <c r="BK374" s="78">
        <f t="shared" si="297"/>
        <v>1</v>
      </c>
      <c r="BL374" s="78">
        <f t="shared" si="298"/>
        <v>0</v>
      </c>
      <c r="BM374" s="72">
        <f t="shared" si="299"/>
        <v>0</v>
      </c>
      <c r="BN374" s="72">
        <f t="shared" si="300"/>
        <v>0</v>
      </c>
      <c r="BO374" s="72">
        <f t="shared" si="301"/>
        <v>1</v>
      </c>
      <c r="BP374" s="80">
        <f t="shared" si="302"/>
        <v>0</v>
      </c>
      <c r="BQ374" s="72">
        <f t="shared" si="303"/>
        <v>0</v>
      </c>
      <c r="BR374" s="72">
        <f t="shared" si="304"/>
        <v>0</v>
      </c>
      <c r="BS374" s="78">
        <f t="shared" si="305"/>
        <v>0</v>
      </c>
      <c r="BT374" s="78">
        <f t="shared" si="306"/>
        <v>1</v>
      </c>
      <c r="BU374" s="80">
        <f t="shared" si="307"/>
        <v>0</v>
      </c>
      <c r="BV374" s="80">
        <f t="shared" si="308"/>
        <v>0</v>
      </c>
      <c r="BW374" s="78">
        <f>COUNTIF(Referrals[[#This Row],[Name]:[Alt.contact]],"Mi")</f>
        <v>0</v>
      </c>
      <c r="BX374" s="80">
        <f t="shared" si="309"/>
        <v>0</v>
      </c>
      <c r="BY374" s="72">
        <f t="shared" si="310"/>
        <v>0</v>
      </c>
      <c r="BZ374" s="80">
        <f t="shared" si="311"/>
        <v>0</v>
      </c>
      <c r="CA374" s="67">
        <f t="shared" si="312"/>
        <v>0</v>
      </c>
      <c r="CB374" s="80">
        <f t="shared" si="313"/>
        <v>1</v>
      </c>
      <c r="CC374" s="80">
        <f t="shared" si="314"/>
        <v>0</v>
      </c>
      <c r="CD374" s="80">
        <f t="shared" si="315"/>
        <v>0</v>
      </c>
      <c r="CE374" s="22"/>
      <c r="CF374" t="s">
        <v>717</v>
      </c>
      <c r="CG374" s="41" t="s">
        <v>104</v>
      </c>
      <c r="CI374" s="22" t="s">
        <v>23</v>
      </c>
      <c r="CJ374" s="4">
        <v>43384</v>
      </c>
      <c r="CK374" s="80" t="str">
        <f t="shared" si="316"/>
        <v xml:space="preserve"> </v>
      </c>
      <c r="CL374" s="15"/>
      <c r="CM374" s="6" t="str">
        <f t="shared" ca="1" si="317"/>
        <v xml:space="preserve"> </v>
      </c>
      <c r="CN374" s="6" t="str">
        <f t="shared" ca="1" si="318"/>
        <v xml:space="preserve"> </v>
      </c>
      <c r="CO374" s="80" t="str">
        <f t="shared" ca="1" si="319"/>
        <v xml:space="preserve"> </v>
      </c>
      <c r="CP374" s="80" t="str">
        <f t="shared" si="320"/>
        <v xml:space="preserve"> </v>
      </c>
      <c r="CQ374" s="80" t="str">
        <f t="shared" si="321"/>
        <v xml:space="preserve"> </v>
      </c>
      <c r="CR374" s="80" t="str">
        <f t="shared" si="322"/>
        <v xml:space="preserve"> </v>
      </c>
      <c r="CS374" s="80">
        <f t="shared" si="323"/>
        <v>23</v>
      </c>
    </row>
    <row r="375" spans="1:97">
      <c r="A375" s="36" t="s">
        <v>518</v>
      </c>
      <c r="B375" s="37" t="s">
        <v>284</v>
      </c>
      <c r="C375" s="37" t="s">
        <v>397</v>
      </c>
      <c r="D375" s="37">
        <v>1002844</v>
      </c>
      <c r="E375" s="77">
        <v>43329</v>
      </c>
      <c r="F375" s="38">
        <v>43361</v>
      </c>
      <c r="G375" s="2">
        <v>23406</v>
      </c>
      <c r="H375" s="58">
        <f t="shared" si="324"/>
        <v>54</v>
      </c>
      <c r="I375" s="72" t="s">
        <v>8</v>
      </c>
      <c r="J375" s="43" t="s">
        <v>8</v>
      </c>
      <c r="K375" s="6">
        <v>13</v>
      </c>
      <c r="L375" s="6" t="s">
        <v>8</v>
      </c>
      <c r="M375" s="6" t="s">
        <v>8</v>
      </c>
      <c r="N375" s="6" t="s">
        <v>8</v>
      </c>
      <c r="O375" s="57" t="s">
        <v>8</v>
      </c>
      <c r="P375" t="s">
        <v>9</v>
      </c>
      <c r="Q375" t="s">
        <v>11</v>
      </c>
      <c r="T375" t="s">
        <v>22</v>
      </c>
      <c r="U375" s="76" t="s">
        <v>8</v>
      </c>
      <c r="V375" s="22" t="s">
        <v>11</v>
      </c>
      <c r="W375" s="76" t="s">
        <v>11</v>
      </c>
      <c r="X375" s="76" t="s">
        <v>8</v>
      </c>
      <c r="Y375" s="76" t="s">
        <v>8</v>
      </c>
      <c r="Z375" s="53"/>
      <c r="AE375" t="s">
        <v>12</v>
      </c>
      <c r="AF375" s="6">
        <f>Referrals[[#This Row],[Date.Received]]-Referrals[[#This Row],[Date.Assessed]]</f>
        <v>32</v>
      </c>
      <c r="AG375" s="6" t="s">
        <v>644</v>
      </c>
      <c r="AH375" s="6" t="s">
        <v>640</v>
      </c>
      <c r="AI375" s="6" t="s">
        <v>700</v>
      </c>
      <c r="AJ375" s="63">
        <f t="shared" si="271"/>
        <v>2018</v>
      </c>
      <c r="AK375" s="63">
        <f t="shared" si="272"/>
        <v>9</v>
      </c>
      <c r="AL375" s="80">
        <f t="shared" si="273"/>
        <v>1</v>
      </c>
      <c r="AM375" s="80">
        <f t="shared" si="274"/>
        <v>0</v>
      </c>
      <c r="AN375" s="80">
        <f t="shared" si="275"/>
        <v>0</v>
      </c>
      <c r="AO375" s="44">
        <f t="shared" si="276"/>
        <v>0</v>
      </c>
      <c r="AP375" s="80">
        <f t="shared" si="277"/>
        <v>0</v>
      </c>
      <c r="AQ375" s="80">
        <f t="shared" si="278"/>
        <v>1</v>
      </c>
      <c r="AR375" s="80">
        <f t="shared" si="279"/>
        <v>0</v>
      </c>
      <c r="AS375" s="44">
        <f t="shared" si="280"/>
        <v>0</v>
      </c>
      <c r="AT375" s="80">
        <f t="shared" si="281"/>
        <v>0</v>
      </c>
      <c r="AU375" s="80">
        <f t="shared" si="282"/>
        <v>0</v>
      </c>
      <c r="AV375" s="72">
        <f t="shared" si="283"/>
        <v>1</v>
      </c>
      <c r="AW375" s="72">
        <f t="shared" si="284"/>
        <v>1</v>
      </c>
      <c r="AX375" s="72">
        <f t="shared" si="285"/>
        <v>0</v>
      </c>
      <c r="AY375" s="72">
        <f t="shared" si="286"/>
        <v>0</v>
      </c>
      <c r="AZ375" s="72">
        <f t="shared" si="287"/>
        <v>0</v>
      </c>
      <c r="BA375" s="72">
        <f>IF(SUM(Referrals[[#This Row],[Tribal.bin]:[GA.bin]]) = 0,0,1)</f>
        <v>1</v>
      </c>
      <c r="BB375" s="72">
        <f t="shared" si="288"/>
        <v>0</v>
      </c>
      <c r="BC375" s="72">
        <f t="shared" si="289"/>
        <v>0</v>
      </c>
      <c r="BD375" s="72">
        <f t="shared" si="290"/>
        <v>0</v>
      </c>
      <c r="BE375" s="72">
        <f t="shared" si="291"/>
        <v>0</v>
      </c>
      <c r="BF375" s="72">
        <f t="shared" si="292"/>
        <v>0</v>
      </c>
      <c r="BG375" s="72">
        <f t="shared" si="293"/>
        <v>0</v>
      </c>
      <c r="BH375" s="72">
        <f t="shared" si="294"/>
        <v>1</v>
      </c>
      <c r="BI375" s="72">
        <f t="shared" si="295"/>
        <v>0</v>
      </c>
      <c r="BJ375" s="78">
        <f t="shared" si="296"/>
        <v>0</v>
      </c>
      <c r="BK375" s="78">
        <f t="shared" si="297"/>
        <v>0</v>
      </c>
      <c r="BL375" s="78">
        <f t="shared" si="298"/>
        <v>0</v>
      </c>
      <c r="BM375" s="72">
        <f t="shared" si="299"/>
        <v>1</v>
      </c>
      <c r="BN375" s="72">
        <f t="shared" si="300"/>
        <v>0</v>
      </c>
      <c r="BO375" s="72">
        <f t="shared" si="301"/>
        <v>0</v>
      </c>
      <c r="BP375" s="80">
        <f t="shared" si="302"/>
        <v>0</v>
      </c>
      <c r="BQ375" s="72">
        <f t="shared" si="303"/>
        <v>0</v>
      </c>
      <c r="BR375" s="72">
        <f t="shared" si="304"/>
        <v>0</v>
      </c>
      <c r="BS375" s="78">
        <f t="shared" si="305"/>
        <v>1</v>
      </c>
      <c r="BT375" s="78">
        <f t="shared" si="306"/>
        <v>0</v>
      </c>
      <c r="BU375" s="80">
        <f t="shared" si="307"/>
        <v>0</v>
      </c>
      <c r="BV375" s="80">
        <f t="shared" si="308"/>
        <v>0</v>
      </c>
      <c r="BW375" s="78">
        <f>COUNTIF(Referrals[[#This Row],[Name]:[Alt.contact]],"Mi")</f>
        <v>0</v>
      </c>
      <c r="BX375" s="80">
        <f t="shared" si="309"/>
        <v>0</v>
      </c>
      <c r="BY375" s="80">
        <f t="shared" si="310"/>
        <v>0</v>
      </c>
      <c r="BZ375" s="80">
        <f t="shared" si="311"/>
        <v>0</v>
      </c>
      <c r="CA375" s="67">
        <f t="shared" si="312"/>
        <v>0</v>
      </c>
      <c r="CB375" s="80">
        <f t="shared" si="313"/>
        <v>1</v>
      </c>
      <c r="CC375" s="80">
        <f t="shared" si="314"/>
        <v>0</v>
      </c>
      <c r="CD375" s="80">
        <f t="shared" si="315"/>
        <v>0</v>
      </c>
      <c r="CE375" s="22"/>
      <c r="CF375" t="s">
        <v>41</v>
      </c>
      <c r="CG375" s="62"/>
      <c r="CH375" t="s">
        <v>416</v>
      </c>
      <c r="CI375" t="s">
        <v>17</v>
      </c>
      <c r="CJ375" s="4">
        <v>43363</v>
      </c>
      <c r="CK375" s="80" t="str">
        <f t="shared" si="316"/>
        <v xml:space="preserve"> </v>
      </c>
      <c r="CL375" s="15"/>
      <c r="CM375" s="6" t="str">
        <f t="shared" ca="1" si="317"/>
        <v xml:space="preserve"> </v>
      </c>
      <c r="CN375" s="6" t="str">
        <f t="shared" ca="1" si="318"/>
        <v xml:space="preserve"> </v>
      </c>
      <c r="CO375" s="80" t="str">
        <f t="shared" ca="1" si="319"/>
        <v xml:space="preserve"> </v>
      </c>
      <c r="CP375" s="80" t="str">
        <f t="shared" si="320"/>
        <v xml:space="preserve"> </v>
      </c>
      <c r="CQ375" s="80" t="str">
        <f t="shared" si="321"/>
        <v xml:space="preserve"> </v>
      </c>
      <c r="CR375" s="80" t="str">
        <f t="shared" si="322"/>
        <v xml:space="preserve"> </v>
      </c>
      <c r="CS375" s="80">
        <f t="shared" si="323"/>
        <v>2</v>
      </c>
    </row>
    <row r="376" spans="1:97">
      <c r="A376" s="33" t="s">
        <v>520</v>
      </c>
      <c r="B376" t="s">
        <v>39</v>
      </c>
      <c r="C376" t="s">
        <v>40</v>
      </c>
      <c r="D376">
        <v>1004048</v>
      </c>
      <c r="E376" s="4">
        <v>43168</v>
      </c>
      <c r="F376" s="2">
        <v>43361</v>
      </c>
      <c r="G376" s="2">
        <v>28199</v>
      </c>
      <c r="H376" s="58">
        <f t="shared" si="324"/>
        <v>41</v>
      </c>
      <c r="I376" s="72" t="s">
        <v>8</v>
      </c>
      <c r="J376" s="43" t="s">
        <v>8</v>
      </c>
      <c r="K376" s="6">
        <v>14</v>
      </c>
      <c r="L376" s="6" t="s">
        <v>8</v>
      </c>
      <c r="M376" s="6" t="s">
        <v>11</v>
      </c>
      <c r="N376" s="6" t="s">
        <v>678</v>
      </c>
      <c r="O376" s="57" t="s">
        <v>8</v>
      </c>
      <c r="P376" t="s">
        <v>9</v>
      </c>
      <c r="Q376" t="s">
        <v>11</v>
      </c>
      <c r="R376" t="s">
        <v>11</v>
      </c>
      <c r="T376" t="s">
        <v>22</v>
      </c>
      <c r="U376" s="76" t="s">
        <v>11</v>
      </c>
      <c r="V376" s="22" t="s">
        <v>11</v>
      </c>
      <c r="W376" s="76" t="s">
        <v>8</v>
      </c>
      <c r="X376" s="76" t="s">
        <v>11</v>
      </c>
      <c r="Y376" s="76" t="s">
        <v>8</v>
      </c>
      <c r="Z376" s="53"/>
      <c r="AE376" t="s">
        <v>12</v>
      </c>
      <c r="AF376" s="6">
        <f>Referrals[[#This Row],[Date.Received]]-Referrals[[#This Row],[Date.Assessed]]</f>
        <v>193</v>
      </c>
      <c r="AG376" s="6" t="s">
        <v>644</v>
      </c>
      <c r="AH376" s="6" t="s">
        <v>642</v>
      </c>
      <c r="AI376" s="6" t="s">
        <v>700</v>
      </c>
      <c r="AJ376" s="63">
        <f t="shared" si="271"/>
        <v>2018</v>
      </c>
      <c r="AK376" s="63">
        <f t="shared" si="272"/>
        <v>9</v>
      </c>
      <c r="AL376" s="80">
        <f t="shared" si="273"/>
        <v>1</v>
      </c>
      <c r="AM376" s="80">
        <f t="shared" si="274"/>
        <v>0</v>
      </c>
      <c r="AN376" s="80">
        <f t="shared" si="275"/>
        <v>0</v>
      </c>
      <c r="AO376" s="44">
        <f t="shared" si="276"/>
        <v>0</v>
      </c>
      <c r="AP376" s="80">
        <f t="shared" si="277"/>
        <v>0</v>
      </c>
      <c r="AQ376" s="44">
        <f t="shared" si="278"/>
        <v>0</v>
      </c>
      <c r="AR376" s="80">
        <f t="shared" si="279"/>
        <v>0</v>
      </c>
      <c r="AS376" s="6">
        <f t="shared" si="280"/>
        <v>1</v>
      </c>
      <c r="AT376" s="80">
        <f t="shared" si="281"/>
        <v>0</v>
      </c>
      <c r="AU376" s="80">
        <f t="shared" si="282"/>
        <v>0</v>
      </c>
      <c r="AV376" s="72">
        <f t="shared" si="283"/>
        <v>1</v>
      </c>
      <c r="AW376" s="72">
        <f t="shared" si="284"/>
        <v>1</v>
      </c>
      <c r="AX376" s="72">
        <f t="shared" si="285"/>
        <v>0</v>
      </c>
      <c r="AY376" s="72">
        <f t="shared" si="286"/>
        <v>0</v>
      </c>
      <c r="AZ376" s="72">
        <f t="shared" si="287"/>
        <v>0</v>
      </c>
      <c r="BA376" s="72">
        <f>IF(SUM(Referrals[[#This Row],[Tribal.bin]:[GA.bin]]) = 0,0,1)</f>
        <v>1</v>
      </c>
      <c r="BB376" s="72">
        <f t="shared" si="288"/>
        <v>0</v>
      </c>
      <c r="BC376" s="72">
        <f t="shared" si="289"/>
        <v>0</v>
      </c>
      <c r="BD376" s="72">
        <f t="shared" si="290"/>
        <v>0</v>
      </c>
      <c r="BE376" s="72">
        <f t="shared" si="291"/>
        <v>0</v>
      </c>
      <c r="BF376" s="72">
        <f t="shared" si="292"/>
        <v>0</v>
      </c>
      <c r="BG376" s="72">
        <f t="shared" si="293"/>
        <v>0</v>
      </c>
      <c r="BH376" s="72">
        <f t="shared" si="294"/>
        <v>1</v>
      </c>
      <c r="BI376" s="72">
        <f t="shared" si="295"/>
        <v>0</v>
      </c>
      <c r="BJ376" s="78">
        <f t="shared" si="296"/>
        <v>1</v>
      </c>
      <c r="BK376" s="78">
        <f t="shared" si="297"/>
        <v>1</v>
      </c>
      <c r="BL376" s="78">
        <f t="shared" si="298"/>
        <v>0</v>
      </c>
      <c r="BM376" s="72">
        <f t="shared" si="299"/>
        <v>1</v>
      </c>
      <c r="BN376" s="72">
        <f t="shared" si="300"/>
        <v>1</v>
      </c>
      <c r="BO376" s="72">
        <f t="shared" si="301"/>
        <v>0</v>
      </c>
      <c r="BP376" s="80">
        <f t="shared" si="302"/>
        <v>0</v>
      </c>
      <c r="BQ376" s="72">
        <f t="shared" si="303"/>
        <v>0</v>
      </c>
      <c r="BR376" s="72">
        <f t="shared" si="304"/>
        <v>0</v>
      </c>
      <c r="BS376" s="78">
        <f t="shared" si="305"/>
        <v>0</v>
      </c>
      <c r="BT376" s="78">
        <f t="shared" si="306"/>
        <v>1</v>
      </c>
      <c r="BU376" s="80">
        <f t="shared" si="307"/>
        <v>1</v>
      </c>
      <c r="BV376" s="80">
        <f t="shared" si="308"/>
        <v>0</v>
      </c>
      <c r="BW376" s="78">
        <f>COUNTIF(Referrals[[#This Row],[Name]:[Alt.contact]],"Mi")</f>
        <v>1</v>
      </c>
      <c r="BX376" s="80">
        <f t="shared" si="309"/>
        <v>1</v>
      </c>
      <c r="BY376" s="72">
        <f t="shared" si="310"/>
        <v>0</v>
      </c>
      <c r="BZ376" s="80">
        <f t="shared" si="311"/>
        <v>0</v>
      </c>
      <c r="CA376" s="67">
        <f t="shared" si="312"/>
        <v>0</v>
      </c>
      <c r="CB376" s="80">
        <f t="shared" si="313"/>
        <v>1</v>
      </c>
      <c r="CC376" s="80">
        <f t="shared" si="314"/>
        <v>0</v>
      </c>
      <c r="CD376" s="80">
        <f t="shared" si="315"/>
        <v>0</v>
      </c>
      <c r="CE376" s="22"/>
      <c r="CF376" s="40" t="s">
        <v>413</v>
      </c>
      <c r="CG376" s="62"/>
      <c r="CH376" s="22"/>
      <c r="CI376" s="22"/>
      <c r="CJ376" s="4">
        <v>43391</v>
      </c>
      <c r="CK376" s="80" t="str">
        <f t="shared" si="316"/>
        <v xml:space="preserve"> </v>
      </c>
      <c r="CL376" s="15"/>
      <c r="CM376" s="6" t="str">
        <f t="shared" ca="1" si="317"/>
        <v xml:space="preserve"> </v>
      </c>
      <c r="CN376" s="6" t="str">
        <f t="shared" ca="1" si="318"/>
        <v xml:space="preserve"> </v>
      </c>
      <c r="CO376" s="80" t="str">
        <f t="shared" ca="1" si="319"/>
        <v xml:space="preserve"> </v>
      </c>
      <c r="CP376" s="80" t="str">
        <f t="shared" si="320"/>
        <v xml:space="preserve"> </v>
      </c>
      <c r="CQ376" s="80" t="str">
        <f t="shared" si="321"/>
        <v xml:space="preserve"> </v>
      </c>
      <c r="CR376" s="80" t="str">
        <f t="shared" si="322"/>
        <v xml:space="preserve"> </v>
      </c>
      <c r="CS376" s="80">
        <f t="shared" si="323"/>
        <v>30</v>
      </c>
    </row>
    <row r="377" spans="1:97">
      <c r="A377" s="33" t="s">
        <v>521</v>
      </c>
      <c r="B377" t="s">
        <v>284</v>
      </c>
      <c r="C377" t="s">
        <v>397</v>
      </c>
      <c r="D377">
        <v>1002891</v>
      </c>
      <c r="E377" s="4">
        <v>43329</v>
      </c>
      <c r="F377" s="2">
        <v>43361</v>
      </c>
      <c r="G377" s="2">
        <v>20406</v>
      </c>
      <c r="H377" s="58">
        <f t="shared" ref="H377:H408" si="325">INT(YEARFRAC(G377,F377))</f>
        <v>62</v>
      </c>
      <c r="I377" s="72" t="s">
        <v>8</v>
      </c>
      <c r="J377" s="43" t="s">
        <v>8</v>
      </c>
      <c r="K377" s="6">
        <v>11</v>
      </c>
      <c r="L377" s="6" t="s">
        <v>8</v>
      </c>
      <c r="M377" s="6" t="s">
        <v>8</v>
      </c>
      <c r="N377" s="6" t="s">
        <v>8</v>
      </c>
      <c r="O377" s="57" t="s">
        <v>8</v>
      </c>
      <c r="P377" t="s">
        <v>9</v>
      </c>
      <c r="S377" s="40" t="s">
        <v>11</v>
      </c>
      <c r="T377" t="s">
        <v>22</v>
      </c>
      <c r="U377" s="76" t="s">
        <v>8</v>
      </c>
      <c r="V377" s="22" t="s">
        <v>11</v>
      </c>
      <c r="W377" s="76" t="s">
        <v>8</v>
      </c>
      <c r="X377" s="76" t="s">
        <v>11</v>
      </c>
      <c r="Y377" s="76" t="s">
        <v>8</v>
      </c>
      <c r="Z377" s="53"/>
      <c r="AE377" t="s">
        <v>12</v>
      </c>
      <c r="AF377" s="6">
        <f>Referrals[[#This Row],[Date.Received]]-Referrals[[#This Row],[Date.Assessed]]</f>
        <v>32</v>
      </c>
      <c r="AG377" s="44" t="s">
        <v>645</v>
      </c>
      <c r="AH377" s="6" t="s">
        <v>642</v>
      </c>
      <c r="AI377" s="6" t="s">
        <v>700</v>
      </c>
      <c r="AJ377" s="63">
        <f t="shared" si="271"/>
        <v>2018</v>
      </c>
      <c r="AK377" s="63">
        <f t="shared" si="272"/>
        <v>9</v>
      </c>
      <c r="AL377" s="44">
        <f t="shared" si="273"/>
        <v>0</v>
      </c>
      <c r="AM377" s="80">
        <f t="shared" si="274"/>
        <v>1</v>
      </c>
      <c r="AN377" s="80">
        <f t="shared" si="275"/>
        <v>0</v>
      </c>
      <c r="AO377" s="44">
        <f t="shared" si="276"/>
        <v>0</v>
      </c>
      <c r="AP377" s="80">
        <f t="shared" si="277"/>
        <v>0</v>
      </c>
      <c r="AQ377" s="44">
        <f t="shared" si="278"/>
        <v>0</v>
      </c>
      <c r="AR377" s="80">
        <f t="shared" si="279"/>
        <v>0</v>
      </c>
      <c r="AS377" s="6">
        <f t="shared" si="280"/>
        <v>1</v>
      </c>
      <c r="AT377" s="80">
        <f t="shared" si="281"/>
        <v>0</v>
      </c>
      <c r="AU377" s="80">
        <f t="shared" si="282"/>
        <v>0</v>
      </c>
      <c r="AV377" s="72">
        <f t="shared" si="283"/>
        <v>1</v>
      </c>
      <c r="AW377" s="72">
        <f t="shared" si="284"/>
        <v>1</v>
      </c>
      <c r="AX377" s="72">
        <f t="shared" si="285"/>
        <v>0</v>
      </c>
      <c r="AY377" s="72">
        <f t="shared" si="286"/>
        <v>0</v>
      </c>
      <c r="AZ377" s="72">
        <f t="shared" si="287"/>
        <v>0</v>
      </c>
      <c r="BA377" s="72">
        <f>IF(SUM(Referrals[[#This Row],[Tribal.bin]:[GA.bin]]) = 0,0,1)</f>
        <v>1</v>
      </c>
      <c r="BB377" s="72">
        <f t="shared" si="288"/>
        <v>0</v>
      </c>
      <c r="BC377" s="72">
        <f t="shared" si="289"/>
        <v>0</v>
      </c>
      <c r="BD377" s="72">
        <f t="shared" si="290"/>
        <v>0</v>
      </c>
      <c r="BE377" s="72">
        <f t="shared" si="291"/>
        <v>0</v>
      </c>
      <c r="BF377" s="72">
        <f t="shared" si="292"/>
        <v>0</v>
      </c>
      <c r="BG377" s="72">
        <f t="shared" si="293"/>
        <v>0</v>
      </c>
      <c r="BH377" s="72">
        <f t="shared" si="294"/>
        <v>1</v>
      </c>
      <c r="BI377" s="72">
        <f t="shared" si="295"/>
        <v>0</v>
      </c>
      <c r="BJ377" s="78">
        <f t="shared" si="296"/>
        <v>0</v>
      </c>
      <c r="BK377" s="78">
        <f t="shared" si="297"/>
        <v>0</v>
      </c>
      <c r="BL377" s="78">
        <f t="shared" si="298"/>
        <v>0</v>
      </c>
      <c r="BM377" s="72">
        <f t="shared" si="299"/>
        <v>0</v>
      </c>
      <c r="BN377" s="72">
        <f t="shared" si="300"/>
        <v>0</v>
      </c>
      <c r="BO377" s="72">
        <f t="shared" si="301"/>
        <v>1</v>
      </c>
      <c r="BP377" s="80">
        <f t="shared" si="302"/>
        <v>0</v>
      </c>
      <c r="BQ377" s="72">
        <f t="shared" si="303"/>
        <v>0</v>
      </c>
      <c r="BR377" s="72">
        <f t="shared" si="304"/>
        <v>0</v>
      </c>
      <c r="BS377" s="78">
        <f t="shared" si="305"/>
        <v>0</v>
      </c>
      <c r="BT377" s="78">
        <f t="shared" si="306"/>
        <v>1</v>
      </c>
      <c r="BU377" s="80">
        <f t="shared" si="307"/>
        <v>0</v>
      </c>
      <c r="BV377" s="80">
        <f t="shared" si="308"/>
        <v>0</v>
      </c>
      <c r="BW377" s="78">
        <f>COUNTIF(Referrals[[#This Row],[Name]:[Alt.contact]],"Mi")</f>
        <v>0</v>
      </c>
      <c r="BX377" s="80">
        <f t="shared" si="309"/>
        <v>0</v>
      </c>
      <c r="BY377" s="72">
        <f t="shared" si="310"/>
        <v>0</v>
      </c>
      <c r="BZ377" s="80">
        <f t="shared" si="311"/>
        <v>0</v>
      </c>
      <c r="CA377" s="67">
        <f t="shared" si="312"/>
        <v>0</v>
      </c>
      <c r="CB377" s="80">
        <f t="shared" si="313"/>
        <v>1</v>
      </c>
      <c r="CC377" s="80">
        <f t="shared" si="314"/>
        <v>0</v>
      </c>
      <c r="CD377" s="80">
        <f t="shared" si="315"/>
        <v>0</v>
      </c>
      <c r="CE377" s="22"/>
      <c r="CF377" s="40" t="s">
        <v>413</v>
      </c>
      <c r="CG377" s="62"/>
      <c r="CH377" s="22"/>
      <c r="CI377" s="22"/>
      <c r="CJ377" s="4">
        <v>43391</v>
      </c>
      <c r="CK377" s="80" t="str">
        <f t="shared" si="316"/>
        <v xml:space="preserve"> </v>
      </c>
      <c r="CL377" s="15"/>
      <c r="CM377" s="6" t="str">
        <f t="shared" ca="1" si="317"/>
        <v xml:space="preserve"> </v>
      </c>
      <c r="CN377" s="6" t="str">
        <f t="shared" ca="1" si="318"/>
        <v xml:space="preserve"> </v>
      </c>
      <c r="CO377" s="80" t="str">
        <f t="shared" ca="1" si="319"/>
        <v xml:space="preserve"> </v>
      </c>
      <c r="CP377" s="80" t="str">
        <f t="shared" si="320"/>
        <v xml:space="preserve"> </v>
      </c>
      <c r="CQ377" s="80" t="str">
        <f t="shared" si="321"/>
        <v xml:space="preserve"> </v>
      </c>
      <c r="CR377" s="80" t="str">
        <f t="shared" si="322"/>
        <v xml:space="preserve"> </v>
      </c>
      <c r="CS377" s="80">
        <f t="shared" si="323"/>
        <v>30</v>
      </c>
    </row>
    <row r="378" spans="1:97">
      <c r="A378" s="33" t="s">
        <v>522</v>
      </c>
      <c r="B378" t="s">
        <v>284</v>
      </c>
      <c r="C378" t="s">
        <v>397</v>
      </c>
      <c r="D378">
        <v>1012187</v>
      </c>
      <c r="E378" s="4">
        <v>43165</v>
      </c>
      <c r="F378" s="2">
        <v>43361</v>
      </c>
      <c r="G378" s="2">
        <v>27437</v>
      </c>
      <c r="H378" s="58">
        <f t="shared" si="325"/>
        <v>43</v>
      </c>
      <c r="I378" s="72" t="s">
        <v>8</v>
      </c>
      <c r="J378" s="43" t="s">
        <v>8</v>
      </c>
      <c r="K378" s="6">
        <v>13</v>
      </c>
      <c r="L378" s="6" t="s">
        <v>8</v>
      </c>
      <c r="M378" s="6" t="s">
        <v>11</v>
      </c>
      <c r="N378" s="6" t="s">
        <v>11</v>
      </c>
      <c r="O378" s="57" t="s">
        <v>8</v>
      </c>
      <c r="P378" t="s">
        <v>9</v>
      </c>
      <c r="Q378" t="s">
        <v>11</v>
      </c>
      <c r="R378" t="s">
        <v>11</v>
      </c>
      <c r="S378" s="40" t="s">
        <v>11</v>
      </c>
      <c r="T378" t="s">
        <v>22</v>
      </c>
      <c r="U378" s="76" t="s">
        <v>8</v>
      </c>
      <c r="V378" s="22" t="s">
        <v>11</v>
      </c>
      <c r="W378" s="76" t="s">
        <v>11</v>
      </c>
      <c r="X378" s="76" t="s">
        <v>11</v>
      </c>
      <c r="Y378" s="76" t="s">
        <v>8</v>
      </c>
      <c r="Z378" s="53"/>
      <c r="AE378" t="s">
        <v>12</v>
      </c>
      <c r="AF378" s="6">
        <f>Referrals[[#This Row],[Date.Received]]-Referrals[[#This Row],[Date.Assessed]]</f>
        <v>196</v>
      </c>
      <c r="AG378" s="6" t="s">
        <v>644</v>
      </c>
      <c r="AH378" s="6" t="s">
        <v>642</v>
      </c>
      <c r="AI378" s="6" t="s">
        <v>700</v>
      </c>
      <c r="AJ378" s="63">
        <f t="shared" si="271"/>
        <v>2018</v>
      </c>
      <c r="AK378" s="63">
        <f t="shared" si="272"/>
        <v>9</v>
      </c>
      <c r="AL378" s="80">
        <f t="shared" si="273"/>
        <v>1</v>
      </c>
      <c r="AM378" s="80">
        <f t="shared" si="274"/>
        <v>0</v>
      </c>
      <c r="AN378" s="80">
        <f t="shared" si="275"/>
        <v>0</v>
      </c>
      <c r="AO378" s="44">
        <f t="shared" si="276"/>
        <v>0</v>
      </c>
      <c r="AP378" s="80">
        <f t="shared" si="277"/>
        <v>0</v>
      </c>
      <c r="AQ378" s="44">
        <f t="shared" si="278"/>
        <v>0</v>
      </c>
      <c r="AR378" s="80">
        <f t="shared" si="279"/>
        <v>0</v>
      </c>
      <c r="AS378" s="6">
        <f t="shared" si="280"/>
        <v>1</v>
      </c>
      <c r="AT378" s="80">
        <f t="shared" si="281"/>
        <v>0</v>
      </c>
      <c r="AU378" s="80">
        <f t="shared" si="282"/>
        <v>0</v>
      </c>
      <c r="AV378" s="72">
        <f t="shared" si="283"/>
        <v>1</v>
      </c>
      <c r="AW378" s="72">
        <f t="shared" si="284"/>
        <v>1</v>
      </c>
      <c r="AX378" s="72">
        <f t="shared" si="285"/>
        <v>0</v>
      </c>
      <c r="AY378" s="72">
        <f t="shared" si="286"/>
        <v>0</v>
      </c>
      <c r="AZ378" s="72">
        <f t="shared" si="287"/>
        <v>0</v>
      </c>
      <c r="BA378" s="72">
        <f>IF(SUM(Referrals[[#This Row],[Tribal.bin]:[GA.bin]]) = 0,0,1)</f>
        <v>1</v>
      </c>
      <c r="BB378" s="72">
        <f t="shared" si="288"/>
        <v>0</v>
      </c>
      <c r="BC378" s="72">
        <f t="shared" si="289"/>
        <v>0</v>
      </c>
      <c r="BD378" s="72">
        <f t="shared" si="290"/>
        <v>0</v>
      </c>
      <c r="BE378" s="72">
        <f t="shared" si="291"/>
        <v>0</v>
      </c>
      <c r="BF378" s="72">
        <f t="shared" si="292"/>
        <v>0</v>
      </c>
      <c r="BG378" s="72">
        <f t="shared" si="293"/>
        <v>0</v>
      </c>
      <c r="BH378" s="72">
        <f t="shared" si="294"/>
        <v>1</v>
      </c>
      <c r="BI378" s="72">
        <f t="shared" si="295"/>
        <v>0</v>
      </c>
      <c r="BJ378" s="78">
        <f t="shared" si="296"/>
        <v>1</v>
      </c>
      <c r="BK378" s="78">
        <f t="shared" si="297"/>
        <v>1</v>
      </c>
      <c r="BL378" s="78">
        <f t="shared" si="298"/>
        <v>0</v>
      </c>
      <c r="BM378" s="72">
        <f t="shared" si="299"/>
        <v>1</v>
      </c>
      <c r="BN378" s="72">
        <f t="shared" si="300"/>
        <v>1</v>
      </c>
      <c r="BO378" s="72">
        <f t="shared" si="301"/>
        <v>1</v>
      </c>
      <c r="BP378" s="80">
        <f t="shared" si="302"/>
        <v>0</v>
      </c>
      <c r="BQ378" s="72">
        <f t="shared" si="303"/>
        <v>0</v>
      </c>
      <c r="BR378" s="72">
        <f t="shared" si="304"/>
        <v>0</v>
      </c>
      <c r="BS378" s="78">
        <f t="shared" si="305"/>
        <v>1</v>
      </c>
      <c r="BT378" s="78">
        <f t="shared" si="306"/>
        <v>1</v>
      </c>
      <c r="BU378" s="80">
        <f t="shared" si="307"/>
        <v>0</v>
      </c>
      <c r="BV378" s="80">
        <f t="shared" si="308"/>
        <v>0</v>
      </c>
      <c r="BW378" s="78">
        <f>COUNTIF(Referrals[[#This Row],[Name]:[Alt.contact]],"Mi")</f>
        <v>0</v>
      </c>
      <c r="BX378" s="80">
        <f t="shared" si="309"/>
        <v>0</v>
      </c>
      <c r="BY378" s="72">
        <f t="shared" si="310"/>
        <v>0</v>
      </c>
      <c r="BZ378" s="80">
        <f t="shared" si="311"/>
        <v>0</v>
      </c>
      <c r="CA378" s="67">
        <f t="shared" si="312"/>
        <v>0</v>
      </c>
      <c r="CB378" s="80">
        <f t="shared" si="313"/>
        <v>1</v>
      </c>
      <c r="CC378" s="80">
        <f t="shared" si="314"/>
        <v>0</v>
      </c>
      <c r="CD378" s="80">
        <f t="shared" si="315"/>
        <v>0</v>
      </c>
      <c r="CE378" s="22"/>
      <c r="CF378" s="40" t="s">
        <v>413</v>
      </c>
      <c r="CG378" s="62"/>
      <c r="CH378" s="22"/>
      <c r="CI378" s="22"/>
      <c r="CJ378" s="4">
        <v>43391</v>
      </c>
      <c r="CK378" s="80" t="str">
        <f t="shared" si="316"/>
        <v xml:space="preserve"> </v>
      </c>
      <c r="CL378" s="15"/>
      <c r="CM378" s="6" t="str">
        <f t="shared" ca="1" si="317"/>
        <v xml:space="preserve"> </v>
      </c>
      <c r="CN378" s="6" t="str">
        <f t="shared" ca="1" si="318"/>
        <v xml:space="preserve"> </v>
      </c>
      <c r="CO378" s="80" t="str">
        <f t="shared" ca="1" si="319"/>
        <v xml:space="preserve"> </v>
      </c>
      <c r="CP378" s="80" t="str">
        <f t="shared" si="320"/>
        <v xml:space="preserve"> </v>
      </c>
      <c r="CQ378" s="80" t="str">
        <f t="shared" si="321"/>
        <v xml:space="preserve"> </v>
      </c>
      <c r="CR378" s="80" t="str">
        <f t="shared" si="322"/>
        <v xml:space="preserve"> </v>
      </c>
      <c r="CS378" s="80">
        <f t="shared" si="323"/>
        <v>30</v>
      </c>
    </row>
    <row r="379" spans="1:97">
      <c r="A379" s="33" t="s">
        <v>530</v>
      </c>
      <c r="B379" t="s">
        <v>6</v>
      </c>
      <c r="C379" t="s">
        <v>169</v>
      </c>
      <c r="D379">
        <v>1055952</v>
      </c>
      <c r="E379" s="4">
        <v>43077</v>
      </c>
      <c r="F379" s="2">
        <v>43362</v>
      </c>
      <c r="G379" s="2">
        <v>28965</v>
      </c>
      <c r="H379" s="58">
        <f t="shared" si="325"/>
        <v>39</v>
      </c>
      <c r="I379" s="72" t="s">
        <v>8</v>
      </c>
      <c r="J379" s="43" t="s">
        <v>8</v>
      </c>
      <c r="K379" s="6">
        <v>12</v>
      </c>
      <c r="L379" s="6" t="s">
        <v>8</v>
      </c>
      <c r="M379" s="6" t="s">
        <v>678</v>
      </c>
      <c r="N379" s="6" t="s">
        <v>678</v>
      </c>
      <c r="O379" s="57" t="s">
        <v>8</v>
      </c>
      <c r="P379" t="s">
        <v>9</v>
      </c>
      <c r="Q379" t="s">
        <v>11</v>
      </c>
      <c r="T379" t="s">
        <v>678</v>
      </c>
      <c r="U379" s="76" t="s">
        <v>8</v>
      </c>
      <c r="V379" s="22" t="s">
        <v>11</v>
      </c>
      <c r="W379" s="76" t="s">
        <v>11</v>
      </c>
      <c r="X379" s="76" t="s">
        <v>11</v>
      </c>
      <c r="Y379" s="76" t="s">
        <v>8</v>
      </c>
      <c r="Z379" s="53" t="s">
        <v>8</v>
      </c>
      <c r="AA379" t="s">
        <v>408</v>
      </c>
      <c r="AB379" t="s">
        <v>15</v>
      </c>
      <c r="AC379" t="s">
        <v>695</v>
      </c>
      <c r="AD379" s="4">
        <v>43371</v>
      </c>
      <c r="AE379" t="s">
        <v>16</v>
      </c>
      <c r="AF379" s="6">
        <f>Referrals[[#This Row],[Date.Received]]-Referrals[[#This Row],[Date.Assessed]]</f>
        <v>285</v>
      </c>
      <c r="AG379" s="44" t="s">
        <v>645</v>
      </c>
      <c r="AH379" s="6" t="s">
        <v>640</v>
      </c>
      <c r="AI379" s="6" t="s">
        <v>700</v>
      </c>
      <c r="AJ379" s="63">
        <f t="shared" si="271"/>
        <v>2018</v>
      </c>
      <c r="AK379" s="63">
        <f t="shared" si="272"/>
        <v>9</v>
      </c>
      <c r="AL379" s="44">
        <f t="shared" si="273"/>
        <v>0</v>
      </c>
      <c r="AM379" s="80">
        <f t="shared" si="274"/>
        <v>1</v>
      </c>
      <c r="AN379" s="80">
        <f t="shared" si="275"/>
        <v>0</v>
      </c>
      <c r="AO379" s="44">
        <f t="shared" si="276"/>
        <v>0</v>
      </c>
      <c r="AP379" s="80">
        <f t="shared" si="277"/>
        <v>0</v>
      </c>
      <c r="AQ379" s="80">
        <f t="shared" si="278"/>
        <v>1</v>
      </c>
      <c r="AR379" s="80">
        <f t="shared" si="279"/>
        <v>0</v>
      </c>
      <c r="AS379" s="44">
        <f t="shared" si="280"/>
        <v>0</v>
      </c>
      <c r="AT379" s="80">
        <f t="shared" si="281"/>
        <v>0</v>
      </c>
      <c r="AU379" s="80">
        <f t="shared" si="282"/>
        <v>0</v>
      </c>
      <c r="AV379" s="72">
        <f t="shared" si="283"/>
        <v>1</v>
      </c>
      <c r="AW379" s="72">
        <f t="shared" si="284"/>
        <v>0</v>
      </c>
      <c r="AX379" s="72">
        <f t="shared" si="285"/>
        <v>0</v>
      </c>
      <c r="AY379" s="72">
        <f t="shared" si="286"/>
        <v>0</v>
      </c>
      <c r="AZ379" s="72">
        <f t="shared" si="287"/>
        <v>0</v>
      </c>
      <c r="BA379" s="72">
        <f>IF(SUM(Referrals[[#This Row],[Tribal.bin]:[GA.bin]]) = 0,0,1)</f>
        <v>1</v>
      </c>
      <c r="BB379" s="72">
        <f t="shared" si="288"/>
        <v>0</v>
      </c>
      <c r="BC379" s="72">
        <f t="shared" si="289"/>
        <v>0</v>
      </c>
      <c r="BD379" s="72">
        <f t="shared" si="290"/>
        <v>0</v>
      </c>
      <c r="BE379" s="72">
        <f t="shared" si="291"/>
        <v>0</v>
      </c>
      <c r="BF379" s="72">
        <f t="shared" si="292"/>
        <v>0</v>
      </c>
      <c r="BG379" s="72">
        <f t="shared" si="293"/>
        <v>0</v>
      </c>
      <c r="BH379" s="72">
        <f t="shared" si="294"/>
        <v>1</v>
      </c>
      <c r="BI379" s="72">
        <f t="shared" si="295"/>
        <v>0</v>
      </c>
      <c r="BJ379" s="78">
        <f t="shared" si="296"/>
        <v>1</v>
      </c>
      <c r="BK379" s="78">
        <f t="shared" si="297"/>
        <v>1</v>
      </c>
      <c r="BL379" s="78">
        <f t="shared" si="298"/>
        <v>0</v>
      </c>
      <c r="BM379" s="72">
        <f t="shared" si="299"/>
        <v>1</v>
      </c>
      <c r="BN379" s="72">
        <f t="shared" si="300"/>
        <v>0</v>
      </c>
      <c r="BO379" s="72">
        <f t="shared" si="301"/>
        <v>0</v>
      </c>
      <c r="BP379" s="80">
        <f t="shared" si="302"/>
        <v>0</v>
      </c>
      <c r="BQ379" s="72">
        <f t="shared" si="303"/>
        <v>0</v>
      </c>
      <c r="BR379" s="72">
        <f t="shared" si="304"/>
        <v>0</v>
      </c>
      <c r="BS379" s="78">
        <f t="shared" si="305"/>
        <v>1</v>
      </c>
      <c r="BT379" s="78">
        <f t="shared" si="306"/>
        <v>1</v>
      </c>
      <c r="BU379" s="80">
        <f t="shared" si="307"/>
        <v>0</v>
      </c>
      <c r="BV379" s="80">
        <f t="shared" si="308"/>
        <v>0</v>
      </c>
      <c r="BW379" s="78">
        <f>COUNTIF(Referrals[[#This Row],[Name]:[Alt.contact]],"Mi")</f>
        <v>3</v>
      </c>
      <c r="BX379" s="80">
        <f t="shared" si="309"/>
        <v>1</v>
      </c>
      <c r="BY379" s="66">
        <f t="shared" si="310"/>
        <v>1</v>
      </c>
      <c r="BZ379" s="66">
        <f t="shared" si="311"/>
        <v>0</v>
      </c>
      <c r="CA379" s="67">
        <f t="shared" si="312"/>
        <v>1</v>
      </c>
      <c r="CB379" s="80">
        <f t="shared" si="313"/>
        <v>0</v>
      </c>
      <c r="CC379" s="80">
        <f t="shared" si="314"/>
        <v>0</v>
      </c>
      <c r="CD379" s="80">
        <f t="shared" si="315"/>
        <v>0</v>
      </c>
      <c r="CE379" s="52">
        <v>43391</v>
      </c>
      <c r="CG379" s="62"/>
      <c r="CH379" s="22"/>
      <c r="CI379" s="22"/>
      <c r="CJ379" s="4">
        <v>43391</v>
      </c>
      <c r="CK379" s="80" t="str">
        <f t="shared" si="316"/>
        <v>no</v>
      </c>
      <c r="CL379" s="28">
        <v>43616</v>
      </c>
      <c r="CM379" s="6">
        <f t="shared" ca="1" si="317"/>
        <v>225</v>
      </c>
      <c r="CN379" s="6" t="str">
        <f t="shared" ca="1" si="318"/>
        <v>Yes</v>
      </c>
      <c r="CO379" s="80" t="str">
        <f t="shared" ca="1" si="319"/>
        <v>no</v>
      </c>
      <c r="CP379" s="80">
        <f t="shared" si="320"/>
        <v>29</v>
      </c>
      <c r="CQ379" s="80">
        <f t="shared" si="321"/>
        <v>9</v>
      </c>
      <c r="CR379" s="80">
        <f t="shared" si="322"/>
        <v>20</v>
      </c>
      <c r="CS379" s="80" t="str">
        <f t="shared" si="323"/>
        <v xml:space="preserve"> </v>
      </c>
    </row>
    <row r="380" spans="1:97">
      <c r="A380" s="33" t="s">
        <v>526</v>
      </c>
      <c r="B380" t="s">
        <v>111</v>
      </c>
      <c r="C380" t="s">
        <v>85</v>
      </c>
      <c r="D380">
        <v>1030478</v>
      </c>
      <c r="E380" s="4">
        <v>43069</v>
      </c>
      <c r="F380" s="2">
        <v>43362</v>
      </c>
      <c r="G380" s="2">
        <v>30579</v>
      </c>
      <c r="H380" s="58">
        <f t="shared" si="325"/>
        <v>34</v>
      </c>
      <c r="I380" s="72" t="s">
        <v>8</v>
      </c>
      <c r="J380" s="43" t="s">
        <v>8</v>
      </c>
      <c r="K380" s="6">
        <v>12</v>
      </c>
      <c r="L380" s="6" t="s">
        <v>8</v>
      </c>
      <c r="M380" s="6" t="s">
        <v>11</v>
      </c>
      <c r="N380" s="6" t="s">
        <v>8</v>
      </c>
      <c r="O380" s="57" t="s">
        <v>8</v>
      </c>
      <c r="P380" t="s">
        <v>9</v>
      </c>
      <c r="Q380" t="s">
        <v>11</v>
      </c>
      <c r="T380" t="s">
        <v>22</v>
      </c>
      <c r="U380" s="76" t="s">
        <v>8</v>
      </c>
      <c r="V380" s="22" t="s">
        <v>11</v>
      </c>
      <c r="W380" s="76" t="s">
        <v>11</v>
      </c>
      <c r="X380" s="76" t="s">
        <v>8</v>
      </c>
      <c r="Y380" s="76" t="s">
        <v>8</v>
      </c>
      <c r="Z380" s="53"/>
      <c r="AE380" t="s">
        <v>12</v>
      </c>
      <c r="AF380" s="6">
        <f>Referrals[[#This Row],[Date.Received]]-Referrals[[#This Row],[Date.Assessed]]</f>
        <v>293</v>
      </c>
      <c r="AG380" s="6" t="s">
        <v>644</v>
      </c>
      <c r="AH380" s="6" t="s">
        <v>642</v>
      </c>
      <c r="AI380" s="6" t="s">
        <v>700</v>
      </c>
      <c r="AJ380" s="63">
        <f t="shared" si="271"/>
        <v>2018</v>
      </c>
      <c r="AK380" s="63">
        <f t="shared" si="272"/>
        <v>9</v>
      </c>
      <c r="AL380" s="80">
        <f t="shared" si="273"/>
        <v>1</v>
      </c>
      <c r="AM380" s="80">
        <f t="shared" si="274"/>
        <v>0</v>
      </c>
      <c r="AN380" s="80">
        <f t="shared" si="275"/>
        <v>0</v>
      </c>
      <c r="AO380" s="44">
        <f t="shared" si="276"/>
        <v>0</v>
      </c>
      <c r="AP380" s="80">
        <f t="shared" si="277"/>
        <v>0</v>
      </c>
      <c r="AQ380" s="44">
        <f t="shared" si="278"/>
        <v>0</v>
      </c>
      <c r="AR380" s="80">
        <f t="shared" si="279"/>
        <v>0</v>
      </c>
      <c r="AS380" s="6">
        <f t="shared" si="280"/>
        <v>1</v>
      </c>
      <c r="AT380" s="80">
        <f t="shared" si="281"/>
        <v>0</v>
      </c>
      <c r="AU380" s="80">
        <f t="shared" si="282"/>
        <v>0</v>
      </c>
      <c r="AV380" s="72">
        <f t="shared" si="283"/>
        <v>1</v>
      </c>
      <c r="AW380" s="72">
        <f t="shared" si="284"/>
        <v>1</v>
      </c>
      <c r="AX380" s="72">
        <f t="shared" si="285"/>
        <v>0</v>
      </c>
      <c r="AY380" s="72">
        <f t="shared" si="286"/>
        <v>0</v>
      </c>
      <c r="AZ380" s="72">
        <f t="shared" si="287"/>
        <v>0</v>
      </c>
      <c r="BA380" s="72">
        <f>IF(SUM(Referrals[[#This Row],[Tribal.bin]:[GA.bin]]) = 0,0,1)</f>
        <v>1</v>
      </c>
      <c r="BB380" s="72">
        <f t="shared" si="288"/>
        <v>0</v>
      </c>
      <c r="BC380" s="72">
        <f t="shared" si="289"/>
        <v>0</v>
      </c>
      <c r="BD380" s="72">
        <f t="shared" si="290"/>
        <v>0</v>
      </c>
      <c r="BE380" s="72">
        <f t="shared" si="291"/>
        <v>0</v>
      </c>
      <c r="BF380" s="72">
        <f t="shared" si="292"/>
        <v>0</v>
      </c>
      <c r="BG380" s="72">
        <f t="shared" si="293"/>
        <v>0</v>
      </c>
      <c r="BH380" s="72">
        <f t="shared" si="294"/>
        <v>1</v>
      </c>
      <c r="BI380" s="72">
        <f t="shared" si="295"/>
        <v>0</v>
      </c>
      <c r="BJ380" s="78">
        <f t="shared" si="296"/>
        <v>1</v>
      </c>
      <c r="BK380" s="78">
        <f t="shared" si="297"/>
        <v>0</v>
      </c>
      <c r="BL380" s="78">
        <f t="shared" si="298"/>
        <v>0</v>
      </c>
      <c r="BM380" s="72">
        <f t="shared" si="299"/>
        <v>1</v>
      </c>
      <c r="BN380" s="72">
        <f t="shared" si="300"/>
        <v>0</v>
      </c>
      <c r="BO380" s="72">
        <f t="shared" si="301"/>
        <v>0</v>
      </c>
      <c r="BP380" s="80">
        <f t="shared" si="302"/>
        <v>0</v>
      </c>
      <c r="BQ380" s="72">
        <f t="shared" si="303"/>
        <v>0</v>
      </c>
      <c r="BR380" s="72">
        <f t="shared" si="304"/>
        <v>0</v>
      </c>
      <c r="BS380" s="78">
        <f t="shared" si="305"/>
        <v>1</v>
      </c>
      <c r="BT380" s="78">
        <f t="shared" si="306"/>
        <v>0</v>
      </c>
      <c r="BU380" s="80">
        <f t="shared" si="307"/>
        <v>0</v>
      </c>
      <c r="BV380" s="80">
        <f t="shared" si="308"/>
        <v>0</v>
      </c>
      <c r="BW380" s="78">
        <f>COUNTIF(Referrals[[#This Row],[Name]:[Alt.contact]],"Mi")</f>
        <v>0</v>
      </c>
      <c r="BX380" s="80">
        <f t="shared" si="309"/>
        <v>0</v>
      </c>
      <c r="BY380" s="72">
        <f t="shared" si="310"/>
        <v>0</v>
      </c>
      <c r="BZ380" s="80">
        <f t="shared" si="311"/>
        <v>0</v>
      </c>
      <c r="CA380" s="67">
        <f t="shared" si="312"/>
        <v>0</v>
      </c>
      <c r="CB380" s="80">
        <f t="shared" si="313"/>
        <v>1</v>
      </c>
      <c r="CC380" s="80">
        <f t="shared" si="314"/>
        <v>0</v>
      </c>
      <c r="CD380" s="80">
        <f t="shared" si="315"/>
        <v>0</v>
      </c>
      <c r="CE380" s="52"/>
      <c r="CF380" s="40" t="s">
        <v>413</v>
      </c>
      <c r="CG380" s="62"/>
      <c r="CH380" s="22"/>
      <c r="CI380" s="22"/>
      <c r="CJ380" s="4">
        <v>43391</v>
      </c>
      <c r="CK380" s="80" t="str">
        <f t="shared" si="316"/>
        <v xml:space="preserve"> </v>
      </c>
      <c r="CL380" s="15"/>
      <c r="CM380" s="6" t="str">
        <f t="shared" ca="1" si="317"/>
        <v xml:space="preserve"> </v>
      </c>
      <c r="CN380" s="6" t="str">
        <f t="shared" ca="1" si="318"/>
        <v xml:space="preserve"> </v>
      </c>
      <c r="CO380" s="80" t="str">
        <f t="shared" ca="1" si="319"/>
        <v xml:space="preserve"> </v>
      </c>
      <c r="CP380" s="80" t="str">
        <f t="shared" si="320"/>
        <v xml:space="preserve"> </v>
      </c>
      <c r="CQ380" s="80" t="str">
        <f t="shared" si="321"/>
        <v xml:space="preserve"> </v>
      </c>
      <c r="CR380" s="80" t="str">
        <f t="shared" si="322"/>
        <v xml:space="preserve"> </v>
      </c>
      <c r="CS380" s="80">
        <f t="shared" si="323"/>
        <v>29</v>
      </c>
    </row>
    <row r="381" spans="1:97">
      <c r="A381" s="33" t="s">
        <v>523</v>
      </c>
      <c r="B381" t="s">
        <v>284</v>
      </c>
      <c r="C381" t="s">
        <v>397</v>
      </c>
      <c r="D381">
        <v>1033134</v>
      </c>
      <c r="E381" s="4">
        <v>42787</v>
      </c>
      <c r="F381" s="2">
        <v>43362</v>
      </c>
      <c r="G381" s="2">
        <v>24552</v>
      </c>
      <c r="H381" s="58">
        <f t="shared" si="325"/>
        <v>51</v>
      </c>
      <c r="I381" s="72" t="s">
        <v>8</v>
      </c>
      <c r="J381" s="43" t="s">
        <v>8</v>
      </c>
      <c r="K381" s="6">
        <v>11</v>
      </c>
      <c r="L381" s="6" t="s">
        <v>8</v>
      </c>
      <c r="M381" s="6" t="s">
        <v>11</v>
      </c>
      <c r="N381" s="6" t="s">
        <v>11</v>
      </c>
      <c r="O381" s="57" t="s">
        <v>8</v>
      </c>
      <c r="Q381" t="s">
        <v>11</v>
      </c>
      <c r="T381" t="s">
        <v>22</v>
      </c>
      <c r="U381" s="76" t="s">
        <v>8</v>
      </c>
      <c r="V381" s="22" t="s">
        <v>11</v>
      </c>
      <c r="W381" s="76" t="s">
        <v>8</v>
      </c>
      <c r="X381" s="76" t="s">
        <v>11</v>
      </c>
      <c r="Y381" s="76" t="s">
        <v>8</v>
      </c>
      <c r="Z381" s="53" t="s">
        <v>8</v>
      </c>
      <c r="AA381" t="s">
        <v>524</v>
      </c>
      <c r="AE381" t="s">
        <v>12</v>
      </c>
      <c r="AF381" s="6">
        <f>Referrals[[#This Row],[Date.Received]]-Referrals[[#This Row],[Date.Assessed]]</f>
        <v>575</v>
      </c>
      <c r="AG381" s="44" t="s">
        <v>645</v>
      </c>
      <c r="AH381" s="6" t="s">
        <v>698</v>
      </c>
      <c r="AI381" s="6" t="s">
        <v>700</v>
      </c>
      <c r="AJ381" s="63">
        <f t="shared" si="271"/>
        <v>2018</v>
      </c>
      <c r="AK381" s="63">
        <f t="shared" si="272"/>
        <v>9</v>
      </c>
      <c r="AL381" s="44">
        <f t="shared" si="273"/>
        <v>0</v>
      </c>
      <c r="AM381" s="80">
        <f t="shared" si="274"/>
        <v>1</v>
      </c>
      <c r="AN381" s="80">
        <f t="shared" si="275"/>
        <v>0</v>
      </c>
      <c r="AO381" s="44">
        <f t="shared" si="276"/>
        <v>0</v>
      </c>
      <c r="AP381" s="80">
        <f t="shared" si="277"/>
        <v>0</v>
      </c>
      <c r="AQ381" s="44">
        <f t="shared" si="278"/>
        <v>0</v>
      </c>
      <c r="AR381" s="80">
        <f t="shared" si="279"/>
        <v>0</v>
      </c>
      <c r="AS381" s="44">
        <f t="shared" si="280"/>
        <v>0</v>
      </c>
      <c r="AT381" s="80">
        <f t="shared" si="281"/>
        <v>1</v>
      </c>
      <c r="AU381" s="80">
        <f t="shared" si="282"/>
        <v>0</v>
      </c>
      <c r="AV381" s="72">
        <f t="shared" si="283"/>
        <v>1</v>
      </c>
      <c r="AW381" s="72">
        <f t="shared" si="284"/>
        <v>1</v>
      </c>
      <c r="AX381" s="72">
        <f t="shared" si="285"/>
        <v>0</v>
      </c>
      <c r="AY381" s="72">
        <f t="shared" si="286"/>
        <v>0</v>
      </c>
      <c r="AZ381" s="72">
        <f t="shared" si="287"/>
        <v>0</v>
      </c>
      <c r="BA381" s="72">
        <f>IF(SUM(Referrals[[#This Row],[Tribal.bin]:[GA.bin]]) = 0,0,1)</f>
        <v>0</v>
      </c>
      <c r="BB381" s="72">
        <f t="shared" si="288"/>
        <v>0</v>
      </c>
      <c r="BC381" s="72">
        <f t="shared" si="289"/>
        <v>0</v>
      </c>
      <c r="BD381" s="72">
        <f t="shared" si="290"/>
        <v>0</v>
      </c>
      <c r="BE381" s="72">
        <f t="shared" si="291"/>
        <v>0</v>
      </c>
      <c r="BF381" s="72">
        <f t="shared" si="292"/>
        <v>0</v>
      </c>
      <c r="BG381" s="72">
        <f t="shared" si="293"/>
        <v>0</v>
      </c>
      <c r="BH381" s="72">
        <f t="shared" si="294"/>
        <v>0</v>
      </c>
      <c r="BI381" s="72">
        <f t="shared" si="295"/>
        <v>0</v>
      </c>
      <c r="BJ381" s="78">
        <f t="shared" si="296"/>
        <v>1</v>
      </c>
      <c r="BK381" s="78">
        <f t="shared" si="297"/>
        <v>1</v>
      </c>
      <c r="BL381" s="78">
        <f t="shared" si="298"/>
        <v>0</v>
      </c>
      <c r="BM381" s="72">
        <f t="shared" si="299"/>
        <v>1</v>
      </c>
      <c r="BN381" s="72">
        <f t="shared" si="300"/>
        <v>0</v>
      </c>
      <c r="BO381" s="72">
        <f t="shared" si="301"/>
        <v>0</v>
      </c>
      <c r="BP381" s="80">
        <f t="shared" si="302"/>
        <v>0</v>
      </c>
      <c r="BQ381" s="72">
        <f t="shared" si="303"/>
        <v>0</v>
      </c>
      <c r="BR381" s="72">
        <f t="shared" si="304"/>
        <v>0</v>
      </c>
      <c r="BS381" s="78">
        <f t="shared" si="305"/>
        <v>0</v>
      </c>
      <c r="BT381" s="78">
        <f t="shared" si="306"/>
        <v>1</v>
      </c>
      <c r="BU381" s="80">
        <f t="shared" si="307"/>
        <v>0</v>
      </c>
      <c r="BV381" s="80">
        <f t="shared" si="308"/>
        <v>0</v>
      </c>
      <c r="BW381" s="78">
        <f>COUNTIF(Referrals[[#This Row],[Name]:[Alt.contact]],"Mi")</f>
        <v>0</v>
      </c>
      <c r="BX381" s="80">
        <f t="shared" si="309"/>
        <v>0</v>
      </c>
      <c r="BY381" s="72">
        <f t="shared" si="310"/>
        <v>0</v>
      </c>
      <c r="BZ381" s="80">
        <f t="shared" si="311"/>
        <v>0</v>
      </c>
      <c r="CA381" s="67">
        <f t="shared" si="312"/>
        <v>0</v>
      </c>
      <c r="CB381" s="80">
        <f t="shared" si="313"/>
        <v>1</v>
      </c>
      <c r="CC381" s="80">
        <f t="shared" si="314"/>
        <v>0</v>
      </c>
      <c r="CD381" s="80">
        <f t="shared" si="315"/>
        <v>0</v>
      </c>
      <c r="CE381" s="52"/>
      <c r="CF381" s="40" t="s">
        <v>413</v>
      </c>
      <c r="CG381" s="62"/>
      <c r="CH381" s="22"/>
      <c r="CI381" s="22"/>
      <c r="CJ381" s="4">
        <v>43391</v>
      </c>
      <c r="CK381" s="80" t="str">
        <f t="shared" si="316"/>
        <v xml:space="preserve"> </v>
      </c>
      <c r="CL381" s="15"/>
      <c r="CM381" s="6" t="str">
        <f t="shared" ca="1" si="317"/>
        <v xml:space="preserve"> </v>
      </c>
      <c r="CN381" s="6" t="str">
        <f t="shared" ca="1" si="318"/>
        <v xml:space="preserve"> </v>
      </c>
      <c r="CO381" s="80" t="str">
        <f t="shared" ca="1" si="319"/>
        <v xml:space="preserve"> </v>
      </c>
      <c r="CP381" s="80" t="str">
        <f t="shared" si="320"/>
        <v xml:space="preserve"> </v>
      </c>
      <c r="CQ381" s="80" t="str">
        <f t="shared" si="321"/>
        <v xml:space="preserve"> </v>
      </c>
      <c r="CR381" s="80" t="str">
        <f t="shared" si="322"/>
        <v xml:space="preserve"> </v>
      </c>
      <c r="CS381" s="80">
        <f t="shared" si="323"/>
        <v>29</v>
      </c>
    </row>
    <row r="382" spans="1:97">
      <c r="A382" s="33" t="s">
        <v>525</v>
      </c>
      <c r="B382" t="s">
        <v>19</v>
      </c>
      <c r="C382" t="s">
        <v>83</v>
      </c>
      <c r="D382">
        <v>1002982</v>
      </c>
      <c r="E382" s="4">
        <v>43040</v>
      </c>
      <c r="F382" s="2">
        <v>43362</v>
      </c>
      <c r="G382" s="2">
        <v>29206</v>
      </c>
      <c r="H382" s="58">
        <f t="shared" si="325"/>
        <v>38</v>
      </c>
      <c r="I382" s="72" t="s">
        <v>11</v>
      </c>
      <c r="J382" s="43" t="s">
        <v>8</v>
      </c>
      <c r="K382" s="6">
        <v>11</v>
      </c>
      <c r="L382" s="6" t="s">
        <v>8</v>
      </c>
      <c r="M382" s="6" t="s">
        <v>11</v>
      </c>
      <c r="N382" s="6" t="s">
        <v>8</v>
      </c>
      <c r="O382" s="57" t="s">
        <v>8</v>
      </c>
      <c r="P382" t="s">
        <v>21</v>
      </c>
      <c r="Q382" t="s">
        <v>11</v>
      </c>
      <c r="T382" t="s">
        <v>22</v>
      </c>
      <c r="U382" s="76" t="s">
        <v>8</v>
      </c>
      <c r="V382" s="22" t="s">
        <v>11</v>
      </c>
      <c r="W382" s="76" t="s">
        <v>8</v>
      </c>
      <c r="X382" s="76" t="s">
        <v>11</v>
      </c>
      <c r="Y382" s="76" t="s">
        <v>8</v>
      </c>
      <c r="Z382" s="53"/>
      <c r="AE382" t="s">
        <v>12</v>
      </c>
      <c r="AF382" s="6">
        <f>Referrals[[#This Row],[Date.Received]]-Referrals[[#This Row],[Date.Assessed]]</f>
        <v>322</v>
      </c>
      <c r="AG382" s="44" t="s">
        <v>645</v>
      </c>
      <c r="AH382" s="6" t="s">
        <v>640</v>
      </c>
      <c r="AI382" s="6" t="s">
        <v>700</v>
      </c>
      <c r="AJ382" s="63">
        <f t="shared" si="271"/>
        <v>2018</v>
      </c>
      <c r="AK382" s="63">
        <f t="shared" si="272"/>
        <v>9</v>
      </c>
      <c r="AL382" s="44">
        <f t="shared" si="273"/>
        <v>0</v>
      </c>
      <c r="AM382" s="80">
        <f t="shared" si="274"/>
        <v>1</v>
      </c>
      <c r="AN382" s="80">
        <f t="shared" si="275"/>
        <v>0</v>
      </c>
      <c r="AO382" s="44">
        <f t="shared" si="276"/>
        <v>0</v>
      </c>
      <c r="AP382" s="80">
        <f t="shared" si="277"/>
        <v>0</v>
      </c>
      <c r="AQ382" s="80">
        <f t="shared" si="278"/>
        <v>1</v>
      </c>
      <c r="AR382" s="80">
        <f t="shared" si="279"/>
        <v>0</v>
      </c>
      <c r="AS382" s="44">
        <f t="shared" si="280"/>
        <v>0</v>
      </c>
      <c r="AT382" s="80">
        <f t="shared" si="281"/>
        <v>0</v>
      </c>
      <c r="AU382" s="80">
        <f t="shared" si="282"/>
        <v>0</v>
      </c>
      <c r="AV382" s="72">
        <f t="shared" si="283"/>
        <v>1</v>
      </c>
      <c r="AW382" s="72">
        <f t="shared" si="284"/>
        <v>1</v>
      </c>
      <c r="AX382" s="72">
        <f t="shared" si="285"/>
        <v>0</v>
      </c>
      <c r="AY382" s="72">
        <f t="shared" si="286"/>
        <v>0</v>
      </c>
      <c r="AZ382" s="72">
        <f t="shared" si="287"/>
        <v>0</v>
      </c>
      <c r="BA382" s="72">
        <f>IF(SUM(Referrals[[#This Row],[Tribal.bin]:[GA.bin]]) = 0,0,1)</f>
        <v>1</v>
      </c>
      <c r="BB382" s="72">
        <f t="shared" si="288"/>
        <v>0</v>
      </c>
      <c r="BC382" s="72">
        <f t="shared" si="289"/>
        <v>0</v>
      </c>
      <c r="BD382" s="72">
        <f t="shared" si="290"/>
        <v>0</v>
      </c>
      <c r="BE382" s="72">
        <f t="shared" si="291"/>
        <v>0</v>
      </c>
      <c r="BF382" s="72">
        <f t="shared" si="292"/>
        <v>0</v>
      </c>
      <c r="BG382" s="72">
        <f t="shared" si="293"/>
        <v>1</v>
      </c>
      <c r="BH382" s="72">
        <f t="shared" si="294"/>
        <v>0</v>
      </c>
      <c r="BI382" s="72">
        <f t="shared" si="295"/>
        <v>0</v>
      </c>
      <c r="BJ382" s="78">
        <f t="shared" si="296"/>
        <v>1</v>
      </c>
      <c r="BK382" s="78">
        <f t="shared" si="297"/>
        <v>0</v>
      </c>
      <c r="BL382" s="78">
        <f t="shared" si="298"/>
        <v>0</v>
      </c>
      <c r="BM382" s="72">
        <f t="shared" si="299"/>
        <v>1</v>
      </c>
      <c r="BN382" s="72">
        <f t="shared" si="300"/>
        <v>0</v>
      </c>
      <c r="BO382" s="72">
        <f t="shared" si="301"/>
        <v>0</v>
      </c>
      <c r="BP382" s="80">
        <f t="shared" si="302"/>
        <v>0</v>
      </c>
      <c r="BQ382" s="72">
        <f t="shared" si="303"/>
        <v>1</v>
      </c>
      <c r="BR382" s="72">
        <f t="shared" si="304"/>
        <v>0</v>
      </c>
      <c r="BS382" s="78">
        <f t="shared" si="305"/>
        <v>0</v>
      </c>
      <c r="BT382" s="78">
        <f t="shared" si="306"/>
        <v>1</v>
      </c>
      <c r="BU382" s="80">
        <f t="shared" si="307"/>
        <v>0</v>
      </c>
      <c r="BV382" s="80">
        <f t="shared" si="308"/>
        <v>0</v>
      </c>
      <c r="BW382" s="78">
        <f>COUNTIF(Referrals[[#This Row],[Name]:[Alt.contact]],"Mi")</f>
        <v>0</v>
      </c>
      <c r="BX382" s="80">
        <f t="shared" si="309"/>
        <v>0</v>
      </c>
      <c r="BY382" s="72">
        <f t="shared" si="310"/>
        <v>0</v>
      </c>
      <c r="BZ382" s="80">
        <f t="shared" si="311"/>
        <v>0</v>
      </c>
      <c r="CA382" s="67">
        <f t="shared" si="312"/>
        <v>0</v>
      </c>
      <c r="CB382" s="80">
        <f t="shared" si="313"/>
        <v>1</v>
      </c>
      <c r="CC382" s="80">
        <f t="shared" si="314"/>
        <v>0</v>
      </c>
      <c r="CD382" s="80">
        <f t="shared" si="315"/>
        <v>0</v>
      </c>
      <c r="CE382" s="52"/>
      <c r="CF382" s="40" t="s">
        <v>413</v>
      </c>
      <c r="CG382" s="62"/>
      <c r="CH382" s="22"/>
      <c r="CI382" s="22"/>
      <c r="CJ382" s="4">
        <v>43391</v>
      </c>
      <c r="CK382" s="80" t="str">
        <f t="shared" si="316"/>
        <v xml:space="preserve"> </v>
      </c>
      <c r="CL382" s="15"/>
      <c r="CM382" s="6" t="str">
        <f t="shared" ca="1" si="317"/>
        <v xml:space="preserve"> </v>
      </c>
      <c r="CN382" s="6" t="str">
        <f t="shared" ca="1" si="318"/>
        <v xml:space="preserve"> </v>
      </c>
      <c r="CO382" s="80" t="str">
        <f t="shared" ca="1" si="319"/>
        <v xml:space="preserve"> </v>
      </c>
      <c r="CP382" s="80" t="str">
        <f t="shared" si="320"/>
        <v xml:space="preserve"> </v>
      </c>
      <c r="CQ382" s="80" t="str">
        <f t="shared" si="321"/>
        <v xml:space="preserve"> </v>
      </c>
      <c r="CR382" s="80" t="str">
        <f t="shared" si="322"/>
        <v xml:space="preserve"> </v>
      </c>
      <c r="CS382" s="80">
        <f t="shared" si="323"/>
        <v>29</v>
      </c>
    </row>
    <row r="383" spans="1:97">
      <c r="A383" s="33" t="s">
        <v>688</v>
      </c>
      <c r="B383" t="s">
        <v>480</v>
      </c>
      <c r="C383" t="s">
        <v>385</v>
      </c>
      <c r="D383">
        <v>1055466</v>
      </c>
      <c r="E383" s="4">
        <v>43067</v>
      </c>
      <c r="F383" s="2">
        <v>43362</v>
      </c>
      <c r="G383" s="2">
        <v>22170</v>
      </c>
      <c r="H383" s="58">
        <f t="shared" si="325"/>
        <v>58</v>
      </c>
      <c r="I383" s="72" t="s">
        <v>11</v>
      </c>
      <c r="J383" s="43" t="s">
        <v>8</v>
      </c>
      <c r="K383" s="6">
        <v>13</v>
      </c>
      <c r="L383" s="6" t="s">
        <v>8</v>
      </c>
      <c r="M383" s="6" t="s">
        <v>8</v>
      </c>
      <c r="N383" s="6" t="s">
        <v>8</v>
      </c>
      <c r="O383" s="57" t="s">
        <v>8</v>
      </c>
      <c r="P383" t="s">
        <v>21</v>
      </c>
      <c r="R383" t="s">
        <v>11</v>
      </c>
      <c r="S383" s="40" t="s">
        <v>11</v>
      </c>
      <c r="T383" t="s">
        <v>22</v>
      </c>
      <c r="U383" s="76" t="s">
        <v>8</v>
      </c>
      <c r="V383" s="22" t="s">
        <v>11</v>
      </c>
      <c r="W383" s="76" t="s">
        <v>8</v>
      </c>
      <c r="X383" s="76" t="s">
        <v>8</v>
      </c>
      <c r="Y383" s="76" t="s">
        <v>8</v>
      </c>
      <c r="Z383" s="53"/>
      <c r="AE383" t="s">
        <v>12</v>
      </c>
      <c r="AF383" s="6">
        <f>Referrals[[#This Row],[Date.Received]]-Referrals[[#This Row],[Date.Assessed]]</f>
        <v>295</v>
      </c>
      <c r="AG383" s="44" t="s">
        <v>645</v>
      </c>
      <c r="AH383" s="6" t="s">
        <v>638</v>
      </c>
      <c r="AI383" s="6" t="s">
        <v>700</v>
      </c>
      <c r="AJ383" s="63">
        <f t="shared" si="271"/>
        <v>2018</v>
      </c>
      <c r="AK383" s="63">
        <f t="shared" si="272"/>
        <v>9</v>
      </c>
      <c r="AL383" s="44">
        <f t="shared" si="273"/>
        <v>0</v>
      </c>
      <c r="AM383" s="80">
        <f t="shared" si="274"/>
        <v>1</v>
      </c>
      <c r="AN383" s="80">
        <f t="shared" si="275"/>
        <v>0</v>
      </c>
      <c r="AO383" s="6">
        <f t="shared" si="276"/>
        <v>1</v>
      </c>
      <c r="AP383" s="80">
        <f t="shared" si="277"/>
        <v>0</v>
      </c>
      <c r="AQ383" s="44">
        <f t="shared" si="278"/>
        <v>0</v>
      </c>
      <c r="AR383" s="80">
        <f t="shared" si="279"/>
        <v>0</v>
      </c>
      <c r="AS383" s="44">
        <f t="shared" si="280"/>
        <v>0</v>
      </c>
      <c r="AT383" s="80">
        <f t="shared" si="281"/>
        <v>0</v>
      </c>
      <c r="AU383" s="80">
        <f t="shared" si="282"/>
        <v>0</v>
      </c>
      <c r="AV383" s="72">
        <f t="shared" si="283"/>
        <v>1</v>
      </c>
      <c r="AW383" s="72">
        <f t="shared" si="284"/>
        <v>1</v>
      </c>
      <c r="AX383" s="72">
        <f t="shared" si="285"/>
        <v>0</v>
      </c>
      <c r="AY383" s="72">
        <f t="shared" si="286"/>
        <v>0</v>
      </c>
      <c r="AZ383" s="72">
        <f t="shared" si="287"/>
        <v>0</v>
      </c>
      <c r="BA383" s="72">
        <f>IF(SUM(Referrals[[#This Row],[Tribal.bin]:[GA.bin]]) = 0,0,1)</f>
        <v>1</v>
      </c>
      <c r="BB383" s="72">
        <f t="shared" si="288"/>
        <v>0</v>
      </c>
      <c r="BC383" s="72">
        <f t="shared" si="289"/>
        <v>0</v>
      </c>
      <c r="BD383" s="72">
        <f t="shared" si="290"/>
        <v>0</v>
      </c>
      <c r="BE383" s="72">
        <f t="shared" si="291"/>
        <v>0</v>
      </c>
      <c r="BF383" s="72">
        <f t="shared" si="292"/>
        <v>0</v>
      </c>
      <c r="BG383" s="72">
        <f t="shared" si="293"/>
        <v>1</v>
      </c>
      <c r="BH383" s="72">
        <f t="shared" si="294"/>
        <v>0</v>
      </c>
      <c r="BI383" s="72">
        <f t="shared" si="295"/>
        <v>0</v>
      </c>
      <c r="BJ383" s="78">
        <f t="shared" si="296"/>
        <v>0</v>
      </c>
      <c r="BK383" s="78">
        <f t="shared" si="297"/>
        <v>0</v>
      </c>
      <c r="BL383" s="78">
        <f t="shared" si="298"/>
        <v>0</v>
      </c>
      <c r="BM383" s="72">
        <f t="shared" si="299"/>
        <v>0</v>
      </c>
      <c r="BN383" s="72">
        <f t="shared" si="300"/>
        <v>1</v>
      </c>
      <c r="BO383" s="72">
        <f t="shared" si="301"/>
        <v>1</v>
      </c>
      <c r="BP383" s="80">
        <f t="shared" si="302"/>
        <v>0</v>
      </c>
      <c r="BQ383" s="72">
        <f t="shared" si="303"/>
        <v>1</v>
      </c>
      <c r="BR383" s="72">
        <f t="shared" si="304"/>
        <v>0</v>
      </c>
      <c r="BS383" s="78">
        <f t="shared" si="305"/>
        <v>0</v>
      </c>
      <c r="BT383" s="78">
        <f t="shared" si="306"/>
        <v>0</v>
      </c>
      <c r="BU383" s="80">
        <f t="shared" si="307"/>
        <v>0</v>
      </c>
      <c r="BV383" s="80">
        <f t="shared" si="308"/>
        <v>0</v>
      </c>
      <c r="BW383" s="78">
        <f>COUNTIF(Referrals[[#This Row],[Name]:[Alt.contact]],"Mi")</f>
        <v>0</v>
      </c>
      <c r="BX383" s="80">
        <f t="shared" si="309"/>
        <v>0</v>
      </c>
      <c r="BY383" s="72">
        <f t="shared" si="310"/>
        <v>0</v>
      </c>
      <c r="BZ383" s="80">
        <f t="shared" si="311"/>
        <v>0</v>
      </c>
      <c r="CA383" s="67">
        <f t="shared" si="312"/>
        <v>0</v>
      </c>
      <c r="CB383" s="80">
        <f t="shared" si="313"/>
        <v>1</v>
      </c>
      <c r="CC383" s="80">
        <f t="shared" si="314"/>
        <v>0</v>
      </c>
      <c r="CD383" s="80">
        <f t="shared" si="315"/>
        <v>0</v>
      </c>
      <c r="CE383" s="52">
        <v>43375</v>
      </c>
      <c r="CF383" t="s">
        <v>717</v>
      </c>
      <c r="CG383" s="41" t="s">
        <v>104</v>
      </c>
      <c r="CI383" t="s">
        <v>27</v>
      </c>
      <c r="CJ383" s="4">
        <v>43375</v>
      </c>
      <c r="CK383" s="80" t="str">
        <f t="shared" si="316"/>
        <v xml:space="preserve"> </v>
      </c>
      <c r="CL383" s="15"/>
      <c r="CM383" s="6" t="str">
        <f t="shared" ca="1" si="317"/>
        <v xml:space="preserve"> </v>
      </c>
      <c r="CN383" s="6" t="str">
        <f t="shared" ca="1" si="318"/>
        <v xml:space="preserve"> </v>
      </c>
      <c r="CO383" s="80" t="str">
        <f t="shared" ca="1" si="319"/>
        <v xml:space="preserve"> </v>
      </c>
      <c r="CP383" s="80" t="str">
        <f t="shared" si="320"/>
        <v xml:space="preserve"> </v>
      </c>
      <c r="CQ383" s="80" t="str">
        <f t="shared" si="321"/>
        <v xml:space="preserve"> </v>
      </c>
      <c r="CR383" s="80" t="str">
        <f t="shared" si="322"/>
        <v xml:space="preserve"> </v>
      </c>
      <c r="CS383" s="80">
        <f t="shared" si="323"/>
        <v>13</v>
      </c>
    </row>
    <row r="384" spans="1:97">
      <c r="A384" s="33" t="s">
        <v>527</v>
      </c>
      <c r="B384" t="s">
        <v>284</v>
      </c>
      <c r="C384" t="s">
        <v>353</v>
      </c>
      <c r="D384">
        <v>1051472</v>
      </c>
      <c r="E384" s="4">
        <v>43123</v>
      </c>
      <c r="F384" s="2">
        <v>43362</v>
      </c>
      <c r="G384" s="2">
        <v>32710</v>
      </c>
      <c r="H384" s="58">
        <f t="shared" si="325"/>
        <v>29</v>
      </c>
      <c r="I384" s="72" t="s">
        <v>11</v>
      </c>
      <c r="J384" s="43" t="s">
        <v>8</v>
      </c>
      <c r="K384" s="6">
        <v>11</v>
      </c>
      <c r="L384" s="6" t="s">
        <v>8</v>
      </c>
      <c r="M384" s="6" t="s">
        <v>11</v>
      </c>
      <c r="N384" s="6" t="s">
        <v>11</v>
      </c>
      <c r="O384" s="57" t="s">
        <v>8</v>
      </c>
      <c r="P384" t="s">
        <v>77</v>
      </c>
      <c r="R384" t="s">
        <v>11</v>
      </c>
      <c r="S384" s="40" t="s">
        <v>11</v>
      </c>
      <c r="T384" t="s">
        <v>22</v>
      </c>
      <c r="U384" s="76" t="s">
        <v>8</v>
      </c>
      <c r="V384" s="22" t="s">
        <v>11</v>
      </c>
      <c r="W384" s="76" t="s">
        <v>11</v>
      </c>
      <c r="X384" s="76" t="s">
        <v>11</v>
      </c>
      <c r="Y384" s="76" t="s">
        <v>8</v>
      </c>
      <c r="Z384" s="53"/>
      <c r="AE384" t="s">
        <v>12</v>
      </c>
      <c r="AF384" s="6">
        <f>Referrals[[#This Row],[Date.Received]]-Referrals[[#This Row],[Date.Assessed]]</f>
        <v>239</v>
      </c>
      <c r="AG384" s="6" t="s">
        <v>644</v>
      </c>
      <c r="AH384" s="6" t="s">
        <v>640</v>
      </c>
      <c r="AI384" s="6" t="s">
        <v>700</v>
      </c>
      <c r="AJ384" s="63">
        <f t="shared" si="271"/>
        <v>2018</v>
      </c>
      <c r="AK384" s="63">
        <f t="shared" si="272"/>
        <v>9</v>
      </c>
      <c r="AL384" s="80">
        <f t="shared" si="273"/>
        <v>1</v>
      </c>
      <c r="AM384" s="80">
        <f t="shared" si="274"/>
        <v>0</v>
      </c>
      <c r="AN384" s="80">
        <f t="shared" si="275"/>
        <v>0</v>
      </c>
      <c r="AO384" s="44">
        <f t="shared" si="276"/>
        <v>0</v>
      </c>
      <c r="AP384" s="80">
        <f t="shared" si="277"/>
        <v>0</v>
      </c>
      <c r="AQ384" s="80">
        <f t="shared" si="278"/>
        <v>1</v>
      </c>
      <c r="AR384" s="80">
        <f t="shared" si="279"/>
        <v>0</v>
      </c>
      <c r="AS384" s="44">
        <f t="shared" si="280"/>
        <v>0</v>
      </c>
      <c r="AT384" s="80">
        <f t="shared" si="281"/>
        <v>0</v>
      </c>
      <c r="AU384" s="80">
        <f t="shared" si="282"/>
        <v>0</v>
      </c>
      <c r="AV384" s="72">
        <f t="shared" si="283"/>
        <v>1</v>
      </c>
      <c r="AW384" s="72">
        <f t="shared" si="284"/>
        <v>1</v>
      </c>
      <c r="AX384" s="72">
        <f t="shared" si="285"/>
        <v>0</v>
      </c>
      <c r="AY384" s="72">
        <f t="shared" si="286"/>
        <v>0</v>
      </c>
      <c r="AZ384" s="72">
        <f t="shared" si="287"/>
        <v>0</v>
      </c>
      <c r="BA384" s="72">
        <f>IF(SUM(Referrals[[#This Row],[Tribal.bin]:[GA.bin]]) = 0,0,1)</f>
        <v>1</v>
      </c>
      <c r="BB384" s="72">
        <f t="shared" si="288"/>
        <v>0</v>
      </c>
      <c r="BC384" s="72">
        <f t="shared" si="289"/>
        <v>0</v>
      </c>
      <c r="BD384" s="72">
        <f t="shared" si="290"/>
        <v>0</v>
      </c>
      <c r="BE384" s="72">
        <f t="shared" si="291"/>
        <v>0</v>
      </c>
      <c r="BF384" s="72">
        <f t="shared" si="292"/>
        <v>1</v>
      </c>
      <c r="BG384" s="72">
        <f t="shared" si="293"/>
        <v>0</v>
      </c>
      <c r="BH384" s="72">
        <f t="shared" si="294"/>
        <v>0</v>
      </c>
      <c r="BI384" s="72">
        <f t="shared" si="295"/>
        <v>0</v>
      </c>
      <c r="BJ384" s="78">
        <f t="shared" si="296"/>
        <v>1</v>
      </c>
      <c r="BK384" s="78">
        <f t="shared" si="297"/>
        <v>1</v>
      </c>
      <c r="BL384" s="78">
        <f t="shared" si="298"/>
        <v>0</v>
      </c>
      <c r="BM384" s="72">
        <f t="shared" si="299"/>
        <v>0</v>
      </c>
      <c r="BN384" s="72">
        <f t="shared" si="300"/>
        <v>1</v>
      </c>
      <c r="BO384" s="72">
        <f t="shared" si="301"/>
        <v>1</v>
      </c>
      <c r="BP384" s="80">
        <f t="shared" si="302"/>
        <v>0</v>
      </c>
      <c r="BQ384" s="72">
        <f t="shared" si="303"/>
        <v>1</v>
      </c>
      <c r="BR384" s="72">
        <f t="shared" si="304"/>
        <v>0</v>
      </c>
      <c r="BS384" s="78">
        <f t="shared" si="305"/>
        <v>1</v>
      </c>
      <c r="BT384" s="78">
        <f t="shared" si="306"/>
        <v>1</v>
      </c>
      <c r="BU384" s="80">
        <f t="shared" si="307"/>
        <v>0</v>
      </c>
      <c r="BV384" s="80">
        <f t="shared" si="308"/>
        <v>0</v>
      </c>
      <c r="BW384" s="78">
        <f>COUNTIF(Referrals[[#This Row],[Name]:[Alt.contact]],"Mi")</f>
        <v>0</v>
      </c>
      <c r="BX384" s="80">
        <f t="shared" si="309"/>
        <v>0</v>
      </c>
      <c r="BY384" s="72">
        <f t="shared" si="310"/>
        <v>0</v>
      </c>
      <c r="BZ384" s="80">
        <f t="shared" si="311"/>
        <v>0</v>
      </c>
      <c r="CA384" s="67">
        <f t="shared" si="312"/>
        <v>0</v>
      </c>
      <c r="CB384" s="80">
        <f t="shared" si="313"/>
        <v>1</v>
      </c>
      <c r="CC384" s="80">
        <f t="shared" si="314"/>
        <v>0</v>
      </c>
      <c r="CD384" s="80">
        <f t="shared" si="315"/>
        <v>0</v>
      </c>
      <c r="CE384" s="22"/>
      <c r="CF384" s="40" t="s">
        <v>413</v>
      </c>
      <c r="CG384" s="62"/>
      <c r="CH384" s="22"/>
      <c r="CI384" s="22"/>
      <c r="CJ384" s="4">
        <v>43411</v>
      </c>
      <c r="CK384" s="80" t="str">
        <f t="shared" si="316"/>
        <v xml:space="preserve"> </v>
      </c>
      <c r="CL384" s="15"/>
      <c r="CM384" s="6" t="str">
        <f t="shared" ca="1" si="317"/>
        <v xml:space="preserve"> </v>
      </c>
      <c r="CN384" s="6" t="str">
        <f t="shared" ca="1" si="318"/>
        <v xml:space="preserve"> </v>
      </c>
      <c r="CO384" s="80" t="str">
        <f t="shared" ca="1" si="319"/>
        <v xml:space="preserve"> </v>
      </c>
      <c r="CP384" s="80" t="str">
        <f t="shared" si="320"/>
        <v xml:space="preserve"> </v>
      </c>
      <c r="CQ384" s="80" t="str">
        <f t="shared" si="321"/>
        <v xml:space="preserve"> </v>
      </c>
      <c r="CR384" s="80" t="str">
        <f t="shared" si="322"/>
        <v xml:space="preserve"> </v>
      </c>
      <c r="CS384" s="80">
        <f t="shared" si="323"/>
        <v>49</v>
      </c>
    </row>
    <row r="385" spans="1:97">
      <c r="A385" s="33" t="s">
        <v>528</v>
      </c>
      <c r="B385" t="s">
        <v>284</v>
      </c>
      <c r="C385" t="s">
        <v>397</v>
      </c>
      <c r="D385">
        <v>1028012</v>
      </c>
      <c r="E385" s="4">
        <v>42907</v>
      </c>
      <c r="F385" s="2">
        <v>43362</v>
      </c>
      <c r="G385" s="2">
        <v>27740</v>
      </c>
      <c r="H385" s="58">
        <f t="shared" si="325"/>
        <v>42</v>
      </c>
      <c r="I385" s="72" t="s">
        <v>8</v>
      </c>
      <c r="J385" s="43" t="s">
        <v>8</v>
      </c>
      <c r="K385" s="6">
        <v>11</v>
      </c>
      <c r="L385" s="6" t="s">
        <v>8</v>
      </c>
      <c r="M385" s="6" t="s">
        <v>11</v>
      </c>
      <c r="N385" s="6" t="s">
        <v>11</v>
      </c>
      <c r="O385" s="57" t="s">
        <v>11</v>
      </c>
      <c r="P385" t="s">
        <v>9</v>
      </c>
      <c r="Q385" t="s">
        <v>11</v>
      </c>
      <c r="R385" t="s">
        <v>11</v>
      </c>
      <c r="T385" t="s">
        <v>45</v>
      </c>
      <c r="U385" s="76" t="s">
        <v>8</v>
      </c>
      <c r="V385" s="22" t="s">
        <v>11</v>
      </c>
      <c r="W385" s="76" t="s">
        <v>11</v>
      </c>
      <c r="X385" s="76" t="s">
        <v>11</v>
      </c>
      <c r="Y385" s="76" t="s">
        <v>8</v>
      </c>
      <c r="Z385" s="53" t="s">
        <v>8</v>
      </c>
      <c r="AA385" t="s">
        <v>2</v>
      </c>
      <c r="AE385" t="s">
        <v>12</v>
      </c>
      <c r="AF385" s="6">
        <f>Referrals[[#This Row],[Date.Received]]-Referrals[[#This Row],[Date.Assessed]]</f>
        <v>455</v>
      </c>
      <c r="AG385" s="6" t="s">
        <v>644</v>
      </c>
      <c r="AH385" s="6" t="s">
        <v>640</v>
      </c>
      <c r="AI385" s="6" t="s">
        <v>700</v>
      </c>
      <c r="AJ385" s="63">
        <f t="shared" si="271"/>
        <v>2018</v>
      </c>
      <c r="AK385" s="63">
        <f t="shared" si="272"/>
        <v>9</v>
      </c>
      <c r="AL385" s="80">
        <f t="shared" si="273"/>
        <v>1</v>
      </c>
      <c r="AM385" s="80">
        <f t="shared" si="274"/>
        <v>0</v>
      </c>
      <c r="AN385" s="80">
        <f t="shared" si="275"/>
        <v>0</v>
      </c>
      <c r="AO385" s="44">
        <f t="shared" si="276"/>
        <v>0</v>
      </c>
      <c r="AP385" s="80">
        <f t="shared" si="277"/>
        <v>0</v>
      </c>
      <c r="AQ385" s="80">
        <f t="shared" si="278"/>
        <v>1</v>
      </c>
      <c r="AR385" s="80">
        <f t="shared" si="279"/>
        <v>0</v>
      </c>
      <c r="AS385" s="44">
        <f t="shared" si="280"/>
        <v>0</v>
      </c>
      <c r="AT385" s="80">
        <f t="shared" si="281"/>
        <v>0</v>
      </c>
      <c r="AU385" s="80">
        <f t="shared" si="282"/>
        <v>0</v>
      </c>
      <c r="AV385" s="72">
        <f t="shared" si="283"/>
        <v>1</v>
      </c>
      <c r="AW385" s="72">
        <f t="shared" si="284"/>
        <v>0</v>
      </c>
      <c r="AX385" s="72">
        <f t="shared" si="285"/>
        <v>0</v>
      </c>
      <c r="AY385" s="72">
        <f t="shared" si="286"/>
        <v>1</v>
      </c>
      <c r="AZ385" s="72">
        <f t="shared" si="287"/>
        <v>0</v>
      </c>
      <c r="BA385" s="72">
        <f>IF(SUM(Referrals[[#This Row],[Tribal.bin]:[GA.bin]]) = 0,0,1)</f>
        <v>1</v>
      </c>
      <c r="BB385" s="72">
        <f t="shared" si="288"/>
        <v>0</v>
      </c>
      <c r="BC385" s="72">
        <f t="shared" si="289"/>
        <v>0</v>
      </c>
      <c r="BD385" s="72">
        <f t="shared" si="290"/>
        <v>0</v>
      </c>
      <c r="BE385" s="72">
        <f t="shared" si="291"/>
        <v>0</v>
      </c>
      <c r="BF385" s="72">
        <f t="shared" si="292"/>
        <v>0</v>
      </c>
      <c r="BG385" s="72">
        <f t="shared" si="293"/>
        <v>0</v>
      </c>
      <c r="BH385" s="72">
        <f t="shared" si="294"/>
        <v>1</v>
      </c>
      <c r="BI385" s="72">
        <f t="shared" si="295"/>
        <v>1</v>
      </c>
      <c r="BJ385" s="78">
        <f t="shared" si="296"/>
        <v>1</v>
      </c>
      <c r="BK385" s="78">
        <f t="shared" si="297"/>
        <v>1</v>
      </c>
      <c r="BL385" s="78">
        <f t="shared" si="298"/>
        <v>0</v>
      </c>
      <c r="BM385" s="72">
        <f t="shared" si="299"/>
        <v>1</v>
      </c>
      <c r="BN385" s="72">
        <f t="shared" si="300"/>
        <v>1</v>
      </c>
      <c r="BO385" s="72">
        <f t="shared" si="301"/>
        <v>0</v>
      </c>
      <c r="BP385" s="80">
        <f t="shared" si="302"/>
        <v>0</v>
      </c>
      <c r="BQ385" s="72">
        <f t="shared" si="303"/>
        <v>0</v>
      </c>
      <c r="BR385" s="72">
        <f t="shared" si="304"/>
        <v>0</v>
      </c>
      <c r="BS385" s="78">
        <f t="shared" si="305"/>
        <v>1</v>
      </c>
      <c r="BT385" s="78">
        <f t="shared" si="306"/>
        <v>1</v>
      </c>
      <c r="BU385" s="80">
        <f t="shared" si="307"/>
        <v>0</v>
      </c>
      <c r="BV385" s="80">
        <f t="shared" si="308"/>
        <v>0</v>
      </c>
      <c r="BW385" s="78">
        <f>COUNTIF(Referrals[[#This Row],[Name]:[Alt.contact]],"Mi")</f>
        <v>0</v>
      </c>
      <c r="BX385" s="80">
        <f t="shared" si="309"/>
        <v>0</v>
      </c>
      <c r="BY385" s="72">
        <f t="shared" si="310"/>
        <v>0</v>
      </c>
      <c r="BZ385" s="80">
        <f t="shared" si="311"/>
        <v>0</v>
      </c>
      <c r="CA385" s="67">
        <f t="shared" si="312"/>
        <v>0</v>
      </c>
      <c r="CB385" s="80">
        <f t="shared" si="313"/>
        <v>1</v>
      </c>
      <c r="CC385" s="80">
        <f t="shared" si="314"/>
        <v>0</v>
      </c>
      <c r="CD385" s="80">
        <f t="shared" si="315"/>
        <v>0</v>
      </c>
      <c r="CE385" s="52"/>
      <c r="CF385" t="s">
        <v>717</v>
      </c>
      <c r="CG385" s="41" t="s">
        <v>104</v>
      </c>
      <c r="CI385" s="22" t="s">
        <v>27</v>
      </c>
      <c r="CJ385" s="4">
        <v>43391</v>
      </c>
      <c r="CK385" s="80" t="str">
        <f t="shared" si="316"/>
        <v xml:space="preserve"> </v>
      </c>
      <c r="CL385" s="15"/>
      <c r="CM385" s="6" t="str">
        <f t="shared" ca="1" si="317"/>
        <v xml:space="preserve"> </v>
      </c>
      <c r="CN385" s="6" t="str">
        <f t="shared" ca="1" si="318"/>
        <v xml:space="preserve"> </v>
      </c>
      <c r="CO385" s="80" t="str">
        <f t="shared" ca="1" si="319"/>
        <v xml:space="preserve"> </v>
      </c>
      <c r="CP385" s="80" t="str">
        <f t="shared" si="320"/>
        <v xml:space="preserve"> </v>
      </c>
      <c r="CQ385" s="80" t="str">
        <f t="shared" si="321"/>
        <v xml:space="preserve"> </v>
      </c>
      <c r="CR385" s="80" t="str">
        <f t="shared" si="322"/>
        <v xml:space="preserve"> </v>
      </c>
      <c r="CS385" s="80">
        <f t="shared" si="323"/>
        <v>29</v>
      </c>
    </row>
    <row r="386" spans="1:97">
      <c r="A386" s="33" t="s">
        <v>529</v>
      </c>
      <c r="B386" t="s">
        <v>284</v>
      </c>
      <c r="C386" t="s">
        <v>397</v>
      </c>
      <c r="D386">
        <v>1038898</v>
      </c>
      <c r="E386" s="4">
        <v>43271</v>
      </c>
      <c r="F386" s="2">
        <v>43362</v>
      </c>
      <c r="G386" s="2">
        <v>24999</v>
      </c>
      <c r="H386" s="58">
        <f t="shared" si="325"/>
        <v>50</v>
      </c>
      <c r="I386" s="72" t="s">
        <v>8</v>
      </c>
      <c r="J386" s="43" t="s">
        <v>8</v>
      </c>
      <c r="K386" s="6">
        <v>11</v>
      </c>
      <c r="L386" s="6" t="s">
        <v>8</v>
      </c>
      <c r="M386" s="6" t="s">
        <v>11</v>
      </c>
      <c r="N386" s="6" t="s">
        <v>11</v>
      </c>
      <c r="O386" s="57" t="s">
        <v>8</v>
      </c>
      <c r="P386" t="s">
        <v>9</v>
      </c>
      <c r="Q386" t="s">
        <v>11</v>
      </c>
      <c r="T386" t="s">
        <v>10</v>
      </c>
      <c r="U386" s="76" t="s">
        <v>8</v>
      </c>
      <c r="V386" s="22" t="s">
        <v>11</v>
      </c>
      <c r="W386" s="76" t="s">
        <v>8</v>
      </c>
      <c r="X386" s="76" t="s">
        <v>11</v>
      </c>
      <c r="Y386" s="76" t="s">
        <v>8</v>
      </c>
      <c r="Z386" s="53"/>
      <c r="AE386" t="s">
        <v>12</v>
      </c>
      <c r="AF386" s="6">
        <f>Referrals[[#This Row],[Date.Received]]-Referrals[[#This Row],[Date.Assessed]]</f>
        <v>91</v>
      </c>
      <c r="AG386" s="6" t="s">
        <v>644</v>
      </c>
      <c r="AH386" s="6" t="s">
        <v>640</v>
      </c>
      <c r="AI386" s="6" t="s">
        <v>700</v>
      </c>
      <c r="AJ386" s="63">
        <f t="shared" ref="AJ386:AJ449" si="326">YEAR(F386)</f>
        <v>2018</v>
      </c>
      <c r="AK386" s="63">
        <f t="shared" ref="AK386:AK449" si="327">MONTH(F386)</f>
        <v>9</v>
      </c>
      <c r="AL386" s="80">
        <f t="shared" ref="AL386:AL449" si="328">IF(AG386&lt;&gt;"Male",0,1)</f>
        <v>1</v>
      </c>
      <c r="AM386" s="80">
        <f t="shared" ref="AM386:AM449" si="329">IF(AG386&lt;&gt;"Female",0,1)</f>
        <v>0</v>
      </c>
      <c r="AN386" s="80">
        <f t="shared" ref="AN386:AN449" si="330">IF(AG386&lt;&gt;"Trans",0,1)</f>
        <v>0</v>
      </c>
      <c r="AO386" s="44">
        <f t="shared" ref="AO386:AO449" si="331">IF(AH386&lt;&gt;"AI",0,1)</f>
        <v>0</v>
      </c>
      <c r="AP386" s="80">
        <f t="shared" ref="AP386:AP449" si="332">IF(AH386&lt;&gt;"Asian",0,1)</f>
        <v>0</v>
      </c>
      <c r="AQ386" s="80">
        <f t="shared" ref="AQ386:AQ449" si="333">IF(AH386&lt;&gt;"Black/AA",0,1)</f>
        <v>1</v>
      </c>
      <c r="AR386" s="80">
        <f t="shared" ref="AR386:AR449" si="334">IF(AH386&lt;&gt;"NH/PI",0,1)</f>
        <v>0</v>
      </c>
      <c r="AS386" s="44">
        <f t="shared" ref="AS386:AS449" si="335">IF(AH386&lt;&gt;"White",0,1)</f>
        <v>0</v>
      </c>
      <c r="AT386" s="80">
        <f t="shared" ref="AT386:AT449" si="336">IF(AH386&lt;&gt;"Mix/Other",0,1)</f>
        <v>0</v>
      </c>
      <c r="AU386" s="80">
        <f t="shared" ref="AU386:AU449" si="337">IF(AI386&lt;&gt;"H/L",0,1)</f>
        <v>0</v>
      </c>
      <c r="AV386" s="72">
        <f t="shared" ref="AV386:AV449" si="338">IF(V386&lt;&gt;"Yes",0,1)</f>
        <v>1</v>
      </c>
      <c r="AW386" s="72">
        <f t="shared" ref="AW386:AW449" si="339">IF(T386&lt;&gt;"Chronic Homeless",0,1)</f>
        <v>0</v>
      </c>
      <c r="AX386" s="72">
        <f t="shared" ref="AX386:AX449" si="340">IF(T386&lt;&gt;"HUD homeless",0,1)</f>
        <v>1</v>
      </c>
      <c r="AY386" s="72">
        <f t="shared" ref="AY386:AY449" si="341">IF(T386&lt;&gt;"Long term homeless",0,1)</f>
        <v>0</v>
      </c>
      <c r="AZ386" s="72">
        <f t="shared" ref="AZ386:AZ449" si="342">IF(T386&lt;&gt;"not homeless",0,1)</f>
        <v>0</v>
      </c>
      <c r="BA386" s="72">
        <f>IF(SUM(Referrals[[#This Row],[Tribal.bin]:[GA.bin]]) = 0,0,1)</f>
        <v>1</v>
      </c>
      <c r="BB386" s="72">
        <f t="shared" ref="BB386:BB449" si="343">IF(P386&lt;&gt;"Tribal",0,1)</f>
        <v>0</v>
      </c>
      <c r="BC386" s="72">
        <f t="shared" ref="BC386:BC449" si="344">IF(P386&lt;&gt;"SSDI",0,1)</f>
        <v>0</v>
      </c>
      <c r="BD386" s="72">
        <f t="shared" ref="BD386:BD449" si="345">IF(P386&lt;&gt;"RSDI",0,1)</f>
        <v>0</v>
      </c>
      <c r="BE386" s="72">
        <f t="shared" ref="BE386:BE449" si="346">IF(P386&lt;&gt;"none",0,1)</f>
        <v>0</v>
      </c>
      <c r="BF386" s="72">
        <f t="shared" ref="BF386:BF449" si="347">IF(P386&lt;&gt;"employment",0,1)</f>
        <v>0</v>
      </c>
      <c r="BG386" s="72">
        <f t="shared" ref="BG386:BG449" si="348">IF(P386&lt;&gt;"SSI",0,1)</f>
        <v>0</v>
      </c>
      <c r="BH386" s="72">
        <f t="shared" ref="BH386:BH449" si="349">IF(P386&lt;&gt;"GA",0,1)</f>
        <v>1</v>
      </c>
      <c r="BI386" s="72">
        <f t="shared" ref="BI386:BI449" si="350">IF(O386&lt;&gt;"no",1,0)</f>
        <v>0</v>
      </c>
      <c r="BJ386" s="78">
        <f t="shared" ref="BJ386:BJ449" si="351">IF(M386&lt;&gt;"no",1,0)</f>
        <v>1</v>
      </c>
      <c r="BK386" s="78">
        <f t="shared" ref="BK386:BK449" si="352">IF(N386&lt;&gt;"no",1,0)</f>
        <v>1</v>
      </c>
      <c r="BL386" s="78">
        <f t="shared" ref="BL386:BL449" si="353">IF(L386&lt;&gt;"no",1,0)</f>
        <v>0</v>
      </c>
      <c r="BM386" s="72">
        <f t="shared" ref="BM386:BM449" si="354">IF(Q386&lt;&gt;"",1,0)</f>
        <v>1</v>
      </c>
      <c r="BN386" s="72">
        <f t="shared" ref="BN386:BN449" si="355">IF(R386&lt;&gt;"",1,0)</f>
        <v>0</v>
      </c>
      <c r="BO386" s="72">
        <f t="shared" ref="BO386:BO449" si="356">IF(S386&lt;&gt;"",1,0)</f>
        <v>0</v>
      </c>
      <c r="BP386" s="80">
        <f t="shared" ref="BP386:BP449" si="357">IF(Y386&lt;&gt;"yes",0,1)</f>
        <v>0</v>
      </c>
      <c r="BQ386" s="72">
        <f t="shared" ref="BQ386:BQ449" si="358">IF(I386&lt;&gt;"Yes",0,1)</f>
        <v>0</v>
      </c>
      <c r="BR386" s="72">
        <f t="shared" ref="BR386:BR449" si="359">IF(J386&lt;&gt;"Yes",0,1)</f>
        <v>0</v>
      </c>
      <c r="BS386" s="78">
        <f t="shared" ref="BS386:BS449" si="360">IF(W386&lt;&gt;"no",1,0)</f>
        <v>0</v>
      </c>
      <c r="BT386" s="78">
        <f t="shared" ref="BT386:BT449" si="361">IF(X386&lt;&gt;"no",1,0)</f>
        <v>1</v>
      </c>
      <c r="BU386" s="80">
        <f t="shared" ref="BU386:BU449" si="362">IF(U386&lt;&gt;"Yes",0,1)</f>
        <v>0</v>
      </c>
      <c r="BV386" s="80">
        <f t="shared" ref="BV386:BV449" si="363">IF(I386&lt;&gt;"unkwn",0,1)</f>
        <v>0</v>
      </c>
      <c r="BW386" s="78">
        <f>COUNTIF(Referrals[[#This Row],[Name]:[Alt.contact]],"Mi")</f>
        <v>0</v>
      </c>
      <c r="BX386" s="80">
        <f t="shared" ref="BX386:BX449" si="364">IF(BW386 &gt;0,1,0)</f>
        <v>0</v>
      </c>
      <c r="BY386" s="80">
        <f t="shared" ref="BY386:BY449" si="365">IF(AD386&lt;&gt;"",1,0)</f>
        <v>0</v>
      </c>
      <c r="BZ386" s="80">
        <f t="shared" ref="BZ386:BZ449" si="366">IF(AE386&lt;&gt;"interview scheduled",0,1)</f>
        <v>0</v>
      </c>
      <c r="CA386" s="67">
        <f t="shared" ref="CA386:CA449" si="367">IF(AE386&lt;&gt;"Moved in",0,1)</f>
        <v>0</v>
      </c>
      <c r="CB386" s="80">
        <f t="shared" ref="CB386:CB449" si="368">IF(AE386&lt;&gt;"Removed",0,1)</f>
        <v>1</v>
      </c>
      <c r="CC386" s="80">
        <f t="shared" ref="CC386:CC449" si="369">IF(AE386&lt;&gt;"in process with PM",0,1)</f>
        <v>0</v>
      </c>
      <c r="CD386" s="80">
        <f t="shared" ref="CD386:CD449" si="370">IF(AE386&lt;&gt;"",0,1)</f>
        <v>0</v>
      </c>
      <c r="CE386" s="22"/>
      <c r="CF386" s="40" t="s">
        <v>413</v>
      </c>
      <c r="CG386" s="62"/>
      <c r="CH386" s="22"/>
      <c r="CI386" s="22"/>
      <c r="CJ386" s="4">
        <v>43411</v>
      </c>
      <c r="CK386" s="80" t="str">
        <f t="shared" ref="CK386:CK449" si="371">_xlfn.IFS(AE386="Removed"," ",AE386 = "in process with PM"," ",AE386 = "interview scheduled"," ", AE386 = FALSE, " ", CL386 &gt; 1/1/2010,"no",AE386 = "Moved in","Yes")</f>
        <v xml:space="preserve"> </v>
      </c>
      <c r="CL386" s="15"/>
      <c r="CM386" s="6" t="str">
        <f t="shared" ref="CM386:CM449" ca="1" si="372">_xlfn.IFS(AE386="Removed"," ",AE386 = "in process with PM"," ",AE386 = "interview scheduled"," ", AE386 = FALSE, " ",CK386 = "no",CL386 - CE386,CK386 = "Yes",TODAY() - CE386)</f>
        <v xml:space="preserve"> </v>
      </c>
      <c r="CN386" s="6" t="str">
        <f t="shared" ref="CN386:CN449" ca="1" si="373">_xlfn.IFS(AE386="Removed"," ",AE386 = "in process with PM"," ",AE386 = "interview scheduled"," ", AE386 = FALSE, " ",(TODAY() - CE386) &gt; 364,"Yes",(TODAY() - CE386) &lt; 365,"no")</f>
        <v xml:space="preserve"> </v>
      </c>
      <c r="CO386" s="80" t="str">
        <f t="shared" ref="CO386:CO449" ca="1" si="374">_xlfn.IFS(AE386="Removed"," ",AE386 = "in process with PM"," ",AE386 = "interview scheduled"," ", AE386 = FALSE, " ",CM386 &gt; 364,"Yes",CM386 &lt; 365,"no")</f>
        <v xml:space="preserve"> </v>
      </c>
      <c r="CP386" s="80" t="str">
        <f t="shared" ref="CP386:CP449" si="375">_xlfn.IFS(AE386="Removed"," ",AE386 = "in process with PM"," ",AE386 = "interview scheduled"," ",AE386 = FALSE, " ", AE386 = "moved in",CE386 - F386)</f>
        <v xml:space="preserve"> </v>
      </c>
      <c r="CQ386" s="80" t="str">
        <f t="shared" ref="CQ386:CQ449" si="376">_xlfn.IFS(AD386=FALSE," ",AD386 &gt; 1/1/2010,AD386 - F386,,,,,AE386 = "in process with PM",AD386 - F386)</f>
        <v xml:space="preserve"> </v>
      </c>
      <c r="CR386" s="80" t="str">
        <f t="shared" ref="CR386:CR449" si="377">_xlfn.IFS(AE386="Removed"," ",AE386 = "in process with PM"," ",AE386 = "interview scheduled"," ",AE386 = FALSE, " ", AE386 = "moved in",CE386 - AD386)</f>
        <v xml:space="preserve"> </v>
      </c>
      <c r="CS386" s="80">
        <f t="shared" ref="CS386:CS449" si="378">_xlfn.IFS(AE386="moved in"," ",AE386 = "in process with PM"," ",AE386 = "interview scheduled"," ",AE386 = FALSE, " ", AE386 = "removed",CJ386 - F386)</f>
        <v>49</v>
      </c>
    </row>
    <row r="387" spans="1:97">
      <c r="A387" s="33" t="s">
        <v>531</v>
      </c>
      <c r="B387" t="s">
        <v>111</v>
      </c>
      <c r="C387" t="s">
        <v>161</v>
      </c>
      <c r="D387">
        <v>1079574</v>
      </c>
      <c r="E387" s="4">
        <v>43346</v>
      </c>
      <c r="F387" s="2">
        <v>43362</v>
      </c>
      <c r="G387" s="2">
        <v>30497</v>
      </c>
      <c r="H387" s="58">
        <f t="shared" si="325"/>
        <v>35</v>
      </c>
      <c r="I387" s="72" t="s">
        <v>8</v>
      </c>
      <c r="J387" s="43" t="s">
        <v>8</v>
      </c>
      <c r="K387" s="6">
        <v>13</v>
      </c>
      <c r="L387" s="6" t="s">
        <v>8</v>
      </c>
      <c r="M387" s="6" t="s">
        <v>8</v>
      </c>
      <c r="N387" s="6" t="s">
        <v>8</v>
      </c>
      <c r="O387" s="57" t="s">
        <v>8</v>
      </c>
      <c r="P387" t="s">
        <v>9</v>
      </c>
      <c r="Q387" t="s">
        <v>11</v>
      </c>
      <c r="S387" s="40" t="s">
        <v>11</v>
      </c>
      <c r="T387" t="s">
        <v>22</v>
      </c>
      <c r="U387" s="76" t="s">
        <v>8</v>
      </c>
      <c r="V387" s="22" t="s">
        <v>11</v>
      </c>
      <c r="W387" s="76" t="s">
        <v>11</v>
      </c>
      <c r="X387" s="76" t="s">
        <v>11</v>
      </c>
      <c r="Y387" s="76" t="s">
        <v>8</v>
      </c>
      <c r="Z387" s="53"/>
      <c r="AE387" t="s">
        <v>12</v>
      </c>
      <c r="AF387" s="6">
        <f>Referrals[[#This Row],[Date.Received]]-Referrals[[#This Row],[Date.Assessed]]</f>
        <v>16</v>
      </c>
      <c r="AG387" s="44" t="s">
        <v>645</v>
      </c>
      <c r="AH387" s="6" t="s">
        <v>638</v>
      </c>
      <c r="AI387" s="6" t="s">
        <v>700</v>
      </c>
      <c r="AJ387" s="63">
        <f t="shared" si="326"/>
        <v>2018</v>
      </c>
      <c r="AK387" s="63">
        <f t="shared" si="327"/>
        <v>9</v>
      </c>
      <c r="AL387" s="44">
        <f t="shared" si="328"/>
        <v>0</v>
      </c>
      <c r="AM387" s="80">
        <f t="shared" si="329"/>
        <v>1</v>
      </c>
      <c r="AN387" s="80">
        <f t="shared" si="330"/>
        <v>0</v>
      </c>
      <c r="AO387" s="6">
        <f t="shared" si="331"/>
        <v>1</v>
      </c>
      <c r="AP387" s="80">
        <f t="shared" si="332"/>
        <v>0</v>
      </c>
      <c r="AQ387" s="44">
        <f t="shared" si="333"/>
        <v>0</v>
      </c>
      <c r="AR387" s="80">
        <f t="shared" si="334"/>
        <v>0</v>
      </c>
      <c r="AS387" s="44">
        <f t="shared" si="335"/>
        <v>0</v>
      </c>
      <c r="AT387" s="80">
        <f t="shared" si="336"/>
        <v>0</v>
      </c>
      <c r="AU387" s="80">
        <f t="shared" si="337"/>
        <v>0</v>
      </c>
      <c r="AV387" s="72">
        <f t="shared" si="338"/>
        <v>1</v>
      </c>
      <c r="AW387" s="72">
        <f t="shared" si="339"/>
        <v>1</v>
      </c>
      <c r="AX387" s="72">
        <f t="shared" si="340"/>
        <v>0</v>
      </c>
      <c r="AY387" s="72">
        <f t="shared" si="341"/>
        <v>0</v>
      </c>
      <c r="AZ387" s="72">
        <f t="shared" si="342"/>
        <v>0</v>
      </c>
      <c r="BA387" s="72">
        <f>IF(SUM(Referrals[[#This Row],[Tribal.bin]:[GA.bin]]) = 0,0,1)</f>
        <v>1</v>
      </c>
      <c r="BB387" s="72">
        <f t="shared" si="343"/>
        <v>0</v>
      </c>
      <c r="BC387" s="72">
        <f t="shared" si="344"/>
        <v>0</v>
      </c>
      <c r="BD387" s="72">
        <f t="shared" si="345"/>
        <v>0</v>
      </c>
      <c r="BE387" s="72">
        <f t="shared" si="346"/>
        <v>0</v>
      </c>
      <c r="BF387" s="72">
        <f t="shared" si="347"/>
        <v>0</v>
      </c>
      <c r="BG387" s="72">
        <f t="shared" si="348"/>
        <v>0</v>
      </c>
      <c r="BH387" s="72">
        <f t="shared" si="349"/>
        <v>1</v>
      </c>
      <c r="BI387" s="72">
        <f t="shared" si="350"/>
        <v>0</v>
      </c>
      <c r="BJ387" s="78">
        <f t="shared" si="351"/>
        <v>0</v>
      </c>
      <c r="BK387" s="78">
        <f t="shared" si="352"/>
        <v>0</v>
      </c>
      <c r="BL387" s="78">
        <f t="shared" si="353"/>
        <v>0</v>
      </c>
      <c r="BM387" s="72">
        <f t="shared" si="354"/>
        <v>1</v>
      </c>
      <c r="BN387" s="72">
        <f t="shared" si="355"/>
        <v>0</v>
      </c>
      <c r="BO387" s="72">
        <f t="shared" si="356"/>
        <v>1</v>
      </c>
      <c r="BP387" s="80">
        <f t="shared" si="357"/>
        <v>0</v>
      </c>
      <c r="BQ387" s="72">
        <f t="shared" si="358"/>
        <v>0</v>
      </c>
      <c r="BR387" s="72">
        <f t="shared" si="359"/>
        <v>0</v>
      </c>
      <c r="BS387" s="78">
        <f t="shared" si="360"/>
        <v>1</v>
      </c>
      <c r="BT387" s="78">
        <f t="shared" si="361"/>
        <v>1</v>
      </c>
      <c r="BU387" s="80">
        <f t="shared" si="362"/>
        <v>0</v>
      </c>
      <c r="BV387" s="80">
        <f t="shared" si="363"/>
        <v>0</v>
      </c>
      <c r="BW387" s="78">
        <f>COUNTIF(Referrals[[#This Row],[Name]:[Alt.contact]],"Mi")</f>
        <v>0</v>
      </c>
      <c r="BX387" s="80">
        <f t="shared" si="364"/>
        <v>0</v>
      </c>
      <c r="BY387" s="72">
        <f t="shared" si="365"/>
        <v>0</v>
      </c>
      <c r="BZ387" s="80">
        <f t="shared" si="366"/>
        <v>0</v>
      </c>
      <c r="CA387" s="67">
        <f t="shared" si="367"/>
        <v>0</v>
      </c>
      <c r="CB387" s="80">
        <f t="shared" si="368"/>
        <v>1</v>
      </c>
      <c r="CC387" s="80">
        <f t="shared" si="369"/>
        <v>0</v>
      </c>
      <c r="CD387" s="80">
        <f t="shared" si="370"/>
        <v>0</v>
      </c>
      <c r="CE387" s="52"/>
      <c r="CF387" t="s">
        <v>94</v>
      </c>
      <c r="CG387" s="62"/>
      <c r="CI387" s="22"/>
      <c r="CJ387" s="4">
        <v>43391</v>
      </c>
      <c r="CK387" s="80" t="str">
        <f t="shared" si="371"/>
        <v xml:space="preserve"> </v>
      </c>
      <c r="CL387" s="15"/>
      <c r="CM387" s="6" t="str">
        <f t="shared" ca="1" si="372"/>
        <v xml:space="preserve"> </v>
      </c>
      <c r="CN387" s="6" t="str">
        <f t="shared" ca="1" si="373"/>
        <v xml:space="preserve"> </v>
      </c>
      <c r="CO387" s="80" t="str">
        <f t="shared" ca="1" si="374"/>
        <v xml:space="preserve"> </v>
      </c>
      <c r="CP387" s="80" t="str">
        <f t="shared" si="375"/>
        <v xml:space="preserve"> </v>
      </c>
      <c r="CQ387" s="80" t="str">
        <f t="shared" si="376"/>
        <v xml:space="preserve"> </v>
      </c>
      <c r="CR387" s="80" t="str">
        <f t="shared" si="377"/>
        <v xml:space="preserve"> </v>
      </c>
      <c r="CS387" s="80">
        <f t="shared" si="378"/>
        <v>29</v>
      </c>
    </row>
    <row r="388" spans="1:97">
      <c r="A388" s="33" t="s">
        <v>532</v>
      </c>
      <c r="B388" t="s">
        <v>284</v>
      </c>
      <c r="C388" t="s">
        <v>397</v>
      </c>
      <c r="D388">
        <v>1084222</v>
      </c>
      <c r="E388" s="4">
        <v>43349</v>
      </c>
      <c r="F388" s="2">
        <v>43362</v>
      </c>
      <c r="G388" s="2">
        <v>32359</v>
      </c>
      <c r="H388" s="69">
        <f t="shared" si="325"/>
        <v>30</v>
      </c>
      <c r="I388" s="72" t="s">
        <v>8</v>
      </c>
      <c r="J388" s="43" t="s">
        <v>8</v>
      </c>
      <c r="K388" s="6">
        <v>12</v>
      </c>
      <c r="L388" s="6" t="s">
        <v>8</v>
      </c>
      <c r="M388" s="6" t="s">
        <v>8</v>
      </c>
      <c r="N388" s="6" t="s">
        <v>8</v>
      </c>
      <c r="O388" s="68" t="s">
        <v>8</v>
      </c>
      <c r="P388" t="s">
        <v>355</v>
      </c>
      <c r="Q388" t="s">
        <v>11</v>
      </c>
      <c r="S388" s="40" t="s">
        <v>11</v>
      </c>
      <c r="T388" t="s">
        <v>22</v>
      </c>
      <c r="U388" s="76" t="s">
        <v>8</v>
      </c>
      <c r="V388" s="22" t="s">
        <v>11</v>
      </c>
      <c r="W388" s="76" t="s">
        <v>11</v>
      </c>
      <c r="X388" s="76" t="s">
        <v>8</v>
      </c>
      <c r="Y388" s="76" t="s">
        <v>8</v>
      </c>
      <c r="Z388" s="53"/>
      <c r="AE388" t="s">
        <v>12</v>
      </c>
      <c r="AF388" s="6">
        <f>Referrals[[#This Row],[Date.Received]]-Referrals[[#This Row],[Date.Assessed]]</f>
        <v>13</v>
      </c>
      <c r="AG388" s="44" t="s">
        <v>645</v>
      </c>
      <c r="AH388" s="6" t="s">
        <v>640</v>
      </c>
      <c r="AI388" s="6" t="s">
        <v>700</v>
      </c>
      <c r="AJ388" s="63">
        <f t="shared" si="326"/>
        <v>2018</v>
      </c>
      <c r="AK388" s="63">
        <f t="shared" si="327"/>
        <v>9</v>
      </c>
      <c r="AL388" s="44">
        <f t="shared" si="328"/>
        <v>0</v>
      </c>
      <c r="AM388" s="80">
        <f t="shared" si="329"/>
        <v>1</v>
      </c>
      <c r="AN388" s="80">
        <f t="shared" si="330"/>
        <v>0</v>
      </c>
      <c r="AO388" s="44">
        <f t="shared" si="331"/>
        <v>0</v>
      </c>
      <c r="AP388" s="80">
        <f t="shared" si="332"/>
        <v>0</v>
      </c>
      <c r="AQ388" s="80">
        <f t="shared" si="333"/>
        <v>1</v>
      </c>
      <c r="AR388" s="80">
        <f t="shared" si="334"/>
        <v>0</v>
      </c>
      <c r="AS388" s="44">
        <f t="shared" si="335"/>
        <v>0</v>
      </c>
      <c r="AT388" s="80">
        <f t="shared" si="336"/>
        <v>0</v>
      </c>
      <c r="AU388" s="80">
        <f t="shared" si="337"/>
        <v>0</v>
      </c>
      <c r="AV388" s="72">
        <f t="shared" si="338"/>
        <v>1</v>
      </c>
      <c r="AW388" s="72">
        <f t="shared" si="339"/>
        <v>1</v>
      </c>
      <c r="AX388" s="72">
        <f t="shared" si="340"/>
        <v>0</v>
      </c>
      <c r="AY388" s="72">
        <f t="shared" si="341"/>
        <v>0</v>
      </c>
      <c r="AZ388" s="72">
        <f t="shared" si="342"/>
        <v>0</v>
      </c>
      <c r="BA388" s="72">
        <f>IF(SUM(Referrals[[#This Row],[Tribal.bin]:[GA.bin]]) = 0,0,1)</f>
        <v>1</v>
      </c>
      <c r="BB388" s="72">
        <f t="shared" si="343"/>
        <v>0</v>
      </c>
      <c r="BC388" s="72">
        <f t="shared" si="344"/>
        <v>0</v>
      </c>
      <c r="BD388" s="72">
        <f t="shared" si="345"/>
        <v>0</v>
      </c>
      <c r="BE388" s="72">
        <f t="shared" si="346"/>
        <v>1</v>
      </c>
      <c r="BF388" s="72">
        <f t="shared" si="347"/>
        <v>0</v>
      </c>
      <c r="BG388" s="72">
        <f t="shared" si="348"/>
        <v>0</v>
      </c>
      <c r="BH388" s="72">
        <f t="shared" si="349"/>
        <v>0</v>
      </c>
      <c r="BI388" s="72">
        <f t="shared" si="350"/>
        <v>0</v>
      </c>
      <c r="BJ388" s="78">
        <f t="shared" si="351"/>
        <v>0</v>
      </c>
      <c r="BK388" s="78">
        <f t="shared" si="352"/>
        <v>0</v>
      </c>
      <c r="BL388" s="78">
        <f t="shared" si="353"/>
        <v>0</v>
      </c>
      <c r="BM388" s="72">
        <f t="shared" si="354"/>
        <v>1</v>
      </c>
      <c r="BN388" s="72">
        <f t="shared" si="355"/>
        <v>0</v>
      </c>
      <c r="BO388" s="72">
        <f t="shared" si="356"/>
        <v>1</v>
      </c>
      <c r="BP388" s="80">
        <f t="shared" si="357"/>
        <v>0</v>
      </c>
      <c r="BQ388" s="72">
        <f t="shared" si="358"/>
        <v>0</v>
      </c>
      <c r="BR388" s="72">
        <f t="shared" si="359"/>
        <v>0</v>
      </c>
      <c r="BS388" s="78">
        <f t="shared" si="360"/>
        <v>1</v>
      </c>
      <c r="BT388" s="78">
        <f t="shared" si="361"/>
        <v>0</v>
      </c>
      <c r="BU388" s="80">
        <f t="shared" si="362"/>
        <v>0</v>
      </c>
      <c r="BV388" s="80">
        <f t="shared" si="363"/>
        <v>0</v>
      </c>
      <c r="BW388" s="78">
        <f>COUNTIF(Referrals[[#This Row],[Name]:[Alt.contact]],"Mi")</f>
        <v>0</v>
      </c>
      <c r="BX388" s="80">
        <f t="shared" si="364"/>
        <v>0</v>
      </c>
      <c r="BY388" s="72">
        <f t="shared" si="365"/>
        <v>0</v>
      </c>
      <c r="BZ388" s="80">
        <f t="shared" si="366"/>
        <v>0</v>
      </c>
      <c r="CA388" s="69">
        <f t="shared" si="367"/>
        <v>0</v>
      </c>
      <c r="CB388" s="80">
        <f t="shared" si="368"/>
        <v>1</v>
      </c>
      <c r="CC388" s="80">
        <f t="shared" si="369"/>
        <v>0</v>
      </c>
      <c r="CD388" s="80">
        <f t="shared" si="370"/>
        <v>0</v>
      </c>
      <c r="CE388" s="22"/>
      <c r="CF388" s="40" t="s">
        <v>413</v>
      </c>
      <c r="CG388" s="62"/>
      <c r="CH388" s="22"/>
      <c r="CI388" s="22"/>
      <c r="CJ388" s="4">
        <v>43391</v>
      </c>
      <c r="CK388" s="80" t="str">
        <f t="shared" si="371"/>
        <v xml:space="preserve"> </v>
      </c>
      <c r="CL388" s="15"/>
      <c r="CM388" s="6" t="str">
        <f t="shared" ca="1" si="372"/>
        <v xml:space="preserve"> </v>
      </c>
      <c r="CN388" s="6" t="str">
        <f t="shared" ca="1" si="373"/>
        <v xml:space="preserve"> </v>
      </c>
      <c r="CO388" s="80" t="str">
        <f t="shared" ca="1" si="374"/>
        <v xml:space="preserve"> </v>
      </c>
      <c r="CP388" s="80" t="str">
        <f t="shared" si="375"/>
        <v xml:space="preserve"> </v>
      </c>
      <c r="CQ388" s="80" t="str">
        <f t="shared" si="376"/>
        <v xml:space="preserve"> </v>
      </c>
      <c r="CR388" s="80" t="str">
        <f t="shared" si="377"/>
        <v xml:space="preserve"> </v>
      </c>
      <c r="CS388" s="80">
        <f t="shared" si="378"/>
        <v>29</v>
      </c>
    </row>
    <row r="389" spans="1:97">
      <c r="A389" s="33" t="s">
        <v>533</v>
      </c>
      <c r="B389" t="s">
        <v>111</v>
      </c>
      <c r="C389" t="s">
        <v>85</v>
      </c>
      <c r="D389">
        <v>1003357</v>
      </c>
      <c r="E389" s="4">
        <v>43322</v>
      </c>
      <c r="F389" s="2">
        <v>43362</v>
      </c>
      <c r="G389" s="2">
        <v>29143</v>
      </c>
      <c r="H389" s="58">
        <f t="shared" si="325"/>
        <v>38</v>
      </c>
      <c r="I389" s="72" t="s">
        <v>8</v>
      </c>
      <c r="J389" s="43" t="s">
        <v>8</v>
      </c>
      <c r="K389" s="6">
        <v>11</v>
      </c>
      <c r="L389" s="6" t="s">
        <v>8</v>
      </c>
      <c r="M389" s="6" t="s">
        <v>11</v>
      </c>
      <c r="N389" s="6" t="s">
        <v>11</v>
      </c>
      <c r="O389" s="57" t="s">
        <v>8</v>
      </c>
      <c r="P389" t="s">
        <v>9</v>
      </c>
      <c r="Q389" t="s">
        <v>11</v>
      </c>
      <c r="S389" s="40" t="s">
        <v>11</v>
      </c>
      <c r="T389" t="s">
        <v>22</v>
      </c>
      <c r="U389" s="76" t="s">
        <v>8</v>
      </c>
      <c r="V389" s="22" t="s">
        <v>11</v>
      </c>
      <c r="W389" s="76" t="s">
        <v>11</v>
      </c>
      <c r="X389" s="76" t="s">
        <v>8</v>
      </c>
      <c r="Y389" s="76" t="s">
        <v>8</v>
      </c>
      <c r="Z389" s="53"/>
      <c r="AE389" t="s">
        <v>12</v>
      </c>
      <c r="AF389" s="6">
        <f>Referrals[[#This Row],[Date.Received]]-Referrals[[#This Row],[Date.Assessed]]</f>
        <v>40</v>
      </c>
      <c r="AG389" s="6" t="s">
        <v>644</v>
      </c>
      <c r="AH389" s="6" t="s">
        <v>642</v>
      </c>
      <c r="AI389" s="6" t="s">
        <v>700</v>
      </c>
      <c r="AJ389" s="63">
        <f t="shared" si="326"/>
        <v>2018</v>
      </c>
      <c r="AK389" s="63">
        <f t="shared" si="327"/>
        <v>9</v>
      </c>
      <c r="AL389" s="80">
        <f t="shared" si="328"/>
        <v>1</v>
      </c>
      <c r="AM389" s="80">
        <f t="shared" si="329"/>
        <v>0</v>
      </c>
      <c r="AN389" s="80">
        <f t="shared" si="330"/>
        <v>0</v>
      </c>
      <c r="AO389" s="44">
        <f t="shared" si="331"/>
        <v>0</v>
      </c>
      <c r="AP389" s="80">
        <f t="shared" si="332"/>
        <v>0</v>
      </c>
      <c r="AQ389" s="44">
        <f t="shared" si="333"/>
        <v>0</v>
      </c>
      <c r="AR389" s="80">
        <f t="shared" si="334"/>
        <v>0</v>
      </c>
      <c r="AS389" s="6">
        <f t="shared" si="335"/>
        <v>1</v>
      </c>
      <c r="AT389" s="80">
        <f t="shared" si="336"/>
        <v>0</v>
      </c>
      <c r="AU389" s="80">
        <f t="shared" si="337"/>
        <v>0</v>
      </c>
      <c r="AV389" s="72">
        <f t="shared" si="338"/>
        <v>1</v>
      </c>
      <c r="AW389" s="72">
        <f t="shared" si="339"/>
        <v>1</v>
      </c>
      <c r="AX389" s="72">
        <f t="shared" si="340"/>
        <v>0</v>
      </c>
      <c r="AY389" s="72">
        <f t="shared" si="341"/>
        <v>0</v>
      </c>
      <c r="AZ389" s="72">
        <f t="shared" si="342"/>
        <v>0</v>
      </c>
      <c r="BA389" s="72">
        <f>IF(SUM(Referrals[[#This Row],[Tribal.bin]:[GA.bin]]) = 0,0,1)</f>
        <v>1</v>
      </c>
      <c r="BB389" s="72">
        <f t="shared" si="343"/>
        <v>0</v>
      </c>
      <c r="BC389" s="72">
        <f t="shared" si="344"/>
        <v>0</v>
      </c>
      <c r="BD389" s="72">
        <f t="shared" si="345"/>
        <v>0</v>
      </c>
      <c r="BE389" s="72">
        <f t="shared" si="346"/>
        <v>0</v>
      </c>
      <c r="BF389" s="72">
        <f t="shared" si="347"/>
        <v>0</v>
      </c>
      <c r="BG389" s="72">
        <f t="shared" si="348"/>
        <v>0</v>
      </c>
      <c r="BH389" s="72">
        <f t="shared" si="349"/>
        <v>1</v>
      </c>
      <c r="BI389" s="72">
        <f t="shared" si="350"/>
        <v>0</v>
      </c>
      <c r="BJ389" s="78">
        <f t="shared" si="351"/>
        <v>1</v>
      </c>
      <c r="BK389" s="78">
        <f t="shared" si="352"/>
        <v>1</v>
      </c>
      <c r="BL389" s="78">
        <f t="shared" si="353"/>
        <v>0</v>
      </c>
      <c r="BM389" s="72">
        <f t="shared" si="354"/>
        <v>1</v>
      </c>
      <c r="BN389" s="72">
        <f t="shared" si="355"/>
        <v>0</v>
      </c>
      <c r="BO389" s="72">
        <f t="shared" si="356"/>
        <v>1</v>
      </c>
      <c r="BP389" s="80">
        <f t="shared" si="357"/>
        <v>0</v>
      </c>
      <c r="BQ389" s="72">
        <f t="shared" si="358"/>
        <v>0</v>
      </c>
      <c r="BR389" s="72">
        <f t="shared" si="359"/>
        <v>0</v>
      </c>
      <c r="BS389" s="78">
        <f t="shared" si="360"/>
        <v>1</v>
      </c>
      <c r="BT389" s="78">
        <f t="shared" si="361"/>
        <v>0</v>
      </c>
      <c r="BU389" s="80">
        <f t="shared" si="362"/>
        <v>0</v>
      </c>
      <c r="BV389" s="80">
        <f t="shared" si="363"/>
        <v>0</v>
      </c>
      <c r="BW389" s="78">
        <f>COUNTIF(Referrals[[#This Row],[Name]:[Alt.contact]],"Mi")</f>
        <v>0</v>
      </c>
      <c r="BX389" s="80">
        <f t="shared" si="364"/>
        <v>0</v>
      </c>
      <c r="BY389" s="72">
        <f t="shared" si="365"/>
        <v>0</v>
      </c>
      <c r="BZ389" s="80">
        <f t="shared" si="366"/>
        <v>0</v>
      </c>
      <c r="CA389" s="67">
        <f t="shared" si="367"/>
        <v>0</v>
      </c>
      <c r="CB389" s="80">
        <f t="shared" si="368"/>
        <v>1</v>
      </c>
      <c r="CC389" s="80">
        <f t="shared" si="369"/>
        <v>0</v>
      </c>
      <c r="CD389" s="80">
        <f t="shared" si="370"/>
        <v>0</v>
      </c>
      <c r="CE389" s="22"/>
      <c r="CF389" s="40" t="s">
        <v>413</v>
      </c>
      <c r="CG389" s="62"/>
      <c r="CH389" s="22"/>
      <c r="CI389" s="22"/>
      <c r="CJ389" s="4">
        <v>43411</v>
      </c>
      <c r="CK389" s="80" t="str">
        <f t="shared" si="371"/>
        <v xml:space="preserve"> </v>
      </c>
      <c r="CL389" s="15"/>
      <c r="CM389" s="6" t="str">
        <f t="shared" ca="1" si="372"/>
        <v xml:space="preserve"> </v>
      </c>
      <c r="CN389" s="6" t="str">
        <f t="shared" ca="1" si="373"/>
        <v xml:space="preserve"> </v>
      </c>
      <c r="CO389" s="80" t="str">
        <f t="shared" ca="1" si="374"/>
        <v xml:space="preserve"> </v>
      </c>
      <c r="CP389" s="80" t="str">
        <f t="shared" si="375"/>
        <v xml:space="preserve"> </v>
      </c>
      <c r="CQ389" s="80" t="str">
        <f t="shared" si="376"/>
        <v xml:space="preserve"> </v>
      </c>
      <c r="CR389" s="80" t="str">
        <f t="shared" si="377"/>
        <v xml:space="preserve"> </v>
      </c>
      <c r="CS389" s="80">
        <f t="shared" si="378"/>
        <v>49</v>
      </c>
    </row>
    <row r="390" spans="1:97">
      <c r="A390" s="33" t="s">
        <v>534</v>
      </c>
      <c r="B390" t="s">
        <v>111</v>
      </c>
      <c r="C390" t="s">
        <v>535</v>
      </c>
      <c r="D390">
        <v>1057634</v>
      </c>
      <c r="E390" s="4">
        <v>43356</v>
      </c>
      <c r="F390" s="2">
        <v>43362</v>
      </c>
      <c r="G390" s="2">
        <v>29262</v>
      </c>
      <c r="H390" s="58">
        <f t="shared" si="325"/>
        <v>38</v>
      </c>
      <c r="I390" s="72" t="s">
        <v>8</v>
      </c>
      <c r="J390" s="43" t="s">
        <v>8</v>
      </c>
      <c r="K390" s="6">
        <v>15</v>
      </c>
      <c r="L390" s="6" t="s">
        <v>8</v>
      </c>
      <c r="M390" s="6" t="s">
        <v>11</v>
      </c>
      <c r="N390" s="6" t="s">
        <v>11</v>
      </c>
      <c r="O390" s="57" t="s">
        <v>8</v>
      </c>
      <c r="P390" t="s">
        <v>9</v>
      </c>
      <c r="Q390" t="s">
        <v>11</v>
      </c>
      <c r="R390" t="s">
        <v>11</v>
      </c>
      <c r="S390" s="40" t="s">
        <v>11</v>
      </c>
      <c r="T390" t="s">
        <v>45</v>
      </c>
      <c r="U390" s="76" t="s">
        <v>11</v>
      </c>
      <c r="V390" s="22" t="s">
        <v>11</v>
      </c>
      <c r="W390" s="76" t="s">
        <v>8</v>
      </c>
      <c r="X390" s="76" t="s">
        <v>11</v>
      </c>
      <c r="Y390" s="76" t="s">
        <v>8</v>
      </c>
      <c r="Z390" s="53" t="s">
        <v>8</v>
      </c>
      <c r="AA390" t="s">
        <v>408</v>
      </c>
      <c r="AB390" t="s">
        <v>15</v>
      </c>
      <c r="AC390" t="s">
        <v>695</v>
      </c>
      <c r="AD390" s="4">
        <v>43390</v>
      </c>
      <c r="AE390" t="s">
        <v>12</v>
      </c>
      <c r="AF390" s="6">
        <f>Referrals[[#This Row],[Date.Received]]-Referrals[[#This Row],[Date.Assessed]]</f>
        <v>6</v>
      </c>
      <c r="AG390" s="44" t="s">
        <v>645</v>
      </c>
      <c r="AH390" s="6" t="s">
        <v>638</v>
      </c>
      <c r="AI390" s="6" t="s">
        <v>700</v>
      </c>
      <c r="AJ390" s="63">
        <f t="shared" si="326"/>
        <v>2018</v>
      </c>
      <c r="AK390" s="63">
        <f t="shared" si="327"/>
        <v>9</v>
      </c>
      <c r="AL390" s="44">
        <f t="shared" si="328"/>
        <v>0</v>
      </c>
      <c r="AM390" s="80">
        <f t="shared" si="329"/>
        <v>1</v>
      </c>
      <c r="AN390" s="80">
        <f t="shared" si="330"/>
        <v>0</v>
      </c>
      <c r="AO390" s="6">
        <f t="shared" si="331"/>
        <v>1</v>
      </c>
      <c r="AP390" s="80">
        <f t="shared" si="332"/>
        <v>0</v>
      </c>
      <c r="AQ390" s="44">
        <f t="shared" si="333"/>
        <v>0</v>
      </c>
      <c r="AR390" s="80">
        <f t="shared" si="334"/>
        <v>0</v>
      </c>
      <c r="AS390" s="44">
        <f t="shared" si="335"/>
        <v>0</v>
      </c>
      <c r="AT390" s="80">
        <f t="shared" si="336"/>
        <v>0</v>
      </c>
      <c r="AU390" s="80">
        <f t="shared" si="337"/>
        <v>0</v>
      </c>
      <c r="AV390" s="72">
        <f t="shared" si="338"/>
        <v>1</v>
      </c>
      <c r="AW390" s="72">
        <f t="shared" si="339"/>
        <v>0</v>
      </c>
      <c r="AX390" s="72">
        <f t="shared" si="340"/>
        <v>0</v>
      </c>
      <c r="AY390" s="72">
        <f t="shared" si="341"/>
        <v>1</v>
      </c>
      <c r="AZ390" s="72">
        <f t="shared" si="342"/>
        <v>0</v>
      </c>
      <c r="BA390" s="72">
        <f>IF(SUM(Referrals[[#This Row],[Tribal.bin]:[GA.bin]]) = 0,0,1)</f>
        <v>1</v>
      </c>
      <c r="BB390" s="72">
        <f t="shared" si="343"/>
        <v>0</v>
      </c>
      <c r="BC390" s="72">
        <f t="shared" si="344"/>
        <v>0</v>
      </c>
      <c r="BD390" s="72">
        <f t="shared" si="345"/>
        <v>0</v>
      </c>
      <c r="BE390" s="72">
        <f t="shared" si="346"/>
        <v>0</v>
      </c>
      <c r="BF390" s="72">
        <f t="shared" si="347"/>
        <v>0</v>
      </c>
      <c r="BG390" s="72">
        <f t="shared" si="348"/>
        <v>0</v>
      </c>
      <c r="BH390" s="72">
        <f t="shared" si="349"/>
        <v>1</v>
      </c>
      <c r="BI390" s="72">
        <f t="shared" si="350"/>
        <v>0</v>
      </c>
      <c r="BJ390" s="78">
        <f t="shared" si="351"/>
        <v>1</v>
      </c>
      <c r="BK390" s="78">
        <f t="shared" si="352"/>
        <v>1</v>
      </c>
      <c r="BL390" s="78">
        <f t="shared" si="353"/>
        <v>0</v>
      </c>
      <c r="BM390" s="72">
        <f t="shared" si="354"/>
        <v>1</v>
      </c>
      <c r="BN390" s="72">
        <f t="shared" si="355"/>
        <v>1</v>
      </c>
      <c r="BO390" s="72">
        <f t="shared" si="356"/>
        <v>1</v>
      </c>
      <c r="BP390" s="80">
        <f t="shared" si="357"/>
        <v>0</v>
      </c>
      <c r="BQ390" s="72">
        <f t="shared" si="358"/>
        <v>0</v>
      </c>
      <c r="BR390" s="72">
        <f t="shared" si="359"/>
        <v>0</v>
      </c>
      <c r="BS390" s="78">
        <f t="shared" si="360"/>
        <v>0</v>
      </c>
      <c r="BT390" s="78">
        <f t="shared" si="361"/>
        <v>1</v>
      </c>
      <c r="BU390" s="80">
        <f t="shared" si="362"/>
        <v>1</v>
      </c>
      <c r="BV390" s="80">
        <f t="shared" si="363"/>
        <v>0</v>
      </c>
      <c r="BW390" s="78">
        <f>COUNTIF(Referrals[[#This Row],[Name]:[Alt.contact]],"Mi")</f>
        <v>0</v>
      </c>
      <c r="BX390" s="80">
        <f t="shared" si="364"/>
        <v>0</v>
      </c>
      <c r="BY390" s="66">
        <f t="shared" si="365"/>
        <v>1</v>
      </c>
      <c r="BZ390" s="66">
        <f t="shared" si="366"/>
        <v>0</v>
      </c>
      <c r="CA390" s="67">
        <f t="shared" si="367"/>
        <v>0</v>
      </c>
      <c r="CB390" s="80">
        <f t="shared" si="368"/>
        <v>1</v>
      </c>
      <c r="CC390" s="80">
        <f t="shared" si="369"/>
        <v>0</v>
      </c>
      <c r="CD390" s="80">
        <f t="shared" si="370"/>
        <v>0</v>
      </c>
      <c r="CE390" s="22"/>
      <c r="CF390" t="s">
        <v>717</v>
      </c>
      <c r="CG390" s="41" t="s">
        <v>104</v>
      </c>
      <c r="CI390" t="s">
        <v>35</v>
      </c>
      <c r="CJ390" s="4">
        <v>43431</v>
      </c>
      <c r="CK390" s="80" t="str">
        <f t="shared" si="371"/>
        <v xml:space="preserve"> </v>
      </c>
      <c r="CL390" s="15"/>
      <c r="CM390" s="6" t="str">
        <f t="shared" ca="1" si="372"/>
        <v xml:space="preserve"> </v>
      </c>
      <c r="CN390" s="6" t="str">
        <f t="shared" ca="1" si="373"/>
        <v xml:space="preserve"> </v>
      </c>
      <c r="CO390" s="80" t="str">
        <f t="shared" ca="1" si="374"/>
        <v xml:space="preserve"> </v>
      </c>
      <c r="CP390" s="80" t="str">
        <f t="shared" si="375"/>
        <v xml:space="preserve"> </v>
      </c>
      <c r="CQ390" s="80">
        <f t="shared" si="376"/>
        <v>28</v>
      </c>
      <c r="CR390" s="80" t="str">
        <f t="shared" si="377"/>
        <v xml:space="preserve"> </v>
      </c>
      <c r="CS390" s="80">
        <f t="shared" si="378"/>
        <v>69</v>
      </c>
    </row>
    <row r="391" spans="1:97">
      <c r="A391" s="33" t="s">
        <v>538</v>
      </c>
      <c r="B391" t="s">
        <v>284</v>
      </c>
      <c r="C391" t="s">
        <v>397</v>
      </c>
      <c r="D391">
        <v>1084528</v>
      </c>
      <c r="E391" s="4">
        <v>43388</v>
      </c>
      <c r="F391" s="2">
        <v>43395</v>
      </c>
      <c r="G391" s="2">
        <v>24753</v>
      </c>
      <c r="H391" s="58">
        <f t="shared" si="325"/>
        <v>51</v>
      </c>
      <c r="I391" s="72" t="s">
        <v>8</v>
      </c>
      <c r="J391" s="43" t="s">
        <v>8</v>
      </c>
      <c r="K391" s="6">
        <v>14</v>
      </c>
      <c r="L391" s="6" t="s">
        <v>8</v>
      </c>
      <c r="M391" s="6" t="s">
        <v>8</v>
      </c>
      <c r="N391" s="6" t="s">
        <v>8</v>
      </c>
      <c r="O391" s="57" t="s">
        <v>8</v>
      </c>
      <c r="P391" t="s">
        <v>21</v>
      </c>
      <c r="Q391" t="s">
        <v>11</v>
      </c>
      <c r="S391" s="40" t="s">
        <v>11</v>
      </c>
      <c r="T391" t="s">
        <v>22</v>
      </c>
      <c r="U391" s="72" t="s">
        <v>11</v>
      </c>
      <c r="V391" t="s">
        <v>11</v>
      </c>
      <c r="W391" s="72" t="s">
        <v>11</v>
      </c>
      <c r="X391" s="72" t="s">
        <v>8</v>
      </c>
      <c r="Y391" s="80" t="s">
        <v>8</v>
      </c>
      <c r="Z391" s="53"/>
      <c r="AB391" t="s">
        <v>26</v>
      </c>
      <c r="AD391" s="4">
        <v>43418</v>
      </c>
      <c r="AE391" t="s">
        <v>16</v>
      </c>
      <c r="AF391" s="6">
        <f>Referrals[[#This Row],[Date.Received]]-Referrals[[#This Row],[Date.Assessed]]</f>
        <v>7</v>
      </c>
      <c r="AG391" s="44" t="s">
        <v>645</v>
      </c>
      <c r="AH391" s="6" t="s">
        <v>640</v>
      </c>
      <c r="AI391" s="6" t="s">
        <v>700</v>
      </c>
      <c r="AJ391" s="63">
        <f t="shared" si="326"/>
        <v>2018</v>
      </c>
      <c r="AK391" s="63">
        <f t="shared" si="327"/>
        <v>10</v>
      </c>
      <c r="AL391" s="44">
        <f t="shared" si="328"/>
        <v>0</v>
      </c>
      <c r="AM391" s="80">
        <f t="shared" si="329"/>
        <v>1</v>
      </c>
      <c r="AN391" s="80">
        <f t="shared" si="330"/>
        <v>0</v>
      </c>
      <c r="AO391" s="44">
        <f t="shared" si="331"/>
        <v>0</v>
      </c>
      <c r="AP391" s="80">
        <f t="shared" si="332"/>
        <v>0</v>
      </c>
      <c r="AQ391" s="80">
        <f t="shared" si="333"/>
        <v>1</v>
      </c>
      <c r="AR391" s="80">
        <f t="shared" si="334"/>
        <v>0</v>
      </c>
      <c r="AS391" s="44">
        <f t="shared" si="335"/>
        <v>0</v>
      </c>
      <c r="AT391" s="80">
        <f t="shared" si="336"/>
        <v>0</v>
      </c>
      <c r="AU391" s="80">
        <f t="shared" si="337"/>
        <v>0</v>
      </c>
      <c r="AV391" s="72">
        <f t="shared" si="338"/>
        <v>1</v>
      </c>
      <c r="AW391" s="72">
        <f t="shared" si="339"/>
        <v>1</v>
      </c>
      <c r="AX391" s="72">
        <f t="shared" si="340"/>
        <v>0</v>
      </c>
      <c r="AY391" s="72">
        <f t="shared" si="341"/>
        <v>0</v>
      </c>
      <c r="AZ391" s="72">
        <f t="shared" si="342"/>
        <v>0</v>
      </c>
      <c r="BA391" s="72">
        <f>IF(SUM(Referrals[[#This Row],[Tribal.bin]:[GA.bin]]) = 0,0,1)</f>
        <v>1</v>
      </c>
      <c r="BB391" s="72">
        <f t="shared" si="343"/>
        <v>0</v>
      </c>
      <c r="BC391" s="72">
        <f t="shared" si="344"/>
        <v>0</v>
      </c>
      <c r="BD391" s="72">
        <f t="shared" si="345"/>
        <v>0</v>
      </c>
      <c r="BE391" s="72">
        <f t="shared" si="346"/>
        <v>0</v>
      </c>
      <c r="BF391" s="72">
        <f t="shared" si="347"/>
        <v>0</v>
      </c>
      <c r="BG391" s="72">
        <f t="shared" si="348"/>
        <v>1</v>
      </c>
      <c r="BH391" s="72">
        <f t="shared" si="349"/>
        <v>0</v>
      </c>
      <c r="BI391" s="72">
        <f t="shared" si="350"/>
        <v>0</v>
      </c>
      <c r="BJ391" s="78">
        <f t="shared" si="351"/>
        <v>0</v>
      </c>
      <c r="BK391" s="78">
        <f t="shared" si="352"/>
        <v>0</v>
      </c>
      <c r="BL391" s="78">
        <f t="shared" si="353"/>
        <v>0</v>
      </c>
      <c r="BM391" s="72">
        <f t="shared" si="354"/>
        <v>1</v>
      </c>
      <c r="BN391" s="72">
        <f t="shared" si="355"/>
        <v>0</v>
      </c>
      <c r="BO391" s="72">
        <f t="shared" si="356"/>
        <v>1</v>
      </c>
      <c r="BP391" s="80">
        <f t="shared" si="357"/>
        <v>0</v>
      </c>
      <c r="BQ391" s="72">
        <f t="shared" si="358"/>
        <v>0</v>
      </c>
      <c r="BR391" s="72">
        <f t="shared" si="359"/>
        <v>0</v>
      </c>
      <c r="BS391" s="78">
        <f t="shared" si="360"/>
        <v>1</v>
      </c>
      <c r="BT391" s="78">
        <f t="shared" si="361"/>
        <v>0</v>
      </c>
      <c r="BU391" s="80">
        <f t="shared" si="362"/>
        <v>1</v>
      </c>
      <c r="BV391" s="80">
        <f t="shared" si="363"/>
        <v>0</v>
      </c>
      <c r="BW391" s="78">
        <f>COUNTIF(Referrals[[#This Row],[Name]:[Alt.contact]],"Mi")</f>
        <v>0</v>
      </c>
      <c r="BX391" s="80">
        <f t="shared" si="364"/>
        <v>0</v>
      </c>
      <c r="BY391" s="66">
        <f t="shared" si="365"/>
        <v>1</v>
      </c>
      <c r="BZ391" s="66">
        <f t="shared" si="366"/>
        <v>0</v>
      </c>
      <c r="CA391" s="67">
        <f t="shared" si="367"/>
        <v>1</v>
      </c>
      <c r="CB391" s="80">
        <f t="shared" si="368"/>
        <v>0</v>
      </c>
      <c r="CC391" s="80">
        <f t="shared" si="369"/>
        <v>0</v>
      </c>
      <c r="CD391" s="80">
        <f t="shared" si="370"/>
        <v>0</v>
      </c>
      <c r="CE391" s="52">
        <v>43502</v>
      </c>
      <c r="CG391" s="62"/>
      <c r="CH391" s="22"/>
      <c r="CI391" s="22"/>
      <c r="CJ391" s="4">
        <v>43502</v>
      </c>
      <c r="CK391" s="80" t="str">
        <f t="shared" si="371"/>
        <v>Yes</v>
      </c>
      <c r="CL391" s="15"/>
      <c r="CM391" s="6">
        <f t="shared" ca="1" si="372"/>
        <v>359</v>
      </c>
      <c r="CN391" s="6" t="str">
        <f t="shared" ca="1" si="373"/>
        <v>no</v>
      </c>
      <c r="CO391" s="80" t="str">
        <f t="shared" ca="1" si="374"/>
        <v>no</v>
      </c>
      <c r="CP391" s="80">
        <f t="shared" si="375"/>
        <v>107</v>
      </c>
      <c r="CQ391" s="80">
        <f t="shared" si="376"/>
        <v>23</v>
      </c>
      <c r="CR391" s="80">
        <f t="shared" si="377"/>
        <v>84</v>
      </c>
      <c r="CS391" s="80" t="str">
        <f t="shared" si="378"/>
        <v xml:space="preserve"> </v>
      </c>
    </row>
    <row r="392" spans="1:97">
      <c r="A392" s="33" t="s">
        <v>536</v>
      </c>
      <c r="B392" t="s">
        <v>111</v>
      </c>
      <c r="C392" t="s">
        <v>161</v>
      </c>
      <c r="D392">
        <v>1038859</v>
      </c>
      <c r="E392" s="4">
        <v>43321</v>
      </c>
      <c r="F392" s="2">
        <v>43395</v>
      </c>
      <c r="G392" s="2">
        <v>29952</v>
      </c>
      <c r="H392" s="58">
        <f t="shared" si="325"/>
        <v>36</v>
      </c>
      <c r="I392" s="72" t="s">
        <v>8</v>
      </c>
      <c r="J392" s="43" t="s">
        <v>8</v>
      </c>
      <c r="K392" s="6">
        <v>14</v>
      </c>
      <c r="L392" s="6" t="s">
        <v>8</v>
      </c>
      <c r="M392" s="6" t="s">
        <v>11</v>
      </c>
      <c r="N392" s="6" t="s">
        <v>11</v>
      </c>
      <c r="O392" s="68" t="s">
        <v>8</v>
      </c>
      <c r="P392" t="s">
        <v>107</v>
      </c>
      <c r="Q392" t="s">
        <v>11</v>
      </c>
      <c r="R392" t="s">
        <v>11</v>
      </c>
      <c r="T392" t="s">
        <v>45</v>
      </c>
      <c r="U392" s="72" t="s">
        <v>8</v>
      </c>
      <c r="V392" t="s">
        <v>11</v>
      </c>
      <c r="W392" s="72" t="s">
        <v>11</v>
      </c>
      <c r="X392" s="72" t="s">
        <v>11</v>
      </c>
      <c r="Y392" s="80" t="s">
        <v>8</v>
      </c>
      <c r="Z392" s="53"/>
      <c r="AE392" t="s">
        <v>12</v>
      </c>
      <c r="AF392" s="6">
        <f>Referrals[[#This Row],[Date.Received]]-Referrals[[#This Row],[Date.Assessed]]</f>
        <v>74</v>
      </c>
      <c r="AG392" s="6" t="s">
        <v>644</v>
      </c>
      <c r="AH392" s="6" t="s">
        <v>640</v>
      </c>
      <c r="AI392" s="6" t="s">
        <v>700</v>
      </c>
      <c r="AJ392" s="63">
        <f t="shared" si="326"/>
        <v>2018</v>
      </c>
      <c r="AK392" s="63">
        <f t="shared" si="327"/>
        <v>10</v>
      </c>
      <c r="AL392" s="80">
        <f t="shared" si="328"/>
        <v>1</v>
      </c>
      <c r="AM392" s="80">
        <f t="shared" si="329"/>
        <v>0</v>
      </c>
      <c r="AN392" s="80">
        <f t="shared" si="330"/>
        <v>0</v>
      </c>
      <c r="AO392" s="44">
        <f t="shared" si="331"/>
        <v>0</v>
      </c>
      <c r="AP392" s="80">
        <f t="shared" si="332"/>
        <v>0</v>
      </c>
      <c r="AQ392" s="80">
        <f t="shared" si="333"/>
        <v>1</v>
      </c>
      <c r="AR392" s="80">
        <f t="shared" si="334"/>
        <v>0</v>
      </c>
      <c r="AS392" s="44">
        <f t="shared" si="335"/>
        <v>0</v>
      </c>
      <c r="AT392" s="80">
        <f t="shared" si="336"/>
        <v>0</v>
      </c>
      <c r="AU392" s="80">
        <f t="shared" si="337"/>
        <v>0</v>
      </c>
      <c r="AV392" s="72">
        <f t="shared" si="338"/>
        <v>1</v>
      </c>
      <c r="AW392" s="72">
        <f t="shared" si="339"/>
        <v>0</v>
      </c>
      <c r="AX392" s="72">
        <f t="shared" si="340"/>
        <v>0</v>
      </c>
      <c r="AY392" s="72">
        <f t="shared" si="341"/>
        <v>1</v>
      </c>
      <c r="AZ392" s="72">
        <f t="shared" si="342"/>
        <v>0</v>
      </c>
      <c r="BA392" s="72">
        <f>IF(SUM(Referrals[[#This Row],[Tribal.bin]:[GA.bin]]) = 0,0,1)</f>
        <v>1</v>
      </c>
      <c r="BB392" s="72">
        <f t="shared" si="343"/>
        <v>0</v>
      </c>
      <c r="BC392" s="72">
        <f t="shared" si="344"/>
        <v>1</v>
      </c>
      <c r="BD392" s="72">
        <f t="shared" si="345"/>
        <v>0</v>
      </c>
      <c r="BE392" s="72">
        <f t="shared" si="346"/>
        <v>0</v>
      </c>
      <c r="BF392" s="72">
        <f t="shared" si="347"/>
        <v>0</v>
      </c>
      <c r="BG392" s="72">
        <f t="shared" si="348"/>
        <v>0</v>
      </c>
      <c r="BH392" s="72">
        <f t="shared" si="349"/>
        <v>0</v>
      </c>
      <c r="BI392" s="72">
        <f t="shared" si="350"/>
        <v>0</v>
      </c>
      <c r="BJ392" s="78">
        <f t="shared" si="351"/>
        <v>1</v>
      </c>
      <c r="BK392" s="78">
        <f t="shared" si="352"/>
        <v>1</v>
      </c>
      <c r="BL392" s="78">
        <f t="shared" si="353"/>
        <v>0</v>
      </c>
      <c r="BM392" s="72">
        <f t="shared" si="354"/>
        <v>1</v>
      </c>
      <c r="BN392" s="72">
        <f t="shared" si="355"/>
        <v>1</v>
      </c>
      <c r="BO392" s="72">
        <f t="shared" si="356"/>
        <v>0</v>
      </c>
      <c r="BP392" s="80">
        <f t="shared" si="357"/>
        <v>0</v>
      </c>
      <c r="BQ392" s="72">
        <f t="shared" si="358"/>
        <v>0</v>
      </c>
      <c r="BR392" s="72">
        <f t="shared" si="359"/>
        <v>0</v>
      </c>
      <c r="BS392" s="78">
        <f t="shared" si="360"/>
        <v>1</v>
      </c>
      <c r="BT392" s="78">
        <f t="shared" si="361"/>
        <v>1</v>
      </c>
      <c r="BU392" s="80">
        <f t="shared" si="362"/>
        <v>0</v>
      </c>
      <c r="BV392" s="80">
        <f t="shared" si="363"/>
        <v>0</v>
      </c>
      <c r="BW392" s="78">
        <f>COUNTIF(Referrals[[#This Row],[Name]:[Alt.contact]],"Mi")</f>
        <v>0</v>
      </c>
      <c r="BX392" s="80">
        <f t="shared" si="364"/>
        <v>0</v>
      </c>
      <c r="BY392" s="72">
        <f t="shared" si="365"/>
        <v>0</v>
      </c>
      <c r="BZ392" s="80">
        <f t="shared" si="366"/>
        <v>0</v>
      </c>
      <c r="CA392" s="67">
        <f t="shared" si="367"/>
        <v>0</v>
      </c>
      <c r="CB392" s="80">
        <f t="shared" si="368"/>
        <v>1</v>
      </c>
      <c r="CC392" s="80">
        <f t="shared" si="369"/>
        <v>0</v>
      </c>
      <c r="CD392" s="80">
        <f t="shared" si="370"/>
        <v>0</v>
      </c>
      <c r="CE392" s="22"/>
      <c r="CF392" s="40" t="s">
        <v>413</v>
      </c>
      <c r="CG392" s="62"/>
      <c r="CH392" s="22"/>
      <c r="CI392" s="22"/>
      <c r="CJ392" s="4">
        <v>43420</v>
      </c>
      <c r="CK392" s="80" t="str">
        <f t="shared" si="371"/>
        <v xml:space="preserve"> </v>
      </c>
      <c r="CL392" s="15"/>
      <c r="CM392" s="6" t="str">
        <f t="shared" ca="1" si="372"/>
        <v xml:space="preserve"> </v>
      </c>
      <c r="CN392" s="6" t="str">
        <f t="shared" ca="1" si="373"/>
        <v xml:space="preserve"> </v>
      </c>
      <c r="CO392" s="80" t="str">
        <f t="shared" ca="1" si="374"/>
        <v xml:space="preserve"> </v>
      </c>
      <c r="CP392" s="80" t="str">
        <f t="shared" si="375"/>
        <v xml:space="preserve"> </v>
      </c>
      <c r="CQ392" s="80" t="str">
        <f t="shared" si="376"/>
        <v xml:space="preserve"> </v>
      </c>
      <c r="CR392" s="80" t="str">
        <f t="shared" si="377"/>
        <v xml:space="preserve"> </v>
      </c>
      <c r="CS392" s="80">
        <f t="shared" si="378"/>
        <v>25</v>
      </c>
    </row>
    <row r="393" spans="1:97">
      <c r="A393" s="33" t="s">
        <v>537</v>
      </c>
      <c r="B393" t="s">
        <v>284</v>
      </c>
      <c r="C393" t="s">
        <v>397</v>
      </c>
      <c r="D393">
        <v>1003170</v>
      </c>
      <c r="E393" s="4">
        <v>43243</v>
      </c>
      <c r="F393" s="2">
        <v>43395</v>
      </c>
      <c r="G393" s="2">
        <v>31026</v>
      </c>
      <c r="H393" s="58">
        <f t="shared" si="325"/>
        <v>33</v>
      </c>
      <c r="I393" s="72" t="s">
        <v>8</v>
      </c>
      <c r="J393" s="43" t="s">
        <v>8</v>
      </c>
      <c r="K393" s="6">
        <v>13</v>
      </c>
      <c r="L393" s="6" t="s">
        <v>8</v>
      </c>
      <c r="M393" s="6" t="s">
        <v>11</v>
      </c>
      <c r="N393" s="6" t="s">
        <v>8</v>
      </c>
      <c r="O393" s="57" t="s">
        <v>8</v>
      </c>
      <c r="P393" t="s">
        <v>9</v>
      </c>
      <c r="R393" t="s">
        <v>11</v>
      </c>
      <c r="T393" t="s">
        <v>22</v>
      </c>
      <c r="U393" s="72" t="s">
        <v>8</v>
      </c>
      <c r="V393" t="s">
        <v>11</v>
      </c>
      <c r="W393" s="72" t="s">
        <v>11</v>
      </c>
      <c r="X393" s="72" t="s">
        <v>8</v>
      </c>
      <c r="Y393" s="80" t="s">
        <v>8</v>
      </c>
      <c r="Z393" s="53"/>
      <c r="AE393" t="s">
        <v>12</v>
      </c>
      <c r="AF393" s="6">
        <f>Referrals[[#This Row],[Date.Received]]-Referrals[[#This Row],[Date.Assessed]]</f>
        <v>152</v>
      </c>
      <c r="AG393" s="6" t="s">
        <v>644</v>
      </c>
      <c r="AH393" s="6" t="s">
        <v>640</v>
      </c>
      <c r="AI393" s="6" t="s">
        <v>700</v>
      </c>
      <c r="AJ393" s="63">
        <f t="shared" si="326"/>
        <v>2018</v>
      </c>
      <c r="AK393" s="63">
        <f t="shared" si="327"/>
        <v>10</v>
      </c>
      <c r="AL393" s="80">
        <f t="shared" si="328"/>
        <v>1</v>
      </c>
      <c r="AM393" s="80">
        <f t="shared" si="329"/>
        <v>0</v>
      </c>
      <c r="AN393" s="80">
        <f t="shared" si="330"/>
        <v>0</v>
      </c>
      <c r="AO393" s="44">
        <f t="shared" si="331"/>
        <v>0</v>
      </c>
      <c r="AP393" s="80">
        <f t="shared" si="332"/>
        <v>0</v>
      </c>
      <c r="AQ393" s="80">
        <f t="shared" si="333"/>
        <v>1</v>
      </c>
      <c r="AR393" s="80">
        <f t="shared" si="334"/>
        <v>0</v>
      </c>
      <c r="AS393" s="44">
        <f t="shared" si="335"/>
        <v>0</v>
      </c>
      <c r="AT393" s="80">
        <f t="shared" si="336"/>
        <v>0</v>
      </c>
      <c r="AU393" s="80">
        <f t="shared" si="337"/>
        <v>0</v>
      </c>
      <c r="AV393" s="72">
        <f t="shared" si="338"/>
        <v>1</v>
      </c>
      <c r="AW393" s="72">
        <f t="shared" si="339"/>
        <v>1</v>
      </c>
      <c r="AX393" s="72">
        <f t="shared" si="340"/>
        <v>0</v>
      </c>
      <c r="AY393" s="72">
        <f t="shared" si="341"/>
        <v>0</v>
      </c>
      <c r="AZ393" s="72">
        <f t="shared" si="342"/>
        <v>0</v>
      </c>
      <c r="BA393" s="72">
        <f>IF(SUM(Referrals[[#This Row],[Tribal.bin]:[GA.bin]]) = 0,0,1)</f>
        <v>1</v>
      </c>
      <c r="BB393" s="72">
        <f t="shared" si="343"/>
        <v>0</v>
      </c>
      <c r="BC393" s="72">
        <f t="shared" si="344"/>
        <v>0</v>
      </c>
      <c r="BD393" s="72">
        <f t="shared" si="345"/>
        <v>0</v>
      </c>
      <c r="BE393" s="72">
        <f t="shared" si="346"/>
        <v>0</v>
      </c>
      <c r="BF393" s="72">
        <f t="shared" si="347"/>
        <v>0</v>
      </c>
      <c r="BG393" s="72">
        <f t="shared" si="348"/>
        <v>0</v>
      </c>
      <c r="BH393" s="72">
        <f t="shared" si="349"/>
        <v>1</v>
      </c>
      <c r="BI393" s="72">
        <f t="shared" si="350"/>
        <v>0</v>
      </c>
      <c r="BJ393" s="78">
        <f t="shared" si="351"/>
        <v>1</v>
      </c>
      <c r="BK393" s="78">
        <f t="shared" si="352"/>
        <v>0</v>
      </c>
      <c r="BL393" s="78">
        <f t="shared" si="353"/>
        <v>0</v>
      </c>
      <c r="BM393" s="72">
        <f t="shared" si="354"/>
        <v>0</v>
      </c>
      <c r="BN393" s="72">
        <f t="shared" si="355"/>
        <v>1</v>
      </c>
      <c r="BO393" s="72">
        <f t="shared" si="356"/>
        <v>0</v>
      </c>
      <c r="BP393" s="80">
        <f t="shared" si="357"/>
        <v>0</v>
      </c>
      <c r="BQ393" s="72">
        <f t="shared" si="358"/>
        <v>0</v>
      </c>
      <c r="BR393" s="72">
        <f t="shared" si="359"/>
        <v>0</v>
      </c>
      <c r="BS393" s="78">
        <f t="shared" si="360"/>
        <v>1</v>
      </c>
      <c r="BT393" s="78">
        <f t="shared" si="361"/>
        <v>0</v>
      </c>
      <c r="BU393" s="80">
        <f t="shared" si="362"/>
        <v>0</v>
      </c>
      <c r="BV393" s="80">
        <f t="shared" si="363"/>
        <v>0</v>
      </c>
      <c r="BW393" s="78">
        <f>COUNTIF(Referrals[[#This Row],[Name]:[Alt.contact]],"Mi")</f>
        <v>0</v>
      </c>
      <c r="BX393" s="80">
        <f t="shared" si="364"/>
        <v>0</v>
      </c>
      <c r="BY393" s="80">
        <f t="shared" si="365"/>
        <v>0</v>
      </c>
      <c r="BZ393" s="80">
        <f t="shared" si="366"/>
        <v>0</v>
      </c>
      <c r="CA393" s="67">
        <f t="shared" si="367"/>
        <v>0</v>
      </c>
      <c r="CB393" s="80">
        <f t="shared" si="368"/>
        <v>1</v>
      </c>
      <c r="CC393" s="80">
        <f t="shared" si="369"/>
        <v>0</v>
      </c>
      <c r="CD393" s="80">
        <f t="shared" si="370"/>
        <v>0</v>
      </c>
      <c r="CE393" s="22"/>
      <c r="CF393" t="s">
        <v>41</v>
      </c>
      <c r="CG393" s="62"/>
      <c r="CH393" t="s">
        <v>247</v>
      </c>
      <c r="CI393" s="22"/>
      <c r="CJ393" s="4">
        <v>43405</v>
      </c>
      <c r="CK393" s="80" t="str">
        <f t="shared" si="371"/>
        <v xml:space="preserve"> </v>
      </c>
      <c r="CL393" s="15"/>
      <c r="CM393" s="6" t="str">
        <f t="shared" ca="1" si="372"/>
        <v xml:space="preserve"> </v>
      </c>
      <c r="CN393" s="6" t="str">
        <f t="shared" ca="1" si="373"/>
        <v xml:space="preserve"> </v>
      </c>
      <c r="CO393" s="80" t="str">
        <f t="shared" ca="1" si="374"/>
        <v xml:space="preserve"> </v>
      </c>
      <c r="CP393" s="80" t="str">
        <f t="shared" si="375"/>
        <v xml:space="preserve"> </v>
      </c>
      <c r="CQ393" s="80" t="str">
        <f t="shared" si="376"/>
        <v xml:space="preserve"> </v>
      </c>
      <c r="CR393" s="80" t="str">
        <f t="shared" si="377"/>
        <v xml:space="preserve"> </v>
      </c>
      <c r="CS393" s="80">
        <f t="shared" si="378"/>
        <v>10</v>
      </c>
    </row>
    <row r="394" spans="1:97">
      <c r="A394" s="33" t="s">
        <v>539</v>
      </c>
      <c r="B394" t="s">
        <v>318</v>
      </c>
      <c r="C394" t="s">
        <v>476</v>
      </c>
      <c r="D394">
        <v>1057174</v>
      </c>
      <c r="E394" s="4" t="s">
        <v>678</v>
      </c>
      <c r="F394" s="2">
        <v>43395</v>
      </c>
      <c r="G394" s="2">
        <v>27280</v>
      </c>
      <c r="H394" s="58">
        <f t="shared" si="325"/>
        <v>44</v>
      </c>
      <c r="I394" s="72" t="s">
        <v>11</v>
      </c>
      <c r="J394" s="43" t="s">
        <v>8</v>
      </c>
      <c r="K394" s="6">
        <v>13</v>
      </c>
      <c r="L394" s="6" t="s">
        <v>8</v>
      </c>
      <c r="M394" s="6" t="s">
        <v>11</v>
      </c>
      <c r="N394" s="6" t="s">
        <v>11</v>
      </c>
      <c r="O394" s="57" t="s">
        <v>8</v>
      </c>
      <c r="P394" t="s">
        <v>355</v>
      </c>
      <c r="R394" t="s">
        <v>11</v>
      </c>
      <c r="T394" t="s">
        <v>22</v>
      </c>
      <c r="U394" s="72" t="s">
        <v>11</v>
      </c>
      <c r="V394" t="s">
        <v>11</v>
      </c>
      <c r="W394" s="72" t="s">
        <v>8</v>
      </c>
      <c r="X394" s="72" t="s">
        <v>11</v>
      </c>
      <c r="Y394" s="80" t="s">
        <v>8</v>
      </c>
      <c r="Z394" s="53"/>
      <c r="AE394" t="s">
        <v>12</v>
      </c>
      <c r="AF394" s="6"/>
      <c r="AG394" s="44" t="s">
        <v>645</v>
      </c>
      <c r="AH394" s="6" t="s">
        <v>641</v>
      </c>
      <c r="AI394" s="6" t="s">
        <v>700</v>
      </c>
      <c r="AJ394" s="63">
        <f t="shared" si="326"/>
        <v>2018</v>
      </c>
      <c r="AK394" s="63">
        <f t="shared" si="327"/>
        <v>10</v>
      </c>
      <c r="AL394" s="44">
        <f t="shared" si="328"/>
        <v>0</v>
      </c>
      <c r="AM394" s="80">
        <f t="shared" si="329"/>
        <v>1</v>
      </c>
      <c r="AN394" s="80">
        <f t="shared" si="330"/>
        <v>0</v>
      </c>
      <c r="AO394" s="44">
        <f t="shared" si="331"/>
        <v>0</v>
      </c>
      <c r="AP394" s="80">
        <f t="shared" si="332"/>
        <v>0</v>
      </c>
      <c r="AQ394" s="44">
        <f t="shared" si="333"/>
        <v>0</v>
      </c>
      <c r="AR394" s="80">
        <f t="shared" si="334"/>
        <v>1</v>
      </c>
      <c r="AS394" s="44">
        <f t="shared" si="335"/>
        <v>0</v>
      </c>
      <c r="AT394" s="80">
        <f t="shared" si="336"/>
        <v>0</v>
      </c>
      <c r="AU394" s="80">
        <f t="shared" si="337"/>
        <v>0</v>
      </c>
      <c r="AV394" s="72">
        <f t="shared" si="338"/>
        <v>1</v>
      </c>
      <c r="AW394" s="72">
        <f t="shared" si="339"/>
        <v>1</v>
      </c>
      <c r="AX394" s="72">
        <f t="shared" si="340"/>
        <v>0</v>
      </c>
      <c r="AY394" s="72">
        <f t="shared" si="341"/>
        <v>0</v>
      </c>
      <c r="AZ394" s="72">
        <f t="shared" si="342"/>
        <v>0</v>
      </c>
      <c r="BA394" s="72">
        <f>IF(SUM(Referrals[[#This Row],[Tribal.bin]:[GA.bin]]) = 0,0,1)</f>
        <v>1</v>
      </c>
      <c r="BB394" s="72">
        <f t="shared" si="343"/>
        <v>0</v>
      </c>
      <c r="BC394" s="72">
        <f t="shared" si="344"/>
        <v>0</v>
      </c>
      <c r="BD394" s="72">
        <f t="shared" si="345"/>
        <v>0</v>
      </c>
      <c r="BE394" s="72">
        <f t="shared" si="346"/>
        <v>1</v>
      </c>
      <c r="BF394" s="72">
        <f t="shared" si="347"/>
        <v>0</v>
      </c>
      <c r="BG394" s="72">
        <f t="shared" si="348"/>
        <v>0</v>
      </c>
      <c r="BH394" s="72">
        <f t="shared" si="349"/>
        <v>0</v>
      </c>
      <c r="BI394" s="72">
        <f t="shared" si="350"/>
        <v>0</v>
      </c>
      <c r="BJ394" s="78">
        <f t="shared" si="351"/>
        <v>1</v>
      </c>
      <c r="BK394" s="78">
        <f t="shared" si="352"/>
        <v>1</v>
      </c>
      <c r="BL394" s="78">
        <f t="shared" si="353"/>
        <v>0</v>
      </c>
      <c r="BM394" s="72">
        <f t="shared" si="354"/>
        <v>0</v>
      </c>
      <c r="BN394" s="72">
        <f t="shared" si="355"/>
        <v>1</v>
      </c>
      <c r="BO394" s="72">
        <f t="shared" si="356"/>
        <v>0</v>
      </c>
      <c r="BP394" s="80">
        <f t="shared" si="357"/>
        <v>0</v>
      </c>
      <c r="BQ394" s="72">
        <f t="shared" si="358"/>
        <v>1</v>
      </c>
      <c r="BR394" s="72">
        <f t="shared" si="359"/>
        <v>0</v>
      </c>
      <c r="BS394" s="78">
        <f t="shared" si="360"/>
        <v>0</v>
      </c>
      <c r="BT394" s="78">
        <f t="shared" si="361"/>
        <v>1</v>
      </c>
      <c r="BU394" s="80">
        <f t="shared" si="362"/>
        <v>1</v>
      </c>
      <c r="BV394" s="80">
        <f t="shared" si="363"/>
        <v>0</v>
      </c>
      <c r="BW394" s="78">
        <f>COUNTIF(Referrals[[#This Row],[Name]:[Alt.contact]],"Mi")</f>
        <v>1</v>
      </c>
      <c r="BX394" s="80">
        <f t="shared" si="364"/>
        <v>1</v>
      </c>
      <c r="BY394" s="72">
        <f t="shared" si="365"/>
        <v>0</v>
      </c>
      <c r="BZ394" s="80">
        <f t="shared" si="366"/>
        <v>0</v>
      </c>
      <c r="CA394" s="67">
        <f t="shared" si="367"/>
        <v>0</v>
      </c>
      <c r="CB394" s="80">
        <f t="shared" si="368"/>
        <v>1</v>
      </c>
      <c r="CC394" s="80">
        <f t="shared" si="369"/>
        <v>0</v>
      </c>
      <c r="CD394" s="80">
        <f t="shared" si="370"/>
        <v>0</v>
      </c>
      <c r="CE394" s="22"/>
      <c r="CF394" t="s">
        <v>717</v>
      </c>
      <c r="CG394" s="41" t="s">
        <v>104</v>
      </c>
      <c r="CI394" s="22" t="s">
        <v>27</v>
      </c>
      <c r="CJ394" s="4">
        <v>43489</v>
      </c>
      <c r="CK394" s="80" t="str">
        <f t="shared" si="371"/>
        <v xml:space="preserve"> </v>
      </c>
      <c r="CL394" s="15"/>
      <c r="CM394" s="6" t="str">
        <f t="shared" ca="1" si="372"/>
        <v xml:space="preserve"> </v>
      </c>
      <c r="CN394" s="6" t="str">
        <f t="shared" ca="1" si="373"/>
        <v xml:space="preserve"> </v>
      </c>
      <c r="CO394" s="80" t="str">
        <f t="shared" ca="1" si="374"/>
        <v xml:space="preserve"> </v>
      </c>
      <c r="CP394" s="80" t="str">
        <f t="shared" si="375"/>
        <v xml:space="preserve"> </v>
      </c>
      <c r="CQ394" s="80" t="str">
        <f t="shared" si="376"/>
        <v xml:space="preserve"> </v>
      </c>
      <c r="CR394" s="80" t="str">
        <f t="shared" si="377"/>
        <v xml:space="preserve"> </v>
      </c>
      <c r="CS394" s="80">
        <f t="shared" si="378"/>
        <v>94</v>
      </c>
    </row>
    <row r="395" spans="1:97">
      <c r="A395" s="33" t="s">
        <v>540</v>
      </c>
      <c r="B395" t="s">
        <v>111</v>
      </c>
      <c r="C395" t="s">
        <v>161</v>
      </c>
      <c r="D395">
        <v>1045772</v>
      </c>
      <c r="E395" s="4">
        <v>43013</v>
      </c>
      <c r="F395" s="2">
        <v>43395</v>
      </c>
      <c r="G395" s="2">
        <v>22201</v>
      </c>
      <c r="H395" s="58">
        <f t="shared" si="325"/>
        <v>58</v>
      </c>
      <c r="I395" s="72" t="s">
        <v>11</v>
      </c>
      <c r="J395" s="43" t="s">
        <v>8</v>
      </c>
      <c r="K395" s="6">
        <v>13</v>
      </c>
      <c r="L395" s="6" t="s">
        <v>8</v>
      </c>
      <c r="M395" s="6" t="s">
        <v>8</v>
      </c>
      <c r="N395" s="6" t="s">
        <v>8</v>
      </c>
      <c r="O395" s="57" t="s">
        <v>8</v>
      </c>
      <c r="P395" t="s">
        <v>21</v>
      </c>
      <c r="Q395" t="s">
        <v>11</v>
      </c>
      <c r="R395" t="s">
        <v>11</v>
      </c>
      <c r="S395" s="40" t="s">
        <v>11</v>
      </c>
      <c r="T395" t="s">
        <v>25</v>
      </c>
      <c r="U395" s="72" t="s">
        <v>11</v>
      </c>
      <c r="V395" t="s">
        <v>11</v>
      </c>
      <c r="W395" s="72" t="s">
        <v>11</v>
      </c>
      <c r="X395" s="72" t="s">
        <v>11</v>
      </c>
      <c r="Y395" s="80" t="s">
        <v>8</v>
      </c>
      <c r="Z395" s="80" t="s">
        <v>8</v>
      </c>
      <c r="AA395" t="s">
        <v>408</v>
      </c>
      <c r="AE395" t="s">
        <v>12</v>
      </c>
      <c r="AF395" s="6">
        <f>Referrals[[#This Row],[Date.Received]]-Referrals[[#This Row],[Date.Assessed]]</f>
        <v>382</v>
      </c>
      <c r="AG395" s="44" t="s">
        <v>645</v>
      </c>
      <c r="AH395" s="6" t="s">
        <v>640</v>
      </c>
      <c r="AI395" s="6" t="s">
        <v>700</v>
      </c>
      <c r="AJ395" s="63">
        <f t="shared" si="326"/>
        <v>2018</v>
      </c>
      <c r="AK395" s="63">
        <f t="shared" si="327"/>
        <v>10</v>
      </c>
      <c r="AL395" s="44">
        <f t="shared" si="328"/>
        <v>0</v>
      </c>
      <c r="AM395" s="80">
        <f t="shared" si="329"/>
        <v>1</v>
      </c>
      <c r="AN395" s="80">
        <f t="shared" si="330"/>
        <v>0</v>
      </c>
      <c r="AO395" s="44">
        <f t="shared" si="331"/>
        <v>0</v>
      </c>
      <c r="AP395" s="80">
        <f t="shared" si="332"/>
        <v>0</v>
      </c>
      <c r="AQ395" s="80">
        <f t="shared" si="333"/>
        <v>1</v>
      </c>
      <c r="AR395" s="80">
        <f t="shared" si="334"/>
        <v>0</v>
      </c>
      <c r="AS395" s="44">
        <f t="shared" si="335"/>
        <v>0</v>
      </c>
      <c r="AT395" s="80">
        <f t="shared" si="336"/>
        <v>0</v>
      </c>
      <c r="AU395" s="80">
        <f t="shared" si="337"/>
        <v>0</v>
      </c>
      <c r="AV395" s="72">
        <f t="shared" si="338"/>
        <v>1</v>
      </c>
      <c r="AW395" s="72">
        <f t="shared" si="339"/>
        <v>0</v>
      </c>
      <c r="AX395" s="72">
        <f t="shared" si="340"/>
        <v>0</v>
      </c>
      <c r="AY395" s="72">
        <f t="shared" si="341"/>
        <v>0</v>
      </c>
      <c r="AZ395" s="72">
        <f t="shared" si="342"/>
        <v>1</v>
      </c>
      <c r="BA395" s="72">
        <f>IF(SUM(Referrals[[#This Row],[Tribal.bin]:[GA.bin]]) = 0,0,1)</f>
        <v>1</v>
      </c>
      <c r="BB395" s="72">
        <f t="shared" si="343"/>
        <v>0</v>
      </c>
      <c r="BC395" s="72">
        <f t="shared" si="344"/>
        <v>0</v>
      </c>
      <c r="BD395" s="72">
        <f t="shared" si="345"/>
        <v>0</v>
      </c>
      <c r="BE395" s="72">
        <f t="shared" si="346"/>
        <v>0</v>
      </c>
      <c r="BF395" s="72">
        <f t="shared" si="347"/>
        <v>0</v>
      </c>
      <c r="BG395" s="72">
        <f t="shared" si="348"/>
        <v>1</v>
      </c>
      <c r="BH395" s="72">
        <f t="shared" si="349"/>
        <v>0</v>
      </c>
      <c r="BI395" s="72">
        <f t="shared" si="350"/>
        <v>0</v>
      </c>
      <c r="BJ395" s="78">
        <f t="shared" si="351"/>
        <v>0</v>
      </c>
      <c r="BK395" s="78">
        <f t="shared" si="352"/>
        <v>0</v>
      </c>
      <c r="BL395" s="78">
        <f t="shared" si="353"/>
        <v>0</v>
      </c>
      <c r="BM395" s="72">
        <f t="shared" si="354"/>
        <v>1</v>
      </c>
      <c r="BN395" s="72">
        <f t="shared" si="355"/>
        <v>1</v>
      </c>
      <c r="BO395" s="72">
        <f t="shared" si="356"/>
        <v>1</v>
      </c>
      <c r="BP395" s="80">
        <f t="shared" si="357"/>
        <v>0</v>
      </c>
      <c r="BQ395" s="72">
        <f t="shared" si="358"/>
        <v>1</v>
      </c>
      <c r="BR395" s="72">
        <f t="shared" si="359"/>
        <v>0</v>
      </c>
      <c r="BS395" s="78">
        <f t="shared" si="360"/>
        <v>1</v>
      </c>
      <c r="BT395" s="78">
        <f t="shared" si="361"/>
        <v>1</v>
      </c>
      <c r="BU395" s="80">
        <f t="shared" si="362"/>
        <v>1</v>
      </c>
      <c r="BV395" s="80">
        <f t="shared" si="363"/>
        <v>0</v>
      </c>
      <c r="BW395" s="78">
        <f>COUNTIF(Referrals[[#This Row],[Name]:[Alt.contact]],"Mi")</f>
        <v>0</v>
      </c>
      <c r="BX395" s="80">
        <f t="shared" si="364"/>
        <v>0</v>
      </c>
      <c r="BY395" s="72">
        <f t="shared" si="365"/>
        <v>0</v>
      </c>
      <c r="BZ395" s="80">
        <f t="shared" si="366"/>
        <v>0</v>
      </c>
      <c r="CA395" s="67">
        <f t="shared" si="367"/>
        <v>0</v>
      </c>
      <c r="CB395" s="80">
        <f t="shared" si="368"/>
        <v>1</v>
      </c>
      <c r="CC395" s="80">
        <f t="shared" si="369"/>
        <v>0</v>
      </c>
      <c r="CD395" s="80">
        <f t="shared" si="370"/>
        <v>0</v>
      </c>
      <c r="CE395" s="22"/>
      <c r="CF395" s="40" t="s">
        <v>413</v>
      </c>
      <c r="CG395" s="62"/>
      <c r="CH395" s="22"/>
      <c r="CI395" s="22" t="s">
        <v>33</v>
      </c>
      <c r="CK395" s="80" t="str">
        <f t="shared" si="371"/>
        <v xml:space="preserve"> </v>
      </c>
      <c r="CL395" s="15"/>
      <c r="CM395" s="6" t="str">
        <f t="shared" ca="1" si="372"/>
        <v xml:space="preserve"> </v>
      </c>
      <c r="CN395" s="6" t="str">
        <f t="shared" ca="1" si="373"/>
        <v xml:space="preserve"> </v>
      </c>
      <c r="CO395" s="80" t="str">
        <f t="shared" ca="1" si="374"/>
        <v xml:space="preserve"> </v>
      </c>
      <c r="CP395" s="80" t="str">
        <f t="shared" si="375"/>
        <v xml:space="preserve"> </v>
      </c>
      <c r="CQ395" s="80" t="str">
        <f t="shared" si="376"/>
        <v xml:space="preserve"> </v>
      </c>
      <c r="CR395" s="80" t="str">
        <f t="shared" si="377"/>
        <v xml:space="preserve"> </v>
      </c>
      <c r="CS395" s="80"/>
    </row>
    <row r="396" spans="1:97">
      <c r="A396" s="33" t="s">
        <v>541</v>
      </c>
      <c r="B396" t="s">
        <v>542</v>
      </c>
      <c r="C396" t="s">
        <v>543</v>
      </c>
      <c r="D396">
        <v>1069824</v>
      </c>
      <c r="E396" s="4">
        <v>43298</v>
      </c>
      <c r="F396" s="2">
        <v>43395</v>
      </c>
      <c r="G396" s="2">
        <v>20858</v>
      </c>
      <c r="H396" s="58">
        <f t="shared" si="325"/>
        <v>61</v>
      </c>
      <c r="I396" s="72" t="s">
        <v>8</v>
      </c>
      <c r="J396" s="43" t="s">
        <v>8</v>
      </c>
      <c r="K396" s="6">
        <v>12</v>
      </c>
      <c r="L396" s="6" t="s">
        <v>8</v>
      </c>
      <c r="M396" s="6" t="s">
        <v>11</v>
      </c>
      <c r="N396" s="6" t="s">
        <v>11</v>
      </c>
      <c r="O396" s="57" t="s">
        <v>8</v>
      </c>
      <c r="P396" t="s">
        <v>9</v>
      </c>
      <c r="Q396" t="s">
        <v>11</v>
      </c>
      <c r="S396" s="40" t="s">
        <v>11</v>
      </c>
      <c r="T396" t="s">
        <v>10</v>
      </c>
      <c r="U396" s="72" t="s">
        <v>8</v>
      </c>
      <c r="V396" t="s">
        <v>11</v>
      </c>
      <c r="W396" s="72" t="s">
        <v>11</v>
      </c>
      <c r="X396" s="72" t="s">
        <v>8</v>
      </c>
      <c r="Y396" s="80" t="s">
        <v>8</v>
      </c>
      <c r="Z396" s="53"/>
      <c r="AB396" t="s">
        <v>143</v>
      </c>
      <c r="AC396" t="s">
        <v>172</v>
      </c>
      <c r="AD396" s="4">
        <v>43429</v>
      </c>
      <c r="AE396" t="s">
        <v>12</v>
      </c>
      <c r="AF396" s="6">
        <f>Referrals[[#This Row],[Date.Received]]-Referrals[[#This Row],[Date.Assessed]]</f>
        <v>97</v>
      </c>
      <c r="AG396" s="6" t="s">
        <v>644</v>
      </c>
      <c r="AH396" s="6" t="s">
        <v>640</v>
      </c>
      <c r="AI396" s="6" t="s">
        <v>700</v>
      </c>
      <c r="AJ396" s="63">
        <f t="shared" si="326"/>
        <v>2018</v>
      </c>
      <c r="AK396" s="63">
        <f t="shared" si="327"/>
        <v>10</v>
      </c>
      <c r="AL396" s="80">
        <f t="shared" si="328"/>
        <v>1</v>
      </c>
      <c r="AM396" s="80">
        <f t="shared" si="329"/>
        <v>0</v>
      </c>
      <c r="AN396" s="80">
        <f t="shared" si="330"/>
        <v>0</v>
      </c>
      <c r="AO396" s="44">
        <f t="shared" si="331"/>
        <v>0</v>
      </c>
      <c r="AP396" s="80">
        <f t="shared" si="332"/>
        <v>0</v>
      </c>
      <c r="AQ396" s="80">
        <f t="shared" si="333"/>
        <v>1</v>
      </c>
      <c r="AR396" s="80">
        <f t="shared" si="334"/>
        <v>0</v>
      </c>
      <c r="AS396" s="44">
        <f t="shared" si="335"/>
        <v>0</v>
      </c>
      <c r="AT396" s="80">
        <f t="shared" si="336"/>
        <v>0</v>
      </c>
      <c r="AU396" s="80">
        <f t="shared" si="337"/>
        <v>0</v>
      </c>
      <c r="AV396" s="72">
        <f t="shared" si="338"/>
        <v>1</v>
      </c>
      <c r="AW396" s="72">
        <f t="shared" si="339"/>
        <v>0</v>
      </c>
      <c r="AX396" s="72">
        <f t="shared" si="340"/>
        <v>1</v>
      </c>
      <c r="AY396" s="72">
        <f t="shared" si="341"/>
        <v>0</v>
      </c>
      <c r="AZ396" s="72">
        <f t="shared" si="342"/>
        <v>0</v>
      </c>
      <c r="BA396" s="72">
        <f>IF(SUM(Referrals[[#This Row],[Tribal.bin]:[GA.bin]]) = 0,0,1)</f>
        <v>1</v>
      </c>
      <c r="BB396" s="72">
        <f t="shared" si="343"/>
        <v>0</v>
      </c>
      <c r="BC396" s="72">
        <f t="shared" si="344"/>
        <v>0</v>
      </c>
      <c r="BD396" s="72">
        <f t="shared" si="345"/>
        <v>0</v>
      </c>
      <c r="BE396" s="72">
        <f t="shared" si="346"/>
        <v>0</v>
      </c>
      <c r="BF396" s="72">
        <f t="shared" si="347"/>
        <v>0</v>
      </c>
      <c r="BG396" s="72">
        <f t="shared" si="348"/>
        <v>0</v>
      </c>
      <c r="BH396" s="72">
        <f t="shared" si="349"/>
        <v>1</v>
      </c>
      <c r="BI396" s="72">
        <f t="shared" si="350"/>
        <v>0</v>
      </c>
      <c r="BJ396" s="78">
        <f t="shared" si="351"/>
        <v>1</v>
      </c>
      <c r="BK396" s="78">
        <f t="shared" si="352"/>
        <v>1</v>
      </c>
      <c r="BL396" s="78">
        <f t="shared" si="353"/>
        <v>0</v>
      </c>
      <c r="BM396" s="72">
        <f t="shared" si="354"/>
        <v>1</v>
      </c>
      <c r="BN396" s="72">
        <f t="shared" si="355"/>
        <v>0</v>
      </c>
      <c r="BO396" s="72">
        <f t="shared" si="356"/>
        <v>1</v>
      </c>
      <c r="BP396" s="80">
        <f t="shared" si="357"/>
        <v>0</v>
      </c>
      <c r="BQ396" s="72">
        <f t="shared" si="358"/>
        <v>0</v>
      </c>
      <c r="BR396" s="72">
        <f t="shared" si="359"/>
        <v>0</v>
      </c>
      <c r="BS396" s="78">
        <f t="shared" si="360"/>
        <v>1</v>
      </c>
      <c r="BT396" s="78">
        <f t="shared" si="361"/>
        <v>0</v>
      </c>
      <c r="BU396" s="80">
        <f t="shared" si="362"/>
        <v>0</v>
      </c>
      <c r="BV396" s="80">
        <f t="shared" si="363"/>
        <v>0</v>
      </c>
      <c r="BW396" s="78">
        <f>COUNTIF(Referrals[[#This Row],[Name]:[Alt.contact]],"Mi")</f>
        <v>0</v>
      </c>
      <c r="BX396" s="80">
        <f t="shared" si="364"/>
        <v>0</v>
      </c>
      <c r="BY396" s="66">
        <f t="shared" si="365"/>
        <v>1</v>
      </c>
      <c r="BZ396" s="66">
        <f t="shared" si="366"/>
        <v>0</v>
      </c>
      <c r="CA396" s="67">
        <f t="shared" si="367"/>
        <v>0</v>
      </c>
      <c r="CB396" s="80">
        <f t="shared" si="368"/>
        <v>1</v>
      </c>
      <c r="CC396" s="80">
        <f t="shared" si="369"/>
        <v>0</v>
      </c>
      <c r="CD396" s="80">
        <f t="shared" si="370"/>
        <v>0</v>
      </c>
      <c r="CE396" s="92"/>
      <c r="CF396" t="s">
        <v>41</v>
      </c>
      <c r="CG396" s="62"/>
      <c r="CH396" t="s">
        <v>46</v>
      </c>
      <c r="CI396" s="22"/>
      <c r="CJ396" s="4">
        <v>43445</v>
      </c>
      <c r="CK396" s="80" t="str">
        <f t="shared" si="371"/>
        <v xml:space="preserve"> </v>
      </c>
      <c r="CL396" s="15"/>
      <c r="CM396" s="6" t="str">
        <f t="shared" ca="1" si="372"/>
        <v xml:space="preserve"> </v>
      </c>
      <c r="CN396" s="6" t="str">
        <f t="shared" ca="1" si="373"/>
        <v xml:space="preserve"> </v>
      </c>
      <c r="CO396" s="80" t="str">
        <f t="shared" ca="1" si="374"/>
        <v xml:space="preserve"> </v>
      </c>
      <c r="CP396" s="80" t="str">
        <f t="shared" si="375"/>
        <v xml:space="preserve"> </v>
      </c>
      <c r="CQ396" s="80">
        <f t="shared" si="376"/>
        <v>34</v>
      </c>
      <c r="CR396" s="80" t="str">
        <f t="shared" si="377"/>
        <v xml:space="preserve"> </v>
      </c>
      <c r="CS396" s="80">
        <f t="shared" si="378"/>
        <v>50</v>
      </c>
    </row>
    <row r="397" spans="1:97">
      <c r="A397" s="33" t="s">
        <v>547</v>
      </c>
      <c r="B397" t="s">
        <v>284</v>
      </c>
      <c r="C397" t="s">
        <v>353</v>
      </c>
      <c r="D397">
        <v>1065685</v>
      </c>
      <c r="E397" s="4">
        <v>43166</v>
      </c>
      <c r="F397" s="2">
        <v>43396</v>
      </c>
      <c r="G397" s="2">
        <v>31449</v>
      </c>
      <c r="H397" s="58">
        <f t="shared" si="325"/>
        <v>32</v>
      </c>
      <c r="I397" s="72" t="s">
        <v>11</v>
      </c>
      <c r="J397" s="43" t="s">
        <v>8</v>
      </c>
      <c r="K397" s="6">
        <v>11</v>
      </c>
      <c r="L397" s="6" t="s">
        <v>8</v>
      </c>
      <c r="M397" s="6" t="s">
        <v>11</v>
      </c>
      <c r="N397" s="6" t="s">
        <v>11</v>
      </c>
      <c r="O397" s="71" t="s">
        <v>8</v>
      </c>
      <c r="P397" t="s">
        <v>9</v>
      </c>
      <c r="Q397" t="s">
        <v>11</v>
      </c>
      <c r="T397" t="s">
        <v>22</v>
      </c>
      <c r="U397" s="72" t="s">
        <v>8</v>
      </c>
      <c r="V397" t="s">
        <v>11</v>
      </c>
      <c r="W397" s="72" t="s">
        <v>11</v>
      </c>
      <c r="X397" s="72" t="s">
        <v>11</v>
      </c>
      <c r="Y397" s="80" t="s">
        <v>11</v>
      </c>
      <c r="Z397" s="53"/>
      <c r="AB397" t="s">
        <v>15</v>
      </c>
      <c r="AC397" t="s">
        <v>695</v>
      </c>
      <c r="AD397" s="4">
        <v>43542</v>
      </c>
      <c r="AE397" t="s">
        <v>16</v>
      </c>
      <c r="AF397" s="6">
        <f>Referrals[[#This Row],[Date.Received]]-Referrals[[#This Row],[Date.Assessed]]</f>
        <v>230</v>
      </c>
      <c r="AG397" s="44" t="s">
        <v>645</v>
      </c>
      <c r="AH397" s="6" t="s">
        <v>638</v>
      </c>
      <c r="AI397" s="6" t="s">
        <v>700</v>
      </c>
      <c r="AJ397" s="63">
        <f t="shared" si="326"/>
        <v>2018</v>
      </c>
      <c r="AK397" s="63">
        <f t="shared" si="327"/>
        <v>10</v>
      </c>
      <c r="AL397" s="44">
        <f t="shared" si="328"/>
        <v>0</v>
      </c>
      <c r="AM397" s="80">
        <f t="shared" si="329"/>
        <v>1</v>
      </c>
      <c r="AN397" s="80">
        <f t="shared" si="330"/>
        <v>0</v>
      </c>
      <c r="AO397" s="6">
        <f t="shared" si="331"/>
        <v>1</v>
      </c>
      <c r="AP397" s="80">
        <f t="shared" si="332"/>
        <v>0</v>
      </c>
      <c r="AQ397" s="44">
        <f t="shared" si="333"/>
        <v>0</v>
      </c>
      <c r="AR397" s="80">
        <f t="shared" si="334"/>
        <v>0</v>
      </c>
      <c r="AS397" s="44">
        <f t="shared" si="335"/>
        <v>0</v>
      </c>
      <c r="AT397" s="80">
        <f t="shared" si="336"/>
        <v>0</v>
      </c>
      <c r="AU397" s="80">
        <f t="shared" si="337"/>
        <v>0</v>
      </c>
      <c r="AV397" s="72">
        <f t="shared" si="338"/>
        <v>1</v>
      </c>
      <c r="AW397" s="72">
        <f t="shared" si="339"/>
        <v>1</v>
      </c>
      <c r="AX397" s="72">
        <f t="shared" si="340"/>
        <v>0</v>
      </c>
      <c r="AY397" s="72">
        <f t="shared" si="341"/>
        <v>0</v>
      </c>
      <c r="AZ397" s="72">
        <f t="shared" si="342"/>
        <v>0</v>
      </c>
      <c r="BA397" s="72">
        <f>IF(SUM(Referrals[[#This Row],[Tribal.bin]:[GA.bin]]) = 0,0,1)</f>
        <v>1</v>
      </c>
      <c r="BB397" s="72">
        <f t="shared" si="343"/>
        <v>0</v>
      </c>
      <c r="BC397" s="72">
        <f t="shared" si="344"/>
        <v>0</v>
      </c>
      <c r="BD397" s="72">
        <f t="shared" si="345"/>
        <v>0</v>
      </c>
      <c r="BE397" s="72">
        <f t="shared" si="346"/>
        <v>0</v>
      </c>
      <c r="BF397" s="72">
        <f t="shared" si="347"/>
        <v>0</v>
      </c>
      <c r="BG397" s="72">
        <f t="shared" si="348"/>
        <v>0</v>
      </c>
      <c r="BH397" s="72">
        <f t="shared" si="349"/>
        <v>1</v>
      </c>
      <c r="BI397" s="72">
        <f t="shared" si="350"/>
        <v>0</v>
      </c>
      <c r="BJ397" s="78">
        <f t="shared" si="351"/>
        <v>1</v>
      </c>
      <c r="BK397" s="78">
        <f t="shared" si="352"/>
        <v>1</v>
      </c>
      <c r="BL397" s="78">
        <f t="shared" si="353"/>
        <v>0</v>
      </c>
      <c r="BM397" s="72">
        <f t="shared" si="354"/>
        <v>1</v>
      </c>
      <c r="BN397" s="72">
        <f t="shared" si="355"/>
        <v>0</v>
      </c>
      <c r="BO397" s="72">
        <f t="shared" si="356"/>
        <v>0</v>
      </c>
      <c r="BP397" s="80">
        <f t="shared" si="357"/>
        <v>1</v>
      </c>
      <c r="BQ397" s="72">
        <f t="shared" si="358"/>
        <v>1</v>
      </c>
      <c r="BR397" s="72">
        <f t="shared" si="359"/>
        <v>0</v>
      </c>
      <c r="BS397" s="78">
        <f t="shared" si="360"/>
        <v>1</v>
      </c>
      <c r="BT397" s="78">
        <f t="shared" si="361"/>
        <v>1</v>
      </c>
      <c r="BU397" s="80">
        <f t="shared" si="362"/>
        <v>0</v>
      </c>
      <c r="BV397" s="80">
        <f t="shared" si="363"/>
        <v>0</v>
      </c>
      <c r="BW397" s="78">
        <f>COUNTIF(Referrals[[#This Row],[Name]:[Alt.contact]],"Mi")</f>
        <v>0</v>
      </c>
      <c r="BX397" s="80">
        <f t="shared" si="364"/>
        <v>0</v>
      </c>
      <c r="BY397" s="66">
        <f t="shared" si="365"/>
        <v>1</v>
      </c>
      <c r="BZ397" s="66">
        <f t="shared" si="366"/>
        <v>0</v>
      </c>
      <c r="CA397" s="67">
        <f t="shared" si="367"/>
        <v>1</v>
      </c>
      <c r="CB397" s="80">
        <f t="shared" si="368"/>
        <v>0</v>
      </c>
      <c r="CC397" s="80">
        <f t="shared" si="369"/>
        <v>0</v>
      </c>
      <c r="CD397" s="80">
        <f t="shared" si="370"/>
        <v>0</v>
      </c>
      <c r="CE397" s="52">
        <v>43552</v>
      </c>
      <c r="CG397" s="62"/>
      <c r="CH397" s="22"/>
      <c r="CI397" s="22"/>
      <c r="CJ397" s="4">
        <v>43542</v>
      </c>
      <c r="CK397" s="80" t="str">
        <f t="shared" si="371"/>
        <v>Yes</v>
      </c>
      <c r="CL397" s="15"/>
      <c r="CM397" s="6">
        <f t="shared" ca="1" si="372"/>
        <v>309</v>
      </c>
      <c r="CN397" s="6" t="str">
        <f t="shared" ca="1" si="373"/>
        <v>no</v>
      </c>
      <c r="CO397" s="80" t="str">
        <f t="shared" ca="1" si="374"/>
        <v>no</v>
      </c>
      <c r="CP397" s="80">
        <f t="shared" si="375"/>
        <v>156</v>
      </c>
      <c r="CQ397" s="80">
        <f t="shared" si="376"/>
        <v>146</v>
      </c>
      <c r="CR397" s="80">
        <f t="shared" si="377"/>
        <v>10</v>
      </c>
      <c r="CS397" s="80" t="str">
        <f t="shared" si="378"/>
        <v xml:space="preserve"> </v>
      </c>
    </row>
    <row r="398" spans="1:97">
      <c r="A398" s="33" t="s">
        <v>325</v>
      </c>
      <c r="B398" t="s">
        <v>542</v>
      </c>
      <c r="C398" t="s">
        <v>444</v>
      </c>
      <c r="D398">
        <v>1026663</v>
      </c>
      <c r="E398" s="4">
        <v>42996</v>
      </c>
      <c r="F398" s="2">
        <v>43396</v>
      </c>
      <c r="G398" s="2">
        <v>31147</v>
      </c>
      <c r="H398" s="58">
        <f t="shared" si="325"/>
        <v>33</v>
      </c>
      <c r="I398" s="72" t="s">
        <v>11</v>
      </c>
      <c r="J398" s="80" t="s">
        <v>11</v>
      </c>
      <c r="K398" s="6">
        <v>11</v>
      </c>
      <c r="L398" s="6" t="s">
        <v>8</v>
      </c>
      <c r="M398" s="6" t="s">
        <v>11</v>
      </c>
      <c r="N398" s="6" t="s">
        <v>11</v>
      </c>
      <c r="O398" s="68" t="s">
        <v>8</v>
      </c>
      <c r="P398" t="s">
        <v>9</v>
      </c>
      <c r="Q398" t="s">
        <v>11</v>
      </c>
      <c r="R398" t="s">
        <v>11</v>
      </c>
      <c r="T398" t="s">
        <v>22</v>
      </c>
      <c r="U398" s="72" t="s">
        <v>8</v>
      </c>
      <c r="V398" t="s">
        <v>11</v>
      </c>
      <c r="W398" s="72" t="s">
        <v>11</v>
      </c>
      <c r="X398" s="72" t="s">
        <v>11</v>
      </c>
      <c r="Y398" s="80" t="s">
        <v>8</v>
      </c>
      <c r="Z398" s="53"/>
      <c r="AE398" t="s">
        <v>12</v>
      </c>
      <c r="AF398" s="6">
        <f>Referrals[[#This Row],[Date.Received]]-Referrals[[#This Row],[Date.Assessed]]</f>
        <v>400</v>
      </c>
      <c r="AG398" s="44" t="s">
        <v>645</v>
      </c>
      <c r="AH398" s="6" t="s">
        <v>640</v>
      </c>
      <c r="AI398" s="6" t="s">
        <v>700</v>
      </c>
      <c r="AJ398" s="63">
        <f t="shared" si="326"/>
        <v>2018</v>
      </c>
      <c r="AK398" s="63">
        <f t="shared" si="327"/>
        <v>10</v>
      </c>
      <c r="AL398" s="44">
        <f t="shared" si="328"/>
        <v>0</v>
      </c>
      <c r="AM398" s="80">
        <f t="shared" si="329"/>
        <v>1</v>
      </c>
      <c r="AN398" s="80">
        <f t="shared" si="330"/>
        <v>0</v>
      </c>
      <c r="AO398" s="44">
        <f t="shared" si="331"/>
        <v>0</v>
      </c>
      <c r="AP398" s="80">
        <f t="shared" si="332"/>
        <v>0</v>
      </c>
      <c r="AQ398" s="80">
        <f t="shared" si="333"/>
        <v>1</v>
      </c>
      <c r="AR398" s="80">
        <f t="shared" si="334"/>
        <v>0</v>
      </c>
      <c r="AS398" s="44">
        <f t="shared" si="335"/>
        <v>0</v>
      </c>
      <c r="AT398" s="80">
        <f t="shared" si="336"/>
        <v>0</v>
      </c>
      <c r="AU398" s="80">
        <f t="shared" si="337"/>
        <v>0</v>
      </c>
      <c r="AV398" s="72">
        <f t="shared" si="338"/>
        <v>1</v>
      </c>
      <c r="AW398" s="72">
        <f t="shared" si="339"/>
        <v>1</v>
      </c>
      <c r="AX398" s="72">
        <f t="shared" si="340"/>
        <v>0</v>
      </c>
      <c r="AY398" s="72">
        <f t="shared" si="341"/>
        <v>0</v>
      </c>
      <c r="AZ398" s="72">
        <f t="shared" si="342"/>
        <v>0</v>
      </c>
      <c r="BA398" s="72">
        <f>IF(SUM(Referrals[[#This Row],[Tribal.bin]:[GA.bin]]) = 0,0,1)</f>
        <v>1</v>
      </c>
      <c r="BB398" s="72">
        <f t="shared" si="343"/>
        <v>0</v>
      </c>
      <c r="BC398" s="72">
        <f t="shared" si="344"/>
        <v>0</v>
      </c>
      <c r="BD398" s="72">
        <f t="shared" si="345"/>
        <v>0</v>
      </c>
      <c r="BE398" s="72">
        <f t="shared" si="346"/>
        <v>0</v>
      </c>
      <c r="BF398" s="72">
        <f t="shared" si="347"/>
        <v>0</v>
      </c>
      <c r="BG398" s="72">
        <f t="shared" si="348"/>
        <v>0</v>
      </c>
      <c r="BH398" s="72">
        <f t="shared" si="349"/>
        <v>1</v>
      </c>
      <c r="BI398" s="72">
        <f t="shared" si="350"/>
        <v>0</v>
      </c>
      <c r="BJ398" s="78">
        <f t="shared" si="351"/>
        <v>1</v>
      </c>
      <c r="BK398" s="78">
        <f t="shared" si="352"/>
        <v>1</v>
      </c>
      <c r="BL398" s="78">
        <f t="shared" si="353"/>
        <v>0</v>
      </c>
      <c r="BM398" s="72">
        <f t="shared" si="354"/>
        <v>1</v>
      </c>
      <c r="BN398" s="72">
        <f t="shared" si="355"/>
        <v>1</v>
      </c>
      <c r="BO398" s="72">
        <f t="shared" si="356"/>
        <v>0</v>
      </c>
      <c r="BP398" s="80">
        <f t="shared" si="357"/>
        <v>0</v>
      </c>
      <c r="BQ398" s="72">
        <f t="shared" si="358"/>
        <v>1</v>
      </c>
      <c r="BR398" s="72">
        <f t="shared" si="359"/>
        <v>1</v>
      </c>
      <c r="BS398" s="78">
        <f t="shared" si="360"/>
        <v>1</v>
      </c>
      <c r="BT398" s="78">
        <f t="shared" si="361"/>
        <v>1</v>
      </c>
      <c r="BU398" s="80">
        <f t="shared" si="362"/>
        <v>0</v>
      </c>
      <c r="BV398" s="80">
        <f t="shared" si="363"/>
        <v>0</v>
      </c>
      <c r="BW398" s="78">
        <f>COUNTIF(Referrals[[#This Row],[Name]:[Alt.contact]],"Mi")</f>
        <v>0</v>
      </c>
      <c r="BX398" s="80">
        <f t="shared" si="364"/>
        <v>0</v>
      </c>
      <c r="BY398" s="72">
        <f t="shared" si="365"/>
        <v>0</v>
      </c>
      <c r="BZ398" s="80">
        <f t="shared" si="366"/>
        <v>0</v>
      </c>
      <c r="CA398" s="67">
        <f t="shared" si="367"/>
        <v>0</v>
      </c>
      <c r="CB398" s="80">
        <f t="shared" si="368"/>
        <v>1</v>
      </c>
      <c r="CC398" s="80">
        <f t="shared" si="369"/>
        <v>0</v>
      </c>
      <c r="CD398" s="80">
        <f t="shared" si="370"/>
        <v>0</v>
      </c>
      <c r="CE398" s="22"/>
      <c r="CF398" s="40" t="s">
        <v>413</v>
      </c>
      <c r="CG398" s="62"/>
      <c r="CH398" s="22"/>
      <c r="CI398" s="22"/>
      <c r="CJ398" s="4">
        <v>43420</v>
      </c>
      <c r="CK398" s="80" t="str">
        <f t="shared" si="371"/>
        <v xml:space="preserve"> </v>
      </c>
      <c r="CL398" s="15"/>
      <c r="CM398" s="6" t="str">
        <f t="shared" ca="1" si="372"/>
        <v xml:space="preserve"> </v>
      </c>
      <c r="CN398" s="6" t="str">
        <f t="shared" ca="1" si="373"/>
        <v xml:space="preserve"> </v>
      </c>
      <c r="CO398" s="80" t="str">
        <f t="shared" ca="1" si="374"/>
        <v xml:space="preserve"> </v>
      </c>
      <c r="CP398" s="80" t="str">
        <f t="shared" si="375"/>
        <v xml:space="preserve"> </v>
      </c>
      <c r="CQ398" s="80" t="str">
        <f t="shared" si="376"/>
        <v xml:space="preserve"> </v>
      </c>
      <c r="CR398" s="80" t="str">
        <f t="shared" si="377"/>
        <v xml:space="preserve"> </v>
      </c>
      <c r="CS398" s="80">
        <f t="shared" si="378"/>
        <v>24</v>
      </c>
    </row>
    <row r="399" spans="1:97">
      <c r="A399" s="33" t="s">
        <v>544</v>
      </c>
      <c r="B399" t="s">
        <v>318</v>
      </c>
      <c r="C399" t="s">
        <v>476</v>
      </c>
      <c r="D399">
        <v>1010205</v>
      </c>
      <c r="E399" s="4">
        <v>42986</v>
      </c>
      <c r="F399" s="2">
        <v>43396</v>
      </c>
      <c r="G399" s="2">
        <v>25855</v>
      </c>
      <c r="H399" s="58">
        <f t="shared" si="325"/>
        <v>48</v>
      </c>
      <c r="I399" s="72" t="s">
        <v>11</v>
      </c>
      <c r="J399" s="43" t="s">
        <v>8</v>
      </c>
      <c r="K399" s="6">
        <v>11</v>
      </c>
      <c r="L399" s="6" t="s">
        <v>8</v>
      </c>
      <c r="M399" s="6" t="s">
        <v>11</v>
      </c>
      <c r="N399" s="6" t="s">
        <v>11</v>
      </c>
      <c r="O399" s="57" t="s">
        <v>8</v>
      </c>
      <c r="P399" t="s">
        <v>9</v>
      </c>
      <c r="Q399" t="s">
        <v>11</v>
      </c>
      <c r="R399" t="s">
        <v>11</v>
      </c>
      <c r="S399" s="40" t="s">
        <v>11</v>
      </c>
      <c r="T399" t="s">
        <v>25</v>
      </c>
      <c r="U399" s="72" t="s">
        <v>11</v>
      </c>
      <c r="V399" t="s">
        <v>11</v>
      </c>
      <c r="W399" s="72" t="s">
        <v>11</v>
      </c>
      <c r="X399" s="72" t="s">
        <v>11</v>
      </c>
      <c r="Y399" s="80" t="s">
        <v>8</v>
      </c>
      <c r="Z399" s="80" t="s">
        <v>8</v>
      </c>
      <c r="AA399" t="s">
        <v>408</v>
      </c>
      <c r="AE399" t="s">
        <v>12</v>
      </c>
      <c r="AF399" s="6">
        <f>Referrals[[#This Row],[Date.Received]]-Referrals[[#This Row],[Date.Assessed]]</f>
        <v>410</v>
      </c>
      <c r="AG399" s="6" t="s">
        <v>644</v>
      </c>
      <c r="AH399" s="6" t="s">
        <v>638</v>
      </c>
      <c r="AI399" s="6" t="s">
        <v>700</v>
      </c>
      <c r="AJ399" s="63">
        <f t="shared" si="326"/>
        <v>2018</v>
      </c>
      <c r="AK399" s="63">
        <f t="shared" si="327"/>
        <v>10</v>
      </c>
      <c r="AL399" s="80">
        <f t="shared" si="328"/>
        <v>1</v>
      </c>
      <c r="AM399" s="80">
        <f t="shared" si="329"/>
        <v>0</v>
      </c>
      <c r="AN399" s="80">
        <f t="shared" si="330"/>
        <v>0</v>
      </c>
      <c r="AO399" s="6">
        <f t="shared" si="331"/>
        <v>1</v>
      </c>
      <c r="AP399" s="80">
        <f t="shared" si="332"/>
        <v>0</v>
      </c>
      <c r="AQ399" s="44">
        <f t="shared" si="333"/>
        <v>0</v>
      </c>
      <c r="AR399" s="80">
        <f t="shared" si="334"/>
        <v>0</v>
      </c>
      <c r="AS399" s="44">
        <f t="shared" si="335"/>
        <v>0</v>
      </c>
      <c r="AT399" s="80">
        <f t="shared" si="336"/>
        <v>0</v>
      </c>
      <c r="AU399" s="80">
        <f t="shared" si="337"/>
        <v>0</v>
      </c>
      <c r="AV399" s="72">
        <f t="shared" si="338"/>
        <v>1</v>
      </c>
      <c r="AW399" s="72">
        <f t="shared" si="339"/>
        <v>0</v>
      </c>
      <c r="AX399" s="72">
        <f t="shared" si="340"/>
        <v>0</v>
      </c>
      <c r="AY399" s="72">
        <f t="shared" si="341"/>
        <v>0</v>
      </c>
      <c r="AZ399" s="72">
        <f t="shared" si="342"/>
        <v>1</v>
      </c>
      <c r="BA399" s="72">
        <f>IF(SUM(Referrals[[#This Row],[Tribal.bin]:[GA.bin]]) = 0,0,1)</f>
        <v>1</v>
      </c>
      <c r="BB399" s="72">
        <f t="shared" si="343"/>
        <v>0</v>
      </c>
      <c r="BC399" s="72">
        <f t="shared" si="344"/>
        <v>0</v>
      </c>
      <c r="BD399" s="72">
        <f t="shared" si="345"/>
        <v>0</v>
      </c>
      <c r="BE399" s="72">
        <f t="shared" si="346"/>
        <v>0</v>
      </c>
      <c r="BF399" s="72">
        <f t="shared" si="347"/>
        <v>0</v>
      </c>
      <c r="BG399" s="72">
        <f t="shared" si="348"/>
        <v>0</v>
      </c>
      <c r="BH399" s="72">
        <f t="shared" si="349"/>
        <v>1</v>
      </c>
      <c r="BI399" s="72">
        <f t="shared" si="350"/>
        <v>0</v>
      </c>
      <c r="BJ399" s="78">
        <f t="shared" si="351"/>
        <v>1</v>
      </c>
      <c r="BK399" s="78">
        <f t="shared" si="352"/>
        <v>1</v>
      </c>
      <c r="BL399" s="78">
        <f t="shared" si="353"/>
        <v>0</v>
      </c>
      <c r="BM399" s="72">
        <f t="shared" si="354"/>
        <v>1</v>
      </c>
      <c r="BN399" s="72">
        <f t="shared" si="355"/>
        <v>1</v>
      </c>
      <c r="BO399" s="72">
        <f t="shared" si="356"/>
        <v>1</v>
      </c>
      <c r="BP399" s="80">
        <f t="shared" si="357"/>
        <v>0</v>
      </c>
      <c r="BQ399" s="72">
        <f t="shared" si="358"/>
        <v>1</v>
      </c>
      <c r="BR399" s="72">
        <f t="shared" si="359"/>
        <v>0</v>
      </c>
      <c r="BS399" s="78">
        <f t="shared" si="360"/>
        <v>1</v>
      </c>
      <c r="BT399" s="78">
        <f t="shared" si="361"/>
        <v>1</v>
      </c>
      <c r="BU399" s="80">
        <f t="shared" si="362"/>
        <v>1</v>
      </c>
      <c r="BV399" s="80">
        <f t="shared" si="363"/>
        <v>0</v>
      </c>
      <c r="BW399" s="78">
        <f>COUNTIF(Referrals[[#This Row],[Name]:[Alt.contact]],"Mi")</f>
        <v>0</v>
      </c>
      <c r="BX399" s="80">
        <f t="shared" si="364"/>
        <v>0</v>
      </c>
      <c r="BY399" s="72">
        <f t="shared" si="365"/>
        <v>0</v>
      </c>
      <c r="BZ399" s="80">
        <f t="shared" si="366"/>
        <v>0</v>
      </c>
      <c r="CA399" s="67">
        <f t="shared" si="367"/>
        <v>0</v>
      </c>
      <c r="CB399" s="80">
        <f t="shared" si="368"/>
        <v>1</v>
      </c>
      <c r="CC399" s="80">
        <f t="shared" si="369"/>
        <v>0</v>
      </c>
      <c r="CD399" s="80">
        <f t="shared" si="370"/>
        <v>0</v>
      </c>
      <c r="CE399" s="22"/>
      <c r="CF399" s="40" t="s">
        <v>413</v>
      </c>
      <c r="CG399" s="62"/>
      <c r="CH399" s="22"/>
      <c r="CI399" s="22" t="s">
        <v>27</v>
      </c>
      <c r="CJ399" s="4">
        <v>43553</v>
      </c>
      <c r="CK399" s="80" t="str">
        <f t="shared" si="371"/>
        <v xml:space="preserve"> </v>
      </c>
      <c r="CL399" s="15"/>
      <c r="CM399" s="6" t="str">
        <f t="shared" ca="1" si="372"/>
        <v xml:space="preserve"> </v>
      </c>
      <c r="CN399" s="6" t="str">
        <f t="shared" ca="1" si="373"/>
        <v xml:space="preserve"> </v>
      </c>
      <c r="CO399" s="80" t="str">
        <f t="shared" ca="1" si="374"/>
        <v xml:space="preserve"> </v>
      </c>
      <c r="CP399" s="80" t="str">
        <f t="shared" si="375"/>
        <v xml:space="preserve"> </v>
      </c>
      <c r="CQ399" s="80" t="str">
        <f t="shared" si="376"/>
        <v xml:space="preserve"> </v>
      </c>
      <c r="CR399" s="80" t="str">
        <f t="shared" si="377"/>
        <v xml:space="preserve"> </v>
      </c>
      <c r="CS399" s="80">
        <f t="shared" si="378"/>
        <v>157</v>
      </c>
    </row>
    <row r="400" spans="1:97">
      <c r="A400" s="33" t="s">
        <v>545</v>
      </c>
      <c r="B400" t="s">
        <v>284</v>
      </c>
      <c r="C400" t="s">
        <v>397</v>
      </c>
      <c r="D400">
        <v>1087754</v>
      </c>
      <c r="E400" s="4">
        <v>43384</v>
      </c>
      <c r="F400" s="2">
        <v>43396</v>
      </c>
      <c r="G400" s="2">
        <v>31215</v>
      </c>
      <c r="H400" s="58">
        <f t="shared" si="325"/>
        <v>33</v>
      </c>
      <c r="I400" s="72" t="s">
        <v>8</v>
      </c>
      <c r="J400" s="43" t="s">
        <v>8</v>
      </c>
      <c r="K400" s="6">
        <v>12</v>
      </c>
      <c r="L400" s="6" t="s">
        <v>8</v>
      </c>
      <c r="M400" s="6" t="s">
        <v>8</v>
      </c>
      <c r="N400" s="6" t="s">
        <v>8</v>
      </c>
      <c r="O400" s="57" t="s">
        <v>8</v>
      </c>
      <c r="P400" t="s">
        <v>355</v>
      </c>
      <c r="Q400" t="s">
        <v>11</v>
      </c>
      <c r="T400" t="s">
        <v>10</v>
      </c>
      <c r="U400" s="72" t="s">
        <v>8</v>
      </c>
      <c r="V400" t="s">
        <v>11</v>
      </c>
      <c r="W400" s="72" t="s">
        <v>11</v>
      </c>
      <c r="X400" s="72" t="s">
        <v>8</v>
      </c>
      <c r="Y400" s="80" t="s">
        <v>8</v>
      </c>
      <c r="Z400" s="80" t="s">
        <v>8</v>
      </c>
      <c r="AA400" t="s">
        <v>408</v>
      </c>
      <c r="AE400" t="s">
        <v>12</v>
      </c>
      <c r="AF400" s="6">
        <f>Referrals[[#This Row],[Date.Received]]-Referrals[[#This Row],[Date.Assessed]]</f>
        <v>12</v>
      </c>
      <c r="AG400" s="44" t="s">
        <v>645</v>
      </c>
      <c r="AH400" s="6" t="s">
        <v>642</v>
      </c>
      <c r="AI400" s="6" t="s">
        <v>643</v>
      </c>
      <c r="AJ400" s="63">
        <f t="shared" si="326"/>
        <v>2018</v>
      </c>
      <c r="AK400" s="63">
        <f t="shared" si="327"/>
        <v>10</v>
      </c>
      <c r="AL400" s="44">
        <f t="shared" si="328"/>
        <v>0</v>
      </c>
      <c r="AM400" s="80">
        <f t="shared" si="329"/>
        <v>1</v>
      </c>
      <c r="AN400" s="80">
        <f t="shared" si="330"/>
        <v>0</v>
      </c>
      <c r="AO400" s="44">
        <f t="shared" si="331"/>
        <v>0</v>
      </c>
      <c r="AP400" s="80">
        <f t="shared" si="332"/>
        <v>0</v>
      </c>
      <c r="AQ400" s="44">
        <f t="shared" si="333"/>
        <v>0</v>
      </c>
      <c r="AR400" s="80">
        <f t="shared" si="334"/>
        <v>0</v>
      </c>
      <c r="AS400" s="6">
        <f t="shared" si="335"/>
        <v>1</v>
      </c>
      <c r="AT400" s="80">
        <f t="shared" si="336"/>
        <v>0</v>
      </c>
      <c r="AU400" s="80">
        <f t="shared" si="337"/>
        <v>1</v>
      </c>
      <c r="AV400" s="72">
        <f t="shared" si="338"/>
        <v>1</v>
      </c>
      <c r="AW400" s="72">
        <f t="shared" si="339"/>
        <v>0</v>
      </c>
      <c r="AX400" s="72">
        <f t="shared" si="340"/>
        <v>1</v>
      </c>
      <c r="AY400" s="72">
        <f t="shared" si="341"/>
        <v>0</v>
      </c>
      <c r="AZ400" s="72">
        <f t="shared" si="342"/>
        <v>0</v>
      </c>
      <c r="BA400" s="72">
        <f>IF(SUM(Referrals[[#This Row],[Tribal.bin]:[GA.bin]]) = 0,0,1)</f>
        <v>1</v>
      </c>
      <c r="BB400" s="72">
        <f t="shared" si="343"/>
        <v>0</v>
      </c>
      <c r="BC400" s="72">
        <f t="shared" si="344"/>
        <v>0</v>
      </c>
      <c r="BD400" s="72">
        <f t="shared" si="345"/>
        <v>0</v>
      </c>
      <c r="BE400" s="72">
        <f t="shared" si="346"/>
        <v>1</v>
      </c>
      <c r="BF400" s="72">
        <f t="shared" si="347"/>
        <v>0</v>
      </c>
      <c r="BG400" s="72">
        <f t="shared" si="348"/>
        <v>0</v>
      </c>
      <c r="BH400" s="72">
        <f t="shared" si="349"/>
        <v>0</v>
      </c>
      <c r="BI400" s="72">
        <f t="shared" si="350"/>
        <v>0</v>
      </c>
      <c r="BJ400" s="78">
        <f t="shared" si="351"/>
        <v>0</v>
      </c>
      <c r="BK400" s="78">
        <f t="shared" si="352"/>
        <v>0</v>
      </c>
      <c r="BL400" s="78">
        <f t="shared" si="353"/>
        <v>0</v>
      </c>
      <c r="BM400" s="72">
        <f t="shared" si="354"/>
        <v>1</v>
      </c>
      <c r="BN400" s="72">
        <f t="shared" si="355"/>
        <v>0</v>
      </c>
      <c r="BO400" s="72">
        <f t="shared" si="356"/>
        <v>0</v>
      </c>
      <c r="BP400" s="80">
        <f t="shared" si="357"/>
        <v>0</v>
      </c>
      <c r="BQ400" s="72">
        <f t="shared" si="358"/>
        <v>0</v>
      </c>
      <c r="BR400" s="72">
        <f t="shared" si="359"/>
        <v>0</v>
      </c>
      <c r="BS400" s="78">
        <f t="shared" si="360"/>
        <v>1</v>
      </c>
      <c r="BT400" s="78">
        <f t="shared" si="361"/>
        <v>0</v>
      </c>
      <c r="BU400" s="80">
        <f t="shared" si="362"/>
        <v>0</v>
      </c>
      <c r="BV400" s="80">
        <f t="shared" si="363"/>
        <v>0</v>
      </c>
      <c r="BW400" s="78">
        <f>COUNTIF(Referrals[[#This Row],[Name]:[Alt.contact]],"Mi")</f>
        <v>0</v>
      </c>
      <c r="BX400" s="80">
        <f t="shared" si="364"/>
        <v>0</v>
      </c>
      <c r="BY400" s="80">
        <f t="shared" si="365"/>
        <v>0</v>
      </c>
      <c r="BZ400" s="80">
        <f t="shared" si="366"/>
        <v>0</v>
      </c>
      <c r="CA400" s="67">
        <f t="shared" si="367"/>
        <v>0</v>
      </c>
      <c r="CB400" s="80">
        <f t="shared" si="368"/>
        <v>1</v>
      </c>
      <c r="CC400" s="80">
        <f t="shared" si="369"/>
        <v>0</v>
      </c>
      <c r="CD400" s="80">
        <f t="shared" si="370"/>
        <v>0</v>
      </c>
      <c r="CE400" s="22"/>
      <c r="CF400" t="s">
        <v>41</v>
      </c>
      <c r="CG400" s="41" t="s">
        <v>154</v>
      </c>
      <c r="CI400" s="22" t="s">
        <v>27</v>
      </c>
      <c r="CJ400" s="4">
        <v>43411</v>
      </c>
      <c r="CK400" s="80" t="str">
        <f t="shared" si="371"/>
        <v xml:space="preserve"> </v>
      </c>
      <c r="CL400" s="15"/>
      <c r="CM400" s="6" t="str">
        <f t="shared" ca="1" si="372"/>
        <v xml:space="preserve"> </v>
      </c>
      <c r="CN400" s="6" t="str">
        <f t="shared" ca="1" si="373"/>
        <v xml:space="preserve"> </v>
      </c>
      <c r="CO400" s="80" t="str">
        <f t="shared" ca="1" si="374"/>
        <v xml:space="preserve"> </v>
      </c>
      <c r="CP400" s="80" t="str">
        <f t="shared" si="375"/>
        <v xml:space="preserve"> </v>
      </c>
      <c r="CQ400" s="80" t="str">
        <f t="shared" si="376"/>
        <v xml:space="preserve"> </v>
      </c>
      <c r="CR400" s="80" t="str">
        <f t="shared" si="377"/>
        <v xml:space="preserve"> </v>
      </c>
      <c r="CS400" s="80">
        <f t="shared" si="378"/>
        <v>15</v>
      </c>
    </row>
    <row r="401" spans="1:97">
      <c r="A401" s="33" t="s">
        <v>546</v>
      </c>
      <c r="B401" t="s">
        <v>284</v>
      </c>
      <c r="C401" t="s">
        <v>397</v>
      </c>
      <c r="D401">
        <v>1011291</v>
      </c>
      <c r="E401" s="4">
        <v>43314</v>
      </c>
      <c r="F401" s="2">
        <v>43396</v>
      </c>
      <c r="G401" s="2">
        <v>27291</v>
      </c>
      <c r="H401" s="58">
        <f t="shared" si="325"/>
        <v>44</v>
      </c>
      <c r="I401" s="72" t="s">
        <v>8</v>
      </c>
      <c r="J401" s="43" t="s">
        <v>8</v>
      </c>
      <c r="K401" s="6">
        <v>10</v>
      </c>
      <c r="L401" s="6" t="s">
        <v>8</v>
      </c>
      <c r="M401" s="6" t="s">
        <v>11</v>
      </c>
      <c r="N401" s="6" t="s">
        <v>11</v>
      </c>
      <c r="O401" s="57" t="s">
        <v>8</v>
      </c>
      <c r="P401" t="s">
        <v>77</v>
      </c>
      <c r="Q401" t="s">
        <v>11</v>
      </c>
      <c r="T401" t="s">
        <v>45</v>
      </c>
      <c r="U401" s="72" t="s">
        <v>8</v>
      </c>
      <c r="V401" t="s">
        <v>11</v>
      </c>
      <c r="W401" s="72" t="s">
        <v>11</v>
      </c>
      <c r="X401" s="72" t="s">
        <v>8</v>
      </c>
      <c r="Y401" s="80" t="s">
        <v>8</v>
      </c>
      <c r="Z401" s="80" t="s">
        <v>8</v>
      </c>
      <c r="AA401" t="s">
        <v>408</v>
      </c>
      <c r="AB401" t="s">
        <v>143</v>
      </c>
      <c r="AC401" t="s">
        <v>172</v>
      </c>
      <c r="AD401" s="4">
        <v>43405</v>
      </c>
      <c r="AE401" t="s">
        <v>16</v>
      </c>
      <c r="AF401" s="6">
        <f>Referrals[[#This Row],[Date.Received]]-Referrals[[#This Row],[Date.Assessed]]</f>
        <v>82</v>
      </c>
      <c r="AG401" s="6" t="s">
        <v>644</v>
      </c>
      <c r="AH401" s="6" t="s">
        <v>642</v>
      </c>
      <c r="AI401" s="6" t="s">
        <v>700</v>
      </c>
      <c r="AJ401" s="63">
        <f t="shared" si="326"/>
        <v>2018</v>
      </c>
      <c r="AK401" s="63">
        <f t="shared" si="327"/>
        <v>10</v>
      </c>
      <c r="AL401" s="80">
        <f t="shared" si="328"/>
        <v>1</v>
      </c>
      <c r="AM401" s="80">
        <f t="shared" si="329"/>
        <v>0</v>
      </c>
      <c r="AN401" s="80">
        <f t="shared" si="330"/>
        <v>0</v>
      </c>
      <c r="AO401" s="44">
        <f t="shared" si="331"/>
        <v>0</v>
      </c>
      <c r="AP401" s="80">
        <f t="shared" si="332"/>
        <v>0</v>
      </c>
      <c r="AQ401" s="44">
        <f t="shared" si="333"/>
        <v>0</v>
      </c>
      <c r="AR401" s="80">
        <f t="shared" si="334"/>
        <v>0</v>
      </c>
      <c r="AS401" s="6">
        <f t="shared" si="335"/>
        <v>1</v>
      </c>
      <c r="AT401" s="80">
        <f t="shared" si="336"/>
        <v>0</v>
      </c>
      <c r="AU401" s="80">
        <f t="shared" si="337"/>
        <v>0</v>
      </c>
      <c r="AV401" s="72">
        <f t="shared" si="338"/>
        <v>1</v>
      </c>
      <c r="AW401" s="72">
        <f t="shared" si="339"/>
        <v>0</v>
      </c>
      <c r="AX401" s="72">
        <f t="shared" si="340"/>
        <v>0</v>
      </c>
      <c r="AY401" s="72">
        <f t="shared" si="341"/>
        <v>1</v>
      </c>
      <c r="AZ401" s="72">
        <f t="shared" si="342"/>
        <v>0</v>
      </c>
      <c r="BA401" s="72">
        <f>IF(SUM(Referrals[[#This Row],[Tribal.bin]:[GA.bin]]) = 0,0,1)</f>
        <v>1</v>
      </c>
      <c r="BB401" s="72">
        <f t="shared" si="343"/>
        <v>0</v>
      </c>
      <c r="BC401" s="72">
        <f t="shared" si="344"/>
        <v>0</v>
      </c>
      <c r="BD401" s="72">
        <f t="shared" si="345"/>
        <v>0</v>
      </c>
      <c r="BE401" s="72">
        <f t="shared" si="346"/>
        <v>0</v>
      </c>
      <c r="BF401" s="72">
        <f t="shared" si="347"/>
        <v>1</v>
      </c>
      <c r="BG401" s="72">
        <f t="shared" si="348"/>
        <v>0</v>
      </c>
      <c r="BH401" s="72">
        <f t="shared" si="349"/>
        <v>0</v>
      </c>
      <c r="BI401" s="72">
        <f t="shared" si="350"/>
        <v>0</v>
      </c>
      <c r="BJ401" s="78">
        <f t="shared" si="351"/>
        <v>1</v>
      </c>
      <c r="BK401" s="78">
        <f t="shared" si="352"/>
        <v>1</v>
      </c>
      <c r="BL401" s="78">
        <f t="shared" si="353"/>
        <v>0</v>
      </c>
      <c r="BM401" s="72">
        <f t="shared" si="354"/>
        <v>1</v>
      </c>
      <c r="BN401" s="72">
        <f t="shared" si="355"/>
        <v>0</v>
      </c>
      <c r="BO401" s="72">
        <f t="shared" si="356"/>
        <v>0</v>
      </c>
      <c r="BP401" s="80">
        <f t="shared" si="357"/>
        <v>0</v>
      </c>
      <c r="BQ401" s="72">
        <f t="shared" si="358"/>
        <v>0</v>
      </c>
      <c r="BR401" s="72">
        <f t="shared" si="359"/>
        <v>0</v>
      </c>
      <c r="BS401" s="78">
        <f t="shared" si="360"/>
        <v>1</v>
      </c>
      <c r="BT401" s="78">
        <f t="shared" si="361"/>
        <v>0</v>
      </c>
      <c r="BU401" s="80">
        <f t="shared" si="362"/>
        <v>0</v>
      </c>
      <c r="BV401" s="80">
        <f t="shared" si="363"/>
        <v>0</v>
      </c>
      <c r="BW401" s="78">
        <f>COUNTIF(Referrals[[#This Row],[Name]:[Alt.contact]],"Mi")</f>
        <v>0</v>
      </c>
      <c r="BX401" s="80">
        <f t="shared" si="364"/>
        <v>0</v>
      </c>
      <c r="BY401" s="66">
        <f t="shared" si="365"/>
        <v>1</v>
      </c>
      <c r="BZ401" s="66">
        <f t="shared" si="366"/>
        <v>0</v>
      </c>
      <c r="CA401" s="67">
        <f t="shared" si="367"/>
        <v>1</v>
      </c>
      <c r="CB401" s="80">
        <f t="shared" si="368"/>
        <v>0</v>
      </c>
      <c r="CC401" s="80">
        <f t="shared" si="369"/>
        <v>0</v>
      </c>
      <c r="CD401" s="80">
        <f t="shared" si="370"/>
        <v>0</v>
      </c>
      <c r="CE401" s="23">
        <v>43441</v>
      </c>
      <c r="CG401" s="62"/>
      <c r="CH401" s="22"/>
      <c r="CI401" s="22"/>
      <c r="CJ401" s="4">
        <v>43441</v>
      </c>
      <c r="CK401" s="80" t="str">
        <f t="shared" si="371"/>
        <v>no</v>
      </c>
      <c r="CL401" s="28">
        <v>43609</v>
      </c>
      <c r="CM401" s="6">
        <f t="shared" ca="1" si="372"/>
        <v>168</v>
      </c>
      <c r="CN401" s="6" t="str">
        <f t="shared" ca="1" si="373"/>
        <v>Yes</v>
      </c>
      <c r="CO401" s="80" t="str">
        <f t="shared" ca="1" si="374"/>
        <v>no</v>
      </c>
      <c r="CP401" s="80">
        <f t="shared" si="375"/>
        <v>45</v>
      </c>
      <c r="CQ401" s="80">
        <f t="shared" si="376"/>
        <v>9</v>
      </c>
      <c r="CR401" s="80">
        <f t="shared" si="377"/>
        <v>36</v>
      </c>
      <c r="CS401" s="80" t="str">
        <f t="shared" si="378"/>
        <v xml:space="preserve"> </v>
      </c>
    </row>
    <row r="402" spans="1:97">
      <c r="A402" s="33" t="s">
        <v>548</v>
      </c>
      <c r="B402" t="s">
        <v>111</v>
      </c>
      <c r="C402" t="s">
        <v>468</v>
      </c>
      <c r="D402">
        <v>1061383</v>
      </c>
      <c r="E402" s="4">
        <v>43157</v>
      </c>
      <c r="F402" s="2">
        <v>43396</v>
      </c>
      <c r="G402" s="2">
        <v>22286</v>
      </c>
      <c r="H402" s="58">
        <f t="shared" si="325"/>
        <v>57</v>
      </c>
      <c r="I402" s="72" t="s">
        <v>8</v>
      </c>
      <c r="J402" s="43" t="s">
        <v>8</v>
      </c>
      <c r="K402" s="6">
        <v>11</v>
      </c>
      <c r="L402" s="6" t="s">
        <v>8</v>
      </c>
      <c r="M402" s="6" t="s">
        <v>8</v>
      </c>
      <c r="N402" s="6" t="s">
        <v>8</v>
      </c>
      <c r="O402" s="71" t="s">
        <v>8</v>
      </c>
      <c r="P402" t="s">
        <v>9</v>
      </c>
      <c r="Q402" t="s">
        <v>11</v>
      </c>
      <c r="S402" s="40" t="s">
        <v>11</v>
      </c>
      <c r="T402" t="s">
        <v>45</v>
      </c>
      <c r="U402" s="72" t="s">
        <v>8</v>
      </c>
      <c r="V402" t="s">
        <v>11</v>
      </c>
      <c r="W402" s="72" t="s">
        <v>11</v>
      </c>
      <c r="X402" s="72" t="s">
        <v>8</v>
      </c>
      <c r="Y402" s="80" t="s">
        <v>8</v>
      </c>
      <c r="Z402" s="53"/>
      <c r="AB402" t="s">
        <v>143</v>
      </c>
      <c r="AC402" t="s">
        <v>695</v>
      </c>
      <c r="AD402" s="4">
        <v>43404</v>
      </c>
      <c r="AE402" t="s">
        <v>16</v>
      </c>
      <c r="AF402" s="6">
        <f>Referrals[[#This Row],[Date.Received]]-Referrals[[#This Row],[Date.Assessed]]</f>
        <v>239</v>
      </c>
      <c r="AG402" s="44" t="s">
        <v>645</v>
      </c>
      <c r="AH402" s="6" t="s">
        <v>640</v>
      </c>
      <c r="AI402" s="6" t="s">
        <v>700</v>
      </c>
      <c r="AJ402" s="63">
        <f t="shared" si="326"/>
        <v>2018</v>
      </c>
      <c r="AK402" s="63">
        <f t="shared" si="327"/>
        <v>10</v>
      </c>
      <c r="AL402" s="44">
        <f t="shared" si="328"/>
        <v>0</v>
      </c>
      <c r="AM402" s="80">
        <f t="shared" si="329"/>
        <v>1</v>
      </c>
      <c r="AN402" s="80">
        <f t="shared" si="330"/>
        <v>0</v>
      </c>
      <c r="AO402" s="44">
        <f t="shared" si="331"/>
        <v>0</v>
      </c>
      <c r="AP402" s="80">
        <f t="shared" si="332"/>
        <v>0</v>
      </c>
      <c r="AQ402" s="80">
        <f t="shared" si="333"/>
        <v>1</v>
      </c>
      <c r="AR402" s="80">
        <f t="shared" si="334"/>
        <v>0</v>
      </c>
      <c r="AS402" s="44">
        <f t="shared" si="335"/>
        <v>0</v>
      </c>
      <c r="AT402" s="80">
        <f t="shared" si="336"/>
        <v>0</v>
      </c>
      <c r="AU402" s="80">
        <f t="shared" si="337"/>
        <v>0</v>
      </c>
      <c r="AV402" s="72">
        <f t="shared" si="338"/>
        <v>1</v>
      </c>
      <c r="AW402" s="72">
        <f t="shared" si="339"/>
        <v>0</v>
      </c>
      <c r="AX402" s="72">
        <f t="shared" si="340"/>
        <v>0</v>
      </c>
      <c r="AY402" s="72">
        <f t="shared" si="341"/>
        <v>1</v>
      </c>
      <c r="AZ402" s="72">
        <f t="shared" si="342"/>
        <v>0</v>
      </c>
      <c r="BA402" s="72">
        <f>IF(SUM(Referrals[[#This Row],[Tribal.bin]:[GA.bin]]) = 0,0,1)</f>
        <v>1</v>
      </c>
      <c r="BB402" s="72">
        <f t="shared" si="343"/>
        <v>0</v>
      </c>
      <c r="BC402" s="72">
        <f t="shared" si="344"/>
        <v>0</v>
      </c>
      <c r="BD402" s="72">
        <f t="shared" si="345"/>
        <v>0</v>
      </c>
      <c r="BE402" s="72">
        <f t="shared" si="346"/>
        <v>0</v>
      </c>
      <c r="BF402" s="72">
        <f t="shared" si="347"/>
        <v>0</v>
      </c>
      <c r="BG402" s="72">
        <f t="shared" si="348"/>
        <v>0</v>
      </c>
      <c r="BH402" s="72">
        <f t="shared" si="349"/>
        <v>1</v>
      </c>
      <c r="BI402" s="72">
        <f t="shared" si="350"/>
        <v>0</v>
      </c>
      <c r="BJ402" s="78">
        <f t="shared" si="351"/>
        <v>0</v>
      </c>
      <c r="BK402" s="78">
        <f t="shared" si="352"/>
        <v>0</v>
      </c>
      <c r="BL402" s="78">
        <f t="shared" si="353"/>
        <v>0</v>
      </c>
      <c r="BM402" s="72">
        <f t="shared" si="354"/>
        <v>1</v>
      </c>
      <c r="BN402" s="72">
        <f t="shared" si="355"/>
        <v>0</v>
      </c>
      <c r="BO402" s="72">
        <f t="shared" si="356"/>
        <v>1</v>
      </c>
      <c r="BP402" s="80">
        <f t="shared" si="357"/>
        <v>0</v>
      </c>
      <c r="BQ402" s="72">
        <f t="shared" si="358"/>
        <v>0</v>
      </c>
      <c r="BR402" s="72">
        <f t="shared" si="359"/>
        <v>0</v>
      </c>
      <c r="BS402" s="78">
        <f t="shared" si="360"/>
        <v>1</v>
      </c>
      <c r="BT402" s="78">
        <f t="shared" si="361"/>
        <v>0</v>
      </c>
      <c r="BU402" s="80">
        <f t="shared" si="362"/>
        <v>0</v>
      </c>
      <c r="BV402" s="80">
        <f t="shared" si="363"/>
        <v>0</v>
      </c>
      <c r="BW402" s="78">
        <f>COUNTIF(Referrals[[#This Row],[Name]:[Alt.contact]],"Mi")</f>
        <v>0</v>
      </c>
      <c r="BX402" s="80">
        <f t="shared" si="364"/>
        <v>0</v>
      </c>
      <c r="BY402" s="66">
        <f t="shared" si="365"/>
        <v>1</v>
      </c>
      <c r="BZ402" s="66">
        <f t="shared" si="366"/>
        <v>0</v>
      </c>
      <c r="CA402" s="67">
        <f t="shared" si="367"/>
        <v>1</v>
      </c>
      <c r="CB402" s="80">
        <f t="shared" si="368"/>
        <v>0</v>
      </c>
      <c r="CC402" s="80">
        <f t="shared" si="369"/>
        <v>0</v>
      </c>
      <c r="CD402" s="80">
        <f t="shared" si="370"/>
        <v>0</v>
      </c>
      <c r="CE402" s="23">
        <v>43482</v>
      </c>
      <c r="CG402" s="62"/>
      <c r="CH402" s="22"/>
      <c r="CI402" s="22"/>
      <c r="CJ402" s="4">
        <v>43482</v>
      </c>
      <c r="CK402" s="80" t="str">
        <f t="shared" si="371"/>
        <v>Yes</v>
      </c>
      <c r="CL402" s="15"/>
      <c r="CM402" s="6">
        <f t="shared" ca="1" si="372"/>
        <v>379</v>
      </c>
      <c r="CN402" s="6" t="str">
        <f t="shared" ca="1" si="373"/>
        <v>Yes</v>
      </c>
      <c r="CO402" s="80" t="str">
        <f t="shared" ca="1" si="374"/>
        <v>Yes</v>
      </c>
      <c r="CP402" s="80">
        <f t="shared" si="375"/>
        <v>86</v>
      </c>
      <c r="CQ402" s="80">
        <f t="shared" si="376"/>
        <v>8</v>
      </c>
      <c r="CR402" s="80">
        <f t="shared" si="377"/>
        <v>78</v>
      </c>
      <c r="CS402" s="80" t="str">
        <f t="shared" si="378"/>
        <v xml:space="preserve"> </v>
      </c>
    </row>
    <row r="403" spans="1:97">
      <c r="A403" s="33" t="s">
        <v>549</v>
      </c>
      <c r="B403" t="s">
        <v>284</v>
      </c>
      <c r="C403" t="s">
        <v>397</v>
      </c>
      <c r="D403">
        <v>1022129</v>
      </c>
      <c r="E403" s="4">
        <v>43223</v>
      </c>
      <c r="F403" s="2">
        <v>43396</v>
      </c>
      <c r="G403" s="2">
        <v>34033</v>
      </c>
      <c r="H403" s="58">
        <f t="shared" si="325"/>
        <v>25</v>
      </c>
      <c r="I403" s="72" t="s">
        <v>11</v>
      </c>
      <c r="J403" s="43" t="s">
        <v>8</v>
      </c>
      <c r="K403" s="6">
        <v>11</v>
      </c>
      <c r="L403" s="6" t="s">
        <v>8</v>
      </c>
      <c r="M403" s="6" t="s">
        <v>11</v>
      </c>
      <c r="N403" s="6" t="s">
        <v>8</v>
      </c>
      <c r="O403" s="57" t="s">
        <v>8</v>
      </c>
      <c r="P403" t="s">
        <v>9</v>
      </c>
      <c r="Q403" t="s">
        <v>11</v>
      </c>
      <c r="T403" t="s">
        <v>45</v>
      </c>
      <c r="U403" s="72" t="s">
        <v>678</v>
      </c>
      <c r="V403" t="s">
        <v>11</v>
      </c>
      <c r="W403" s="72" t="s">
        <v>11</v>
      </c>
      <c r="X403" s="72" t="s">
        <v>8</v>
      </c>
      <c r="Y403" s="80" t="s">
        <v>8</v>
      </c>
      <c r="Z403" s="53"/>
      <c r="AE403" t="s">
        <v>12</v>
      </c>
      <c r="AF403" s="6">
        <f>Referrals[[#This Row],[Date.Received]]-Referrals[[#This Row],[Date.Assessed]]</f>
        <v>173</v>
      </c>
      <c r="AG403" s="44" t="s">
        <v>645</v>
      </c>
      <c r="AH403" s="6" t="s">
        <v>698</v>
      </c>
      <c r="AI403" s="6" t="s">
        <v>700</v>
      </c>
      <c r="AJ403" s="63">
        <f t="shared" si="326"/>
        <v>2018</v>
      </c>
      <c r="AK403" s="63">
        <f t="shared" si="327"/>
        <v>10</v>
      </c>
      <c r="AL403" s="44">
        <f t="shared" si="328"/>
        <v>0</v>
      </c>
      <c r="AM403" s="80">
        <f t="shared" si="329"/>
        <v>1</v>
      </c>
      <c r="AN403" s="80">
        <f t="shared" si="330"/>
        <v>0</v>
      </c>
      <c r="AO403" s="44">
        <f t="shared" si="331"/>
        <v>0</v>
      </c>
      <c r="AP403" s="80">
        <f t="shared" si="332"/>
        <v>0</v>
      </c>
      <c r="AQ403" s="44">
        <f t="shared" si="333"/>
        <v>0</v>
      </c>
      <c r="AR403" s="80">
        <f t="shared" si="334"/>
        <v>0</v>
      </c>
      <c r="AS403" s="44">
        <f t="shared" si="335"/>
        <v>0</v>
      </c>
      <c r="AT403" s="80">
        <f t="shared" si="336"/>
        <v>1</v>
      </c>
      <c r="AU403" s="80">
        <f t="shared" si="337"/>
        <v>0</v>
      </c>
      <c r="AV403" s="72">
        <f t="shared" si="338"/>
        <v>1</v>
      </c>
      <c r="AW403" s="72">
        <f t="shared" si="339"/>
        <v>0</v>
      </c>
      <c r="AX403" s="72">
        <f t="shared" si="340"/>
        <v>0</v>
      </c>
      <c r="AY403" s="72">
        <f t="shared" si="341"/>
        <v>1</v>
      </c>
      <c r="AZ403" s="72">
        <f t="shared" si="342"/>
        <v>0</v>
      </c>
      <c r="BA403" s="72">
        <f>IF(SUM(Referrals[[#This Row],[Tribal.bin]:[GA.bin]]) = 0,0,1)</f>
        <v>1</v>
      </c>
      <c r="BB403" s="72">
        <f t="shared" si="343"/>
        <v>0</v>
      </c>
      <c r="BC403" s="72">
        <f t="shared" si="344"/>
        <v>0</v>
      </c>
      <c r="BD403" s="72">
        <f t="shared" si="345"/>
        <v>0</v>
      </c>
      <c r="BE403" s="72">
        <f t="shared" si="346"/>
        <v>0</v>
      </c>
      <c r="BF403" s="72">
        <f t="shared" si="347"/>
        <v>0</v>
      </c>
      <c r="BG403" s="72">
        <f t="shared" si="348"/>
        <v>0</v>
      </c>
      <c r="BH403" s="72">
        <f t="shared" si="349"/>
        <v>1</v>
      </c>
      <c r="BI403" s="72">
        <f t="shared" si="350"/>
        <v>0</v>
      </c>
      <c r="BJ403" s="78">
        <f t="shared" si="351"/>
        <v>1</v>
      </c>
      <c r="BK403" s="78">
        <f t="shared" si="352"/>
        <v>0</v>
      </c>
      <c r="BL403" s="78">
        <f t="shared" si="353"/>
        <v>0</v>
      </c>
      <c r="BM403" s="72">
        <f t="shared" si="354"/>
        <v>1</v>
      </c>
      <c r="BN403" s="72">
        <f t="shared" si="355"/>
        <v>0</v>
      </c>
      <c r="BO403" s="72">
        <f t="shared" si="356"/>
        <v>0</v>
      </c>
      <c r="BP403" s="80">
        <f t="shared" si="357"/>
        <v>0</v>
      </c>
      <c r="BQ403" s="72">
        <f t="shared" si="358"/>
        <v>1</v>
      </c>
      <c r="BR403" s="72">
        <f t="shared" si="359"/>
        <v>0</v>
      </c>
      <c r="BS403" s="78">
        <f t="shared" si="360"/>
        <v>1</v>
      </c>
      <c r="BT403" s="78">
        <f t="shared" si="361"/>
        <v>0</v>
      </c>
      <c r="BU403" s="80">
        <f t="shared" si="362"/>
        <v>0</v>
      </c>
      <c r="BV403" s="80">
        <f t="shared" si="363"/>
        <v>0</v>
      </c>
      <c r="BW403" s="78">
        <f>COUNTIF(Referrals[[#This Row],[Name]:[Alt.contact]],"Mi")</f>
        <v>1</v>
      </c>
      <c r="BX403" s="80">
        <f t="shared" si="364"/>
        <v>1</v>
      </c>
      <c r="BY403" s="72">
        <f t="shared" si="365"/>
        <v>0</v>
      </c>
      <c r="BZ403" s="80">
        <f t="shared" si="366"/>
        <v>0</v>
      </c>
      <c r="CA403" s="67">
        <f t="shared" si="367"/>
        <v>0</v>
      </c>
      <c r="CB403" s="80">
        <f t="shared" si="368"/>
        <v>1</v>
      </c>
      <c r="CC403" s="80">
        <f t="shared" si="369"/>
        <v>0</v>
      </c>
      <c r="CD403" s="80">
        <f t="shared" si="370"/>
        <v>0</v>
      </c>
      <c r="CE403" s="22"/>
      <c r="CF403" t="s">
        <v>717</v>
      </c>
      <c r="CG403" s="41" t="s">
        <v>104</v>
      </c>
      <c r="CH403" s="35"/>
      <c r="CI403" s="22" t="s">
        <v>33</v>
      </c>
      <c r="CJ403" s="4">
        <v>43565</v>
      </c>
      <c r="CK403" s="80" t="str">
        <f t="shared" si="371"/>
        <v xml:space="preserve"> </v>
      </c>
      <c r="CL403" s="15"/>
      <c r="CM403" s="6" t="str">
        <f t="shared" ca="1" si="372"/>
        <v xml:space="preserve"> </v>
      </c>
      <c r="CN403" s="6" t="str">
        <f t="shared" ca="1" si="373"/>
        <v xml:space="preserve"> </v>
      </c>
      <c r="CO403" s="80" t="str">
        <f t="shared" ca="1" si="374"/>
        <v xml:space="preserve"> </v>
      </c>
      <c r="CP403" s="80" t="str">
        <f t="shared" si="375"/>
        <v xml:space="preserve"> </v>
      </c>
      <c r="CQ403" s="80" t="str">
        <f t="shared" si="376"/>
        <v xml:space="preserve"> </v>
      </c>
      <c r="CR403" s="80" t="str">
        <f t="shared" si="377"/>
        <v xml:space="preserve"> </v>
      </c>
      <c r="CS403" s="80">
        <f t="shared" si="378"/>
        <v>169</v>
      </c>
    </row>
    <row r="404" spans="1:97">
      <c r="A404" s="33" t="s">
        <v>550</v>
      </c>
      <c r="B404" t="s">
        <v>284</v>
      </c>
      <c r="C404" t="s">
        <v>397</v>
      </c>
      <c r="D404">
        <v>1002912</v>
      </c>
      <c r="E404" s="4">
        <v>43320</v>
      </c>
      <c r="F404" s="2">
        <v>43396</v>
      </c>
      <c r="G404" s="2">
        <v>28276</v>
      </c>
      <c r="H404" s="58">
        <f t="shared" si="325"/>
        <v>41</v>
      </c>
      <c r="I404" s="72" t="s">
        <v>8</v>
      </c>
      <c r="J404" s="43" t="s">
        <v>8</v>
      </c>
      <c r="K404" s="6">
        <v>12</v>
      </c>
      <c r="L404" s="6" t="s">
        <v>8</v>
      </c>
      <c r="M404" s="6" t="s">
        <v>11</v>
      </c>
      <c r="N404" s="6" t="s">
        <v>11</v>
      </c>
      <c r="O404" s="57" t="s">
        <v>8</v>
      </c>
      <c r="P404" t="s">
        <v>9</v>
      </c>
      <c r="Q404" t="s">
        <v>11</v>
      </c>
      <c r="T404" t="s">
        <v>22</v>
      </c>
      <c r="U404" s="72" t="s">
        <v>8</v>
      </c>
      <c r="V404" t="s">
        <v>11</v>
      </c>
      <c r="W404" s="72" t="s">
        <v>8</v>
      </c>
      <c r="X404" s="72" t="s">
        <v>11</v>
      </c>
      <c r="Y404" s="80" t="s">
        <v>8</v>
      </c>
      <c r="Z404" s="53"/>
      <c r="AD404" s="4"/>
      <c r="AE404" t="s">
        <v>12</v>
      </c>
      <c r="AF404" s="6">
        <f>Referrals[[#This Row],[Date.Received]]-Referrals[[#This Row],[Date.Assessed]]</f>
        <v>76</v>
      </c>
      <c r="AG404" s="6" t="s">
        <v>644</v>
      </c>
      <c r="AH404" s="6" t="s">
        <v>640</v>
      </c>
      <c r="AI404" s="6" t="s">
        <v>700</v>
      </c>
      <c r="AJ404" s="63">
        <f t="shared" si="326"/>
        <v>2018</v>
      </c>
      <c r="AK404" s="63">
        <f t="shared" si="327"/>
        <v>10</v>
      </c>
      <c r="AL404" s="80">
        <f t="shared" si="328"/>
        <v>1</v>
      </c>
      <c r="AM404" s="80">
        <f t="shared" si="329"/>
        <v>0</v>
      </c>
      <c r="AN404" s="80">
        <f t="shared" si="330"/>
        <v>0</v>
      </c>
      <c r="AO404" s="44">
        <f t="shared" si="331"/>
        <v>0</v>
      </c>
      <c r="AP404" s="80">
        <f t="shared" si="332"/>
        <v>0</v>
      </c>
      <c r="AQ404" s="80">
        <f t="shared" si="333"/>
        <v>1</v>
      </c>
      <c r="AR404" s="80">
        <f t="shared" si="334"/>
        <v>0</v>
      </c>
      <c r="AS404" s="44">
        <f t="shared" si="335"/>
        <v>0</v>
      </c>
      <c r="AT404" s="80">
        <f t="shared" si="336"/>
        <v>0</v>
      </c>
      <c r="AU404" s="80">
        <f t="shared" si="337"/>
        <v>0</v>
      </c>
      <c r="AV404" s="72">
        <f t="shared" si="338"/>
        <v>1</v>
      </c>
      <c r="AW404" s="72">
        <f t="shared" si="339"/>
        <v>1</v>
      </c>
      <c r="AX404" s="72">
        <f t="shared" si="340"/>
        <v>0</v>
      </c>
      <c r="AY404" s="72">
        <f t="shared" si="341"/>
        <v>0</v>
      </c>
      <c r="AZ404" s="72">
        <f t="shared" si="342"/>
        <v>0</v>
      </c>
      <c r="BA404" s="72">
        <f>IF(SUM(Referrals[[#This Row],[Tribal.bin]:[GA.bin]]) = 0,0,1)</f>
        <v>1</v>
      </c>
      <c r="BB404" s="72">
        <f t="shared" si="343"/>
        <v>0</v>
      </c>
      <c r="BC404" s="72">
        <f t="shared" si="344"/>
        <v>0</v>
      </c>
      <c r="BD404" s="72">
        <f t="shared" si="345"/>
        <v>0</v>
      </c>
      <c r="BE404" s="72">
        <f t="shared" si="346"/>
        <v>0</v>
      </c>
      <c r="BF404" s="72">
        <f t="shared" si="347"/>
        <v>0</v>
      </c>
      <c r="BG404" s="72">
        <f t="shared" si="348"/>
        <v>0</v>
      </c>
      <c r="BH404" s="72">
        <f t="shared" si="349"/>
        <v>1</v>
      </c>
      <c r="BI404" s="72">
        <f t="shared" si="350"/>
        <v>0</v>
      </c>
      <c r="BJ404" s="78">
        <f t="shared" si="351"/>
        <v>1</v>
      </c>
      <c r="BK404" s="78">
        <f t="shared" si="352"/>
        <v>1</v>
      </c>
      <c r="BL404" s="78">
        <f t="shared" si="353"/>
        <v>0</v>
      </c>
      <c r="BM404" s="72">
        <f t="shared" si="354"/>
        <v>1</v>
      </c>
      <c r="BN404" s="72">
        <f t="shared" si="355"/>
        <v>0</v>
      </c>
      <c r="BO404" s="72">
        <f t="shared" si="356"/>
        <v>0</v>
      </c>
      <c r="BP404" s="80">
        <f t="shared" si="357"/>
        <v>0</v>
      </c>
      <c r="BQ404" s="72">
        <f t="shared" si="358"/>
        <v>0</v>
      </c>
      <c r="BR404" s="72">
        <f t="shared" si="359"/>
        <v>0</v>
      </c>
      <c r="BS404" s="78">
        <f t="shared" si="360"/>
        <v>0</v>
      </c>
      <c r="BT404" s="78">
        <f t="shared" si="361"/>
        <v>1</v>
      </c>
      <c r="BU404" s="80">
        <f t="shared" si="362"/>
        <v>0</v>
      </c>
      <c r="BV404" s="80">
        <f t="shared" si="363"/>
        <v>0</v>
      </c>
      <c r="BW404" s="78">
        <f>COUNTIF(Referrals[[#This Row],[Name]:[Alt.contact]],"Mi")</f>
        <v>0</v>
      </c>
      <c r="BX404" s="80">
        <f t="shared" si="364"/>
        <v>0</v>
      </c>
      <c r="BY404" s="66">
        <f t="shared" si="365"/>
        <v>0</v>
      </c>
      <c r="BZ404" s="66">
        <f t="shared" si="366"/>
        <v>0</v>
      </c>
      <c r="CA404" s="67">
        <f t="shared" si="367"/>
        <v>0</v>
      </c>
      <c r="CB404" s="80">
        <f t="shared" si="368"/>
        <v>1</v>
      </c>
      <c r="CC404" s="80">
        <f t="shared" si="369"/>
        <v>0</v>
      </c>
      <c r="CD404" s="80">
        <f t="shared" si="370"/>
        <v>0</v>
      </c>
      <c r="CE404" s="22"/>
      <c r="CF404" t="s">
        <v>717</v>
      </c>
      <c r="CG404" s="41" t="s">
        <v>104</v>
      </c>
      <c r="CI404" s="22" t="s">
        <v>27</v>
      </c>
      <c r="CJ404" s="4">
        <v>43553</v>
      </c>
      <c r="CK404" s="80" t="str">
        <f t="shared" si="371"/>
        <v xml:space="preserve"> </v>
      </c>
      <c r="CL404" s="15"/>
      <c r="CM404" s="6" t="str">
        <f t="shared" ca="1" si="372"/>
        <v xml:space="preserve"> </v>
      </c>
      <c r="CN404" s="6" t="str">
        <f t="shared" ca="1" si="373"/>
        <v xml:space="preserve"> </v>
      </c>
      <c r="CO404" s="80" t="str">
        <f t="shared" ca="1" si="374"/>
        <v xml:space="preserve"> </v>
      </c>
      <c r="CP404" s="80" t="str">
        <f t="shared" si="375"/>
        <v xml:space="preserve"> </v>
      </c>
      <c r="CQ404" s="80" t="str">
        <f t="shared" si="376"/>
        <v xml:space="preserve"> </v>
      </c>
      <c r="CR404" s="80" t="str">
        <f t="shared" si="377"/>
        <v xml:space="preserve"> </v>
      </c>
      <c r="CS404" s="80">
        <f t="shared" si="378"/>
        <v>157</v>
      </c>
    </row>
    <row r="405" spans="1:97">
      <c r="A405" s="33" t="s">
        <v>551</v>
      </c>
      <c r="B405" t="s">
        <v>6</v>
      </c>
      <c r="C405" t="s">
        <v>169</v>
      </c>
      <c r="D405">
        <v>1083478</v>
      </c>
      <c r="E405" s="4">
        <v>43357</v>
      </c>
      <c r="F405" s="2">
        <v>43396</v>
      </c>
      <c r="G405" s="2">
        <v>24201</v>
      </c>
      <c r="H405" s="58">
        <f t="shared" si="325"/>
        <v>52</v>
      </c>
      <c r="I405" s="72" t="s">
        <v>8</v>
      </c>
      <c r="J405" s="43" t="s">
        <v>8</v>
      </c>
      <c r="K405" s="6">
        <v>11</v>
      </c>
      <c r="L405" s="6" t="s">
        <v>8</v>
      </c>
      <c r="M405" s="6" t="s">
        <v>11</v>
      </c>
      <c r="N405" s="6" t="s">
        <v>8</v>
      </c>
      <c r="O405" s="57" t="s">
        <v>8</v>
      </c>
      <c r="P405" t="s">
        <v>86</v>
      </c>
      <c r="Q405" t="s">
        <v>11</v>
      </c>
      <c r="S405" s="40" t="s">
        <v>11</v>
      </c>
      <c r="T405" t="s">
        <v>22</v>
      </c>
      <c r="U405" s="72" t="s">
        <v>8</v>
      </c>
      <c r="V405" t="s">
        <v>11</v>
      </c>
      <c r="W405" s="72" t="s">
        <v>11</v>
      </c>
      <c r="X405" s="72" t="s">
        <v>11</v>
      </c>
      <c r="Y405" s="80" t="s">
        <v>8</v>
      </c>
      <c r="Z405" s="53"/>
      <c r="AE405" t="s">
        <v>12</v>
      </c>
      <c r="AF405" s="6">
        <f>Referrals[[#This Row],[Date.Received]]-Referrals[[#This Row],[Date.Assessed]]</f>
        <v>39</v>
      </c>
      <c r="AG405" s="44" t="s">
        <v>645</v>
      </c>
      <c r="AH405" s="6" t="s">
        <v>640</v>
      </c>
      <c r="AI405" s="6" t="s">
        <v>700</v>
      </c>
      <c r="AJ405" s="63">
        <f t="shared" si="326"/>
        <v>2018</v>
      </c>
      <c r="AK405" s="63">
        <f t="shared" si="327"/>
        <v>10</v>
      </c>
      <c r="AL405" s="44">
        <f t="shared" si="328"/>
        <v>0</v>
      </c>
      <c r="AM405" s="80">
        <f t="shared" si="329"/>
        <v>1</v>
      </c>
      <c r="AN405" s="80">
        <f t="shared" si="330"/>
        <v>0</v>
      </c>
      <c r="AO405" s="44">
        <f t="shared" si="331"/>
        <v>0</v>
      </c>
      <c r="AP405" s="80">
        <f t="shared" si="332"/>
        <v>0</v>
      </c>
      <c r="AQ405" s="80">
        <f t="shared" si="333"/>
        <v>1</v>
      </c>
      <c r="AR405" s="80">
        <f t="shared" si="334"/>
        <v>0</v>
      </c>
      <c r="AS405" s="44">
        <f t="shared" si="335"/>
        <v>0</v>
      </c>
      <c r="AT405" s="80">
        <f t="shared" si="336"/>
        <v>0</v>
      </c>
      <c r="AU405" s="80">
        <f t="shared" si="337"/>
        <v>0</v>
      </c>
      <c r="AV405" s="72">
        <f t="shared" si="338"/>
        <v>1</v>
      </c>
      <c r="AW405" s="72">
        <f t="shared" si="339"/>
        <v>1</v>
      </c>
      <c r="AX405" s="72">
        <f t="shared" si="340"/>
        <v>0</v>
      </c>
      <c r="AY405" s="72">
        <f t="shared" si="341"/>
        <v>0</v>
      </c>
      <c r="AZ405" s="72">
        <f t="shared" si="342"/>
        <v>0</v>
      </c>
      <c r="BA405" s="72">
        <f>IF(SUM(Referrals[[#This Row],[Tribal.bin]:[GA.bin]]) = 0,0,1)</f>
        <v>1</v>
      </c>
      <c r="BB405" s="72">
        <f t="shared" si="343"/>
        <v>0</v>
      </c>
      <c r="BC405" s="72">
        <f t="shared" si="344"/>
        <v>0</v>
      </c>
      <c r="BD405" s="72">
        <f t="shared" si="345"/>
        <v>1</v>
      </c>
      <c r="BE405" s="72">
        <f t="shared" si="346"/>
        <v>0</v>
      </c>
      <c r="BF405" s="72">
        <f t="shared" si="347"/>
        <v>0</v>
      </c>
      <c r="BG405" s="72">
        <f t="shared" si="348"/>
        <v>0</v>
      </c>
      <c r="BH405" s="72">
        <f t="shared" si="349"/>
        <v>0</v>
      </c>
      <c r="BI405" s="72">
        <f t="shared" si="350"/>
        <v>0</v>
      </c>
      <c r="BJ405" s="78">
        <f t="shared" si="351"/>
        <v>1</v>
      </c>
      <c r="BK405" s="78">
        <f t="shared" si="352"/>
        <v>0</v>
      </c>
      <c r="BL405" s="78">
        <f t="shared" si="353"/>
        <v>0</v>
      </c>
      <c r="BM405" s="72">
        <f t="shared" si="354"/>
        <v>1</v>
      </c>
      <c r="BN405" s="72">
        <f t="shared" si="355"/>
        <v>0</v>
      </c>
      <c r="BO405" s="72">
        <f t="shared" si="356"/>
        <v>1</v>
      </c>
      <c r="BP405" s="80">
        <f t="shared" si="357"/>
        <v>0</v>
      </c>
      <c r="BQ405" s="72">
        <f t="shared" si="358"/>
        <v>0</v>
      </c>
      <c r="BR405" s="72">
        <f t="shared" si="359"/>
        <v>0</v>
      </c>
      <c r="BS405" s="78">
        <f t="shared" si="360"/>
        <v>1</v>
      </c>
      <c r="BT405" s="78">
        <f t="shared" si="361"/>
        <v>1</v>
      </c>
      <c r="BU405" s="80">
        <f t="shared" si="362"/>
        <v>0</v>
      </c>
      <c r="BV405" s="80">
        <f t="shared" si="363"/>
        <v>0</v>
      </c>
      <c r="BW405" s="78">
        <f>COUNTIF(Referrals[[#This Row],[Name]:[Alt.contact]],"Mi")</f>
        <v>0</v>
      </c>
      <c r="BX405" s="80">
        <f t="shared" si="364"/>
        <v>0</v>
      </c>
      <c r="BY405" s="72">
        <f t="shared" si="365"/>
        <v>0</v>
      </c>
      <c r="BZ405" s="80">
        <f t="shared" si="366"/>
        <v>0</v>
      </c>
      <c r="CA405" s="67">
        <f t="shared" si="367"/>
        <v>0</v>
      </c>
      <c r="CB405" s="80">
        <f t="shared" si="368"/>
        <v>1</v>
      </c>
      <c r="CC405" s="80">
        <f t="shared" si="369"/>
        <v>0</v>
      </c>
      <c r="CD405" s="80">
        <f t="shared" si="370"/>
        <v>0</v>
      </c>
      <c r="CE405" s="22"/>
      <c r="CF405" t="s">
        <v>717</v>
      </c>
      <c r="CG405" s="41" t="s">
        <v>104</v>
      </c>
      <c r="CH405" s="35"/>
      <c r="CI405" s="22" t="s">
        <v>33</v>
      </c>
      <c r="CJ405" s="4">
        <v>43578</v>
      </c>
      <c r="CK405" s="80" t="str">
        <f t="shared" si="371"/>
        <v xml:space="preserve"> </v>
      </c>
      <c r="CL405" s="15"/>
      <c r="CM405" s="6" t="str">
        <f t="shared" ca="1" si="372"/>
        <v xml:space="preserve"> </v>
      </c>
      <c r="CN405" s="6" t="str">
        <f t="shared" ca="1" si="373"/>
        <v xml:space="preserve"> </v>
      </c>
      <c r="CO405" s="80" t="str">
        <f t="shared" ca="1" si="374"/>
        <v xml:space="preserve"> </v>
      </c>
      <c r="CP405" s="80" t="str">
        <f t="shared" si="375"/>
        <v xml:space="preserve"> </v>
      </c>
      <c r="CQ405" s="80" t="str">
        <f t="shared" si="376"/>
        <v xml:space="preserve"> </v>
      </c>
      <c r="CR405" s="80" t="str">
        <f t="shared" si="377"/>
        <v xml:space="preserve"> </v>
      </c>
      <c r="CS405" s="80">
        <f t="shared" si="378"/>
        <v>182</v>
      </c>
    </row>
    <row r="406" spans="1:97">
      <c r="A406" s="33" t="s">
        <v>555</v>
      </c>
      <c r="B406" t="s">
        <v>6</v>
      </c>
      <c r="C406" t="s">
        <v>169</v>
      </c>
      <c r="D406">
        <v>1001736</v>
      </c>
      <c r="E406" s="4">
        <v>43272</v>
      </c>
      <c r="F406" s="2">
        <v>43419</v>
      </c>
      <c r="G406" s="2">
        <v>31658</v>
      </c>
      <c r="H406" s="58">
        <f t="shared" si="325"/>
        <v>32</v>
      </c>
      <c r="I406" s="72" t="s">
        <v>8</v>
      </c>
      <c r="J406" s="43" t="s">
        <v>8</v>
      </c>
      <c r="K406" s="6">
        <v>12</v>
      </c>
      <c r="L406" s="6" t="s">
        <v>8</v>
      </c>
      <c r="M406" s="6" t="s">
        <v>11</v>
      </c>
      <c r="N406" s="6" t="s">
        <v>8</v>
      </c>
      <c r="O406" s="68" t="s">
        <v>8</v>
      </c>
      <c r="P406" t="s">
        <v>21</v>
      </c>
      <c r="Q406" t="s">
        <v>11</v>
      </c>
      <c r="R406" t="s">
        <v>11</v>
      </c>
      <c r="T406" t="s">
        <v>45</v>
      </c>
      <c r="U406" s="72" t="s">
        <v>11</v>
      </c>
      <c r="V406" t="s">
        <v>11</v>
      </c>
      <c r="W406" s="72" t="s">
        <v>11</v>
      </c>
      <c r="X406" s="72" t="s">
        <v>11</v>
      </c>
      <c r="Y406" s="80" t="s">
        <v>8</v>
      </c>
      <c r="Z406" s="53"/>
      <c r="AB406" t="s">
        <v>26</v>
      </c>
      <c r="AD406" s="4">
        <v>43440</v>
      </c>
      <c r="AE406" t="s">
        <v>16</v>
      </c>
      <c r="AF406" s="6">
        <f>Referrals[[#This Row],[Date.Received]]-Referrals[[#This Row],[Date.Assessed]]</f>
        <v>147</v>
      </c>
      <c r="AG406" s="44" t="s">
        <v>645</v>
      </c>
      <c r="AH406" s="6" t="s">
        <v>642</v>
      </c>
      <c r="AI406" s="6" t="s">
        <v>700</v>
      </c>
      <c r="AJ406" s="63">
        <f t="shared" si="326"/>
        <v>2018</v>
      </c>
      <c r="AK406" s="63">
        <f t="shared" si="327"/>
        <v>11</v>
      </c>
      <c r="AL406" s="44">
        <f t="shared" si="328"/>
        <v>0</v>
      </c>
      <c r="AM406" s="80">
        <f t="shared" si="329"/>
        <v>1</v>
      </c>
      <c r="AN406" s="80">
        <f t="shared" si="330"/>
        <v>0</v>
      </c>
      <c r="AO406" s="44">
        <f t="shared" si="331"/>
        <v>0</v>
      </c>
      <c r="AP406" s="80">
        <f t="shared" si="332"/>
        <v>0</v>
      </c>
      <c r="AQ406" s="44">
        <f t="shared" si="333"/>
        <v>0</v>
      </c>
      <c r="AR406" s="80">
        <f t="shared" si="334"/>
        <v>0</v>
      </c>
      <c r="AS406" s="6">
        <f t="shared" si="335"/>
        <v>1</v>
      </c>
      <c r="AT406" s="80">
        <f t="shared" si="336"/>
        <v>0</v>
      </c>
      <c r="AU406" s="80">
        <f t="shared" si="337"/>
        <v>0</v>
      </c>
      <c r="AV406" s="72">
        <f t="shared" si="338"/>
        <v>1</v>
      </c>
      <c r="AW406" s="72">
        <f t="shared" si="339"/>
        <v>0</v>
      </c>
      <c r="AX406" s="72">
        <f t="shared" si="340"/>
        <v>0</v>
      </c>
      <c r="AY406" s="72">
        <f t="shared" si="341"/>
        <v>1</v>
      </c>
      <c r="AZ406" s="72">
        <f t="shared" si="342"/>
        <v>0</v>
      </c>
      <c r="BA406" s="72">
        <f>IF(SUM(Referrals[[#This Row],[Tribal.bin]:[GA.bin]]) = 0,0,1)</f>
        <v>1</v>
      </c>
      <c r="BB406" s="72">
        <f t="shared" si="343"/>
        <v>0</v>
      </c>
      <c r="BC406" s="72">
        <f t="shared" si="344"/>
        <v>0</v>
      </c>
      <c r="BD406" s="72">
        <f t="shared" si="345"/>
        <v>0</v>
      </c>
      <c r="BE406" s="72">
        <f t="shared" si="346"/>
        <v>0</v>
      </c>
      <c r="BF406" s="72">
        <f t="shared" si="347"/>
        <v>0</v>
      </c>
      <c r="BG406" s="72">
        <f t="shared" si="348"/>
        <v>1</v>
      </c>
      <c r="BH406" s="72">
        <f t="shared" si="349"/>
        <v>0</v>
      </c>
      <c r="BI406" s="72">
        <f t="shared" si="350"/>
        <v>0</v>
      </c>
      <c r="BJ406" s="78">
        <f t="shared" si="351"/>
        <v>1</v>
      </c>
      <c r="BK406" s="78">
        <f t="shared" si="352"/>
        <v>0</v>
      </c>
      <c r="BL406" s="78">
        <f t="shared" si="353"/>
        <v>0</v>
      </c>
      <c r="BM406" s="72">
        <f t="shared" si="354"/>
        <v>1</v>
      </c>
      <c r="BN406" s="72">
        <f t="shared" si="355"/>
        <v>1</v>
      </c>
      <c r="BO406" s="72">
        <f t="shared" si="356"/>
        <v>0</v>
      </c>
      <c r="BP406" s="80">
        <f t="shared" si="357"/>
        <v>0</v>
      </c>
      <c r="BQ406" s="72">
        <f t="shared" si="358"/>
        <v>0</v>
      </c>
      <c r="BR406" s="72">
        <f t="shared" si="359"/>
        <v>0</v>
      </c>
      <c r="BS406" s="78">
        <f t="shared" si="360"/>
        <v>1</v>
      </c>
      <c r="BT406" s="78">
        <f t="shared" si="361"/>
        <v>1</v>
      </c>
      <c r="BU406" s="80">
        <f t="shared" si="362"/>
        <v>1</v>
      </c>
      <c r="BV406" s="80">
        <f t="shared" si="363"/>
        <v>0</v>
      </c>
      <c r="BW406" s="78">
        <f>COUNTIF(Referrals[[#This Row],[Name]:[Alt.contact]],"Mi")</f>
        <v>0</v>
      </c>
      <c r="BX406" s="80">
        <f t="shared" si="364"/>
        <v>0</v>
      </c>
      <c r="BY406" s="66">
        <f t="shared" si="365"/>
        <v>1</v>
      </c>
      <c r="BZ406" s="66">
        <f t="shared" si="366"/>
        <v>0</v>
      </c>
      <c r="CA406" s="67">
        <f t="shared" si="367"/>
        <v>1</v>
      </c>
      <c r="CB406" s="80">
        <f t="shared" si="368"/>
        <v>0</v>
      </c>
      <c r="CC406" s="80">
        <f t="shared" si="369"/>
        <v>0</v>
      </c>
      <c r="CD406" s="80">
        <f t="shared" si="370"/>
        <v>0</v>
      </c>
      <c r="CE406" s="52">
        <v>43451</v>
      </c>
      <c r="CG406" s="62"/>
      <c r="CH406" s="22"/>
      <c r="CI406" s="22"/>
      <c r="CJ406" s="4">
        <v>43451</v>
      </c>
      <c r="CK406" s="80" t="str">
        <f t="shared" si="371"/>
        <v>Yes</v>
      </c>
      <c r="CL406" s="15"/>
      <c r="CM406" s="6">
        <f t="shared" ca="1" si="372"/>
        <v>410</v>
      </c>
      <c r="CN406" s="6" t="str">
        <f t="shared" ca="1" si="373"/>
        <v>Yes</v>
      </c>
      <c r="CO406" s="80" t="str">
        <f t="shared" ca="1" si="374"/>
        <v>Yes</v>
      </c>
      <c r="CP406" s="80">
        <f t="shared" si="375"/>
        <v>32</v>
      </c>
      <c r="CQ406" s="80">
        <f t="shared" si="376"/>
        <v>21</v>
      </c>
      <c r="CR406" s="80">
        <f t="shared" si="377"/>
        <v>11</v>
      </c>
      <c r="CS406" s="80" t="str">
        <f t="shared" si="378"/>
        <v xml:space="preserve"> </v>
      </c>
    </row>
    <row r="407" spans="1:97">
      <c r="A407" s="33" t="s">
        <v>194</v>
      </c>
      <c r="B407" t="s">
        <v>111</v>
      </c>
      <c r="C407" t="s">
        <v>282</v>
      </c>
      <c r="D407">
        <v>1002275</v>
      </c>
      <c r="E407" s="4">
        <v>42954</v>
      </c>
      <c r="F407" s="2">
        <v>43419</v>
      </c>
      <c r="G407" s="2">
        <v>23870</v>
      </c>
      <c r="H407" s="58">
        <f t="shared" si="325"/>
        <v>53</v>
      </c>
      <c r="I407" s="72" t="s">
        <v>11</v>
      </c>
      <c r="J407" s="80" t="s">
        <v>11</v>
      </c>
      <c r="K407" s="6">
        <v>13</v>
      </c>
      <c r="L407" s="6" t="s">
        <v>8</v>
      </c>
      <c r="M407" s="6" t="s">
        <v>11</v>
      </c>
      <c r="N407" s="6" t="s">
        <v>11</v>
      </c>
      <c r="O407" s="57" t="s">
        <v>11</v>
      </c>
      <c r="P407" t="s">
        <v>9</v>
      </c>
      <c r="Q407" t="s">
        <v>11</v>
      </c>
      <c r="R407" t="s">
        <v>11</v>
      </c>
      <c r="S407" s="40" t="s">
        <v>11</v>
      </c>
      <c r="T407" t="s">
        <v>45</v>
      </c>
      <c r="U407" s="72" t="s">
        <v>8</v>
      </c>
      <c r="V407" t="s">
        <v>11</v>
      </c>
      <c r="W407" s="72" t="s">
        <v>8</v>
      </c>
      <c r="X407" s="72" t="s">
        <v>11</v>
      </c>
      <c r="Y407" s="80" t="s">
        <v>8</v>
      </c>
      <c r="Z407" s="53"/>
      <c r="AE407" t="s">
        <v>12</v>
      </c>
      <c r="AF407" s="6">
        <f>Referrals[[#This Row],[Date.Received]]-Referrals[[#This Row],[Date.Assessed]]</f>
        <v>465</v>
      </c>
      <c r="AG407" s="6" t="s">
        <v>644</v>
      </c>
      <c r="AH407" s="6" t="s">
        <v>640</v>
      </c>
      <c r="AI407" s="6" t="s">
        <v>700</v>
      </c>
      <c r="AJ407" s="63">
        <f t="shared" si="326"/>
        <v>2018</v>
      </c>
      <c r="AK407" s="63">
        <f t="shared" si="327"/>
        <v>11</v>
      </c>
      <c r="AL407" s="80">
        <f t="shared" si="328"/>
        <v>1</v>
      </c>
      <c r="AM407" s="80">
        <f t="shared" si="329"/>
        <v>0</v>
      </c>
      <c r="AN407" s="80">
        <f t="shared" si="330"/>
        <v>0</v>
      </c>
      <c r="AO407" s="44">
        <f t="shared" si="331"/>
        <v>0</v>
      </c>
      <c r="AP407" s="80">
        <f t="shared" si="332"/>
        <v>0</v>
      </c>
      <c r="AQ407" s="80">
        <f t="shared" si="333"/>
        <v>1</v>
      </c>
      <c r="AR407" s="80">
        <f t="shared" si="334"/>
        <v>0</v>
      </c>
      <c r="AS407" s="44">
        <f t="shared" si="335"/>
        <v>0</v>
      </c>
      <c r="AT407" s="80">
        <f t="shared" si="336"/>
        <v>0</v>
      </c>
      <c r="AU407" s="80">
        <f t="shared" si="337"/>
        <v>0</v>
      </c>
      <c r="AV407" s="72">
        <f t="shared" si="338"/>
        <v>1</v>
      </c>
      <c r="AW407" s="72">
        <f t="shared" si="339"/>
        <v>0</v>
      </c>
      <c r="AX407" s="72">
        <f t="shared" si="340"/>
        <v>0</v>
      </c>
      <c r="AY407" s="72">
        <f t="shared" si="341"/>
        <v>1</v>
      </c>
      <c r="AZ407" s="72">
        <f t="shared" si="342"/>
        <v>0</v>
      </c>
      <c r="BA407" s="72">
        <f>IF(SUM(Referrals[[#This Row],[Tribal.bin]:[GA.bin]]) = 0,0,1)</f>
        <v>1</v>
      </c>
      <c r="BB407" s="72">
        <f t="shared" si="343"/>
        <v>0</v>
      </c>
      <c r="BC407" s="72">
        <f t="shared" si="344"/>
        <v>0</v>
      </c>
      <c r="BD407" s="72">
        <f t="shared" si="345"/>
        <v>0</v>
      </c>
      <c r="BE407" s="72">
        <f t="shared" si="346"/>
        <v>0</v>
      </c>
      <c r="BF407" s="72">
        <f t="shared" si="347"/>
        <v>0</v>
      </c>
      <c r="BG407" s="72">
        <f t="shared" si="348"/>
        <v>0</v>
      </c>
      <c r="BH407" s="72">
        <f t="shared" si="349"/>
        <v>1</v>
      </c>
      <c r="BI407" s="72">
        <f t="shared" si="350"/>
        <v>1</v>
      </c>
      <c r="BJ407" s="78">
        <f t="shared" si="351"/>
        <v>1</v>
      </c>
      <c r="BK407" s="78">
        <f t="shared" si="352"/>
        <v>1</v>
      </c>
      <c r="BL407" s="78">
        <f t="shared" si="353"/>
        <v>0</v>
      </c>
      <c r="BM407" s="72">
        <f t="shared" si="354"/>
        <v>1</v>
      </c>
      <c r="BN407" s="72">
        <f t="shared" si="355"/>
        <v>1</v>
      </c>
      <c r="BO407" s="72">
        <f t="shared" si="356"/>
        <v>1</v>
      </c>
      <c r="BP407" s="80">
        <f t="shared" si="357"/>
        <v>0</v>
      </c>
      <c r="BQ407" s="72">
        <f t="shared" si="358"/>
        <v>1</v>
      </c>
      <c r="BR407" s="72">
        <f t="shared" si="359"/>
        <v>1</v>
      </c>
      <c r="BS407" s="78">
        <f t="shared" si="360"/>
        <v>0</v>
      </c>
      <c r="BT407" s="78">
        <f t="shared" si="361"/>
        <v>1</v>
      </c>
      <c r="BU407" s="80">
        <f t="shared" si="362"/>
        <v>0</v>
      </c>
      <c r="BV407" s="80">
        <f t="shared" si="363"/>
        <v>0</v>
      </c>
      <c r="BW407" s="78">
        <f>COUNTIF(Referrals[[#This Row],[Name]:[Alt.contact]],"Mi")</f>
        <v>0</v>
      </c>
      <c r="BX407" s="80">
        <f t="shared" si="364"/>
        <v>0</v>
      </c>
      <c r="BY407" s="72">
        <f t="shared" si="365"/>
        <v>0</v>
      </c>
      <c r="BZ407" s="80">
        <f t="shared" si="366"/>
        <v>0</v>
      </c>
      <c r="CA407" s="67">
        <f t="shared" si="367"/>
        <v>0</v>
      </c>
      <c r="CB407" s="80">
        <f t="shared" si="368"/>
        <v>1</v>
      </c>
      <c r="CC407" s="80">
        <f t="shared" si="369"/>
        <v>0</v>
      </c>
      <c r="CD407" s="80">
        <f t="shared" si="370"/>
        <v>0</v>
      </c>
      <c r="CE407" s="22"/>
      <c r="CF407" t="s">
        <v>41</v>
      </c>
      <c r="CG407" s="62"/>
      <c r="CH407" t="s">
        <v>195</v>
      </c>
      <c r="CI407" t="s">
        <v>17</v>
      </c>
      <c r="CJ407" s="4">
        <v>43420</v>
      </c>
      <c r="CK407" s="80" t="str">
        <f t="shared" si="371"/>
        <v xml:space="preserve"> </v>
      </c>
      <c r="CL407" s="15"/>
      <c r="CM407" s="6" t="str">
        <f t="shared" ca="1" si="372"/>
        <v xml:space="preserve"> </v>
      </c>
      <c r="CN407" s="6" t="str">
        <f t="shared" ca="1" si="373"/>
        <v xml:space="preserve"> </v>
      </c>
      <c r="CO407" s="80" t="str">
        <f t="shared" ca="1" si="374"/>
        <v xml:space="preserve"> </v>
      </c>
      <c r="CP407" s="80" t="str">
        <f t="shared" si="375"/>
        <v xml:space="preserve"> </v>
      </c>
      <c r="CQ407" s="80" t="str">
        <f t="shared" si="376"/>
        <v xml:space="preserve"> </v>
      </c>
      <c r="CR407" s="80" t="str">
        <f t="shared" si="377"/>
        <v xml:space="preserve"> </v>
      </c>
      <c r="CS407" s="80">
        <f t="shared" si="378"/>
        <v>1</v>
      </c>
    </row>
    <row r="408" spans="1:97">
      <c r="A408" s="33" t="s">
        <v>553</v>
      </c>
      <c r="B408" t="s">
        <v>284</v>
      </c>
      <c r="C408" t="s">
        <v>397</v>
      </c>
      <c r="D408">
        <v>1067709</v>
      </c>
      <c r="E408" s="4">
        <v>43215</v>
      </c>
      <c r="F408" s="2">
        <v>43419</v>
      </c>
      <c r="G408" s="2">
        <v>26091</v>
      </c>
      <c r="H408" s="58">
        <f t="shared" si="325"/>
        <v>47</v>
      </c>
      <c r="I408" s="72" t="s">
        <v>11</v>
      </c>
      <c r="J408" s="43" t="s">
        <v>8</v>
      </c>
      <c r="K408" s="6">
        <v>11</v>
      </c>
      <c r="L408" s="6" t="s">
        <v>8</v>
      </c>
      <c r="M408" s="6" t="s">
        <v>8</v>
      </c>
      <c r="N408" s="6" t="s">
        <v>8</v>
      </c>
      <c r="O408" s="57" t="s">
        <v>8</v>
      </c>
      <c r="P408" t="s">
        <v>9</v>
      </c>
      <c r="Q408" t="s">
        <v>11</v>
      </c>
      <c r="S408" s="40" t="s">
        <v>11</v>
      </c>
      <c r="T408" t="s">
        <v>10</v>
      </c>
      <c r="U408" s="72" t="s">
        <v>8</v>
      </c>
      <c r="V408" t="s">
        <v>11</v>
      </c>
      <c r="W408" s="72" t="s">
        <v>11</v>
      </c>
      <c r="X408" s="72" t="s">
        <v>11</v>
      </c>
      <c r="Y408" s="80" t="s">
        <v>8</v>
      </c>
      <c r="Z408" s="53"/>
      <c r="AE408" t="s">
        <v>12</v>
      </c>
      <c r="AF408" s="6">
        <f>Referrals[[#This Row],[Date.Received]]-Referrals[[#This Row],[Date.Assessed]]</f>
        <v>204</v>
      </c>
      <c r="AG408" s="6" t="s">
        <v>644</v>
      </c>
      <c r="AH408" s="6" t="s">
        <v>641</v>
      </c>
      <c r="AI408" s="6" t="s">
        <v>643</v>
      </c>
      <c r="AJ408" s="63">
        <f t="shared" si="326"/>
        <v>2018</v>
      </c>
      <c r="AK408" s="63">
        <f t="shared" si="327"/>
        <v>11</v>
      </c>
      <c r="AL408" s="80">
        <f t="shared" si="328"/>
        <v>1</v>
      </c>
      <c r="AM408" s="80">
        <f t="shared" si="329"/>
        <v>0</v>
      </c>
      <c r="AN408" s="80">
        <f t="shared" si="330"/>
        <v>0</v>
      </c>
      <c r="AO408" s="44">
        <f t="shared" si="331"/>
        <v>0</v>
      </c>
      <c r="AP408" s="80">
        <f t="shared" si="332"/>
        <v>0</v>
      </c>
      <c r="AQ408" s="44">
        <f t="shared" si="333"/>
        <v>0</v>
      </c>
      <c r="AR408" s="80">
        <f t="shared" si="334"/>
        <v>1</v>
      </c>
      <c r="AS408" s="44">
        <f t="shared" si="335"/>
        <v>0</v>
      </c>
      <c r="AT408" s="80">
        <f t="shared" si="336"/>
        <v>0</v>
      </c>
      <c r="AU408" s="80">
        <f t="shared" si="337"/>
        <v>1</v>
      </c>
      <c r="AV408" s="72">
        <f t="shared" si="338"/>
        <v>1</v>
      </c>
      <c r="AW408" s="72">
        <f t="shared" si="339"/>
        <v>0</v>
      </c>
      <c r="AX408" s="72">
        <f t="shared" si="340"/>
        <v>1</v>
      </c>
      <c r="AY408" s="72">
        <f t="shared" si="341"/>
        <v>0</v>
      </c>
      <c r="AZ408" s="72">
        <f t="shared" si="342"/>
        <v>0</v>
      </c>
      <c r="BA408" s="72">
        <f>IF(SUM(Referrals[[#This Row],[Tribal.bin]:[GA.bin]]) = 0,0,1)</f>
        <v>1</v>
      </c>
      <c r="BB408" s="72">
        <f t="shared" si="343"/>
        <v>0</v>
      </c>
      <c r="BC408" s="72">
        <f t="shared" si="344"/>
        <v>0</v>
      </c>
      <c r="BD408" s="72">
        <f t="shared" si="345"/>
        <v>0</v>
      </c>
      <c r="BE408" s="72">
        <f t="shared" si="346"/>
        <v>0</v>
      </c>
      <c r="BF408" s="72">
        <f t="shared" si="347"/>
        <v>0</v>
      </c>
      <c r="BG408" s="72">
        <f t="shared" si="348"/>
        <v>0</v>
      </c>
      <c r="BH408" s="72">
        <f t="shared" si="349"/>
        <v>1</v>
      </c>
      <c r="BI408" s="72">
        <f t="shared" si="350"/>
        <v>0</v>
      </c>
      <c r="BJ408" s="78">
        <f t="shared" si="351"/>
        <v>0</v>
      </c>
      <c r="BK408" s="78">
        <f t="shared" si="352"/>
        <v>0</v>
      </c>
      <c r="BL408" s="78">
        <f t="shared" si="353"/>
        <v>0</v>
      </c>
      <c r="BM408" s="72">
        <f t="shared" si="354"/>
        <v>1</v>
      </c>
      <c r="BN408" s="72">
        <f t="shared" si="355"/>
        <v>0</v>
      </c>
      <c r="BO408" s="72">
        <f t="shared" si="356"/>
        <v>1</v>
      </c>
      <c r="BP408" s="80">
        <f t="shared" si="357"/>
        <v>0</v>
      </c>
      <c r="BQ408" s="72">
        <f t="shared" si="358"/>
        <v>1</v>
      </c>
      <c r="BR408" s="72">
        <f t="shared" si="359"/>
        <v>0</v>
      </c>
      <c r="BS408" s="78">
        <f t="shared" si="360"/>
        <v>1</v>
      </c>
      <c r="BT408" s="78">
        <f t="shared" si="361"/>
        <v>1</v>
      </c>
      <c r="BU408" s="80">
        <f t="shared" si="362"/>
        <v>0</v>
      </c>
      <c r="BV408" s="80">
        <f t="shared" si="363"/>
        <v>0</v>
      </c>
      <c r="BW408" s="78">
        <f>COUNTIF(Referrals[[#This Row],[Name]:[Alt.contact]],"Mi")</f>
        <v>0</v>
      </c>
      <c r="BX408" s="80">
        <f t="shared" si="364"/>
        <v>0</v>
      </c>
      <c r="BY408" s="72">
        <f t="shared" si="365"/>
        <v>0</v>
      </c>
      <c r="BZ408" s="80">
        <f t="shared" si="366"/>
        <v>0</v>
      </c>
      <c r="CA408" s="67">
        <f t="shared" si="367"/>
        <v>0</v>
      </c>
      <c r="CB408" s="80">
        <f t="shared" si="368"/>
        <v>1</v>
      </c>
      <c r="CC408" s="80">
        <f t="shared" si="369"/>
        <v>0</v>
      </c>
      <c r="CD408" s="80">
        <f t="shared" si="370"/>
        <v>0</v>
      </c>
      <c r="CE408" s="22"/>
      <c r="CF408" s="40" t="s">
        <v>413</v>
      </c>
      <c r="CG408" s="62"/>
      <c r="CH408" s="22"/>
      <c r="CI408" s="22"/>
      <c r="CJ408" s="4">
        <v>43437</v>
      </c>
      <c r="CK408" s="80" t="str">
        <f t="shared" si="371"/>
        <v xml:space="preserve"> </v>
      </c>
      <c r="CL408" s="15"/>
      <c r="CM408" s="6" t="str">
        <f t="shared" ca="1" si="372"/>
        <v xml:space="preserve"> </v>
      </c>
      <c r="CN408" s="6" t="str">
        <f t="shared" ca="1" si="373"/>
        <v xml:space="preserve"> </v>
      </c>
      <c r="CO408" s="80" t="str">
        <f t="shared" ca="1" si="374"/>
        <v xml:space="preserve"> </v>
      </c>
      <c r="CP408" s="80" t="str">
        <f t="shared" si="375"/>
        <v xml:space="preserve"> </v>
      </c>
      <c r="CQ408" s="80" t="str">
        <f t="shared" si="376"/>
        <v xml:space="preserve"> </v>
      </c>
      <c r="CR408" s="80" t="str">
        <f t="shared" si="377"/>
        <v xml:space="preserve"> </v>
      </c>
      <c r="CS408" s="80">
        <f t="shared" si="378"/>
        <v>18</v>
      </c>
    </row>
    <row r="409" spans="1:97">
      <c r="A409" s="33" t="s">
        <v>552</v>
      </c>
      <c r="B409" t="s">
        <v>129</v>
      </c>
      <c r="C409" t="s">
        <v>130</v>
      </c>
      <c r="D409">
        <v>1002146</v>
      </c>
      <c r="E409" s="4">
        <v>43117</v>
      </c>
      <c r="F409" s="2">
        <v>43419</v>
      </c>
      <c r="G409" s="2">
        <v>30770</v>
      </c>
      <c r="H409" s="58">
        <f t="shared" ref="H409:H440" si="379">INT(YEARFRAC(G409,F409))</f>
        <v>34</v>
      </c>
      <c r="I409" s="72" t="s">
        <v>8</v>
      </c>
      <c r="J409" s="43" t="s">
        <v>8</v>
      </c>
      <c r="K409" s="6">
        <v>22</v>
      </c>
      <c r="L409" s="6" t="s">
        <v>8</v>
      </c>
      <c r="M409" s="6" t="s">
        <v>8</v>
      </c>
      <c r="N409" s="6" t="s">
        <v>8</v>
      </c>
      <c r="O409" s="57" t="s">
        <v>8</v>
      </c>
      <c r="P409" t="s">
        <v>9</v>
      </c>
      <c r="Q409" t="s">
        <v>11</v>
      </c>
      <c r="S409" s="40" t="s">
        <v>11</v>
      </c>
      <c r="T409" t="s">
        <v>22</v>
      </c>
      <c r="U409" s="72" t="s">
        <v>8</v>
      </c>
      <c r="V409" t="s">
        <v>11</v>
      </c>
      <c r="W409" s="72" t="s">
        <v>11</v>
      </c>
      <c r="X409" s="72" t="s">
        <v>8</v>
      </c>
      <c r="Y409" s="80" t="s">
        <v>8</v>
      </c>
      <c r="Z409" s="53"/>
      <c r="AE409" t="s">
        <v>12</v>
      </c>
      <c r="AF409" s="6">
        <f>Referrals[[#This Row],[Date.Received]]-Referrals[[#This Row],[Date.Assessed]]</f>
        <v>302</v>
      </c>
      <c r="AG409" s="6" t="s">
        <v>644</v>
      </c>
      <c r="AH409" s="6" t="s">
        <v>642</v>
      </c>
      <c r="AI409" s="6" t="s">
        <v>700</v>
      </c>
      <c r="AJ409" s="63">
        <f t="shared" si="326"/>
        <v>2018</v>
      </c>
      <c r="AK409" s="63">
        <f t="shared" si="327"/>
        <v>11</v>
      </c>
      <c r="AL409" s="80">
        <f t="shared" si="328"/>
        <v>1</v>
      </c>
      <c r="AM409" s="80">
        <f t="shared" si="329"/>
        <v>0</v>
      </c>
      <c r="AN409" s="80">
        <f t="shared" si="330"/>
        <v>0</v>
      </c>
      <c r="AO409" s="44">
        <f t="shared" si="331"/>
        <v>0</v>
      </c>
      <c r="AP409" s="80">
        <f t="shared" si="332"/>
        <v>0</v>
      </c>
      <c r="AQ409" s="44">
        <f t="shared" si="333"/>
        <v>0</v>
      </c>
      <c r="AR409" s="80">
        <f t="shared" si="334"/>
        <v>0</v>
      </c>
      <c r="AS409" s="6">
        <f t="shared" si="335"/>
        <v>1</v>
      </c>
      <c r="AT409" s="80">
        <f t="shared" si="336"/>
        <v>0</v>
      </c>
      <c r="AU409" s="80">
        <f t="shared" si="337"/>
        <v>0</v>
      </c>
      <c r="AV409" s="72">
        <f t="shared" si="338"/>
        <v>1</v>
      </c>
      <c r="AW409" s="72">
        <f t="shared" si="339"/>
        <v>1</v>
      </c>
      <c r="AX409" s="72">
        <f t="shared" si="340"/>
        <v>0</v>
      </c>
      <c r="AY409" s="72">
        <f t="shared" si="341"/>
        <v>0</v>
      </c>
      <c r="AZ409" s="72">
        <f t="shared" si="342"/>
        <v>0</v>
      </c>
      <c r="BA409" s="72">
        <f>IF(SUM(Referrals[[#This Row],[Tribal.bin]:[GA.bin]]) = 0,0,1)</f>
        <v>1</v>
      </c>
      <c r="BB409" s="72">
        <f t="shared" si="343"/>
        <v>0</v>
      </c>
      <c r="BC409" s="72">
        <f t="shared" si="344"/>
        <v>0</v>
      </c>
      <c r="BD409" s="72">
        <f t="shared" si="345"/>
        <v>0</v>
      </c>
      <c r="BE409" s="72">
        <f t="shared" si="346"/>
        <v>0</v>
      </c>
      <c r="BF409" s="72">
        <f t="shared" si="347"/>
        <v>0</v>
      </c>
      <c r="BG409" s="72">
        <f t="shared" si="348"/>
        <v>0</v>
      </c>
      <c r="BH409" s="72">
        <f t="shared" si="349"/>
        <v>1</v>
      </c>
      <c r="BI409" s="72">
        <f t="shared" si="350"/>
        <v>0</v>
      </c>
      <c r="BJ409" s="78">
        <f t="shared" si="351"/>
        <v>0</v>
      </c>
      <c r="BK409" s="78">
        <f t="shared" si="352"/>
        <v>0</v>
      </c>
      <c r="BL409" s="78">
        <f t="shared" si="353"/>
        <v>0</v>
      </c>
      <c r="BM409" s="72">
        <f t="shared" si="354"/>
        <v>1</v>
      </c>
      <c r="BN409" s="72">
        <f t="shared" si="355"/>
        <v>0</v>
      </c>
      <c r="BO409" s="72">
        <f t="shared" si="356"/>
        <v>1</v>
      </c>
      <c r="BP409" s="80">
        <f t="shared" si="357"/>
        <v>0</v>
      </c>
      <c r="BQ409" s="72">
        <f t="shared" si="358"/>
        <v>0</v>
      </c>
      <c r="BR409" s="72">
        <f t="shared" si="359"/>
        <v>0</v>
      </c>
      <c r="BS409" s="78">
        <f t="shared" si="360"/>
        <v>1</v>
      </c>
      <c r="BT409" s="78">
        <f t="shared" si="361"/>
        <v>0</v>
      </c>
      <c r="BU409" s="80">
        <f t="shared" si="362"/>
        <v>0</v>
      </c>
      <c r="BV409" s="80">
        <f t="shared" si="363"/>
        <v>0</v>
      </c>
      <c r="BW409" s="78">
        <f>COUNTIF(Referrals[[#This Row],[Name]:[Alt.contact]],"Mi")</f>
        <v>0</v>
      </c>
      <c r="BX409" s="80">
        <f t="shared" si="364"/>
        <v>0</v>
      </c>
      <c r="BY409" s="72">
        <f t="shared" si="365"/>
        <v>0</v>
      </c>
      <c r="BZ409" s="80">
        <f t="shared" si="366"/>
        <v>0</v>
      </c>
      <c r="CA409" s="67">
        <f t="shared" si="367"/>
        <v>0</v>
      </c>
      <c r="CB409" s="80">
        <f t="shared" si="368"/>
        <v>1</v>
      </c>
      <c r="CC409" s="80">
        <f t="shared" si="369"/>
        <v>0</v>
      </c>
      <c r="CD409" s="80">
        <f t="shared" si="370"/>
        <v>0</v>
      </c>
      <c r="CE409" s="22"/>
      <c r="CF409" s="40" t="s">
        <v>413</v>
      </c>
      <c r="CG409" s="62"/>
      <c r="CH409" s="22"/>
      <c r="CI409" s="22" t="s">
        <v>27</v>
      </c>
      <c r="CJ409" s="4">
        <v>43553</v>
      </c>
      <c r="CK409" s="80" t="str">
        <f t="shared" si="371"/>
        <v xml:space="preserve"> </v>
      </c>
      <c r="CL409" s="15"/>
      <c r="CM409" s="6" t="str">
        <f t="shared" ca="1" si="372"/>
        <v xml:space="preserve"> </v>
      </c>
      <c r="CN409" s="6" t="str">
        <f t="shared" ca="1" si="373"/>
        <v xml:space="preserve"> </v>
      </c>
      <c r="CO409" s="80" t="str">
        <f t="shared" ca="1" si="374"/>
        <v xml:space="preserve"> </v>
      </c>
      <c r="CP409" s="80" t="str">
        <f t="shared" si="375"/>
        <v xml:space="preserve"> </v>
      </c>
      <c r="CQ409" s="80" t="str">
        <f t="shared" si="376"/>
        <v xml:space="preserve"> </v>
      </c>
      <c r="CR409" s="80" t="str">
        <f t="shared" si="377"/>
        <v xml:space="preserve"> </v>
      </c>
      <c r="CS409" s="80">
        <f t="shared" si="378"/>
        <v>134</v>
      </c>
    </row>
    <row r="410" spans="1:97">
      <c r="A410" s="33" t="s">
        <v>554</v>
      </c>
      <c r="B410" t="s">
        <v>284</v>
      </c>
      <c r="C410" t="s">
        <v>397</v>
      </c>
      <c r="D410">
        <v>1012015</v>
      </c>
      <c r="E410" s="4">
        <v>43066</v>
      </c>
      <c r="F410" s="2">
        <v>43419</v>
      </c>
      <c r="G410" s="2">
        <v>34366</v>
      </c>
      <c r="H410" s="58">
        <f t="shared" si="379"/>
        <v>24</v>
      </c>
      <c r="I410" s="72" t="s">
        <v>11</v>
      </c>
      <c r="J410" s="43" t="s">
        <v>8</v>
      </c>
      <c r="K410" s="6">
        <v>13</v>
      </c>
      <c r="L410" s="6" t="s">
        <v>8</v>
      </c>
      <c r="M410" s="6" t="s">
        <v>8</v>
      </c>
      <c r="N410" s="6" t="s">
        <v>8</v>
      </c>
      <c r="O410" s="83" t="s">
        <v>8</v>
      </c>
      <c r="P410" t="s">
        <v>77</v>
      </c>
      <c r="Q410" t="s">
        <v>11</v>
      </c>
      <c r="T410" t="s">
        <v>22</v>
      </c>
      <c r="U410" s="72" t="s">
        <v>8</v>
      </c>
      <c r="V410" t="s">
        <v>11</v>
      </c>
      <c r="W410" s="72" t="s">
        <v>8</v>
      </c>
      <c r="X410" s="72" t="s">
        <v>11</v>
      </c>
      <c r="Y410" s="80" t="s">
        <v>8</v>
      </c>
      <c r="Z410" s="53"/>
      <c r="AE410" t="s">
        <v>12</v>
      </c>
      <c r="AF410" s="6">
        <f>Referrals[[#This Row],[Date.Received]]-Referrals[[#This Row],[Date.Assessed]]</f>
        <v>353</v>
      </c>
      <c r="AG410" s="6" t="s">
        <v>644</v>
      </c>
      <c r="AH410" s="6" t="s">
        <v>698</v>
      </c>
      <c r="AI410" s="6" t="s">
        <v>700</v>
      </c>
      <c r="AJ410" s="63">
        <f t="shared" si="326"/>
        <v>2018</v>
      </c>
      <c r="AK410" s="63">
        <f t="shared" si="327"/>
        <v>11</v>
      </c>
      <c r="AL410" s="80">
        <f t="shared" si="328"/>
        <v>1</v>
      </c>
      <c r="AM410" s="80">
        <f t="shared" si="329"/>
        <v>0</v>
      </c>
      <c r="AN410" s="80">
        <f t="shared" si="330"/>
        <v>0</v>
      </c>
      <c r="AO410" s="44">
        <f t="shared" si="331"/>
        <v>0</v>
      </c>
      <c r="AP410" s="80">
        <f t="shared" si="332"/>
        <v>0</v>
      </c>
      <c r="AQ410" s="44">
        <f t="shared" si="333"/>
        <v>0</v>
      </c>
      <c r="AR410" s="80">
        <f t="shared" si="334"/>
        <v>0</v>
      </c>
      <c r="AS410" s="44">
        <f t="shared" si="335"/>
        <v>0</v>
      </c>
      <c r="AT410" s="80">
        <f t="shared" si="336"/>
        <v>1</v>
      </c>
      <c r="AU410" s="80">
        <f t="shared" si="337"/>
        <v>0</v>
      </c>
      <c r="AV410" s="72">
        <f t="shared" si="338"/>
        <v>1</v>
      </c>
      <c r="AW410" s="72">
        <f t="shared" si="339"/>
        <v>1</v>
      </c>
      <c r="AX410" s="72">
        <f t="shared" si="340"/>
        <v>0</v>
      </c>
      <c r="AY410" s="72">
        <f t="shared" si="341"/>
        <v>0</v>
      </c>
      <c r="AZ410" s="72">
        <f t="shared" si="342"/>
        <v>0</v>
      </c>
      <c r="BA410" s="72">
        <f>IF(SUM(Referrals[[#This Row],[Tribal.bin]:[GA.bin]]) = 0,0,1)</f>
        <v>1</v>
      </c>
      <c r="BB410" s="72">
        <f t="shared" si="343"/>
        <v>0</v>
      </c>
      <c r="BC410" s="72">
        <f t="shared" si="344"/>
        <v>0</v>
      </c>
      <c r="BD410" s="72">
        <f t="shared" si="345"/>
        <v>0</v>
      </c>
      <c r="BE410" s="72">
        <f t="shared" si="346"/>
        <v>0</v>
      </c>
      <c r="BF410" s="72">
        <f t="shared" si="347"/>
        <v>1</v>
      </c>
      <c r="BG410" s="72">
        <f t="shared" si="348"/>
        <v>0</v>
      </c>
      <c r="BH410" s="72">
        <f t="shared" si="349"/>
        <v>0</v>
      </c>
      <c r="BI410" s="72">
        <f t="shared" si="350"/>
        <v>0</v>
      </c>
      <c r="BJ410" s="78">
        <f t="shared" si="351"/>
        <v>0</v>
      </c>
      <c r="BK410" s="78">
        <f t="shared" si="352"/>
        <v>0</v>
      </c>
      <c r="BL410" s="78">
        <f t="shared" si="353"/>
        <v>0</v>
      </c>
      <c r="BM410" s="72">
        <f t="shared" si="354"/>
        <v>1</v>
      </c>
      <c r="BN410" s="72">
        <f t="shared" si="355"/>
        <v>0</v>
      </c>
      <c r="BO410" s="72">
        <f t="shared" si="356"/>
        <v>0</v>
      </c>
      <c r="BP410" s="80">
        <f t="shared" si="357"/>
        <v>0</v>
      </c>
      <c r="BQ410" s="72">
        <f t="shared" si="358"/>
        <v>1</v>
      </c>
      <c r="BR410" s="72">
        <f t="shared" si="359"/>
        <v>0</v>
      </c>
      <c r="BS410" s="78">
        <f t="shared" si="360"/>
        <v>0</v>
      </c>
      <c r="BT410" s="78">
        <f t="shared" si="361"/>
        <v>1</v>
      </c>
      <c r="BU410" s="80">
        <f t="shared" si="362"/>
        <v>0</v>
      </c>
      <c r="BV410" s="80">
        <f t="shared" si="363"/>
        <v>0</v>
      </c>
      <c r="BW410" s="78">
        <f>COUNTIF(Referrals[[#This Row],[Name]:[Alt.contact]],"Mi")</f>
        <v>0</v>
      </c>
      <c r="BX410" s="80">
        <f t="shared" si="364"/>
        <v>0</v>
      </c>
      <c r="BY410" s="80">
        <f t="shared" si="365"/>
        <v>0</v>
      </c>
      <c r="BZ410" s="80">
        <f t="shared" si="366"/>
        <v>0</v>
      </c>
      <c r="CA410" s="67">
        <f t="shared" si="367"/>
        <v>0</v>
      </c>
      <c r="CB410" s="80">
        <f t="shared" si="368"/>
        <v>1</v>
      </c>
      <c r="CC410" s="80">
        <f t="shared" si="369"/>
        <v>0</v>
      </c>
      <c r="CD410" s="80">
        <f t="shared" si="370"/>
        <v>0</v>
      </c>
      <c r="CE410" s="22"/>
      <c r="CF410" s="40" t="s">
        <v>413</v>
      </c>
      <c r="CG410" s="62"/>
      <c r="CH410" s="35"/>
      <c r="CI410" s="22" t="s">
        <v>27</v>
      </c>
      <c r="CJ410" s="4">
        <v>43578</v>
      </c>
      <c r="CK410" s="80" t="str">
        <f t="shared" si="371"/>
        <v xml:space="preserve"> </v>
      </c>
      <c r="CL410" s="15"/>
      <c r="CM410" s="6" t="str">
        <f t="shared" ca="1" si="372"/>
        <v xml:space="preserve"> </v>
      </c>
      <c r="CN410" s="6" t="str">
        <f t="shared" ca="1" si="373"/>
        <v xml:space="preserve"> </v>
      </c>
      <c r="CO410" s="80" t="str">
        <f t="shared" ca="1" si="374"/>
        <v xml:space="preserve"> </v>
      </c>
      <c r="CP410" s="80" t="str">
        <f t="shared" si="375"/>
        <v xml:space="preserve"> </v>
      </c>
      <c r="CQ410" s="80" t="str">
        <f t="shared" si="376"/>
        <v xml:space="preserve"> </v>
      </c>
      <c r="CR410" s="80" t="str">
        <f t="shared" si="377"/>
        <v xml:space="preserve"> </v>
      </c>
      <c r="CS410" s="80">
        <f t="shared" si="378"/>
        <v>159</v>
      </c>
    </row>
    <row r="411" spans="1:97">
      <c r="A411" s="33" t="s">
        <v>556</v>
      </c>
      <c r="B411" t="s">
        <v>284</v>
      </c>
      <c r="C411" t="s">
        <v>397</v>
      </c>
      <c r="D411">
        <v>1034815</v>
      </c>
      <c r="E411" s="4">
        <v>43119</v>
      </c>
      <c r="F411" s="2">
        <v>43419</v>
      </c>
      <c r="G411" s="2">
        <v>31251</v>
      </c>
      <c r="H411" s="58">
        <f t="shared" si="379"/>
        <v>33</v>
      </c>
      <c r="I411" s="72" t="s">
        <v>11</v>
      </c>
      <c r="J411" s="43" t="s">
        <v>8</v>
      </c>
      <c r="K411" s="6">
        <v>14</v>
      </c>
      <c r="L411" s="6" t="s">
        <v>8</v>
      </c>
      <c r="M411" s="6" t="s">
        <v>11</v>
      </c>
      <c r="N411" s="6" t="s">
        <v>11</v>
      </c>
      <c r="O411" s="57" t="s">
        <v>8</v>
      </c>
      <c r="P411" t="s">
        <v>355</v>
      </c>
      <c r="Q411" t="s">
        <v>11</v>
      </c>
      <c r="R411" t="s">
        <v>11</v>
      </c>
      <c r="S411" s="40" t="s">
        <v>11</v>
      </c>
      <c r="T411" t="s">
        <v>22</v>
      </c>
      <c r="U411" s="72" t="s">
        <v>11</v>
      </c>
      <c r="V411" t="s">
        <v>11</v>
      </c>
      <c r="W411" s="72" t="s">
        <v>11</v>
      </c>
      <c r="X411" s="72" t="s">
        <v>8</v>
      </c>
      <c r="Y411" s="80" t="s">
        <v>8</v>
      </c>
      <c r="Z411" s="53"/>
      <c r="AE411" t="s">
        <v>12</v>
      </c>
      <c r="AF411" s="6">
        <f>Referrals[[#This Row],[Date.Received]]-Referrals[[#This Row],[Date.Assessed]]</f>
        <v>300</v>
      </c>
      <c r="AG411" s="44" t="s">
        <v>645</v>
      </c>
      <c r="AH411" s="6" t="s">
        <v>698</v>
      </c>
      <c r="AI411" s="6" t="s">
        <v>700</v>
      </c>
      <c r="AJ411" s="63">
        <f t="shared" si="326"/>
        <v>2018</v>
      </c>
      <c r="AK411" s="63">
        <f t="shared" si="327"/>
        <v>11</v>
      </c>
      <c r="AL411" s="44">
        <f t="shared" si="328"/>
        <v>0</v>
      </c>
      <c r="AM411" s="80">
        <f t="shared" si="329"/>
        <v>1</v>
      </c>
      <c r="AN411" s="80">
        <f t="shared" si="330"/>
        <v>0</v>
      </c>
      <c r="AO411" s="44">
        <f t="shared" si="331"/>
        <v>0</v>
      </c>
      <c r="AP411" s="80">
        <f t="shared" si="332"/>
        <v>0</v>
      </c>
      <c r="AQ411" s="44">
        <f t="shared" si="333"/>
        <v>0</v>
      </c>
      <c r="AR411" s="80">
        <f t="shared" si="334"/>
        <v>0</v>
      </c>
      <c r="AS411" s="44">
        <f t="shared" si="335"/>
        <v>0</v>
      </c>
      <c r="AT411" s="80">
        <f t="shared" si="336"/>
        <v>1</v>
      </c>
      <c r="AU411" s="80">
        <f t="shared" si="337"/>
        <v>0</v>
      </c>
      <c r="AV411" s="72">
        <f t="shared" si="338"/>
        <v>1</v>
      </c>
      <c r="AW411" s="72">
        <f t="shared" si="339"/>
        <v>1</v>
      </c>
      <c r="AX411" s="72">
        <f t="shared" si="340"/>
        <v>0</v>
      </c>
      <c r="AY411" s="72">
        <f t="shared" si="341"/>
        <v>0</v>
      </c>
      <c r="AZ411" s="72">
        <f t="shared" si="342"/>
        <v>0</v>
      </c>
      <c r="BA411" s="72">
        <f>IF(SUM(Referrals[[#This Row],[Tribal.bin]:[GA.bin]]) = 0,0,1)</f>
        <v>1</v>
      </c>
      <c r="BB411" s="72">
        <f t="shared" si="343"/>
        <v>0</v>
      </c>
      <c r="BC411" s="72">
        <f t="shared" si="344"/>
        <v>0</v>
      </c>
      <c r="BD411" s="72">
        <f t="shared" si="345"/>
        <v>0</v>
      </c>
      <c r="BE411" s="72">
        <f t="shared" si="346"/>
        <v>1</v>
      </c>
      <c r="BF411" s="72">
        <f t="shared" si="347"/>
        <v>0</v>
      </c>
      <c r="BG411" s="72">
        <f t="shared" si="348"/>
        <v>0</v>
      </c>
      <c r="BH411" s="72">
        <f t="shared" si="349"/>
        <v>0</v>
      </c>
      <c r="BI411" s="72">
        <f t="shared" si="350"/>
        <v>0</v>
      </c>
      <c r="BJ411" s="78">
        <f t="shared" si="351"/>
        <v>1</v>
      </c>
      <c r="BK411" s="78">
        <f t="shared" si="352"/>
        <v>1</v>
      </c>
      <c r="BL411" s="78">
        <f t="shared" si="353"/>
        <v>0</v>
      </c>
      <c r="BM411" s="72">
        <f t="shared" si="354"/>
        <v>1</v>
      </c>
      <c r="BN411" s="72">
        <f t="shared" si="355"/>
        <v>1</v>
      </c>
      <c r="BO411" s="72">
        <f t="shared" si="356"/>
        <v>1</v>
      </c>
      <c r="BP411" s="80">
        <f t="shared" si="357"/>
        <v>0</v>
      </c>
      <c r="BQ411" s="72">
        <f t="shared" si="358"/>
        <v>1</v>
      </c>
      <c r="BR411" s="72">
        <f t="shared" si="359"/>
        <v>0</v>
      </c>
      <c r="BS411" s="78">
        <f t="shared" si="360"/>
        <v>1</v>
      </c>
      <c r="BT411" s="78">
        <f t="shared" si="361"/>
        <v>0</v>
      </c>
      <c r="BU411" s="80">
        <f t="shared" si="362"/>
        <v>1</v>
      </c>
      <c r="BV411" s="80">
        <f t="shared" si="363"/>
        <v>0</v>
      </c>
      <c r="BW411" s="78">
        <f>COUNTIF(Referrals[[#This Row],[Name]:[Alt.contact]],"Mi")</f>
        <v>0</v>
      </c>
      <c r="BX411" s="80">
        <f t="shared" si="364"/>
        <v>0</v>
      </c>
      <c r="BY411" s="72">
        <f t="shared" si="365"/>
        <v>0</v>
      </c>
      <c r="BZ411" s="80">
        <f t="shared" si="366"/>
        <v>0</v>
      </c>
      <c r="CA411" s="67">
        <f t="shared" si="367"/>
        <v>0</v>
      </c>
      <c r="CB411" s="80">
        <f t="shared" si="368"/>
        <v>1</v>
      </c>
      <c r="CC411" s="80">
        <f t="shared" si="369"/>
        <v>0</v>
      </c>
      <c r="CD411" s="80">
        <f t="shared" si="370"/>
        <v>0</v>
      </c>
      <c r="CE411" s="22"/>
      <c r="CF411" t="s">
        <v>717</v>
      </c>
      <c r="CG411" s="41" t="s">
        <v>104</v>
      </c>
      <c r="CI411" s="22"/>
      <c r="CJ411" s="4">
        <v>43553</v>
      </c>
      <c r="CK411" s="80" t="str">
        <f t="shared" si="371"/>
        <v xml:space="preserve"> </v>
      </c>
      <c r="CL411" s="15"/>
      <c r="CM411" s="6" t="str">
        <f t="shared" ca="1" si="372"/>
        <v xml:space="preserve"> </v>
      </c>
      <c r="CN411" s="6" t="str">
        <f t="shared" ca="1" si="373"/>
        <v xml:space="preserve"> </v>
      </c>
      <c r="CO411" s="80" t="str">
        <f t="shared" ca="1" si="374"/>
        <v xml:space="preserve"> </v>
      </c>
      <c r="CP411" s="80" t="str">
        <f t="shared" si="375"/>
        <v xml:space="preserve"> </v>
      </c>
      <c r="CQ411" s="80" t="str">
        <f t="shared" si="376"/>
        <v xml:space="preserve"> </v>
      </c>
      <c r="CR411" s="80" t="str">
        <f t="shared" si="377"/>
        <v xml:space="preserve"> </v>
      </c>
      <c r="CS411" s="80">
        <f t="shared" si="378"/>
        <v>134</v>
      </c>
    </row>
    <row r="412" spans="1:97">
      <c r="A412" s="33" t="s">
        <v>395</v>
      </c>
      <c r="B412" t="s">
        <v>19</v>
      </c>
      <c r="C412" t="s">
        <v>298</v>
      </c>
      <c r="D412">
        <v>1056523</v>
      </c>
      <c r="E412" s="4">
        <v>43066</v>
      </c>
      <c r="F412" s="2">
        <v>43419</v>
      </c>
      <c r="G412" s="2">
        <v>28029</v>
      </c>
      <c r="H412" s="58">
        <f t="shared" si="379"/>
        <v>42</v>
      </c>
      <c r="I412" s="72" t="s">
        <v>11</v>
      </c>
      <c r="J412" s="72" t="s">
        <v>11</v>
      </c>
      <c r="K412" s="6">
        <v>15</v>
      </c>
      <c r="L412" s="6" t="s">
        <v>678</v>
      </c>
      <c r="M412" s="6" t="s">
        <v>11</v>
      </c>
      <c r="N412" s="6" t="s">
        <v>11</v>
      </c>
      <c r="O412" s="57" t="s">
        <v>8</v>
      </c>
      <c r="P412" t="s">
        <v>9</v>
      </c>
      <c r="Q412" t="s">
        <v>11</v>
      </c>
      <c r="R412" t="s">
        <v>11</v>
      </c>
      <c r="S412" s="40" t="s">
        <v>11</v>
      </c>
      <c r="T412" t="s">
        <v>22</v>
      </c>
      <c r="U412" s="72" t="s">
        <v>8</v>
      </c>
      <c r="V412" t="s">
        <v>11</v>
      </c>
      <c r="W412" s="72" t="s">
        <v>11</v>
      </c>
      <c r="X412" s="72" t="s">
        <v>8</v>
      </c>
      <c r="Y412" s="80" t="s">
        <v>8</v>
      </c>
      <c r="Z412" s="80" t="s">
        <v>8</v>
      </c>
      <c r="AA412" t="s">
        <v>46</v>
      </c>
      <c r="AE412" t="s">
        <v>12</v>
      </c>
      <c r="AF412" s="6">
        <f>Referrals[[#This Row],[Date.Received]]-Referrals[[#This Row],[Date.Assessed]]</f>
        <v>353</v>
      </c>
      <c r="AG412" s="6" t="s">
        <v>644</v>
      </c>
      <c r="AH412" s="6" t="s">
        <v>642</v>
      </c>
      <c r="AI412" s="6" t="s">
        <v>700</v>
      </c>
      <c r="AJ412" s="63">
        <f t="shared" si="326"/>
        <v>2018</v>
      </c>
      <c r="AK412" s="63">
        <f t="shared" si="327"/>
        <v>11</v>
      </c>
      <c r="AL412" s="80">
        <f t="shared" si="328"/>
        <v>1</v>
      </c>
      <c r="AM412" s="80">
        <f t="shared" si="329"/>
        <v>0</v>
      </c>
      <c r="AN412" s="80">
        <f t="shared" si="330"/>
        <v>0</v>
      </c>
      <c r="AO412" s="44">
        <f t="shared" si="331"/>
        <v>0</v>
      </c>
      <c r="AP412" s="80">
        <f t="shared" si="332"/>
        <v>0</v>
      </c>
      <c r="AQ412" s="44">
        <f t="shared" si="333"/>
        <v>0</v>
      </c>
      <c r="AR412" s="80">
        <f t="shared" si="334"/>
        <v>0</v>
      </c>
      <c r="AS412" s="6">
        <f t="shared" si="335"/>
        <v>1</v>
      </c>
      <c r="AT412" s="80">
        <f t="shared" si="336"/>
        <v>0</v>
      </c>
      <c r="AU412" s="80">
        <f t="shared" si="337"/>
        <v>0</v>
      </c>
      <c r="AV412" s="72">
        <f t="shared" si="338"/>
        <v>1</v>
      </c>
      <c r="AW412" s="72">
        <f t="shared" si="339"/>
        <v>1</v>
      </c>
      <c r="AX412" s="72">
        <f t="shared" si="340"/>
        <v>0</v>
      </c>
      <c r="AY412" s="72">
        <f t="shared" si="341"/>
        <v>0</v>
      </c>
      <c r="AZ412" s="72">
        <f t="shared" si="342"/>
        <v>0</v>
      </c>
      <c r="BA412" s="72">
        <f>IF(SUM(Referrals[[#This Row],[Tribal.bin]:[GA.bin]]) = 0,0,1)</f>
        <v>1</v>
      </c>
      <c r="BB412" s="72">
        <f t="shared" si="343"/>
        <v>0</v>
      </c>
      <c r="BC412" s="72">
        <f t="shared" si="344"/>
        <v>0</v>
      </c>
      <c r="BD412" s="72">
        <f t="shared" si="345"/>
        <v>0</v>
      </c>
      <c r="BE412" s="72">
        <f t="shared" si="346"/>
        <v>0</v>
      </c>
      <c r="BF412" s="72">
        <f t="shared" si="347"/>
        <v>0</v>
      </c>
      <c r="BG412" s="72">
        <f t="shared" si="348"/>
        <v>0</v>
      </c>
      <c r="BH412" s="72">
        <f t="shared" si="349"/>
        <v>1</v>
      </c>
      <c r="BI412" s="72">
        <f t="shared" si="350"/>
        <v>0</v>
      </c>
      <c r="BJ412" s="78">
        <f t="shared" si="351"/>
        <v>1</v>
      </c>
      <c r="BK412" s="78">
        <f t="shared" si="352"/>
        <v>1</v>
      </c>
      <c r="BL412" s="78">
        <f t="shared" si="353"/>
        <v>1</v>
      </c>
      <c r="BM412" s="72">
        <f t="shared" si="354"/>
        <v>1</v>
      </c>
      <c r="BN412" s="72">
        <f t="shared" si="355"/>
        <v>1</v>
      </c>
      <c r="BO412" s="72">
        <f t="shared" si="356"/>
        <v>1</v>
      </c>
      <c r="BP412" s="80">
        <f t="shared" si="357"/>
        <v>0</v>
      </c>
      <c r="BQ412" s="72">
        <f t="shared" si="358"/>
        <v>1</v>
      </c>
      <c r="BR412" s="72">
        <f t="shared" si="359"/>
        <v>1</v>
      </c>
      <c r="BS412" s="78">
        <f t="shared" si="360"/>
        <v>1</v>
      </c>
      <c r="BT412" s="78">
        <f t="shared" si="361"/>
        <v>0</v>
      </c>
      <c r="BU412" s="80">
        <f t="shared" si="362"/>
        <v>0</v>
      </c>
      <c r="BV412" s="80">
        <f t="shared" si="363"/>
        <v>0</v>
      </c>
      <c r="BW412" s="78">
        <f>COUNTIF(Referrals[[#This Row],[Name]:[Alt.contact]],"Mi")</f>
        <v>1</v>
      </c>
      <c r="BX412" s="80">
        <f t="shared" si="364"/>
        <v>1</v>
      </c>
      <c r="BY412" s="72">
        <f t="shared" si="365"/>
        <v>0</v>
      </c>
      <c r="BZ412" s="80">
        <f t="shared" si="366"/>
        <v>0</v>
      </c>
      <c r="CA412" s="67">
        <f t="shared" si="367"/>
        <v>0</v>
      </c>
      <c r="CB412" s="80">
        <f t="shared" si="368"/>
        <v>1</v>
      </c>
      <c r="CC412" s="80">
        <f t="shared" si="369"/>
        <v>0</v>
      </c>
      <c r="CD412" s="80">
        <f t="shared" si="370"/>
        <v>0</v>
      </c>
      <c r="CE412" s="22"/>
      <c r="CF412" t="s">
        <v>41</v>
      </c>
      <c r="CG412" s="62"/>
      <c r="CH412" t="s">
        <v>46</v>
      </c>
      <c r="CI412" t="s">
        <v>17</v>
      </c>
      <c r="CJ412" s="4">
        <v>43420</v>
      </c>
      <c r="CK412" s="80" t="str">
        <f t="shared" si="371"/>
        <v xml:space="preserve"> </v>
      </c>
      <c r="CL412" s="15"/>
      <c r="CM412" s="6" t="str">
        <f t="shared" ca="1" si="372"/>
        <v xml:space="preserve"> </v>
      </c>
      <c r="CN412" s="6" t="str">
        <f t="shared" ca="1" si="373"/>
        <v xml:space="preserve"> </v>
      </c>
      <c r="CO412" s="80" t="str">
        <f t="shared" ca="1" si="374"/>
        <v xml:space="preserve"> </v>
      </c>
      <c r="CP412" s="80" t="str">
        <f t="shared" si="375"/>
        <v xml:space="preserve"> </v>
      </c>
      <c r="CQ412" s="80" t="str">
        <f t="shared" si="376"/>
        <v xml:space="preserve"> </v>
      </c>
      <c r="CR412" s="80" t="str">
        <f t="shared" si="377"/>
        <v xml:space="preserve"> </v>
      </c>
      <c r="CS412" s="80">
        <f t="shared" si="378"/>
        <v>1</v>
      </c>
    </row>
    <row r="413" spans="1:97">
      <c r="A413" s="33" t="s">
        <v>563</v>
      </c>
      <c r="B413" t="s">
        <v>284</v>
      </c>
      <c r="C413" t="s">
        <v>353</v>
      </c>
      <c r="D413">
        <v>1025270</v>
      </c>
      <c r="E413" s="4">
        <v>43103</v>
      </c>
      <c r="F413" s="2">
        <v>43439</v>
      </c>
      <c r="G413" s="2">
        <v>28253</v>
      </c>
      <c r="H413" s="58">
        <f t="shared" si="379"/>
        <v>41</v>
      </c>
      <c r="I413" s="72" t="s">
        <v>8</v>
      </c>
      <c r="J413" s="43" t="s">
        <v>8</v>
      </c>
      <c r="K413" s="6">
        <v>11</v>
      </c>
      <c r="L413" s="6" t="s">
        <v>8</v>
      </c>
      <c r="M413" s="6" t="s">
        <v>11</v>
      </c>
      <c r="N413" s="6" t="s">
        <v>8</v>
      </c>
      <c r="O413" s="57" t="s">
        <v>8</v>
      </c>
      <c r="P413" t="s">
        <v>21</v>
      </c>
      <c r="Q413" t="s">
        <v>11</v>
      </c>
      <c r="S413" s="40" t="s">
        <v>11</v>
      </c>
      <c r="T413" t="s">
        <v>22</v>
      </c>
      <c r="U413" s="72" t="s">
        <v>8</v>
      </c>
      <c r="V413" t="s">
        <v>11</v>
      </c>
      <c r="W413" s="72" t="s">
        <v>11</v>
      </c>
      <c r="X413" s="72" t="s">
        <v>11</v>
      </c>
      <c r="Y413" s="80" t="s">
        <v>8</v>
      </c>
      <c r="Z413" s="53"/>
      <c r="AB413" t="s">
        <v>26</v>
      </c>
      <c r="AD413" s="4">
        <v>43537</v>
      </c>
      <c r="AE413" t="s">
        <v>16</v>
      </c>
      <c r="AF413" s="6">
        <f>Referrals[[#This Row],[Date.Received]]-Referrals[[#This Row],[Date.Assessed]]</f>
        <v>336</v>
      </c>
      <c r="AG413" s="6" t="s">
        <v>644</v>
      </c>
      <c r="AH413" s="6" t="s">
        <v>698</v>
      </c>
      <c r="AI413" s="6" t="s">
        <v>700</v>
      </c>
      <c r="AJ413" s="63">
        <f t="shared" si="326"/>
        <v>2018</v>
      </c>
      <c r="AK413" s="63">
        <f t="shared" si="327"/>
        <v>12</v>
      </c>
      <c r="AL413" s="80">
        <f t="shared" si="328"/>
        <v>1</v>
      </c>
      <c r="AM413" s="80">
        <f t="shared" si="329"/>
        <v>0</v>
      </c>
      <c r="AN413" s="80">
        <f t="shared" si="330"/>
        <v>0</v>
      </c>
      <c r="AO413" s="44">
        <f t="shared" si="331"/>
        <v>0</v>
      </c>
      <c r="AP413" s="80">
        <f t="shared" si="332"/>
        <v>0</v>
      </c>
      <c r="AQ413" s="44">
        <f t="shared" si="333"/>
        <v>0</v>
      </c>
      <c r="AR413" s="80">
        <f t="shared" si="334"/>
        <v>0</v>
      </c>
      <c r="AS413" s="44">
        <f t="shared" si="335"/>
        <v>0</v>
      </c>
      <c r="AT413" s="80">
        <f t="shared" si="336"/>
        <v>1</v>
      </c>
      <c r="AU413" s="80">
        <f t="shared" si="337"/>
        <v>0</v>
      </c>
      <c r="AV413" s="72">
        <f t="shared" si="338"/>
        <v>1</v>
      </c>
      <c r="AW413" s="72">
        <f t="shared" si="339"/>
        <v>1</v>
      </c>
      <c r="AX413" s="72">
        <f t="shared" si="340"/>
        <v>0</v>
      </c>
      <c r="AY413" s="72">
        <f t="shared" si="341"/>
        <v>0</v>
      </c>
      <c r="AZ413" s="72">
        <f t="shared" si="342"/>
        <v>0</v>
      </c>
      <c r="BA413" s="72">
        <f>IF(SUM(Referrals[[#This Row],[Tribal.bin]:[GA.bin]]) = 0,0,1)</f>
        <v>1</v>
      </c>
      <c r="BB413" s="72">
        <f t="shared" si="343"/>
        <v>0</v>
      </c>
      <c r="BC413" s="72">
        <f t="shared" si="344"/>
        <v>0</v>
      </c>
      <c r="BD413" s="72">
        <f t="shared" si="345"/>
        <v>0</v>
      </c>
      <c r="BE413" s="72">
        <f t="shared" si="346"/>
        <v>0</v>
      </c>
      <c r="BF413" s="72">
        <f t="shared" si="347"/>
        <v>0</v>
      </c>
      <c r="BG413" s="72">
        <f t="shared" si="348"/>
        <v>1</v>
      </c>
      <c r="BH413" s="72">
        <f t="shared" si="349"/>
        <v>0</v>
      </c>
      <c r="BI413" s="72">
        <f t="shared" si="350"/>
        <v>0</v>
      </c>
      <c r="BJ413" s="78">
        <f t="shared" si="351"/>
        <v>1</v>
      </c>
      <c r="BK413" s="78">
        <f t="shared" si="352"/>
        <v>0</v>
      </c>
      <c r="BL413" s="78">
        <f t="shared" si="353"/>
        <v>0</v>
      </c>
      <c r="BM413" s="72">
        <f t="shared" si="354"/>
        <v>1</v>
      </c>
      <c r="BN413" s="72">
        <f t="shared" si="355"/>
        <v>0</v>
      </c>
      <c r="BO413" s="72">
        <f t="shared" si="356"/>
        <v>1</v>
      </c>
      <c r="BP413" s="80">
        <f t="shared" si="357"/>
        <v>0</v>
      </c>
      <c r="BQ413" s="72">
        <f t="shared" si="358"/>
        <v>0</v>
      </c>
      <c r="BR413" s="72">
        <f t="shared" si="359"/>
        <v>0</v>
      </c>
      <c r="BS413" s="78">
        <f t="shared" si="360"/>
        <v>1</v>
      </c>
      <c r="BT413" s="78">
        <f t="shared" si="361"/>
        <v>1</v>
      </c>
      <c r="BU413" s="80">
        <f t="shared" si="362"/>
        <v>0</v>
      </c>
      <c r="BV413" s="80">
        <f t="shared" si="363"/>
        <v>0</v>
      </c>
      <c r="BW413" s="78">
        <f>COUNTIF(Referrals[[#This Row],[Name]:[Alt.contact]],"Mi")</f>
        <v>0</v>
      </c>
      <c r="BX413" s="80">
        <f t="shared" si="364"/>
        <v>0</v>
      </c>
      <c r="BY413" s="66">
        <f t="shared" si="365"/>
        <v>1</v>
      </c>
      <c r="BZ413" s="66">
        <f t="shared" si="366"/>
        <v>0</v>
      </c>
      <c r="CA413" s="67">
        <f t="shared" si="367"/>
        <v>1</v>
      </c>
      <c r="CB413" s="80">
        <f t="shared" si="368"/>
        <v>0</v>
      </c>
      <c r="CC413" s="80">
        <f t="shared" si="369"/>
        <v>0</v>
      </c>
      <c r="CD413" s="80">
        <f t="shared" si="370"/>
        <v>0</v>
      </c>
      <c r="CE413" s="52">
        <v>43570</v>
      </c>
      <c r="CG413" s="62"/>
      <c r="CH413" s="22"/>
      <c r="CI413" s="22"/>
      <c r="CJ413" s="4">
        <v>43570</v>
      </c>
      <c r="CK413" s="80" t="str">
        <f t="shared" si="371"/>
        <v>Yes</v>
      </c>
      <c r="CL413" s="15"/>
      <c r="CM413" s="6">
        <f t="shared" ca="1" si="372"/>
        <v>291</v>
      </c>
      <c r="CN413" s="6" t="str">
        <f t="shared" ca="1" si="373"/>
        <v>no</v>
      </c>
      <c r="CO413" s="80" t="str">
        <f t="shared" ca="1" si="374"/>
        <v>no</v>
      </c>
      <c r="CP413" s="80">
        <f t="shared" si="375"/>
        <v>131</v>
      </c>
      <c r="CQ413" s="80">
        <f t="shared" si="376"/>
        <v>98</v>
      </c>
      <c r="CR413" s="80">
        <f t="shared" si="377"/>
        <v>33</v>
      </c>
      <c r="CS413" s="80" t="str">
        <f t="shared" si="378"/>
        <v xml:space="preserve"> </v>
      </c>
    </row>
    <row r="414" spans="1:97">
      <c r="A414" s="14" t="s">
        <v>561</v>
      </c>
      <c r="B414" t="s">
        <v>284</v>
      </c>
      <c r="C414" t="s">
        <v>397</v>
      </c>
      <c r="D414">
        <v>1045443</v>
      </c>
      <c r="E414" s="4">
        <v>43432</v>
      </c>
      <c r="F414" s="2">
        <v>43439</v>
      </c>
      <c r="G414" s="2">
        <v>30187</v>
      </c>
      <c r="H414" s="58">
        <f t="shared" si="379"/>
        <v>36</v>
      </c>
      <c r="I414" s="72" t="s">
        <v>8</v>
      </c>
      <c r="J414" s="43" t="s">
        <v>8</v>
      </c>
      <c r="K414" s="6">
        <v>11</v>
      </c>
      <c r="L414" s="6" t="s">
        <v>8</v>
      </c>
      <c r="M414" s="6" t="s">
        <v>11</v>
      </c>
      <c r="N414" s="6" t="s">
        <v>11</v>
      </c>
      <c r="O414" s="57" t="s">
        <v>11</v>
      </c>
      <c r="P414" t="s">
        <v>355</v>
      </c>
      <c r="Q414" t="s">
        <v>11</v>
      </c>
      <c r="S414" s="40" t="s">
        <v>11</v>
      </c>
      <c r="T414" t="s">
        <v>22</v>
      </c>
      <c r="U414" s="72" t="s">
        <v>8</v>
      </c>
      <c r="V414" t="s">
        <v>11</v>
      </c>
      <c r="W414" s="72" t="s">
        <v>11</v>
      </c>
      <c r="X414" s="72" t="s">
        <v>8</v>
      </c>
      <c r="Y414" s="80" t="s">
        <v>8</v>
      </c>
      <c r="Z414" s="53"/>
      <c r="AB414" t="s">
        <v>15</v>
      </c>
      <c r="AC414" t="s">
        <v>695</v>
      </c>
      <c r="AD414" s="4">
        <v>43453</v>
      </c>
      <c r="AE414" t="s">
        <v>16</v>
      </c>
      <c r="AF414" s="6">
        <f>Referrals[[#This Row],[Date.Received]]-Referrals[[#This Row],[Date.Assessed]]</f>
        <v>7</v>
      </c>
      <c r="AG414" s="44" t="s">
        <v>645</v>
      </c>
      <c r="AH414" s="6" t="s">
        <v>642</v>
      </c>
      <c r="AI414" s="6" t="s">
        <v>700</v>
      </c>
      <c r="AJ414" s="63">
        <f t="shared" si="326"/>
        <v>2018</v>
      </c>
      <c r="AK414" s="63">
        <f t="shared" si="327"/>
        <v>12</v>
      </c>
      <c r="AL414" s="44">
        <f t="shared" si="328"/>
        <v>0</v>
      </c>
      <c r="AM414" s="80">
        <f t="shared" si="329"/>
        <v>1</v>
      </c>
      <c r="AN414" s="80">
        <f t="shared" si="330"/>
        <v>0</v>
      </c>
      <c r="AO414" s="44">
        <f t="shared" si="331"/>
        <v>0</v>
      </c>
      <c r="AP414" s="80">
        <f t="shared" si="332"/>
        <v>0</v>
      </c>
      <c r="AQ414" s="44">
        <f t="shared" si="333"/>
        <v>0</v>
      </c>
      <c r="AR414" s="80">
        <f t="shared" si="334"/>
        <v>0</v>
      </c>
      <c r="AS414" s="6">
        <f t="shared" si="335"/>
        <v>1</v>
      </c>
      <c r="AT414" s="80">
        <f t="shared" si="336"/>
        <v>0</v>
      </c>
      <c r="AU414" s="80">
        <f t="shared" si="337"/>
        <v>0</v>
      </c>
      <c r="AV414" s="72">
        <f t="shared" si="338"/>
        <v>1</v>
      </c>
      <c r="AW414" s="72">
        <f t="shared" si="339"/>
        <v>1</v>
      </c>
      <c r="AX414" s="72">
        <f t="shared" si="340"/>
        <v>0</v>
      </c>
      <c r="AY414" s="72">
        <f t="shared" si="341"/>
        <v>0</v>
      </c>
      <c r="AZ414" s="72">
        <f t="shared" si="342"/>
        <v>0</v>
      </c>
      <c r="BA414" s="72">
        <f>IF(SUM(Referrals[[#This Row],[Tribal.bin]:[GA.bin]]) = 0,0,1)</f>
        <v>1</v>
      </c>
      <c r="BB414" s="72">
        <f t="shared" si="343"/>
        <v>0</v>
      </c>
      <c r="BC414" s="72">
        <f t="shared" si="344"/>
        <v>0</v>
      </c>
      <c r="BD414" s="72">
        <f t="shared" si="345"/>
        <v>0</v>
      </c>
      <c r="BE414" s="72">
        <f t="shared" si="346"/>
        <v>1</v>
      </c>
      <c r="BF414" s="72">
        <f t="shared" si="347"/>
        <v>0</v>
      </c>
      <c r="BG414" s="72">
        <f t="shared" si="348"/>
        <v>0</v>
      </c>
      <c r="BH414" s="72">
        <f t="shared" si="349"/>
        <v>0</v>
      </c>
      <c r="BI414" s="72">
        <f t="shared" si="350"/>
        <v>1</v>
      </c>
      <c r="BJ414" s="78">
        <f t="shared" si="351"/>
        <v>1</v>
      </c>
      <c r="BK414" s="78">
        <f t="shared" si="352"/>
        <v>1</v>
      </c>
      <c r="BL414" s="78">
        <f t="shared" si="353"/>
        <v>0</v>
      </c>
      <c r="BM414" s="72">
        <f t="shared" si="354"/>
        <v>1</v>
      </c>
      <c r="BN414" s="72">
        <f t="shared" si="355"/>
        <v>0</v>
      </c>
      <c r="BO414" s="72">
        <f t="shared" si="356"/>
        <v>1</v>
      </c>
      <c r="BP414" s="80">
        <f t="shared" si="357"/>
        <v>0</v>
      </c>
      <c r="BQ414" s="72">
        <f t="shared" si="358"/>
        <v>0</v>
      </c>
      <c r="BR414" s="72">
        <f t="shared" si="359"/>
        <v>0</v>
      </c>
      <c r="BS414" s="78">
        <f t="shared" si="360"/>
        <v>1</v>
      </c>
      <c r="BT414" s="78">
        <f t="shared" si="361"/>
        <v>0</v>
      </c>
      <c r="BU414" s="80">
        <f t="shared" si="362"/>
        <v>0</v>
      </c>
      <c r="BV414" s="80">
        <f t="shared" si="363"/>
        <v>0</v>
      </c>
      <c r="BW414" s="78">
        <f>COUNTIF(Referrals[[#This Row],[Name]:[Alt.contact]],"Mi")</f>
        <v>0</v>
      </c>
      <c r="BX414" s="80">
        <f t="shared" si="364"/>
        <v>0</v>
      </c>
      <c r="BY414" s="66">
        <f t="shared" si="365"/>
        <v>1</v>
      </c>
      <c r="BZ414" s="66">
        <f t="shared" si="366"/>
        <v>0</v>
      </c>
      <c r="CA414" s="67">
        <f t="shared" si="367"/>
        <v>1</v>
      </c>
      <c r="CB414" s="80">
        <f t="shared" si="368"/>
        <v>0</v>
      </c>
      <c r="CC414" s="80">
        <f t="shared" si="369"/>
        <v>0</v>
      </c>
      <c r="CD414" s="80">
        <f t="shared" si="370"/>
        <v>0</v>
      </c>
      <c r="CE414" s="52">
        <v>43475</v>
      </c>
      <c r="CG414" s="62"/>
      <c r="CH414" s="22"/>
      <c r="CI414" s="22"/>
      <c r="CJ414" s="4">
        <v>43476</v>
      </c>
      <c r="CK414" s="80" t="str">
        <f t="shared" si="371"/>
        <v>Yes</v>
      </c>
      <c r="CL414" s="15"/>
      <c r="CM414" s="6">
        <f t="shared" ca="1" si="372"/>
        <v>386</v>
      </c>
      <c r="CN414" s="6" t="str">
        <f t="shared" ca="1" si="373"/>
        <v>Yes</v>
      </c>
      <c r="CO414" s="80" t="str">
        <f t="shared" ca="1" si="374"/>
        <v>Yes</v>
      </c>
      <c r="CP414" s="80">
        <f t="shared" si="375"/>
        <v>36</v>
      </c>
      <c r="CQ414" s="80">
        <f t="shared" si="376"/>
        <v>14</v>
      </c>
      <c r="CR414" s="80">
        <f t="shared" si="377"/>
        <v>22</v>
      </c>
      <c r="CS414" s="80" t="str">
        <f t="shared" si="378"/>
        <v xml:space="preserve"> </v>
      </c>
    </row>
    <row r="415" spans="1:97">
      <c r="A415" s="33" t="s">
        <v>557</v>
      </c>
      <c r="B415" t="s">
        <v>111</v>
      </c>
      <c r="C415" t="s">
        <v>282</v>
      </c>
      <c r="D415">
        <v>1010206</v>
      </c>
      <c r="E415" s="4">
        <v>42990</v>
      </c>
      <c r="F415" s="2">
        <v>43439</v>
      </c>
      <c r="G415" s="2">
        <v>23377</v>
      </c>
      <c r="H415" s="58">
        <f t="shared" si="379"/>
        <v>54</v>
      </c>
      <c r="I415" s="72" t="s">
        <v>8</v>
      </c>
      <c r="J415" s="43" t="s">
        <v>8</v>
      </c>
      <c r="K415" s="6">
        <v>12</v>
      </c>
      <c r="L415" s="6" t="s">
        <v>8</v>
      </c>
      <c r="M415" s="6" t="s">
        <v>8</v>
      </c>
      <c r="N415" s="6" t="s">
        <v>8</v>
      </c>
      <c r="O415" s="57" t="s">
        <v>8</v>
      </c>
      <c r="P415" t="s">
        <v>9</v>
      </c>
      <c r="Q415" t="s">
        <v>11</v>
      </c>
      <c r="R415" t="s">
        <v>11</v>
      </c>
      <c r="S415" s="40" t="s">
        <v>11</v>
      </c>
      <c r="T415" t="s">
        <v>22</v>
      </c>
      <c r="U415" s="72" t="s">
        <v>8</v>
      </c>
      <c r="V415" t="s">
        <v>11</v>
      </c>
      <c r="W415" s="72" t="s">
        <v>11</v>
      </c>
      <c r="X415" s="72" t="s">
        <v>11</v>
      </c>
      <c r="Y415" s="80" t="s">
        <v>8</v>
      </c>
      <c r="Z415" s="53"/>
      <c r="AE415" t="s">
        <v>12</v>
      </c>
      <c r="AF415" s="6">
        <f>Referrals[[#This Row],[Date.Received]]-Referrals[[#This Row],[Date.Assessed]]</f>
        <v>449</v>
      </c>
      <c r="AG415" s="6" t="s">
        <v>644</v>
      </c>
      <c r="AH415" s="6" t="s">
        <v>640</v>
      </c>
      <c r="AI415" s="6" t="s">
        <v>700</v>
      </c>
      <c r="AJ415" s="63">
        <f t="shared" si="326"/>
        <v>2018</v>
      </c>
      <c r="AK415" s="63">
        <f t="shared" si="327"/>
        <v>12</v>
      </c>
      <c r="AL415" s="80">
        <f t="shared" si="328"/>
        <v>1</v>
      </c>
      <c r="AM415" s="80">
        <f t="shared" si="329"/>
        <v>0</v>
      </c>
      <c r="AN415" s="80">
        <f t="shared" si="330"/>
        <v>0</v>
      </c>
      <c r="AO415" s="44">
        <f t="shared" si="331"/>
        <v>0</v>
      </c>
      <c r="AP415" s="80">
        <f t="shared" si="332"/>
        <v>0</v>
      </c>
      <c r="AQ415" s="80">
        <f t="shared" si="333"/>
        <v>1</v>
      </c>
      <c r="AR415" s="80">
        <f t="shared" si="334"/>
        <v>0</v>
      </c>
      <c r="AS415" s="44">
        <f t="shared" si="335"/>
        <v>0</v>
      </c>
      <c r="AT415" s="80">
        <f t="shared" si="336"/>
        <v>0</v>
      </c>
      <c r="AU415" s="80">
        <f t="shared" si="337"/>
        <v>0</v>
      </c>
      <c r="AV415" s="72">
        <f t="shared" si="338"/>
        <v>1</v>
      </c>
      <c r="AW415" s="72">
        <f t="shared" si="339"/>
        <v>1</v>
      </c>
      <c r="AX415" s="72">
        <f t="shared" si="340"/>
        <v>0</v>
      </c>
      <c r="AY415" s="72">
        <f t="shared" si="341"/>
        <v>0</v>
      </c>
      <c r="AZ415" s="72">
        <f t="shared" si="342"/>
        <v>0</v>
      </c>
      <c r="BA415" s="72">
        <f>IF(SUM(Referrals[[#This Row],[Tribal.bin]:[GA.bin]]) = 0,0,1)</f>
        <v>1</v>
      </c>
      <c r="BB415" s="72">
        <f t="shared" si="343"/>
        <v>0</v>
      </c>
      <c r="BC415" s="72">
        <f t="shared" si="344"/>
        <v>0</v>
      </c>
      <c r="BD415" s="72">
        <f t="shared" si="345"/>
        <v>0</v>
      </c>
      <c r="BE415" s="72">
        <f t="shared" si="346"/>
        <v>0</v>
      </c>
      <c r="BF415" s="72">
        <f t="shared" si="347"/>
        <v>0</v>
      </c>
      <c r="BG415" s="72">
        <f t="shared" si="348"/>
        <v>0</v>
      </c>
      <c r="BH415" s="72">
        <f t="shared" si="349"/>
        <v>1</v>
      </c>
      <c r="BI415" s="72">
        <f t="shared" si="350"/>
        <v>0</v>
      </c>
      <c r="BJ415" s="78">
        <f t="shared" si="351"/>
        <v>0</v>
      </c>
      <c r="BK415" s="78">
        <f t="shared" si="352"/>
        <v>0</v>
      </c>
      <c r="BL415" s="78">
        <f t="shared" si="353"/>
        <v>0</v>
      </c>
      <c r="BM415" s="72">
        <f t="shared" si="354"/>
        <v>1</v>
      </c>
      <c r="BN415" s="72">
        <f t="shared" si="355"/>
        <v>1</v>
      </c>
      <c r="BO415" s="72">
        <f t="shared" si="356"/>
        <v>1</v>
      </c>
      <c r="BP415" s="80">
        <f t="shared" si="357"/>
        <v>0</v>
      </c>
      <c r="BQ415" s="72">
        <f t="shared" si="358"/>
        <v>0</v>
      </c>
      <c r="BR415" s="72">
        <f t="shared" si="359"/>
        <v>0</v>
      </c>
      <c r="BS415" s="78">
        <f t="shared" si="360"/>
        <v>1</v>
      </c>
      <c r="BT415" s="78">
        <f t="shared" si="361"/>
        <v>1</v>
      </c>
      <c r="BU415" s="80">
        <f t="shared" si="362"/>
        <v>0</v>
      </c>
      <c r="BV415" s="80">
        <f t="shared" si="363"/>
        <v>0</v>
      </c>
      <c r="BW415" s="78">
        <f>COUNTIF(Referrals[[#This Row],[Name]:[Alt.contact]],"Mi")</f>
        <v>0</v>
      </c>
      <c r="BX415" s="80">
        <f t="shared" si="364"/>
        <v>0</v>
      </c>
      <c r="BY415" s="72">
        <f t="shared" si="365"/>
        <v>0</v>
      </c>
      <c r="BZ415" s="80">
        <f t="shared" si="366"/>
        <v>0</v>
      </c>
      <c r="CA415" s="67">
        <f t="shared" si="367"/>
        <v>0</v>
      </c>
      <c r="CB415" s="80">
        <f t="shared" si="368"/>
        <v>1</v>
      </c>
      <c r="CC415" s="80">
        <f t="shared" si="369"/>
        <v>0</v>
      </c>
      <c r="CD415" s="80">
        <f t="shared" si="370"/>
        <v>0</v>
      </c>
      <c r="CE415" s="22"/>
      <c r="CF415" t="s">
        <v>717</v>
      </c>
      <c r="CG415" s="41" t="s">
        <v>133</v>
      </c>
      <c r="CI415" t="s">
        <v>17</v>
      </c>
      <c r="CJ415" s="4">
        <v>43444</v>
      </c>
      <c r="CK415" s="80" t="str">
        <f t="shared" si="371"/>
        <v xml:space="preserve"> </v>
      </c>
      <c r="CL415" s="15"/>
      <c r="CM415" s="6" t="str">
        <f t="shared" ca="1" si="372"/>
        <v xml:space="preserve"> </v>
      </c>
      <c r="CN415" s="6" t="str">
        <f t="shared" ca="1" si="373"/>
        <v xml:space="preserve"> </v>
      </c>
      <c r="CO415" s="80" t="str">
        <f t="shared" ca="1" si="374"/>
        <v xml:space="preserve"> </v>
      </c>
      <c r="CP415" s="80" t="str">
        <f t="shared" si="375"/>
        <v xml:space="preserve"> </v>
      </c>
      <c r="CQ415" s="80" t="str">
        <f t="shared" si="376"/>
        <v xml:space="preserve"> </v>
      </c>
      <c r="CR415" s="80" t="str">
        <f t="shared" si="377"/>
        <v xml:space="preserve"> </v>
      </c>
      <c r="CS415" s="80">
        <f t="shared" si="378"/>
        <v>5</v>
      </c>
    </row>
    <row r="416" spans="1:97">
      <c r="A416" s="33" t="s">
        <v>558</v>
      </c>
      <c r="B416" t="s">
        <v>6</v>
      </c>
      <c r="C416" t="s">
        <v>169</v>
      </c>
      <c r="D416">
        <v>1006269</v>
      </c>
      <c r="E416" s="4">
        <v>43035</v>
      </c>
      <c r="F416" s="2">
        <v>43439</v>
      </c>
      <c r="G416" s="2">
        <v>23909</v>
      </c>
      <c r="H416" s="58">
        <f t="shared" si="379"/>
        <v>53</v>
      </c>
      <c r="I416" s="72" t="s">
        <v>8</v>
      </c>
      <c r="J416" s="43" t="s">
        <v>8</v>
      </c>
      <c r="K416" s="6">
        <v>12</v>
      </c>
      <c r="L416" s="6" t="s">
        <v>8</v>
      </c>
      <c r="M416" s="6" t="s">
        <v>11</v>
      </c>
      <c r="N416" s="6" t="s">
        <v>11</v>
      </c>
      <c r="O416" s="83" t="s">
        <v>8</v>
      </c>
      <c r="P416" t="s">
        <v>9</v>
      </c>
      <c r="Q416" t="s">
        <v>11</v>
      </c>
      <c r="R416" t="s">
        <v>11</v>
      </c>
      <c r="S416" s="40" t="s">
        <v>11</v>
      </c>
      <c r="T416" t="s">
        <v>22</v>
      </c>
      <c r="U416" s="72" t="s">
        <v>8</v>
      </c>
      <c r="V416" t="s">
        <v>11</v>
      </c>
      <c r="W416" s="72" t="s">
        <v>11</v>
      </c>
      <c r="X416" s="72" t="s">
        <v>11</v>
      </c>
      <c r="Y416" s="80" t="s">
        <v>8</v>
      </c>
      <c r="Z416" s="53"/>
      <c r="AE416" t="s">
        <v>12</v>
      </c>
      <c r="AF416" s="6">
        <f>Referrals[[#This Row],[Date.Received]]-Referrals[[#This Row],[Date.Assessed]]</f>
        <v>404</v>
      </c>
      <c r="AG416" s="44" t="s">
        <v>645</v>
      </c>
      <c r="AH416" s="6" t="s">
        <v>640</v>
      </c>
      <c r="AI416" s="6" t="s">
        <v>700</v>
      </c>
      <c r="AJ416" s="63">
        <f t="shared" si="326"/>
        <v>2018</v>
      </c>
      <c r="AK416" s="63">
        <f t="shared" si="327"/>
        <v>12</v>
      </c>
      <c r="AL416" s="44">
        <f t="shared" si="328"/>
        <v>0</v>
      </c>
      <c r="AM416" s="80">
        <f t="shared" si="329"/>
        <v>1</v>
      </c>
      <c r="AN416" s="80">
        <f t="shared" si="330"/>
        <v>0</v>
      </c>
      <c r="AO416" s="44">
        <f t="shared" si="331"/>
        <v>0</v>
      </c>
      <c r="AP416" s="80">
        <f t="shared" si="332"/>
        <v>0</v>
      </c>
      <c r="AQ416" s="80">
        <f t="shared" si="333"/>
        <v>1</v>
      </c>
      <c r="AR416" s="80">
        <f t="shared" si="334"/>
        <v>0</v>
      </c>
      <c r="AS416" s="44">
        <f t="shared" si="335"/>
        <v>0</v>
      </c>
      <c r="AT416" s="80">
        <f t="shared" si="336"/>
        <v>0</v>
      </c>
      <c r="AU416" s="80">
        <f t="shared" si="337"/>
        <v>0</v>
      </c>
      <c r="AV416" s="72">
        <f t="shared" si="338"/>
        <v>1</v>
      </c>
      <c r="AW416" s="72">
        <f t="shared" si="339"/>
        <v>1</v>
      </c>
      <c r="AX416" s="72">
        <f t="shared" si="340"/>
        <v>0</v>
      </c>
      <c r="AY416" s="72">
        <f t="shared" si="341"/>
        <v>0</v>
      </c>
      <c r="AZ416" s="72">
        <f t="shared" si="342"/>
        <v>0</v>
      </c>
      <c r="BA416" s="72">
        <f>IF(SUM(Referrals[[#This Row],[Tribal.bin]:[GA.bin]]) = 0,0,1)</f>
        <v>1</v>
      </c>
      <c r="BB416" s="72">
        <f t="shared" si="343"/>
        <v>0</v>
      </c>
      <c r="BC416" s="72">
        <f t="shared" si="344"/>
        <v>0</v>
      </c>
      <c r="BD416" s="72">
        <f t="shared" si="345"/>
        <v>0</v>
      </c>
      <c r="BE416" s="72">
        <f t="shared" si="346"/>
        <v>0</v>
      </c>
      <c r="BF416" s="72">
        <f t="shared" si="347"/>
        <v>0</v>
      </c>
      <c r="BG416" s="72">
        <f t="shared" si="348"/>
        <v>0</v>
      </c>
      <c r="BH416" s="72">
        <f t="shared" si="349"/>
        <v>1</v>
      </c>
      <c r="BI416" s="72">
        <f t="shared" si="350"/>
        <v>0</v>
      </c>
      <c r="BJ416" s="78">
        <f t="shared" si="351"/>
        <v>1</v>
      </c>
      <c r="BK416" s="78">
        <f t="shared" si="352"/>
        <v>1</v>
      </c>
      <c r="BL416" s="78">
        <f t="shared" si="353"/>
        <v>0</v>
      </c>
      <c r="BM416" s="72">
        <f t="shared" si="354"/>
        <v>1</v>
      </c>
      <c r="BN416" s="72">
        <f t="shared" si="355"/>
        <v>1</v>
      </c>
      <c r="BO416" s="72">
        <f t="shared" si="356"/>
        <v>1</v>
      </c>
      <c r="BP416" s="80">
        <f t="shared" si="357"/>
        <v>0</v>
      </c>
      <c r="BQ416" s="72">
        <f t="shared" si="358"/>
        <v>0</v>
      </c>
      <c r="BR416" s="72">
        <f t="shared" si="359"/>
        <v>0</v>
      </c>
      <c r="BS416" s="78">
        <f t="shared" si="360"/>
        <v>1</v>
      </c>
      <c r="BT416" s="78">
        <f t="shared" si="361"/>
        <v>1</v>
      </c>
      <c r="BU416" s="80">
        <f t="shared" si="362"/>
        <v>0</v>
      </c>
      <c r="BV416" s="80">
        <f t="shared" si="363"/>
        <v>0</v>
      </c>
      <c r="BW416" s="78">
        <f>COUNTIF(Referrals[[#This Row],[Name]:[Alt.contact]],"Mi")</f>
        <v>0</v>
      </c>
      <c r="BX416" s="80">
        <f t="shared" si="364"/>
        <v>0</v>
      </c>
      <c r="BY416" s="80">
        <f t="shared" si="365"/>
        <v>0</v>
      </c>
      <c r="BZ416" s="80">
        <f t="shared" si="366"/>
        <v>0</v>
      </c>
      <c r="CA416" s="67">
        <f t="shared" si="367"/>
        <v>0</v>
      </c>
      <c r="CB416" s="80">
        <f t="shared" si="368"/>
        <v>1</v>
      </c>
      <c r="CC416" s="80">
        <f t="shared" si="369"/>
        <v>0</v>
      </c>
      <c r="CD416" s="80">
        <f t="shared" si="370"/>
        <v>0</v>
      </c>
      <c r="CE416" s="22"/>
      <c r="CF416" s="40" t="s">
        <v>413</v>
      </c>
      <c r="CG416" s="62"/>
      <c r="CH416" s="22"/>
      <c r="CI416" s="22"/>
      <c r="CJ416" s="4">
        <v>43460</v>
      </c>
      <c r="CK416" s="80" t="str">
        <f t="shared" si="371"/>
        <v xml:space="preserve"> </v>
      </c>
      <c r="CL416" s="15"/>
      <c r="CM416" s="6" t="str">
        <f t="shared" ca="1" si="372"/>
        <v xml:space="preserve"> </v>
      </c>
      <c r="CN416" s="6" t="str">
        <f t="shared" ca="1" si="373"/>
        <v xml:space="preserve"> </v>
      </c>
      <c r="CO416" s="80" t="str">
        <f t="shared" ca="1" si="374"/>
        <v xml:space="preserve"> </v>
      </c>
      <c r="CP416" s="80" t="str">
        <f t="shared" si="375"/>
        <v xml:space="preserve"> </v>
      </c>
      <c r="CQ416" s="80" t="str">
        <f t="shared" si="376"/>
        <v xml:space="preserve"> </v>
      </c>
      <c r="CR416" s="80" t="str">
        <f t="shared" si="377"/>
        <v xml:space="preserve"> </v>
      </c>
      <c r="CS416" s="80">
        <f t="shared" si="378"/>
        <v>21</v>
      </c>
    </row>
    <row r="417" spans="1:97">
      <c r="A417" s="33" t="s">
        <v>559</v>
      </c>
      <c r="B417" t="s">
        <v>284</v>
      </c>
      <c r="C417" t="s">
        <v>353</v>
      </c>
      <c r="D417">
        <v>1056932</v>
      </c>
      <c r="E417" s="4">
        <v>43125</v>
      </c>
      <c r="F417" s="2">
        <v>43439</v>
      </c>
      <c r="G417" s="2">
        <v>23941</v>
      </c>
      <c r="H417" s="58">
        <f t="shared" si="379"/>
        <v>53</v>
      </c>
      <c r="I417" s="72" t="s">
        <v>8</v>
      </c>
      <c r="J417" s="43" t="s">
        <v>8</v>
      </c>
      <c r="K417" s="6">
        <v>11</v>
      </c>
      <c r="L417" s="6" t="s">
        <v>8</v>
      </c>
      <c r="M417" s="6" t="s">
        <v>11</v>
      </c>
      <c r="N417" s="6" t="s">
        <v>678</v>
      </c>
      <c r="O417" s="57" t="s">
        <v>8</v>
      </c>
      <c r="P417" t="s">
        <v>21</v>
      </c>
      <c r="S417" s="40" t="s">
        <v>11</v>
      </c>
      <c r="T417" t="s">
        <v>10</v>
      </c>
      <c r="U417" s="72" t="s">
        <v>11</v>
      </c>
      <c r="V417" t="s">
        <v>11</v>
      </c>
      <c r="W417" s="72" t="s">
        <v>11</v>
      </c>
      <c r="X417" s="72" t="s">
        <v>8</v>
      </c>
      <c r="Y417" s="80" t="s">
        <v>8</v>
      </c>
      <c r="Z417" s="53"/>
      <c r="AE417" t="s">
        <v>12</v>
      </c>
      <c r="AF417" s="6">
        <f>Referrals[[#This Row],[Date.Received]]-Referrals[[#This Row],[Date.Assessed]]</f>
        <v>314</v>
      </c>
      <c r="AG417" s="44" t="s">
        <v>645</v>
      </c>
      <c r="AH417" s="6" t="s">
        <v>640</v>
      </c>
      <c r="AI417" s="6" t="s">
        <v>700</v>
      </c>
      <c r="AJ417" s="63">
        <f t="shared" si="326"/>
        <v>2018</v>
      </c>
      <c r="AK417" s="63">
        <f t="shared" si="327"/>
        <v>12</v>
      </c>
      <c r="AL417" s="44">
        <f t="shared" si="328"/>
        <v>0</v>
      </c>
      <c r="AM417" s="80">
        <f t="shared" si="329"/>
        <v>1</v>
      </c>
      <c r="AN417" s="80">
        <f t="shared" si="330"/>
        <v>0</v>
      </c>
      <c r="AO417" s="44">
        <f t="shared" si="331"/>
        <v>0</v>
      </c>
      <c r="AP417" s="80">
        <f t="shared" si="332"/>
        <v>0</v>
      </c>
      <c r="AQ417" s="80">
        <f t="shared" si="333"/>
        <v>1</v>
      </c>
      <c r="AR417" s="80">
        <f t="shared" si="334"/>
        <v>0</v>
      </c>
      <c r="AS417" s="44">
        <f t="shared" si="335"/>
        <v>0</v>
      </c>
      <c r="AT417" s="80">
        <f t="shared" si="336"/>
        <v>0</v>
      </c>
      <c r="AU417" s="80">
        <f t="shared" si="337"/>
        <v>0</v>
      </c>
      <c r="AV417" s="72">
        <f t="shared" si="338"/>
        <v>1</v>
      </c>
      <c r="AW417" s="72">
        <f t="shared" si="339"/>
        <v>0</v>
      </c>
      <c r="AX417" s="72">
        <f t="shared" si="340"/>
        <v>1</v>
      </c>
      <c r="AY417" s="72">
        <f t="shared" si="341"/>
        <v>0</v>
      </c>
      <c r="AZ417" s="72">
        <f t="shared" si="342"/>
        <v>0</v>
      </c>
      <c r="BA417" s="72">
        <f>IF(SUM(Referrals[[#This Row],[Tribal.bin]:[GA.bin]]) = 0,0,1)</f>
        <v>1</v>
      </c>
      <c r="BB417" s="72">
        <f t="shared" si="343"/>
        <v>0</v>
      </c>
      <c r="BC417" s="72">
        <f t="shared" si="344"/>
        <v>0</v>
      </c>
      <c r="BD417" s="72">
        <f t="shared" si="345"/>
        <v>0</v>
      </c>
      <c r="BE417" s="72">
        <f t="shared" si="346"/>
        <v>0</v>
      </c>
      <c r="BF417" s="72">
        <f t="shared" si="347"/>
        <v>0</v>
      </c>
      <c r="BG417" s="72">
        <f t="shared" si="348"/>
        <v>1</v>
      </c>
      <c r="BH417" s="72">
        <f t="shared" si="349"/>
        <v>0</v>
      </c>
      <c r="BI417" s="72">
        <f t="shared" si="350"/>
        <v>0</v>
      </c>
      <c r="BJ417" s="78">
        <f t="shared" si="351"/>
        <v>1</v>
      </c>
      <c r="BK417" s="78">
        <f t="shared" si="352"/>
        <v>1</v>
      </c>
      <c r="BL417" s="78">
        <f t="shared" si="353"/>
        <v>0</v>
      </c>
      <c r="BM417" s="72">
        <f t="shared" si="354"/>
        <v>0</v>
      </c>
      <c r="BN417" s="72">
        <f t="shared" si="355"/>
        <v>0</v>
      </c>
      <c r="BO417" s="72">
        <f t="shared" si="356"/>
        <v>1</v>
      </c>
      <c r="BP417" s="80">
        <f t="shared" si="357"/>
        <v>0</v>
      </c>
      <c r="BQ417" s="72">
        <f t="shared" si="358"/>
        <v>0</v>
      </c>
      <c r="BR417" s="72">
        <f t="shared" si="359"/>
        <v>0</v>
      </c>
      <c r="BS417" s="78">
        <f t="shared" si="360"/>
        <v>1</v>
      </c>
      <c r="BT417" s="78">
        <f t="shared" si="361"/>
        <v>0</v>
      </c>
      <c r="BU417" s="80">
        <f t="shared" si="362"/>
        <v>1</v>
      </c>
      <c r="BV417" s="80">
        <f t="shared" si="363"/>
        <v>0</v>
      </c>
      <c r="BW417" s="78">
        <f>COUNTIF(Referrals[[#This Row],[Name]:[Alt.contact]],"Mi")</f>
        <v>1</v>
      </c>
      <c r="BX417" s="80">
        <f t="shared" si="364"/>
        <v>1</v>
      </c>
      <c r="BY417" s="72">
        <f t="shared" si="365"/>
        <v>0</v>
      </c>
      <c r="BZ417" s="80">
        <f t="shared" si="366"/>
        <v>0</v>
      </c>
      <c r="CA417" s="67">
        <f t="shared" si="367"/>
        <v>0</v>
      </c>
      <c r="CB417" s="80">
        <f t="shared" si="368"/>
        <v>1</v>
      </c>
      <c r="CC417" s="80">
        <f t="shared" si="369"/>
        <v>0</v>
      </c>
      <c r="CD417" s="80">
        <f t="shared" si="370"/>
        <v>0</v>
      </c>
      <c r="CE417" s="22"/>
      <c r="CF417" t="s">
        <v>41</v>
      </c>
      <c r="CG417" s="62"/>
      <c r="CH417" t="s">
        <v>560</v>
      </c>
      <c r="CI417" s="22"/>
      <c r="CJ417" s="4">
        <v>43445</v>
      </c>
      <c r="CK417" s="80" t="str">
        <f t="shared" si="371"/>
        <v xml:space="preserve"> </v>
      </c>
      <c r="CL417" s="15"/>
      <c r="CM417" s="6" t="str">
        <f t="shared" ca="1" si="372"/>
        <v xml:space="preserve"> </v>
      </c>
      <c r="CN417" s="6" t="str">
        <f t="shared" ca="1" si="373"/>
        <v xml:space="preserve"> </v>
      </c>
      <c r="CO417" s="80" t="str">
        <f t="shared" ca="1" si="374"/>
        <v xml:space="preserve"> </v>
      </c>
      <c r="CP417" s="80" t="str">
        <f t="shared" si="375"/>
        <v xml:space="preserve"> </v>
      </c>
      <c r="CQ417" s="80" t="str">
        <f t="shared" si="376"/>
        <v xml:space="preserve"> </v>
      </c>
      <c r="CR417" s="80" t="str">
        <f t="shared" si="377"/>
        <v xml:space="preserve"> </v>
      </c>
      <c r="CS417" s="80">
        <f t="shared" si="378"/>
        <v>6</v>
      </c>
    </row>
    <row r="418" spans="1:97">
      <c r="A418" s="33" t="s">
        <v>562</v>
      </c>
      <c r="B418" t="s">
        <v>284</v>
      </c>
      <c r="C418" t="s">
        <v>397</v>
      </c>
      <c r="D418">
        <v>1080691</v>
      </c>
      <c r="E418" s="4">
        <v>43314</v>
      </c>
      <c r="F418" s="2">
        <v>43439</v>
      </c>
      <c r="G418" s="2">
        <v>24942</v>
      </c>
      <c r="H418" s="58">
        <f t="shared" si="379"/>
        <v>50</v>
      </c>
      <c r="I418" s="72" t="s">
        <v>8</v>
      </c>
      <c r="J418" s="43" t="s">
        <v>8</v>
      </c>
      <c r="K418" s="6">
        <v>11</v>
      </c>
      <c r="L418" s="6" t="s">
        <v>678</v>
      </c>
      <c r="M418" s="6" t="s">
        <v>8</v>
      </c>
      <c r="N418" s="6" t="s">
        <v>8</v>
      </c>
      <c r="O418" s="57" t="s">
        <v>8</v>
      </c>
      <c r="P418" t="s">
        <v>9</v>
      </c>
      <c r="Q418" t="s">
        <v>11</v>
      </c>
      <c r="S418" s="40" t="s">
        <v>11</v>
      </c>
      <c r="T418" t="s">
        <v>22</v>
      </c>
      <c r="U418" s="72" t="s">
        <v>8</v>
      </c>
      <c r="V418" t="s">
        <v>11</v>
      </c>
      <c r="W418" s="72" t="s">
        <v>11</v>
      </c>
      <c r="X418" s="72" t="s">
        <v>8</v>
      </c>
      <c r="Y418" s="80" t="s">
        <v>8</v>
      </c>
      <c r="Z418" s="53"/>
      <c r="AE418" t="s">
        <v>12</v>
      </c>
      <c r="AF418" s="6">
        <f>Referrals[[#This Row],[Date.Received]]-Referrals[[#This Row],[Date.Assessed]]</f>
        <v>125</v>
      </c>
      <c r="AG418" s="44" t="s">
        <v>645</v>
      </c>
      <c r="AH418" s="6" t="s">
        <v>642</v>
      </c>
      <c r="AI418" s="6" t="s">
        <v>700</v>
      </c>
      <c r="AJ418" s="63">
        <f t="shared" si="326"/>
        <v>2018</v>
      </c>
      <c r="AK418" s="63">
        <f t="shared" si="327"/>
        <v>12</v>
      </c>
      <c r="AL418" s="44">
        <f t="shared" si="328"/>
        <v>0</v>
      </c>
      <c r="AM418" s="80">
        <f t="shared" si="329"/>
        <v>1</v>
      </c>
      <c r="AN418" s="80">
        <f t="shared" si="330"/>
        <v>0</v>
      </c>
      <c r="AO418" s="44">
        <f t="shared" si="331"/>
        <v>0</v>
      </c>
      <c r="AP418" s="80">
        <f t="shared" si="332"/>
        <v>0</v>
      </c>
      <c r="AQ418" s="44">
        <f t="shared" si="333"/>
        <v>0</v>
      </c>
      <c r="AR418" s="80">
        <f t="shared" si="334"/>
        <v>0</v>
      </c>
      <c r="AS418" s="6">
        <f t="shared" si="335"/>
        <v>1</v>
      </c>
      <c r="AT418" s="80">
        <f t="shared" si="336"/>
        <v>0</v>
      </c>
      <c r="AU418" s="80">
        <f t="shared" si="337"/>
        <v>0</v>
      </c>
      <c r="AV418" s="72">
        <f t="shared" si="338"/>
        <v>1</v>
      </c>
      <c r="AW418" s="72">
        <f t="shared" si="339"/>
        <v>1</v>
      </c>
      <c r="AX418" s="72">
        <f t="shared" si="340"/>
        <v>0</v>
      </c>
      <c r="AY418" s="72">
        <f t="shared" si="341"/>
        <v>0</v>
      </c>
      <c r="AZ418" s="72">
        <f t="shared" si="342"/>
        <v>0</v>
      </c>
      <c r="BA418" s="72">
        <f>IF(SUM(Referrals[[#This Row],[Tribal.bin]:[GA.bin]]) = 0,0,1)</f>
        <v>1</v>
      </c>
      <c r="BB418" s="72">
        <f t="shared" si="343"/>
        <v>0</v>
      </c>
      <c r="BC418" s="72">
        <f t="shared" si="344"/>
        <v>0</v>
      </c>
      <c r="BD418" s="72">
        <f t="shared" si="345"/>
        <v>0</v>
      </c>
      <c r="BE418" s="72">
        <f t="shared" si="346"/>
        <v>0</v>
      </c>
      <c r="BF418" s="72">
        <f t="shared" si="347"/>
        <v>0</v>
      </c>
      <c r="BG418" s="72">
        <f t="shared" si="348"/>
        <v>0</v>
      </c>
      <c r="BH418" s="72">
        <f t="shared" si="349"/>
        <v>1</v>
      </c>
      <c r="BI418" s="72">
        <f t="shared" si="350"/>
        <v>0</v>
      </c>
      <c r="BJ418" s="78">
        <f t="shared" si="351"/>
        <v>0</v>
      </c>
      <c r="BK418" s="78">
        <f t="shared" si="352"/>
        <v>0</v>
      </c>
      <c r="BL418" s="78">
        <f t="shared" si="353"/>
        <v>1</v>
      </c>
      <c r="BM418" s="72">
        <f t="shared" si="354"/>
        <v>1</v>
      </c>
      <c r="BN418" s="72">
        <f t="shared" si="355"/>
        <v>0</v>
      </c>
      <c r="BO418" s="72">
        <f t="shared" si="356"/>
        <v>1</v>
      </c>
      <c r="BP418" s="80">
        <f t="shared" si="357"/>
        <v>0</v>
      </c>
      <c r="BQ418" s="72">
        <f t="shared" si="358"/>
        <v>0</v>
      </c>
      <c r="BR418" s="72">
        <f t="shared" si="359"/>
        <v>0</v>
      </c>
      <c r="BS418" s="78">
        <f t="shared" si="360"/>
        <v>1</v>
      </c>
      <c r="BT418" s="78">
        <f t="shared" si="361"/>
        <v>0</v>
      </c>
      <c r="BU418" s="80">
        <f t="shared" si="362"/>
        <v>0</v>
      </c>
      <c r="BV418" s="80">
        <f t="shared" si="363"/>
        <v>0</v>
      </c>
      <c r="BW418" s="78">
        <f>COUNTIF(Referrals[[#This Row],[Name]:[Alt.contact]],"Mi")</f>
        <v>1</v>
      </c>
      <c r="BX418" s="80">
        <f t="shared" si="364"/>
        <v>1</v>
      </c>
      <c r="BY418" s="80">
        <f t="shared" si="365"/>
        <v>0</v>
      </c>
      <c r="BZ418" s="80">
        <f t="shared" si="366"/>
        <v>0</v>
      </c>
      <c r="CA418" s="67">
        <f t="shared" si="367"/>
        <v>0</v>
      </c>
      <c r="CB418" s="80">
        <f t="shared" si="368"/>
        <v>1</v>
      </c>
      <c r="CC418" s="80">
        <f t="shared" si="369"/>
        <v>0</v>
      </c>
      <c r="CD418" s="80">
        <f t="shared" si="370"/>
        <v>0</v>
      </c>
      <c r="CE418" s="22"/>
      <c r="CF418" s="40" t="s">
        <v>413</v>
      </c>
      <c r="CG418" s="62"/>
      <c r="CH418" s="22"/>
      <c r="CI418" s="22"/>
      <c r="CJ418" s="4">
        <v>43578</v>
      </c>
      <c r="CK418" s="80" t="str">
        <f t="shared" si="371"/>
        <v xml:space="preserve"> </v>
      </c>
      <c r="CL418" s="15"/>
      <c r="CM418" s="6" t="str">
        <f t="shared" ca="1" si="372"/>
        <v xml:space="preserve"> </v>
      </c>
      <c r="CN418" s="6" t="str">
        <f t="shared" ca="1" si="373"/>
        <v xml:space="preserve"> </v>
      </c>
      <c r="CO418" s="80" t="str">
        <f t="shared" ca="1" si="374"/>
        <v xml:space="preserve"> </v>
      </c>
      <c r="CP418" s="80" t="str">
        <f t="shared" si="375"/>
        <v xml:space="preserve"> </v>
      </c>
      <c r="CQ418" s="80" t="str">
        <f t="shared" si="376"/>
        <v xml:space="preserve"> </v>
      </c>
      <c r="CR418" s="80" t="str">
        <f t="shared" si="377"/>
        <v xml:space="preserve"> </v>
      </c>
      <c r="CS418" s="80">
        <f t="shared" si="378"/>
        <v>139</v>
      </c>
    </row>
    <row r="419" spans="1:97">
      <c r="A419" s="33" t="s">
        <v>569</v>
      </c>
      <c r="B419" t="s">
        <v>284</v>
      </c>
      <c r="C419" t="s">
        <v>397</v>
      </c>
      <c r="D419">
        <v>1080465</v>
      </c>
      <c r="E419" s="4">
        <v>43349</v>
      </c>
      <c r="F419" s="2">
        <v>43440</v>
      </c>
      <c r="G419" s="2">
        <v>27017</v>
      </c>
      <c r="H419" s="58">
        <f t="shared" si="379"/>
        <v>44</v>
      </c>
      <c r="I419" s="72" t="s">
        <v>8</v>
      </c>
      <c r="J419" s="43" t="s">
        <v>8</v>
      </c>
      <c r="K419" s="6">
        <v>10</v>
      </c>
      <c r="L419" s="6" t="s">
        <v>678</v>
      </c>
      <c r="M419" s="6" t="s">
        <v>8</v>
      </c>
      <c r="N419" s="6" t="s">
        <v>8</v>
      </c>
      <c r="O419" s="57" t="s">
        <v>8</v>
      </c>
      <c r="P419" t="s">
        <v>355</v>
      </c>
      <c r="Q419" t="s">
        <v>11</v>
      </c>
      <c r="T419" t="s">
        <v>22</v>
      </c>
      <c r="U419" s="72" t="s">
        <v>8</v>
      </c>
      <c r="V419" t="s">
        <v>11</v>
      </c>
      <c r="W419" s="72" t="s">
        <v>11</v>
      </c>
      <c r="X419" s="72" t="s">
        <v>8</v>
      </c>
      <c r="Y419" s="80" t="s">
        <v>11</v>
      </c>
      <c r="Z419" s="53"/>
      <c r="AB419" t="s">
        <v>15</v>
      </c>
      <c r="AC419" t="s">
        <v>695</v>
      </c>
      <c r="AD419" s="4">
        <v>43453</v>
      </c>
      <c r="AE419" t="s">
        <v>16</v>
      </c>
      <c r="AF419" s="6">
        <f>Referrals[[#This Row],[Date.Received]]-Referrals[[#This Row],[Date.Assessed]]</f>
        <v>91</v>
      </c>
      <c r="AG419" s="6" t="s">
        <v>644</v>
      </c>
      <c r="AH419" s="6" t="s">
        <v>642</v>
      </c>
      <c r="AI419" s="6" t="s">
        <v>700</v>
      </c>
      <c r="AJ419" s="63">
        <f t="shared" si="326"/>
        <v>2018</v>
      </c>
      <c r="AK419" s="63">
        <f t="shared" si="327"/>
        <v>12</v>
      </c>
      <c r="AL419" s="80">
        <f t="shared" si="328"/>
        <v>1</v>
      </c>
      <c r="AM419" s="80">
        <f t="shared" si="329"/>
        <v>0</v>
      </c>
      <c r="AN419" s="80">
        <f t="shared" si="330"/>
        <v>0</v>
      </c>
      <c r="AO419" s="44">
        <f t="shared" si="331"/>
        <v>0</v>
      </c>
      <c r="AP419" s="80">
        <f t="shared" si="332"/>
        <v>0</v>
      </c>
      <c r="AQ419" s="44">
        <f t="shared" si="333"/>
        <v>0</v>
      </c>
      <c r="AR419" s="80">
        <f t="shared" si="334"/>
        <v>0</v>
      </c>
      <c r="AS419" s="6">
        <f t="shared" si="335"/>
        <v>1</v>
      </c>
      <c r="AT419" s="80">
        <f t="shared" si="336"/>
        <v>0</v>
      </c>
      <c r="AU419" s="80">
        <f t="shared" si="337"/>
        <v>0</v>
      </c>
      <c r="AV419" s="72">
        <f t="shared" si="338"/>
        <v>1</v>
      </c>
      <c r="AW419" s="72">
        <f t="shared" si="339"/>
        <v>1</v>
      </c>
      <c r="AX419" s="72">
        <f t="shared" si="340"/>
        <v>0</v>
      </c>
      <c r="AY419" s="72">
        <f t="shared" si="341"/>
        <v>0</v>
      </c>
      <c r="AZ419" s="72">
        <f t="shared" si="342"/>
        <v>0</v>
      </c>
      <c r="BA419" s="72">
        <f>IF(SUM(Referrals[[#This Row],[Tribal.bin]:[GA.bin]]) = 0,0,1)</f>
        <v>1</v>
      </c>
      <c r="BB419" s="72">
        <f t="shared" si="343"/>
        <v>0</v>
      </c>
      <c r="BC419" s="72">
        <f t="shared" si="344"/>
        <v>0</v>
      </c>
      <c r="BD419" s="72">
        <f t="shared" si="345"/>
        <v>0</v>
      </c>
      <c r="BE419" s="72">
        <f t="shared" si="346"/>
        <v>1</v>
      </c>
      <c r="BF419" s="72">
        <f t="shared" si="347"/>
        <v>0</v>
      </c>
      <c r="BG419" s="72">
        <f t="shared" si="348"/>
        <v>0</v>
      </c>
      <c r="BH419" s="72">
        <f t="shared" si="349"/>
        <v>0</v>
      </c>
      <c r="BI419" s="72">
        <f t="shared" si="350"/>
        <v>0</v>
      </c>
      <c r="BJ419" s="78">
        <f t="shared" si="351"/>
        <v>0</v>
      </c>
      <c r="BK419" s="78">
        <f t="shared" si="352"/>
        <v>0</v>
      </c>
      <c r="BL419" s="78">
        <f t="shared" si="353"/>
        <v>1</v>
      </c>
      <c r="BM419" s="72">
        <f t="shared" si="354"/>
        <v>1</v>
      </c>
      <c r="BN419" s="72">
        <f t="shared" si="355"/>
        <v>0</v>
      </c>
      <c r="BO419" s="72">
        <f t="shared" si="356"/>
        <v>0</v>
      </c>
      <c r="BP419" s="80">
        <f t="shared" si="357"/>
        <v>1</v>
      </c>
      <c r="BQ419" s="72">
        <f t="shared" si="358"/>
        <v>0</v>
      </c>
      <c r="BR419" s="72">
        <f t="shared" si="359"/>
        <v>0</v>
      </c>
      <c r="BS419" s="78">
        <f t="shared" si="360"/>
        <v>1</v>
      </c>
      <c r="BT419" s="78">
        <f t="shared" si="361"/>
        <v>0</v>
      </c>
      <c r="BU419" s="80">
        <f t="shared" si="362"/>
        <v>0</v>
      </c>
      <c r="BV419" s="80">
        <f t="shared" si="363"/>
        <v>0</v>
      </c>
      <c r="BW419" s="78">
        <f>COUNTIF(Referrals[[#This Row],[Name]:[Alt.contact]],"Mi")</f>
        <v>1</v>
      </c>
      <c r="BX419" s="80">
        <f t="shared" si="364"/>
        <v>1</v>
      </c>
      <c r="BY419" s="66">
        <f t="shared" si="365"/>
        <v>1</v>
      </c>
      <c r="BZ419" s="66">
        <f t="shared" si="366"/>
        <v>0</v>
      </c>
      <c r="CA419" s="67">
        <f t="shared" si="367"/>
        <v>1</v>
      </c>
      <c r="CB419" s="80">
        <f t="shared" si="368"/>
        <v>0</v>
      </c>
      <c r="CC419" s="80">
        <f t="shared" si="369"/>
        <v>0</v>
      </c>
      <c r="CD419" s="80">
        <f t="shared" si="370"/>
        <v>0</v>
      </c>
      <c r="CE419" s="52">
        <v>43503</v>
      </c>
      <c r="CG419" s="62"/>
      <c r="CH419" s="22"/>
      <c r="CI419" s="22"/>
      <c r="CJ419" s="4">
        <v>43503</v>
      </c>
      <c r="CK419" s="80" t="str">
        <f t="shared" si="371"/>
        <v>Yes</v>
      </c>
      <c r="CL419" s="15"/>
      <c r="CM419" s="6">
        <f t="shared" ca="1" si="372"/>
        <v>358</v>
      </c>
      <c r="CN419" s="6" t="str">
        <f t="shared" ca="1" si="373"/>
        <v>no</v>
      </c>
      <c r="CO419" s="80" t="str">
        <f t="shared" ca="1" si="374"/>
        <v>no</v>
      </c>
      <c r="CP419" s="80">
        <f t="shared" si="375"/>
        <v>63</v>
      </c>
      <c r="CQ419" s="80">
        <f t="shared" si="376"/>
        <v>13</v>
      </c>
      <c r="CR419" s="80">
        <f t="shared" si="377"/>
        <v>50</v>
      </c>
      <c r="CS419" s="80" t="str">
        <f t="shared" si="378"/>
        <v xml:space="preserve"> </v>
      </c>
    </row>
    <row r="420" spans="1:97">
      <c r="A420" s="33" t="s">
        <v>564</v>
      </c>
      <c r="B420" t="s">
        <v>6</v>
      </c>
      <c r="C420" t="s">
        <v>565</v>
      </c>
      <c r="D420">
        <v>1076081</v>
      </c>
      <c r="E420" s="4">
        <v>43290</v>
      </c>
      <c r="F420" s="2">
        <v>43440</v>
      </c>
      <c r="G420" s="2">
        <v>25477</v>
      </c>
      <c r="H420" s="69">
        <f t="shared" si="379"/>
        <v>49</v>
      </c>
      <c r="I420" s="72" t="s">
        <v>8</v>
      </c>
      <c r="J420" s="43" t="s">
        <v>8</v>
      </c>
      <c r="K420" s="6">
        <v>11</v>
      </c>
      <c r="L420" s="6" t="s">
        <v>8</v>
      </c>
      <c r="M420" s="6" t="s">
        <v>11</v>
      </c>
      <c r="N420" s="6" t="s">
        <v>11</v>
      </c>
      <c r="O420" s="68" t="s">
        <v>8</v>
      </c>
      <c r="P420" t="s">
        <v>9</v>
      </c>
      <c r="Q420" t="s">
        <v>11</v>
      </c>
      <c r="T420" t="s">
        <v>45</v>
      </c>
      <c r="U420" s="72" t="s">
        <v>8</v>
      </c>
      <c r="V420" t="s">
        <v>11</v>
      </c>
      <c r="W420" s="72" t="s">
        <v>11</v>
      </c>
      <c r="X420" s="72" t="s">
        <v>8</v>
      </c>
      <c r="Y420" s="80" t="s">
        <v>8</v>
      </c>
      <c r="Z420" s="53"/>
      <c r="AE420" t="s">
        <v>12</v>
      </c>
      <c r="AF420" s="6">
        <f>Referrals[[#This Row],[Date.Received]]-Referrals[[#This Row],[Date.Assessed]]</f>
        <v>150</v>
      </c>
      <c r="AG420" s="6" t="s">
        <v>644</v>
      </c>
      <c r="AH420" s="6" t="s">
        <v>640</v>
      </c>
      <c r="AI420" s="6" t="s">
        <v>700</v>
      </c>
      <c r="AJ420" s="63">
        <f t="shared" si="326"/>
        <v>2018</v>
      </c>
      <c r="AK420" s="63">
        <f t="shared" si="327"/>
        <v>12</v>
      </c>
      <c r="AL420" s="80">
        <f t="shared" si="328"/>
        <v>1</v>
      </c>
      <c r="AM420" s="80">
        <f t="shared" si="329"/>
        <v>0</v>
      </c>
      <c r="AN420" s="80">
        <f t="shared" si="330"/>
        <v>0</v>
      </c>
      <c r="AO420" s="44">
        <f t="shared" si="331"/>
        <v>0</v>
      </c>
      <c r="AP420" s="80">
        <f t="shared" si="332"/>
        <v>0</v>
      </c>
      <c r="AQ420" s="80">
        <f t="shared" si="333"/>
        <v>1</v>
      </c>
      <c r="AR420" s="80">
        <f t="shared" si="334"/>
        <v>0</v>
      </c>
      <c r="AS420" s="44">
        <f t="shared" si="335"/>
        <v>0</v>
      </c>
      <c r="AT420" s="80">
        <f t="shared" si="336"/>
        <v>0</v>
      </c>
      <c r="AU420" s="80">
        <f t="shared" si="337"/>
        <v>0</v>
      </c>
      <c r="AV420" s="72">
        <f t="shared" si="338"/>
        <v>1</v>
      </c>
      <c r="AW420" s="72">
        <f t="shared" si="339"/>
        <v>0</v>
      </c>
      <c r="AX420" s="72">
        <f t="shared" si="340"/>
        <v>0</v>
      </c>
      <c r="AY420" s="72">
        <f t="shared" si="341"/>
        <v>1</v>
      </c>
      <c r="AZ420" s="72">
        <f t="shared" si="342"/>
        <v>0</v>
      </c>
      <c r="BA420" s="72">
        <f>IF(SUM(Referrals[[#This Row],[Tribal.bin]:[GA.bin]]) = 0,0,1)</f>
        <v>1</v>
      </c>
      <c r="BB420" s="72">
        <f t="shared" si="343"/>
        <v>0</v>
      </c>
      <c r="BC420" s="72">
        <f t="shared" si="344"/>
        <v>0</v>
      </c>
      <c r="BD420" s="72">
        <f t="shared" si="345"/>
        <v>0</v>
      </c>
      <c r="BE420" s="72">
        <f t="shared" si="346"/>
        <v>0</v>
      </c>
      <c r="BF420" s="72">
        <f t="shared" si="347"/>
        <v>0</v>
      </c>
      <c r="BG420" s="72">
        <f t="shared" si="348"/>
        <v>0</v>
      </c>
      <c r="BH420" s="72">
        <f t="shared" si="349"/>
        <v>1</v>
      </c>
      <c r="BI420" s="72">
        <f t="shared" si="350"/>
        <v>0</v>
      </c>
      <c r="BJ420" s="78">
        <f t="shared" si="351"/>
        <v>1</v>
      </c>
      <c r="BK420" s="78">
        <f t="shared" si="352"/>
        <v>1</v>
      </c>
      <c r="BL420" s="78">
        <f t="shared" si="353"/>
        <v>0</v>
      </c>
      <c r="BM420" s="72">
        <f t="shared" si="354"/>
        <v>1</v>
      </c>
      <c r="BN420" s="72">
        <f t="shared" si="355"/>
        <v>0</v>
      </c>
      <c r="BO420" s="72">
        <f t="shared" si="356"/>
        <v>0</v>
      </c>
      <c r="BP420" s="80">
        <f t="shared" si="357"/>
        <v>0</v>
      </c>
      <c r="BQ420" s="72">
        <f t="shared" si="358"/>
        <v>0</v>
      </c>
      <c r="BR420" s="72">
        <f t="shared" si="359"/>
        <v>0</v>
      </c>
      <c r="BS420" s="78">
        <f t="shared" si="360"/>
        <v>1</v>
      </c>
      <c r="BT420" s="78">
        <f t="shared" si="361"/>
        <v>0</v>
      </c>
      <c r="BU420" s="80">
        <f t="shared" si="362"/>
        <v>0</v>
      </c>
      <c r="BV420" s="80">
        <f t="shared" si="363"/>
        <v>0</v>
      </c>
      <c r="BW420" s="78">
        <f>COUNTIF(Referrals[[#This Row],[Name]:[Alt.contact]],"Mi")</f>
        <v>0</v>
      </c>
      <c r="BX420" s="80">
        <f t="shared" si="364"/>
        <v>0</v>
      </c>
      <c r="BY420" s="72">
        <f t="shared" si="365"/>
        <v>0</v>
      </c>
      <c r="BZ420" s="80">
        <f t="shared" si="366"/>
        <v>0</v>
      </c>
      <c r="CA420" s="69">
        <f t="shared" si="367"/>
        <v>0</v>
      </c>
      <c r="CB420" s="80">
        <f t="shared" si="368"/>
        <v>1</v>
      </c>
      <c r="CC420" s="80">
        <f t="shared" si="369"/>
        <v>0</v>
      </c>
      <c r="CD420" s="80">
        <f t="shared" si="370"/>
        <v>0</v>
      </c>
      <c r="CE420" s="22"/>
      <c r="CF420" s="40" t="s">
        <v>413</v>
      </c>
      <c r="CG420" s="62"/>
      <c r="CH420" s="22"/>
      <c r="CI420" s="22" t="s">
        <v>27</v>
      </c>
      <c r="CJ420" s="4">
        <v>43496</v>
      </c>
      <c r="CK420" s="80" t="str">
        <f t="shared" si="371"/>
        <v xml:space="preserve"> </v>
      </c>
      <c r="CL420" s="15"/>
      <c r="CM420" s="6" t="str">
        <f t="shared" ca="1" si="372"/>
        <v xml:space="preserve"> </v>
      </c>
      <c r="CN420" s="6" t="str">
        <f t="shared" ca="1" si="373"/>
        <v xml:space="preserve"> </v>
      </c>
      <c r="CO420" s="80" t="str">
        <f t="shared" ca="1" si="374"/>
        <v xml:space="preserve"> </v>
      </c>
      <c r="CP420" s="80" t="str">
        <f t="shared" si="375"/>
        <v xml:space="preserve"> </v>
      </c>
      <c r="CQ420" s="80" t="str">
        <f t="shared" si="376"/>
        <v xml:space="preserve"> </v>
      </c>
      <c r="CR420" s="80" t="str">
        <f t="shared" si="377"/>
        <v xml:space="preserve"> </v>
      </c>
      <c r="CS420" s="80">
        <f t="shared" si="378"/>
        <v>56</v>
      </c>
    </row>
    <row r="421" spans="1:97">
      <c r="A421" s="33" t="s">
        <v>566</v>
      </c>
      <c r="B421" t="s">
        <v>284</v>
      </c>
      <c r="C421" t="s">
        <v>397</v>
      </c>
      <c r="D421">
        <v>1015200</v>
      </c>
      <c r="E421" s="4">
        <v>43109</v>
      </c>
      <c r="F421" s="2">
        <v>43440</v>
      </c>
      <c r="G421" s="2">
        <v>26628</v>
      </c>
      <c r="H421" s="58">
        <f t="shared" si="379"/>
        <v>46</v>
      </c>
      <c r="I421" s="72" t="s">
        <v>8</v>
      </c>
      <c r="J421" s="43" t="s">
        <v>8</v>
      </c>
      <c r="K421" s="6">
        <v>11</v>
      </c>
      <c r="L421" s="6" t="s">
        <v>8</v>
      </c>
      <c r="M421" s="6" t="s">
        <v>8</v>
      </c>
      <c r="N421" s="6" t="s">
        <v>8</v>
      </c>
      <c r="O421" s="57" t="s">
        <v>8</v>
      </c>
      <c r="P421" t="s">
        <v>678</v>
      </c>
      <c r="T421" t="s">
        <v>22</v>
      </c>
      <c r="U421" s="72" t="s">
        <v>8</v>
      </c>
      <c r="V421" t="s">
        <v>11</v>
      </c>
      <c r="W421" s="72" t="s">
        <v>11</v>
      </c>
      <c r="X421" s="72" t="s">
        <v>8</v>
      </c>
      <c r="Y421" s="80" t="s">
        <v>8</v>
      </c>
      <c r="Z421" s="80" t="s">
        <v>8</v>
      </c>
      <c r="AA421" t="s">
        <v>2</v>
      </c>
      <c r="AE421" t="s">
        <v>12</v>
      </c>
      <c r="AF421" s="6">
        <f>Referrals[[#This Row],[Date.Received]]-Referrals[[#This Row],[Date.Assessed]]</f>
        <v>331</v>
      </c>
      <c r="AG421" s="6" t="s">
        <v>644</v>
      </c>
      <c r="AH421" s="6" t="s">
        <v>642</v>
      </c>
      <c r="AI421" s="6" t="s">
        <v>700</v>
      </c>
      <c r="AJ421" s="63">
        <f t="shared" si="326"/>
        <v>2018</v>
      </c>
      <c r="AK421" s="63">
        <f t="shared" si="327"/>
        <v>12</v>
      </c>
      <c r="AL421" s="80">
        <f t="shared" si="328"/>
        <v>1</v>
      </c>
      <c r="AM421" s="80">
        <f t="shared" si="329"/>
        <v>0</v>
      </c>
      <c r="AN421" s="80">
        <f t="shared" si="330"/>
        <v>0</v>
      </c>
      <c r="AO421" s="44">
        <f t="shared" si="331"/>
        <v>0</v>
      </c>
      <c r="AP421" s="80">
        <f t="shared" si="332"/>
        <v>0</v>
      </c>
      <c r="AQ421" s="44">
        <f t="shared" si="333"/>
        <v>0</v>
      </c>
      <c r="AR421" s="80">
        <f t="shared" si="334"/>
        <v>0</v>
      </c>
      <c r="AS421" s="6">
        <f t="shared" si="335"/>
        <v>1</v>
      </c>
      <c r="AT421" s="80">
        <f t="shared" si="336"/>
        <v>0</v>
      </c>
      <c r="AU421" s="80">
        <f t="shared" si="337"/>
        <v>0</v>
      </c>
      <c r="AV421" s="72">
        <f t="shared" si="338"/>
        <v>1</v>
      </c>
      <c r="AW421" s="72">
        <f t="shared" si="339"/>
        <v>1</v>
      </c>
      <c r="AX421" s="72">
        <f t="shared" si="340"/>
        <v>0</v>
      </c>
      <c r="AY421" s="72">
        <f t="shared" si="341"/>
        <v>0</v>
      </c>
      <c r="AZ421" s="72">
        <f t="shared" si="342"/>
        <v>0</v>
      </c>
      <c r="BA421" s="72">
        <f>IF(SUM(Referrals[[#This Row],[Tribal.bin]:[GA.bin]]) = 0,0,1)</f>
        <v>0</v>
      </c>
      <c r="BB421" s="72">
        <f t="shared" si="343"/>
        <v>0</v>
      </c>
      <c r="BC421" s="72">
        <f t="shared" si="344"/>
        <v>0</v>
      </c>
      <c r="BD421" s="72">
        <f t="shared" si="345"/>
        <v>0</v>
      </c>
      <c r="BE421" s="72">
        <f t="shared" si="346"/>
        <v>0</v>
      </c>
      <c r="BF421" s="72">
        <f t="shared" si="347"/>
        <v>0</v>
      </c>
      <c r="BG421" s="72">
        <f t="shared" si="348"/>
        <v>0</v>
      </c>
      <c r="BH421" s="72">
        <f t="shared" si="349"/>
        <v>0</v>
      </c>
      <c r="BI421" s="72">
        <f t="shared" si="350"/>
        <v>0</v>
      </c>
      <c r="BJ421" s="78">
        <f t="shared" si="351"/>
        <v>0</v>
      </c>
      <c r="BK421" s="78">
        <f t="shared" si="352"/>
        <v>0</v>
      </c>
      <c r="BL421" s="78">
        <f t="shared" si="353"/>
        <v>0</v>
      </c>
      <c r="BM421" s="72">
        <f t="shared" si="354"/>
        <v>0</v>
      </c>
      <c r="BN421" s="72">
        <f t="shared" si="355"/>
        <v>0</v>
      </c>
      <c r="BO421" s="72">
        <f t="shared" si="356"/>
        <v>0</v>
      </c>
      <c r="BP421" s="80">
        <f t="shared" si="357"/>
        <v>0</v>
      </c>
      <c r="BQ421" s="72">
        <f t="shared" si="358"/>
        <v>0</v>
      </c>
      <c r="BR421" s="72">
        <f t="shared" si="359"/>
        <v>0</v>
      </c>
      <c r="BS421" s="78">
        <f t="shared" si="360"/>
        <v>1</v>
      </c>
      <c r="BT421" s="78">
        <f t="shared" si="361"/>
        <v>0</v>
      </c>
      <c r="BU421" s="80">
        <f t="shared" si="362"/>
        <v>0</v>
      </c>
      <c r="BV421" s="80">
        <f t="shared" si="363"/>
        <v>0</v>
      </c>
      <c r="BW421" s="78">
        <f>COUNTIF(Referrals[[#This Row],[Name]:[Alt.contact]],"Mi")</f>
        <v>1</v>
      </c>
      <c r="BX421" s="80">
        <f t="shared" si="364"/>
        <v>1</v>
      </c>
      <c r="BY421" s="72">
        <f t="shared" si="365"/>
        <v>0</v>
      </c>
      <c r="BZ421" s="80">
        <f t="shared" si="366"/>
        <v>0</v>
      </c>
      <c r="CA421" s="67">
        <f t="shared" si="367"/>
        <v>0</v>
      </c>
      <c r="CB421" s="80">
        <f t="shared" si="368"/>
        <v>1</v>
      </c>
      <c r="CC421" s="80">
        <f t="shared" si="369"/>
        <v>0</v>
      </c>
      <c r="CD421" s="80">
        <f t="shared" si="370"/>
        <v>0</v>
      </c>
      <c r="CE421" s="22"/>
      <c r="CF421" s="40" t="s">
        <v>413</v>
      </c>
      <c r="CG421" s="62"/>
      <c r="CH421" s="22"/>
      <c r="CI421" s="22"/>
      <c r="CJ421" s="4">
        <v>43455</v>
      </c>
      <c r="CK421" s="80" t="str">
        <f t="shared" si="371"/>
        <v xml:space="preserve"> </v>
      </c>
      <c r="CL421" s="15"/>
      <c r="CM421" s="6" t="str">
        <f t="shared" ca="1" si="372"/>
        <v xml:space="preserve"> </v>
      </c>
      <c r="CN421" s="6" t="str">
        <f t="shared" ca="1" si="373"/>
        <v xml:space="preserve"> </v>
      </c>
      <c r="CO421" s="80" t="str">
        <f t="shared" ca="1" si="374"/>
        <v xml:space="preserve"> </v>
      </c>
      <c r="CP421" s="80" t="str">
        <f t="shared" si="375"/>
        <v xml:space="preserve"> </v>
      </c>
      <c r="CQ421" s="80" t="str">
        <f t="shared" si="376"/>
        <v xml:space="preserve"> </v>
      </c>
      <c r="CR421" s="80" t="str">
        <f t="shared" si="377"/>
        <v xml:space="preserve"> </v>
      </c>
      <c r="CS421" s="80">
        <f t="shared" si="378"/>
        <v>15</v>
      </c>
    </row>
    <row r="422" spans="1:97">
      <c r="A422" s="33" t="s">
        <v>567</v>
      </c>
      <c r="B422" t="s">
        <v>60</v>
      </c>
      <c r="C422" t="s">
        <v>568</v>
      </c>
      <c r="D422">
        <v>1055999</v>
      </c>
      <c r="E422" s="4">
        <v>43418</v>
      </c>
      <c r="F422" s="2">
        <v>43440</v>
      </c>
      <c r="G422" s="2">
        <v>26199</v>
      </c>
      <c r="H422" s="58">
        <f t="shared" si="379"/>
        <v>47</v>
      </c>
      <c r="I422" s="72" t="s">
        <v>8</v>
      </c>
      <c r="J422" s="43" t="s">
        <v>8</v>
      </c>
      <c r="K422" s="6">
        <v>10</v>
      </c>
      <c r="L422" s="6" t="s">
        <v>8</v>
      </c>
      <c r="M422" s="6" t="s">
        <v>11</v>
      </c>
      <c r="N422" s="6" t="s">
        <v>11</v>
      </c>
      <c r="O422" s="68" t="s">
        <v>11</v>
      </c>
      <c r="P422" t="s">
        <v>355</v>
      </c>
      <c r="Q422" t="s">
        <v>11</v>
      </c>
      <c r="T422" t="s">
        <v>22</v>
      </c>
      <c r="U422" s="72" t="s">
        <v>8</v>
      </c>
      <c r="V422" t="s">
        <v>11</v>
      </c>
      <c r="W422" s="72" t="s">
        <v>11</v>
      </c>
      <c r="X422" s="72" t="s">
        <v>8</v>
      </c>
      <c r="Y422" s="80" t="s">
        <v>8</v>
      </c>
      <c r="Z422" s="80" t="s">
        <v>8</v>
      </c>
      <c r="AA422" t="s">
        <v>408</v>
      </c>
      <c r="AE422" t="s">
        <v>12</v>
      </c>
      <c r="AF422" s="6">
        <f>Referrals[[#This Row],[Date.Received]]-Referrals[[#This Row],[Date.Assessed]]</f>
        <v>22</v>
      </c>
      <c r="AG422" s="6" t="s">
        <v>644</v>
      </c>
      <c r="AH422" s="6" t="s">
        <v>642</v>
      </c>
      <c r="AI422" s="6" t="s">
        <v>700</v>
      </c>
      <c r="AJ422" s="63">
        <f t="shared" si="326"/>
        <v>2018</v>
      </c>
      <c r="AK422" s="63">
        <f t="shared" si="327"/>
        <v>12</v>
      </c>
      <c r="AL422" s="80">
        <f t="shared" si="328"/>
        <v>1</v>
      </c>
      <c r="AM422" s="80">
        <f t="shared" si="329"/>
        <v>0</v>
      </c>
      <c r="AN422" s="80">
        <f t="shared" si="330"/>
        <v>0</v>
      </c>
      <c r="AO422" s="44">
        <f t="shared" si="331"/>
        <v>0</v>
      </c>
      <c r="AP422" s="80">
        <f t="shared" si="332"/>
        <v>0</v>
      </c>
      <c r="AQ422" s="44">
        <f t="shared" si="333"/>
        <v>0</v>
      </c>
      <c r="AR422" s="80">
        <f t="shared" si="334"/>
        <v>0</v>
      </c>
      <c r="AS422" s="6">
        <f t="shared" si="335"/>
        <v>1</v>
      </c>
      <c r="AT422" s="80">
        <f t="shared" si="336"/>
        <v>0</v>
      </c>
      <c r="AU422" s="80">
        <f t="shared" si="337"/>
        <v>0</v>
      </c>
      <c r="AV422" s="72">
        <f t="shared" si="338"/>
        <v>1</v>
      </c>
      <c r="AW422" s="72">
        <f t="shared" si="339"/>
        <v>1</v>
      </c>
      <c r="AX422" s="72">
        <f t="shared" si="340"/>
        <v>0</v>
      </c>
      <c r="AY422" s="72">
        <f t="shared" si="341"/>
        <v>0</v>
      </c>
      <c r="AZ422" s="72">
        <f t="shared" si="342"/>
        <v>0</v>
      </c>
      <c r="BA422" s="72">
        <f>IF(SUM(Referrals[[#This Row],[Tribal.bin]:[GA.bin]]) = 0,0,1)</f>
        <v>1</v>
      </c>
      <c r="BB422" s="72">
        <f t="shared" si="343"/>
        <v>0</v>
      </c>
      <c r="BC422" s="72">
        <f t="shared" si="344"/>
        <v>0</v>
      </c>
      <c r="BD422" s="72">
        <f t="shared" si="345"/>
        <v>0</v>
      </c>
      <c r="BE422" s="72">
        <f t="shared" si="346"/>
        <v>1</v>
      </c>
      <c r="BF422" s="72">
        <f t="shared" si="347"/>
        <v>0</v>
      </c>
      <c r="BG422" s="72">
        <f t="shared" si="348"/>
        <v>0</v>
      </c>
      <c r="BH422" s="72">
        <f t="shared" si="349"/>
        <v>0</v>
      </c>
      <c r="BI422" s="72">
        <f t="shared" si="350"/>
        <v>1</v>
      </c>
      <c r="BJ422" s="78">
        <f t="shared" si="351"/>
        <v>1</v>
      </c>
      <c r="BK422" s="78">
        <f t="shared" si="352"/>
        <v>1</v>
      </c>
      <c r="BL422" s="78">
        <f t="shared" si="353"/>
        <v>0</v>
      </c>
      <c r="BM422" s="72">
        <f t="shared" si="354"/>
        <v>1</v>
      </c>
      <c r="BN422" s="72">
        <f t="shared" si="355"/>
        <v>0</v>
      </c>
      <c r="BO422" s="72">
        <f t="shared" si="356"/>
        <v>0</v>
      </c>
      <c r="BP422" s="80">
        <f t="shared" si="357"/>
        <v>0</v>
      </c>
      <c r="BQ422" s="72">
        <f t="shared" si="358"/>
        <v>0</v>
      </c>
      <c r="BR422" s="72">
        <f t="shared" si="359"/>
        <v>0</v>
      </c>
      <c r="BS422" s="78">
        <f t="shared" si="360"/>
        <v>1</v>
      </c>
      <c r="BT422" s="78">
        <f t="shared" si="361"/>
        <v>0</v>
      </c>
      <c r="BU422" s="80">
        <f t="shared" si="362"/>
        <v>0</v>
      </c>
      <c r="BV422" s="80">
        <f t="shared" si="363"/>
        <v>0</v>
      </c>
      <c r="BW422" s="78">
        <f>COUNTIF(Referrals[[#This Row],[Name]:[Alt.contact]],"Mi")</f>
        <v>0</v>
      </c>
      <c r="BX422" s="80">
        <f t="shared" si="364"/>
        <v>0</v>
      </c>
      <c r="BY422" s="80">
        <f t="shared" si="365"/>
        <v>0</v>
      </c>
      <c r="BZ422" s="80">
        <f t="shared" si="366"/>
        <v>0</v>
      </c>
      <c r="CA422" s="67">
        <f t="shared" si="367"/>
        <v>0</v>
      </c>
      <c r="CB422" s="80">
        <f t="shared" si="368"/>
        <v>1</v>
      </c>
      <c r="CC422" s="80">
        <f t="shared" si="369"/>
        <v>0</v>
      </c>
      <c r="CD422" s="80">
        <f t="shared" si="370"/>
        <v>0</v>
      </c>
      <c r="CE422" s="22"/>
      <c r="CF422" t="s">
        <v>41</v>
      </c>
      <c r="CG422" s="62"/>
      <c r="CH422" t="s">
        <v>195</v>
      </c>
      <c r="CI422" t="s">
        <v>17</v>
      </c>
      <c r="CJ422" s="4">
        <v>43441</v>
      </c>
      <c r="CK422" s="80" t="str">
        <f t="shared" si="371"/>
        <v xml:space="preserve"> </v>
      </c>
      <c r="CL422" s="15"/>
      <c r="CM422" s="6" t="str">
        <f t="shared" ca="1" si="372"/>
        <v xml:space="preserve"> </v>
      </c>
      <c r="CN422" s="6" t="str">
        <f t="shared" ca="1" si="373"/>
        <v xml:space="preserve"> </v>
      </c>
      <c r="CO422" s="80" t="str">
        <f t="shared" ca="1" si="374"/>
        <v xml:space="preserve"> </v>
      </c>
      <c r="CP422" s="80" t="str">
        <f t="shared" si="375"/>
        <v xml:space="preserve"> </v>
      </c>
      <c r="CQ422" s="80" t="str">
        <f t="shared" si="376"/>
        <v xml:space="preserve"> </v>
      </c>
      <c r="CR422" s="80" t="str">
        <f t="shared" si="377"/>
        <v xml:space="preserve"> </v>
      </c>
      <c r="CS422" s="80">
        <f t="shared" si="378"/>
        <v>1</v>
      </c>
    </row>
    <row r="423" spans="1:97">
      <c r="A423" s="33" t="s">
        <v>577</v>
      </c>
      <c r="B423" t="s">
        <v>111</v>
      </c>
      <c r="C423" t="s">
        <v>468</v>
      </c>
      <c r="D423">
        <v>1079224</v>
      </c>
      <c r="E423" s="4">
        <v>43381</v>
      </c>
      <c r="F423" s="2">
        <v>43453</v>
      </c>
      <c r="G423" s="2">
        <v>22288</v>
      </c>
      <c r="H423" s="58">
        <f t="shared" si="379"/>
        <v>57</v>
      </c>
      <c r="I423" s="72" t="s">
        <v>8</v>
      </c>
      <c r="J423" s="43" t="s">
        <v>8</v>
      </c>
      <c r="K423" s="6">
        <v>10</v>
      </c>
      <c r="L423" s="6" t="s">
        <v>8</v>
      </c>
      <c r="M423" s="6" t="s">
        <v>8</v>
      </c>
      <c r="N423" s="6" t="s">
        <v>8</v>
      </c>
      <c r="O423" s="29" t="s">
        <v>8</v>
      </c>
      <c r="P423" t="s">
        <v>9</v>
      </c>
      <c r="Q423" t="s">
        <v>11</v>
      </c>
      <c r="S423" s="40" t="s">
        <v>11</v>
      </c>
      <c r="T423" t="s">
        <v>22</v>
      </c>
      <c r="U423" s="72" t="s">
        <v>11</v>
      </c>
      <c r="V423" t="s">
        <v>11</v>
      </c>
      <c r="W423" s="72" t="s">
        <v>11</v>
      </c>
      <c r="X423" s="72" t="s">
        <v>8</v>
      </c>
      <c r="Y423" s="80" t="s">
        <v>8</v>
      </c>
      <c r="Z423" s="53"/>
      <c r="AB423" t="s">
        <v>26</v>
      </c>
      <c r="AD423" s="4">
        <v>43469</v>
      </c>
      <c r="AE423" t="s">
        <v>16</v>
      </c>
      <c r="AF423" s="6">
        <f>Referrals[[#This Row],[Date.Received]]-Referrals[[#This Row],[Date.Assessed]]</f>
        <v>72</v>
      </c>
      <c r="AG423" s="6" t="s">
        <v>644</v>
      </c>
      <c r="AH423" s="6" t="s">
        <v>640</v>
      </c>
      <c r="AI423" s="6" t="s">
        <v>700</v>
      </c>
      <c r="AJ423" s="63">
        <f t="shared" si="326"/>
        <v>2018</v>
      </c>
      <c r="AK423" s="63">
        <f t="shared" si="327"/>
        <v>12</v>
      </c>
      <c r="AL423" s="80">
        <f t="shared" si="328"/>
        <v>1</v>
      </c>
      <c r="AM423" s="80">
        <f t="shared" si="329"/>
        <v>0</v>
      </c>
      <c r="AN423" s="80">
        <f t="shared" si="330"/>
        <v>0</v>
      </c>
      <c r="AO423" s="44">
        <f t="shared" si="331"/>
        <v>0</v>
      </c>
      <c r="AP423" s="80">
        <f t="shared" si="332"/>
        <v>0</v>
      </c>
      <c r="AQ423" s="80">
        <f t="shared" si="333"/>
        <v>1</v>
      </c>
      <c r="AR423" s="80">
        <f t="shared" si="334"/>
        <v>0</v>
      </c>
      <c r="AS423" s="44">
        <f t="shared" si="335"/>
        <v>0</v>
      </c>
      <c r="AT423" s="80">
        <f t="shared" si="336"/>
        <v>0</v>
      </c>
      <c r="AU423" s="80">
        <f t="shared" si="337"/>
        <v>0</v>
      </c>
      <c r="AV423" s="72">
        <f t="shared" si="338"/>
        <v>1</v>
      </c>
      <c r="AW423" s="72">
        <f t="shared" si="339"/>
        <v>1</v>
      </c>
      <c r="AX423" s="72">
        <f t="shared" si="340"/>
        <v>0</v>
      </c>
      <c r="AY423" s="72">
        <f t="shared" si="341"/>
        <v>0</v>
      </c>
      <c r="AZ423" s="72">
        <f t="shared" si="342"/>
        <v>0</v>
      </c>
      <c r="BA423" s="72">
        <f>IF(SUM(Referrals[[#This Row],[Tribal.bin]:[GA.bin]]) = 0,0,1)</f>
        <v>1</v>
      </c>
      <c r="BB423" s="72">
        <f t="shared" si="343"/>
        <v>0</v>
      </c>
      <c r="BC423" s="72">
        <f t="shared" si="344"/>
        <v>0</v>
      </c>
      <c r="BD423" s="72">
        <f t="shared" si="345"/>
        <v>0</v>
      </c>
      <c r="BE423" s="72">
        <f t="shared" si="346"/>
        <v>0</v>
      </c>
      <c r="BF423" s="72">
        <f t="shared" si="347"/>
        <v>0</v>
      </c>
      <c r="BG423" s="72">
        <f t="shared" si="348"/>
        <v>0</v>
      </c>
      <c r="BH423" s="72">
        <f t="shared" si="349"/>
        <v>1</v>
      </c>
      <c r="BI423" s="72">
        <f t="shared" si="350"/>
        <v>0</v>
      </c>
      <c r="BJ423" s="78">
        <f t="shared" si="351"/>
        <v>0</v>
      </c>
      <c r="BK423" s="78">
        <f t="shared" si="352"/>
        <v>0</v>
      </c>
      <c r="BL423" s="78">
        <f t="shared" si="353"/>
        <v>0</v>
      </c>
      <c r="BM423" s="72">
        <f t="shared" si="354"/>
        <v>1</v>
      </c>
      <c r="BN423" s="72">
        <f t="shared" si="355"/>
        <v>0</v>
      </c>
      <c r="BO423" s="72">
        <f t="shared" si="356"/>
        <v>1</v>
      </c>
      <c r="BP423" s="80">
        <f t="shared" si="357"/>
        <v>0</v>
      </c>
      <c r="BQ423" s="72">
        <f t="shared" si="358"/>
        <v>0</v>
      </c>
      <c r="BR423" s="72">
        <f t="shared" si="359"/>
        <v>0</v>
      </c>
      <c r="BS423" s="78">
        <f t="shared" si="360"/>
        <v>1</v>
      </c>
      <c r="BT423" s="78">
        <f t="shared" si="361"/>
        <v>0</v>
      </c>
      <c r="BU423" s="80">
        <f t="shared" si="362"/>
        <v>1</v>
      </c>
      <c r="BV423" s="80">
        <f t="shared" si="363"/>
        <v>0</v>
      </c>
      <c r="BW423" s="78">
        <f>COUNTIF(Referrals[[#This Row],[Name]:[Alt.contact]],"Mi")</f>
        <v>0</v>
      </c>
      <c r="BX423" s="80">
        <f t="shared" si="364"/>
        <v>0</v>
      </c>
      <c r="BY423" s="66">
        <f t="shared" si="365"/>
        <v>1</v>
      </c>
      <c r="BZ423" s="66">
        <f t="shared" si="366"/>
        <v>0</v>
      </c>
      <c r="CA423" s="67">
        <f t="shared" si="367"/>
        <v>1</v>
      </c>
      <c r="CB423" s="80">
        <f t="shared" si="368"/>
        <v>0</v>
      </c>
      <c r="CC423" s="80">
        <f t="shared" si="369"/>
        <v>0</v>
      </c>
      <c r="CD423" s="80">
        <f t="shared" si="370"/>
        <v>0</v>
      </c>
      <c r="CE423" s="52">
        <v>43509</v>
      </c>
      <c r="CG423" s="62"/>
      <c r="CH423" s="22"/>
      <c r="CI423" s="22"/>
      <c r="CJ423" s="4">
        <v>43509</v>
      </c>
      <c r="CK423" s="80" t="str">
        <f t="shared" si="371"/>
        <v>Yes</v>
      </c>
      <c r="CL423" s="15"/>
      <c r="CM423" s="6">
        <f t="shared" ca="1" si="372"/>
        <v>352</v>
      </c>
      <c r="CN423" s="6" t="str">
        <f t="shared" ca="1" si="373"/>
        <v>no</v>
      </c>
      <c r="CO423" s="80" t="str">
        <f t="shared" ca="1" si="374"/>
        <v>no</v>
      </c>
      <c r="CP423" s="80">
        <f t="shared" si="375"/>
        <v>56</v>
      </c>
      <c r="CQ423" s="80">
        <f t="shared" si="376"/>
        <v>16</v>
      </c>
      <c r="CR423" s="80">
        <f t="shared" si="377"/>
        <v>40</v>
      </c>
      <c r="CS423" s="80" t="str">
        <f t="shared" si="378"/>
        <v xml:space="preserve"> </v>
      </c>
    </row>
    <row r="424" spans="1:97">
      <c r="A424" s="33" t="s">
        <v>572</v>
      </c>
      <c r="B424" t="s">
        <v>284</v>
      </c>
      <c r="C424" t="s">
        <v>397</v>
      </c>
      <c r="D424">
        <v>1089751</v>
      </c>
      <c r="E424" s="4">
        <v>43406</v>
      </c>
      <c r="F424" s="2">
        <v>43453</v>
      </c>
      <c r="G424" s="2">
        <v>29146</v>
      </c>
      <c r="H424" s="72">
        <f t="shared" si="379"/>
        <v>39</v>
      </c>
      <c r="I424" s="72" t="s">
        <v>8</v>
      </c>
      <c r="J424" s="43" t="s">
        <v>8</v>
      </c>
      <c r="K424" s="6">
        <v>10</v>
      </c>
      <c r="L424" s="6" t="s">
        <v>8</v>
      </c>
      <c r="M424" s="6" t="s">
        <v>11</v>
      </c>
      <c r="N424" s="6" t="s">
        <v>678</v>
      </c>
      <c r="O424" s="29" t="s">
        <v>8</v>
      </c>
      <c r="P424" t="s">
        <v>355</v>
      </c>
      <c r="S424" s="40" t="s">
        <v>11</v>
      </c>
      <c r="T424" t="s">
        <v>22</v>
      </c>
      <c r="U424" s="80" t="s">
        <v>8</v>
      </c>
      <c r="V424" t="s">
        <v>11</v>
      </c>
      <c r="W424" s="80" t="s">
        <v>11</v>
      </c>
      <c r="X424" s="80" t="s">
        <v>8</v>
      </c>
      <c r="Y424" s="80" t="s">
        <v>8</v>
      </c>
      <c r="Z424" s="53"/>
      <c r="AB424" t="s">
        <v>15</v>
      </c>
      <c r="AC424" t="s">
        <v>695</v>
      </c>
      <c r="AD424" s="4">
        <v>43481</v>
      </c>
      <c r="AE424" t="s">
        <v>16</v>
      </c>
      <c r="AF424" s="6">
        <f>Referrals[[#This Row],[Date.Received]]-Referrals[[#This Row],[Date.Assessed]]</f>
        <v>47</v>
      </c>
      <c r="AG424" s="6" t="s">
        <v>644</v>
      </c>
      <c r="AH424" s="6" t="s">
        <v>640</v>
      </c>
      <c r="AI424" s="6" t="s">
        <v>700</v>
      </c>
      <c r="AJ424" s="63">
        <f t="shared" si="326"/>
        <v>2018</v>
      </c>
      <c r="AK424" s="63">
        <f t="shared" si="327"/>
        <v>12</v>
      </c>
      <c r="AL424" s="80">
        <f t="shared" si="328"/>
        <v>1</v>
      </c>
      <c r="AM424" s="80">
        <f t="shared" si="329"/>
        <v>0</v>
      </c>
      <c r="AN424" s="80">
        <f t="shared" si="330"/>
        <v>0</v>
      </c>
      <c r="AO424" s="44">
        <f t="shared" si="331"/>
        <v>0</v>
      </c>
      <c r="AP424" s="80">
        <f t="shared" si="332"/>
        <v>0</v>
      </c>
      <c r="AQ424" s="80">
        <f t="shared" si="333"/>
        <v>1</v>
      </c>
      <c r="AR424" s="80">
        <f t="shared" si="334"/>
        <v>0</v>
      </c>
      <c r="AS424" s="44">
        <f t="shared" si="335"/>
        <v>0</v>
      </c>
      <c r="AT424" s="80">
        <f t="shared" si="336"/>
        <v>0</v>
      </c>
      <c r="AU424" s="80">
        <f t="shared" si="337"/>
        <v>0</v>
      </c>
      <c r="AV424" s="72">
        <f t="shared" si="338"/>
        <v>1</v>
      </c>
      <c r="AW424" s="72">
        <f t="shared" si="339"/>
        <v>1</v>
      </c>
      <c r="AX424" s="72">
        <f t="shared" si="340"/>
        <v>0</v>
      </c>
      <c r="AY424" s="72">
        <f t="shared" si="341"/>
        <v>0</v>
      </c>
      <c r="AZ424" s="72">
        <f t="shared" si="342"/>
        <v>0</v>
      </c>
      <c r="BA424" s="72">
        <f>IF(SUM(Referrals[[#This Row],[Tribal.bin]:[GA.bin]]) = 0,0,1)</f>
        <v>1</v>
      </c>
      <c r="BB424" s="72">
        <f t="shared" si="343"/>
        <v>0</v>
      </c>
      <c r="BC424" s="72">
        <f t="shared" si="344"/>
        <v>0</v>
      </c>
      <c r="BD424" s="72">
        <f t="shared" si="345"/>
        <v>0</v>
      </c>
      <c r="BE424" s="72">
        <f t="shared" si="346"/>
        <v>1</v>
      </c>
      <c r="BF424" s="72">
        <f t="shared" si="347"/>
        <v>0</v>
      </c>
      <c r="BG424" s="72">
        <f t="shared" si="348"/>
        <v>0</v>
      </c>
      <c r="BH424" s="72">
        <f t="shared" si="349"/>
        <v>0</v>
      </c>
      <c r="BI424" s="72">
        <f t="shared" si="350"/>
        <v>0</v>
      </c>
      <c r="BJ424" s="78">
        <f t="shared" si="351"/>
        <v>1</v>
      </c>
      <c r="BK424" s="78">
        <f t="shared" si="352"/>
        <v>1</v>
      </c>
      <c r="BL424" s="78">
        <f t="shared" si="353"/>
        <v>0</v>
      </c>
      <c r="BM424" s="72">
        <f t="shared" si="354"/>
        <v>0</v>
      </c>
      <c r="BN424" s="72">
        <f t="shared" si="355"/>
        <v>0</v>
      </c>
      <c r="BO424" s="72">
        <f t="shared" si="356"/>
        <v>1</v>
      </c>
      <c r="BP424" s="80">
        <f t="shared" si="357"/>
        <v>0</v>
      </c>
      <c r="BQ424" s="72">
        <f t="shared" si="358"/>
        <v>0</v>
      </c>
      <c r="BR424" s="72">
        <f t="shared" si="359"/>
        <v>0</v>
      </c>
      <c r="BS424" s="78">
        <f t="shared" si="360"/>
        <v>1</v>
      </c>
      <c r="BT424" s="78">
        <f t="shared" si="361"/>
        <v>0</v>
      </c>
      <c r="BU424" s="80">
        <f t="shared" si="362"/>
        <v>0</v>
      </c>
      <c r="BV424" s="80">
        <f t="shared" si="363"/>
        <v>0</v>
      </c>
      <c r="BW424" s="78">
        <f>COUNTIF(Referrals[[#This Row],[Name]:[Alt.contact]],"Mi")</f>
        <v>1</v>
      </c>
      <c r="BX424" s="80">
        <f t="shared" si="364"/>
        <v>1</v>
      </c>
      <c r="BY424" s="66">
        <f t="shared" si="365"/>
        <v>1</v>
      </c>
      <c r="BZ424" s="66">
        <f t="shared" si="366"/>
        <v>0</v>
      </c>
      <c r="CA424" s="67">
        <f t="shared" si="367"/>
        <v>1</v>
      </c>
      <c r="CB424" s="80">
        <f t="shared" si="368"/>
        <v>0</v>
      </c>
      <c r="CC424" s="80">
        <f t="shared" si="369"/>
        <v>0</v>
      </c>
      <c r="CD424" s="80">
        <f t="shared" si="370"/>
        <v>0</v>
      </c>
      <c r="CE424" s="52">
        <v>43500</v>
      </c>
      <c r="CG424" s="62"/>
      <c r="CH424" s="22"/>
      <c r="CI424" s="22"/>
      <c r="CJ424" s="4">
        <v>43500</v>
      </c>
      <c r="CK424" s="80" t="str">
        <f t="shared" si="371"/>
        <v>Yes</v>
      </c>
      <c r="CL424" s="15"/>
      <c r="CM424" s="6">
        <f t="shared" ca="1" si="372"/>
        <v>361</v>
      </c>
      <c r="CN424" s="6" t="str">
        <f t="shared" ca="1" si="373"/>
        <v>no</v>
      </c>
      <c r="CO424" s="80" t="str">
        <f t="shared" ca="1" si="374"/>
        <v>no</v>
      </c>
      <c r="CP424" s="80">
        <f t="shared" si="375"/>
        <v>47</v>
      </c>
      <c r="CQ424" s="80">
        <f t="shared" si="376"/>
        <v>28</v>
      </c>
      <c r="CR424" s="80">
        <f t="shared" si="377"/>
        <v>19</v>
      </c>
      <c r="CS424" s="80" t="str">
        <f t="shared" si="378"/>
        <v xml:space="preserve"> </v>
      </c>
    </row>
    <row r="425" spans="1:97">
      <c r="A425" s="33" t="s">
        <v>580</v>
      </c>
      <c r="B425" t="s">
        <v>284</v>
      </c>
      <c r="C425" t="s">
        <v>397</v>
      </c>
      <c r="D425">
        <v>1087930</v>
      </c>
      <c r="E425" s="4">
        <v>43441</v>
      </c>
      <c r="F425" s="2">
        <v>43453</v>
      </c>
      <c r="G425" s="2">
        <v>27532</v>
      </c>
      <c r="H425" s="58">
        <f t="shared" si="379"/>
        <v>43</v>
      </c>
      <c r="I425" s="72" t="s">
        <v>8</v>
      </c>
      <c r="J425" s="43" t="s">
        <v>8</v>
      </c>
      <c r="K425" s="6">
        <v>10</v>
      </c>
      <c r="L425" s="6" t="s">
        <v>8</v>
      </c>
      <c r="M425" s="6" t="s">
        <v>11</v>
      </c>
      <c r="N425" s="6" t="s">
        <v>11</v>
      </c>
      <c r="O425" s="29" t="s">
        <v>8</v>
      </c>
      <c r="P425" t="s">
        <v>9</v>
      </c>
      <c r="Q425" t="s">
        <v>11</v>
      </c>
      <c r="S425" s="40" t="s">
        <v>11</v>
      </c>
      <c r="T425" t="s">
        <v>22</v>
      </c>
      <c r="U425" s="72" t="s">
        <v>8</v>
      </c>
      <c r="V425" t="s">
        <v>11</v>
      </c>
      <c r="W425" s="72" t="s">
        <v>11</v>
      </c>
      <c r="X425" s="72" t="s">
        <v>8</v>
      </c>
      <c r="Y425" s="80" t="s">
        <v>8</v>
      </c>
      <c r="Z425" s="53"/>
      <c r="AB425" t="s">
        <v>15</v>
      </c>
      <c r="AC425" t="s">
        <v>695</v>
      </c>
      <c r="AD425" s="4">
        <v>43481</v>
      </c>
      <c r="AE425" t="s">
        <v>16</v>
      </c>
      <c r="AF425" s="6">
        <f>Referrals[[#This Row],[Date.Received]]-Referrals[[#This Row],[Date.Assessed]]</f>
        <v>12</v>
      </c>
      <c r="AG425" s="6" t="s">
        <v>644</v>
      </c>
      <c r="AH425" s="6" t="s">
        <v>642</v>
      </c>
      <c r="AI425" s="6" t="s">
        <v>643</v>
      </c>
      <c r="AJ425" s="63">
        <f t="shared" si="326"/>
        <v>2018</v>
      </c>
      <c r="AK425" s="63">
        <f t="shared" si="327"/>
        <v>12</v>
      </c>
      <c r="AL425" s="80">
        <f t="shared" si="328"/>
        <v>1</v>
      </c>
      <c r="AM425" s="80">
        <f t="shared" si="329"/>
        <v>0</v>
      </c>
      <c r="AN425" s="80">
        <f t="shared" si="330"/>
        <v>0</v>
      </c>
      <c r="AO425" s="44">
        <f t="shared" si="331"/>
        <v>0</v>
      </c>
      <c r="AP425" s="80">
        <f t="shared" si="332"/>
        <v>0</v>
      </c>
      <c r="AQ425" s="44">
        <f t="shared" si="333"/>
        <v>0</v>
      </c>
      <c r="AR425" s="80">
        <f t="shared" si="334"/>
        <v>0</v>
      </c>
      <c r="AS425" s="6">
        <f t="shared" si="335"/>
        <v>1</v>
      </c>
      <c r="AT425" s="80">
        <f t="shared" si="336"/>
        <v>0</v>
      </c>
      <c r="AU425" s="80">
        <f t="shared" si="337"/>
        <v>1</v>
      </c>
      <c r="AV425" s="72">
        <f t="shared" si="338"/>
        <v>1</v>
      </c>
      <c r="AW425" s="72">
        <f t="shared" si="339"/>
        <v>1</v>
      </c>
      <c r="AX425" s="72">
        <f t="shared" si="340"/>
        <v>0</v>
      </c>
      <c r="AY425" s="72">
        <f t="shared" si="341"/>
        <v>0</v>
      </c>
      <c r="AZ425" s="72">
        <f t="shared" si="342"/>
        <v>0</v>
      </c>
      <c r="BA425" s="72">
        <f>IF(SUM(Referrals[[#This Row],[Tribal.bin]:[GA.bin]]) = 0,0,1)</f>
        <v>1</v>
      </c>
      <c r="BB425" s="72">
        <f t="shared" si="343"/>
        <v>0</v>
      </c>
      <c r="BC425" s="72">
        <f t="shared" si="344"/>
        <v>0</v>
      </c>
      <c r="BD425" s="72">
        <f t="shared" si="345"/>
        <v>0</v>
      </c>
      <c r="BE425" s="72">
        <f t="shared" si="346"/>
        <v>0</v>
      </c>
      <c r="BF425" s="72">
        <f t="shared" si="347"/>
        <v>0</v>
      </c>
      <c r="BG425" s="72">
        <f t="shared" si="348"/>
        <v>0</v>
      </c>
      <c r="BH425" s="72">
        <f t="shared" si="349"/>
        <v>1</v>
      </c>
      <c r="BI425" s="72">
        <f t="shared" si="350"/>
        <v>0</v>
      </c>
      <c r="BJ425" s="78">
        <f t="shared" si="351"/>
        <v>1</v>
      </c>
      <c r="BK425" s="78">
        <f t="shared" si="352"/>
        <v>1</v>
      </c>
      <c r="BL425" s="78">
        <f t="shared" si="353"/>
        <v>0</v>
      </c>
      <c r="BM425" s="72">
        <f t="shared" si="354"/>
        <v>1</v>
      </c>
      <c r="BN425" s="72">
        <f t="shared" si="355"/>
        <v>0</v>
      </c>
      <c r="BO425" s="72">
        <f t="shared" si="356"/>
        <v>1</v>
      </c>
      <c r="BP425" s="80">
        <f t="shared" si="357"/>
        <v>0</v>
      </c>
      <c r="BQ425" s="72">
        <f t="shared" si="358"/>
        <v>0</v>
      </c>
      <c r="BR425" s="72">
        <f t="shared" si="359"/>
        <v>0</v>
      </c>
      <c r="BS425" s="78">
        <f t="shared" si="360"/>
        <v>1</v>
      </c>
      <c r="BT425" s="78">
        <f t="shared" si="361"/>
        <v>0</v>
      </c>
      <c r="BU425" s="80">
        <f t="shared" si="362"/>
        <v>0</v>
      </c>
      <c r="BV425" s="80">
        <f t="shared" si="363"/>
        <v>0</v>
      </c>
      <c r="BW425" s="78">
        <f>COUNTIF(Referrals[[#This Row],[Name]:[Alt.contact]],"Mi")</f>
        <v>0</v>
      </c>
      <c r="BX425" s="80">
        <f t="shared" si="364"/>
        <v>0</v>
      </c>
      <c r="BY425" s="66">
        <f t="shared" si="365"/>
        <v>1</v>
      </c>
      <c r="BZ425" s="66">
        <f t="shared" si="366"/>
        <v>0</v>
      </c>
      <c r="CA425" s="67">
        <f t="shared" si="367"/>
        <v>1</v>
      </c>
      <c r="CB425" s="80">
        <f t="shared" si="368"/>
        <v>0</v>
      </c>
      <c r="CC425" s="80">
        <f t="shared" si="369"/>
        <v>0</v>
      </c>
      <c r="CD425" s="80">
        <f t="shared" si="370"/>
        <v>0</v>
      </c>
      <c r="CE425" s="52">
        <v>43500</v>
      </c>
      <c r="CG425" s="62"/>
      <c r="CH425" s="22"/>
      <c r="CI425" s="22"/>
      <c r="CJ425" s="4">
        <v>43500</v>
      </c>
      <c r="CK425" s="80" t="str">
        <f t="shared" si="371"/>
        <v>Yes</v>
      </c>
      <c r="CL425" s="15"/>
      <c r="CM425" s="6">
        <f t="shared" ca="1" si="372"/>
        <v>361</v>
      </c>
      <c r="CN425" s="6" t="str">
        <f t="shared" ca="1" si="373"/>
        <v>no</v>
      </c>
      <c r="CO425" s="80" t="str">
        <f t="shared" ca="1" si="374"/>
        <v>no</v>
      </c>
      <c r="CP425" s="80">
        <f t="shared" si="375"/>
        <v>47</v>
      </c>
      <c r="CQ425" s="80">
        <f t="shared" si="376"/>
        <v>28</v>
      </c>
      <c r="CR425" s="80">
        <f t="shared" si="377"/>
        <v>19</v>
      </c>
      <c r="CS425" s="80" t="str">
        <f t="shared" si="378"/>
        <v xml:space="preserve"> </v>
      </c>
    </row>
    <row r="426" spans="1:97">
      <c r="A426" s="33" t="s">
        <v>526</v>
      </c>
      <c r="B426" t="s">
        <v>60</v>
      </c>
      <c r="C426" t="s">
        <v>85</v>
      </c>
      <c r="D426">
        <v>1030478</v>
      </c>
      <c r="E426" s="4">
        <v>43069</v>
      </c>
      <c r="F426" s="2">
        <v>43453</v>
      </c>
      <c r="G426" s="2">
        <v>30579</v>
      </c>
      <c r="H426" s="58">
        <f t="shared" si="379"/>
        <v>35</v>
      </c>
      <c r="I426" s="72" t="s">
        <v>11</v>
      </c>
      <c r="J426" s="80" t="s">
        <v>11</v>
      </c>
      <c r="K426" s="6">
        <v>12</v>
      </c>
      <c r="L426" s="6" t="s">
        <v>8</v>
      </c>
      <c r="M426" s="6" t="s">
        <v>11</v>
      </c>
      <c r="N426" s="6" t="s">
        <v>8</v>
      </c>
      <c r="O426" s="29" t="s">
        <v>678</v>
      </c>
      <c r="P426" t="s">
        <v>9</v>
      </c>
      <c r="Q426" t="s">
        <v>11</v>
      </c>
      <c r="T426" t="s">
        <v>22</v>
      </c>
      <c r="U426" s="72" t="s">
        <v>8</v>
      </c>
      <c r="V426" t="s">
        <v>11</v>
      </c>
      <c r="W426" s="72" t="s">
        <v>11</v>
      </c>
      <c r="X426" s="72" t="s">
        <v>8</v>
      </c>
      <c r="Y426" s="80" t="s">
        <v>8</v>
      </c>
      <c r="Z426" s="53"/>
      <c r="AE426" t="s">
        <v>12</v>
      </c>
      <c r="AF426" s="6">
        <f>Referrals[[#This Row],[Date.Received]]-Referrals[[#This Row],[Date.Assessed]]</f>
        <v>384</v>
      </c>
      <c r="AG426" s="6" t="s">
        <v>644</v>
      </c>
      <c r="AH426" s="6" t="s">
        <v>642</v>
      </c>
      <c r="AI426" s="6" t="s">
        <v>700</v>
      </c>
      <c r="AJ426" s="63">
        <f t="shared" si="326"/>
        <v>2018</v>
      </c>
      <c r="AK426" s="63">
        <f t="shared" si="327"/>
        <v>12</v>
      </c>
      <c r="AL426" s="80">
        <f t="shared" si="328"/>
        <v>1</v>
      </c>
      <c r="AM426" s="80">
        <f t="shared" si="329"/>
        <v>0</v>
      </c>
      <c r="AN426" s="80">
        <f t="shared" si="330"/>
        <v>0</v>
      </c>
      <c r="AO426" s="44">
        <f t="shared" si="331"/>
        <v>0</v>
      </c>
      <c r="AP426" s="80">
        <f t="shared" si="332"/>
        <v>0</v>
      </c>
      <c r="AQ426" s="44">
        <f t="shared" si="333"/>
        <v>0</v>
      </c>
      <c r="AR426" s="80">
        <f t="shared" si="334"/>
        <v>0</v>
      </c>
      <c r="AS426" s="6">
        <f t="shared" si="335"/>
        <v>1</v>
      </c>
      <c r="AT426" s="80">
        <f t="shared" si="336"/>
        <v>0</v>
      </c>
      <c r="AU426" s="80">
        <f t="shared" si="337"/>
        <v>0</v>
      </c>
      <c r="AV426" s="72">
        <f t="shared" si="338"/>
        <v>1</v>
      </c>
      <c r="AW426" s="72">
        <f t="shared" si="339"/>
        <v>1</v>
      </c>
      <c r="AX426" s="72">
        <f t="shared" si="340"/>
        <v>0</v>
      </c>
      <c r="AY426" s="72">
        <f t="shared" si="341"/>
        <v>0</v>
      </c>
      <c r="AZ426" s="72">
        <f t="shared" si="342"/>
        <v>0</v>
      </c>
      <c r="BA426" s="72">
        <f>IF(SUM(Referrals[[#This Row],[Tribal.bin]:[GA.bin]]) = 0,0,1)</f>
        <v>1</v>
      </c>
      <c r="BB426" s="72">
        <f t="shared" si="343"/>
        <v>0</v>
      </c>
      <c r="BC426" s="72">
        <f t="shared" si="344"/>
        <v>0</v>
      </c>
      <c r="BD426" s="72">
        <f t="shared" si="345"/>
        <v>0</v>
      </c>
      <c r="BE426" s="72">
        <f t="shared" si="346"/>
        <v>0</v>
      </c>
      <c r="BF426" s="72">
        <f t="shared" si="347"/>
        <v>0</v>
      </c>
      <c r="BG426" s="72">
        <f t="shared" si="348"/>
        <v>0</v>
      </c>
      <c r="BH426" s="72">
        <f t="shared" si="349"/>
        <v>1</v>
      </c>
      <c r="BI426" s="72">
        <f t="shared" si="350"/>
        <v>1</v>
      </c>
      <c r="BJ426" s="78">
        <f t="shared" si="351"/>
        <v>1</v>
      </c>
      <c r="BK426" s="78">
        <f t="shared" si="352"/>
        <v>0</v>
      </c>
      <c r="BL426" s="78">
        <f t="shared" si="353"/>
        <v>0</v>
      </c>
      <c r="BM426" s="72">
        <f t="shared" si="354"/>
        <v>1</v>
      </c>
      <c r="BN426" s="72">
        <f t="shared" si="355"/>
        <v>0</v>
      </c>
      <c r="BO426" s="72">
        <f t="shared" si="356"/>
        <v>0</v>
      </c>
      <c r="BP426" s="80">
        <f t="shared" si="357"/>
        <v>0</v>
      </c>
      <c r="BQ426" s="72">
        <f t="shared" si="358"/>
        <v>1</v>
      </c>
      <c r="BR426" s="72">
        <f t="shared" si="359"/>
        <v>1</v>
      </c>
      <c r="BS426" s="78">
        <f t="shared" si="360"/>
        <v>1</v>
      </c>
      <c r="BT426" s="78">
        <f t="shared" si="361"/>
        <v>0</v>
      </c>
      <c r="BU426" s="80">
        <f t="shared" si="362"/>
        <v>0</v>
      </c>
      <c r="BV426" s="80">
        <f t="shared" si="363"/>
        <v>0</v>
      </c>
      <c r="BW426" s="78">
        <f>COUNTIF(Referrals[[#This Row],[Name]:[Alt.contact]],"Mi")</f>
        <v>1</v>
      </c>
      <c r="BX426" s="80">
        <f t="shared" si="364"/>
        <v>1</v>
      </c>
      <c r="BY426" s="72">
        <f t="shared" si="365"/>
        <v>0</v>
      </c>
      <c r="BZ426" s="80">
        <f t="shared" si="366"/>
        <v>0</v>
      </c>
      <c r="CA426" s="67">
        <f t="shared" si="367"/>
        <v>0</v>
      </c>
      <c r="CB426" s="80">
        <f t="shared" si="368"/>
        <v>1</v>
      </c>
      <c r="CC426" s="80">
        <f t="shared" si="369"/>
        <v>0</v>
      </c>
      <c r="CD426" s="80">
        <f t="shared" si="370"/>
        <v>0</v>
      </c>
      <c r="CE426" s="22"/>
      <c r="CF426" s="40" t="s">
        <v>413</v>
      </c>
      <c r="CG426" s="62"/>
      <c r="CH426" s="22"/>
      <c r="CI426" s="22" t="s">
        <v>27</v>
      </c>
      <c r="CJ426" s="4">
        <v>43503</v>
      </c>
      <c r="CK426" s="80" t="str">
        <f t="shared" si="371"/>
        <v xml:space="preserve"> </v>
      </c>
      <c r="CL426" s="15"/>
      <c r="CM426" s="6" t="str">
        <f t="shared" ca="1" si="372"/>
        <v xml:space="preserve"> </v>
      </c>
      <c r="CN426" s="6" t="str">
        <f t="shared" ca="1" si="373"/>
        <v xml:space="preserve"> </v>
      </c>
      <c r="CO426" s="80" t="str">
        <f t="shared" ca="1" si="374"/>
        <v xml:space="preserve"> </v>
      </c>
      <c r="CP426" s="80" t="str">
        <f t="shared" si="375"/>
        <v xml:space="preserve"> </v>
      </c>
      <c r="CQ426" s="80" t="str">
        <f t="shared" si="376"/>
        <v xml:space="preserve"> </v>
      </c>
      <c r="CR426" s="80" t="str">
        <f t="shared" si="377"/>
        <v xml:space="preserve"> </v>
      </c>
      <c r="CS426" s="80">
        <f t="shared" si="378"/>
        <v>50</v>
      </c>
    </row>
    <row r="427" spans="1:97">
      <c r="A427" s="33" t="s">
        <v>553</v>
      </c>
      <c r="B427" t="s">
        <v>284</v>
      </c>
      <c r="C427" t="s">
        <v>397</v>
      </c>
      <c r="D427">
        <v>1067709</v>
      </c>
      <c r="E427" s="4">
        <v>43215</v>
      </c>
      <c r="F427" s="2">
        <v>43453</v>
      </c>
      <c r="G427" s="2">
        <v>26091</v>
      </c>
      <c r="H427" s="58">
        <f t="shared" si="379"/>
        <v>47</v>
      </c>
      <c r="I427" s="72" t="s">
        <v>11</v>
      </c>
      <c r="J427" s="80" t="s">
        <v>11</v>
      </c>
      <c r="K427" s="6">
        <v>11</v>
      </c>
      <c r="L427" s="6" t="s">
        <v>8</v>
      </c>
      <c r="M427" s="6" t="s">
        <v>8</v>
      </c>
      <c r="N427" s="6" t="s">
        <v>8</v>
      </c>
      <c r="O427" s="83" t="s">
        <v>8</v>
      </c>
      <c r="P427" t="s">
        <v>9</v>
      </c>
      <c r="Q427" t="s">
        <v>11</v>
      </c>
      <c r="S427" s="40" t="s">
        <v>11</v>
      </c>
      <c r="T427" t="s">
        <v>10</v>
      </c>
      <c r="U427" s="76" t="s">
        <v>8</v>
      </c>
      <c r="V427" s="22" t="s">
        <v>11</v>
      </c>
      <c r="W427" s="76" t="s">
        <v>11</v>
      </c>
      <c r="X427" s="76" t="s">
        <v>11</v>
      </c>
      <c r="Y427" s="76" t="s">
        <v>8</v>
      </c>
      <c r="Z427" s="53"/>
      <c r="AE427" t="s">
        <v>12</v>
      </c>
      <c r="AF427" s="6">
        <f>Referrals[[#This Row],[Date.Received]]-Referrals[[#This Row],[Date.Assessed]]</f>
        <v>238</v>
      </c>
      <c r="AG427" s="6" t="s">
        <v>644</v>
      </c>
      <c r="AH427" s="6" t="s">
        <v>641</v>
      </c>
      <c r="AI427" s="6" t="s">
        <v>643</v>
      </c>
      <c r="AJ427" s="63">
        <f t="shared" si="326"/>
        <v>2018</v>
      </c>
      <c r="AK427" s="63">
        <f t="shared" si="327"/>
        <v>12</v>
      </c>
      <c r="AL427" s="80">
        <f t="shared" si="328"/>
        <v>1</v>
      </c>
      <c r="AM427" s="80">
        <f t="shared" si="329"/>
        <v>0</v>
      </c>
      <c r="AN427" s="80">
        <f t="shared" si="330"/>
        <v>0</v>
      </c>
      <c r="AO427" s="44">
        <f t="shared" si="331"/>
        <v>0</v>
      </c>
      <c r="AP427" s="80">
        <f t="shared" si="332"/>
        <v>0</v>
      </c>
      <c r="AQ427" s="44">
        <f t="shared" si="333"/>
        <v>0</v>
      </c>
      <c r="AR427" s="80">
        <f t="shared" si="334"/>
        <v>1</v>
      </c>
      <c r="AS427" s="44">
        <f t="shared" si="335"/>
        <v>0</v>
      </c>
      <c r="AT427" s="80">
        <f t="shared" si="336"/>
        <v>0</v>
      </c>
      <c r="AU427" s="80">
        <f t="shared" si="337"/>
        <v>1</v>
      </c>
      <c r="AV427" s="72">
        <f t="shared" si="338"/>
        <v>1</v>
      </c>
      <c r="AW427" s="72">
        <f t="shared" si="339"/>
        <v>0</v>
      </c>
      <c r="AX427" s="72">
        <f t="shared" si="340"/>
        <v>1</v>
      </c>
      <c r="AY427" s="72">
        <f t="shared" si="341"/>
        <v>0</v>
      </c>
      <c r="AZ427" s="72">
        <f t="shared" si="342"/>
        <v>0</v>
      </c>
      <c r="BA427" s="72">
        <f>IF(SUM(Referrals[[#This Row],[Tribal.bin]:[GA.bin]]) = 0,0,1)</f>
        <v>1</v>
      </c>
      <c r="BB427" s="72">
        <f t="shared" si="343"/>
        <v>0</v>
      </c>
      <c r="BC427" s="72">
        <f t="shared" si="344"/>
        <v>0</v>
      </c>
      <c r="BD427" s="72">
        <f t="shared" si="345"/>
        <v>0</v>
      </c>
      <c r="BE427" s="72">
        <f t="shared" si="346"/>
        <v>0</v>
      </c>
      <c r="BF427" s="72">
        <f t="shared" si="347"/>
        <v>0</v>
      </c>
      <c r="BG427" s="72">
        <f t="shared" si="348"/>
        <v>0</v>
      </c>
      <c r="BH427" s="72">
        <f t="shared" si="349"/>
        <v>1</v>
      </c>
      <c r="BI427" s="72">
        <f t="shared" si="350"/>
        <v>0</v>
      </c>
      <c r="BJ427" s="78">
        <f t="shared" si="351"/>
        <v>0</v>
      </c>
      <c r="BK427" s="78">
        <f t="shared" si="352"/>
        <v>0</v>
      </c>
      <c r="BL427" s="78">
        <f t="shared" si="353"/>
        <v>0</v>
      </c>
      <c r="BM427" s="72">
        <f t="shared" si="354"/>
        <v>1</v>
      </c>
      <c r="BN427" s="72">
        <f t="shared" si="355"/>
        <v>0</v>
      </c>
      <c r="BO427" s="72">
        <f t="shared" si="356"/>
        <v>1</v>
      </c>
      <c r="BP427" s="80">
        <f t="shared" si="357"/>
        <v>0</v>
      </c>
      <c r="BQ427" s="72">
        <f t="shared" si="358"/>
        <v>1</v>
      </c>
      <c r="BR427" s="72">
        <f t="shared" si="359"/>
        <v>1</v>
      </c>
      <c r="BS427" s="78">
        <f t="shared" si="360"/>
        <v>1</v>
      </c>
      <c r="BT427" s="78">
        <f t="shared" si="361"/>
        <v>1</v>
      </c>
      <c r="BU427" s="80">
        <f t="shared" si="362"/>
        <v>0</v>
      </c>
      <c r="BV427" s="80">
        <f t="shared" si="363"/>
        <v>0</v>
      </c>
      <c r="BW427" s="78">
        <f>COUNTIF(Referrals[[#This Row],[Name]:[Alt.contact]],"Mi")</f>
        <v>0</v>
      </c>
      <c r="BX427" s="80">
        <f t="shared" si="364"/>
        <v>0</v>
      </c>
      <c r="BY427" s="80">
        <f t="shared" si="365"/>
        <v>0</v>
      </c>
      <c r="BZ427" s="80">
        <f t="shared" si="366"/>
        <v>0</v>
      </c>
      <c r="CA427" s="67">
        <f t="shared" si="367"/>
        <v>0</v>
      </c>
      <c r="CB427" s="80">
        <f t="shared" si="368"/>
        <v>1</v>
      </c>
      <c r="CC427" s="80">
        <f t="shared" si="369"/>
        <v>0</v>
      </c>
      <c r="CD427" s="80">
        <f t="shared" si="370"/>
        <v>0</v>
      </c>
      <c r="CE427" s="22"/>
      <c r="CF427" s="40" t="s">
        <v>413</v>
      </c>
      <c r="CG427" s="62"/>
      <c r="CH427" s="22"/>
      <c r="CI427" s="22"/>
      <c r="CJ427" s="4">
        <v>43553</v>
      </c>
      <c r="CK427" s="80" t="str">
        <f t="shared" si="371"/>
        <v xml:space="preserve"> </v>
      </c>
      <c r="CL427" s="15"/>
      <c r="CM427" s="6" t="str">
        <f t="shared" ca="1" si="372"/>
        <v xml:space="preserve"> </v>
      </c>
      <c r="CN427" s="6" t="str">
        <f t="shared" ca="1" si="373"/>
        <v xml:space="preserve"> </v>
      </c>
      <c r="CO427" s="80" t="str">
        <f t="shared" ca="1" si="374"/>
        <v xml:space="preserve"> </v>
      </c>
      <c r="CP427" s="80" t="str">
        <f t="shared" si="375"/>
        <v xml:space="preserve"> </v>
      </c>
      <c r="CQ427" s="80" t="str">
        <f t="shared" si="376"/>
        <v xml:space="preserve"> </v>
      </c>
      <c r="CR427" s="80" t="str">
        <f t="shared" si="377"/>
        <v xml:space="preserve"> </v>
      </c>
      <c r="CS427" s="80">
        <f t="shared" si="378"/>
        <v>100</v>
      </c>
    </row>
    <row r="428" spans="1:97">
      <c r="A428" s="33" t="s">
        <v>570</v>
      </c>
      <c r="B428" t="s">
        <v>284</v>
      </c>
      <c r="C428" t="s">
        <v>397</v>
      </c>
      <c r="D428">
        <v>1005872</v>
      </c>
      <c r="E428" s="4">
        <v>43175</v>
      </c>
      <c r="F428" s="2">
        <v>43453</v>
      </c>
      <c r="G428" s="2">
        <v>25694</v>
      </c>
      <c r="H428" s="58">
        <f t="shared" si="379"/>
        <v>48</v>
      </c>
      <c r="I428" s="72" t="s">
        <v>8</v>
      </c>
      <c r="J428" s="43" t="s">
        <v>8</v>
      </c>
      <c r="K428" s="6">
        <v>10</v>
      </c>
      <c r="L428" s="6" t="s">
        <v>8</v>
      </c>
      <c r="M428" s="6" t="s">
        <v>11</v>
      </c>
      <c r="N428" s="6" t="s">
        <v>11</v>
      </c>
      <c r="O428" s="29" t="s">
        <v>678</v>
      </c>
      <c r="P428" t="s">
        <v>9</v>
      </c>
      <c r="Q428" t="s">
        <v>11</v>
      </c>
      <c r="R428" t="s">
        <v>11</v>
      </c>
      <c r="S428" s="40" t="s">
        <v>11</v>
      </c>
      <c r="T428" t="s">
        <v>22</v>
      </c>
      <c r="U428" s="72" t="s">
        <v>678</v>
      </c>
      <c r="V428" t="s">
        <v>11</v>
      </c>
      <c r="W428" s="72" t="s">
        <v>11</v>
      </c>
      <c r="X428" s="72" t="s">
        <v>11</v>
      </c>
      <c r="Y428" s="80" t="s">
        <v>8</v>
      </c>
      <c r="Z428" s="80" t="s">
        <v>8</v>
      </c>
      <c r="AA428" t="s">
        <v>408</v>
      </c>
      <c r="AE428" t="s">
        <v>12</v>
      </c>
      <c r="AF428" s="6">
        <f>Referrals[[#This Row],[Date.Received]]-Referrals[[#This Row],[Date.Assessed]]</f>
        <v>278</v>
      </c>
      <c r="AG428" s="6" t="s">
        <v>644</v>
      </c>
      <c r="AH428" s="6" t="s">
        <v>640</v>
      </c>
      <c r="AI428" s="6" t="s">
        <v>700</v>
      </c>
      <c r="AJ428" s="63">
        <f t="shared" si="326"/>
        <v>2018</v>
      </c>
      <c r="AK428" s="63">
        <f t="shared" si="327"/>
        <v>12</v>
      </c>
      <c r="AL428" s="80">
        <f t="shared" si="328"/>
        <v>1</v>
      </c>
      <c r="AM428" s="80">
        <f t="shared" si="329"/>
        <v>0</v>
      </c>
      <c r="AN428" s="80">
        <f t="shared" si="330"/>
        <v>0</v>
      </c>
      <c r="AO428" s="44">
        <f t="shared" si="331"/>
        <v>0</v>
      </c>
      <c r="AP428" s="80">
        <f t="shared" si="332"/>
        <v>0</v>
      </c>
      <c r="AQ428" s="80">
        <f t="shared" si="333"/>
        <v>1</v>
      </c>
      <c r="AR428" s="80">
        <f t="shared" si="334"/>
        <v>0</v>
      </c>
      <c r="AS428" s="44">
        <f t="shared" si="335"/>
        <v>0</v>
      </c>
      <c r="AT428" s="80">
        <f t="shared" si="336"/>
        <v>0</v>
      </c>
      <c r="AU428" s="80">
        <f t="shared" si="337"/>
        <v>0</v>
      </c>
      <c r="AV428" s="72">
        <f t="shared" si="338"/>
        <v>1</v>
      </c>
      <c r="AW428" s="72">
        <f t="shared" si="339"/>
        <v>1</v>
      </c>
      <c r="AX428" s="72">
        <f t="shared" si="340"/>
        <v>0</v>
      </c>
      <c r="AY428" s="72">
        <f t="shared" si="341"/>
        <v>0</v>
      </c>
      <c r="AZ428" s="72">
        <f t="shared" si="342"/>
        <v>0</v>
      </c>
      <c r="BA428" s="72">
        <f>IF(SUM(Referrals[[#This Row],[Tribal.bin]:[GA.bin]]) = 0,0,1)</f>
        <v>1</v>
      </c>
      <c r="BB428" s="72">
        <f t="shared" si="343"/>
        <v>0</v>
      </c>
      <c r="BC428" s="72">
        <f t="shared" si="344"/>
        <v>0</v>
      </c>
      <c r="BD428" s="72">
        <f t="shared" si="345"/>
        <v>0</v>
      </c>
      <c r="BE428" s="72">
        <f t="shared" si="346"/>
        <v>0</v>
      </c>
      <c r="BF428" s="72">
        <f t="shared" si="347"/>
        <v>0</v>
      </c>
      <c r="BG428" s="72">
        <f t="shared" si="348"/>
        <v>0</v>
      </c>
      <c r="BH428" s="72">
        <f t="shared" si="349"/>
        <v>1</v>
      </c>
      <c r="BI428" s="72">
        <f t="shared" si="350"/>
        <v>1</v>
      </c>
      <c r="BJ428" s="78">
        <f t="shared" si="351"/>
        <v>1</v>
      </c>
      <c r="BK428" s="78">
        <f t="shared" si="352"/>
        <v>1</v>
      </c>
      <c r="BL428" s="78">
        <f t="shared" si="353"/>
        <v>0</v>
      </c>
      <c r="BM428" s="72">
        <f t="shared" si="354"/>
        <v>1</v>
      </c>
      <c r="BN428" s="72">
        <f t="shared" si="355"/>
        <v>1</v>
      </c>
      <c r="BO428" s="72">
        <f t="shared" si="356"/>
        <v>1</v>
      </c>
      <c r="BP428" s="80">
        <f t="shared" si="357"/>
        <v>0</v>
      </c>
      <c r="BQ428" s="72">
        <f t="shared" si="358"/>
        <v>0</v>
      </c>
      <c r="BR428" s="72">
        <f t="shared" si="359"/>
        <v>0</v>
      </c>
      <c r="BS428" s="78">
        <f t="shared" si="360"/>
        <v>1</v>
      </c>
      <c r="BT428" s="78">
        <f t="shared" si="361"/>
        <v>1</v>
      </c>
      <c r="BU428" s="80">
        <f t="shared" si="362"/>
        <v>0</v>
      </c>
      <c r="BV428" s="80">
        <f t="shared" si="363"/>
        <v>0</v>
      </c>
      <c r="BW428" s="78">
        <f>COUNTIF(Referrals[[#This Row],[Name]:[Alt.contact]],"Mi")</f>
        <v>2</v>
      </c>
      <c r="BX428" s="80">
        <f t="shared" si="364"/>
        <v>1</v>
      </c>
      <c r="BY428" s="72">
        <f t="shared" si="365"/>
        <v>0</v>
      </c>
      <c r="BZ428" s="80">
        <f t="shared" si="366"/>
        <v>0</v>
      </c>
      <c r="CA428" s="67">
        <f t="shared" si="367"/>
        <v>0</v>
      </c>
      <c r="CB428" s="80">
        <f t="shared" si="368"/>
        <v>1</v>
      </c>
      <c r="CC428" s="80">
        <f t="shared" si="369"/>
        <v>0</v>
      </c>
      <c r="CD428" s="80">
        <f t="shared" si="370"/>
        <v>0</v>
      </c>
      <c r="CE428" s="22"/>
      <c r="CF428" s="40" t="s">
        <v>413</v>
      </c>
      <c r="CG428" s="62"/>
      <c r="CH428" s="22"/>
      <c r="CI428" s="22" t="s">
        <v>27</v>
      </c>
      <c r="CJ428" s="4">
        <v>43601</v>
      </c>
      <c r="CK428" s="80" t="str">
        <f t="shared" si="371"/>
        <v xml:space="preserve"> </v>
      </c>
      <c r="CL428" s="15"/>
      <c r="CM428" s="6" t="str">
        <f t="shared" ca="1" si="372"/>
        <v xml:space="preserve"> </v>
      </c>
      <c r="CN428" s="6" t="str">
        <f t="shared" ca="1" si="373"/>
        <v xml:space="preserve"> </v>
      </c>
      <c r="CO428" s="80" t="str">
        <f t="shared" ca="1" si="374"/>
        <v xml:space="preserve"> </v>
      </c>
      <c r="CP428" s="80" t="str">
        <f t="shared" si="375"/>
        <v xml:space="preserve"> </v>
      </c>
      <c r="CQ428" s="80" t="str">
        <f t="shared" si="376"/>
        <v xml:space="preserve"> </v>
      </c>
      <c r="CR428" s="80" t="str">
        <f t="shared" si="377"/>
        <v xml:space="preserve"> </v>
      </c>
      <c r="CS428" s="80">
        <f t="shared" si="378"/>
        <v>148</v>
      </c>
    </row>
    <row r="429" spans="1:97">
      <c r="A429" s="33" t="s">
        <v>571</v>
      </c>
      <c r="B429" t="s">
        <v>284</v>
      </c>
      <c r="C429" t="s">
        <v>397</v>
      </c>
      <c r="D429">
        <v>1012529</v>
      </c>
      <c r="E429" s="4">
        <v>42989</v>
      </c>
      <c r="F429" s="2">
        <v>43453</v>
      </c>
      <c r="G429" s="2">
        <v>24118</v>
      </c>
      <c r="H429" s="58">
        <f t="shared" si="379"/>
        <v>52</v>
      </c>
      <c r="I429" s="72" t="s">
        <v>11</v>
      </c>
      <c r="J429" s="43" t="s">
        <v>8</v>
      </c>
      <c r="K429" s="6">
        <v>10</v>
      </c>
      <c r="L429" s="6" t="s">
        <v>8</v>
      </c>
      <c r="M429" s="6" t="s">
        <v>11</v>
      </c>
      <c r="N429" s="6" t="s">
        <v>11</v>
      </c>
      <c r="O429" s="29" t="s">
        <v>678</v>
      </c>
      <c r="P429" t="s">
        <v>9</v>
      </c>
      <c r="Q429" t="s">
        <v>11</v>
      </c>
      <c r="T429" t="s">
        <v>22</v>
      </c>
      <c r="U429" s="72" t="s">
        <v>8</v>
      </c>
      <c r="V429" t="s">
        <v>11</v>
      </c>
      <c r="W429" s="72" t="s">
        <v>8</v>
      </c>
      <c r="X429" s="72" t="s">
        <v>11</v>
      </c>
      <c r="Y429" s="80" t="s">
        <v>8</v>
      </c>
      <c r="Z429" s="80" t="s">
        <v>8</v>
      </c>
      <c r="AA429" t="s">
        <v>524</v>
      </c>
      <c r="AE429" t="s">
        <v>12</v>
      </c>
      <c r="AF429" s="6">
        <f>Referrals[[#This Row],[Date.Received]]-Referrals[[#This Row],[Date.Assessed]]</f>
        <v>464</v>
      </c>
      <c r="AG429" s="6" t="s">
        <v>644</v>
      </c>
      <c r="AH429" s="6" t="s">
        <v>640</v>
      </c>
      <c r="AI429" s="6" t="s">
        <v>700</v>
      </c>
      <c r="AJ429" s="63">
        <f t="shared" si="326"/>
        <v>2018</v>
      </c>
      <c r="AK429" s="63">
        <f t="shared" si="327"/>
        <v>12</v>
      </c>
      <c r="AL429" s="80">
        <f t="shared" si="328"/>
        <v>1</v>
      </c>
      <c r="AM429" s="80">
        <f t="shared" si="329"/>
        <v>0</v>
      </c>
      <c r="AN429" s="80">
        <f t="shared" si="330"/>
        <v>0</v>
      </c>
      <c r="AO429" s="44">
        <f t="shared" si="331"/>
        <v>0</v>
      </c>
      <c r="AP429" s="80">
        <f t="shared" si="332"/>
        <v>0</v>
      </c>
      <c r="AQ429" s="80">
        <f t="shared" si="333"/>
        <v>1</v>
      </c>
      <c r="AR429" s="80">
        <f t="shared" si="334"/>
        <v>0</v>
      </c>
      <c r="AS429" s="44">
        <f t="shared" si="335"/>
        <v>0</v>
      </c>
      <c r="AT429" s="80">
        <f t="shared" si="336"/>
        <v>0</v>
      </c>
      <c r="AU429" s="80">
        <f t="shared" si="337"/>
        <v>0</v>
      </c>
      <c r="AV429" s="72">
        <f t="shared" si="338"/>
        <v>1</v>
      </c>
      <c r="AW429" s="72">
        <f t="shared" si="339"/>
        <v>1</v>
      </c>
      <c r="AX429" s="72">
        <f t="shared" si="340"/>
        <v>0</v>
      </c>
      <c r="AY429" s="72">
        <f t="shared" si="341"/>
        <v>0</v>
      </c>
      <c r="AZ429" s="72">
        <f t="shared" si="342"/>
        <v>0</v>
      </c>
      <c r="BA429" s="72">
        <f>IF(SUM(Referrals[[#This Row],[Tribal.bin]:[GA.bin]]) = 0,0,1)</f>
        <v>1</v>
      </c>
      <c r="BB429" s="72">
        <f t="shared" si="343"/>
        <v>0</v>
      </c>
      <c r="BC429" s="72">
        <f t="shared" si="344"/>
        <v>0</v>
      </c>
      <c r="BD429" s="72">
        <f t="shared" si="345"/>
        <v>0</v>
      </c>
      <c r="BE429" s="72">
        <f t="shared" si="346"/>
        <v>0</v>
      </c>
      <c r="BF429" s="72">
        <f t="shared" si="347"/>
        <v>0</v>
      </c>
      <c r="BG429" s="72">
        <f t="shared" si="348"/>
        <v>0</v>
      </c>
      <c r="BH429" s="72">
        <f t="shared" si="349"/>
        <v>1</v>
      </c>
      <c r="BI429" s="72">
        <f t="shared" si="350"/>
        <v>1</v>
      </c>
      <c r="BJ429" s="78">
        <f t="shared" si="351"/>
        <v>1</v>
      </c>
      <c r="BK429" s="78">
        <f t="shared" si="352"/>
        <v>1</v>
      </c>
      <c r="BL429" s="78">
        <f t="shared" si="353"/>
        <v>0</v>
      </c>
      <c r="BM429" s="72">
        <f t="shared" si="354"/>
        <v>1</v>
      </c>
      <c r="BN429" s="72">
        <f t="shared" si="355"/>
        <v>0</v>
      </c>
      <c r="BO429" s="72">
        <f t="shared" si="356"/>
        <v>0</v>
      </c>
      <c r="BP429" s="80">
        <f t="shared" si="357"/>
        <v>0</v>
      </c>
      <c r="BQ429" s="72">
        <f t="shared" si="358"/>
        <v>1</v>
      </c>
      <c r="BR429" s="72">
        <f t="shared" si="359"/>
        <v>0</v>
      </c>
      <c r="BS429" s="78">
        <f t="shared" si="360"/>
        <v>0</v>
      </c>
      <c r="BT429" s="78">
        <f t="shared" si="361"/>
        <v>1</v>
      </c>
      <c r="BU429" s="80">
        <f t="shared" si="362"/>
        <v>0</v>
      </c>
      <c r="BV429" s="80">
        <f t="shared" si="363"/>
        <v>0</v>
      </c>
      <c r="BW429" s="78">
        <f>COUNTIF(Referrals[[#This Row],[Name]:[Alt.contact]],"Mi")</f>
        <v>1</v>
      </c>
      <c r="BX429" s="80">
        <f t="shared" si="364"/>
        <v>1</v>
      </c>
      <c r="BY429" s="72">
        <f t="shared" si="365"/>
        <v>0</v>
      </c>
      <c r="BZ429" s="80">
        <f t="shared" si="366"/>
        <v>0</v>
      </c>
      <c r="CA429" s="67">
        <f t="shared" si="367"/>
        <v>0</v>
      </c>
      <c r="CB429" s="80">
        <f t="shared" si="368"/>
        <v>1</v>
      </c>
      <c r="CC429" s="80">
        <f t="shared" si="369"/>
        <v>0</v>
      </c>
      <c r="CD429" s="80">
        <f t="shared" si="370"/>
        <v>0</v>
      </c>
      <c r="CE429" s="22"/>
      <c r="CF429" s="40" t="s">
        <v>413</v>
      </c>
      <c r="CG429" s="62"/>
      <c r="CH429" s="22"/>
      <c r="CI429" s="22"/>
      <c r="CJ429" s="4">
        <v>43469</v>
      </c>
      <c r="CK429" s="80" t="str">
        <f t="shared" si="371"/>
        <v xml:space="preserve"> </v>
      </c>
      <c r="CL429" s="15"/>
      <c r="CM429" s="6" t="str">
        <f t="shared" ca="1" si="372"/>
        <v xml:space="preserve"> </v>
      </c>
      <c r="CN429" s="6" t="str">
        <f t="shared" ca="1" si="373"/>
        <v xml:space="preserve"> </v>
      </c>
      <c r="CO429" s="80" t="str">
        <f t="shared" ca="1" si="374"/>
        <v xml:space="preserve"> </v>
      </c>
      <c r="CP429" s="80" t="str">
        <f t="shared" si="375"/>
        <v xml:space="preserve"> </v>
      </c>
      <c r="CQ429" s="80" t="str">
        <f t="shared" si="376"/>
        <v xml:space="preserve"> </v>
      </c>
      <c r="CR429" s="80" t="str">
        <f t="shared" si="377"/>
        <v xml:space="preserve"> </v>
      </c>
      <c r="CS429" s="80">
        <f t="shared" si="378"/>
        <v>16</v>
      </c>
    </row>
    <row r="430" spans="1:97">
      <c r="A430" s="33" t="s">
        <v>573</v>
      </c>
      <c r="B430" t="s">
        <v>284</v>
      </c>
      <c r="C430" t="s">
        <v>397</v>
      </c>
      <c r="D430">
        <v>1067564</v>
      </c>
      <c r="E430" s="4">
        <v>43444</v>
      </c>
      <c r="F430" s="2">
        <v>43453</v>
      </c>
      <c r="G430" s="2">
        <v>28283</v>
      </c>
      <c r="H430" s="58">
        <f t="shared" si="379"/>
        <v>41</v>
      </c>
      <c r="I430" s="72" t="s">
        <v>8</v>
      </c>
      <c r="J430" s="43" t="s">
        <v>8</v>
      </c>
      <c r="K430" s="6">
        <v>11</v>
      </c>
      <c r="L430" s="6" t="s">
        <v>8</v>
      </c>
      <c r="M430" s="6" t="s">
        <v>8</v>
      </c>
      <c r="N430" s="6" t="s">
        <v>8</v>
      </c>
      <c r="O430" s="29" t="s">
        <v>8</v>
      </c>
      <c r="P430" t="s">
        <v>9</v>
      </c>
      <c r="Q430" t="s">
        <v>11</v>
      </c>
      <c r="S430" s="40" t="s">
        <v>11</v>
      </c>
      <c r="T430" t="s">
        <v>22</v>
      </c>
      <c r="U430" s="72" t="s">
        <v>678</v>
      </c>
      <c r="V430" t="s">
        <v>11</v>
      </c>
      <c r="W430" s="72" t="s">
        <v>8</v>
      </c>
      <c r="X430" s="72" t="s">
        <v>8</v>
      </c>
      <c r="Y430" s="80" t="s">
        <v>8</v>
      </c>
      <c r="Z430" s="80" t="s">
        <v>8</v>
      </c>
      <c r="AA430" t="s">
        <v>574</v>
      </c>
      <c r="AE430" t="s">
        <v>12</v>
      </c>
      <c r="AF430" s="6">
        <f>Referrals[[#This Row],[Date.Received]]-Referrals[[#This Row],[Date.Assessed]]</f>
        <v>9</v>
      </c>
      <c r="AG430" s="44" t="s">
        <v>645</v>
      </c>
      <c r="AH430" s="6" t="s">
        <v>640</v>
      </c>
      <c r="AI430" s="6" t="s">
        <v>700</v>
      </c>
      <c r="AJ430" s="63">
        <f t="shared" si="326"/>
        <v>2018</v>
      </c>
      <c r="AK430" s="63">
        <f t="shared" si="327"/>
        <v>12</v>
      </c>
      <c r="AL430" s="44">
        <f t="shared" si="328"/>
        <v>0</v>
      </c>
      <c r="AM430" s="80">
        <f t="shared" si="329"/>
        <v>1</v>
      </c>
      <c r="AN430" s="80">
        <f t="shared" si="330"/>
        <v>0</v>
      </c>
      <c r="AO430" s="44">
        <f t="shared" si="331"/>
        <v>0</v>
      </c>
      <c r="AP430" s="80">
        <f t="shared" si="332"/>
        <v>0</v>
      </c>
      <c r="AQ430" s="80">
        <f t="shared" si="333"/>
        <v>1</v>
      </c>
      <c r="AR430" s="80">
        <f t="shared" si="334"/>
        <v>0</v>
      </c>
      <c r="AS430" s="44">
        <f t="shared" si="335"/>
        <v>0</v>
      </c>
      <c r="AT430" s="80">
        <f t="shared" si="336"/>
        <v>0</v>
      </c>
      <c r="AU430" s="80">
        <f t="shared" si="337"/>
        <v>0</v>
      </c>
      <c r="AV430" s="72">
        <f t="shared" si="338"/>
        <v>1</v>
      </c>
      <c r="AW430" s="72">
        <f t="shared" si="339"/>
        <v>1</v>
      </c>
      <c r="AX430" s="72">
        <f t="shared" si="340"/>
        <v>0</v>
      </c>
      <c r="AY430" s="72">
        <f t="shared" si="341"/>
        <v>0</v>
      </c>
      <c r="AZ430" s="72">
        <f t="shared" si="342"/>
        <v>0</v>
      </c>
      <c r="BA430" s="72">
        <f>IF(SUM(Referrals[[#This Row],[Tribal.bin]:[GA.bin]]) = 0,0,1)</f>
        <v>1</v>
      </c>
      <c r="BB430" s="72">
        <f t="shared" si="343"/>
        <v>0</v>
      </c>
      <c r="BC430" s="72">
        <f t="shared" si="344"/>
        <v>0</v>
      </c>
      <c r="BD430" s="72">
        <f t="shared" si="345"/>
        <v>0</v>
      </c>
      <c r="BE430" s="72">
        <f t="shared" si="346"/>
        <v>0</v>
      </c>
      <c r="BF430" s="72">
        <f t="shared" si="347"/>
        <v>0</v>
      </c>
      <c r="BG430" s="72">
        <f t="shared" si="348"/>
        <v>0</v>
      </c>
      <c r="BH430" s="72">
        <f t="shared" si="349"/>
        <v>1</v>
      </c>
      <c r="BI430" s="72">
        <f t="shared" si="350"/>
        <v>0</v>
      </c>
      <c r="BJ430" s="78">
        <f t="shared" si="351"/>
        <v>0</v>
      </c>
      <c r="BK430" s="78">
        <f t="shared" si="352"/>
        <v>0</v>
      </c>
      <c r="BL430" s="78">
        <f t="shared" si="353"/>
        <v>0</v>
      </c>
      <c r="BM430" s="72">
        <f t="shared" si="354"/>
        <v>1</v>
      </c>
      <c r="BN430" s="72">
        <f t="shared" si="355"/>
        <v>0</v>
      </c>
      <c r="BO430" s="72">
        <f t="shared" si="356"/>
        <v>1</v>
      </c>
      <c r="BP430" s="80">
        <f t="shared" si="357"/>
        <v>0</v>
      </c>
      <c r="BQ430" s="72">
        <f t="shared" si="358"/>
        <v>0</v>
      </c>
      <c r="BR430" s="72">
        <f t="shared" si="359"/>
        <v>0</v>
      </c>
      <c r="BS430" s="78">
        <f t="shared" si="360"/>
        <v>0</v>
      </c>
      <c r="BT430" s="78">
        <f t="shared" si="361"/>
        <v>0</v>
      </c>
      <c r="BU430" s="80">
        <f t="shared" si="362"/>
        <v>0</v>
      </c>
      <c r="BV430" s="80">
        <f t="shared" si="363"/>
        <v>0</v>
      </c>
      <c r="BW430" s="78">
        <f>COUNTIF(Referrals[[#This Row],[Name]:[Alt.contact]],"Mi")</f>
        <v>1</v>
      </c>
      <c r="BX430" s="80">
        <f t="shared" si="364"/>
        <v>1</v>
      </c>
      <c r="BY430" s="72">
        <f t="shared" si="365"/>
        <v>0</v>
      </c>
      <c r="BZ430" s="80">
        <f t="shared" si="366"/>
        <v>0</v>
      </c>
      <c r="CA430" s="67">
        <f t="shared" si="367"/>
        <v>0</v>
      </c>
      <c r="CB430" s="80">
        <f t="shared" si="368"/>
        <v>1</v>
      </c>
      <c r="CC430" s="80">
        <f t="shared" si="369"/>
        <v>0</v>
      </c>
      <c r="CD430" s="80">
        <f t="shared" si="370"/>
        <v>0</v>
      </c>
      <c r="CE430" s="22"/>
      <c r="CF430" t="s">
        <v>94</v>
      </c>
      <c r="CG430" s="62"/>
      <c r="CI430" s="22" t="s">
        <v>27</v>
      </c>
      <c r="CJ430" s="4">
        <v>43493</v>
      </c>
      <c r="CK430" s="80" t="str">
        <f t="shared" si="371"/>
        <v xml:space="preserve"> </v>
      </c>
      <c r="CL430" s="15"/>
      <c r="CM430" s="6" t="str">
        <f t="shared" ca="1" si="372"/>
        <v xml:space="preserve"> </v>
      </c>
      <c r="CN430" s="6" t="str">
        <f t="shared" ca="1" si="373"/>
        <v xml:space="preserve"> </v>
      </c>
      <c r="CO430" s="80" t="str">
        <f t="shared" ca="1" si="374"/>
        <v xml:space="preserve"> </v>
      </c>
      <c r="CP430" s="80" t="str">
        <f t="shared" si="375"/>
        <v xml:space="preserve"> </v>
      </c>
      <c r="CQ430" s="80" t="str">
        <f t="shared" si="376"/>
        <v xml:space="preserve"> </v>
      </c>
      <c r="CR430" s="80" t="str">
        <f t="shared" si="377"/>
        <v xml:space="preserve"> </v>
      </c>
      <c r="CS430" s="80">
        <f t="shared" si="378"/>
        <v>40</v>
      </c>
    </row>
    <row r="431" spans="1:97">
      <c r="A431" s="33" t="s">
        <v>575</v>
      </c>
      <c r="B431" t="s">
        <v>284</v>
      </c>
      <c r="C431" t="s">
        <v>397</v>
      </c>
      <c r="D431">
        <v>1009605</v>
      </c>
      <c r="E431" s="4">
        <v>43026</v>
      </c>
      <c r="F431" s="2">
        <v>43453</v>
      </c>
      <c r="G431" s="2">
        <v>31506</v>
      </c>
      <c r="H431" s="58">
        <f t="shared" si="379"/>
        <v>32</v>
      </c>
      <c r="I431" s="72" t="s">
        <v>8</v>
      </c>
      <c r="J431" s="43" t="s">
        <v>8</v>
      </c>
      <c r="K431" s="6">
        <v>11</v>
      </c>
      <c r="L431" s="6" t="s">
        <v>8</v>
      </c>
      <c r="M431" s="6" t="s">
        <v>11</v>
      </c>
      <c r="N431" s="6" t="s">
        <v>11</v>
      </c>
      <c r="O431" s="29" t="s">
        <v>8</v>
      </c>
      <c r="P431" t="s">
        <v>9</v>
      </c>
      <c r="R431" t="s">
        <v>11</v>
      </c>
      <c r="S431" s="40" t="s">
        <v>11</v>
      </c>
      <c r="T431" t="s">
        <v>22</v>
      </c>
      <c r="U431" s="72" t="s">
        <v>678</v>
      </c>
      <c r="V431" t="s">
        <v>11</v>
      </c>
      <c r="W431" s="72" t="s">
        <v>8</v>
      </c>
      <c r="X431" s="72" t="s">
        <v>8</v>
      </c>
      <c r="Y431" s="80" t="s">
        <v>8</v>
      </c>
      <c r="Z431" s="53"/>
      <c r="AE431" t="s">
        <v>12</v>
      </c>
      <c r="AF431" s="6">
        <f>Referrals[[#This Row],[Date.Received]]-Referrals[[#This Row],[Date.Assessed]]</f>
        <v>427</v>
      </c>
      <c r="AG431" s="6" t="s">
        <v>644</v>
      </c>
      <c r="AH431" s="6" t="s">
        <v>642</v>
      </c>
      <c r="AI431" s="6" t="s">
        <v>700</v>
      </c>
      <c r="AJ431" s="63">
        <f t="shared" si="326"/>
        <v>2018</v>
      </c>
      <c r="AK431" s="63">
        <f t="shared" si="327"/>
        <v>12</v>
      </c>
      <c r="AL431" s="80">
        <f t="shared" si="328"/>
        <v>1</v>
      </c>
      <c r="AM431" s="80">
        <f t="shared" si="329"/>
        <v>0</v>
      </c>
      <c r="AN431" s="80">
        <f t="shared" si="330"/>
        <v>0</v>
      </c>
      <c r="AO431" s="44">
        <f t="shared" si="331"/>
        <v>0</v>
      </c>
      <c r="AP431" s="80">
        <f t="shared" si="332"/>
        <v>0</v>
      </c>
      <c r="AQ431" s="44">
        <f t="shared" si="333"/>
        <v>0</v>
      </c>
      <c r="AR431" s="80">
        <f t="shared" si="334"/>
        <v>0</v>
      </c>
      <c r="AS431" s="6">
        <f t="shared" si="335"/>
        <v>1</v>
      </c>
      <c r="AT431" s="80">
        <f t="shared" si="336"/>
        <v>0</v>
      </c>
      <c r="AU431" s="80">
        <f t="shared" si="337"/>
        <v>0</v>
      </c>
      <c r="AV431" s="72">
        <f t="shared" si="338"/>
        <v>1</v>
      </c>
      <c r="AW431" s="72">
        <f t="shared" si="339"/>
        <v>1</v>
      </c>
      <c r="AX431" s="72">
        <f t="shared" si="340"/>
        <v>0</v>
      </c>
      <c r="AY431" s="72">
        <f t="shared" si="341"/>
        <v>0</v>
      </c>
      <c r="AZ431" s="72">
        <f t="shared" si="342"/>
        <v>0</v>
      </c>
      <c r="BA431" s="72">
        <f>IF(SUM(Referrals[[#This Row],[Tribal.bin]:[GA.bin]]) = 0,0,1)</f>
        <v>1</v>
      </c>
      <c r="BB431" s="72">
        <f t="shared" si="343"/>
        <v>0</v>
      </c>
      <c r="BC431" s="72">
        <f t="shared" si="344"/>
        <v>0</v>
      </c>
      <c r="BD431" s="72">
        <f t="shared" si="345"/>
        <v>0</v>
      </c>
      <c r="BE431" s="72">
        <f t="shared" si="346"/>
        <v>0</v>
      </c>
      <c r="BF431" s="72">
        <f t="shared" si="347"/>
        <v>0</v>
      </c>
      <c r="BG431" s="72">
        <f t="shared" si="348"/>
        <v>0</v>
      </c>
      <c r="BH431" s="72">
        <f t="shared" si="349"/>
        <v>1</v>
      </c>
      <c r="BI431" s="72">
        <f t="shared" si="350"/>
        <v>0</v>
      </c>
      <c r="BJ431" s="78">
        <f t="shared" si="351"/>
        <v>1</v>
      </c>
      <c r="BK431" s="78">
        <f t="shared" si="352"/>
        <v>1</v>
      </c>
      <c r="BL431" s="78">
        <f t="shared" si="353"/>
        <v>0</v>
      </c>
      <c r="BM431" s="72">
        <f t="shared" si="354"/>
        <v>0</v>
      </c>
      <c r="BN431" s="72">
        <f t="shared" si="355"/>
        <v>1</v>
      </c>
      <c r="BO431" s="72">
        <f t="shared" si="356"/>
        <v>1</v>
      </c>
      <c r="BP431" s="80">
        <f t="shared" si="357"/>
        <v>0</v>
      </c>
      <c r="BQ431" s="72">
        <f t="shared" si="358"/>
        <v>0</v>
      </c>
      <c r="BR431" s="72">
        <f t="shared" si="359"/>
        <v>0</v>
      </c>
      <c r="BS431" s="78">
        <f t="shared" si="360"/>
        <v>0</v>
      </c>
      <c r="BT431" s="78">
        <f t="shared" si="361"/>
        <v>0</v>
      </c>
      <c r="BU431" s="80">
        <f t="shared" si="362"/>
        <v>0</v>
      </c>
      <c r="BV431" s="80">
        <f t="shared" si="363"/>
        <v>0</v>
      </c>
      <c r="BW431" s="78">
        <f>COUNTIF(Referrals[[#This Row],[Name]:[Alt.contact]],"Mi")</f>
        <v>1</v>
      </c>
      <c r="BX431" s="80">
        <f t="shared" si="364"/>
        <v>1</v>
      </c>
      <c r="BY431" s="80">
        <f t="shared" si="365"/>
        <v>0</v>
      </c>
      <c r="BZ431" s="80">
        <f t="shared" si="366"/>
        <v>0</v>
      </c>
      <c r="CA431" s="67">
        <f t="shared" si="367"/>
        <v>0</v>
      </c>
      <c r="CB431" s="80">
        <f t="shared" si="368"/>
        <v>1</v>
      </c>
      <c r="CC431" s="80">
        <f t="shared" si="369"/>
        <v>0</v>
      </c>
      <c r="CD431" s="80">
        <f t="shared" si="370"/>
        <v>0</v>
      </c>
      <c r="CE431" s="22"/>
      <c r="CF431" s="40" t="s">
        <v>413</v>
      </c>
      <c r="CG431" s="62"/>
      <c r="CH431" s="22"/>
      <c r="CI431" s="22"/>
      <c r="CJ431" s="4">
        <v>43469</v>
      </c>
      <c r="CK431" s="80" t="str">
        <f t="shared" si="371"/>
        <v xml:space="preserve"> </v>
      </c>
      <c r="CL431" s="15"/>
      <c r="CM431" s="6" t="str">
        <f t="shared" ca="1" si="372"/>
        <v xml:space="preserve"> </v>
      </c>
      <c r="CN431" s="6" t="str">
        <f t="shared" ca="1" si="373"/>
        <v xml:space="preserve"> </v>
      </c>
      <c r="CO431" s="80" t="str">
        <f t="shared" ca="1" si="374"/>
        <v xml:space="preserve"> </v>
      </c>
      <c r="CP431" s="80" t="str">
        <f t="shared" si="375"/>
        <v xml:space="preserve"> </v>
      </c>
      <c r="CQ431" s="80" t="str">
        <f t="shared" si="376"/>
        <v xml:space="preserve"> </v>
      </c>
      <c r="CR431" s="80" t="str">
        <f t="shared" si="377"/>
        <v xml:space="preserve"> </v>
      </c>
      <c r="CS431" s="80">
        <f t="shared" si="378"/>
        <v>16</v>
      </c>
    </row>
    <row r="432" spans="1:97">
      <c r="A432" s="33" t="s">
        <v>576</v>
      </c>
      <c r="B432" t="s">
        <v>43</v>
      </c>
      <c r="C432" t="s">
        <v>427</v>
      </c>
      <c r="D432">
        <v>1014655</v>
      </c>
      <c r="E432" s="4">
        <v>43372</v>
      </c>
      <c r="F432" s="2">
        <v>43453</v>
      </c>
      <c r="G432" s="2">
        <v>25651</v>
      </c>
      <c r="H432" s="58">
        <f t="shared" si="379"/>
        <v>48</v>
      </c>
      <c r="I432" s="72" t="s">
        <v>8</v>
      </c>
      <c r="J432" s="43" t="s">
        <v>8</v>
      </c>
      <c r="K432" s="6">
        <v>10</v>
      </c>
      <c r="L432" s="6" t="s">
        <v>8</v>
      </c>
      <c r="M432" s="6" t="s">
        <v>8</v>
      </c>
      <c r="N432" s="6" t="s">
        <v>8</v>
      </c>
      <c r="O432" s="29" t="s">
        <v>8</v>
      </c>
      <c r="P432" t="s">
        <v>21</v>
      </c>
      <c r="S432" s="40" t="s">
        <v>11</v>
      </c>
      <c r="T432" t="s">
        <v>22</v>
      </c>
      <c r="U432" s="72" t="s">
        <v>8</v>
      </c>
      <c r="V432" t="s">
        <v>11</v>
      </c>
      <c r="W432" s="72" t="s">
        <v>8</v>
      </c>
      <c r="X432" s="72" t="s">
        <v>8</v>
      </c>
      <c r="Y432" s="80" t="s">
        <v>8</v>
      </c>
      <c r="Z432" s="53"/>
      <c r="AE432" t="s">
        <v>12</v>
      </c>
      <c r="AF432" s="6">
        <f>Referrals[[#This Row],[Date.Received]]-Referrals[[#This Row],[Date.Assessed]]</f>
        <v>81</v>
      </c>
      <c r="AG432" s="44" t="s">
        <v>645</v>
      </c>
      <c r="AH432" s="6" t="s">
        <v>642</v>
      </c>
      <c r="AI432" s="6" t="s">
        <v>700</v>
      </c>
      <c r="AJ432" s="63">
        <f t="shared" si="326"/>
        <v>2018</v>
      </c>
      <c r="AK432" s="63">
        <f t="shared" si="327"/>
        <v>12</v>
      </c>
      <c r="AL432" s="44">
        <f t="shared" si="328"/>
        <v>0</v>
      </c>
      <c r="AM432" s="80">
        <f t="shared" si="329"/>
        <v>1</v>
      </c>
      <c r="AN432" s="80">
        <f t="shared" si="330"/>
        <v>0</v>
      </c>
      <c r="AO432" s="44">
        <f t="shared" si="331"/>
        <v>0</v>
      </c>
      <c r="AP432" s="80">
        <f t="shared" si="332"/>
        <v>0</v>
      </c>
      <c r="AQ432" s="44">
        <f t="shared" si="333"/>
        <v>0</v>
      </c>
      <c r="AR432" s="80">
        <f t="shared" si="334"/>
        <v>0</v>
      </c>
      <c r="AS432" s="6">
        <f t="shared" si="335"/>
        <v>1</v>
      </c>
      <c r="AT432" s="80">
        <f t="shared" si="336"/>
        <v>0</v>
      </c>
      <c r="AU432" s="80">
        <f t="shared" si="337"/>
        <v>0</v>
      </c>
      <c r="AV432" s="72">
        <f t="shared" si="338"/>
        <v>1</v>
      </c>
      <c r="AW432" s="72">
        <f t="shared" si="339"/>
        <v>1</v>
      </c>
      <c r="AX432" s="72">
        <f t="shared" si="340"/>
        <v>0</v>
      </c>
      <c r="AY432" s="72">
        <f t="shared" si="341"/>
        <v>0</v>
      </c>
      <c r="AZ432" s="72">
        <f t="shared" si="342"/>
        <v>0</v>
      </c>
      <c r="BA432" s="72">
        <f>IF(SUM(Referrals[[#This Row],[Tribal.bin]:[GA.bin]]) = 0,0,1)</f>
        <v>1</v>
      </c>
      <c r="BB432" s="72">
        <f t="shared" si="343"/>
        <v>0</v>
      </c>
      <c r="BC432" s="72">
        <f t="shared" si="344"/>
        <v>0</v>
      </c>
      <c r="BD432" s="72">
        <f t="shared" si="345"/>
        <v>0</v>
      </c>
      <c r="BE432" s="72">
        <f t="shared" si="346"/>
        <v>0</v>
      </c>
      <c r="BF432" s="72">
        <f t="shared" si="347"/>
        <v>0</v>
      </c>
      <c r="BG432" s="72">
        <f t="shared" si="348"/>
        <v>1</v>
      </c>
      <c r="BH432" s="72">
        <f t="shared" si="349"/>
        <v>0</v>
      </c>
      <c r="BI432" s="72">
        <f t="shared" si="350"/>
        <v>0</v>
      </c>
      <c r="BJ432" s="78">
        <f t="shared" si="351"/>
        <v>0</v>
      </c>
      <c r="BK432" s="78">
        <f t="shared" si="352"/>
        <v>0</v>
      </c>
      <c r="BL432" s="78">
        <f t="shared" si="353"/>
        <v>0</v>
      </c>
      <c r="BM432" s="72">
        <f t="shared" si="354"/>
        <v>0</v>
      </c>
      <c r="BN432" s="72">
        <f t="shared" si="355"/>
        <v>0</v>
      </c>
      <c r="BO432" s="72">
        <f t="shared" si="356"/>
        <v>1</v>
      </c>
      <c r="BP432" s="80">
        <f t="shared" si="357"/>
        <v>0</v>
      </c>
      <c r="BQ432" s="72">
        <f t="shared" si="358"/>
        <v>0</v>
      </c>
      <c r="BR432" s="72">
        <f t="shared" si="359"/>
        <v>0</v>
      </c>
      <c r="BS432" s="78">
        <f t="shared" si="360"/>
        <v>0</v>
      </c>
      <c r="BT432" s="78">
        <f t="shared" si="361"/>
        <v>0</v>
      </c>
      <c r="BU432" s="80">
        <f t="shared" si="362"/>
        <v>0</v>
      </c>
      <c r="BV432" s="80">
        <f t="shared" si="363"/>
        <v>0</v>
      </c>
      <c r="BW432" s="78">
        <f>COUNTIF(Referrals[[#This Row],[Name]:[Alt.contact]],"Mi")</f>
        <v>0</v>
      </c>
      <c r="BX432" s="80">
        <f t="shared" si="364"/>
        <v>0</v>
      </c>
      <c r="BY432" s="72">
        <f t="shared" si="365"/>
        <v>0</v>
      </c>
      <c r="BZ432" s="80">
        <f t="shared" si="366"/>
        <v>0</v>
      </c>
      <c r="CA432" s="67">
        <f t="shared" si="367"/>
        <v>0</v>
      </c>
      <c r="CB432" s="80">
        <f t="shared" si="368"/>
        <v>1</v>
      </c>
      <c r="CC432" s="80">
        <f t="shared" si="369"/>
        <v>0</v>
      </c>
      <c r="CD432" s="80">
        <f t="shared" si="370"/>
        <v>0</v>
      </c>
      <c r="CE432" s="22"/>
      <c r="CF432" s="40" t="s">
        <v>413</v>
      </c>
      <c r="CG432" s="62"/>
      <c r="CH432" s="22"/>
      <c r="CI432" s="22"/>
      <c r="CJ432" s="4">
        <v>43474</v>
      </c>
      <c r="CK432" s="80" t="str">
        <f t="shared" si="371"/>
        <v xml:space="preserve"> </v>
      </c>
      <c r="CL432" s="15"/>
      <c r="CM432" s="6" t="str">
        <f t="shared" ca="1" si="372"/>
        <v xml:space="preserve"> </v>
      </c>
      <c r="CN432" s="6" t="str">
        <f t="shared" ca="1" si="373"/>
        <v xml:space="preserve"> </v>
      </c>
      <c r="CO432" s="80" t="str">
        <f t="shared" ca="1" si="374"/>
        <v xml:space="preserve"> </v>
      </c>
      <c r="CP432" s="80" t="str">
        <f t="shared" si="375"/>
        <v xml:space="preserve"> </v>
      </c>
      <c r="CQ432" s="80" t="str">
        <f t="shared" si="376"/>
        <v xml:space="preserve"> </v>
      </c>
      <c r="CR432" s="80" t="str">
        <f t="shared" si="377"/>
        <v xml:space="preserve"> </v>
      </c>
      <c r="CS432" s="80">
        <f t="shared" si="378"/>
        <v>21</v>
      </c>
    </row>
    <row r="433" spans="1:97">
      <c r="A433" s="33" t="s">
        <v>578</v>
      </c>
      <c r="B433" t="s">
        <v>6</v>
      </c>
      <c r="C433" t="s">
        <v>169</v>
      </c>
      <c r="D433">
        <v>1077345</v>
      </c>
      <c r="E433" s="4">
        <v>43287</v>
      </c>
      <c r="F433" s="2">
        <v>43453</v>
      </c>
      <c r="G433" s="2">
        <v>24046</v>
      </c>
      <c r="H433" s="58">
        <f t="shared" si="379"/>
        <v>53</v>
      </c>
      <c r="I433" s="72" t="s">
        <v>8</v>
      </c>
      <c r="J433" s="43" t="s">
        <v>8</v>
      </c>
      <c r="K433" s="6">
        <v>10</v>
      </c>
      <c r="L433" s="6" t="s">
        <v>8</v>
      </c>
      <c r="M433" s="6" t="s">
        <v>8</v>
      </c>
      <c r="N433" s="6" t="s">
        <v>8</v>
      </c>
      <c r="O433" s="29" t="s">
        <v>8</v>
      </c>
      <c r="P433" t="s">
        <v>21</v>
      </c>
      <c r="Q433" t="s">
        <v>11</v>
      </c>
      <c r="S433" s="40" t="s">
        <v>11</v>
      </c>
      <c r="T433" t="s">
        <v>45</v>
      </c>
      <c r="U433" s="72" t="s">
        <v>8</v>
      </c>
      <c r="V433" t="s">
        <v>11</v>
      </c>
      <c r="W433" s="72" t="s">
        <v>11</v>
      </c>
      <c r="X433" s="72" t="s">
        <v>11</v>
      </c>
      <c r="Y433" s="80" t="s">
        <v>8</v>
      </c>
      <c r="Z433" s="80" t="s">
        <v>8</v>
      </c>
      <c r="AA433" t="s">
        <v>408</v>
      </c>
      <c r="AE433" t="s">
        <v>12</v>
      </c>
      <c r="AF433" s="6">
        <f>Referrals[[#This Row],[Date.Received]]-Referrals[[#This Row],[Date.Assessed]]</f>
        <v>166</v>
      </c>
      <c r="AG433" s="44" t="s">
        <v>645</v>
      </c>
      <c r="AH433" s="6" t="s">
        <v>640</v>
      </c>
      <c r="AI433" s="6" t="s">
        <v>700</v>
      </c>
      <c r="AJ433" s="63">
        <f t="shared" si="326"/>
        <v>2018</v>
      </c>
      <c r="AK433" s="63">
        <f t="shared" si="327"/>
        <v>12</v>
      </c>
      <c r="AL433" s="44">
        <f t="shared" si="328"/>
        <v>0</v>
      </c>
      <c r="AM433" s="80">
        <f t="shared" si="329"/>
        <v>1</v>
      </c>
      <c r="AN433" s="80">
        <f t="shared" si="330"/>
        <v>0</v>
      </c>
      <c r="AO433" s="44">
        <f t="shared" si="331"/>
        <v>0</v>
      </c>
      <c r="AP433" s="80">
        <f t="shared" si="332"/>
        <v>0</v>
      </c>
      <c r="AQ433" s="80">
        <f t="shared" si="333"/>
        <v>1</v>
      </c>
      <c r="AR433" s="80">
        <f t="shared" si="334"/>
        <v>0</v>
      </c>
      <c r="AS433" s="44">
        <f t="shared" si="335"/>
        <v>0</v>
      </c>
      <c r="AT433" s="80">
        <f t="shared" si="336"/>
        <v>0</v>
      </c>
      <c r="AU433" s="80">
        <f t="shared" si="337"/>
        <v>0</v>
      </c>
      <c r="AV433" s="72">
        <f t="shared" si="338"/>
        <v>1</v>
      </c>
      <c r="AW433" s="72">
        <f t="shared" si="339"/>
        <v>0</v>
      </c>
      <c r="AX433" s="72">
        <f t="shared" si="340"/>
        <v>0</v>
      </c>
      <c r="AY433" s="72">
        <f t="shared" si="341"/>
        <v>1</v>
      </c>
      <c r="AZ433" s="72">
        <f t="shared" si="342"/>
        <v>0</v>
      </c>
      <c r="BA433" s="72">
        <f>IF(SUM(Referrals[[#This Row],[Tribal.bin]:[GA.bin]]) = 0,0,1)</f>
        <v>1</v>
      </c>
      <c r="BB433" s="72">
        <f t="shared" si="343"/>
        <v>0</v>
      </c>
      <c r="BC433" s="72">
        <f t="shared" si="344"/>
        <v>0</v>
      </c>
      <c r="BD433" s="72">
        <f t="shared" si="345"/>
        <v>0</v>
      </c>
      <c r="BE433" s="72">
        <f t="shared" si="346"/>
        <v>0</v>
      </c>
      <c r="BF433" s="72">
        <f t="shared" si="347"/>
        <v>0</v>
      </c>
      <c r="BG433" s="72">
        <f t="shared" si="348"/>
        <v>1</v>
      </c>
      <c r="BH433" s="72">
        <f t="shared" si="349"/>
        <v>0</v>
      </c>
      <c r="BI433" s="72">
        <f t="shared" si="350"/>
        <v>0</v>
      </c>
      <c r="BJ433" s="78">
        <f t="shared" si="351"/>
        <v>0</v>
      </c>
      <c r="BK433" s="78">
        <f t="shared" si="352"/>
        <v>0</v>
      </c>
      <c r="BL433" s="78">
        <f t="shared" si="353"/>
        <v>0</v>
      </c>
      <c r="BM433" s="72">
        <f t="shared" si="354"/>
        <v>1</v>
      </c>
      <c r="BN433" s="72">
        <f t="shared" si="355"/>
        <v>0</v>
      </c>
      <c r="BO433" s="72">
        <f t="shared" si="356"/>
        <v>1</v>
      </c>
      <c r="BP433" s="80">
        <f t="shared" si="357"/>
        <v>0</v>
      </c>
      <c r="BQ433" s="72">
        <f t="shared" si="358"/>
        <v>0</v>
      </c>
      <c r="BR433" s="72">
        <f t="shared" si="359"/>
        <v>0</v>
      </c>
      <c r="BS433" s="78">
        <f t="shared" si="360"/>
        <v>1</v>
      </c>
      <c r="BT433" s="78">
        <f t="shared" si="361"/>
        <v>1</v>
      </c>
      <c r="BU433" s="80">
        <f t="shared" si="362"/>
        <v>0</v>
      </c>
      <c r="BV433" s="80">
        <f t="shared" si="363"/>
        <v>0</v>
      </c>
      <c r="BW433" s="78">
        <f>COUNTIF(Referrals[[#This Row],[Name]:[Alt.contact]],"Mi")</f>
        <v>0</v>
      </c>
      <c r="BX433" s="80">
        <f t="shared" si="364"/>
        <v>0</v>
      </c>
      <c r="BY433" s="80">
        <f t="shared" si="365"/>
        <v>0</v>
      </c>
      <c r="BZ433" s="80">
        <f t="shared" si="366"/>
        <v>0</v>
      </c>
      <c r="CA433" s="67">
        <f t="shared" si="367"/>
        <v>0</v>
      </c>
      <c r="CB433" s="80">
        <f t="shared" si="368"/>
        <v>1</v>
      </c>
      <c r="CC433" s="80">
        <f t="shared" si="369"/>
        <v>0</v>
      </c>
      <c r="CD433" s="80">
        <f t="shared" si="370"/>
        <v>0</v>
      </c>
      <c r="CE433" s="22"/>
      <c r="CF433" t="s">
        <v>717</v>
      </c>
      <c r="CG433" s="41" t="s">
        <v>133</v>
      </c>
      <c r="CI433" s="22"/>
      <c r="CJ433" s="4">
        <v>43473</v>
      </c>
      <c r="CK433" s="80" t="str">
        <f t="shared" si="371"/>
        <v xml:space="preserve"> </v>
      </c>
      <c r="CL433" s="15"/>
      <c r="CM433" s="6" t="str">
        <f t="shared" ca="1" si="372"/>
        <v xml:space="preserve"> </v>
      </c>
      <c r="CN433" s="6" t="str">
        <f t="shared" ca="1" si="373"/>
        <v xml:space="preserve"> </v>
      </c>
      <c r="CO433" s="80" t="str">
        <f t="shared" ca="1" si="374"/>
        <v xml:space="preserve"> </v>
      </c>
      <c r="CP433" s="80" t="str">
        <f t="shared" si="375"/>
        <v xml:space="preserve"> </v>
      </c>
      <c r="CQ433" s="80" t="str">
        <f t="shared" si="376"/>
        <v xml:space="preserve"> </v>
      </c>
      <c r="CR433" s="80" t="str">
        <f t="shared" si="377"/>
        <v xml:space="preserve"> </v>
      </c>
      <c r="CS433" s="80">
        <f t="shared" si="378"/>
        <v>20</v>
      </c>
    </row>
    <row r="434" spans="1:97">
      <c r="A434" s="33" t="s">
        <v>579</v>
      </c>
      <c r="B434" t="s">
        <v>284</v>
      </c>
      <c r="C434" t="s">
        <v>444</v>
      </c>
      <c r="D434">
        <v>1006733</v>
      </c>
      <c r="E434" s="4">
        <v>43145</v>
      </c>
      <c r="F434" s="2">
        <v>43453</v>
      </c>
      <c r="G434" s="2">
        <v>23068</v>
      </c>
      <c r="H434" s="69">
        <f t="shared" si="379"/>
        <v>55</v>
      </c>
      <c r="I434" s="72" t="s">
        <v>8</v>
      </c>
      <c r="J434" s="43" t="s">
        <v>8</v>
      </c>
      <c r="K434" s="6">
        <v>10</v>
      </c>
      <c r="L434" s="6" t="s">
        <v>8</v>
      </c>
      <c r="M434" s="6" t="s">
        <v>11</v>
      </c>
      <c r="N434" s="6" t="s">
        <v>8</v>
      </c>
      <c r="O434" s="29" t="s">
        <v>8</v>
      </c>
      <c r="P434" t="s">
        <v>9</v>
      </c>
      <c r="Q434" t="s">
        <v>11</v>
      </c>
      <c r="S434" s="40" t="s">
        <v>11</v>
      </c>
      <c r="T434" t="s">
        <v>25</v>
      </c>
      <c r="U434" s="72" t="s">
        <v>11</v>
      </c>
      <c r="V434" t="s">
        <v>11</v>
      </c>
      <c r="W434" s="72" t="s">
        <v>8</v>
      </c>
      <c r="X434" s="72" t="s">
        <v>11</v>
      </c>
      <c r="Y434" s="80" t="s">
        <v>8</v>
      </c>
      <c r="Z434" s="80" t="s">
        <v>8</v>
      </c>
      <c r="AA434" t="s">
        <v>408</v>
      </c>
      <c r="AB434" t="s">
        <v>15</v>
      </c>
      <c r="AC434" t="s">
        <v>695</v>
      </c>
      <c r="AD434" s="4">
        <v>43537</v>
      </c>
      <c r="AE434" t="s">
        <v>12</v>
      </c>
      <c r="AF434" s="6">
        <f>Referrals[[#This Row],[Date.Received]]-Referrals[[#This Row],[Date.Assessed]]</f>
        <v>308</v>
      </c>
      <c r="AG434" s="6" t="s">
        <v>644</v>
      </c>
      <c r="AH434" s="6" t="s">
        <v>640</v>
      </c>
      <c r="AI434" s="6" t="s">
        <v>700</v>
      </c>
      <c r="AJ434" s="63">
        <f t="shared" si="326"/>
        <v>2018</v>
      </c>
      <c r="AK434" s="63">
        <f t="shared" si="327"/>
        <v>12</v>
      </c>
      <c r="AL434" s="80">
        <f t="shared" si="328"/>
        <v>1</v>
      </c>
      <c r="AM434" s="80">
        <f t="shared" si="329"/>
        <v>0</v>
      </c>
      <c r="AN434" s="80">
        <f t="shared" si="330"/>
        <v>0</v>
      </c>
      <c r="AO434" s="44">
        <f t="shared" si="331"/>
        <v>0</v>
      </c>
      <c r="AP434" s="80">
        <f t="shared" si="332"/>
        <v>0</v>
      </c>
      <c r="AQ434" s="80">
        <f t="shared" si="333"/>
        <v>1</v>
      </c>
      <c r="AR434" s="80">
        <f t="shared" si="334"/>
        <v>0</v>
      </c>
      <c r="AS434" s="44">
        <f t="shared" si="335"/>
        <v>0</v>
      </c>
      <c r="AT434" s="80">
        <f t="shared" si="336"/>
        <v>0</v>
      </c>
      <c r="AU434" s="80">
        <f t="shared" si="337"/>
        <v>0</v>
      </c>
      <c r="AV434" s="72">
        <f t="shared" si="338"/>
        <v>1</v>
      </c>
      <c r="AW434" s="72">
        <f t="shared" si="339"/>
        <v>0</v>
      </c>
      <c r="AX434" s="72">
        <f t="shared" si="340"/>
        <v>0</v>
      </c>
      <c r="AY434" s="72">
        <f t="shared" si="341"/>
        <v>0</v>
      </c>
      <c r="AZ434" s="72">
        <f t="shared" si="342"/>
        <v>1</v>
      </c>
      <c r="BA434" s="72">
        <f>IF(SUM(Referrals[[#This Row],[Tribal.bin]:[GA.bin]]) = 0,0,1)</f>
        <v>1</v>
      </c>
      <c r="BB434" s="72">
        <f t="shared" si="343"/>
        <v>0</v>
      </c>
      <c r="BC434" s="72">
        <f t="shared" si="344"/>
        <v>0</v>
      </c>
      <c r="BD434" s="72">
        <f t="shared" si="345"/>
        <v>0</v>
      </c>
      <c r="BE434" s="72">
        <f t="shared" si="346"/>
        <v>0</v>
      </c>
      <c r="BF434" s="72">
        <f t="shared" si="347"/>
        <v>0</v>
      </c>
      <c r="BG434" s="72">
        <f t="shared" si="348"/>
        <v>0</v>
      </c>
      <c r="BH434" s="72">
        <f t="shared" si="349"/>
        <v>1</v>
      </c>
      <c r="BI434" s="72">
        <f t="shared" si="350"/>
        <v>0</v>
      </c>
      <c r="BJ434" s="78">
        <f t="shared" si="351"/>
        <v>1</v>
      </c>
      <c r="BK434" s="78">
        <f t="shared" si="352"/>
        <v>0</v>
      </c>
      <c r="BL434" s="78">
        <f t="shared" si="353"/>
        <v>0</v>
      </c>
      <c r="BM434" s="72">
        <f t="shared" si="354"/>
        <v>1</v>
      </c>
      <c r="BN434" s="72">
        <f t="shared" si="355"/>
        <v>0</v>
      </c>
      <c r="BO434" s="72">
        <f t="shared" si="356"/>
        <v>1</v>
      </c>
      <c r="BP434" s="80">
        <f t="shared" si="357"/>
        <v>0</v>
      </c>
      <c r="BQ434" s="72">
        <f t="shared" si="358"/>
        <v>0</v>
      </c>
      <c r="BR434" s="72">
        <f t="shared" si="359"/>
        <v>0</v>
      </c>
      <c r="BS434" s="78">
        <f t="shared" si="360"/>
        <v>0</v>
      </c>
      <c r="BT434" s="78">
        <f t="shared" si="361"/>
        <v>1</v>
      </c>
      <c r="BU434" s="80">
        <f t="shared" si="362"/>
        <v>1</v>
      </c>
      <c r="BV434" s="80">
        <f t="shared" si="363"/>
        <v>0</v>
      </c>
      <c r="BW434" s="78">
        <f>COUNTIF(Referrals[[#This Row],[Name]:[Alt.contact]],"Mi")</f>
        <v>0</v>
      </c>
      <c r="BX434" s="80">
        <f t="shared" si="364"/>
        <v>0</v>
      </c>
      <c r="BY434" s="66">
        <f t="shared" si="365"/>
        <v>1</v>
      </c>
      <c r="BZ434" s="66">
        <f t="shared" si="366"/>
        <v>0</v>
      </c>
      <c r="CA434" s="69">
        <f t="shared" si="367"/>
        <v>0</v>
      </c>
      <c r="CB434" s="80">
        <f t="shared" si="368"/>
        <v>1</v>
      </c>
      <c r="CC434" s="80">
        <f t="shared" si="369"/>
        <v>0</v>
      </c>
      <c r="CD434" s="80">
        <f t="shared" si="370"/>
        <v>0</v>
      </c>
      <c r="CE434" s="22"/>
      <c r="CF434" t="s">
        <v>717</v>
      </c>
      <c r="CG434" s="41" t="s">
        <v>104</v>
      </c>
      <c r="CH434" s="35"/>
      <c r="CI434" s="22" t="s">
        <v>35</v>
      </c>
      <c r="CJ434" s="4">
        <v>43566</v>
      </c>
      <c r="CK434" s="80" t="str">
        <f t="shared" si="371"/>
        <v xml:space="preserve"> </v>
      </c>
      <c r="CL434" s="15"/>
      <c r="CM434" s="6" t="str">
        <f t="shared" ca="1" si="372"/>
        <v xml:space="preserve"> </v>
      </c>
      <c r="CN434" s="6" t="str">
        <f t="shared" ca="1" si="373"/>
        <v xml:space="preserve"> </v>
      </c>
      <c r="CO434" s="80" t="str">
        <f t="shared" ca="1" si="374"/>
        <v xml:space="preserve"> </v>
      </c>
      <c r="CP434" s="80" t="str">
        <f t="shared" si="375"/>
        <v xml:space="preserve"> </v>
      </c>
      <c r="CQ434" s="80">
        <f t="shared" si="376"/>
        <v>84</v>
      </c>
      <c r="CR434" s="80" t="str">
        <f t="shared" si="377"/>
        <v xml:space="preserve"> </v>
      </c>
      <c r="CS434" s="80">
        <f t="shared" si="378"/>
        <v>113</v>
      </c>
    </row>
    <row r="435" spans="1:97">
      <c r="A435" s="33" t="s">
        <v>581</v>
      </c>
      <c r="B435" t="s">
        <v>284</v>
      </c>
      <c r="C435" t="s">
        <v>397</v>
      </c>
      <c r="D435">
        <v>1006237</v>
      </c>
      <c r="E435" s="4">
        <v>43227</v>
      </c>
      <c r="F435" s="2">
        <v>43453</v>
      </c>
      <c r="G435" s="2">
        <v>24421</v>
      </c>
      <c r="H435" s="58">
        <f t="shared" si="379"/>
        <v>52</v>
      </c>
      <c r="I435" s="72" t="s">
        <v>8</v>
      </c>
      <c r="J435" s="43" t="s">
        <v>8</v>
      </c>
      <c r="K435" s="6">
        <v>10</v>
      </c>
      <c r="L435" s="6" t="s">
        <v>8</v>
      </c>
      <c r="M435" s="6" t="s">
        <v>11</v>
      </c>
      <c r="N435" s="6" t="s">
        <v>8</v>
      </c>
      <c r="O435" s="29" t="s">
        <v>678</v>
      </c>
      <c r="P435" t="s">
        <v>21</v>
      </c>
      <c r="Q435" t="s">
        <v>11</v>
      </c>
      <c r="S435" s="40" t="s">
        <v>11</v>
      </c>
      <c r="T435" t="s">
        <v>45</v>
      </c>
      <c r="U435" s="72" t="s">
        <v>11</v>
      </c>
      <c r="V435" t="s">
        <v>11</v>
      </c>
      <c r="W435" s="72" t="s">
        <v>11</v>
      </c>
      <c r="X435" s="72" t="s">
        <v>8</v>
      </c>
      <c r="Y435" s="80" t="s">
        <v>11</v>
      </c>
      <c r="Z435" s="80" t="s">
        <v>8</v>
      </c>
      <c r="AA435" t="s">
        <v>408</v>
      </c>
      <c r="AE435" t="s">
        <v>12</v>
      </c>
      <c r="AF435" s="6">
        <f>Referrals[[#This Row],[Date.Received]]-Referrals[[#This Row],[Date.Assessed]]</f>
        <v>226</v>
      </c>
      <c r="AG435" s="44" t="s">
        <v>645</v>
      </c>
      <c r="AH435" s="6" t="s">
        <v>640</v>
      </c>
      <c r="AI435" s="6" t="s">
        <v>700</v>
      </c>
      <c r="AJ435" s="63">
        <f t="shared" si="326"/>
        <v>2018</v>
      </c>
      <c r="AK435" s="63">
        <f t="shared" si="327"/>
        <v>12</v>
      </c>
      <c r="AL435" s="44">
        <f t="shared" si="328"/>
        <v>0</v>
      </c>
      <c r="AM435" s="80">
        <f t="shared" si="329"/>
        <v>1</v>
      </c>
      <c r="AN435" s="80">
        <f t="shared" si="330"/>
        <v>0</v>
      </c>
      <c r="AO435" s="44">
        <f t="shared" si="331"/>
        <v>0</v>
      </c>
      <c r="AP435" s="80">
        <f t="shared" si="332"/>
        <v>0</v>
      </c>
      <c r="AQ435" s="80">
        <f t="shared" si="333"/>
        <v>1</v>
      </c>
      <c r="AR435" s="80">
        <f t="shared" si="334"/>
        <v>0</v>
      </c>
      <c r="AS435" s="44">
        <f t="shared" si="335"/>
        <v>0</v>
      </c>
      <c r="AT435" s="80">
        <f t="shared" si="336"/>
        <v>0</v>
      </c>
      <c r="AU435" s="80">
        <f t="shared" si="337"/>
        <v>0</v>
      </c>
      <c r="AV435" s="72">
        <f t="shared" si="338"/>
        <v>1</v>
      </c>
      <c r="AW435" s="72">
        <f t="shared" si="339"/>
        <v>0</v>
      </c>
      <c r="AX435" s="72">
        <f t="shared" si="340"/>
        <v>0</v>
      </c>
      <c r="AY435" s="72">
        <f t="shared" si="341"/>
        <v>1</v>
      </c>
      <c r="AZ435" s="72">
        <f t="shared" si="342"/>
        <v>0</v>
      </c>
      <c r="BA435" s="72">
        <f>IF(SUM(Referrals[[#This Row],[Tribal.bin]:[GA.bin]]) = 0,0,1)</f>
        <v>1</v>
      </c>
      <c r="BB435" s="72">
        <f t="shared" si="343"/>
        <v>0</v>
      </c>
      <c r="BC435" s="72">
        <f t="shared" si="344"/>
        <v>0</v>
      </c>
      <c r="BD435" s="72">
        <f t="shared" si="345"/>
        <v>0</v>
      </c>
      <c r="BE435" s="72">
        <f t="shared" si="346"/>
        <v>0</v>
      </c>
      <c r="BF435" s="72">
        <f t="shared" si="347"/>
        <v>0</v>
      </c>
      <c r="BG435" s="72">
        <f t="shared" si="348"/>
        <v>1</v>
      </c>
      <c r="BH435" s="72">
        <f t="shared" si="349"/>
        <v>0</v>
      </c>
      <c r="BI435" s="72">
        <f t="shared" si="350"/>
        <v>1</v>
      </c>
      <c r="BJ435" s="78">
        <f t="shared" si="351"/>
        <v>1</v>
      </c>
      <c r="BK435" s="78">
        <f t="shared" si="352"/>
        <v>0</v>
      </c>
      <c r="BL435" s="78">
        <f t="shared" si="353"/>
        <v>0</v>
      </c>
      <c r="BM435" s="72">
        <f t="shared" si="354"/>
        <v>1</v>
      </c>
      <c r="BN435" s="72">
        <f t="shared" si="355"/>
        <v>0</v>
      </c>
      <c r="BO435" s="72">
        <f t="shared" si="356"/>
        <v>1</v>
      </c>
      <c r="BP435" s="80">
        <f t="shared" si="357"/>
        <v>1</v>
      </c>
      <c r="BQ435" s="72">
        <f t="shared" si="358"/>
        <v>0</v>
      </c>
      <c r="BR435" s="72">
        <f t="shared" si="359"/>
        <v>0</v>
      </c>
      <c r="BS435" s="78">
        <f t="shared" si="360"/>
        <v>1</v>
      </c>
      <c r="BT435" s="78">
        <f t="shared" si="361"/>
        <v>0</v>
      </c>
      <c r="BU435" s="80">
        <f t="shared" si="362"/>
        <v>1</v>
      </c>
      <c r="BV435" s="80">
        <f t="shared" si="363"/>
        <v>0</v>
      </c>
      <c r="BW435" s="78">
        <f>COUNTIF(Referrals[[#This Row],[Name]:[Alt.contact]],"Mi")</f>
        <v>1</v>
      </c>
      <c r="BX435" s="80">
        <f t="shared" si="364"/>
        <v>1</v>
      </c>
      <c r="BY435" s="72">
        <f t="shared" si="365"/>
        <v>0</v>
      </c>
      <c r="BZ435" s="80">
        <f t="shared" si="366"/>
        <v>0</v>
      </c>
      <c r="CA435" s="67">
        <f t="shared" si="367"/>
        <v>0</v>
      </c>
      <c r="CB435" s="80">
        <f t="shared" si="368"/>
        <v>1</v>
      </c>
      <c r="CC435" s="80">
        <f t="shared" si="369"/>
        <v>0</v>
      </c>
      <c r="CD435" s="80">
        <f t="shared" si="370"/>
        <v>0</v>
      </c>
      <c r="CE435" s="22"/>
      <c r="CF435" s="40" t="s">
        <v>413</v>
      </c>
      <c r="CG435" s="62"/>
      <c r="CH435" s="22"/>
      <c r="CI435" s="22"/>
      <c r="CJ435" s="4">
        <v>43474</v>
      </c>
      <c r="CK435" s="80" t="str">
        <f t="shared" si="371"/>
        <v xml:space="preserve"> </v>
      </c>
      <c r="CL435" s="15"/>
      <c r="CM435" s="6" t="str">
        <f t="shared" ca="1" si="372"/>
        <v xml:space="preserve"> </v>
      </c>
      <c r="CN435" s="6" t="str">
        <f t="shared" ca="1" si="373"/>
        <v xml:space="preserve"> </v>
      </c>
      <c r="CO435" s="80" t="str">
        <f t="shared" ca="1" si="374"/>
        <v xml:space="preserve"> </v>
      </c>
      <c r="CP435" s="80" t="str">
        <f t="shared" si="375"/>
        <v xml:space="preserve"> </v>
      </c>
      <c r="CQ435" s="80" t="str">
        <f t="shared" si="376"/>
        <v xml:space="preserve"> </v>
      </c>
      <c r="CR435" s="80" t="str">
        <f t="shared" si="377"/>
        <v xml:space="preserve"> </v>
      </c>
      <c r="CS435" s="80">
        <f t="shared" si="378"/>
        <v>21</v>
      </c>
    </row>
    <row r="436" spans="1:97">
      <c r="A436" s="33" t="s">
        <v>541</v>
      </c>
      <c r="B436" t="s">
        <v>43</v>
      </c>
      <c r="C436" t="s">
        <v>468</v>
      </c>
      <c r="D436">
        <v>1069824</v>
      </c>
      <c r="E436" s="4">
        <v>43298</v>
      </c>
      <c r="F436" s="2">
        <v>43473</v>
      </c>
      <c r="G436" s="2">
        <v>20858</v>
      </c>
      <c r="H436" s="69">
        <f t="shared" si="379"/>
        <v>61</v>
      </c>
      <c r="I436" s="72" t="s">
        <v>11</v>
      </c>
      <c r="J436" s="72" t="s">
        <v>11</v>
      </c>
      <c r="K436" s="6">
        <v>12</v>
      </c>
      <c r="L436" s="6" t="s">
        <v>8</v>
      </c>
      <c r="M436" s="6" t="s">
        <v>11</v>
      </c>
      <c r="N436" s="6" t="s">
        <v>11</v>
      </c>
      <c r="O436" s="29" t="s">
        <v>8</v>
      </c>
      <c r="P436" t="s">
        <v>9</v>
      </c>
      <c r="Q436" t="s">
        <v>11</v>
      </c>
      <c r="S436" s="40" t="s">
        <v>11</v>
      </c>
      <c r="T436" t="s">
        <v>10</v>
      </c>
      <c r="U436" s="72" t="s">
        <v>8</v>
      </c>
      <c r="V436" t="s">
        <v>11</v>
      </c>
      <c r="W436" s="72" t="s">
        <v>11</v>
      </c>
      <c r="X436" s="72" t="s">
        <v>11</v>
      </c>
      <c r="Y436" s="80" t="s">
        <v>8</v>
      </c>
      <c r="AB436" t="s">
        <v>143</v>
      </c>
      <c r="AC436" t="s">
        <v>172</v>
      </c>
      <c r="AD436" s="4">
        <v>43429</v>
      </c>
      <c r="AE436" t="s">
        <v>16</v>
      </c>
      <c r="AF436" s="6">
        <f>Referrals[[#This Row],[Date.Received]]-Referrals[[#This Row],[Date.Assessed]]</f>
        <v>175</v>
      </c>
      <c r="AG436" s="6" t="s">
        <v>644</v>
      </c>
      <c r="AH436" s="6" t="s">
        <v>640</v>
      </c>
      <c r="AI436" s="6" t="s">
        <v>700</v>
      </c>
      <c r="AJ436" s="63">
        <f t="shared" si="326"/>
        <v>2019</v>
      </c>
      <c r="AK436" s="63">
        <f t="shared" si="327"/>
        <v>1</v>
      </c>
      <c r="AL436" s="80">
        <f t="shared" si="328"/>
        <v>1</v>
      </c>
      <c r="AM436" s="80">
        <f t="shared" si="329"/>
        <v>0</v>
      </c>
      <c r="AN436" s="80">
        <f t="shared" si="330"/>
        <v>0</v>
      </c>
      <c r="AO436" s="44">
        <f t="shared" si="331"/>
        <v>0</v>
      </c>
      <c r="AP436" s="80">
        <f t="shared" si="332"/>
        <v>0</v>
      </c>
      <c r="AQ436" s="80">
        <f t="shared" si="333"/>
        <v>1</v>
      </c>
      <c r="AR436" s="80">
        <f t="shared" si="334"/>
        <v>0</v>
      </c>
      <c r="AS436" s="44">
        <f t="shared" si="335"/>
        <v>0</v>
      </c>
      <c r="AT436" s="80">
        <f t="shared" si="336"/>
        <v>0</v>
      </c>
      <c r="AU436" s="80">
        <f t="shared" si="337"/>
        <v>0</v>
      </c>
      <c r="AV436" s="72">
        <f t="shared" si="338"/>
        <v>1</v>
      </c>
      <c r="AW436" s="72">
        <f t="shared" si="339"/>
        <v>0</v>
      </c>
      <c r="AX436" s="72">
        <f t="shared" si="340"/>
        <v>1</v>
      </c>
      <c r="AY436" s="72">
        <f t="shared" si="341"/>
        <v>0</v>
      </c>
      <c r="AZ436" s="72">
        <f t="shared" si="342"/>
        <v>0</v>
      </c>
      <c r="BA436" s="72">
        <f>IF(SUM(Referrals[[#This Row],[Tribal.bin]:[GA.bin]]) = 0,0,1)</f>
        <v>1</v>
      </c>
      <c r="BB436" s="72">
        <f t="shared" si="343"/>
        <v>0</v>
      </c>
      <c r="BC436" s="72">
        <f t="shared" si="344"/>
        <v>0</v>
      </c>
      <c r="BD436" s="72">
        <f t="shared" si="345"/>
        <v>0</v>
      </c>
      <c r="BE436" s="72">
        <f t="shared" si="346"/>
        <v>0</v>
      </c>
      <c r="BF436" s="72">
        <f t="shared" si="347"/>
        <v>0</v>
      </c>
      <c r="BG436" s="72">
        <f t="shared" si="348"/>
        <v>0</v>
      </c>
      <c r="BH436" s="72">
        <f t="shared" si="349"/>
        <v>1</v>
      </c>
      <c r="BI436" s="72">
        <f t="shared" si="350"/>
        <v>0</v>
      </c>
      <c r="BJ436" s="78">
        <f t="shared" si="351"/>
        <v>1</v>
      </c>
      <c r="BK436" s="78">
        <f t="shared" si="352"/>
        <v>1</v>
      </c>
      <c r="BL436" s="78">
        <f t="shared" si="353"/>
        <v>0</v>
      </c>
      <c r="BM436" s="72">
        <f t="shared" si="354"/>
        <v>1</v>
      </c>
      <c r="BN436" s="72">
        <f t="shared" si="355"/>
        <v>0</v>
      </c>
      <c r="BO436" s="72">
        <f t="shared" si="356"/>
        <v>1</v>
      </c>
      <c r="BP436" s="80">
        <f t="shared" si="357"/>
        <v>0</v>
      </c>
      <c r="BQ436" s="72">
        <f t="shared" si="358"/>
        <v>1</v>
      </c>
      <c r="BR436" s="72">
        <f t="shared" si="359"/>
        <v>1</v>
      </c>
      <c r="BS436" s="78">
        <f t="shared" si="360"/>
        <v>1</v>
      </c>
      <c r="BT436" s="78">
        <f t="shared" si="361"/>
        <v>1</v>
      </c>
      <c r="BU436" s="80">
        <f t="shared" si="362"/>
        <v>0</v>
      </c>
      <c r="BV436" s="80">
        <f t="shared" si="363"/>
        <v>0</v>
      </c>
      <c r="BW436" s="78">
        <f>COUNTIF(Referrals[[#This Row],[Name]:[Alt.contact]],"Mi")</f>
        <v>0</v>
      </c>
      <c r="BX436" s="80">
        <f t="shared" si="364"/>
        <v>0</v>
      </c>
      <c r="BY436" s="66">
        <f t="shared" si="365"/>
        <v>1</v>
      </c>
      <c r="BZ436" s="66">
        <f t="shared" si="366"/>
        <v>0</v>
      </c>
      <c r="CA436" s="69">
        <f t="shared" si="367"/>
        <v>1</v>
      </c>
      <c r="CB436" s="80">
        <f t="shared" si="368"/>
        <v>0</v>
      </c>
      <c r="CC436" s="80">
        <f t="shared" si="369"/>
        <v>0</v>
      </c>
      <c r="CD436" s="80">
        <f t="shared" si="370"/>
        <v>0</v>
      </c>
      <c r="CE436" s="2">
        <v>43481</v>
      </c>
      <c r="CG436" s="62"/>
      <c r="CJ436" s="4">
        <v>43481</v>
      </c>
      <c r="CK436" s="80" t="str">
        <f t="shared" si="371"/>
        <v>no</v>
      </c>
      <c r="CL436" s="28">
        <v>43712</v>
      </c>
      <c r="CM436" s="6">
        <f t="shared" ca="1" si="372"/>
        <v>231</v>
      </c>
      <c r="CN436" s="6" t="str">
        <f t="shared" ca="1" si="373"/>
        <v>Yes</v>
      </c>
      <c r="CO436" s="80" t="str">
        <f t="shared" ca="1" si="374"/>
        <v>no</v>
      </c>
      <c r="CP436" s="80">
        <f t="shared" si="375"/>
        <v>8</v>
      </c>
      <c r="CQ436" s="80">
        <f t="shared" si="376"/>
        <v>-44</v>
      </c>
      <c r="CR436" s="80">
        <f t="shared" si="377"/>
        <v>52</v>
      </c>
      <c r="CS436" s="80" t="str">
        <f t="shared" si="378"/>
        <v xml:space="preserve"> </v>
      </c>
    </row>
    <row r="437" spans="1:97">
      <c r="A437" s="14" t="s">
        <v>585</v>
      </c>
      <c r="B437" t="s">
        <v>6</v>
      </c>
      <c r="C437" t="s">
        <v>415</v>
      </c>
      <c r="D437">
        <v>1043652</v>
      </c>
      <c r="E437" s="4">
        <v>42989</v>
      </c>
      <c r="F437" s="2">
        <v>43480</v>
      </c>
      <c r="G437" s="2">
        <v>23961</v>
      </c>
      <c r="H437" s="58">
        <f t="shared" si="379"/>
        <v>53</v>
      </c>
      <c r="I437" s="72" t="s">
        <v>8</v>
      </c>
      <c r="J437" s="43" t="s">
        <v>8</v>
      </c>
      <c r="K437" s="6">
        <v>8</v>
      </c>
      <c r="L437" s="6" t="s">
        <v>8</v>
      </c>
      <c r="M437" s="6" t="s">
        <v>8</v>
      </c>
      <c r="N437" s="6" t="s">
        <v>8</v>
      </c>
      <c r="O437" s="29" t="s">
        <v>8</v>
      </c>
      <c r="P437" t="s">
        <v>9</v>
      </c>
      <c r="Q437" t="s">
        <v>11</v>
      </c>
      <c r="T437" t="s">
        <v>22</v>
      </c>
      <c r="U437" s="74" t="s">
        <v>11</v>
      </c>
      <c r="V437" s="37" t="s">
        <v>11</v>
      </c>
      <c r="W437" s="74" t="s">
        <v>11</v>
      </c>
      <c r="X437" s="74" t="s">
        <v>8</v>
      </c>
      <c r="Y437" s="74" t="s">
        <v>8</v>
      </c>
      <c r="AB437" t="s">
        <v>15</v>
      </c>
      <c r="AC437" t="s">
        <v>695</v>
      </c>
      <c r="AD437" s="4">
        <v>43560</v>
      </c>
      <c r="AE437" t="s">
        <v>16</v>
      </c>
      <c r="AF437" s="6">
        <f>Referrals[[#This Row],[Date.Received]]-Referrals[[#This Row],[Date.Assessed]]</f>
        <v>491</v>
      </c>
      <c r="AG437" s="6" t="s">
        <v>644</v>
      </c>
      <c r="AH437" s="6" t="s">
        <v>642</v>
      </c>
      <c r="AI437" s="6" t="s">
        <v>700</v>
      </c>
      <c r="AJ437" s="63">
        <f t="shared" si="326"/>
        <v>2019</v>
      </c>
      <c r="AK437" s="63">
        <f t="shared" si="327"/>
        <v>1</v>
      </c>
      <c r="AL437" s="80">
        <f t="shared" si="328"/>
        <v>1</v>
      </c>
      <c r="AM437" s="80">
        <f t="shared" si="329"/>
        <v>0</v>
      </c>
      <c r="AN437" s="80">
        <f t="shared" si="330"/>
        <v>0</v>
      </c>
      <c r="AO437" s="44">
        <f t="shared" si="331"/>
        <v>0</v>
      </c>
      <c r="AP437" s="80">
        <f t="shared" si="332"/>
        <v>0</v>
      </c>
      <c r="AQ437" s="44">
        <f t="shared" si="333"/>
        <v>0</v>
      </c>
      <c r="AR437" s="80">
        <f t="shared" si="334"/>
        <v>0</v>
      </c>
      <c r="AS437" s="6">
        <f t="shared" si="335"/>
        <v>1</v>
      </c>
      <c r="AT437" s="80">
        <f t="shared" si="336"/>
        <v>0</v>
      </c>
      <c r="AU437" s="80">
        <f t="shared" si="337"/>
        <v>0</v>
      </c>
      <c r="AV437" s="72">
        <f t="shared" si="338"/>
        <v>1</v>
      </c>
      <c r="AW437" s="72">
        <f t="shared" si="339"/>
        <v>1</v>
      </c>
      <c r="AX437" s="72">
        <f t="shared" si="340"/>
        <v>0</v>
      </c>
      <c r="AY437" s="72">
        <f t="shared" si="341"/>
        <v>0</v>
      </c>
      <c r="AZ437" s="72">
        <f t="shared" si="342"/>
        <v>0</v>
      </c>
      <c r="BA437" s="72">
        <f>IF(SUM(Referrals[[#This Row],[Tribal.bin]:[GA.bin]]) = 0,0,1)</f>
        <v>1</v>
      </c>
      <c r="BB437" s="72">
        <f t="shared" si="343"/>
        <v>0</v>
      </c>
      <c r="BC437" s="72">
        <f t="shared" si="344"/>
        <v>0</v>
      </c>
      <c r="BD437" s="72">
        <f t="shared" si="345"/>
        <v>0</v>
      </c>
      <c r="BE437" s="72">
        <f t="shared" si="346"/>
        <v>0</v>
      </c>
      <c r="BF437" s="72">
        <f t="shared" si="347"/>
        <v>0</v>
      </c>
      <c r="BG437" s="72">
        <f t="shared" si="348"/>
        <v>0</v>
      </c>
      <c r="BH437" s="72">
        <f t="shared" si="349"/>
        <v>1</v>
      </c>
      <c r="BI437" s="72">
        <f t="shared" si="350"/>
        <v>0</v>
      </c>
      <c r="BJ437" s="78">
        <f t="shared" si="351"/>
        <v>0</v>
      </c>
      <c r="BK437" s="78">
        <f t="shared" si="352"/>
        <v>0</v>
      </c>
      <c r="BL437" s="78">
        <f t="shared" si="353"/>
        <v>0</v>
      </c>
      <c r="BM437" s="72">
        <f t="shared" si="354"/>
        <v>1</v>
      </c>
      <c r="BN437" s="72">
        <f t="shared" si="355"/>
        <v>0</v>
      </c>
      <c r="BO437" s="72">
        <f t="shared" si="356"/>
        <v>0</v>
      </c>
      <c r="BP437" s="80">
        <f t="shared" si="357"/>
        <v>0</v>
      </c>
      <c r="BQ437" s="72">
        <f t="shared" si="358"/>
        <v>0</v>
      </c>
      <c r="BR437" s="72">
        <f t="shared" si="359"/>
        <v>0</v>
      </c>
      <c r="BS437" s="78">
        <f t="shared" si="360"/>
        <v>1</v>
      </c>
      <c r="BT437" s="78">
        <f t="shared" si="361"/>
        <v>0</v>
      </c>
      <c r="BU437" s="80">
        <f t="shared" si="362"/>
        <v>1</v>
      </c>
      <c r="BV437" s="80">
        <f t="shared" si="363"/>
        <v>0</v>
      </c>
      <c r="BW437" s="78">
        <f>COUNTIF(Referrals[[#This Row],[Name]:[Alt.contact]],"Mi")</f>
        <v>0</v>
      </c>
      <c r="BX437" s="80">
        <f t="shared" si="364"/>
        <v>0</v>
      </c>
      <c r="BY437" s="66">
        <f t="shared" si="365"/>
        <v>1</v>
      </c>
      <c r="BZ437" s="66">
        <f t="shared" si="366"/>
        <v>0</v>
      </c>
      <c r="CA437" s="67">
        <f t="shared" si="367"/>
        <v>1</v>
      </c>
      <c r="CB437" s="80">
        <f t="shared" si="368"/>
        <v>0</v>
      </c>
      <c r="CC437" s="80">
        <f t="shared" si="369"/>
        <v>0</v>
      </c>
      <c r="CD437" s="80">
        <f t="shared" si="370"/>
        <v>0</v>
      </c>
      <c r="CE437" s="4">
        <v>43586</v>
      </c>
      <c r="CG437" s="62"/>
      <c r="CJ437" s="4">
        <v>43586</v>
      </c>
      <c r="CK437" s="80" t="str">
        <f t="shared" si="371"/>
        <v>Yes</v>
      </c>
      <c r="CL437" s="15"/>
      <c r="CM437" s="6">
        <f t="shared" ca="1" si="372"/>
        <v>275</v>
      </c>
      <c r="CN437" s="6" t="str">
        <f t="shared" ca="1" si="373"/>
        <v>no</v>
      </c>
      <c r="CO437" s="80" t="str">
        <f t="shared" ca="1" si="374"/>
        <v>no</v>
      </c>
      <c r="CP437" s="80">
        <f t="shared" si="375"/>
        <v>106</v>
      </c>
      <c r="CQ437" s="80">
        <f t="shared" si="376"/>
        <v>80</v>
      </c>
      <c r="CR437" s="80">
        <f t="shared" si="377"/>
        <v>26</v>
      </c>
      <c r="CS437" s="80" t="str">
        <f t="shared" si="378"/>
        <v xml:space="preserve"> </v>
      </c>
    </row>
    <row r="438" spans="1:97">
      <c r="A438" s="14" t="s">
        <v>583</v>
      </c>
      <c r="B438" t="s">
        <v>284</v>
      </c>
      <c r="C438" t="s">
        <v>353</v>
      </c>
      <c r="D438">
        <v>1005375</v>
      </c>
      <c r="E438" s="4">
        <v>43189</v>
      </c>
      <c r="F438" s="2">
        <v>43480</v>
      </c>
      <c r="G438" s="2">
        <v>24867</v>
      </c>
      <c r="H438" s="58">
        <f t="shared" si="379"/>
        <v>50</v>
      </c>
      <c r="I438" s="72" t="s">
        <v>8</v>
      </c>
      <c r="J438" s="43" t="s">
        <v>8</v>
      </c>
      <c r="K438" s="6">
        <v>8</v>
      </c>
      <c r="L438" s="6" t="s">
        <v>8</v>
      </c>
      <c r="M438" s="6" t="s">
        <v>11</v>
      </c>
      <c r="N438" s="6" t="s">
        <v>8</v>
      </c>
      <c r="O438" s="29" t="s">
        <v>11</v>
      </c>
      <c r="P438" t="s">
        <v>77</v>
      </c>
      <c r="Q438" t="s">
        <v>11</v>
      </c>
      <c r="R438" t="s">
        <v>11</v>
      </c>
      <c r="T438" t="s">
        <v>22</v>
      </c>
      <c r="U438" s="72" t="s">
        <v>8</v>
      </c>
      <c r="V438" t="s">
        <v>11</v>
      </c>
      <c r="W438" s="72" t="s">
        <v>11</v>
      </c>
      <c r="X438" s="72" t="s">
        <v>8</v>
      </c>
      <c r="Y438" s="80" t="s">
        <v>8</v>
      </c>
      <c r="Z438" s="80" t="s">
        <v>8</v>
      </c>
      <c r="AA438" t="s">
        <v>584</v>
      </c>
      <c r="AE438" t="s">
        <v>12</v>
      </c>
      <c r="AF438" s="6">
        <f>Referrals[[#This Row],[Date.Received]]-Referrals[[#This Row],[Date.Assessed]]</f>
        <v>291</v>
      </c>
      <c r="AG438" s="6" t="s">
        <v>644</v>
      </c>
      <c r="AH438" s="6" t="s">
        <v>640</v>
      </c>
      <c r="AI438" s="6" t="s">
        <v>700</v>
      </c>
      <c r="AJ438" s="63">
        <f t="shared" si="326"/>
        <v>2019</v>
      </c>
      <c r="AK438" s="63">
        <f t="shared" si="327"/>
        <v>1</v>
      </c>
      <c r="AL438" s="80">
        <f t="shared" si="328"/>
        <v>1</v>
      </c>
      <c r="AM438" s="80">
        <f t="shared" si="329"/>
        <v>0</v>
      </c>
      <c r="AN438" s="80">
        <f t="shared" si="330"/>
        <v>0</v>
      </c>
      <c r="AO438" s="44">
        <f t="shared" si="331"/>
        <v>0</v>
      </c>
      <c r="AP438" s="80">
        <f t="shared" si="332"/>
        <v>0</v>
      </c>
      <c r="AQ438" s="80">
        <f t="shared" si="333"/>
        <v>1</v>
      </c>
      <c r="AR438" s="80">
        <f t="shared" si="334"/>
        <v>0</v>
      </c>
      <c r="AS438" s="44">
        <f t="shared" si="335"/>
        <v>0</v>
      </c>
      <c r="AT438" s="80">
        <f t="shared" si="336"/>
        <v>0</v>
      </c>
      <c r="AU438" s="80">
        <f t="shared" si="337"/>
        <v>0</v>
      </c>
      <c r="AV438" s="72">
        <f t="shared" si="338"/>
        <v>1</v>
      </c>
      <c r="AW438" s="72">
        <f t="shared" si="339"/>
        <v>1</v>
      </c>
      <c r="AX438" s="72">
        <f t="shared" si="340"/>
        <v>0</v>
      </c>
      <c r="AY438" s="72">
        <f t="shared" si="341"/>
        <v>0</v>
      </c>
      <c r="AZ438" s="72">
        <f t="shared" si="342"/>
        <v>0</v>
      </c>
      <c r="BA438" s="72">
        <f>IF(SUM(Referrals[[#This Row],[Tribal.bin]:[GA.bin]]) = 0,0,1)</f>
        <v>1</v>
      </c>
      <c r="BB438" s="72">
        <f t="shared" si="343"/>
        <v>0</v>
      </c>
      <c r="BC438" s="72">
        <f t="shared" si="344"/>
        <v>0</v>
      </c>
      <c r="BD438" s="72">
        <f t="shared" si="345"/>
        <v>0</v>
      </c>
      <c r="BE438" s="72">
        <f t="shared" si="346"/>
        <v>0</v>
      </c>
      <c r="BF438" s="72">
        <f t="shared" si="347"/>
        <v>1</v>
      </c>
      <c r="BG438" s="72">
        <f t="shared" si="348"/>
        <v>0</v>
      </c>
      <c r="BH438" s="72">
        <f t="shared" si="349"/>
        <v>0</v>
      </c>
      <c r="BI438" s="72">
        <f t="shared" si="350"/>
        <v>1</v>
      </c>
      <c r="BJ438" s="78">
        <f t="shared" si="351"/>
        <v>1</v>
      </c>
      <c r="BK438" s="78">
        <f t="shared" si="352"/>
        <v>0</v>
      </c>
      <c r="BL438" s="78">
        <f t="shared" si="353"/>
        <v>0</v>
      </c>
      <c r="BM438" s="72">
        <f t="shared" si="354"/>
        <v>1</v>
      </c>
      <c r="BN438" s="72">
        <f t="shared" si="355"/>
        <v>1</v>
      </c>
      <c r="BO438" s="72">
        <f t="shared" si="356"/>
        <v>0</v>
      </c>
      <c r="BP438" s="80">
        <f t="shared" si="357"/>
        <v>0</v>
      </c>
      <c r="BQ438" s="72">
        <f t="shared" si="358"/>
        <v>0</v>
      </c>
      <c r="BR438" s="72">
        <f t="shared" si="359"/>
        <v>0</v>
      </c>
      <c r="BS438" s="78">
        <f t="shared" si="360"/>
        <v>1</v>
      </c>
      <c r="BT438" s="78">
        <f t="shared" si="361"/>
        <v>0</v>
      </c>
      <c r="BU438" s="80">
        <f t="shared" si="362"/>
        <v>0</v>
      </c>
      <c r="BV438" s="80">
        <f t="shared" si="363"/>
        <v>0</v>
      </c>
      <c r="BW438" s="78">
        <f>COUNTIF(Referrals[[#This Row],[Name]:[Alt.contact]],"Mi")</f>
        <v>0</v>
      </c>
      <c r="BX438" s="80">
        <f t="shared" si="364"/>
        <v>0</v>
      </c>
      <c r="BY438" s="72">
        <f t="shared" si="365"/>
        <v>0</v>
      </c>
      <c r="BZ438" s="80">
        <f t="shared" si="366"/>
        <v>0</v>
      </c>
      <c r="CA438" s="67">
        <f t="shared" si="367"/>
        <v>0</v>
      </c>
      <c r="CB438" s="80">
        <f t="shared" si="368"/>
        <v>1</v>
      </c>
      <c r="CC438" s="80">
        <f t="shared" si="369"/>
        <v>0</v>
      </c>
      <c r="CD438" s="80">
        <f t="shared" si="370"/>
        <v>0</v>
      </c>
      <c r="CE438"/>
      <c r="CF438" s="40" t="s">
        <v>413</v>
      </c>
      <c r="CG438" s="62"/>
      <c r="CJ438" s="4">
        <v>43497</v>
      </c>
      <c r="CK438" s="80" t="str">
        <f t="shared" si="371"/>
        <v xml:space="preserve"> </v>
      </c>
      <c r="CL438" s="15"/>
      <c r="CM438" s="6" t="str">
        <f t="shared" ca="1" si="372"/>
        <v xml:space="preserve"> </v>
      </c>
      <c r="CN438" s="6" t="str">
        <f t="shared" ca="1" si="373"/>
        <v xml:space="preserve"> </v>
      </c>
      <c r="CO438" s="80" t="str">
        <f t="shared" ca="1" si="374"/>
        <v xml:space="preserve"> </v>
      </c>
      <c r="CP438" s="80" t="str">
        <f t="shared" si="375"/>
        <v xml:space="preserve"> </v>
      </c>
      <c r="CQ438" s="80" t="str">
        <f t="shared" si="376"/>
        <v xml:space="preserve"> </v>
      </c>
      <c r="CR438" s="80" t="str">
        <f t="shared" si="377"/>
        <v xml:space="preserve"> </v>
      </c>
      <c r="CS438" s="80">
        <f t="shared" si="378"/>
        <v>17</v>
      </c>
    </row>
    <row r="439" spans="1:97">
      <c r="A439" s="14" t="s">
        <v>582</v>
      </c>
      <c r="B439" t="s">
        <v>43</v>
      </c>
      <c r="C439" t="s">
        <v>476</v>
      </c>
      <c r="D439">
        <v>1038884</v>
      </c>
      <c r="E439" s="4">
        <v>42986</v>
      </c>
      <c r="F439" s="2">
        <v>43480</v>
      </c>
      <c r="G439" s="2">
        <v>28037</v>
      </c>
      <c r="H439" s="58">
        <f t="shared" si="379"/>
        <v>42</v>
      </c>
      <c r="I439" s="72" t="s">
        <v>8</v>
      </c>
      <c r="J439" s="43" t="s">
        <v>8</v>
      </c>
      <c r="K439" s="6">
        <v>9</v>
      </c>
      <c r="L439" s="6" t="s">
        <v>8</v>
      </c>
      <c r="M439" s="6" t="s">
        <v>8</v>
      </c>
      <c r="N439" s="6" t="s">
        <v>8</v>
      </c>
      <c r="O439" s="29" t="s">
        <v>8</v>
      </c>
      <c r="P439" t="s">
        <v>9</v>
      </c>
      <c r="Q439" t="s">
        <v>11</v>
      </c>
      <c r="S439" s="40" t="s">
        <v>11</v>
      </c>
      <c r="T439" t="s">
        <v>10</v>
      </c>
      <c r="U439" s="80" t="s">
        <v>8</v>
      </c>
      <c r="V439" t="s">
        <v>11</v>
      </c>
      <c r="W439" s="80" t="s">
        <v>11</v>
      </c>
      <c r="X439" s="80" t="s">
        <v>8</v>
      </c>
      <c r="Y439" s="80" t="s">
        <v>8</v>
      </c>
      <c r="Z439" s="80" t="s">
        <v>8</v>
      </c>
      <c r="AA439" t="s">
        <v>242</v>
      </c>
      <c r="AE439" t="s">
        <v>12</v>
      </c>
      <c r="AF439" s="6">
        <f>Referrals[[#This Row],[Date.Received]]-Referrals[[#This Row],[Date.Assessed]]</f>
        <v>494</v>
      </c>
      <c r="AG439" s="6" t="s">
        <v>644</v>
      </c>
      <c r="AH439" s="6" t="s">
        <v>698</v>
      </c>
      <c r="AI439" s="6" t="s">
        <v>700</v>
      </c>
      <c r="AJ439" s="63">
        <f t="shared" si="326"/>
        <v>2019</v>
      </c>
      <c r="AK439" s="63">
        <f t="shared" si="327"/>
        <v>1</v>
      </c>
      <c r="AL439" s="80">
        <f t="shared" si="328"/>
        <v>1</v>
      </c>
      <c r="AM439" s="80">
        <f t="shared" si="329"/>
        <v>0</v>
      </c>
      <c r="AN439" s="80">
        <f t="shared" si="330"/>
        <v>0</v>
      </c>
      <c r="AO439" s="44">
        <f t="shared" si="331"/>
        <v>0</v>
      </c>
      <c r="AP439" s="80">
        <f t="shared" si="332"/>
        <v>0</v>
      </c>
      <c r="AQ439" s="44">
        <f t="shared" si="333"/>
        <v>0</v>
      </c>
      <c r="AR439" s="80">
        <f t="shared" si="334"/>
        <v>0</v>
      </c>
      <c r="AS439" s="44">
        <f t="shared" si="335"/>
        <v>0</v>
      </c>
      <c r="AT439" s="80">
        <f t="shared" si="336"/>
        <v>1</v>
      </c>
      <c r="AU439" s="80">
        <f t="shared" si="337"/>
        <v>0</v>
      </c>
      <c r="AV439" s="72">
        <f t="shared" si="338"/>
        <v>1</v>
      </c>
      <c r="AW439" s="72">
        <f t="shared" si="339"/>
        <v>0</v>
      </c>
      <c r="AX439" s="72">
        <f t="shared" si="340"/>
        <v>1</v>
      </c>
      <c r="AY439" s="72">
        <f t="shared" si="341"/>
        <v>0</v>
      </c>
      <c r="AZ439" s="72">
        <f t="shared" si="342"/>
        <v>0</v>
      </c>
      <c r="BA439" s="72">
        <f>IF(SUM(Referrals[[#This Row],[Tribal.bin]:[GA.bin]]) = 0,0,1)</f>
        <v>1</v>
      </c>
      <c r="BB439" s="72">
        <f t="shared" si="343"/>
        <v>0</v>
      </c>
      <c r="BC439" s="72">
        <f t="shared" si="344"/>
        <v>0</v>
      </c>
      <c r="BD439" s="72">
        <f t="shared" si="345"/>
        <v>0</v>
      </c>
      <c r="BE439" s="72">
        <f t="shared" si="346"/>
        <v>0</v>
      </c>
      <c r="BF439" s="72">
        <f t="shared" si="347"/>
        <v>0</v>
      </c>
      <c r="BG439" s="72">
        <f t="shared" si="348"/>
        <v>0</v>
      </c>
      <c r="BH439" s="72">
        <f t="shared" si="349"/>
        <v>1</v>
      </c>
      <c r="BI439" s="72">
        <f t="shared" si="350"/>
        <v>0</v>
      </c>
      <c r="BJ439" s="78">
        <f t="shared" si="351"/>
        <v>0</v>
      </c>
      <c r="BK439" s="78">
        <f t="shared" si="352"/>
        <v>0</v>
      </c>
      <c r="BL439" s="78">
        <f t="shared" si="353"/>
        <v>0</v>
      </c>
      <c r="BM439" s="72">
        <f t="shared" si="354"/>
        <v>1</v>
      </c>
      <c r="BN439" s="72">
        <f t="shared" si="355"/>
        <v>0</v>
      </c>
      <c r="BO439" s="72">
        <f t="shared" si="356"/>
        <v>1</v>
      </c>
      <c r="BP439" s="80">
        <f t="shared" si="357"/>
        <v>0</v>
      </c>
      <c r="BQ439" s="72">
        <f t="shared" si="358"/>
        <v>0</v>
      </c>
      <c r="BR439" s="72">
        <f t="shared" si="359"/>
        <v>0</v>
      </c>
      <c r="BS439" s="78">
        <f t="shared" si="360"/>
        <v>1</v>
      </c>
      <c r="BT439" s="78">
        <f t="shared" si="361"/>
        <v>0</v>
      </c>
      <c r="BU439" s="80">
        <f t="shared" si="362"/>
        <v>0</v>
      </c>
      <c r="BV439" s="80">
        <f t="shared" si="363"/>
        <v>0</v>
      </c>
      <c r="BW439" s="78">
        <f>COUNTIF(Referrals[[#This Row],[Name]:[Alt.contact]],"Mi")</f>
        <v>0</v>
      </c>
      <c r="BX439" s="80">
        <f t="shared" si="364"/>
        <v>0</v>
      </c>
      <c r="BY439" s="80">
        <f t="shared" si="365"/>
        <v>0</v>
      </c>
      <c r="BZ439" s="80">
        <f t="shared" si="366"/>
        <v>0</v>
      </c>
      <c r="CA439" s="67">
        <f t="shared" si="367"/>
        <v>0</v>
      </c>
      <c r="CB439" s="80">
        <f t="shared" si="368"/>
        <v>1</v>
      </c>
      <c r="CC439" s="80">
        <f t="shared" si="369"/>
        <v>0</v>
      </c>
      <c r="CD439" s="80">
        <f t="shared" si="370"/>
        <v>0</v>
      </c>
      <c r="CE439"/>
      <c r="CF439" t="s">
        <v>717</v>
      </c>
      <c r="CG439" s="41" t="s">
        <v>104</v>
      </c>
      <c r="CI439" t="s">
        <v>29</v>
      </c>
      <c r="CJ439" s="4">
        <v>43490</v>
      </c>
      <c r="CK439" s="80" t="str">
        <f t="shared" si="371"/>
        <v xml:space="preserve"> </v>
      </c>
      <c r="CL439" s="15"/>
      <c r="CM439" s="6" t="str">
        <f t="shared" ca="1" si="372"/>
        <v xml:space="preserve"> </v>
      </c>
      <c r="CN439" s="6" t="str">
        <f t="shared" ca="1" si="373"/>
        <v xml:space="preserve"> </v>
      </c>
      <c r="CO439" s="80" t="str">
        <f t="shared" ca="1" si="374"/>
        <v xml:space="preserve"> </v>
      </c>
      <c r="CP439" s="80" t="str">
        <f t="shared" si="375"/>
        <v xml:space="preserve"> </v>
      </c>
      <c r="CQ439" s="80" t="str">
        <f t="shared" si="376"/>
        <v xml:space="preserve"> </v>
      </c>
      <c r="CR439" s="80" t="str">
        <f t="shared" si="377"/>
        <v xml:space="preserve"> </v>
      </c>
      <c r="CS439" s="80">
        <f t="shared" si="378"/>
        <v>10</v>
      </c>
    </row>
    <row r="440" spans="1:97">
      <c r="A440" s="14" t="s">
        <v>586</v>
      </c>
      <c r="B440" t="s">
        <v>284</v>
      </c>
      <c r="C440" t="s">
        <v>353</v>
      </c>
      <c r="D440">
        <v>1002701</v>
      </c>
      <c r="E440" s="4">
        <v>43105</v>
      </c>
      <c r="F440" s="2">
        <v>43480</v>
      </c>
      <c r="G440" s="2">
        <v>25751</v>
      </c>
      <c r="H440" s="58">
        <f t="shared" si="379"/>
        <v>48</v>
      </c>
      <c r="I440" s="72" t="s">
        <v>8</v>
      </c>
      <c r="J440" s="43" t="s">
        <v>8</v>
      </c>
      <c r="K440" s="6">
        <v>8</v>
      </c>
      <c r="L440" s="6" t="s">
        <v>8</v>
      </c>
      <c r="M440" s="6" t="s">
        <v>11</v>
      </c>
      <c r="N440" s="6" t="s">
        <v>8</v>
      </c>
      <c r="O440" s="29" t="s">
        <v>8</v>
      </c>
      <c r="P440" t="s">
        <v>355</v>
      </c>
      <c r="Q440" t="s">
        <v>11</v>
      </c>
      <c r="T440" t="s">
        <v>22</v>
      </c>
      <c r="U440" s="72" t="s">
        <v>8</v>
      </c>
      <c r="V440" t="s">
        <v>11</v>
      </c>
      <c r="W440" s="72" t="s">
        <v>11</v>
      </c>
      <c r="X440" s="72" t="s">
        <v>11</v>
      </c>
      <c r="Y440" s="80" t="s">
        <v>8</v>
      </c>
      <c r="AE440" t="s">
        <v>12</v>
      </c>
      <c r="AF440" s="6">
        <f>Referrals[[#This Row],[Date.Received]]-Referrals[[#This Row],[Date.Assessed]]</f>
        <v>375</v>
      </c>
      <c r="AG440" s="6" t="s">
        <v>644</v>
      </c>
      <c r="AH440" s="6" t="s">
        <v>640</v>
      </c>
      <c r="AI440" s="6" t="s">
        <v>700</v>
      </c>
      <c r="AJ440" s="63">
        <f t="shared" si="326"/>
        <v>2019</v>
      </c>
      <c r="AK440" s="63">
        <f t="shared" si="327"/>
        <v>1</v>
      </c>
      <c r="AL440" s="80">
        <f t="shared" si="328"/>
        <v>1</v>
      </c>
      <c r="AM440" s="80">
        <f t="shared" si="329"/>
        <v>0</v>
      </c>
      <c r="AN440" s="80">
        <f t="shared" si="330"/>
        <v>0</v>
      </c>
      <c r="AO440" s="44">
        <f t="shared" si="331"/>
        <v>0</v>
      </c>
      <c r="AP440" s="80">
        <f t="shared" si="332"/>
        <v>0</v>
      </c>
      <c r="AQ440" s="80">
        <f t="shared" si="333"/>
        <v>1</v>
      </c>
      <c r="AR440" s="80">
        <f t="shared" si="334"/>
        <v>0</v>
      </c>
      <c r="AS440" s="44">
        <f t="shared" si="335"/>
        <v>0</v>
      </c>
      <c r="AT440" s="80">
        <f t="shared" si="336"/>
        <v>0</v>
      </c>
      <c r="AU440" s="80">
        <f t="shared" si="337"/>
        <v>0</v>
      </c>
      <c r="AV440" s="72">
        <f t="shared" si="338"/>
        <v>1</v>
      </c>
      <c r="AW440" s="72">
        <f t="shared" si="339"/>
        <v>1</v>
      </c>
      <c r="AX440" s="72">
        <f t="shared" si="340"/>
        <v>0</v>
      </c>
      <c r="AY440" s="72">
        <f t="shared" si="341"/>
        <v>0</v>
      </c>
      <c r="AZ440" s="72">
        <f t="shared" si="342"/>
        <v>0</v>
      </c>
      <c r="BA440" s="72">
        <f>IF(SUM(Referrals[[#This Row],[Tribal.bin]:[GA.bin]]) = 0,0,1)</f>
        <v>1</v>
      </c>
      <c r="BB440" s="72">
        <f t="shared" si="343"/>
        <v>0</v>
      </c>
      <c r="BC440" s="72">
        <f t="shared" si="344"/>
        <v>0</v>
      </c>
      <c r="BD440" s="72">
        <f t="shared" si="345"/>
        <v>0</v>
      </c>
      <c r="BE440" s="72">
        <f t="shared" si="346"/>
        <v>1</v>
      </c>
      <c r="BF440" s="72">
        <f t="shared" si="347"/>
        <v>0</v>
      </c>
      <c r="BG440" s="72">
        <f t="shared" si="348"/>
        <v>0</v>
      </c>
      <c r="BH440" s="72">
        <f t="shared" si="349"/>
        <v>0</v>
      </c>
      <c r="BI440" s="72">
        <f t="shared" si="350"/>
        <v>0</v>
      </c>
      <c r="BJ440" s="78">
        <f t="shared" si="351"/>
        <v>1</v>
      </c>
      <c r="BK440" s="78">
        <f t="shared" si="352"/>
        <v>0</v>
      </c>
      <c r="BL440" s="78">
        <f t="shared" si="353"/>
        <v>0</v>
      </c>
      <c r="BM440" s="72">
        <f t="shared" si="354"/>
        <v>1</v>
      </c>
      <c r="BN440" s="72">
        <f t="shared" si="355"/>
        <v>0</v>
      </c>
      <c r="BO440" s="72">
        <f t="shared" si="356"/>
        <v>0</v>
      </c>
      <c r="BP440" s="80">
        <f t="shared" si="357"/>
        <v>0</v>
      </c>
      <c r="BQ440" s="72">
        <f t="shared" si="358"/>
        <v>0</v>
      </c>
      <c r="BR440" s="72">
        <f t="shared" si="359"/>
        <v>0</v>
      </c>
      <c r="BS440" s="78">
        <f t="shared" si="360"/>
        <v>1</v>
      </c>
      <c r="BT440" s="78">
        <f t="shared" si="361"/>
        <v>1</v>
      </c>
      <c r="BU440" s="80">
        <f t="shared" si="362"/>
        <v>0</v>
      </c>
      <c r="BV440" s="80">
        <f t="shared" si="363"/>
        <v>0</v>
      </c>
      <c r="BW440" s="78">
        <f>COUNTIF(Referrals[[#This Row],[Name]:[Alt.contact]],"Mi")</f>
        <v>0</v>
      </c>
      <c r="BX440" s="80">
        <f t="shared" si="364"/>
        <v>0</v>
      </c>
      <c r="BY440" s="72">
        <f t="shared" si="365"/>
        <v>0</v>
      </c>
      <c r="BZ440" s="80">
        <f t="shared" si="366"/>
        <v>0</v>
      </c>
      <c r="CA440" s="67">
        <f t="shared" si="367"/>
        <v>0</v>
      </c>
      <c r="CB440" s="80">
        <f t="shared" si="368"/>
        <v>1</v>
      </c>
      <c r="CC440" s="80">
        <f t="shared" si="369"/>
        <v>0</v>
      </c>
      <c r="CD440" s="80">
        <f t="shared" si="370"/>
        <v>0</v>
      </c>
      <c r="CE440"/>
      <c r="CF440" s="40" t="s">
        <v>413</v>
      </c>
      <c r="CG440" s="62"/>
      <c r="CJ440" s="4">
        <v>43503</v>
      </c>
      <c r="CK440" s="80" t="str">
        <f t="shared" si="371"/>
        <v xml:space="preserve"> </v>
      </c>
      <c r="CL440" s="15"/>
      <c r="CM440" s="6" t="str">
        <f t="shared" ca="1" si="372"/>
        <v xml:space="preserve"> </v>
      </c>
      <c r="CN440" s="6" t="str">
        <f t="shared" ca="1" si="373"/>
        <v xml:space="preserve"> </v>
      </c>
      <c r="CO440" s="80" t="str">
        <f t="shared" ca="1" si="374"/>
        <v xml:space="preserve"> </v>
      </c>
      <c r="CP440" s="80" t="str">
        <f t="shared" si="375"/>
        <v xml:space="preserve"> </v>
      </c>
      <c r="CQ440" s="80" t="str">
        <f t="shared" si="376"/>
        <v xml:space="preserve"> </v>
      </c>
      <c r="CR440" s="80" t="str">
        <f t="shared" si="377"/>
        <v xml:space="preserve"> </v>
      </c>
      <c r="CS440" s="80">
        <f t="shared" si="378"/>
        <v>23</v>
      </c>
    </row>
    <row r="441" spans="1:97">
      <c r="A441" s="14" t="s">
        <v>587</v>
      </c>
      <c r="B441" t="s">
        <v>284</v>
      </c>
      <c r="C441" t="s">
        <v>588</v>
      </c>
      <c r="D441">
        <v>1001821</v>
      </c>
      <c r="E441" s="4">
        <v>43433</v>
      </c>
      <c r="F441" s="2">
        <v>43480</v>
      </c>
      <c r="G441" s="2">
        <v>27987</v>
      </c>
      <c r="H441" s="58">
        <f t="shared" ref="H441:H451" si="380">INT(YEARFRAC(G441,F441))</f>
        <v>42</v>
      </c>
      <c r="I441" s="72" t="s">
        <v>8</v>
      </c>
      <c r="J441" s="43" t="s">
        <v>8</v>
      </c>
      <c r="K441" s="6">
        <v>10</v>
      </c>
      <c r="L441" s="6" t="s">
        <v>8</v>
      </c>
      <c r="M441" s="6" t="s">
        <v>8</v>
      </c>
      <c r="N441" s="6" t="s">
        <v>8</v>
      </c>
      <c r="O441" s="29" t="s">
        <v>8</v>
      </c>
      <c r="P441" t="s">
        <v>355</v>
      </c>
      <c r="T441" t="s">
        <v>22</v>
      </c>
      <c r="U441" s="72" t="s">
        <v>8</v>
      </c>
      <c r="V441" t="s">
        <v>11</v>
      </c>
      <c r="W441" s="72" t="s">
        <v>8</v>
      </c>
      <c r="X441" s="72" t="s">
        <v>8</v>
      </c>
      <c r="Y441" s="80" t="s">
        <v>8</v>
      </c>
      <c r="AE441" t="s">
        <v>12</v>
      </c>
      <c r="AF441" s="6">
        <f>Referrals[[#This Row],[Date.Received]]-Referrals[[#This Row],[Date.Assessed]]</f>
        <v>47</v>
      </c>
      <c r="AG441" s="6" t="s">
        <v>644</v>
      </c>
      <c r="AH441" s="44" t="s">
        <v>639</v>
      </c>
      <c r="AI441" s="6" t="s">
        <v>700</v>
      </c>
      <c r="AJ441" s="63">
        <f t="shared" si="326"/>
        <v>2019</v>
      </c>
      <c r="AK441" s="63">
        <f t="shared" si="327"/>
        <v>1</v>
      </c>
      <c r="AL441" s="80">
        <f t="shared" si="328"/>
        <v>1</v>
      </c>
      <c r="AM441" s="80">
        <f t="shared" si="329"/>
        <v>0</v>
      </c>
      <c r="AN441" s="80">
        <f t="shared" si="330"/>
        <v>0</v>
      </c>
      <c r="AO441" s="44">
        <f t="shared" si="331"/>
        <v>0</v>
      </c>
      <c r="AP441" s="80">
        <f t="shared" si="332"/>
        <v>1</v>
      </c>
      <c r="AQ441" s="44">
        <f t="shared" si="333"/>
        <v>0</v>
      </c>
      <c r="AR441" s="80">
        <f t="shared" si="334"/>
        <v>0</v>
      </c>
      <c r="AS441" s="44">
        <f t="shared" si="335"/>
        <v>0</v>
      </c>
      <c r="AT441" s="80">
        <f t="shared" si="336"/>
        <v>0</v>
      </c>
      <c r="AU441" s="80">
        <f t="shared" si="337"/>
        <v>0</v>
      </c>
      <c r="AV441" s="72">
        <f t="shared" si="338"/>
        <v>1</v>
      </c>
      <c r="AW441" s="72">
        <f t="shared" si="339"/>
        <v>1</v>
      </c>
      <c r="AX441" s="72">
        <f t="shared" si="340"/>
        <v>0</v>
      </c>
      <c r="AY441" s="72">
        <f t="shared" si="341"/>
        <v>0</v>
      </c>
      <c r="AZ441" s="72">
        <f t="shared" si="342"/>
        <v>0</v>
      </c>
      <c r="BA441" s="72">
        <f>IF(SUM(Referrals[[#This Row],[Tribal.bin]:[GA.bin]]) = 0,0,1)</f>
        <v>1</v>
      </c>
      <c r="BB441" s="72">
        <f t="shared" si="343"/>
        <v>0</v>
      </c>
      <c r="BC441" s="72">
        <f t="shared" si="344"/>
        <v>0</v>
      </c>
      <c r="BD441" s="72">
        <f t="shared" si="345"/>
        <v>0</v>
      </c>
      <c r="BE441" s="72">
        <f t="shared" si="346"/>
        <v>1</v>
      </c>
      <c r="BF441" s="72">
        <f t="shared" si="347"/>
        <v>0</v>
      </c>
      <c r="BG441" s="72">
        <f t="shared" si="348"/>
        <v>0</v>
      </c>
      <c r="BH441" s="72">
        <f t="shared" si="349"/>
        <v>0</v>
      </c>
      <c r="BI441" s="72">
        <f t="shared" si="350"/>
        <v>0</v>
      </c>
      <c r="BJ441" s="78">
        <f t="shared" si="351"/>
        <v>0</v>
      </c>
      <c r="BK441" s="78">
        <f t="shared" si="352"/>
        <v>0</v>
      </c>
      <c r="BL441" s="78">
        <f t="shared" si="353"/>
        <v>0</v>
      </c>
      <c r="BM441" s="72">
        <f t="shared" si="354"/>
        <v>0</v>
      </c>
      <c r="BN441" s="72">
        <f t="shared" si="355"/>
        <v>0</v>
      </c>
      <c r="BO441" s="72">
        <f t="shared" si="356"/>
        <v>0</v>
      </c>
      <c r="BP441" s="80">
        <f t="shared" si="357"/>
        <v>0</v>
      </c>
      <c r="BQ441" s="72">
        <f t="shared" si="358"/>
        <v>0</v>
      </c>
      <c r="BR441" s="72">
        <f t="shared" si="359"/>
        <v>0</v>
      </c>
      <c r="BS441" s="78">
        <f t="shared" si="360"/>
        <v>0</v>
      </c>
      <c r="BT441" s="78">
        <f t="shared" si="361"/>
        <v>0</v>
      </c>
      <c r="BU441" s="80">
        <f t="shared" si="362"/>
        <v>0</v>
      </c>
      <c r="BV441" s="80">
        <f t="shared" si="363"/>
        <v>0</v>
      </c>
      <c r="BW441" s="78">
        <f>COUNTIF(Referrals[[#This Row],[Name]:[Alt.contact]],"Mi")</f>
        <v>0</v>
      </c>
      <c r="BX441" s="80">
        <f t="shared" si="364"/>
        <v>0</v>
      </c>
      <c r="BY441" s="72">
        <f t="shared" si="365"/>
        <v>0</v>
      </c>
      <c r="BZ441" s="80">
        <f t="shared" si="366"/>
        <v>0</v>
      </c>
      <c r="CA441" s="67">
        <f t="shared" si="367"/>
        <v>0</v>
      </c>
      <c r="CB441" s="80">
        <f t="shared" si="368"/>
        <v>1</v>
      </c>
      <c r="CC441" s="80">
        <f t="shared" si="369"/>
        <v>0</v>
      </c>
      <c r="CD441" s="80">
        <f t="shared" si="370"/>
        <v>0</v>
      </c>
      <c r="CE441"/>
      <c r="CF441" t="s">
        <v>41</v>
      </c>
      <c r="CG441" s="62"/>
      <c r="CH441" s="22" t="s">
        <v>482</v>
      </c>
      <c r="CI441" t="s">
        <v>29</v>
      </c>
      <c r="CJ441" s="4">
        <v>43494</v>
      </c>
      <c r="CK441" s="80" t="str">
        <f t="shared" si="371"/>
        <v xml:space="preserve"> </v>
      </c>
      <c r="CL441" s="15"/>
      <c r="CM441" s="6" t="str">
        <f t="shared" ca="1" si="372"/>
        <v xml:space="preserve"> </v>
      </c>
      <c r="CN441" s="6" t="str">
        <f t="shared" ca="1" si="373"/>
        <v xml:space="preserve"> </v>
      </c>
      <c r="CO441" s="80" t="str">
        <f t="shared" ca="1" si="374"/>
        <v xml:space="preserve"> </v>
      </c>
      <c r="CP441" s="80" t="str">
        <f t="shared" si="375"/>
        <v xml:space="preserve"> </v>
      </c>
      <c r="CQ441" s="80" t="str">
        <f t="shared" si="376"/>
        <v xml:space="preserve"> </v>
      </c>
      <c r="CR441" s="80" t="str">
        <f t="shared" si="377"/>
        <v xml:space="preserve"> </v>
      </c>
      <c r="CS441" s="80">
        <f t="shared" si="378"/>
        <v>14</v>
      </c>
    </row>
    <row r="442" spans="1:97">
      <c r="A442" s="14" t="s">
        <v>589</v>
      </c>
      <c r="B442" t="s">
        <v>284</v>
      </c>
      <c r="C442" t="s">
        <v>353</v>
      </c>
      <c r="D442">
        <v>1005286</v>
      </c>
      <c r="E442" s="4">
        <v>43118</v>
      </c>
      <c r="F442" s="2">
        <v>43480</v>
      </c>
      <c r="G442" s="2">
        <v>20563</v>
      </c>
      <c r="H442" s="58">
        <f t="shared" si="380"/>
        <v>62</v>
      </c>
      <c r="I442" s="72" t="s">
        <v>8</v>
      </c>
      <c r="J442" s="43" t="s">
        <v>8</v>
      </c>
      <c r="K442" s="6">
        <v>8</v>
      </c>
      <c r="L442" s="6" t="s">
        <v>8</v>
      </c>
      <c r="M442" s="6" t="s">
        <v>8</v>
      </c>
      <c r="N442" s="6" t="s">
        <v>8</v>
      </c>
      <c r="O442" s="29" t="s">
        <v>8</v>
      </c>
      <c r="P442" t="s">
        <v>590</v>
      </c>
      <c r="T442" t="s">
        <v>22</v>
      </c>
      <c r="U442" s="72" t="s">
        <v>11</v>
      </c>
      <c r="V442" t="s">
        <v>11</v>
      </c>
      <c r="W442" s="72" t="s">
        <v>11</v>
      </c>
      <c r="X442" s="72" t="s">
        <v>8</v>
      </c>
      <c r="Y442" s="80" t="s">
        <v>8</v>
      </c>
      <c r="Z442" s="80" t="s">
        <v>8</v>
      </c>
      <c r="AA442" t="s">
        <v>2</v>
      </c>
      <c r="AE442" t="s">
        <v>12</v>
      </c>
      <c r="AF442" s="6">
        <f>Referrals[[#This Row],[Date.Received]]-Referrals[[#This Row],[Date.Assessed]]</f>
        <v>362</v>
      </c>
      <c r="AG442" s="6" t="s">
        <v>644</v>
      </c>
      <c r="AH442" s="6" t="s">
        <v>640</v>
      </c>
      <c r="AI442" s="6" t="s">
        <v>700</v>
      </c>
      <c r="AJ442" s="63">
        <f t="shared" si="326"/>
        <v>2019</v>
      </c>
      <c r="AK442" s="63">
        <f t="shared" si="327"/>
        <v>1</v>
      </c>
      <c r="AL442" s="80">
        <f t="shared" si="328"/>
        <v>1</v>
      </c>
      <c r="AM442" s="80">
        <f t="shared" si="329"/>
        <v>0</v>
      </c>
      <c r="AN442" s="80">
        <f t="shared" si="330"/>
        <v>0</v>
      </c>
      <c r="AO442" s="44">
        <f t="shared" si="331"/>
        <v>0</v>
      </c>
      <c r="AP442" s="80">
        <f t="shared" si="332"/>
        <v>0</v>
      </c>
      <c r="AQ442" s="80">
        <f t="shared" si="333"/>
        <v>1</v>
      </c>
      <c r="AR442" s="80">
        <f t="shared" si="334"/>
        <v>0</v>
      </c>
      <c r="AS442" s="44">
        <f t="shared" si="335"/>
        <v>0</v>
      </c>
      <c r="AT442" s="80">
        <f t="shared" si="336"/>
        <v>0</v>
      </c>
      <c r="AU442" s="80">
        <f t="shared" si="337"/>
        <v>0</v>
      </c>
      <c r="AV442" s="72">
        <f t="shared" si="338"/>
        <v>1</v>
      </c>
      <c r="AW442" s="72">
        <f t="shared" si="339"/>
        <v>1</v>
      </c>
      <c r="AX442" s="72">
        <f t="shared" si="340"/>
        <v>0</v>
      </c>
      <c r="AY442" s="72">
        <f t="shared" si="341"/>
        <v>0</v>
      </c>
      <c r="AZ442" s="72">
        <f t="shared" si="342"/>
        <v>0</v>
      </c>
      <c r="BA442" s="72">
        <f>IF(SUM(Referrals[[#This Row],[Tribal.bin]:[GA.bin]]) = 0,0,1)</f>
        <v>0</v>
      </c>
      <c r="BB442" s="72">
        <f t="shared" si="343"/>
        <v>0</v>
      </c>
      <c r="BC442" s="72">
        <f t="shared" si="344"/>
        <v>0</v>
      </c>
      <c r="BD442" s="72">
        <f t="shared" si="345"/>
        <v>0</v>
      </c>
      <c r="BE442" s="72">
        <f t="shared" si="346"/>
        <v>0</v>
      </c>
      <c r="BF442" s="72">
        <f t="shared" si="347"/>
        <v>0</v>
      </c>
      <c r="BG442" s="72">
        <f t="shared" si="348"/>
        <v>0</v>
      </c>
      <c r="BH442" s="72">
        <f t="shared" si="349"/>
        <v>0</v>
      </c>
      <c r="BI442" s="72">
        <f t="shared" si="350"/>
        <v>0</v>
      </c>
      <c r="BJ442" s="78">
        <f t="shared" si="351"/>
        <v>0</v>
      </c>
      <c r="BK442" s="78">
        <f t="shared" si="352"/>
        <v>0</v>
      </c>
      <c r="BL442" s="78">
        <f t="shared" si="353"/>
        <v>0</v>
      </c>
      <c r="BM442" s="72">
        <f t="shared" si="354"/>
        <v>0</v>
      </c>
      <c r="BN442" s="72">
        <f t="shared" si="355"/>
        <v>0</v>
      </c>
      <c r="BO442" s="72">
        <f t="shared" si="356"/>
        <v>0</v>
      </c>
      <c r="BP442" s="80">
        <f t="shared" si="357"/>
        <v>0</v>
      </c>
      <c r="BQ442" s="72">
        <f t="shared" si="358"/>
        <v>0</v>
      </c>
      <c r="BR442" s="72">
        <f t="shared" si="359"/>
        <v>0</v>
      </c>
      <c r="BS442" s="78">
        <f t="shared" si="360"/>
        <v>1</v>
      </c>
      <c r="BT442" s="78">
        <f t="shared" si="361"/>
        <v>0</v>
      </c>
      <c r="BU442" s="80">
        <f t="shared" si="362"/>
        <v>1</v>
      </c>
      <c r="BV442" s="80">
        <f t="shared" si="363"/>
        <v>0</v>
      </c>
      <c r="BW442" s="78">
        <f>COUNTIF(Referrals[[#This Row],[Name]:[Alt.contact]],"Mi")</f>
        <v>0</v>
      </c>
      <c r="BX442" s="80">
        <f t="shared" si="364"/>
        <v>0</v>
      </c>
      <c r="BY442" s="72">
        <f t="shared" si="365"/>
        <v>0</v>
      </c>
      <c r="BZ442" s="80">
        <f t="shared" si="366"/>
        <v>0</v>
      </c>
      <c r="CA442" s="67">
        <f t="shared" si="367"/>
        <v>0</v>
      </c>
      <c r="CB442" s="80">
        <f t="shared" si="368"/>
        <v>1</v>
      </c>
      <c r="CC442" s="80">
        <f t="shared" si="369"/>
        <v>0</v>
      </c>
      <c r="CD442" s="80">
        <f t="shared" si="370"/>
        <v>0</v>
      </c>
      <c r="CE442"/>
      <c r="CF442" t="s">
        <v>717</v>
      </c>
      <c r="CG442" s="41" t="s">
        <v>133</v>
      </c>
      <c r="CI442" t="s">
        <v>29</v>
      </c>
      <c r="CJ442" s="4">
        <v>43516</v>
      </c>
      <c r="CK442" s="80" t="str">
        <f t="shared" si="371"/>
        <v xml:space="preserve"> </v>
      </c>
      <c r="CL442" s="15"/>
      <c r="CM442" s="6" t="str">
        <f t="shared" ca="1" si="372"/>
        <v xml:space="preserve"> </v>
      </c>
      <c r="CN442" s="6" t="str">
        <f t="shared" ca="1" si="373"/>
        <v xml:space="preserve"> </v>
      </c>
      <c r="CO442" s="80" t="str">
        <f t="shared" ca="1" si="374"/>
        <v xml:space="preserve"> </v>
      </c>
      <c r="CP442" s="80" t="str">
        <f t="shared" si="375"/>
        <v xml:space="preserve"> </v>
      </c>
      <c r="CQ442" s="80" t="str">
        <f t="shared" si="376"/>
        <v xml:space="preserve"> </v>
      </c>
      <c r="CR442" s="80" t="str">
        <f t="shared" si="377"/>
        <v xml:space="preserve"> </v>
      </c>
      <c r="CS442" s="80">
        <f t="shared" si="378"/>
        <v>36</v>
      </c>
    </row>
    <row r="443" spans="1:97">
      <c r="A443" s="33" t="s">
        <v>591</v>
      </c>
      <c r="B443" t="s">
        <v>111</v>
      </c>
      <c r="C443" t="s">
        <v>282</v>
      </c>
      <c r="D443">
        <v>1004379</v>
      </c>
      <c r="E443" s="4">
        <v>43206</v>
      </c>
      <c r="F443" s="2">
        <v>43480</v>
      </c>
      <c r="G443" s="2">
        <v>23147</v>
      </c>
      <c r="H443" s="58">
        <f t="shared" si="380"/>
        <v>55</v>
      </c>
      <c r="I443" s="72" t="s">
        <v>8</v>
      </c>
      <c r="J443" s="43" t="s">
        <v>8</v>
      </c>
      <c r="K443" s="6">
        <v>9</v>
      </c>
      <c r="L443" s="6" t="s">
        <v>8</v>
      </c>
      <c r="M443" s="6" t="s">
        <v>11</v>
      </c>
      <c r="N443" s="6" t="s">
        <v>11</v>
      </c>
      <c r="O443" s="29" t="s">
        <v>8</v>
      </c>
      <c r="P443" t="s">
        <v>9</v>
      </c>
      <c r="Q443" t="s">
        <v>11</v>
      </c>
      <c r="R443" t="s">
        <v>11</v>
      </c>
      <c r="S443" s="40" t="s">
        <v>11</v>
      </c>
      <c r="T443" t="s">
        <v>22</v>
      </c>
      <c r="U443" s="72" t="s">
        <v>8</v>
      </c>
      <c r="V443" t="s">
        <v>11</v>
      </c>
      <c r="W443" s="72" t="s">
        <v>11</v>
      </c>
      <c r="X443" s="72" t="s">
        <v>11</v>
      </c>
      <c r="Y443" s="80" t="s">
        <v>8</v>
      </c>
      <c r="AE443" t="s">
        <v>12</v>
      </c>
      <c r="AF443" s="6">
        <f>Referrals[[#This Row],[Date.Received]]-Referrals[[#This Row],[Date.Assessed]]</f>
        <v>274</v>
      </c>
      <c r="AG443" s="6" t="s">
        <v>644</v>
      </c>
      <c r="AH443" s="6" t="s">
        <v>698</v>
      </c>
      <c r="AI443" s="6" t="s">
        <v>700</v>
      </c>
      <c r="AJ443" s="63">
        <f t="shared" si="326"/>
        <v>2019</v>
      </c>
      <c r="AK443" s="63">
        <f t="shared" si="327"/>
        <v>1</v>
      </c>
      <c r="AL443" s="80">
        <f t="shared" si="328"/>
        <v>1</v>
      </c>
      <c r="AM443" s="80">
        <f t="shared" si="329"/>
        <v>0</v>
      </c>
      <c r="AN443" s="80">
        <f t="shared" si="330"/>
        <v>0</v>
      </c>
      <c r="AO443" s="44">
        <f t="shared" si="331"/>
        <v>0</v>
      </c>
      <c r="AP443" s="80">
        <f t="shared" si="332"/>
        <v>0</v>
      </c>
      <c r="AQ443" s="44">
        <f t="shared" si="333"/>
        <v>0</v>
      </c>
      <c r="AR443" s="80">
        <f t="shared" si="334"/>
        <v>0</v>
      </c>
      <c r="AS443" s="44">
        <f t="shared" si="335"/>
        <v>0</v>
      </c>
      <c r="AT443" s="80">
        <f t="shared" si="336"/>
        <v>1</v>
      </c>
      <c r="AU443" s="80">
        <f t="shared" si="337"/>
        <v>0</v>
      </c>
      <c r="AV443" s="72">
        <f t="shared" si="338"/>
        <v>1</v>
      </c>
      <c r="AW443" s="72">
        <f t="shared" si="339"/>
        <v>1</v>
      </c>
      <c r="AX443" s="72">
        <f t="shared" si="340"/>
        <v>0</v>
      </c>
      <c r="AY443" s="72">
        <f t="shared" si="341"/>
        <v>0</v>
      </c>
      <c r="AZ443" s="72">
        <f t="shared" si="342"/>
        <v>0</v>
      </c>
      <c r="BA443" s="72">
        <f>IF(SUM(Referrals[[#This Row],[Tribal.bin]:[GA.bin]]) = 0,0,1)</f>
        <v>1</v>
      </c>
      <c r="BB443" s="72">
        <f t="shared" si="343"/>
        <v>0</v>
      </c>
      <c r="BC443" s="72">
        <f t="shared" si="344"/>
        <v>0</v>
      </c>
      <c r="BD443" s="72">
        <f t="shared" si="345"/>
        <v>0</v>
      </c>
      <c r="BE443" s="72">
        <f t="shared" si="346"/>
        <v>0</v>
      </c>
      <c r="BF443" s="72">
        <f t="shared" si="347"/>
        <v>0</v>
      </c>
      <c r="BG443" s="72">
        <f t="shared" si="348"/>
        <v>0</v>
      </c>
      <c r="BH443" s="72">
        <f t="shared" si="349"/>
        <v>1</v>
      </c>
      <c r="BI443" s="72">
        <f t="shared" si="350"/>
        <v>0</v>
      </c>
      <c r="BJ443" s="78">
        <f t="shared" si="351"/>
        <v>1</v>
      </c>
      <c r="BK443" s="78">
        <f t="shared" si="352"/>
        <v>1</v>
      </c>
      <c r="BL443" s="78">
        <f t="shared" si="353"/>
        <v>0</v>
      </c>
      <c r="BM443" s="72">
        <f t="shared" si="354"/>
        <v>1</v>
      </c>
      <c r="BN443" s="72">
        <f t="shared" si="355"/>
        <v>1</v>
      </c>
      <c r="BO443" s="72">
        <f t="shared" si="356"/>
        <v>1</v>
      </c>
      <c r="BP443" s="80">
        <f t="shared" si="357"/>
        <v>0</v>
      </c>
      <c r="BQ443" s="72">
        <f t="shared" si="358"/>
        <v>0</v>
      </c>
      <c r="BR443" s="72">
        <f t="shared" si="359"/>
        <v>0</v>
      </c>
      <c r="BS443" s="78">
        <f t="shared" si="360"/>
        <v>1</v>
      </c>
      <c r="BT443" s="78">
        <f t="shared" si="361"/>
        <v>1</v>
      </c>
      <c r="BU443" s="80">
        <f t="shared" si="362"/>
        <v>0</v>
      </c>
      <c r="BV443" s="80">
        <f t="shared" si="363"/>
        <v>0</v>
      </c>
      <c r="BW443" s="78">
        <f>COUNTIF(Referrals[[#This Row],[Name]:[Alt.contact]],"Mi")</f>
        <v>0</v>
      </c>
      <c r="BX443" s="80">
        <f t="shared" si="364"/>
        <v>0</v>
      </c>
      <c r="BY443" s="72">
        <f t="shared" si="365"/>
        <v>0</v>
      </c>
      <c r="BZ443" s="80">
        <f t="shared" si="366"/>
        <v>0</v>
      </c>
      <c r="CA443" s="67">
        <f t="shared" si="367"/>
        <v>0</v>
      </c>
      <c r="CB443" s="80">
        <f t="shared" si="368"/>
        <v>1</v>
      </c>
      <c r="CC443" s="80">
        <f t="shared" si="369"/>
        <v>0</v>
      </c>
      <c r="CD443" s="80">
        <f t="shared" si="370"/>
        <v>0</v>
      </c>
      <c r="CE443"/>
      <c r="CF443" t="s">
        <v>41</v>
      </c>
      <c r="CG443" s="62"/>
      <c r="CH443" t="s">
        <v>125</v>
      </c>
      <c r="CI443" t="s">
        <v>17</v>
      </c>
      <c r="CJ443" s="4">
        <v>43483</v>
      </c>
      <c r="CK443" s="80" t="str">
        <f t="shared" si="371"/>
        <v xml:space="preserve"> </v>
      </c>
      <c r="CL443" s="15"/>
      <c r="CM443" s="6" t="str">
        <f t="shared" ca="1" si="372"/>
        <v xml:space="preserve"> </v>
      </c>
      <c r="CN443" s="6" t="str">
        <f t="shared" ca="1" si="373"/>
        <v xml:space="preserve"> </v>
      </c>
      <c r="CO443" s="80" t="str">
        <f t="shared" ca="1" si="374"/>
        <v xml:space="preserve"> </v>
      </c>
      <c r="CP443" s="80" t="str">
        <f t="shared" si="375"/>
        <v xml:space="preserve"> </v>
      </c>
      <c r="CQ443" s="80" t="str">
        <f t="shared" si="376"/>
        <v xml:space="preserve"> </v>
      </c>
      <c r="CR443" s="80" t="str">
        <f t="shared" si="377"/>
        <v xml:space="preserve"> </v>
      </c>
      <c r="CS443" s="80">
        <f t="shared" si="378"/>
        <v>3</v>
      </c>
    </row>
    <row r="444" spans="1:97">
      <c r="A444" s="14" t="s">
        <v>592</v>
      </c>
      <c r="B444" t="s">
        <v>111</v>
      </c>
      <c r="C444" t="s">
        <v>491</v>
      </c>
      <c r="D444">
        <v>1025182</v>
      </c>
      <c r="E444" s="4">
        <v>43227</v>
      </c>
      <c r="F444" s="2">
        <v>43480</v>
      </c>
      <c r="G444" s="2">
        <v>26651</v>
      </c>
      <c r="H444" s="58">
        <f t="shared" si="380"/>
        <v>46</v>
      </c>
      <c r="I444" s="72" t="s">
        <v>8</v>
      </c>
      <c r="J444" s="43" t="s">
        <v>8</v>
      </c>
      <c r="K444" s="6">
        <v>8</v>
      </c>
      <c r="L444" s="6" t="s">
        <v>8</v>
      </c>
      <c r="M444" s="6" t="s">
        <v>8</v>
      </c>
      <c r="N444" s="6" t="s">
        <v>8</v>
      </c>
      <c r="O444" s="29" t="s">
        <v>8</v>
      </c>
      <c r="P444" t="s">
        <v>9</v>
      </c>
      <c r="S444" s="40" t="s">
        <v>11</v>
      </c>
      <c r="T444" t="s">
        <v>22</v>
      </c>
      <c r="U444" s="72" t="s">
        <v>8</v>
      </c>
      <c r="V444" t="s">
        <v>11</v>
      </c>
      <c r="W444" s="72" t="s">
        <v>11</v>
      </c>
      <c r="X444" s="72" t="s">
        <v>8</v>
      </c>
      <c r="Y444" s="80" t="s">
        <v>8</v>
      </c>
      <c r="AE444" t="s">
        <v>12</v>
      </c>
      <c r="AF444" s="6">
        <f>Referrals[[#This Row],[Date.Received]]-Referrals[[#This Row],[Date.Assessed]]</f>
        <v>253</v>
      </c>
      <c r="AG444" s="6" t="s">
        <v>644</v>
      </c>
      <c r="AH444" s="6" t="s">
        <v>642</v>
      </c>
      <c r="AI444" s="6" t="s">
        <v>700</v>
      </c>
      <c r="AJ444" s="63">
        <f t="shared" si="326"/>
        <v>2019</v>
      </c>
      <c r="AK444" s="63">
        <f t="shared" si="327"/>
        <v>1</v>
      </c>
      <c r="AL444" s="80">
        <f t="shared" si="328"/>
        <v>1</v>
      </c>
      <c r="AM444" s="80">
        <f t="shared" si="329"/>
        <v>0</v>
      </c>
      <c r="AN444" s="80">
        <f t="shared" si="330"/>
        <v>0</v>
      </c>
      <c r="AO444" s="44">
        <f t="shared" si="331"/>
        <v>0</v>
      </c>
      <c r="AP444" s="80">
        <f t="shared" si="332"/>
        <v>0</v>
      </c>
      <c r="AQ444" s="44">
        <f t="shared" si="333"/>
        <v>0</v>
      </c>
      <c r="AR444" s="80">
        <f t="shared" si="334"/>
        <v>0</v>
      </c>
      <c r="AS444" s="6">
        <f t="shared" si="335"/>
        <v>1</v>
      </c>
      <c r="AT444" s="80">
        <f t="shared" si="336"/>
        <v>0</v>
      </c>
      <c r="AU444" s="80">
        <f t="shared" si="337"/>
        <v>0</v>
      </c>
      <c r="AV444" s="72">
        <f t="shared" si="338"/>
        <v>1</v>
      </c>
      <c r="AW444" s="72">
        <f t="shared" si="339"/>
        <v>1</v>
      </c>
      <c r="AX444" s="72">
        <f t="shared" si="340"/>
        <v>0</v>
      </c>
      <c r="AY444" s="72">
        <f t="shared" si="341"/>
        <v>0</v>
      </c>
      <c r="AZ444" s="72">
        <f t="shared" si="342"/>
        <v>0</v>
      </c>
      <c r="BA444" s="72">
        <f>IF(SUM(Referrals[[#This Row],[Tribal.bin]:[GA.bin]]) = 0,0,1)</f>
        <v>1</v>
      </c>
      <c r="BB444" s="72">
        <f t="shared" si="343"/>
        <v>0</v>
      </c>
      <c r="BC444" s="72">
        <f t="shared" si="344"/>
        <v>0</v>
      </c>
      <c r="BD444" s="72">
        <f t="shared" si="345"/>
        <v>0</v>
      </c>
      <c r="BE444" s="72">
        <f t="shared" si="346"/>
        <v>0</v>
      </c>
      <c r="BF444" s="72">
        <f t="shared" si="347"/>
        <v>0</v>
      </c>
      <c r="BG444" s="72">
        <f t="shared" si="348"/>
        <v>0</v>
      </c>
      <c r="BH444" s="72">
        <f t="shared" si="349"/>
        <v>1</v>
      </c>
      <c r="BI444" s="72">
        <f t="shared" si="350"/>
        <v>0</v>
      </c>
      <c r="BJ444" s="78">
        <f t="shared" si="351"/>
        <v>0</v>
      </c>
      <c r="BK444" s="78">
        <f t="shared" si="352"/>
        <v>0</v>
      </c>
      <c r="BL444" s="78">
        <f t="shared" si="353"/>
        <v>0</v>
      </c>
      <c r="BM444" s="72">
        <f t="shared" si="354"/>
        <v>0</v>
      </c>
      <c r="BN444" s="72">
        <f t="shared" si="355"/>
        <v>0</v>
      </c>
      <c r="BO444" s="72">
        <f t="shared" si="356"/>
        <v>1</v>
      </c>
      <c r="BP444" s="80">
        <f t="shared" si="357"/>
        <v>0</v>
      </c>
      <c r="BQ444" s="72">
        <f t="shared" si="358"/>
        <v>0</v>
      </c>
      <c r="BR444" s="72">
        <f t="shared" si="359"/>
        <v>0</v>
      </c>
      <c r="BS444" s="78">
        <f t="shared" si="360"/>
        <v>1</v>
      </c>
      <c r="BT444" s="78">
        <f t="shared" si="361"/>
        <v>0</v>
      </c>
      <c r="BU444" s="80">
        <f t="shared" si="362"/>
        <v>0</v>
      </c>
      <c r="BV444" s="80">
        <f t="shared" si="363"/>
        <v>0</v>
      </c>
      <c r="BW444" s="78">
        <f>COUNTIF(Referrals[[#This Row],[Name]:[Alt.contact]],"Mi")</f>
        <v>0</v>
      </c>
      <c r="BX444" s="80">
        <f t="shared" si="364"/>
        <v>0</v>
      </c>
      <c r="BY444" s="72">
        <f t="shared" si="365"/>
        <v>0</v>
      </c>
      <c r="BZ444" s="80">
        <f t="shared" si="366"/>
        <v>0</v>
      </c>
      <c r="CA444" s="67">
        <f t="shared" si="367"/>
        <v>0</v>
      </c>
      <c r="CB444" s="80">
        <f t="shared" si="368"/>
        <v>1</v>
      </c>
      <c r="CC444" s="80">
        <f t="shared" si="369"/>
        <v>0</v>
      </c>
      <c r="CD444" s="80">
        <f t="shared" si="370"/>
        <v>0</v>
      </c>
      <c r="CE444"/>
      <c r="CF444" t="s">
        <v>717</v>
      </c>
      <c r="CG444" s="41" t="s">
        <v>133</v>
      </c>
      <c r="CI444" t="s">
        <v>23</v>
      </c>
      <c r="CJ444" s="4">
        <v>43578</v>
      </c>
      <c r="CK444" s="80" t="str">
        <f t="shared" si="371"/>
        <v xml:space="preserve"> </v>
      </c>
      <c r="CL444" s="15"/>
      <c r="CM444" s="6" t="str">
        <f t="shared" ca="1" si="372"/>
        <v xml:space="preserve"> </v>
      </c>
      <c r="CN444" s="6" t="str">
        <f t="shared" ca="1" si="373"/>
        <v xml:space="preserve"> </v>
      </c>
      <c r="CO444" s="80" t="str">
        <f t="shared" ca="1" si="374"/>
        <v xml:space="preserve"> </v>
      </c>
      <c r="CP444" s="80" t="str">
        <f t="shared" si="375"/>
        <v xml:space="preserve"> </v>
      </c>
      <c r="CQ444" s="80" t="str">
        <f t="shared" si="376"/>
        <v xml:space="preserve"> </v>
      </c>
      <c r="CR444" s="80" t="str">
        <f t="shared" si="377"/>
        <v xml:space="preserve"> </v>
      </c>
      <c r="CS444" s="80">
        <f t="shared" si="378"/>
        <v>98</v>
      </c>
    </row>
    <row r="445" spans="1:97">
      <c r="A445" s="14" t="s">
        <v>597</v>
      </c>
      <c r="B445" t="s">
        <v>284</v>
      </c>
      <c r="C445" t="s">
        <v>588</v>
      </c>
      <c r="D445">
        <v>1050780</v>
      </c>
      <c r="E445" s="4">
        <v>43121</v>
      </c>
      <c r="F445" s="2">
        <v>43481</v>
      </c>
      <c r="G445" s="2">
        <v>22922</v>
      </c>
      <c r="H445" s="72">
        <f t="shared" si="380"/>
        <v>56</v>
      </c>
      <c r="I445" s="72" t="s">
        <v>8</v>
      </c>
      <c r="J445" s="43" t="s">
        <v>8</v>
      </c>
      <c r="K445" s="6">
        <v>11</v>
      </c>
      <c r="L445" s="6" t="s">
        <v>8</v>
      </c>
      <c r="M445" s="6" t="s">
        <v>8</v>
      </c>
      <c r="N445" s="6" t="s">
        <v>8</v>
      </c>
      <c r="O445" s="29" t="s">
        <v>8</v>
      </c>
      <c r="P445" t="s">
        <v>9</v>
      </c>
      <c r="S445" s="40" t="s">
        <v>11</v>
      </c>
      <c r="T445" t="s">
        <v>22</v>
      </c>
      <c r="U445" s="72" t="s">
        <v>8</v>
      </c>
      <c r="V445" t="s">
        <v>11</v>
      </c>
      <c r="W445" s="72" t="s">
        <v>11</v>
      </c>
      <c r="X445" s="72" t="s">
        <v>11</v>
      </c>
      <c r="Y445" s="80" t="s">
        <v>8</v>
      </c>
      <c r="AB445" t="s">
        <v>15</v>
      </c>
      <c r="AC445" t="s">
        <v>695</v>
      </c>
      <c r="AD445" s="4">
        <v>43661</v>
      </c>
      <c r="AE445" t="s">
        <v>16</v>
      </c>
      <c r="AF445" s="6">
        <f>Referrals[[#This Row],[Date.Received]]-Referrals[[#This Row],[Date.Assessed]]</f>
        <v>360</v>
      </c>
      <c r="AG445" s="44" t="s">
        <v>645</v>
      </c>
      <c r="AH445" s="6" t="s">
        <v>642</v>
      </c>
      <c r="AI445" s="6" t="s">
        <v>700</v>
      </c>
      <c r="AJ445" s="63">
        <f t="shared" si="326"/>
        <v>2019</v>
      </c>
      <c r="AK445" s="63">
        <f t="shared" si="327"/>
        <v>1</v>
      </c>
      <c r="AL445" s="44">
        <f t="shared" si="328"/>
        <v>0</v>
      </c>
      <c r="AM445" s="80">
        <f t="shared" si="329"/>
        <v>1</v>
      </c>
      <c r="AN445" s="80">
        <f t="shared" si="330"/>
        <v>0</v>
      </c>
      <c r="AO445" s="44">
        <f t="shared" si="331"/>
        <v>0</v>
      </c>
      <c r="AP445" s="80">
        <f t="shared" si="332"/>
        <v>0</v>
      </c>
      <c r="AQ445" s="44">
        <f t="shared" si="333"/>
        <v>0</v>
      </c>
      <c r="AR445" s="80">
        <f t="shared" si="334"/>
        <v>0</v>
      </c>
      <c r="AS445" s="6">
        <f t="shared" si="335"/>
        <v>1</v>
      </c>
      <c r="AT445" s="80">
        <f t="shared" si="336"/>
        <v>0</v>
      </c>
      <c r="AU445" s="80">
        <f t="shared" si="337"/>
        <v>0</v>
      </c>
      <c r="AV445" s="72">
        <f t="shared" si="338"/>
        <v>1</v>
      </c>
      <c r="AW445" s="72">
        <f t="shared" si="339"/>
        <v>1</v>
      </c>
      <c r="AX445" s="72">
        <f t="shared" si="340"/>
        <v>0</v>
      </c>
      <c r="AY445" s="72">
        <f t="shared" si="341"/>
        <v>0</v>
      </c>
      <c r="AZ445" s="72">
        <f t="shared" si="342"/>
        <v>0</v>
      </c>
      <c r="BA445" s="72">
        <f>IF(SUM(Referrals[[#This Row],[Tribal.bin]:[GA.bin]]) = 0,0,1)</f>
        <v>1</v>
      </c>
      <c r="BB445" s="72">
        <f t="shared" si="343"/>
        <v>0</v>
      </c>
      <c r="BC445" s="72">
        <f t="shared" si="344"/>
        <v>0</v>
      </c>
      <c r="BD445" s="72">
        <f t="shared" si="345"/>
        <v>0</v>
      </c>
      <c r="BE445" s="72">
        <f t="shared" si="346"/>
        <v>0</v>
      </c>
      <c r="BF445" s="72">
        <f t="shared" si="347"/>
        <v>0</v>
      </c>
      <c r="BG445" s="72">
        <f t="shared" si="348"/>
        <v>0</v>
      </c>
      <c r="BH445" s="72">
        <f t="shared" si="349"/>
        <v>1</v>
      </c>
      <c r="BI445" s="72">
        <f t="shared" si="350"/>
        <v>0</v>
      </c>
      <c r="BJ445" s="78">
        <f t="shared" si="351"/>
        <v>0</v>
      </c>
      <c r="BK445" s="78">
        <f t="shared" si="352"/>
        <v>0</v>
      </c>
      <c r="BL445" s="78">
        <f t="shared" si="353"/>
        <v>0</v>
      </c>
      <c r="BM445" s="72">
        <f t="shared" si="354"/>
        <v>0</v>
      </c>
      <c r="BN445" s="72">
        <f t="shared" si="355"/>
        <v>0</v>
      </c>
      <c r="BO445" s="72">
        <f t="shared" si="356"/>
        <v>1</v>
      </c>
      <c r="BP445" s="80">
        <f t="shared" si="357"/>
        <v>0</v>
      </c>
      <c r="BQ445" s="72">
        <f t="shared" si="358"/>
        <v>0</v>
      </c>
      <c r="BR445" s="72">
        <f t="shared" si="359"/>
        <v>0</v>
      </c>
      <c r="BS445" s="78">
        <f t="shared" si="360"/>
        <v>1</v>
      </c>
      <c r="BT445" s="78">
        <f t="shared" si="361"/>
        <v>1</v>
      </c>
      <c r="BU445" s="80">
        <f t="shared" si="362"/>
        <v>0</v>
      </c>
      <c r="BV445" s="80">
        <f t="shared" si="363"/>
        <v>0</v>
      </c>
      <c r="BW445" s="78">
        <f>COUNTIF(Referrals[[#This Row],[Name]:[Alt.contact]],"Mi")</f>
        <v>0</v>
      </c>
      <c r="BX445" s="80">
        <f t="shared" si="364"/>
        <v>0</v>
      </c>
      <c r="BY445" s="80">
        <f t="shared" si="365"/>
        <v>1</v>
      </c>
      <c r="BZ445" s="80">
        <f t="shared" si="366"/>
        <v>0</v>
      </c>
      <c r="CA445" s="72">
        <f t="shared" si="367"/>
        <v>1</v>
      </c>
      <c r="CB445" s="80">
        <f t="shared" si="368"/>
        <v>0</v>
      </c>
      <c r="CC445" s="80">
        <f t="shared" si="369"/>
        <v>0</v>
      </c>
      <c r="CD445" s="80">
        <f t="shared" si="370"/>
        <v>0</v>
      </c>
      <c r="CE445" s="4">
        <v>43678</v>
      </c>
      <c r="CG445" s="62"/>
      <c r="CK445" s="80" t="str">
        <f t="shared" si="371"/>
        <v>Yes</v>
      </c>
      <c r="CL445" s="15"/>
      <c r="CM445" s="6">
        <f t="shared" ca="1" si="372"/>
        <v>183</v>
      </c>
      <c r="CN445" s="6" t="str">
        <f t="shared" ca="1" si="373"/>
        <v>no</v>
      </c>
      <c r="CO445" s="80" t="str">
        <f t="shared" ca="1" si="374"/>
        <v>no</v>
      </c>
      <c r="CP445" s="80">
        <f t="shared" si="375"/>
        <v>197</v>
      </c>
      <c r="CQ445" s="80">
        <f t="shared" si="376"/>
        <v>180</v>
      </c>
      <c r="CR445" s="80">
        <f t="shared" si="377"/>
        <v>17</v>
      </c>
      <c r="CS445" s="80" t="str">
        <f t="shared" si="378"/>
        <v xml:space="preserve"> </v>
      </c>
    </row>
    <row r="446" spans="1:97">
      <c r="A446" s="14" t="s">
        <v>503</v>
      </c>
      <c r="B446" t="s">
        <v>284</v>
      </c>
      <c r="C446" t="s">
        <v>397</v>
      </c>
      <c r="D446">
        <v>1075875</v>
      </c>
      <c r="E446" s="4">
        <v>43322</v>
      </c>
      <c r="F446" s="2">
        <v>43481</v>
      </c>
      <c r="G446" s="2">
        <v>26135</v>
      </c>
      <c r="H446" s="72">
        <f t="shared" si="380"/>
        <v>47</v>
      </c>
      <c r="I446" s="72" t="s">
        <v>11</v>
      </c>
      <c r="J446" s="80" t="s">
        <v>11</v>
      </c>
      <c r="K446" s="6">
        <v>12</v>
      </c>
      <c r="L446" s="6" t="s">
        <v>8</v>
      </c>
      <c r="M446" s="6" t="s">
        <v>8</v>
      </c>
      <c r="N446" s="6" t="s">
        <v>8</v>
      </c>
      <c r="O446" s="29" t="s">
        <v>8</v>
      </c>
      <c r="P446" t="s">
        <v>355</v>
      </c>
      <c r="Q446" t="s">
        <v>11</v>
      </c>
      <c r="S446" s="40" t="s">
        <v>11</v>
      </c>
      <c r="T446" t="s">
        <v>45</v>
      </c>
      <c r="U446" s="72" t="s">
        <v>11</v>
      </c>
      <c r="V446" t="s">
        <v>11</v>
      </c>
      <c r="W446" s="72" t="s">
        <v>11</v>
      </c>
      <c r="X446" s="72" t="s">
        <v>8</v>
      </c>
      <c r="Y446" s="80" t="s">
        <v>8</v>
      </c>
      <c r="AB446" t="s">
        <v>15</v>
      </c>
      <c r="AC446" t="s">
        <v>695</v>
      </c>
      <c r="AD446" s="4">
        <v>43592</v>
      </c>
      <c r="AE446" t="s">
        <v>16</v>
      </c>
      <c r="AF446" s="6">
        <f>Referrals[[#This Row],[Date.Received]]-Referrals[[#This Row],[Date.Assessed]]</f>
        <v>159</v>
      </c>
      <c r="AG446" s="6" t="s">
        <v>644</v>
      </c>
      <c r="AH446" s="6" t="s">
        <v>642</v>
      </c>
      <c r="AI446" s="6" t="s">
        <v>700</v>
      </c>
      <c r="AJ446" s="63">
        <f t="shared" si="326"/>
        <v>2019</v>
      </c>
      <c r="AK446" s="63">
        <f t="shared" si="327"/>
        <v>1</v>
      </c>
      <c r="AL446" s="80">
        <f t="shared" si="328"/>
        <v>1</v>
      </c>
      <c r="AM446" s="80">
        <f t="shared" si="329"/>
        <v>0</v>
      </c>
      <c r="AN446" s="80">
        <f t="shared" si="330"/>
        <v>0</v>
      </c>
      <c r="AO446" s="44">
        <f t="shared" si="331"/>
        <v>0</v>
      </c>
      <c r="AP446" s="80">
        <f t="shared" si="332"/>
        <v>0</v>
      </c>
      <c r="AQ446" s="44">
        <f t="shared" si="333"/>
        <v>0</v>
      </c>
      <c r="AR446" s="80">
        <f t="shared" si="334"/>
        <v>0</v>
      </c>
      <c r="AS446" s="6">
        <f t="shared" si="335"/>
        <v>1</v>
      </c>
      <c r="AT446" s="80">
        <f t="shared" si="336"/>
        <v>0</v>
      </c>
      <c r="AU446" s="80">
        <f t="shared" si="337"/>
        <v>0</v>
      </c>
      <c r="AV446" s="72">
        <f t="shared" si="338"/>
        <v>1</v>
      </c>
      <c r="AW446" s="72">
        <f t="shared" si="339"/>
        <v>0</v>
      </c>
      <c r="AX446" s="72">
        <f t="shared" si="340"/>
        <v>0</v>
      </c>
      <c r="AY446" s="72">
        <f t="shared" si="341"/>
        <v>1</v>
      </c>
      <c r="AZ446" s="72">
        <f t="shared" si="342"/>
        <v>0</v>
      </c>
      <c r="BA446" s="72">
        <f>IF(SUM(Referrals[[#This Row],[Tribal.bin]:[GA.bin]]) = 0,0,1)</f>
        <v>1</v>
      </c>
      <c r="BB446" s="72">
        <f t="shared" si="343"/>
        <v>0</v>
      </c>
      <c r="BC446" s="72">
        <f t="shared" si="344"/>
        <v>0</v>
      </c>
      <c r="BD446" s="72">
        <f t="shared" si="345"/>
        <v>0</v>
      </c>
      <c r="BE446" s="72">
        <f t="shared" si="346"/>
        <v>1</v>
      </c>
      <c r="BF446" s="72">
        <f t="shared" si="347"/>
        <v>0</v>
      </c>
      <c r="BG446" s="72">
        <f t="shared" si="348"/>
        <v>0</v>
      </c>
      <c r="BH446" s="72">
        <f t="shared" si="349"/>
        <v>0</v>
      </c>
      <c r="BI446" s="72">
        <f t="shared" si="350"/>
        <v>0</v>
      </c>
      <c r="BJ446" s="78">
        <f t="shared" si="351"/>
        <v>0</v>
      </c>
      <c r="BK446" s="78">
        <f t="shared" si="352"/>
        <v>0</v>
      </c>
      <c r="BL446" s="78">
        <f t="shared" si="353"/>
        <v>0</v>
      </c>
      <c r="BM446" s="72">
        <f t="shared" si="354"/>
        <v>1</v>
      </c>
      <c r="BN446" s="72">
        <f t="shared" si="355"/>
        <v>0</v>
      </c>
      <c r="BO446" s="72">
        <f t="shared" si="356"/>
        <v>1</v>
      </c>
      <c r="BP446" s="80">
        <f t="shared" si="357"/>
        <v>0</v>
      </c>
      <c r="BQ446" s="72">
        <f t="shared" si="358"/>
        <v>1</v>
      </c>
      <c r="BR446" s="72">
        <f t="shared" si="359"/>
        <v>1</v>
      </c>
      <c r="BS446" s="78">
        <f t="shared" si="360"/>
        <v>1</v>
      </c>
      <c r="BT446" s="78">
        <f t="shared" si="361"/>
        <v>0</v>
      </c>
      <c r="BU446" s="80">
        <f t="shared" si="362"/>
        <v>1</v>
      </c>
      <c r="BV446" s="80">
        <f t="shared" si="363"/>
        <v>0</v>
      </c>
      <c r="BW446" s="78">
        <f>COUNTIF(Referrals[[#This Row],[Name]:[Alt.contact]],"Mi")</f>
        <v>0</v>
      </c>
      <c r="BX446" s="80">
        <f t="shared" si="364"/>
        <v>0</v>
      </c>
      <c r="BY446" s="66">
        <f t="shared" si="365"/>
        <v>1</v>
      </c>
      <c r="BZ446" s="66">
        <f t="shared" si="366"/>
        <v>0</v>
      </c>
      <c r="CA446" s="72">
        <f t="shared" si="367"/>
        <v>1</v>
      </c>
      <c r="CB446" s="80">
        <f t="shared" si="368"/>
        <v>0</v>
      </c>
      <c r="CC446" s="80">
        <f t="shared" si="369"/>
        <v>0</v>
      </c>
      <c r="CD446" s="80">
        <f t="shared" si="370"/>
        <v>0</v>
      </c>
      <c r="CE446" s="4">
        <v>43633</v>
      </c>
      <c r="CG446" s="62"/>
      <c r="CJ446" s="4">
        <v>43633</v>
      </c>
      <c r="CK446" s="80" t="str">
        <f t="shared" si="371"/>
        <v>Yes</v>
      </c>
      <c r="CL446" s="15"/>
      <c r="CM446" s="6">
        <f t="shared" ca="1" si="372"/>
        <v>228</v>
      </c>
      <c r="CN446" s="6" t="str">
        <f t="shared" ca="1" si="373"/>
        <v>no</v>
      </c>
      <c r="CO446" s="80" t="str">
        <f t="shared" ca="1" si="374"/>
        <v>no</v>
      </c>
      <c r="CP446" s="80">
        <f t="shared" si="375"/>
        <v>152</v>
      </c>
      <c r="CQ446" s="80">
        <f t="shared" si="376"/>
        <v>111</v>
      </c>
      <c r="CR446" s="80">
        <f t="shared" si="377"/>
        <v>41</v>
      </c>
      <c r="CS446" s="80" t="str">
        <f t="shared" si="378"/>
        <v xml:space="preserve"> </v>
      </c>
    </row>
    <row r="447" spans="1:97">
      <c r="A447" s="14" t="s">
        <v>594</v>
      </c>
      <c r="B447" t="s">
        <v>284</v>
      </c>
      <c r="C447" t="s">
        <v>397</v>
      </c>
      <c r="D447">
        <v>1034959</v>
      </c>
      <c r="E447" s="4">
        <v>43476</v>
      </c>
      <c r="F447" s="2">
        <v>43481</v>
      </c>
      <c r="G447" s="2">
        <v>29221</v>
      </c>
      <c r="H447" s="69">
        <f t="shared" si="380"/>
        <v>39</v>
      </c>
      <c r="I447" s="72" t="s">
        <v>8</v>
      </c>
      <c r="J447" s="43" t="s">
        <v>8</v>
      </c>
      <c r="K447" s="6">
        <v>12</v>
      </c>
      <c r="L447" s="6" t="s">
        <v>8</v>
      </c>
      <c r="M447" s="6" t="s">
        <v>11</v>
      </c>
      <c r="N447" s="6" t="s">
        <v>11</v>
      </c>
      <c r="O447" s="29" t="s">
        <v>678</v>
      </c>
      <c r="P447" t="s">
        <v>9</v>
      </c>
      <c r="Q447" t="s">
        <v>11</v>
      </c>
      <c r="S447" s="40" t="s">
        <v>11</v>
      </c>
      <c r="T447" t="s">
        <v>45</v>
      </c>
      <c r="U447" s="72" t="s">
        <v>11</v>
      </c>
      <c r="V447" t="s">
        <v>11</v>
      </c>
      <c r="W447" s="72" t="s">
        <v>11</v>
      </c>
      <c r="X447" s="72" t="s">
        <v>11</v>
      </c>
      <c r="Y447" s="80" t="s">
        <v>8</v>
      </c>
      <c r="AB447" t="s">
        <v>37</v>
      </c>
      <c r="AD447" s="4">
        <v>43511</v>
      </c>
      <c r="AE447" t="s">
        <v>12</v>
      </c>
      <c r="AF447" s="6">
        <f>Referrals[[#This Row],[Date.Received]]-Referrals[[#This Row],[Date.Assessed]]</f>
        <v>5</v>
      </c>
      <c r="AG447" s="6" t="s">
        <v>644</v>
      </c>
      <c r="AH447" s="6" t="s">
        <v>640</v>
      </c>
      <c r="AI447" s="6" t="s">
        <v>700</v>
      </c>
      <c r="AJ447" s="63">
        <f t="shared" si="326"/>
        <v>2019</v>
      </c>
      <c r="AK447" s="63">
        <f t="shared" si="327"/>
        <v>1</v>
      </c>
      <c r="AL447" s="80">
        <f t="shared" si="328"/>
        <v>1</v>
      </c>
      <c r="AM447" s="80">
        <f t="shared" si="329"/>
        <v>0</v>
      </c>
      <c r="AN447" s="80">
        <f t="shared" si="330"/>
        <v>0</v>
      </c>
      <c r="AO447" s="44">
        <f t="shared" si="331"/>
        <v>0</v>
      </c>
      <c r="AP447" s="80">
        <f t="shared" si="332"/>
        <v>0</v>
      </c>
      <c r="AQ447" s="80">
        <f t="shared" si="333"/>
        <v>1</v>
      </c>
      <c r="AR447" s="80">
        <f t="shared" si="334"/>
        <v>0</v>
      </c>
      <c r="AS447" s="44">
        <f t="shared" si="335"/>
        <v>0</v>
      </c>
      <c r="AT447" s="80">
        <f t="shared" si="336"/>
        <v>0</v>
      </c>
      <c r="AU447" s="80">
        <f t="shared" si="337"/>
        <v>0</v>
      </c>
      <c r="AV447" s="72">
        <f t="shared" si="338"/>
        <v>1</v>
      </c>
      <c r="AW447" s="72">
        <f t="shared" si="339"/>
        <v>0</v>
      </c>
      <c r="AX447" s="72">
        <f t="shared" si="340"/>
        <v>0</v>
      </c>
      <c r="AY447" s="72">
        <f t="shared" si="341"/>
        <v>1</v>
      </c>
      <c r="AZ447" s="72">
        <f t="shared" si="342"/>
        <v>0</v>
      </c>
      <c r="BA447" s="72">
        <f>IF(SUM(Referrals[[#This Row],[Tribal.bin]:[GA.bin]]) = 0,0,1)</f>
        <v>1</v>
      </c>
      <c r="BB447" s="72">
        <f t="shared" si="343"/>
        <v>0</v>
      </c>
      <c r="BC447" s="72">
        <f t="shared" si="344"/>
        <v>0</v>
      </c>
      <c r="BD447" s="72">
        <f t="shared" si="345"/>
        <v>0</v>
      </c>
      <c r="BE447" s="72">
        <f t="shared" si="346"/>
        <v>0</v>
      </c>
      <c r="BF447" s="72">
        <f t="shared" si="347"/>
        <v>0</v>
      </c>
      <c r="BG447" s="72">
        <f t="shared" si="348"/>
        <v>0</v>
      </c>
      <c r="BH447" s="72">
        <f t="shared" si="349"/>
        <v>1</v>
      </c>
      <c r="BI447" s="72">
        <f t="shared" si="350"/>
        <v>1</v>
      </c>
      <c r="BJ447" s="78">
        <f t="shared" si="351"/>
        <v>1</v>
      </c>
      <c r="BK447" s="78">
        <f t="shared" si="352"/>
        <v>1</v>
      </c>
      <c r="BL447" s="78">
        <f t="shared" si="353"/>
        <v>0</v>
      </c>
      <c r="BM447" s="72">
        <f t="shared" si="354"/>
        <v>1</v>
      </c>
      <c r="BN447" s="72">
        <f t="shared" si="355"/>
        <v>0</v>
      </c>
      <c r="BO447" s="72">
        <f t="shared" si="356"/>
        <v>1</v>
      </c>
      <c r="BP447" s="80">
        <f t="shared" si="357"/>
        <v>0</v>
      </c>
      <c r="BQ447" s="72">
        <f t="shared" si="358"/>
        <v>0</v>
      </c>
      <c r="BR447" s="72">
        <f t="shared" si="359"/>
        <v>0</v>
      </c>
      <c r="BS447" s="78">
        <f t="shared" si="360"/>
        <v>1</v>
      </c>
      <c r="BT447" s="78">
        <f t="shared" si="361"/>
        <v>1</v>
      </c>
      <c r="BU447" s="80">
        <f t="shared" si="362"/>
        <v>1</v>
      </c>
      <c r="BV447" s="80">
        <f t="shared" si="363"/>
        <v>0</v>
      </c>
      <c r="BW447" s="78">
        <f>COUNTIF(Referrals[[#This Row],[Name]:[Alt.contact]],"Mi")</f>
        <v>1</v>
      </c>
      <c r="BX447" s="80">
        <f t="shared" si="364"/>
        <v>1</v>
      </c>
      <c r="BY447" s="66">
        <f t="shared" si="365"/>
        <v>1</v>
      </c>
      <c r="BZ447" s="66">
        <f t="shared" si="366"/>
        <v>0</v>
      </c>
      <c r="CA447" s="69">
        <f t="shared" si="367"/>
        <v>0</v>
      </c>
      <c r="CB447" s="80">
        <f t="shared" si="368"/>
        <v>1</v>
      </c>
      <c r="CC447" s="80">
        <f t="shared" si="369"/>
        <v>0</v>
      </c>
      <c r="CD447" s="80">
        <f t="shared" si="370"/>
        <v>0</v>
      </c>
      <c r="CE447"/>
      <c r="CF447" t="s">
        <v>717</v>
      </c>
      <c r="CG447" s="41" t="s">
        <v>104</v>
      </c>
      <c r="CI447" t="s">
        <v>35</v>
      </c>
      <c r="CJ447" s="4">
        <v>43557</v>
      </c>
      <c r="CK447" s="80" t="str">
        <f t="shared" si="371"/>
        <v xml:space="preserve"> </v>
      </c>
      <c r="CL447" s="15"/>
      <c r="CM447" s="6" t="str">
        <f t="shared" ca="1" si="372"/>
        <v xml:space="preserve"> </v>
      </c>
      <c r="CN447" s="6" t="str">
        <f t="shared" ca="1" si="373"/>
        <v xml:space="preserve"> </v>
      </c>
      <c r="CO447" s="80" t="str">
        <f t="shared" ca="1" si="374"/>
        <v xml:space="preserve"> </v>
      </c>
      <c r="CP447" s="80" t="str">
        <f t="shared" si="375"/>
        <v xml:space="preserve"> </v>
      </c>
      <c r="CQ447" s="80">
        <f t="shared" si="376"/>
        <v>30</v>
      </c>
      <c r="CR447" s="80" t="str">
        <f t="shared" si="377"/>
        <v xml:space="preserve"> </v>
      </c>
      <c r="CS447" s="80">
        <f t="shared" si="378"/>
        <v>76</v>
      </c>
    </row>
    <row r="448" spans="1:97">
      <c r="A448" s="14" t="s">
        <v>593</v>
      </c>
      <c r="B448" t="s">
        <v>111</v>
      </c>
      <c r="C448" t="s">
        <v>491</v>
      </c>
      <c r="D448">
        <v>1056937</v>
      </c>
      <c r="E448" s="4">
        <v>43424</v>
      </c>
      <c r="F448" s="2">
        <v>43481</v>
      </c>
      <c r="G448" s="2">
        <v>34282</v>
      </c>
      <c r="H448" s="58">
        <f t="shared" si="380"/>
        <v>25</v>
      </c>
      <c r="I448" s="72" t="s">
        <v>8</v>
      </c>
      <c r="J448" s="43" t="s">
        <v>8</v>
      </c>
      <c r="K448" s="6">
        <v>10</v>
      </c>
      <c r="L448" s="6" t="s">
        <v>8</v>
      </c>
      <c r="M448" s="6" t="s">
        <v>11</v>
      </c>
      <c r="N448" s="6" t="s">
        <v>678</v>
      </c>
      <c r="O448" s="29" t="s">
        <v>8</v>
      </c>
      <c r="P448" t="s">
        <v>77</v>
      </c>
      <c r="Q448" t="s">
        <v>11</v>
      </c>
      <c r="T448" t="s">
        <v>22</v>
      </c>
      <c r="U448" s="72" t="s">
        <v>11</v>
      </c>
      <c r="V448" t="s">
        <v>11</v>
      </c>
      <c r="W448" s="72" t="s">
        <v>11</v>
      </c>
      <c r="X448" s="72" t="s">
        <v>8</v>
      </c>
      <c r="Y448" s="80" t="s">
        <v>8</v>
      </c>
      <c r="AE448" t="s">
        <v>12</v>
      </c>
      <c r="AF448" s="6">
        <f>Referrals[[#This Row],[Date.Received]]-Referrals[[#This Row],[Date.Assessed]]</f>
        <v>57</v>
      </c>
      <c r="AG448" s="6" t="s">
        <v>644</v>
      </c>
      <c r="AH448" s="6" t="s">
        <v>641</v>
      </c>
      <c r="AI448" s="6" t="s">
        <v>700</v>
      </c>
      <c r="AJ448" s="63">
        <f t="shared" si="326"/>
        <v>2019</v>
      </c>
      <c r="AK448" s="63">
        <f t="shared" si="327"/>
        <v>1</v>
      </c>
      <c r="AL448" s="80">
        <f t="shared" si="328"/>
        <v>1</v>
      </c>
      <c r="AM448" s="80">
        <f t="shared" si="329"/>
        <v>0</v>
      </c>
      <c r="AN448" s="80">
        <f t="shared" si="330"/>
        <v>0</v>
      </c>
      <c r="AO448" s="44">
        <f t="shared" si="331"/>
        <v>0</v>
      </c>
      <c r="AP448" s="80">
        <f t="shared" si="332"/>
        <v>0</v>
      </c>
      <c r="AQ448" s="44">
        <f t="shared" si="333"/>
        <v>0</v>
      </c>
      <c r="AR448" s="80">
        <f t="shared" si="334"/>
        <v>1</v>
      </c>
      <c r="AS448" s="44">
        <f t="shared" si="335"/>
        <v>0</v>
      </c>
      <c r="AT448" s="80">
        <f t="shared" si="336"/>
        <v>0</v>
      </c>
      <c r="AU448" s="80">
        <f t="shared" si="337"/>
        <v>0</v>
      </c>
      <c r="AV448" s="72">
        <f t="shared" si="338"/>
        <v>1</v>
      </c>
      <c r="AW448" s="72">
        <f t="shared" si="339"/>
        <v>1</v>
      </c>
      <c r="AX448" s="72">
        <f t="shared" si="340"/>
        <v>0</v>
      </c>
      <c r="AY448" s="72">
        <f t="shared" si="341"/>
        <v>0</v>
      </c>
      <c r="AZ448" s="72">
        <f t="shared" si="342"/>
        <v>0</v>
      </c>
      <c r="BA448" s="72">
        <f>IF(SUM(Referrals[[#This Row],[Tribal.bin]:[GA.bin]]) = 0,0,1)</f>
        <v>1</v>
      </c>
      <c r="BB448" s="72">
        <f t="shared" si="343"/>
        <v>0</v>
      </c>
      <c r="BC448" s="72">
        <f t="shared" si="344"/>
        <v>0</v>
      </c>
      <c r="BD448" s="72">
        <f t="shared" si="345"/>
        <v>0</v>
      </c>
      <c r="BE448" s="72">
        <f t="shared" si="346"/>
        <v>0</v>
      </c>
      <c r="BF448" s="72">
        <f t="shared" si="347"/>
        <v>1</v>
      </c>
      <c r="BG448" s="72">
        <f t="shared" si="348"/>
        <v>0</v>
      </c>
      <c r="BH448" s="72">
        <f t="shared" si="349"/>
        <v>0</v>
      </c>
      <c r="BI448" s="72">
        <f t="shared" si="350"/>
        <v>0</v>
      </c>
      <c r="BJ448" s="78">
        <f t="shared" si="351"/>
        <v>1</v>
      </c>
      <c r="BK448" s="78">
        <f t="shared" si="352"/>
        <v>1</v>
      </c>
      <c r="BL448" s="78">
        <f t="shared" si="353"/>
        <v>0</v>
      </c>
      <c r="BM448" s="72">
        <f t="shared" si="354"/>
        <v>1</v>
      </c>
      <c r="BN448" s="72">
        <f t="shared" si="355"/>
        <v>0</v>
      </c>
      <c r="BO448" s="72">
        <f t="shared" si="356"/>
        <v>0</v>
      </c>
      <c r="BP448" s="80">
        <f t="shared" si="357"/>
        <v>0</v>
      </c>
      <c r="BQ448" s="72">
        <f t="shared" si="358"/>
        <v>0</v>
      </c>
      <c r="BR448" s="72">
        <f t="shared" si="359"/>
        <v>0</v>
      </c>
      <c r="BS448" s="78">
        <f t="shared" si="360"/>
        <v>1</v>
      </c>
      <c r="BT448" s="78">
        <f t="shared" si="361"/>
        <v>0</v>
      </c>
      <c r="BU448" s="80">
        <f t="shared" si="362"/>
        <v>1</v>
      </c>
      <c r="BV448" s="80">
        <f t="shared" si="363"/>
        <v>0</v>
      </c>
      <c r="BW448" s="78">
        <f>COUNTIF(Referrals[[#This Row],[Name]:[Alt.contact]],"Mi")</f>
        <v>1</v>
      </c>
      <c r="BX448" s="80">
        <f t="shared" si="364"/>
        <v>1</v>
      </c>
      <c r="BY448" s="80">
        <f t="shared" si="365"/>
        <v>0</v>
      </c>
      <c r="BZ448" s="80">
        <f t="shared" si="366"/>
        <v>0</v>
      </c>
      <c r="CA448" s="67">
        <f t="shared" si="367"/>
        <v>0</v>
      </c>
      <c r="CB448" s="80">
        <f t="shared" si="368"/>
        <v>1</v>
      </c>
      <c r="CC448" s="80">
        <f t="shared" si="369"/>
        <v>0</v>
      </c>
      <c r="CD448" s="80">
        <f t="shared" si="370"/>
        <v>0</v>
      </c>
      <c r="CE448"/>
      <c r="CF448" s="40" t="s">
        <v>413</v>
      </c>
      <c r="CG448" s="62"/>
      <c r="CI448" t="s">
        <v>27</v>
      </c>
      <c r="CJ448" s="4">
        <v>43615</v>
      </c>
      <c r="CK448" s="80" t="str">
        <f t="shared" si="371"/>
        <v xml:space="preserve"> </v>
      </c>
      <c r="CL448" s="15"/>
      <c r="CM448" s="6" t="str">
        <f t="shared" ca="1" si="372"/>
        <v xml:space="preserve"> </v>
      </c>
      <c r="CN448" s="6" t="str">
        <f t="shared" ca="1" si="373"/>
        <v xml:space="preserve"> </v>
      </c>
      <c r="CO448" s="80" t="str">
        <f t="shared" ca="1" si="374"/>
        <v xml:space="preserve"> </v>
      </c>
      <c r="CP448" s="80" t="str">
        <f t="shared" si="375"/>
        <v xml:space="preserve"> </v>
      </c>
      <c r="CQ448" s="80" t="str">
        <f t="shared" si="376"/>
        <v xml:space="preserve"> </v>
      </c>
      <c r="CR448" s="80" t="str">
        <f t="shared" si="377"/>
        <v xml:space="preserve"> </v>
      </c>
      <c r="CS448" s="80">
        <f t="shared" si="378"/>
        <v>134</v>
      </c>
    </row>
    <row r="449" spans="1:97">
      <c r="A449" s="14" t="s">
        <v>595</v>
      </c>
      <c r="B449" t="s">
        <v>43</v>
      </c>
      <c r="C449" t="s">
        <v>596</v>
      </c>
      <c r="D449">
        <v>1062499</v>
      </c>
      <c r="E449" s="4">
        <v>43147</v>
      </c>
      <c r="F449" s="2">
        <v>43481</v>
      </c>
      <c r="G449" s="2">
        <v>26326</v>
      </c>
      <c r="H449" s="58">
        <f t="shared" si="380"/>
        <v>46</v>
      </c>
      <c r="I449" s="72" t="s">
        <v>8</v>
      </c>
      <c r="J449" s="43" t="s">
        <v>8</v>
      </c>
      <c r="K449" s="6">
        <v>11</v>
      </c>
      <c r="L449" s="6" t="s">
        <v>8</v>
      </c>
      <c r="M449" s="6" t="s">
        <v>11</v>
      </c>
      <c r="N449" s="6" t="s">
        <v>11</v>
      </c>
      <c r="O449" s="29" t="s">
        <v>8</v>
      </c>
      <c r="P449" t="s">
        <v>9</v>
      </c>
      <c r="Q449" t="s">
        <v>11</v>
      </c>
      <c r="S449" s="40" t="s">
        <v>11</v>
      </c>
      <c r="T449" t="s">
        <v>22</v>
      </c>
      <c r="U449" s="72" t="s">
        <v>678</v>
      </c>
      <c r="V449" t="s">
        <v>11</v>
      </c>
      <c r="W449" s="72" t="s">
        <v>11</v>
      </c>
      <c r="X449" s="72" t="s">
        <v>11</v>
      </c>
      <c r="Y449" s="80" t="s">
        <v>8</v>
      </c>
      <c r="AB449" t="s">
        <v>143</v>
      </c>
      <c r="AC449" t="s">
        <v>172</v>
      </c>
      <c r="AD449" s="4">
        <v>43502</v>
      </c>
      <c r="AE449" t="s">
        <v>12</v>
      </c>
      <c r="AF449" s="6">
        <f>Referrals[[#This Row],[Date.Received]]-Referrals[[#This Row],[Date.Assessed]]</f>
        <v>334</v>
      </c>
      <c r="AG449" s="6" t="s">
        <v>644</v>
      </c>
      <c r="AH449" s="6" t="s">
        <v>642</v>
      </c>
      <c r="AI449" s="6" t="s">
        <v>700</v>
      </c>
      <c r="AJ449" s="63">
        <f t="shared" si="326"/>
        <v>2019</v>
      </c>
      <c r="AK449" s="63">
        <f t="shared" si="327"/>
        <v>1</v>
      </c>
      <c r="AL449" s="80">
        <f t="shared" si="328"/>
        <v>1</v>
      </c>
      <c r="AM449" s="80">
        <f t="shared" si="329"/>
        <v>0</v>
      </c>
      <c r="AN449" s="80">
        <f t="shared" si="330"/>
        <v>0</v>
      </c>
      <c r="AO449" s="44">
        <f t="shared" si="331"/>
        <v>0</v>
      </c>
      <c r="AP449" s="80">
        <f t="shared" si="332"/>
        <v>0</v>
      </c>
      <c r="AQ449" s="44">
        <f t="shared" si="333"/>
        <v>0</v>
      </c>
      <c r="AR449" s="80">
        <f t="shared" si="334"/>
        <v>0</v>
      </c>
      <c r="AS449" s="6">
        <f t="shared" si="335"/>
        <v>1</v>
      </c>
      <c r="AT449" s="80">
        <f t="shared" si="336"/>
        <v>0</v>
      </c>
      <c r="AU449" s="80">
        <f t="shared" si="337"/>
        <v>0</v>
      </c>
      <c r="AV449" s="72">
        <f t="shared" si="338"/>
        <v>1</v>
      </c>
      <c r="AW449" s="72">
        <f t="shared" si="339"/>
        <v>1</v>
      </c>
      <c r="AX449" s="72">
        <f t="shared" si="340"/>
        <v>0</v>
      </c>
      <c r="AY449" s="72">
        <f t="shared" si="341"/>
        <v>0</v>
      </c>
      <c r="AZ449" s="72">
        <f t="shared" si="342"/>
        <v>0</v>
      </c>
      <c r="BA449" s="72">
        <f>IF(SUM(Referrals[[#This Row],[Tribal.bin]:[GA.bin]]) = 0,0,1)</f>
        <v>1</v>
      </c>
      <c r="BB449" s="72">
        <f t="shared" si="343"/>
        <v>0</v>
      </c>
      <c r="BC449" s="72">
        <f t="shared" si="344"/>
        <v>0</v>
      </c>
      <c r="BD449" s="72">
        <f t="shared" si="345"/>
        <v>0</v>
      </c>
      <c r="BE449" s="72">
        <f t="shared" si="346"/>
        <v>0</v>
      </c>
      <c r="BF449" s="72">
        <f t="shared" si="347"/>
        <v>0</v>
      </c>
      <c r="BG449" s="72">
        <f t="shared" si="348"/>
        <v>0</v>
      </c>
      <c r="BH449" s="72">
        <f t="shared" si="349"/>
        <v>1</v>
      </c>
      <c r="BI449" s="72">
        <f t="shared" si="350"/>
        <v>0</v>
      </c>
      <c r="BJ449" s="78">
        <f t="shared" si="351"/>
        <v>1</v>
      </c>
      <c r="BK449" s="78">
        <f t="shared" si="352"/>
        <v>1</v>
      </c>
      <c r="BL449" s="78">
        <f t="shared" si="353"/>
        <v>0</v>
      </c>
      <c r="BM449" s="72">
        <f t="shared" si="354"/>
        <v>1</v>
      </c>
      <c r="BN449" s="72">
        <f t="shared" si="355"/>
        <v>0</v>
      </c>
      <c r="BO449" s="72">
        <f t="shared" si="356"/>
        <v>1</v>
      </c>
      <c r="BP449" s="80">
        <f t="shared" si="357"/>
        <v>0</v>
      </c>
      <c r="BQ449" s="72">
        <f t="shared" si="358"/>
        <v>0</v>
      </c>
      <c r="BR449" s="72">
        <f t="shared" si="359"/>
        <v>0</v>
      </c>
      <c r="BS449" s="78">
        <f t="shared" si="360"/>
        <v>1</v>
      </c>
      <c r="BT449" s="78">
        <f t="shared" si="361"/>
        <v>1</v>
      </c>
      <c r="BU449" s="80">
        <f t="shared" si="362"/>
        <v>0</v>
      </c>
      <c r="BV449" s="80">
        <f t="shared" si="363"/>
        <v>0</v>
      </c>
      <c r="BW449" s="78">
        <f>COUNTIF(Referrals[[#This Row],[Name]:[Alt.contact]],"Mi")</f>
        <v>1</v>
      </c>
      <c r="BX449" s="80">
        <f t="shared" si="364"/>
        <v>1</v>
      </c>
      <c r="BY449" s="66">
        <f t="shared" si="365"/>
        <v>1</v>
      </c>
      <c r="BZ449" s="66">
        <f t="shared" si="366"/>
        <v>0</v>
      </c>
      <c r="CA449" s="67">
        <f t="shared" si="367"/>
        <v>0</v>
      </c>
      <c r="CB449" s="80">
        <f t="shared" si="368"/>
        <v>1</v>
      </c>
      <c r="CC449" s="80">
        <f t="shared" si="369"/>
        <v>0</v>
      </c>
      <c r="CD449" s="80">
        <f t="shared" si="370"/>
        <v>0</v>
      </c>
      <c r="CF449" t="s">
        <v>717</v>
      </c>
      <c r="CG449" s="41" t="s">
        <v>104</v>
      </c>
      <c r="CI449" t="s">
        <v>35</v>
      </c>
      <c r="CJ449" s="4">
        <v>43635</v>
      </c>
      <c r="CK449" s="80" t="str">
        <f t="shared" si="371"/>
        <v xml:space="preserve"> </v>
      </c>
      <c r="CL449" s="15"/>
      <c r="CM449" s="6" t="str">
        <f t="shared" ca="1" si="372"/>
        <v xml:space="preserve"> </v>
      </c>
      <c r="CN449" s="6" t="str">
        <f t="shared" ca="1" si="373"/>
        <v xml:space="preserve"> </v>
      </c>
      <c r="CO449" s="80" t="str">
        <f t="shared" ca="1" si="374"/>
        <v xml:space="preserve"> </v>
      </c>
      <c r="CP449" s="80" t="str">
        <f t="shared" si="375"/>
        <v xml:space="preserve"> </v>
      </c>
      <c r="CQ449" s="80">
        <f t="shared" si="376"/>
        <v>21</v>
      </c>
      <c r="CR449" s="80" t="str">
        <f t="shared" si="377"/>
        <v xml:space="preserve"> </v>
      </c>
      <c r="CS449" s="80">
        <f t="shared" si="378"/>
        <v>154</v>
      </c>
    </row>
    <row r="450" spans="1:97">
      <c r="A450" s="14" t="s">
        <v>598</v>
      </c>
      <c r="B450" t="s">
        <v>284</v>
      </c>
      <c r="C450" t="s">
        <v>397</v>
      </c>
      <c r="D450">
        <v>1095287</v>
      </c>
      <c r="E450" s="4">
        <v>43475</v>
      </c>
      <c r="F450" s="2">
        <v>43481</v>
      </c>
      <c r="G450" s="2">
        <v>28967</v>
      </c>
      <c r="H450" s="58">
        <f t="shared" si="380"/>
        <v>39</v>
      </c>
      <c r="I450" s="72" t="s">
        <v>8</v>
      </c>
      <c r="J450" s="43" t="s">
        <v>8</v>
      </c>
      <c r="K450" s="6">
        <v>12</v>
      </c>
      <c r="L450" s="6" t="s">
        <v>8</v>
      </c>
      <c r="M450" s="6" t="s">
        <v>11</v>
      </c>
      <c r="N450" s="6" t="s">
        <v>11</v>
      </c>
      <c r="O450" s="29" t="s">
        <v>678</v>
      </c>
      <c r="P450" t="s">
        <v>9</v>
      </c>
      <c r="S450" s="40" t="s">
        <v>11</v>
      </c>
      <c r="T450" t="s">
        <v>22</v>
      </c>
      <c r="U450" s="72" t="s">
        <v>8</v>
      </c>
      <c r="V450" t="s">
        <v>11</v>
      </c>
      <c r="W450" s="72" t="s">
        <v>11</v>
      </c>
      <c r="X450" s="72" t="s">
        <v>8</v>
      </c>
      <c r="Y450" s="80" t="s">
        <v>8</v>
      </c>
      <c r="AE450" t="s">
        <v>12</v>
      </c>
      <c r="AF450" s="6">
        <f>Referrals[[#This Row],[Date.Received]]-Referrals[[#This Row],[Date.Assessed]]</f>
        <v>6</v>
      </c>
      <c r="AG450" s="44" t="s">
        <v>645</v>
      </c>
      <c r="AH450" s="6" t="s">
        <v>638</v>
      </c>
      <c r="AI450" s="6" t="s">
        <v>700</v>
      </c>
      <c r="AJ450" s="63">
        <f t="shared" ref="AJ450:AJ513" si="381">YEAR(F450)</f>
        <v>2019</v>
      </c>
      <c r="AK450" s="63">
        <f t="shared" ref="AK450:AK513" si="382">MONTH(F450)</f>
        <v>1</v>
      </c>
      <c r="AL450" s="44">
        <f t="shared" ref="AL450:AL513" si="383">IF(AG450&lt;&gt;"Male",0,1)</f>
        <v>0</v>
      </c>
      <c r="AM450" s="80">
        <f t="shared" ref="AM450:AM513" si="384">IF(AG450&lt;&gt;"Female",0,1)</f>
        <v>1</v>
      </c>
      <c r="AN450" s="80">
        <f t="shared" ref="AN450:AN513" si="385">IF(AG450&lt;&gt;"Trans",0,1)</f>
        <v>0</v>
      </c>
      <c r="AO450" s="6">
        <f t="shared" ref="AO450:AO513" si="386">IF(AH450&lt;&gt;"AI",0,1)</f>
        <v>1</v>
      </c>
      <c r="AP450" s="80">
        <f t="shared" ref="AP450:AP513" si="387">IF(AH450&lt;&gt;"Asian",0,1)</f>
        <v>0</v>
      </c>
      <c r="AQ450" s="44">
        <f t="shared" ref="AQ450:AQ513" si="388">IF(AH450&lt;&gt;"Black/AA",0,1)</f>
        <v>0</v>
      </c>
      <c r="AR450" s="80">
        <f t="shared" ref="AR450:AR513" si="389">IF(AH450&lt;&gt;"NH/PI",0,1)</f>
        <v>0</v>
      </c>
      <c r="AS450" s="44">
        <f t="shared" ref="AS450:AS513" si="390">IF(AH450&lt;&gt;"White",0,1)</f>
        <v>0</v>
      </c>
      <c r="AT450" s="80">
        <f t="shared" ref="AT450:AT513" si="391">IF(AH450&lt;&gt;"Mix/Other",0,1)</f>
        <v>0</v>
      </c>
      <c r="AU450" s="80">
        <f t="shared" ref="AU450:AU513" si="392">IF(AI450&lt;&gt;"H/L",0,1)</f>
        <v>0</v>
      </c>
      <c r="AV450" s="72">
        <f t="shared" ref="AV450:AV513" si="393">IF(V450&lt;&gt;"Yes",0,1)</f>
        <v>1</v>
      </c>
      <c r="AW450" s="72">
        <f t="shared" ref="AW450:AW513" si="394">IF(T450&lt;&gt;"Chronic Homeless",0,1)</f>
        <v>1</v>
      </c>
      <c r="AX450" s="72">
        <f t="shared" ref="AX450:AX513" si="395">IF(T450&lt;&gt;"HUD homeless",0,1)</f>
        <v>0</v>
      </c>
      <c r="AY450" s="72">
        <f t="shared" ref="AY450:AY513" si="396">IF(T450&lt;&gt;"Long term homeless",0,1)</f>
        <v>0</v>
      </c>
      <c r="AZ450" s="72">
        <f t="shared" ref="AZ450:AZ513" si="397">IF(T450&lt;&gt;"not homeless",0,1)</f>
        <v>0</v>
      </c>
      <c r="BA450" s="72">
        <f>IF(SUM(Referrals[[#This Row],[Tribal.bin]:[GA.bin]]) = 0,0,1)</f>
        <v>1</v>
      </c>
      <c r="BB450" s="72">
        <f t="shared" ref="BB450:BB513" si="398">IF(P450&lt;&gt;"Tribal",0,1)</f>
        <v>0</v>
      </c>
      <c r="BC450" s="72">
        <f t="shared" ref="BC450:BC513" si="399">IF(P450&lt;&gt;"SSDI",0,1)</f>
        <v>0</v>
      </c>
      <c r="BD450" s="72">
        <f t="shared" ref="BD450:BD513" si="400">IF(P450&lt;&gt;"RSDI",0,1)</f>
        <v>0</v>
      </c>
      <c r="BE450" s="72">
        <f t="shared" ref="BE450:BE513" si="401">IF(P450&lt;&gt;"none",0,1)</f>
        <v>0</v>
      </c>
      <c r="BF450" s="72">
        <f t="shared" ref="BF450:BF513" si="402">IF(P450&lt;&gt;"employment",0,1)</f>
        <v>0</v>
      </c>
      <c r="BG450" s="72">
        <f t="shared" ref="BG450:BG513" si="403">IF(P450&lt;&gt;"SSI",0,1)</f>
        <v>0</v>
      </c>
      <c r="BH450" s="72">
        <f t="shared" ref="BH450:BH513" si="404">IF(P450&lt;&gt;"GA",0,1)</f>
        <v>1</v>
      </c>
      <c r="BI450" s="72">
        <f t="shared" ref="BI450:BI513" si="405">IF(O450&lt;&gt;"no",1,0)</f>
        <v>1</v>
      </c>
      <c r="BJ450" s="78">
        <f t="shared" ref="BJ450:BJ513" si="406">IF(M450&lt;&gt;"no",1,0)</f>
        <v>1</v>
      </c>
      <c r="BK450" s="78">
        <f t="shared" ref="BK450:BK513" si="407">IF(N450&lt;&gt;"no",1,0)</f>
        <v>1</v>
      </c>
      <c r="BL450" s="78">
        <f t="shared" ref="BL450:BL513" si="408">IF(L450&lt;&gt;"no",1,0)</f>
        <v>0</v>
      </c>
      <c r="BM450" s="72">
        <f t="shared" ref="BM450:BM513" si="409">IF(Q450&lt;&gt;"",1,0)</f>
        <v>0</v>
      </c>
      <c r="BN450" s="72">
        <f t="shared" ref="BN450:BN513" si="410">IF(R450&lt;&gt;"",1,0)</f>
        <v>0</v>
      </c>
      <c r="BO450" s="72">
        <f t="shared" ref="BO450:BO513" si="411">IF(S450&lt;&gt;"",1,0)</f>
        <v>1</v>
      </c>
      <c r="BP450" s="80">
        <f t="shared" ref="BP450:BP513" si="412">IF(Y450&lt;&gt;"yes",0,1)</f>
        <v>0</v>
      </c>
      <c r="BQ450" s="72">
        <f t="shared" ref="BQ450:BQ513" si="413">IF(I450&lt;&gt;"Yes",0,1)</f>
        <v>0</v>
      </c>
      <c r="BR450" s="72">
        <f t="shared" ref="BR450:BR513" si="414">IF(J450&lt;&gt;"Yes",0,1)</f>
        <v>0</v>
      </c>
      <c r="BS450" s="78">
        <f t="shared" ref="BS450:BS513" si="415">IF(W450&lt;&gt;"no",1,0)</f>
        <v>1</v>
      </c>
      <c r="BT450" s="78">
        <f t="shared" ref="BT450:BT513" si="416">IF(X450&lt;&gt;"no",1,0)</f>
        <v>0</v>
      </c>
      <c r="BU450" s="80">
        <f t="shared" ref="BU450:BU513" si="417">IF(U450&lt;&gt;"Yes",0,1)</f>
        <v>0</v>
      </c>
      <c r="BV450" s="80">
        <f t="shared" ref="BV450:BV513" si="418">IF(I450&lt;&gt;"unkwn",0,1)</f>
        <v>0</v>
      </c>
      <c r="BW450" s="78">
        <f>COUNTIF(Referrals[[#This Row],[Name]:[Alt.contact]],"Mi")</f>
        <v>1</v>
      </c>
      <c r="BX450" s="80">
        <f t="shared" ref="BX450:BX513" si="419">IF(BW450 &gt;0,1,0)</f>
        <v>1</v>
      </c>
      <c r="BY450" s="72">
        <f t="shared" ref="BY450:BY513" si="420">IF(AD450&lt;&gt;"",1,0)</f>
        <v>0</v>
      </c>
      <c r="BZ450" s="80">
        <f t="shared" ref="BZ450:BZ513" si="421">IF(AE450&lt;&gt;"interview scheduled",0,1)</f>
        <v>0</v>
      </c>
      <c r="CA450" s="67">
        <f t="shared" ref="CA450:CA513" si="422">IF(AE450&lt;&gt;"Moved in",0,1)</f>
        <v>0</v>
      </c>
      <c r="CB450" s="80">
        <f t="shared" ref="CB450:CB513" si="423">IF(AE450&lt;&gt;"Removed",0,1)</f>
        <v>1</v>
      </c>
      <c r="CC450" s="80">
        <f t="shared" ref="CC450:CC513" si="424">IF(AE450&lt;&gt;"in process with PM",0,1)</f>
        <v>0</v>
      </c>
      <c r="CD450" s="80">
        <f t="shared" ref="CD450:CD513" si="425">IF(AE450&lt;&gt;"",0,1)</f>
        <v>0</v>
      </c>
      <c r="CE450"/>
      <c r="CF450" s="40" t="s">
        <v>413</v>
      </c>
      <c r="CG450" s="62"/>
      <c r="CI450" t="s">
        <v>27</v>
      </c>
      <c r="CJ450" s="4">
        <v>43601</v>
      </c>
      <c r="CK450" s="80" t="str">
        <f t="shared" ref="CK450:CK513" si="426">_xlfn.IFS(AE450="Removed"," ",AE450 = "in process with PM"," ",AE450 = "interview scheduled"," ", AE450 = FALSE, " ", CL450 &gt; 1/1/2010,"no",AE450 = "Moved in","Yes")</f>
        <v xml:space="preserve"> </v>
      </c>
      <c r="CL450" s="15"/>
      <c r="CM450" s="6" t="str">
        <f t="shared" ref="CM450:CM513" ca="1" si="427">_xlfn.IFS(AE450="Removed"," ",AE450 = "in process with PM"," ",AE450 = "interview scheduled"," ", AE450 = FALSE, " ",CK450 = "no",CL450 - CE450,CK450 = "Yes",TODAY() - CE450)</f>
        <v xml:space="preserve"> </v>
      </c>
      <c r="CN450" s="6" t="str">
        <f t="shared" ref="CN450:CN513" ca="1" si="428">_xlfn.IFS(AE450="Removed"," ",AE450 = "in process with PM"," ",AE450 = "interview scheduled"," ", AE450 = FALSE, " ",(TODAY() - CE450) &gt; 364,"Yes",(TODAY() - CE450) &lt; 365,"no")</f>
        <v xml:space="preserve"> </v>
      </c>
      <c r="CO450" s="80" t="str">
        <f t="shared" ref="CO450:CO513" ca="1" si="429">_xlfn.IFS(AE450="Removed"," ",AE450 = "in process with PM"," ",AE450 = "interview scheduled"," ", AE450 = FALSE, " ",CM450 &gt; 364,"Yes",CM450 &lt; 365,"no")</f>
        <v xml:space="preserve"> </v>
      </c>
      <c r="CP450" s="80" t="str">
        <f t="shared" ref="CP450:CP513" si="430">_xlfn.IFS(AE450="Removed"," ",AE450 = "in process with PM"," ",AE450 = "interview scheduled"," ",AE450 = FALSE, " ", AE450 = "moved in",CE450 - F450)</f>
        <v xml:space="preserve"> </v>
      </c>
      <c r="CQ450" s="80" t="str">
        <f t="shared" ref="CQ450:CQ513" si="431">_xlfn.IFS(AD450=FALSE," ",AD450 &gt; 1/1/2010,AD450 - F450,,,,,AE450 = "in process with PM",AD450 - F450)</f>
        <v xml:space="preserve"> </v>
      </c>
      <c r="CR450" s="80" t="str">
        <f t="shared" ref="CR450:CR513" si="432">_xlfn.IFS(AE450="Removed"," ",AE450 = "in process with PM"," ",AE450 = "interview scheduled"," ",AE450 = FALSE, " ", AE450 = "moved in",CE450 - AD450)</f>
        <v xml:space="preserve"> </v>
      </c>
      <c r="CS450" s="80">
        <f t="shared" ref="CS450:CS513" si="433">_xlfn.IFS(AE450="moved in"," ",AE450 = "in process with PM"," ",AE450 = "interview scheduled"," ",AE450 = FALSE, " ", AE450 = "removed",CJ450 - F450)</f>
        <v>120</v>
      </c>
    </row>
    <row r="451" spans="1:97">
      <c r="A451" s="14" t="s">
        <v>599</v>
      </c>
      <c r="B451" t="s">
        <v>39</v>
      </c>
      <c r="C451" t="s">
        <v>437</v>
      </c>
      <c r="D451">
        <v>1034364</v>
      </c>
      <c r="E451" s="4">
        <v>43031</v>
      </c>
      <c r="F451" s="2">
        <v>43481</v>
      </c>
      <c r="G451" s="2">
        <v>31009</v>
      </c>
      <c r="H451" s="58">
        <f t="shared" si="380"/>
        <v>34</v>
      </c>
      <c r="I451" s="72" t="s">
        <v>11</v>
      </c>
      <c r="J451" s="43" t="s">
        <v>8</v>
      </c>
      <c r="K451" s="6">
        <v>13</v>
      </c>
      <c r="L451" s="6" t="s">
        <v>8</v>
      </c>
      <c r="M451" s="6" t="s">
        <v>11</v>
      </c>
      <c r="N451" s="6" t="s">
        <v>8</v>
      </c>
      <c r="O451" s="29" t="s">
        <v>8</v>
      </c>
      <c r="P451" t="s">
        <v>9</v>
      </c>
      <c r="Q451" t="s">
        <v>11</v>
      </c>
      <c r="T451" t="s">
        <v>10</v>
      </c>
      <c r="U451" s="72" t="s">
        <v>11</v>
      </c>
      <c r="V451" t="s">
        <v>11</v>
      </c>
      <c r="W451" s="72" t="s">
        <v>8</v>
      </c>
      <c r="X451" s="72" t="s">
        <v>11</v>
      </c>
      <c r="Y451" s="80" t="s">
        <v>8</v>
      </c>
      <c r="AE451" t="s">
        <v>12</v>
      </c>
      <c r="AF451" s="6">
        <f>Referrals[[#This Row],[Date.Received]]-Referrals[[#This Row],[Date.Assessed]]</f>
        <v>450</v>
      </c>
      <c r="AG451" s="44" t="s">
        <v>645</v>
      </c>
      <c r="AH451" s="6" t="s">
        <v>640</v>
      </c>
      <c r="AI451" s="6" t="s">
        <v>700</v>
      </c>
      <c r="AJ451" s="63">
        <f t="shared" si="381"/>
        <v>2019</v>
      </c>
      <c r="AK451" s="63">
        <f t="shared" si="382"/>
        <v>1</v>
      </c>
      <c r="AL451" s="44">
        <f t="shared" si="383"/>
        <v>0</v>
      </c>
      <c r="AM451" s="80">
        <f t="shared" si="384"/>
        <v>1</v>
      </c>
      <c r="AN451" s="80">
        <f t="shared" si="385"/>
        <v>0</v>
      </c>
      <c r="AO451" s="44">
        <f t="shared" si="386"/>
        <v>0</v>
      </c>
      <c r="AP451" s="80">
        <f t="shared" si="387"/>
        <v>0</v>
      </c>
      <c r="AQ451" s="80">
        <f t="shared" si="388"/>
        <v>1</v>
      </c>
      <c r="AR451" s="80">
        <f t="shared" si="389"/>
        <v>0</v>
      </c>
      <c r="AS451" s="44">
        <f t="shared" si="390"/>
        <v>0</v>
      </c>
      <c r="AT451" s="80">
        <f t="shared" si="391"/>
        <v>0</v>
      </c>
      <c r="AU451" s="80">
        <f t="shared" si="392"/>
        <v>0</v>
      </c>
      <c r="AV451" s="72">
        <f t="shared" si="393"/>
        <v>1</v>
      </c>
      <c r="AW451" s="72">
        <f t="shared" si="394"/>
        <v>0</v>
      </c>
      <c r="AX451" s="72">
        <f t="shared" si="395"/>
        <v>1</v>
      </c>
      <c r="AY451" s="72">
        <f t="shared" si="396"/>
        <v>0</v>
      </c>
      <c r="AZ451" s="72">
        <f t="shared" si="397"/>
        <v>0</v>
      </c>
      <c r="BA451" s="72">
        <f>IF(SUM(Referrals[[#This Row],[Tribal.bin]:[GA.bin]]) = 0,0,1)</f>
        <v>1</v>
      </c>
      <c r="BB451" s="72">
        <f t="shared" si="398"/>
        <v>0</v>
      </c>
      <c r="BC451" s="72">
        <f t="shared" si="399"/>
        <v>0</v>
      </c>
      <c r="BD451" s="72">
        <f t="shared" si="400"/>
        <v>0</v>
      </c>
      <c r="BE451" s="72">
        <f t="shared" si="401"/>
        <v>0</v>
      </c>
      <c r="BF451" s="72">
        <f t="shared" si="402"/>
        <v>0</v>
      </c>
      <c r="BG451" s="72">
        <f t="shared" si="403"/>
        <v>0</v>
      </c>
      <c r="BH451" s="72">
        <f t="shared" si="404"/>
        <v>1</v>
      </c>
      <c r="BI451" s="72">
        <f t="shared" si="405"/>
        <v>0</v>
      </c>
      <c r="BJ451" s="78">
        <f t="shared" si="406"/>
        <v>1</v>
      </c>
      <c r="BK451" s="78">
        <f t="shared" si="407"/>
        <v>0</v>
      </c>
      <c r="BL451" s="78">
        <f t="shared" si="408"/>
        <v>0</v>
      </c>
      <c r="BM451" s="72">
        <f t="shared" si="409"/>
        <v>1</v>
      </c>
      <c r="BN451" s="72">
        <f t="shared" si="410"/>
        <v>0</v>
      </c>
      <c r="BO451" s="72">
        <f t="shared" si="411"/>
        <v>0</v>
      </c>
      <c r="BP451" s="80">
        <f t="shared" si="412"/>
        <v>0</v>
      </c>
      <c r="BQ451" s="72">
        <f t="shared" si="413"/>
        <v>1</v>
      </c>
      <c r="BR451" s="72">
        <f t="shared" si="414"/>
        <v>0</v>
      </c>
      <c r="BS451" s="78">
        <f t="shared" si="415"/>
        <v>0</v>
      </c>
      <c r="BT451" s="78">
        <f t="shared" si="416"/>
        <v>1</v>
      </c>
      <c r="BU451" s="80">
        <f t="shared" si="417"/>
        <v>1</v>
      </c>
      <c r="BV451" s="80">
        <f t="shared" si="418"/>
        <v>0</v>
      </c>
      <c r="BW451" s="78">
        <f>COUNTIF(Referrals[[#This Row],[Name]:[Alt.contact]],"Mi")</f>
        <v>0</v>
      </c>
      <c r="BX451" s="80">
        <f t="shared" si="419"/>
        <v>0</v>
      </c>
      <c r="BY451" s="72">
        <f t="shared" si="420"/>
        <v>0</v>
      </c>
      <c r="BZ451" s="80">
        <f t="shared" si="421"/>
        <v>0</v>
      </c>
      <c r="CA451" s="67">
        <f t="shared" si="422"/>
        <v>0</v>
      </c>
      <c r="CB451" s="80">
        <f t="shared" si="423"/>
        <v>1</v>
      </c>
      <c r="CC451" s="80">
        <f t="shared" si="424"/>
        <v>0</v>
      </c>
      <c r="CD451" s="80">
        <f t="shared" si="425"/>
        <v>0</v>
      </c>
      <c r="CE451"/>
      <c r="CF451" t="s">
        <v>717</v>
      </c>
      <c r="CG451" s="41" t="s">
        <v>104</v>
      </c>
      <c r="CI451" t="s">
        <v>23</v>
      </c>
      <c r="CJ451" s="4">
        <v>43496</v>
      </c>
      <c r="CK451" s="80" t="str">
        <f t="shared" si="426"/>
        <v xml:space="preserve"> </v>
      </c>
      <c r="CL451" s="15"/>
      <c r="CM451" s="6" t="str">
        <f t="shared" ca="1" si="427"/>
        <v xml:space="preserve"> </v>
      </c>
      <c r="CN451" s="6" t="str">
        <f t="shared" ca="1" si="428"/>
        <v xml:space="preserve"> </v>
      </c>
      <c r="CO451" s="80" t="str">
        <f t="shared" ca="1" si="429"/>
        <v xml:space="preserve"> </v>
      </c>
      <c r="CP451" s="80" t="str">
        <f t="shared" si="430"/>
        <v xml:space="preserve"> </v>
      </c>
      <c r="CQ451" s="80" t="str">
        <f t="shared" si="431"/>
        <v xml:space="preserve"> </v>
      </c>
      <c r="CR451" s="80" t="str">
        <f t="shared" si="432"/>
        <v xml:space="preserve"> </v>
      </c>
      <c r="CS451" s="80">
        <f t="shared" si="433"/>
        <v>15</v>
      </c>
    </row>
    <row r="452" spans="1:97">
      <c r="A452" s="33" t="s">
        <v>583</v>
      </c>
      <c r="B452" t="s">
        <v>284</v>
      </c>
      <c r="C452" t="s">
        <v>353</v>
      </c>
      <c r="D452">
        <v>1005375</v>
      </c>
      <c r="E452" s="4">
        <v>43189</v>
      </c>
      <c r="F452" s="2">
        <v>43557</v>
      </c>
      <c r="G452" s="2">
        <v>24867</v>
      </c>
      <c r="H452" s="58">
        <v>50</v>
      </c>
      <c r="I452" s="72" t="s">
        <v>11</v>
      </c>
      <c r="J452" s="72" t="s">
        <v>11</v>
      </c>
      <c r="K452" s="6">
        <v>8</v>
      </c>
      <c r="L452" s="6" t="s">
        <v>8</v>
      </c>
      <c r="M452" s="6" t="s">
        <v>11</v>
      </c>
      <c r="N452" s="6" t="s">
        <v>8</v>
      </c>
      <c r="O452" s="29" t="s">
        <v>11</v>
      </c>
      <c r="P452" t="s">
        <v>77</v>
      </c>
      <c r="Q452" t="s">
        <v>11</v>
      </c>
      <c r="R452" t="s">
        <v>11</v>
      </c>
      <c r="T452" t="s">
        <v>22</v>
      </c>
      <c r="U452" s="76" t="s">
        <v>8</v>
      </c>
      <c r="V452" s="22" t="s">
        <v>11</v>
      </c>
      <c r="W452" s="76" t="s">
        <v>11</v>
      </c>
      <c r="X452" s="76" t="s">
        <v>8</v>
      </c>
      <c r="Y452" s="76" t="s">
        <v>8</v>
      </c>
      <c r="Z452" s="53" t="s">
        <v>8</v>
      </c>
      <c r="AA452" t="s">
        <v>584</v>
      </c>
      <c r="AE452" t="s">
        <v>12</v>
      </c>
      <c r="AF452" s="6">
        <f>Referrals[[#This Row],[Date.Received]]-Referrals[[#This Row],[Date.Assessed]]</f>
        <v>368</v>
      </c>
      <c r="AG452" s="6" t="s">
        <v>644</v>
      </c>
      <c r="AH452" s="6" t="s">
        <v>640</v>
      </c>
      <c r="AI452" s="6" t="s">
        <v>700</v>
      </c>
      <c r="AJ452" s="63">
        <f t="shared" si="381"/>
        <v>2019</v>
      </c>
      <c r="AK452" s="63">
        <f t="shared" si="382"/>
        <v>4</v>
      </c>
      <c r="AL452" s="6">
        <f t="shared" si="383"/>
        <v>1</v>
      </c>
      <c r="AM452" s="80">
        <f t="shared" si="384"/>
        <v>0</v>
      </c>
      <c r="AN452" s="80">
        <f t="shared" si="385"/>
        <v>0</v>
      </c>
      <c r="AO452" s="44">
        <f t="shared" si="386"/>
        <v>0</v>
      </c>
      <c r="AP452" s="80">
        <f t="shared" si="387"/>
        <v>0</v>
      </c>
      <c r="AQ452" s="80">
        <f t="shared" si="388"/>
        <v>1</v>
      </c>
      <c r="AR452" s="80">
        <f t="shared" si="389"/>
        <v>0</v>
      </c>
      <c r="AS452" s="44">
        <f t="shared" si="390"/>
        <v>0</v>
      </c>
      <c r="AT452" s="80">
        <f t="shared" si="391"/>
        <v>0</v>
      </c>
      <c r="AU452" s="80">
        <f t="shared" si="392"/>
        <v>0</v>
      </c>
      <c r="AV452" s="72">
        <f t="shared" si="393"/>
        <v>1</v>
      </c>
      <c r="AW452" s="72">
        <f t="shared" si="394"/>
        <v>1</v>
      </c>
      <c r="AX452" s="72">
        <f t="shared" si="395"/>
        <v>0</v>
      </c>
      <c r="AY452" s="72">
        <f t="shared" si="396"/>
        <v>0</v>
      </c>
      <c r="AZ452" s="72">
        <f t="shared" si="397"/>
        <v>0</v>
      </c>
      <c r="BA452" s="72">
        <f>IF(SUM(Referrals[[#This Row],[Tribal.bin]:[GA.bin]]) = 0,0,1)</f>
        <v>1</v>
      </c>
      <c r="BB452" s="72">
        <f t="shared" si="398"/>
        <v>0</v>
      </c>
      <c r="BC452" s="72">
        <f t="shared" si="399"/>
        <v>0</v>
      </c>
      <c r="BD452" s="72">
        <f t="shared" si="400"/>
        <v>0</v>
      </c>
      <c r="BE452" s="72">
        <f t="shared" si="401"/>
        <v>0</v>
      </c>
      <c r="BF452" s="72">
        <f t="shared" si="402"/>
        <v>1</v>
      </c>
      <c r="BG452" s="72">
        <f t="shared" si="403"/>
        <v>0</v>
      </c>
      <c r="BH452" s="72">
        <f t="shared" si="404"/>
        <v>0</v>
      </c>
      <c r="BI452" s="72">
        <f t="shared" si="405"/>
        <v>1</v>
      </c>
      <c r="BJ452" s="78">
        <f t="shared" si="406"/>
        <v>1</v>
      </c>
      <c r="BK452" s="78">
        <f t="shared" si="407"/>
        <v>0</v>
      </c>
      <c r="BL452" s="78">
        <f t="shared" si="408"/>
        <v>0</v>
      </c>
      <c r="BM452" s="72">
        <f t="shared" si="409"/>
        <v>1</v>
      </c>
      <c r="BN452" s="72">
        <f t="shared" si="410"/>
        <v>1</v>
      </c>
      <c r="BO452" s="72">
        <f t="shared" si="411"/>
        <v>0</v>
      </c>
      <c r="BP452" s="80">
        <f t="shared" si="412"/>
        <v>0</v>
      </c>
      <c r="BQ452" s="72">
        <f t="shared" si="413"/>
        <v>1</v>
      </c>
      <c r="BR452" s="72">
        <f t="shared" si="414"/>
        <v>1</v>
      </c>
      <c r="BS452" s="78">
        <f t="shared" si="415"/>
        <v>1</v>
      </c>
      <c r="BT452" s="78">
        <f t="shared" si="416"/>
        <v>0</v>
      </c>
      <c r="BU452" s="80">
        <f t="shared" si="417"/>
        <v>0</v>
      </c>
      <c r="BV452" s="80">
        <f t="shared" si="418"/>
        <v>0</v>
      </c>
      <c r="BW452" s="78">
        <f>COUNTIF(Referrals[[#This Row],[Name]:[Alt.contact]],"Mi")</f>
        <v>0</v>
      </c>
      <c r="BX452" s="80">
        <f t="shared" si="419"/>
        <v>0</v>
      </c>
      <c r="BY452" s="72">
        <f t="shared" si="420"/>
        <v>0</v>
      </c>
      <c r="BZ452" s="80">
        <f t="shared" si="421"/>
        <v>0</v>
      </c>
      <c r="CA452" s="67">
        <f t="shared" si="422"/>
        <v>0</v>
      </c>
      <c r="CB452" s="80">
        <f t="shared" si="423"/>
        <v>1</v>
      </c>
      <c r="CC452" s="80">
        <f t="shared" si="424"/>
        <v>0</v>
      </c>
      <c r="CD452" s="80">
        <f t="shared" si="425"/>
        <v>0</v>
      </c>
      <c r="CE452" s="22"/>
      <c r="CF452" t="s">
        <v>41</v>
      </c>
      <c r="CG452" s="62"/>
      <c r="CH452" s="35" t="s">
        <v>247</v>
      </c>
      <c r="CI452" s="22" t="s">
        <v>27</v>
      </c>
      <c r="CJ452" s="4">
        <v>43588</v>
      </c>
      <c r="CK452" s="80" t="str">
        <f t="shared" si="426"/>
        <v xml:space="preserve"> </v>
      </c>
      <c r="CL452" s="15"/>
      <c r="CM452" s="6" t="str">
        <f t="shared" ca="1" si="427"/>
        <v xml:space="preserve"> </v>
      </c>
      <c r="CN452" s="6" t="str">
        <f t="shared" ca="1" si="428"/>
        <v xml:space="preserve"> </v>
      </c>
      <c r="CO452" s="80" t="str">
        <f t="shared" ca="1" si="429"/>
        <v xml:space="preserve"> </v>
      </c>
      <c r="CP452" s="80" t="str">
        <f t="shared" si="430"/>
        <v xml:space="preserve"> </v>
      </c>
      <c r="CQ452" s="80" t="str">
        <f t="shared" si="431"/>
        <v xml:space="preserve"> </v>
      </c>
      <c r="CR452" s="80" t="str">
        <f t="shared" si="432"/>
        <v xml:space="preserve"> </v>
      </c>
      <c r="CS452" s="80">
        <f t="shared" si="433"/>
        <v>31</v>
      </c>
    </row>
    <row r="453" spans="1:97">
      <c r="A453" s="33" t="s">
        <v>600</v>
      </c>
      <c r="B453" t="s">
        <v>19</v>
      </c>
      <c r="C453" t="s">
        <v>83</v>
      </c>
      <c r="D453">
        <v>1099934</v>
      </c>
      <c r="E453" s="4">
        <v>43524</v>
      </c>
      <c r="F453" s="2">
        <v>43557</v>
      </c>
      <c r="G453" s="2">
        <v>31311</v>
      </c>
      <c r="H453" s="58">
        <f t="shared" ref="H453:H484" si="434">INT(YEARFRAC(G453,F453))</f>
        <v>33</v>
      </c>
      <c r="I453" s="72" t="s">
        <v>8</v>
      </c>
      <c r="J453" s="43" t="s">
        <v>8</v>
      </c>
      <c r="K453" s="6">
        <v>15</v>
      </c>
      <c r="L453" s="6" t="s">
        <v>8</v>
      </c>
      <c r="M453" s="6" t="s">
        <v>11</v>
      </c>
      <c r="N453" s="6" t="s">
        <v>8</v>
      </c>
      <c r="O453" s="29" t="s">
        <v>678</v>
      </c>
      <c r="P453" t="s">
        <v>9</v>
      </c>
      <c r="Q453" t="s">
        <v>11</v>
      </c>
      <c r="T453" t="s">
        <v>22</v>
      </c>
      <c r="U453" s="72" t="s">
        <v>8</v>
      </c>
      <c r="V453" t="s">
        <v>11</v>
      </c>
      <c r="W453" s="72" t="s">
        <v>11</v>
      </c>
      <c r="X453" s="72" t="s">
        <v>11</v>
      </c>
      <c r="Y453" s="80" t="s">
        <v>8</v>
      </c>
      <c r="Z453" s="53"/>
      <c r="AB453" t="s">
        <v>143</v>
      </c>
      <c r="AC453" t="s">
        <v>695</v>
      </c>
      <c r="AD453" s="4">
        <v>43566</v>
      </c>
      <c r="AE453" t="s">
        <v>16</v>
      </c>
      <c r="AF453" s="6">
        <f>Referrals[[#This Row],[Date.Received]]-Referrals[[#This Row],[Date.Assessed]]</f>
        <v>33</v>
      </c>
      <c r="AG453" s="44" t="s">
        <v>645</v>
      </c>
      <c r="AH453" s="6" t="s">
        <v>640</v>
      </c>
      <c r="AI453" s="6" t="s">
        <v>700</v>
      </c>
      <c r="AJ453" s="63">
        <f t="shared" si="381"/>
        <v>2019</v>
      </c>
      <c r="AK453" s="63">
        <f t="shared" si="382"/>
        <v>4</v>
      </c>
      <c r="AL453" s="44">
        <f t="shared" si="383"/>
        <v>0</v>
      </c>
      <c r="AM453" s="6">
        <f t="shared" si="384"/>
        <v>1</v>
      </c>
      <c r="AN453" s="80">
        <f t="shared" si="385"/>
        <v>0</v>
      </c>
      <c r="AO453" s="44">
        <f t="shared" si="386"/>
        <v>0</v>
      </c>
      <c r="AP453" s="80">
        <f t="shared" si="387"/>
        <v>0</v>
      </c>
      <c r="AQ453" s="6">
        <f t="shared" si="388"/>
        <v>1</v>
      </c>
      <c r="AR453" s="80">
        <f t="shared" si="389"/>
        <v>0</v>
      </c>
      <c r="AS453" s="44">
        <f t="shared" si="390"/>
        <v>0</v>
      </c>
      <c r="AT453" s="80">
        <f t="shared" si="391"/>
        <v>0</v>
      </c>
      <c r="AU453" s="80">
        <f t="shared" si="392"/>
        <v>0</v>
      </c>
      <c r="AV453" s="72">
        <f t="shared" si="393"/>
        <v>1</v>
      </c>
      <c r="AW453" s="72">
        <f t="shared" si="394"/>
        <v>1</v>
      </c>
      <c r="AX453" s="72">
        <f t="shared" si="395"/>
        <v>0</v>
      </c>
      <c r="AY453" s="72">
        <f t="shared" si="396"/>
        <v>0</v>
      </c>
      <c r="AZ453" s="72">
        <f t="shared" si="397"/>
        <v>0</v>
      </c>
      <c r="BA453" s="72">
        <f>IF(SUM(Referrals[[#This Row],[Tribal.bin]:[GA.bin]]) = 0,0,1)</f>
        <v>1</v>
      </c>
      <c r="BB453" s="72">
        <f t="shared" si="398"/>
        <v>0</v>
      </c>
      <c r="BC453" s="72">
        <f t="shared" si="399"/>
        <v>0</v>
      </c>
      <c r="BD453" s="72">
        <f t="shared" si="400"/>
        <v>0</v>
      </c>
      <c r="BE453" s="72">
        <f t="shared" si="401"/>
        <v>0</v>
      </c>
      <c r="BF453" s="72">
        <f t="shared" si="402"/>
        <v>0</v>
      </c>
      <c r="BG453" s="72">
        <f t="shared" si="403"/>
        <v>0</v>
      </c>
      <c r="BH453" s="72">
        <f t="shared" si="404"/>
        <v>1</v>
      </c>
      <c r="BI453" s="72">
        <f t="shared" si="405"/>
        <v>1</v>
      </c>
      <c r="BJ453" s="78">
        <f t="shared" si="406"/>
        <v>1</v>
      </c>
      <c r="BK453" s="78">
        <f t="shared" si="407"/>
        <v>0</v>
      </c>
      <c r="BL453" s="78">
        <f t="shared" si="408"/>
        <v>0</v>
      </c>
      <c r="BM453" s="72">
        <f t="shared" si="409"/>
        <v>1</v>
      </c>
      <c r="BN453" s="72">
        <f t="shared" si="410"/>
        <v>0</v>
      </c>
      <c r="BO453" s="72">
        <f t="shared" si="411"/>
        <v>0</v>
      </c>
      <c r="BP453" s="80">
        <f t="shared" si="412"/>
        <v>0</v>
      </c>
      <c r="BQ453" s="72">
        <f t="shared" si="413"/>
        <v>0</v>
      </c>
      <c r="BR453" s="72">
        <f t="shared" si="414"/>
        <v>0</v>
      </c>
      <c r="BS453" s="78">
        <f t="shared" si="415"/>
        <v>1</v>
      </c>
      <c r="BT453" s="78">
        <f t="shared" si="416"/>
        <v>1</v>
      </c>
      <c r="BU453" s="80">
        <f t="shared" si="417"/>
        <v>0</v>
      </c>
      <c r="BV453" s="80">
        <f t="shared" si="418"/>
        <v>0</v>
      </c>
      <c r="BW453" s="78">
        <f>COUNTIF(Referrals[[#This Row],[Name]:[Alt.contact]],"Mi")</f>
        <v>1</v>
      </c>
      <c r="BX453" s="80">
        <f t="shared" si="419"/>
        <v>1</v>
      </c>
      <c r="BY453" s="66">
        <f t="shared" si="420"/>
        <v>1</v>
      </c>
      <c r="BZ453" s="66">
        <f t="shared" si="421"/>
        <v>0</v>
      </c>
      <c r="CA453" s="67">
        <f t="shared" si="422"/>
        <v>1</v>
      </c>
      <c r="CB453" s="80">
        <f t="shared" si="423"/>
        <v>0</v>
      </c>
      <c r="CC453" s="80">
        <f t="shared" si="424"/>
        <v>0</v>
      </c>
      <c r="CD453" s="80">
        <f t="shared" si="425"/>
        <v>0</v>
      </c>
      <c r="CE453" s="23">
        <v>43584</v>
      </c>
      <c r="CG453" s="22"/>
      <c r="CH453" s="62"/>
      <c r="CI453" s="22"/>
      <c r="CJ453" s="4">
        <v>43584</v>
      </c>
      <c r="CK453" s="80" t="str">
        <f t="shared" si="426"/>
        <v>Yes</v>
      </c>
      <c r="CL453" s="15"/>
      <c r="CM453" s="6">
        <f t="shared" ca="1" si="427"/>
        <v>277</v>
      </c>
      <c r="CN453" s="6" t="str">
        <f t="shared" ca="1" si="428"/>
        <v>no</v>
      </c>
      <c r="CO453" s="80" t="str">
        <f t="shared" ca="1" si="429"/>
        <v>no</v>
      </c>
      <c r="CP453" s="80">
        <f t="shared" si="430"/>
        <v>27</v>
      </c>
      <c r="CQ453" s="80">
        <f t="shared" si="431"/>
        <v>9</v>
      </c>
      <c r="CR453" s="80">
        <f t="shared" si="432"/>
        <v>18</v>
      </c>
      <c r="CS453" s="80" t="str">
        <f t="shared" si="433"/>
        <v xml:space="preserve"> </v>
      </c>
    </row>
    <row r="454" spans="1:97">
      <c r="A454" s="33" t="s">
        <v>603</v>
      </c>
      <c r="B454" t="s">
        <v>6</v>
      </c>
      <c r="C454" t="s">
        <v>169</v>
      </c>
      <c r="D454">
        <v>1061595</v>
      </c>
      <c r="E454" s="4">
        <v>43159</v>
      </c>
      <c r="F454" s="2">
        <v>43558</v>
      </c>
      <c r="G454" s="2">
        <v>28225</v>
      </c>
      <c r="H454" s="58">
        <f t="shared" si="434"/>
        <v>41</v>
      </c>
      <c r="I454" s="72" t="s">
        <v>8</v>
      </c>
      <c r="J454" s="43" t="s">
        <v>8</v>
      </c>
      <c r="K454" s="6">
        <v>13</v>
      </c>
      <c r="L454" s="6" t="s">
        <v>8</v>
      </c>
      <c r="M454" s="6" t="s">
        <v>11</v>
      </c>
      <c r="N454" s="6" t="s">
        <v>8</v>
      </c>
      <c r="O454" s="29" t="s">
        <v>8</v>
      </c>
      <c r="P454" t="s">
        <v>107</v>
      </c>
      <c r="Q454" t="s">
        <v>11</v>
      </c>
      <c r="R454" t="s">
        <v>11</v>
      </c>
      <c r="T454" t="s">
        <v>22</v>
      </c>
      <c r="U454" s="72" t="s">
        <v>8</v>
      </c>
      <c r="V454" t="s">
        <v>11</v>
      </c>
      <c r="W454" s="72" t="s">
        <v>11</v>
      </c>
      <c r="X454" s="72" t="s">
        <v>8</v>
      </c>
      <c r="Y454" s="80" t="s">
        <v>8</v>
      </c>
      <c r="Z454" s="53"/>
      <c r="AB454" t="s">
        <v>26</v>
      </c>
      <c r="AD454" s="4">
        <v>43571</v>
      </c>
      <c r="AE454" t="s">
        <v>16</v>
      </c>
      <c r="AF454" s="6">
        <f>Referrals[[#This Row],[Date.Received]]-Referrals[[#This Row],[Date.Assessed]]</f>
        <v>399</v>
      </c>
      <c r="AG454" s="44" t="s">
        <v>645</v>
      </c>
      <c r="AH454" s="44" t="s">
        <v>639</v>
      </c>
      <c r="AI454" s="6" t="s">
        <v>700</v>
      </c>
      <c r="AJ454" s="63">
        <f t="shared" si="381"/>
        <v>2019</v>
      </c>
      <c r="AK454" s="63">
        <f t="shared" si="382"/>
        <v>4</v>
      </c>
      <c r="AL454" s="44">
        <f t="shared" si="383"/>
        <v>0</v>
      </c>
      <c r="AM454" s="6">
        <f t="shared" si="384"/>
        <v>1</v>
      </c>
      <c r="AN454" s="80">
        <f t="shared" si="385"/>
        <v>0</v>
      </c>
      <c r="AO454" s="44">
        <f t="shared" si="386"/>
        <v>0</v>
      </c>
      <c r="AP454" s="6">
        <f t="shared" si="387"/>
        <v>1</v>
      </c>
      <c r="AQ454" s="44">
        <f t="shared" si="388"/>
        <v>0</v>
      </c>
      <c r="AR454" s="80">
        <f t="shared" si="389"/>
        <v>0</v>
      </c>
      <c r="AS454" s="44">
        <f t="shared" si="390"/>
        <v>0</v>
      </c>
      <c r="AT454" s="80">
        <f t="shared" si="391"/>
        <v>0</v>
      </c>
      <c r="AU454" s="80">
        <f t="shared" si="392"/>
        <v>0</v>
      </c>
      <c r="AV454" s="72">
        <f t="shared" si="393"/>
        <v>1</v>
      </c>
      <c r="AW454" s="72">
        <f t="shared" si="394"/>
        <v>1</v>
      </c>
      <c r="AX454" s="72">
        <f t="shared" si="395"/>
        <v>0</v>
      </c>
      <c r="AY454" s="72">
        <f t="shared" si="396"/>
        <v>0</v>
      </c>
      <c r="AZ454" s="72">
        <f t="shared" si="397"/>
        <v>0</v>
      </c>
      <c r="BA454" s="72">
        <f>IF(SUM(Referrals[[#This Row],[Tribal.bin]:[GA.bin]]) = 0,0,1)</f>
        <v>1</v>
      </c>
      <c r="BB454" s="72">
        <f t="shared" si="398"/>
        <v>0</v>
      </c>
      <c r="BC454" s="72">
        <f t="shared" si="399"/>
        <v>1</v>
      </c>
      <c r="BD454" s="72">
        <f t="shared" si="400"/>
        <v>0</v>
      </c>
      <c r="BE454" s="72">
        <f t="shared" si="401"/>
        <v>0</v>
      </c>
      <c r="BF454" s="72">
        <f t="shared" si="402"/>
        <v>0</v>
      </c>
      <c r="BG454" s="72">
        <f t="shared" si="403"/>
        <v>0</v>
      </c>
      <c r="BH454" s="72">
        <f t="shared" si="404"/>
        <v>0</v>
      </c>
      <c r="BI454" s="72">
        <f t="shared" si="405"/>
        <v>0</v>
      </c>
      <c r="BJ454" s="78">
        <f t="shared" si="406"/>
        <v>1</v>
      </c>
      <c r="BK454" s="78">
        <f t="shared" si="407"/>
        <v>0</v>
      </c>
      <c r="BL454" s="78">
        <f t="shared" si="408"/>
        <v>0</v>
      </c>
      <c r="BM454" s="72">
        <f t="shared" si="409"/>
        <v>1</v>
      </c>
      <c r="BN454" s="72">
        <f t="shared" si="410"/>
        <v>1</v>
      </c>
      <c r="BO454" s="72">
        <f t="shared" si="411"/>
        <v>0</v>
      </c>
      <c r="BP454" s="80">
        <f t="shared" si="412"/>
        <v>0</v>
      </c>
      <c r="BQ454" s="72">
        <f t="shared" si="413"/>
        <v>0</v>
      </c>
      <c r="BR454" s="72">
        <f t="shared" si="414"/>
        <v>0</v>
      </c>
      <c r="BS454" s="78">
        <f t="shared" si="415"/>
        <v>1</v>
      </c>
      <c r="BT454" s="78">
        <f t="shared" si="416"/>
        <v>0</v>
      </c>
      <c r="BU454" s="80">
        <f t="shared" si="417"/>
        <v>0</v>
      </c>
      <c r="BV454" s="80">
        <f t="shared" si="418"/>
        <v>0</v>
      </c>
      <c r="BW454" s="78">
        <f>COUNTIF(Referrals[[#This Row],[Name]:[Alt.contact]],"Mi")</f>
        <v>0</v>
      </c>
      <c r="BX454" s="80">
        <f t="shared" si="419"/>
        <v>0</v>
      </c>
      <c r="BY454" s="66">
        <f t="shared" si="420"/>
        <v>1</v>
      </c>
      <c r="BZ454" s="66">
        <f t="shared" si="421"/>
        <v>0</v>
      </c>
      <c r="CA454" s="67">
        <f t="shared" si="422"/>
        <v>1</v>
      </c>
      <c r="CB454" s="80">
        <f t="shared" si="423"/>
        <v>0</v>
      </c>
      <c r="CC454" s="80">
        <f t="shared" si="424"/>
        <v>0</v>
      </c>
      <c r="CD454" s="80">
        <f t="shared" si="425"/>
        <v>0</v>
      </c>
      <c r="CE454" s="52">
        <v>43643</v>
      </c>
      <c r="CG454" s="22"/>
      <c r="CH454" s="62"/>
      <c r="CI454" s="22"/>
      <c r="CJ454" s="4">
        <v>43643</v>
      </c>
      <c r="CK454" s="80" t="str">
        <f t="shared" si="426"/>
        <v>Yes</v>
      </c>
      <c r="CL454" s="15"/>
      <c r="CM454" s="6">
        <f t="shared" ca="1" si="427"/>
        <v>218</v>
      </c>
      <c r="CN454" s="6" t="str">
        <f t="shared" ca="1" si="428"/>
        <v>no</v>
      </c>
      <c r="CO454" s="80" t="str">
        <f t="shared" ca="1" si="429"/>
        <v>no</v>
      </c>
      <c r="CP454" s="80">
        <f t="shared" si="430"/>
        <v>85</v>
      </c>
      <c r="CQ454" s="80">
        <f t="shared" si="431"/>
        <v>13</v>
      </c>
      <c r="CR454" s="80">
        <f t="shared" si="432"/>
        <v>72</v>
      </c>
      <c r="CS454" s="80" t="str">
        <f t="shared" si="433"/>
        <v xml:space="preserve"> </v>
      </c>
    </row>
    <row r="455" spans="1:97">
      <c r="A455" s="33" t="s">
        <v>363</v>
      </c>
      <c r="B455" t="s">
        <v>284</v>
      </c>
      <c r="C455" t="s">
        <v>397</v>
      </c>
      <c r="D455">
        <v>1003345</v>
      </c>
      <c r="E455" s="4">
        <v>43049</v>
      </c>
      <c r="F455" s="2">
        <v>43558</v>
      </c>
      <c r="G455" s="2">
        <v>26595</v>
      </c>
      <c r="H455" s="58">
        <f t="shared" si="434"/>
        <v>46</v>
      </c>
      <c r="I455" s="72" t="s">
        <v>11</v>
      </c>
      <c r="J455" s="80" t="s">
        <v>11</v>
      </c>
      <c r="K455" s="6">
        <v>12</v>
      </c>
      <c r="L455" s="6" t="s">
        <v>8</v>
      </c>
      <c r="M455" s="6" t="s">
        <v>11</v>
      </c>
      <c r="N455" s="6" t="s">
        <v>11</v>
      </c>
      <c r="O455" s="29" t="s">
        <v>8</v>
      </c>
      <c r="P455" t="s">
        <v>9</v>
      </c>
      <c r="R455" t="s">
        <v>11</v>
      </c>
      <c r="T455" t="s">
        <v>22</v>
      </c>
      <c r="U455" s="72" t="s">
        <v>11</v>
      </c>
      <c r="V455" t="s">
        <v>11</v>
      </c>
      <c r="W455" s="72" t="s">
        <v>11</v>
      </c>
      <c r="X455" s="72" t="s">
        <v>11</v>
      </c>
      <c r="Y455" s="80" t="s">
        <v>8</v>
      </c>
      <c r="Z455" s="53"/>
      <c r="AB455" t="s">
        <v>15</v>
      </c>
      <c r="AC455" t="s">
        <v>695</v>
      </c>
      <c r="AD455" s="4">
        <v>43560</v>
      </c>
      <c r="AE455" t="s">
        <v>16</v>
      </c>
      <c r="AF455" s="6">
        <f>Referrals[[#This Row],[Date.Received]]-Referrals[[#This Row],[Date.Assessed]]</f>
        <v>509</v>
      </c>
      <c r="AG455" s="6" t="s">
        <v>644</v>
      </c>
      <c r="AH455" s="6" t="s">
        <v>640</v>
      </c>
      <c r="AI455" s="6" t="s">
        <v>700</v>
      </c>
      <c r="AJ455" s="63">
        <f t="shared" si="381"/>
        <v>2019</v>
      </c>
      <c r="AK455" s="63">
        <f t="shared" si="382"/>
        <v>4</v>
      </c>
      <c r="AL455" s="6">
        <f t="shared" si="383"/>
        <v>1</v>
      </c>
      <c r="AM455" s="80">
        <f t="shared" si="384"/>
        <v>0</v>
      </c>
      <c r="AN455" s="80">
        <f t="shared" si="385"/>
        <v>0</v>
      </c>
      <c r="AO455" s="44">
        <f t="shared" si="386"/>
        <v>0</v>
      </c>
      <c r="AP455" s="80">
        <f t="shared" si="387"/>
        <v>0</v>
      </c>
      <c r="AQ455" s="6">
        <f t="shared" si="388"/>
        <v>1</v>
      </c>
      <c r="AR455" s="80">
        <f t="shared" si="389"/>
        <v>0</v>
      </c>
      <c r="AS455" s="44">
        <f t="shared" si="390"/>
        <v>0</v>
      </c>
      <c r="AT455" s="80">
        <f t="shared" si="391"/>
        <v>0</v>
      </c>
      <c r="AU455" s="80">
        <f t="shared" si="392"/>
        <v>0</v>
      </c>
      <c r="AV455" s="72">
        <f t="shared" si="393"/>
        <v>1</v>
      </c>
      <c r="AW455" s="72">
        <f t="shared" si="394"/>
        <v>1</v>
      </c>
      <c r="AX455" s="72">
        <f t="shared" si="395"/>
        <v>0</v>
      </c>
      <c r="AY455" s="72">
        <f t="shared" si="396"/>
        <v>0</v>
      </c>
      <c r="AZ455" s="72">
        <f t="shared" si="397"/>
        <v>0</v>
      </c>
      <c r="BA455" s="72">
        <f>IF(SUM(Referrals[[#This Row],[Tribal.bin]:[GA.bin]]) = 0,0,1)</f>
        <v>1</v>
      </c>
      <c r="BB455" s="72">
        <f t="shared" si="398"/>
        <v>0</v>
      </c>
      <c r="BC455" s="72">
        <f t="shared" si="399"/>
        <v>0</v>
      </c>
      <c r="BD455" s="72">
        <f t="shared" si="400"/>
        <v>0</v>
      </c>
      <c r="BE455" s="72">
        <f t="shared" si="401"/>
        <v>0</v>
      </c>
      <c r="BF455" s="72">
        <f t="shared" si="402"/>
        <v>0</v>
      </c>
      <c r="BG455" s="72">
        <f t="shared" si="403"/>
        <v>0</v>
      </c>
      <c r="BH455" s="72">
        <f t="shared" si="404"/>
        <v>1</v>
      </c>
      <c r="BI455" s="72">
        <f t="shared" si="405"/>
        <v>0</v>
      </c>
      <c r="BJ455" s="78">
        <f t="shared" si="406"/>
        <v>1</v>
      </c>
      <c r="BK455" s="78">
        <f t="shared" si="407"/>
        <v>1</v>
      </c>
      <c r="BL455" s="78">
        <f t="shared" si="408"/>
        <v>0</v>
      </c>
      <c r="BM455" s="72">
        <f t="shared" si="409"/>
        <v>0</v>
      </c>
      <c r="BN455" s="72">
        <f t="shared" si="410"/>
        <v>1</v>
      </c>
      <c r="BO455" s="72">
        <f t="shared" si="411"/>
        <v>0</v>
      </c>
      <c r="BP455" s="80">
        <f t="shared" si="412"/>
        <v>0</v>
      </c>
      <c r="BQ455" s="72">
        <f t="shared" si="413"/>
        <v>1</v>
      </c>
      <c r="BR455" s="72">
        <f t="shared" si="414"/>
        <v>1</v>
      </c>
      <c r="BS455" s="78">
        <f t="shared" si="415"/>
        <v>1</v>
      </c>
      <c r="BT455" s="78">
        <f t="shared" si="416"/>
        <v>1</v>
      </c>
      <c r="BU455" s="80">
        <f t="shared" si="417"/>
        <v>1</v>
      </c>
      <c r="BV455" s="80">
        <f t="shared" si="418"/>
        <v>0</v>
      </c>
      <c r="BW455" s="78">
        <f>COUNTIF(Referrals[[#This Row],[Name]:[Alt.contact]],"Mi")</f>
        <v>0</v>
      </c>
      <c r="BX455" s="80">
        <f t="shared" si="419"/>
        <v>0</v>
      </c>
      <c r="BY455" s="66">
        <f t="shared" si="420"/>
        <v>1</v>
      </c>
      <c r="BZ455" s="66">
        <f t="shared" si="421"/>
        <v>0</v>
      </c>
      <c r="CA455" s="67">
        <f t="shared" si="422"/>
        <v>1</v>
      </c>
      <c r="CB455" s="80">
        <f t="shared" si="423"/>
        <v>0</v>
      </c>
      <c r="CC455" s="80">
        <f t="shared" si="424"/>
        <v>0</v>
      </c>
      <c r="CD455" s="80">
        <f t="shared" si="425"/>
        <v>0</v>
      </c>
      <c r="CE455" s="52">
        <v>43586</v>
      </c>
      <c r="CG455" s="22"/>
      <c r="CH455" s="62"/>
      <c r="CI455" s="22"/>
      <c r="CJ455" s="4">
        <v>43586</v>
      </c>
      <c r="CK455" s="80" t="str">
        <f t="shared" si="426"/>
        <v>Yes</v>
      </c>
      <c r="CL455" s="15"/>
      <c r="CM455" s="6">
        <f t="shared" ca="1" si="427"/>
        <v>275</v>
      </c>
      <c r="CN455" s="6" t="str">
        <f t="shared" ca="1" si="428"/>
        <v>no</v>
      </c>
      <c r="CO455" s="80" t="str">
        <f t="shared" ca="1" si="429"/>
        <v>no</v>
      </c>
      <c r="CP455" s="80">
        <f t="shared" si="430"/>
        <v>28</v>
      </c>
      <c r="CQ455" s="80">
        <f t="shared" si="431"/>
        <v>2</v>
      </c>
      <c r="CR455" s="80">
        <f t="shared" si="432"/>
        <v>26</v>
      </c>
      <c r="CS455" s="80" t="str">
        <f t="shared" si="433"/>
        <v xml:space="preserve"> </v>
      </c>
    </row>
    <row r="456" spans="1:97">
      <c r="A456" s="33" t="s">
        <v>601</v>
      </c>
      <c r="B456" t="s">
        <v>318</v>
      </c>
      <c r="C456" t="s">
        <v>476</v>
      </c>
      <c r="D456">
        <v>1086723</v>
      </c>
      <c r="E456" s="4">
        <v>43489</v>
      </c>
      <c r="F456" s="2">
        <v>43558</v>
      </c>
      <c r="G456" s="2">
        <v>31445</v>
      </c>
      <c r="H456" s="80">
        <f t="shared" si="434"/>
        <v>33</v>
      </c>
      <c r="I456" s="80" t="s">
        <v>11</v>
      </c>
      <c r="J456" s="43" t="s">
        <v>8</v>
      </c>
      <c r="K456" s="6">
        <v>12</v>
      </c>
      <c r="L456" s="6" t="s">
        <v>8</v>
      </c>
      <c r="M456" s="6" t="s">
        <v>11</v>
      </c>
      <c r="N456" s="6" t="s">
        <v>8</v>
      </c>
      <c r="O456" s="29" t="s">
        <v>8</v>
      </c>
      <c r="P456" t="s">
        <v>107</v>
      </c>
      <c r="Q456" t="s">
        <v>11</v>
      </c>
      <c r="R456" t="s">
        <v>11</v>
      </c>
      <c r="S456" s="40" t="s">
        <v>11</v>
      </c>
      <c r="T456" t="s">
        <v>45</v>
      </c>
      <c r="U456" s="80" t="s">
        <v>678</v>
      </c>
      <c r="V456" t="s">
        <v>11</v>
      </c>
      <c r="W456" s="80" t="s">
        <v>8</v>
      </c>
      <c r="X456" s="80" t="s">
        <v>11</v>
      </c>
      <c r="Y456" s="80" t="s">
        <v>8</v>
      </c>
      <c r="Z456" s="80" t="s">
        <v>8</v>
      </c>
      <c r="AA456" t="s">
        <v>602</v>
      </c>
      <c r="AE456" t="s">
        <v>12</v>
      </c>
      <c r="AF456" s="6">
        <f>Referrals[[#This Row],[Date.Received]]-Referrals[[#This Row],[Date.Assessed]]</f>
        <v>69</v>
      </c>
      <c r="AG456" s="6" t="s">
        <v>644</v>
      </c>
      <c r="AH456" s="6" t="s">
        <v>642</v>
      </c>
      <c r="AI456" s="6" t="s">
        <v>700</v>
      </c>
      <c r="AJ456" s="63">
        <f t="shared" si="381"/>
        <v>2019</v>
      </c>
      <c r="AK456" s="63">
        <f t="shared" si="382"/>
        <v>4</v>
      </c>
      <c r="AL456" s="6">
        <f t="shared" si="383"/>
        <v>1</v>
      </c>
      <c r="AM456" s="80">
        <f t="shared" si="384"/>
        <v>0</v>
      </c>
      <c r="AN456" s="80">
        <f t="shared" si="385"/>
        <v>0</v>
      </c>
      <c r="AO456" s="44">
        <f t="shared" si="386"/>
        <v>0</v>
      </c>
      <c r="AP456" s="80">
        <f t="shared" si="387"/>
        <v>0</v>
      </c>
      <c r="AQ456" s="44">
        <f t="shared" si="388"/>
        <v>0</v>
      </c>
      <c r="AR456" s="80">
        <f t="shared" si="389"/>
        <v>0</v>
      </c>
      <c r="AS456" s="6">
        <f t="shared" si="390"/>
        <v>1</v>
      </c>
      <c r="AT456" s="80">
        <f t="shared" si="391"/>
        <v>0</v>
      </c>
      <c r="AU456" s="80">
        <f t="shared" si="392"/>
        <v>0</v>
      </c>
      <c r="AV456" s="72">
        <f t="shared" si="393"/>
        <v>1</v>
      </c>
      <c r="AW456" s="72">
        <f t="shared" si="394"/>
        <v>0</v>
      </c>
      <c r="AX456" s="72">
        <f t="shared" si="395"/>
        <v>0</v>
      </c>
      <c r="AY456" s="72">
        <f t="shared" si="396"/>
        <v>1</v>
      </c>
      <c r="AZ456" s="72">
        <f t="shared" si="397"/>
        <v>0</v>
      </c>
      <c r="BA456" s="72">
        <f>IF(SUM(Referrals[[#This Row],[Tribal.bin]:[GA.bin]]) = 0,0,1)</f>
        <v>1</v>
      </c>
      <c r="BB456" s="72">
        <f t="shared" si="398"/>
        <v>0</v>
      </c>
      <c r="BC456" s="72">
        <f t="shared" si="399"/>
        <v>1</v>
      </c>
      <c r="BD456" s="72">
        <f t="shared" si="400"/>
        <v>0</v>
      </c>
      <c r="BE456" s="72">
        <f t="shared" si="401"/>
        <v>0</v>
      </c>
      <c r="BF456" s="72">
        <f t="shared" si="402"/>
        <v>0</v>
      </c>
      <c r="BG456" s="72">
        <f t="shared" si="403"/>
        <v>0</v>
      </c>
      <c r="BH456" s="72">
        <f t="shared" si="404"/>
        <v>0</v>
      </c>
      <c r="BI456" s="72">
        <f t="shared" si="405"/>
        <v>0</v>
      </c>
      <c r="BJ456" s="78">
        <f t="shared" si="406"/>
        <v>1</v>
      </c>
      <c r="BK456" s="78">
        <f t="shared" si="407"/>
        <v>0</v>
      </c>
      <c r="BL456" s="78">
        <f t="shared" si="408"/>
        <v>0</v>
      </c>
      <c r="BM456" s="72">
        <f t="shared" si="409"/>
        <v>1</v>
      </c>
      <c r="BN456" s="72">
        <f t="shared" si="410"/>
        <v>1</v>
      </c>
      <c r="BO456" s="72">
        <f t="shared" si="411"/>
        <v>1</v>
      </c>
      <c r="BP456" s="80">
        <f t="shared" si="412"/>
        <v>0</v>
      </c>
      <c r="BQ456" s="80">
        <f t="shared" si="413"/>
        <v>1</v>
      </c>
      <c r="BR456" s="80">
        <f t="shared" si="414"/>
        <v>0</v>
      </c>
      <c r="BS456" s="80">
        <f t="shared" si="415"/>
        <v>0</v>
      </c>
      <c r="BT456" s="80">
        <f t="shared" si="416"/>
        <v>1</v>
      </c>
      <c r="BU456" s="80">
        <f t="shared" si="417"/>
        <v>0</v>
      </c>
      <c r="BV456" s="80">
        <f t="shared" si="418"/>
        <v>0</v>
      </c>
      <c r="BW456" s="80">
        <f>COUNTIF(Referrals[[#This Row],[Name]:[Alt.contact]],"Mi")</f>
        <v>1</v>
      </c>
      <c r="BX456" s="80">
        <f t="shared" si="419"/>
        <v>1</v>
      </c>
      <c r="BY456" s="80">
        <f t="shared" si="420"/>
        <v>0</v>
      </c>
      <c r="BZ456" s="80">
        <f t="shared" si="421"/>
        <v>0</v>
      </c>
      <c r="CA456" s="80">
        <f t="shared" si="422"/>
        <v>0</v>
      </c>
      <c r="CB456" s="80">
        <f t="shared" si="423"/>
        <v>1</v>
      </c>
      <c r="CC456" s="80">
        <f t="shared" si="424"/>
        <v>0</v>
      </c>
      <c r="CD456" s="80">
        <f t="shared" si="425"/>
        <v>0</v>
      </c>
      <c r="CE456" s="22"/>
      <c r="CF456" t="s">
        <v>717</v>
      </c>
      <c r="CG456" s="41" t="s">
        <v>104</v>
      </c>
      <c r="CH456" s="62"/>
      <c r="CI456" s="22" t="s">
        <v>23</v>
      </c>
      <c r="CJ456" s="4">
        <v>43577</v>
      </c>
      <c r="CK456" s="80" t="str">
        <f t="shared" si="426"/>
        <v xml:space="preserve"> </v>
      </c>
      <c r="CL456" s="15"/>
      <c r="CM456" s="6" t="str">
        <f t="shared" ca="1" si="427"/>
        <v xml:space="preserve"> </v>
      </c>
      <c r="CN456" s="6" t="str">
        <f t="shared" ca="1" si="428"/>
        <v xml:space="preserve"> </v>
      </c>
      <c r="CO456" s="80" t="str">
        <f t="shared" ca="1" si="429"/>
        <v xml:space="preserve"> </v>
      </c>
      <c r="CP456" s="80" t="str">
        <f t="shared" si="430"/>
        <v xml:space="preserve"> </v>
      </c>
      <c r="CQ456" s="80" t="str">
        <f t="shared" si="431"/>
        <v xml:space="preserve"> </v>
      </c>
      <c r="CR456" s="80" t="str">
        <f t="shared" si="432"/>
        <v xml:space="preserve"> </v>
      </c>
      <c r="CS456" s="80">
        <f t="shared" si="433"/>
        <v>19</v>
      </c>
    </row>
    <row r="457" spans="1:97">
      <c r="A457" s="33" t="s">
        <v>604</v>
      </c>
      <c r="B457" t="s">
        <v>43</v>
      </c>
      <c r="C457" t="s">
        <v>246</v>
      </c>
      <c r="D457">
        <v>1037579</v>
      </c>
      <c r="E457" s="4">
        <v>43041</v>
      </c>
      <c r="F457" s="2">
        <v>43559</v>
      </c>
      <c r="G457" s="2">
        <v>29399</v>
      </c>
      <c r="H457" s="58">
        <f t="shared" si="434"/>
        <v>38</v>
      </c>
      <c r="I457" s="72" t="s">
        <v>11</v>
      </c>
      <c r="J457" s="43" t="s">
        <v>8</v>
      </c>
      <c r="K457" s="6">
        <v>10</v>
      </c>
      <c r="L457" s="6" t="s">
        <v>11</v>
      </c>
      <c r="M457" s="6" t="s">
        <v>11</v>
      </c>
      <c r="N457" s="6" t="s">
        <v>8</v>
      </c>
      <c r="O457" s="29" t="s">
        <v>8</v>
      </c>
      <c r="P457" t="s">
        <v>9</v>
      </c>
      <c r="Q457" t="s">
        <v>11</v>
      </c>
      <c r="S457" s="40" t="s">
        <v>11</v>
      </c>
      <c r="T457" t="s">
        <v>45</v>
      </c>
      <c r="U457" s="72" t="s">
        <v>8</v>
      </c>
      <c r="V457" t="s">
        <v>8</v>
      </c>
      <c r="W457" s="72" t="s">
        <v>11</v>
      </c>
      <c r="X457" s="72" t="s">
        <v>8</v>
      </c>
      <c r="Y457" s="80" t="s">
        <v>8</v>
      </c>
      <c r="Z457" s="53"/>
      <c r="AE457" t="s">
        <v>12</v>
      </c>
      <c r="AF457" s="6">
        <f>Referrals[[#This Row],[Date.Received]]-Referrals[[#This Row],[Date.Assessed]]</f>
        <v>518</v>
      </c>
      <c r="AG457" s="6" t="s">
        <v>644</v>
      </c>
      <c r="AH457" s="6" t="s">
        <v>642</v>
      </c>
      <c r="AI457" s="6" t="s">
        <v>700</v>
      </c>
      <c r="AJ457" s="63">
        <f t="shared" si="381"/>
        <v>2019</v>
      </c>
      <c r="AK457" s="63">
        <f t="shared" si="382"/>
        <v>4</v>
      </c>
      <c r="AL457" s="6">
        <f t="shared" si="383"/>
        <v>1</v>
      </c>
      <c r="AM457" s="80">
        <f t="shared" si="384"/>
        <v>0</v>
      </c>
      <c r="AN457" s="80">
        <f t="shared" si="385"/>
        <v>0</v>
      </c>
      <c r="AO457" s="44">
        <f t="shared" si="386"/>
        <v>0</v>
      </c>
      <c r="AP457" s="80">
        <f t="shared" si="387"/>
        <v>0</v>
      </c>
      <c r="AQ457" s="44">
        <f t="shared" si="388"/>
        <v>0</v>
      </c>
      <c r="AR457" s="80">
        <f t="shared" si="389"/>
        <v>0</v>
      </c>
      <c r="AS457" s="6">
        <f t="shared" si="390"/>
        <v>1</v>
      </c>
      <c r="AT457" s="80">
        <f t="shared" si="391"/>
        <v>0</v>
      </c>
      <c r="AU457" s="80">
        <f t="shared" si="392"/>
        <v>0</v>
      </c>
      <c r="AV457" s="72">
        <f t="shared" si="393"/>
        <v>0</v>
      </c>
      <c r="AW457" s="72">
        <f t="shared" si="394"/>
        <v>0</v>
      </c>
      <c r="AX457" s="72">
        <f t="shared" si="395"/>
        <v>0</v>
      </c>
      <c r="AY457" s="72">
        <f t="shared" si="396"/>
        <v>1</v>
      </c>
      <c r="AZ457" s="72">
        <f t="shared" si="397"/>
        <v>0</v>
      </c>
      <c r="BA457" s="72">
        <f>IF(SUM(Referrals[[#This Row],[Tribal.bin]:[GA.bin]]) = 0,0,1)</f>
        <v>1</v>
      </c>
      <c r="BB457" s="72">
        <f t="shared" si="398"/>
        <v>0</v>
      </c>
      <c r="BC457" s="72">
        <f t="shared" si="399"/>
        <v>0</v>
      </c>
      <c r="BD457" s="72">
        <f t="shared" si="400"/>
        <v>0</v>
      </c>
      <c r="BE457" s="72">
        <f t="shared" si="401"/>
        <v>0</v>
      </c>
      <c r="BF457" s="72">
        <f t="shared" si="402"/>
        <v>0</v>
      </c>
      <c r="BG457" s="72">
        <f t="shared" si="403"/>
        <v>0</v>
      </c>
      <c r="BH457" s="72">
        <f t="shared" si="404"/>
        <v>1</v>
      </c>
      <c r="BI457" s="72">
        <f t="shared" si="405"/>
        <v>0</v>
      </c>
      <c r="BJ457" s="78">
        <f t="shared" si="406"/>
        <v>1</v>
      </c>
      <c r="BK457" s="78">
        <f t="shared" si="407"/>
        <v>0</v>
      </c>
      <c r="BL457" s="78">
        <f t="shared" si="408"/>
        <v>1</v>
      </c>
      <c r="BM457" s="72">
        <f t="shared" si="409"/>
        <v>1</v>
      </c>
      <c r="BN457" s="72">
        <f t="shared" si="410"/>
        <v>0</v>
      </c>
      <c r="BO457" s="72">
        <f t="shared" si="411"/>
        <v>1</v>
      </c>
      <c r="BP457" s="80">
        <f t="shared" si="412"/>
        <v>0</v>
      </c>
      <c r="BQ457" s="72">
        <f t="shared" si="413"/>
        <v>1</v>
      </c>
      <c r="BR457" s="72">
        <f t="shared" si="414"/>
        <v>0</v>
      </c>
      <c r="BS457" s="78">
        <f t="shared" si="415"/>
        <v>1</v>
      </c>
      <c r="BT457" s="78">
        <f t="shared" si="416"/>
        <v>0</v>
      </c>
      <c r="BU457" s="80">
        <f t="shared" si="417"/>
        <v>0</v>
      </c>
      <c r="BV457" s="80">
        <f t="shared" si="418"/>
        <v>0</v>
      </c>
      <c r="BW457" s="78">
        <f>COUNTIF(Referrals[[#This Row],[Name]:[Alt.contact]],"Mi")</f>
        <v>0</v>
      </c>
      <c r="BX457" s="80">
        <f t="shared" si="419"/>
        <v>0</v>
      </c>
      <c r="BY457" s="72">
        <f t="shared" si="420"/>
        <v>0</v>
      </c>
      <c r="BZ457" s="80">
        <f t="shared" si="421"/>
        <v>0</v>
      </c>
      <c r="CA457" s="67">
        <f t="shared" si="422"/>
        <v>0</v>
      </c>
      <c r="CB457" s="80">
        <f t="shared" si="423"/>
        <v>1</v>
      </c>
      <c r="CC457" s="80">
        <f t="shared" si="424"/>
        <v>0</v>
      </c>
      <c r="CD457" s="80">
        <f t="shared" si="425"/>
        <v>0</v>
      </c>
      <c r="CE457" s="22"/>
      <c r="CF457" t="s">
        <v>717</v>
      </c>
      <c r="CG457" s="41" t="s">
        <v>104</v>
      </c>
      <c r="CH457" s="62"/>
      <c r="CI457" s="22" t="s">
        <v>17</v>
      </c>
      <c r="CJ457" s="4">
        <v>43564</v>
      </c>
      <c r="CK457" s="80" t="str">
        <f t="shared" si="426"/>
        <v xml:space="preserve"> </v>
      </c>
      <c r="CL457" s="15"/>
      <c r="CM457" s="6" t="str">
        <f t="shared" ca="1" si="427"/>
        <v xml:space="preserve"> </v>
      </c>
      <c r="CN457" s="6" t="str">
        <f t="shared" ca="1" si="428"/>
        <v xml:space="preserve"> </v>
      </c>
      <c r="CO457" s="80" t="str">
        <f t="shared" ca="1" si="429"/>
        <v xml:space="preserve"> </v>
      </c>
      <c r="CP457" s="80" t="str">
        <f t="shared" si="430"/>
        <v xml:space="preserve"> </v>
      </c>
      <c r="CQ457" s="80" t="str">
        <f t="shared" si="431"/>
        <v xml:space="preserve"> </v>
      </c>
      <c r="CR457" s="80" t="str">
        <f t="shared" si="432"/>
        <v xml:space="preserve"> </v>
      </c>
      <c r="CS457" s="80">
        <f t="shared" si="433"/>
        <v>5</v>
      </c>
    </row>
    <row r="458" spans="1:97">
      <c r="A458" s="33" t="s">
        <v>605</v>
      </c>
      <c r="B458" t="s">
        <v>6</v>
      </c>
      <c r="C458" t="s">
        <v>169</v>
      </c>
      <c r="D458">
        <v>1085203</v>
      </c>
      <c r="E458" s="4">
        <v>43355</v>
      </c>
      <c r="F458" s="2">
        <v>43559</v>
      </c>
      <c r="G458" s="2">
        <v>22150</v>
      </c>
      <c r="H458" s="58">
        <f t="shared" si="434"/>
        <v>58</v>
      </c>
      <c r="I458" s="72" t="s">
        <v>8</v>
      </c>
      <c r="J458" s="43" t="s">
        <v>8</v>
      </c>
      <c r="K458" s="6">
        <v>13</v>
      </c>
      <c r="L458" s="6" t="s">
        <v>8</v>
      </c>
      <c r="M458" s="6" t="s">
        <v>11</v>
      </c>
      <c r="N458" s="6" t="s">
        <v>678</v>
      </c>
      <c r="O458" s="29" t="s">
        <v>8</v>
      </c>
      <c r="P458" t="s">
        <v>107</v>
      </c>
      <c r="Q458" t="s">
        <v>11</v>
      </c>
      <c r="S458" s="40" t="s">
        <v>11</v>
      </c>
      <c r="T458" t="s">
        <v>10</v>
      </c>
      <c r="U458" s="72" t="s">
        <v>11</v>
      </c>
      <c r="V458" t="s">
        <v>11</v>
      </c>
      <c r="W458" s="72" t="s">
        <v>11</v>
      </c>
      <c r="X458" s="72" t="s">
        <v>11</v>
      </c>
      <c r="Y458" s="80" t="s">
        <v>8</v>
      </c>
      <c r="Z458" s="80" t="s">
        <v>8</v>
      </c>
      <c r="AA458" t="s">
        <v>408</v>
      </c>
      <c r="AE458" t="s">
        <v>12</v>
      </c>
      <c r="AF458" s="6">
        <f>Referrals[[#This Row],[Date.Received]]-Referrals[[#This Row],[Date.Assessed]]</f>
        <v>204</v>
      </c>
      <c r="AG458" s="44" t="s">
        <v>645</v>
      </c>
      <c r="AH458" s="6" t="s">
        <v>642</v>
      </c>
      <c r="AI458" s="6" t="s">
        <v>700</v>
      </c>
      <c r="AJ458" s="63">
        <f t="shared" si="381"/>
        <v>2019</v>
      </c>
      <c r="AK458" s="63">
        <f t="shared" si="382"/>
        <v>4</v>
      </c>
      <c r="AL458" s="44">
        <f t="shared" si="383"/>
        <v>0</v>
      </c>
      <c r="AM458" s="6">
        <f t="shared" si="384"/>
        <v>1</v>
      </c>
      <c r="AN458" s="80">
        <f t="shared" si="385"/>
        <v>0</v>
      </c>
      <c r="AO458" s="44">
        <f t="shared" si="386"/>
        <v>0</v>
      </c>
      <c r="AP458" s="80">
        <f t="shared" si="387"/>
        <v>0</v>
      </c>
      <c r="AQ458" s="44">
        <f t="shared" si="388"/>
        <v>0</v>
      </c>
      <c r="AR458" s="80">
        <f t="shared" si="389"/>
        <v>0</v>
      </c>
      <c r="AS458" s="6">
        <f t="shared" si="390"/>
        <v>1</v>
      </c>
      <c r="AT458" s="80">
        <f t="shared" si="391"/>
        <v>0</v>
      </c>
      <c r="AU458" s="80">
        <f t="shared" si="392"/>
        <v>0</v>
      </c>
      <c r="AV458" s="72">
        <f t="shared" si="393"/>
        <v>1</v>
      </c>
      <c r="AW458" s="72">
        <f t="shared" si="394"/>
        <v>0</v>
      </c>
      <c r="AX458" s="72">
        <f t="shared" si="395"/>
        <v>1</v>
      </c>
      <c r="AY458" s="72">
        <f t="shared" si="396"/>
        <v>0</v>
      </c>
      <c r="AZ458" s="72">
        <f t="shared" si="397"/>
        <v>0</v>
      </c>
      <c r="BA458" s="72">
        <f>IF(SUM(Referrals[[#This Row],[Tribal.bin]:[GA.bin]]) = 0,0,1)</f>
        <v>1</v>
      </c>
      <c r="BB458" s="72">
        <f t="shared" si="398"/>
        <v>0</v>
      </c>
      <c r="BC458" s="72">
        <f t="shared" si="399"/>
        <v>1</v>
      </c>
      <c r="BD458" s="72">
        <f t="shared" si="400"/>
        <v>0</v>
      </c>
      <c r="BE458" s="72">
        <f t="shared" si="401"/>
        <v>0</v>
      </c>
      <c r="BF458" s="72">
        <f t="shared" si="402"/>
        <v>0</v>
      </c>
      <c r="BG458" s="72">
        <f t="shared" si="403"/>
        <v>0</v>
      </c>
      <c r="BH458" s="72">
        <f t="shared" si="404"/>
        <v>0</v>
      </c>
      <c r="BI458" s="72">
        <f t="shared" si="405"/>
        <v>0</v>
      </c>
      <c r="BJ458" s="78">
        <f t="shared" si="406"/>
        <v>1</v>
      </c>
      <c r="BK458" s="78">
        <f t="shared" si="407"/>
        <v>1</v>
      </c>
      <c r="BL458" s="78">
        <f t="shared" si="408"/>
        <v>0</v>
      </c>
      <c r="BM458" s="72">
        <f t="shared" si="409"/>
        <v>1</v>
      </c>
      <c r="BN458" s="72">
        <f t="shared" si="410"/>
        <v>0</v>
      </c>
      <c r="BO458" s="72">
        <f t="shared" si="411"/>
        <v>1</v>
      </c>
      <c r="BP458" s="80">
        <f t="shared" si="412"/>
        <v>0</v>
      </c>
      <c r="BQ458" s="72">
        <f t="shared" si="413"/>
        <v>0</v>
      </c>
      <c r="BR458" s="72">
        <f t="shared" si="414"/>
        <v>0</v>
      </c>
      <c r="BS458" s="78">
        <f t="shared" si="415"/>
        <v>1</v>
      </c>
      <c r="BT458" s="78">
        <f t="shared" si="416"/>
        <v>1</v>
      </c>
      <c r="BU458" s="80">
        <f t="shared" si="417"/>
        <v>1</v>
      </c>
      <c r="BV458" s="80">
        <f t="shared" si="418"/>
        <v>0</v>
      </c>
      <c r="BW458" s="78">
        <f>COUNTIF(Referrals[[#This Row],[Name]:[Alt.contact]],"Mi")</f>
        <v>1</v>
      </c>
      <c r="BX458" s="80">
        <f t="shared" si="419"/>
        <v>1</v>
      </c>
      <c r="BY458" s="72">
        <f t="shared" si="420"/>
        <v>0</v>
      </c>
      <c r="BZ458" s="80">
        <f t="shared" si="421"/>
        <v>0</v>
      </c>
      <c r="CA458" s="67">
        <f t="shared" si="422"/>
        <v>0</v>
      </c>
      <c r="CB458" s="80">
        <f t="shared" si="423"/>
        <v>1</v>
      </c>
      <c r="CC458" s="80">
        <f t="shared" si="424"/>
        <v>0</v>
      </c>
      <c r="CD458" s="80">
        <f t="shared" si="425"/>
        <v>0</v>
      </c>
      <c r="CE458" s="22"/>
      <c r="CF458" t="s">
        <v>94</v>
      </c>
      <c r="CG458" s="35"/>
      <c r="CH458" s="62"/>
      <c r="CI458" s="22" t="s">
        <v>23</v>
      </c>
      <c r="CJ458" s="4">
        <v>43567</v>
      </c>
      <c r="CK458" s="80" t="str">
        <f t="shared" si="426"/>
        <v xml:space="preserve"> </v>
      </c>
      <c r="CL458" s="15"/>
      <c r="CM458" s="6" t="str">
        <f t="shared" ca="1" si="427"/>
        <v xml:space="preserve"> </v>
      </c>
      <c r="CN458" s="6" t="str">
        <f t="shared" ca="1" si="428"/>
        <v xml:space="preserve"> </v>
      </c>
      <c r="CO458" s="80" t="str">
        <f t="shared" ca="1" si="429"/>
        <v xml:space="preserve"> </v>
      </c>
      <c r="CP458" s="80" t="str">
        <f t="shared" si="430"/>
        <v xml:space="preserve"> </v>
      </c>
      <c r="CQ458" s="80" t="str">
        <f t="shared" si="431"/>
        <v xml:space="preserve"> </v>
      </c>
      <c r="CR458" s="80" t="str">
        <f t="shared" si="432"/>
        <v xml:space="preserve"> </v>
      </c>
      <c r="CS458" s="80">
        <f t="shared" si="433"/>
        <v>8</v>
      </c>
    </row>
    <row r="459" spans="1:97">
      <c r="A459" s="33" t="s">
        <v>606</v>
      </c>
      <c r="B459" t="s">
        <v>60</v>
      </c>
      <c r="C459" t="s">
        <v>607</v>
      </c>
      <c r="D459">
        <v>1070043</v>
      </c>
      <c r="E459" s="4">
        <v>43337</v>
      </c>
      <c r="F459" s="2">
        <v>43559</v>
      </c>
      <c r="G459" s="2">
        <v>33725</v>
      </c>
      <c r="H459" s="69">
        <f t="shared" si="434"/>
        <v>26</v>
      </c>
      <c r="I459" s="72" t="s">
        <v>11</v>
      </c>
      <c r="J459" s="43" t="s">
        <v>8</v>
      </c>
      <c r="K459" s="6">
        <v>15</v>
      </c>
      <c r="L459" s="6" t="s">
        <v>8</v>
      </c>
      <c r="M459" s="6" t="s">
        <v>11</v>
      </c>
      <c r="N459" s="6" t="s">
        <v>8</v>
      </c>
      <c r="O459" s="29" t="s">
        <v>8</v>
      </c>
      <c r="P459" t="s">
        <v>9</v>
      </c>
      <c r="R459" t="s">
        <v>11</v>
      </c>
      <c r="T459" t="s">
        <v>22</v>
      </c>
      <c r="U459" s="72" t="s">
        <v>8</v>
      </c>
      <c r="V459" t="s">
        <v>11</v>
      </c>
      <c r="W459" s="72" t="s">
        <v>11</v>
      </c>
      <c r="X459" s="72" t="s">
        <v>11</v>
      </c>
      <c r="Y459" s="80" t="s">
        <v>8</v>
      </c>
      <c r="AE459" t="s">
        <v>12</v>
      </c>
      <c r="AF459" s="6">
        <f>Referrals[[#This Row],[Date.Received]]-Referrals[[#This Row],[Date.Assessed]]</f>
        <v>222</v>
      </c>
      <c r="AG459" s="44" t="s">
        <v>645</v>
      </c>
      <c r="AH459" s="6" t="s">
        <v>698</v>
      </c>
      <c r="AI459" s="6" t="s">
        <v>700</v>
      </c>
      <c r="AJ459" s="63">
        <f t="shared" si="381"/>
        <v>2019</v>
      </c>
      <c r="AK459" s="63">
        <f t="shared" si="382"/>
        <v>4</v>
      </c>
      <c r="AL459" s="44">
        <f t="shared" si="383"/>
        <v>0</v>
      </c>
      <c r="AM459" s="6">
        <f t="shared" si="384"/>
        <v>1</v>
      </c>
      <c r="AN459" s="80">
        <f t="shared" si="385"/>
        <v>0</v>
      </c>
      <c r="AO459" s="44">
        <f t="shared" si="386"/>
        <v>0</v>
      </c>
      <c r="AP459" s="80">
        <f t="shared" si="387"/>
        <v>0</v>
      </c>
      <c r="AQ459" s="44">
        <f t="shared" si="388"/>
        <v>0</v>
      </c>
      <c r="AR459" s="80">
        <f t="shared" si="389"/>
        <v>0</v>
      </c>
      <c r="AS459" s="44">
        <f t="shared" si="390"/>
        <v>0</v>
      </c>
      <c r="AT459" s="6">
        <f t="shared" si="391"/>
        <v>1</v>
      </c>
      <c r="AU459" s="80">
        <f t="shared" si="392"/>
        <v>0</v>
      </c>
      <c r="AV459" s="72">
        <f t="shared" si="393"/>
        <v>1</v>
      </c>
      <c r="AW459" s="72">
        <f t="shared" si="394"/>
        <v>1</v>
      </c>
      <c r="AX459" s="72">
        <f t="shared" si="395"/>
        <v>0</v>
      </c>
      <c r="AY459" s="72">
        <f t="shared" si="396"/>
        <v>0</v>
      </c>
      <c r="AZ459" s="72">
        <f t="shared" si="397"/>
        <v>0</v>
      </c>
      <c r="BA459" s="72">
        <f>IF(SUM(Referrals[[#This Row],[Tribal.bin]:[GA.bin]]) = 0,0,1)</f>
        <v>1</v>
      </c>
      <c r="BB459" s="72">
        <f t="shared" si="398"/>
        <v>0</v>
      </c>
      <c r="BC459" s="72">
        <f t="shared" si="399"/>
        <v>0</v>
      </c>
      <c r="BD459" s="72">
        <f t="shared" si="400"/>
        <v>0</v>
      </c>
      <c r="BE459" s="72">
        <f t="shared" si="401"/>
        <v>0</v>
      </c>
      <c r="BF459" s="72">
        <f t="shared" si="402"/>
        <v>0</v>
      </c>
      <c r="BG459" s="72">
        <f t="shared" si="403"/>
        <v>0</v>
      </c>
      <c r="BH459" s="72">
        <f t="shared" si="404"/>
        <v>1</v>
      </c>
      <c r="BI459" s="72">
        <f t="shared" si="405"/>
        <v>0</v>
      </c>
      <c r="BJ459" s="78">
        <f t="shared" si="406"/>
        <v>1</v>
      </c>
      <c r="BK459" s="78">
        <f t="shared" si="407"/>
        <v>0</v>
      </c>
      <c r="BL459" s="78">
        <f t="shared" si="408"/>
        <v>0</v>
      </c>
      <c r="BM459" s="72">
        <f t="shared" si="409"/>
        <v>0</v>
      </c>
      <c r="BN459" s="72">
        <f t="shared" si="410"/>
        <v>1</v>
      </c>
      <c r="BO459" s="72">
        <f t="shared" si="411"/>
        <v>0</v>
      </c>
      <c r="BP459" s="80">
        <f t="shared" si="412"/>
        <v>0</v>
      </c>
      <c r="BQ459" s="72">
        <f t="shared" si="413"/>
        <v>1</v>
      </c>
      <c r="BR459" s="72">
        <f t="shared" si="414"/>
        <v>0</v>
      </c>
      <c r="BS459" s="78">
        <f t="shared" si="415"/>
        <v>1</v>
      </c>
      <c r="BT459" s="78">
        <f t="shared" si="416"/>
        <v>1</v>
      </c>
      <c r="BU459" s="80">
        <f t="shared" si="417"/>
        <v>0</v>
      </c>
      <c r="BV459" s="80">
        <f t="shared" si="418"/>
        <v>0</v>
      </c>
      <c r="BW459" s="78">
        <f>COUNTIF(Referrals[[#This Row],[Name]:[Alt.contact]],"Mi")</f>
        <v>0</v>
      </c>
      <c r="BX459" s="80">
        <f t="shared" si="419"/>
        <v>0</v>
      </c>
      <c r="BY459" s="72">
        <f t="shared" si="420"/>
        <v>0</v>
      </c>
      <c r="BZ459" s="80">
        <f t="shared" si="421"/>
        <v>0</v>
      </c>
      <c r="CA459" s="69">
        <f t="shared" si="422"/>
        <v>0</v>
      </c>
      <c r="CB459" s="80">
        <f t="shared" si="423"/>
        <v>1</v>
      </c>
      <c r="CC459" s="80">
        <f t="shared" si="424"/>
        <v>0</v>
      </c>
      <c r="CD459" s="80">
        <f t="shared" si="425"/>
        <v>0</v>
      </c>
      <c r="CE459"/>
      <c r="CF459" t="s">
        <v>717</v>
      </c>
      <c r="CG459" s="41" t="s">
        <v>104</v>
      </c>
      <c r="CH459" s="62"/>
      <c r="CI459" t="s">
        <v>411</v>
      </c>
      <c r="CJ459" s="4">
        <v>43601</v>
      </c>
      <c r="CK459" s="80" t="str">
        <f t="shared" si="426"/>
        <v xml:space="preserve"> </v>
      </c>
      <c r="CL459" s="15"/>
      <c r="CM459" s="6" t="str">
        <f t="shared" ca="1" si="427"/>
        <v xml:space="preserve"> </v>
      </c>
      <c r="CN459" s="6" t="str">
        <f t="shared" ca="1" si="428"/>
        <v xml:space="preserve"> </v>
      </c>
      <c r="CO459" s="80" t="str">
        <f t="shared" ca="1" si="429"/>
        <v xml:space="preserve"> </v>
      </c>
      <c r="CP459" s="80" t="str">
        <f t="shared" si="430"/>
        <v xml:space="preserve"> </v>
      </c>
      <c r="CQ459" s="80" t="str">
        <f t="shared" si="431"/>
        <v xml:space="preserve"> </v>
      </c>
      <c r="CR459" s="80" t="str">
        <f t="shared" si="432"/>
        <v xml:space="preserve"> </v>
      </c>
      <c r="CS459" s="80">
        <f t="shared" si="433"/>
        <v>42</v>
      </c>
    </row>
    <row r="460" spans="1:97">
      <c r="A460" s="33" t="s">
        <v>608</v>
      </c>
      <c r="B460" t="s">
        <v>60</v>
      </c>
      <c r="C460" t="s">
        <v>609</v>
      </c>
      <c r="D460">
        <v>1094124</v>
      </c>
      <c r="E460" s="4">
        <v>43550</v>
      </c>
      <c r="F460" s="2">
        <v>43559</v>
      </c>
      <c r="G460" s="2">
        <v>35323</v>
      </c>
      <c r="H460" s="58">
        <f t="shared" si="434"/>
        <v>22</v>
      </c>
      <c r="I460" s="72" t="s">
        <v>8</v>
      </c>
      <c r="J460" s="43" t="s">
        <v>8</v>
      </c>
      <c r="K460" s="6">
        <v>12</v>
      </c>
      <c r="L460" s="6" t="s">
        <v>8</v>
      </c>
      <c r="M460" s="6" t="s">
        <v>8</v>
      </c>
      <c r="N460" s="6" t="s">
        <v>8</v>
      </c>
      <c r="O460" s="29" t="s">
        <v>8</v>
      </c>
      <c r="P460" t="s">
        <v>9</v>
      </c>
      <c r="Q460" t="s">
        <v>11</v>
      </c>
      <c r="R460" t="s">
        <v>11</v>
      </c>
      <c r="S460" s="40" t="s">
        <v>11</v>
      </c>
      <c r="T460" t="s">
        <v>22</v>
      </c>
      <c r="U460" s="72" t="s">
        <v>8</v>
      </c>
      <c r="V460" t="s">
        <v>11</v>
      </c>
      <c r="W460" s="72" t="s">
        <v>11</v>
      </c>
      <c r="X460" s="72" t="s">
        <v>8</v>
      </c>
      <c r="Y460" s="80" t="s">
        <v>8</v>
      </c>
      <c r="Z460" s="53"/>
      <c r="AB460" t="s">
        <v>143</v>
      </c>
      <c r="AC460" t="s">
        <v>695</v>
      </c>
      <c r="AE460" t="s">
        <v>12</v>
      </c>
      <c r="AF460" s="6">
        <f>Referrals[[#This Row],[Date.Received]]-Referrals[[#This Row],[Date.Assessed]]</f>
        <v>9</v>
      </c>
      <c r="AG460" s="44" t="s">
        <v>645</v>
      </c>
      <c r="AH460" s="6" t="s">
        <v>638</v>
      </c>
      <c r="AI460" s="6" t="s">
        <v>700</v>
      </c>
      <c r="AJ460" s="63">
        <f t="shared" si="381"/>
        <v>2019</v>
      </c>
      <c r="AK460" s="63">
        <f t="shared" si="382"/>
        <v>4</v>
      </c>
      <c r="AL460" s="44">
        <f t="shared" si="383"/>
        <v>0</v>
      </c>
      <c r="AM460" s="6">
        <f t="shared" si="384"/>
        <v>1</v>
      </c>
      <c r="AN460" s="80">
        <f t="shared" si="385"/>
        <v>0</v>
      </c>
      <c r="AO460" s="6">
        <f t="shared" si="386"/>
        <v>1</v>
      </c>
      <c r="AP460" s="80">
        <f t="shared" si="387"/>
        <v>0</v>
      </c>
      <c r="AQ460" s="44">
        <f t="shared" si="388"/>
        <v>0</v>
      </c>
      <c r="AR460" s="80">
        <f t="shared" si="389"/>
        <v>0</v>
      </c>
      <c r="AS460" s="44">
        <f t="shared" si="390"/>
        <v>0</v>
      </c>
      <c r="AT460" s="80">
        <f t="shared" si="391"/>
        <v>0</v>
      </c>
      <c r="AU460" s="80">
        <f t="shared" si="392"/>
        <v>0</v>
      </c>
      <c r="AV460" s="72">
        <f t="shared" si="393"/>
        <v>1</v>
      </c>
      <c r="AW460" s="72">
        <f t="shared" si="394"/>
        <v>1</v>
      </c>
      <c r="AX460" s="72">
        <f t="shared" si="395"/>
        <v>0</v>
      </c>
      <c r="AY460" s="72">
        <f t="shared" si="396"/>
        <v>0</v>
      </c>
      <c r="AZ460" s="72">
        <f t="shared" si="397"/>
        <v>0</v>
      </c>
      <c r="BA460" s="72">
        <f>IF(SUM(Referrals[[#This Row],[Tribal.bin]:[GA.bin]]) = 0,0,1)</f>
        <v>1</v>
      </c>
      <c r="BB460" s="72">
        <f t="shared" si="398"/>
        <v>0</v>
      </c>
      <c r="BC460" s="72">
        <f t="shared" si="399"/>
        <v>0</v>
      </c>
      <c r="BD460" s="72">
        <f t="shared" si="400"/>
        <v>0</v>
      </c>
      <c r="BE460" s="72">
        <f t="shared" si="401"/>
        <v>0</v>
      </c>
      <c r="BF460" s="72">
        <f t="shared" si="402"/>
        <v>0</v>
      </c>
      <c r="BG460" s="72">
        <f t="shared" si="403"/>
        <v>0</v>
      </c>
      <c r="BH460" s="72">
        <f t="shared" si="404"/>
        <v>1</v>
      </c>
      <c r="BI460" s="72">
        <f t="shared" si="405"/>
        <v>0</v>
      </c>
      <c r="BJ460" s="78">
        <f t="shared" si="406"/>
        <v>0</v>
      </c>
      <c r="BK460" s="78">
        <f t="shared" si="407"/>
        <v>0</v>
      </c>
      <c r="BL460" s="78">
        <f t="shared" si="408"/>
        <v>0</v>
      </c>
      <c r="BM460" s="72">
        <f t="shared" si="409"/>
        <v>1</v>
      </c>
      <c r="BN460" s="72">
        <f t="shared" si="410"/>
        <v>1</v>
      </c>
      <c r="BO460" s="72">
        <f t="shared" si="411"/>
        <v>1</v>
      </c>
      <c r="BP460" s="80">
        <f t="shared" si="412"/>
        <v>0</v>
      </c>
      <c r="BQ460" s="72">
        <f t="shared" si="413"/>
        <v>0</v>
      </c>
      <c r="BR460" s="72">
        <f t="shared" si="414"/>
        <v>0</v>
      </c>
      <c r="BS460" s="78">
        <f t="shared" si="415"/>
        <v>1</v>
      </c>
      <c r="BT460" s="78">
        <f t="shared" si="416"/>
        <v>0</v>
      </c>
      <c r="BU460" s="80">
        <f t="shared" si="417"/>
        <v>0</v>
      </c>
      <c r="BV460" s="80">
        <f t="shared" si="418"/>
        <v>0</v>
      </c>
      <c r="BW460" s="78">
        <f>COUNTIF(Referrals[[#This Row],[Name]:[Alt.contact]],"Mi")</f>
        <v>0</v>
      </c>
      <c r="BX460" s="80">
        <f t="shared" si="419"/>
        <v>0</v>
      </c>
      <c r="BY460" s="72">
        <f t="shared" si="420"/>
        <v>0</v>
      </c>
      <c r="BZ460" s="80">
        <f t="shared" si="421"/>
        <v>0</v>
      </c>
      <c r="CA460" s="67">
        <f t="shared" si="422"/>
        <v>0</v>
      </c>
      <c r="CB460" s="80">
        <f t="shared" si="423"/>
        <v>1</v>
      </c>
      <c r="CC460" s="80">
        <f t="shared" si="424"/>
        <v>0</v>
      </c>
      <c r="CD460" s="80">
        <f t="shared" si="425"/>
        <v>0</v>
      </c>
      <c r="CE460" s="92"/>
      <c r="CF460" t="s">
        <v>717</v>
      </c>
      <c r="CG460" s="41" t="s">
        <v>104</v>
      </c>
      <c r="CH460" s="62"/>
      <c r="CI460" s="22" t="s">
        <v>23</v>
      </c>
      <c r="CJ460" s="4">
        <v>43577</v>
      </c>
      <c r="CK460" s="80" t="str">
        <f t="shared" si="426"/>
        <v xml:space="preserve"> </v>
      </c>
      <c r="CL460" s="15"/>
      <c r="CM460" s="6" t="str">
        <f t="shared" ca="1" si="427"/>
        <v xml:space="preserve"> </v>
      </c>
      <c r="CN460" s="6" t="str">
        <f t="shared" ca="1" si="428"/>
        <v xml:space="preserve"> </v>
      </c>
      <c r="CO460" s="80" t="str">
        <f t="shared" ca="1" si="429"/>
        <v xml:space="preserve"> </v>
      </c>
      <c r="CP460" s="80" t="str">
        <f t="shared" si="430"/>
        <v xml:space="preserve"> </v>
      </c>
      <c r="CQ460" s="80" t="str">
        <f t="shared" si="431"/>
        <v xml:space="preserve"> </v>
      </c>
      <c r="CR460" s="80" t="str">
        <f t="shared" si="432"/>
        <v xml:space="preserve"> </v>
      </c>
      <c r="CS460" s="80">
        <f t="shared" si="433"/>
        <v>18</v>
      </c>
    </row>
    <row r="461" spans="1:97">
      <c r="A461" s="33" t="s">
        <v>610</v>
      </c>
      <c r="B461" t="s">
        <v>284</v>
      </c>
      <c r="C461" t="s">
        <v>397</v>
      </c>
      <c r="D461">
        <v>1095927</v>
      </c>
      <c r="E461" s="4">
        <v>43517</v>
      </c>
      <c r="F461" s="2">
        <v>43559</v>
      </c>
      <c r="G461" s="2">
        <v>28280</v>
      </c>
      <c r="H461" s="58">
        <f t="shared" si="434"/>
        <v>41</v>
      </c>
      <c r="I461" s="72" t="s">
        <v>8</v>
      </c>
      <c r="J461" s="43" t="s">
        <v>8</v>
      </c>
      <c r="K461" s="6">
        <v>12</v>
      </c>
      <c r="L461" s="6" t="s">
        <v>8</v>
      </c>
      <c r="M461" s="6" t="s">
        <v>11</v>
      </c>
      <c r="N461" s="6" t="s">
        <v>8</v>
      </c>
      <c r="O461" s="29" t="s">
        <v>8</v>
      </c>
      <c r="P461" t="s">
        <v>9</v>
      </c>
      <c r="Q461" t="s">
        <v>11</v>
      </c>
      <c r="S461" s="40" t="s">
        <v>11</v>
      </c>
      <c r="T461" t="s">
        <v>45</v>
      </c>
      <c r="U461" s="72" t="s">
        <v>8</v>
      </c>
      <c r="V461" t="s">
        <v>11</v>
      </c>
      <c r="W461" s="72" t="s">
        <v>11</v>
      </c>
      <c r="X461" s="72" t="s">
        <v>8</v>
      </c>
      <c r="Y461" s="80" t="s">
        <v>8</v>
      </c>
      <c r="Z461" s="53"/>
      <c r="AE461" t="s">
        <v>12</v>
      </c>
      <c r="AF461" s="6">
        <f>Referrals[[#This Row],[Date.Received]]-Referrals[[#This Row],[Date.Assessed]]</f>
        <v>42</v>
      </c>
      <c r="AG461" s="44" t="s">
        <v>645</v>
      </c>
      <c r="AH461" s="6" t="s">
        <v>638</v>
      </c>
      <c r="AI461" s="6" t="s">
        <v>700</v>
      </c>
      <c r="AJ461" s="63">
        <f t="shared" si="381"/>
        <v>2019</v>
      </c>
      <c r="AK461" s="63">
        <f t="shared" si="382"/>
        <v>4</v>
      </c>
      <c r="AL461" s="44">
        <f t="shared" si="383"/>
        <v>0</v>
      </c>
      <c r="AM461" s="6">
        <f t="shared" si="384"/>
        <v>1</v>
      </c>
      <c r="AN461" s="80">
        <f t="shared" si="385"/>
        <v>0</v>
      </c>
      <c r="AO461" s="6">
        <f t="shared" si="386"/>
        <v>1</v>
      </c>
      <c r="AP461" s="80">
        <f t="shared" si="387"/>
        <v>0</v>
      </c>
      <c r="AQ461" s="44">
        <f t="shared" si="388"/>
        <v>0</v>
      </c>
      <c r="AR461" s="80">
        <f t="shared" si="389"/>
        <v>0</v>
      </c>
      <c r="AS461" s="44">
        <f t="shared" si="390"/>
        <v>0</v>
      </c>
      <c r="AT461" s="80">
        <f t="shared" si="391"/>
        <v>0</v>
      </c>
      <c r="AU461" s="80">
        <f t="shared" si="392"/>
        <v>0</v>
      </c>
      <c r="AV461" s="72">
        <f t="shared" si="393"/>
        <v>1</v>
      </c>
      <c r="AW461" s="72">
        <f t="shared" si="394"/>
        <v>0</v>
      </c>
      <c r="AX461" s="72">
        <f t="shared" si="395"/>
        <v>0</v>
      </c>
      <c r="AY461" s="72">
        <f t="shared" si="396"/>
        <v>1</v>
      </c>
      <c r="AZ461" s="72">
        <f t="shared" si="397"/>
        <v>0</v>
      </c>
      <c r="BA461" s="72">
        <f>IF(SUM(Referrals[[#This Row],[Tribal.bin]:[GA.bin]]) = 0,0,1)</f>
        <v>1</v>
      </c>
      <c r="BB461" s="72">
        <f t="shared" si="398"/>
        <v>0</v>
      </c>
      <c r="BC461" s="72">
        <f t="shared" si="399"/>
        <v>0</v>
      </c>
      <c r="BD461" s="72">
        <f t="shared" si="400"/>
        <v>0</v>
      </c>
      <c r="BE461" s="72">
        <f t="shared" si="401"/>
        <v>0</v>
      </c>
      <c r="BF461" s="72">
        <f t="shared" si="402"/>
        <v>0</v>
      </c>
      <c r="BG461" s="72">
        <f t="shared" si="403"/>
        <v>0</v>
      </c>
      <c r="BH461" s="72">
        <f t="shared" si="404"/>
        <v>1</v>
      </c>
      <c r="BI461" s="72">
        <f t="shared" si="405"/>
        <v>0</v>
      </c>
      <c r="BJ461" s="78">
        <f t="shared" si="406"/>
        <v>1</v>
      </c>
      <c r="BK461" s="78">
        <f t="shared" si="407"/>
        <v>0</v>
      </c>
      <c r="BL461" s="78">
        <f t="shared" si="408"/>
        <v>0</v>
      </c>
      <c r="BM461" s="72">
        <f t="shared" si="409"/>
        <v>1</v>
      </c>
      <c r="BN461" s="72">
        <f t="shared" si="410"/>
        <v>0</v>
      </c>
      <c r="BO461" s="72">
        <f t="shared" si="411"/>
        <v>1</v>
      </c>
      <c r="BP461" s="80">
        <f t="shared" si="412"/>
        <v>0</v>
      </c>
      <c r="BQ461" s="72">
        <f t="shared" si="413"/>
        <v>0</v>
      </c>
      <c r="BR461" s="72">
        <f t="shared" si="414"/>
        <v>0</v>
      </c>
      <c r="BS461" s="78">
        <f t="shared" si="415"/>
        <v>1</v>
      </c>
      <c r="BT461" s="78">
        <f t="shared" si="416"/>
        <v>0</v>
      </c>
      <c r="BU461" s="80">
        <f t="shared" si="417"/>
        <v>0</v>
      </c>
      <c r="BV461" s="80">
        <f t="shared" si="418"/>
        <v>0</v>
      </c>
      <c r="BW461" s="78">
        <f>COUNTIF(Referrals[[#This Row],[Name]:[Alt.contact]],"Mi")</f>
        <v>0</v>
      </c>
      <c r="BX461" s="80">
        <f t="shared" si="419"/>
        <v>0</v>
      </c>
      <c r="BY461" s="72">
        <f t="shared" si="420"/>
        <v>0</v>
      </c>
      <c r="BZ461" s="80">
        <f t="shared" si="421"/>
        <v>0</v>
      </c>
      <c r="CA461" s="67">
        <f t="shared" si="422"/>
        <v>0</v>
      </c>
      <c r="CB461" s="80">
        <f t="shared" si="423"/>
        <v>1</v>
      </c>
      <c r="CC461" s="80">
        <f t="shared" si="424"/>
        <v>0</v>
      </c>
      <c r="CD461" s="80">
        <f t="shared" si="425"/>
        <v>0</v>
      </c>
      <c r="CE461" s="22"/>
      <c r="CF461" s="40" t="s">
        <v>413</v>
      </c>
      <c r="CG461" s="22"/>
      <c r="CH461" s="62"/>
      <c r="CI461" s="22"/>
      <c r="CJ461" s="4">
        <v>43584</v>
      </c>
      <c r="CK461" s="80" t="str">
        <f t="shared" si="426"/>
        <v xml:space="preserve"> </v>
      </c>
      <c r="CL461" s="15"/>
      <c r="CM461" s="6" t="str">
        <f t="shared" ca="1" si="427"/>
        <v xml:space="preserve"> </v>
      </c>
      <c r="CN461" s="6" t="str">
        <f t="shared" ca="1" si="428"/>
        <v xml:space="preserve"> </v>
      </c>
      <c r="CO461" s="80" t="str">
        <f t="shared" ca="1" si="429"/>
        <v xml:space="preserve"> </v>
      </c>
      <c r="CP461" s="80" t="str">
        <f t="shared" si="430"/>
        <v xml:space="preserve"> </v>
      </c>
      <c r="CQ461" s="80" t="str">
        <f t="shared" si="431"/>
        <v xml:space="preserve"> </v>
      </c>
      <c r="CR461" s="80" t="str">
        <f t="shared" si="432"/>
        <v xml:space="preserve"> </v>
      </c>
      <c r="CS461" s="80">
        <f t="shared" si="433"/>
        <v>25</v>
      </c>
    </row>
    <row r="462" spans="1:97">
      <c r="A462" s="39" t="s">
        <v>611</v>
      </c>
      <c r="B462" s="40" t="s">
        <v>111</v>
      </c>
      <c r="C462" s="40" t="s">
        <v>468</v>
      </c>
      <c r="D462" s="41">
        <v>1020360</v>
      </c>
      <c r="E462" s="60">
        <v>43076</v>
      </c>
      <c r="F462" s="42">
        <v>43564</v>
      </c>
      <c r="G462" s="42">
        <v>24332</v>
      </c>
      <c r="H462" s="43">
        <f t="shared" si="434"/>
        <v>52</v>
      </c>
      <c r="I462" s="43" t="s">
        <v>11</v>
      </c>
      <c r="J462" s="43" t="s">
        <v>8</v>
      </c>
      <c r="K462" s="44">
        <v>15</v>
      </c>
      <c r="L462" s="44" t="s">
        <v>8</v>
      </c>
      <c r="M462" s="44" t="s">
        <v>11</v>
      </c>
      <c r="N462" s="44" t="s">
        <v>11</v>
      </c>
      <c r="O462" s="45" t="s">
        <v>11</v>
      </c>
      <c r="P462" s="40" t="s">
        <v>355</v>
      </c>
      <c r="Q462" t="s">
        <v>11</v>
      </c>
      <c r="R462" s="40"/>
      <c r="S462" s="40"/>
      <c r="T462" t="s">
        <v>45</v>
      </c>
      <c r="U462" s="75" t="s">
        <v>8</v>
      </c>
      <c r="V462" s="41" t="s">
        <v>11</v>
      </c>
      <c r="W462" s="75" t="s">
        <v>11</v>
      </c>
      <c r="X462" s="75" t="s">
        <v>11</v>
      </c>
      <c r="Y462" s="75" t="s">
        <v>8</v>
      </c>
      <c r="Z462" s="75" t="s">
        <v>8</v>
      </c>
      <c r="AA462" s="40" t="s">
        <v>584</v>
      </c>
      <c r="AB462" s="40"/>
      <c r="AC462" s="41"/>
      <c r="AD462" s="40"/>
      <c r="AE462" s="40" t="s">
        <v>12</v>
      </c>
      <c r="AF462" s="44">
        <f>Referrals[[#This Row],[Date.Received]]-Referrals[[#This Row],[Date.Assessed]]</f>
        <v>488</v>
      </c>
      <c r="AG462" s="6" t="s">
        <v>644</v>
      </c>
      <c r="AH462" s="6" t="s">
        <v>640</v>
      </c>
      <c r="AI462" s="6" t="s">
        <v>700</v>
      </c>
      <c r="AJ462" s="63">
        <f t="shared" si="381"/>
        <v>2019</v>
      </c>
      <c r="AK462" s="63">
        <f t="shared" si="382"/>
        <v>4</v>
      </c>
      <c r="AL462" s="44">
        <f t="shared" si="383"/>
        <v>1</v>
      </c>
      <c r="AM462" s="80">
        <f t="shared" si="384"/>
        <v>0</v>
      </c>
      <c r="AN462" s="80">
        <f t="shared" si="385"/>
        <v>0</v>
      </c>
      <c r="AO462" s="44">
        <f t="shared" si="386"/>
        <v>0</v>
      </c>
      <c r="AP462" s="80">
        <f t="shared" si="387"/>
        <v>0</v>
      </c>
      <c r="AQ462" s="44">
        <f t="shared" si="388"/>
        <v>1</v>
      </c>
      <c r="AR462" s="80">
        <f t="shared" si="389"/>
        <v>0</v>
      </c>
      <c r="AS462" s="44">
        <f t="shared" si="390"/>
        <v>0</v>
      </c>
      <c r="AT462" s="80">
        <f t="shared" si="391"/>
        <v>0</v>
      </c>
      <c r="AU462" s="80">
        <f t="shared" si="392"/>
        <v>0</v>
      </c>
      <c r="AV462" s="46">
        <f t="shared" si="393"/>
        <v>1</v>
      </c>
      <c r="AW462" s="46">
        <f t="shared" si="394"/>
        <v>0</v>
      </c>
      <c r="AX462" s="46">
        <f t="shared" si="395"/>
        <v>0</v>
      </c>
      <c r="AY462" s="46">
        <f t="shared" si="396"/>
        <v>1</v>
      </c>
      <c r="AZ462" s="46">
        <f t="shared" si="397"/>
        <v>0</v>
      </c>
      <c r="BA462" s="46">
        <f>IF(SUM(Referrals[[#This Row],[Tribal.bin]:[GA.bin]]) = 0,0,1)</f>
        <v>1</v>
      </c>
      <c r="BB462" s="46">
        <f t="shared" si="398"/>
        <v>0</v>
      </c>
      <c r="BC462" s="46">
        <f t="shared" si="399"/>
        <v>0</v>
      </c>
      <c r="BD462" s="46">
        <f t="shared" si="400"/>
        <v>0</v>
      </c>
      <c r="BE462" s="46">
        <f t="shared" si="401"/>
        <v>1</v>
      </c>
      <c r="BF462" s="46">
        <f t="shared" si="402"/>
        <v>0</v>
      </c>
      <c r="BG462" s="46">
        <f t="shared" si="403"/>
        <v>0</v>
      </c>
      <c r="BH462" s="46">
        <f t="shared" si="404"/>
        <v>0</v>
      </c>
      <c r="BI462" s="46">
        <f t="shared" si="405"/>
        <v>1</v>
      </c>
      <c r="BJ462" s="46">
        <f t="shared" si="406"/>
        <v>1</v>
      </c>
      <c r="BK462" s="46">
        <f t="shared" si="407"/>
        <v>1</v>
      </c>
      <c r="BL462" s="46">
        <f t="shared" si="408"/>
        <v>0</v>
      </c>
      <c r="BM462" s="46">
        <f t="shared" si="409"/>
        <v>1</v>
      </c>
      <c r="BN462" s="46">
        <f t="shared" si="410"/>
        <v>0</v>
      </c>
      <c r="BO462" s="46">
        <f t="shared" si="411"/>
        <v>0</v>
      </c>
      <c r="BP462" s="46">
        <f t="shared" si="412"/>
        <v>0</v>
      </c>
      <c r="BQ462" s="46">
        <f t="shared" si="413"/>
        <v>1</v>
      </c>
      <c r="BR462" s="46">
        <f t="shared" si="414"/>
        <v>0</v>
      </c>
      <c r="BS462" s="46">
        <f t="shared" si="415"/>
        <v>1</v>
      </c>
      <c r="BT462" s="46">
        <f t="shared" si="416"/>
        <v>1</v>
      </c>
      <c r="BU462" s="46">
        <f t="shared" si="417"/>
        <v>0</v>
      </c>
      <c r="BV462" s="46">
        <f t="shared" si="418"/>
        <v>0</v>
      </c>
      <c r="BW462" s="46">
        <f>COUNTIF(Referrals[[#This Row],[Name]:[Alt.contact]],"Mi")</f>
        <v>0</v>
      </c>
      <c r="BX462" s="46">
        <f t="shared" si="419"/>
        <v>0</v>
      </c>
      <c r="BY462" s="46">
        <f t="shared" si="420"/>
        <v>0</v>
      </c>
      <c r="BZ462" s="46">
        <f t="shared" si="421"/>
        <v>0</v>
      </c>
      <c r="CA462" s="46">
        <f t="shared" si="422"/>
        <v>0</v>
      </c>
      <c r="CB462" s="46">
        <f t="shared" si="423"/>
        <v>1</v>
      </c>
      <c r="CC462" s="46">
        <f t="shared" si="424"/>
        <v>0</v>
      </c>
      <c r="CD462" s="46">
        <f t="shared" si="425"/>
        <v>0</v>
      </c>
      <c r="CE462" s="54"/>
      <c r="CF462" t="s">
        <v>717</v>
      </c>
      <c r="CG462" s="41" t="s">
        <v>104</v>
      </c>
      <c r="CH462" s="62"/>
      <c r="CI462" s="41" t="s">
        <v>33</v>
      </c>
      <c r="CJ462" s="47">
        <v>43593</v>
      </c>
      <c r="CK462" s="80" t="str">
        <f t="shared" si="426"/>
        <v xml:space="preserve"> </v>
      </c>
      <c r="CL462" s="55"/>
      <c r="CM462" s="6" t="str">
        <f t="shared" ca="1" si="427"/>
        <v xml:space="preserve"> </v>
      </c>
      <c r="CN462" s="6" t="str">
        <f t="shared" ca="1" si="428"/>
        <v xml:space="preserve"> </v>
      </c>
      <c r="CO462" s="80" t="str">
        <f t="shared" ca="1" si="429"/>
        <v xml:space="preserve"> </v>
      </c>
      <c r="CP462" s="80" t="str">
        <f t="shared" si="430"/>
        <v xml:space="preserve"> </v>
      </c>
      <c r="CQ462" s="80" t="str">
        <f t="shared" si="431"/>
        <v xml:space="preserve"> </v>
      </c>
      <c r="CR462" s="80" t="str">
        <f t="shared" si="432"/>
        <v xml:space="preserve"> </v>
      </c>
      <c r="CS462" s="80">
        <f t="shared" si="433"/>
        <v>29</v>
      </c>
    </row>
    <row r="463" spans="1:97">
      <c r="A463" s="39" t="s">
        <v>102</v>
      </c>
      <c r="B463" s="40" t="s">
        <v>284</v>
      </c>
      <c r="C463" s="40" t="s">
        <v>397</v>
      </c>
      <c r="D463" s="41">
        <v>1003673</v>
      </c>
      <c r="E463" s="60">
        <v>43563</v>
      </c>
      <c r="F463" s="42">
        <v>43584</v>
      </c>
      <c r="G463" s="42">
        <v>24077</v>
      </c>
      <c r="H463" s="43">
        <f t="shared" si="434"/>
        <v>53</v>
      </c>
      <c r="I463" s="43" t="s">
        <v>11</v>
      </c>
      <c r="J463" s="43" t="s">
        <v>11</v>
      </c>
      <c r="K463" s="44">
        <v>14</v>
      </c>
      <c r="L463" s="44" t="s">
        <v>8</v>
      </c>
      <c r="M463" s="44" t="s">
        <v>11</v>
      </c>
      <c r="N463" s="44" t="s">
        <v>8</v>
      </c>
      <c r="O463" s="45" t="s">
        <v>678</v>
      </c>
      <c r="P463" s="40" t="s">
        <v>9</v>
      </c>
      <c r="Q463" t="s">
        <v>11</v>
      </c>
      <c r="R463" s="40"/>
      <c r="S463" s="40"/>
      <c r="T463" s="40" t="s">
        <v>10</v>
      </c>
      <c r="U463" s="75" t="s">
        <v>8</v>
      </c>
      <c r="V463" s="41" t="s">
        <v>11</v>
      </c>
      <c r="W463" s="75" t="s">
        <v>11</v>
      </c>
      <c r="X463" s="75" t="s">
        <v>8</v>
      </c>
      <c r="Y463" s="75" t="s">
        <v>8</v>
      </c>
      <c r="Z463" s="75" t="s">
        <v>8</v>
      </c>
      <c r="AA463" s="40" t="s">
        <v>408</v>
      </c>
      <c r="AB463" s="40" t="s">
        <v>26</v>
      </c>
      <c r="AC463" s="41"/>
      <c r="AD463" s="47">
        <v>43619</v>
      </c>
      <c r="AE463" t="s">
        <v>16</v>
      </c>
      <c r="AF463" s="6">
        <f>Referrals[[#This Row],[Date.Received]]-Referrals[[#This Row],[Date.Assessed]]</f>
        <v>21</v>
      </c>
      <c r="AG463" s="44" t="s">
        <v>645</v>
      </c>
      <c r="AH463" s="6" t="s">
        <v>638</v>
      </c>
      <c r="AI463" s="6" t="s">
        <v>700</v>
      </c>
      <c r="AJ463" s="63">
        <f t="shared" si="381"/>
        <v>2019</v>
      </c>
      <c r="AK463" s="63">
        <f t="shared" si="382"/>
        <v>4</v>
      </c>
      <c r="AL463" s="44">
        <f t="shared" si="383"/>
        <v>0</v>
      </c>
      <c r="AM463" s="6">
        <f t="shared" si="384"/>
        <v>1</v>
      </c>
      <c r="AN463" s="80">
        <f t="shared" si="385"/>
        <v>0</v>
      </c>
      <c r="AO463" s="6">
        <f t="shared" si="386"/>
        <v>1</v>
      </c>
      <c r="AP463" s="80">
        <f t="shared" si="387"/>
        <v>0</v>
      </c>
      <c r="AQ463" s="44">
        <f t="shared" si="388"/>
        <v>0</v>
      </c>
      <c r="AR463" s="80">
        <f t="shared" si="389"/>
        <v>0</v>
      </c>
      <c r="AS463" s="44">
        <f t="shared" si="390"/>
        <v>0</v>
      </c>
      <c r="AT463" s="80">
        <f t="shared" si="391"/>
        <v>0</v>
      </c>
      <c r="AU463" s="80">
        <f t="shared" si="392"/>
        <v>0</v>
      </c>
      <c r="AV463" s="72">
        <f t="shared" si="393"/>
        <v>1</v>
      </c>
      <c r="AW463" s="72">
        <f t="shared" si="394"/>
        <v>0</v>
      </c>
      <c r="AX463" s="72">
        <f t="shared" si="395"/>
        <v>1</v>
      </c>
      <c r="AY463" s="72">
        <f t="shared" si="396"/>
        <v>0</v>
      </c>
      <c r="AZ463" s="72">
        <f t="shared" si="397"/>
        <v>0</v>
      </c>
      <c r="BA463" s="72">
        <f>IF(SUM(Referrals[[#This Row],[Tribal.bin]:[GA.bin]]) = 0,0,1)</f>
        <v>1</v>
      </c>
      <c r="BB463" s="72">
        <f t="shared" si="398"/>
        <v>0</v>
      </c>
      <c r="BC463" s="72">
        <f t="shared" si="399"/>
        <v>0</v>
      </c>
      <c r="BD463" s="72">
        <f t="shared" si="400"/>
        <v>0</v>
      </c>
      <c r="BE463" s="72">
        <f t="shared" si="401"/>
        <v>0</v>
      </c>
      <c r="BF463" s="72">
        <f t="shared" si="402"/>
        <v>0</v>
      </c>
      <c r="BG463" s="72">
        <f t="shared" si="403"/>
        <v>0</v>
      </c>
      <c r="BH463" s="72">
        <f t="shared" si="404"/>
        <v>1</v>
      </c>
      <c r="BI463" s="72">
        <f t="shared" si="405"/>
        <v>1</v>
      </c>
      <c r="BJ463" s="78">
        <f t="shared" si="406"/>
        <v>1</v>
      </c>
      <c r="BK463" s="78">
        <f t="shared" si="407"/>
        <v>0</v>
      </c>
      <c r="BL463" s="78">
        <f t="shared" si="408"/>
        <v>0</v>
      </c>
      <c r="BM463" s="72">
        <f t="shared" si="409"/>
        <v>1</v>
      </c>
      <c r="BN463" s="72">
        <f t="shared" si="410"/>
        <v>0</v>
      </c>
      <c r="BO463" s="72">
        <f t="shared" si="411"/>
        <v>0</v>
      </c>
      <c r="BP463" s="80">
        <f t="shared" si="412"/>
        <v>0</v>
      </c>
      <c r="BQ463" s="46">
        <f t="shared" si="413"/>
        <v>1</v>
      </c>
      <c r="BR463" s="46">
        <f t="shared" si="414"/>
        <v>1</v>
      </c>
      <c r="BS463" s="46">
        <f t="shared" si="415"/>
        <v>1</v>
      </c>
      <c r="BT463" s="46">
        <f t="shared" si="416"/>
        <v>0</v>
      </c>
      <c r="BU463" s="46">
        <f t="shared" si="417"/>
        <v>0</v>
      </c>
      <c r="BV463" s="46">
        <f t="shared" si="418"/>
        <v>0</v>
      </c>
      <c r="BW463" s="46">
        <f>COUNTIF(Referrals[[#This Row],[Name]:[Alt.contact]],"Mi")</f>
        <v>1</v>
      </c>
      <c r="BX463" s="46">
        <f t="shared" si="419"/>
        <v>1</v>
      </c>
      <c r="BY463" s="43">
        <f t="shared" si="420"/>
        <v>1</v>
      </c>
      <c r="BZ463" s="43">
        <f t="shared" si="421"/>
        <v>0</v>
      </c>
      <c r="CA463" s="46">
        <f t="shared" si="422"/>
        <v>1</v>
      </c>
      <c r="CB463" s="46">
        <f t="shared" si="423"/>
        <v>0</v>
      </c>
      <c r="CC463" s="46">
        <f t="shared" si="424"/>
        <v>0</v>
      </c>
      <c r="CD463" s="46">
        <f t="shared" si="425"/>
        <v>0</v>
      </c>
      <c r="CE463" s="56">
        <v>43647</v>
      </c>
      <c r="CF463" s="40"/>
      <c r="CG463" s="54"/>
      <c r="CH463" s="62"/>
      <c r="CI463" s="54"/>
      <c r="CJ463" s="47">
        <v>43643</v>
      </c>
      <c r="CK463" s="80" t="str">
        <f t="shared" si="426"/>
        <v>Yes</v>
      </c>
      <c r="CL463" s="15"/>
      <c r="CM463" s="6">
        <f t="shared" ca="1" si="427"/>
        <v>214</v>
      </c>
      <c r="CN463" s="6" t="str">
        <f t="shared" ca="1" si="428"/>
        <v>no</v>
      </c>
      <c r="CO463" s="80" t="str">
        <f t="shared" ca="1" si="429"/>
        <v>no</v>
      </c>
      <c r="CP463" s="80">
        <f t="shared" si="430"/>
        <v>63</v>
      </c>
      <c r="CQ463" s="80">
        <f t="shared" si="431"/>
        <v>35</v>
      </c>
      <c r="CR463" s="80">
        <f t="shared" si="432"/>
        <v>28</v>
      </c>
      <c r="CS463" s="80" t="str">
        <f t="shared" si="433"/>
        <v xml:space="preserve"> </v>
      </c>
    </row>
    <row r="464" spans="1:97">
      <c r="A464" s="39" t="s">
        <v>612</v>
      </c>
      <c r="B464" s="40" t="s">
        <v>284</v>
      </c>
      <c r="C464" s="40" t="s">
        <v>397</v>
      </c>
      <c r="D464" s="41">
        <v>1035098</v>
      </c>
      <c r="E464" s="60">
        <v>43577</v>
      </c>
      <c r="F464" s="42">
        <v>43584</v>
      </c>
      <c r="G464" s="42">
        <v>26581</v>
      </c>
      <c r="H464" s="43">
        <f t="shared" si="434"/>
        <v>46</v>
      </c>
      <c r="I464" s="43" t="s">
        <v>8</v>
      </c>
      <c r="J464" s="43" t="s">
        <v>8</v>
      </c>
      <c r="K464" s="44">
        <v>11</v>
      </c>
      <c r="L464" s="44" t="s">
        <v>8</v>
      </c>
      <c r="M464" s="44" t="s">
        <v>11</v>
      </c>
      <c r="N464" s="44" t="s">
        <v>8</v>
      </c>
      <c r="O464" s="45" t="s">
        <v>678</v>
      </c>
      <c r="P464" s="40" t="s">
        <v>9</v>
      </c>
      <c r="Q464" t="s">
        <v>11</v>
      </c>
      <c r="R464" s="40"/>
      <c r="S464" s="40" t="s">
        <v>11</v>
      </c>
      <c r="T464" s="40" t="s">
        <v>22</v>
      </c>
      <c r="U464" s="75" t="s">
        <v>8</v>
      </c>
      <c r="V464" s="41" t="s">
        <v>11</v>
      </c>
      <c r="W464" s="75" t="s">
        <v>8</v>
      </c>
      <c r="X464" s="75" t="s">
        <v>8</v>
      </c>
      <c r="Y464" s="75" t="s">
        <v>8</v>
      </c>
      <c r="Z464" s="85"/>
      <c r="AA464" s="40"/>
      <c r="AB464" s="40"/>
      <c r="AC464" s="41"/>
      <c r="AD464" s="40"/>
      <c r="AE464" s="40" t="s">
        <v>12</v>
      </c>
      <c r="AF464" s="44">
        <f>Referrals[[#This Row],[Date.Received]]-Referrals[[#This Row],[Date.Assessed]]</f>
        <v>7</v>
      </c>
      <c r="AG464" s="6" t="s">
        <v>644</v>
      </c>
      <c r="AH464" s="6" t="s">
        <v>640</v>
      </c>
      <c r="AI464" s="6" t="s">
        <v>700</v>
      </c>
      <c r="AJ464" s="63">
        <f t="shared" si="381"/>
        <v>2019</v>
      </c>
      <c r="AK464" s="63">
        <f t="shared" si="382"/>
        <v>4</v>
      </c>
      <c r="AL464" s="44">
        <f t="shared" si="383"/>
        <v>1</v>
      </c>
      <c r="AM464" s="80">
        <f t="shared" si="384"/>
        <v>0</v>
      </c>
      <c r="AN464" s="80">
        <f t="shared" si="385"/>
        <v>0</v>
      </c>
      <c r="AO464" s="44">
        <f t="shared" si="386"/>
        <v>0</v>
      </c>
      <c r="AP464" s="80">
        <f t="shared" si="387"/>
        <v>0</v>
      </c>
      <c r="AQ464" s="44">
        <f t="shared" si="388"/>
        <v>1</v>
      </c>
      <c r="AR464" s="80">
        <f t="shared" si="389"/>
        <v>0</v>
      </c>
      <c r="AS464" s="44">
        <f t="shared" si="390"/>
        <v>0</v>
      </c>
      <c r="AT464" s="80">
        <f t="shared" si="391"/>
        <v>0</v>
      </c>
      <c r="AU464" s="80">
        <f t="shared" si="392"/>
        <v>0</v>
      </c>
      <c r="AV464" s="46">
        <f t="shared" si="393"/>
        <v>1</v>
      </c>
      <c r="AW464" s="46">
        <f t="shared" si="394"/>
        <v>1</v>
      </c>
      <c r="AX464" s="46">
        <f t="shared" si="395"/>
        <v>0</v>
      </c>
      <c r="AY464" s="46">
        <f t="shared" si="396"/>
        <v>0</v>
      </c>
      <c r="AZ464" s="46">
        <f t="shared" si="397"/>
        <v>0</v>
      </c>
      <c r="BA464" s="46">
        <f>IF(SUM(Referrals[[#This Row],[Tribal.bin]:[GA.bin]]) = 0,0,1)</f>
        <v>1</v>
      </c>
      <c r="BB464" s="46">
        <f t="shared" si="398"/>
        <v>0</v>
      </c>
      <c r="BC464" s="46">
        <f t="shared" si="399"/>
        <v>0</v>
      </c>
      <c r="BD464" s="46">
        <f t="shared" si="400"/>
        <v>0</v>
      </c>
      <c r="BE464" s="46">
        <f t="shared" si="401"/>
        <v>0</v>
      </c>
      <c r="BF464" s="46">
        <f t="shared" si="402"/>
        <v>0</v>
      </c>
      <c r="BG464" s="46">
        <f t="shared" si="403"/>
        <v>0</v>
      </c>
      <c r="BH464" s="46">
        <f t="shared" si="404"/>
        <v>1</v>
      </c>
      <c r="BI464" s="46">
        <f t="shared" si="405"/>
        <v>1</v>
      </c>
      <c r="BJ464" s="46">
        <f t="shared" si="406"/>
        <v>1</v>
      </c>
      <c r="BK464" s="46">
        <f t="shared" si="407"/>
        <v>0</v>
      </c>
      <c r="BL464" s="46">
        <f t="shared" si="408"/>
        <v>0</v>
      </c>
      <c r="BM464" s="46">
        <f t="shared" si="409"/>
        <v>1</v>
      </c>
      <c r="BN464" s="46">
        <f t="shared" si="410"/>
        <v>0</v>
      </c>
      <c r="BO464" s="46">
        <f t="shared" si="411"/>
        <v>1</v>
      </c>
      <c r="BP464" s="46">
        <f t="shared" si="412"/>
        <v>0</v>
      </c>
      <c r="BQ464" s="46">
        <f t="shared" si="413"/>
        <v>0</v>
      </c>
      <c r="BR464" s="46">
        <f t="shared" si="414"/>
        <v>0</v>
      </c>
      <c r="BS464" s="46">
        <f t="shared" si="415"/>
        <v>0</v>
      </c>
      <c r="BT464" s="46">
        <f t="shared" si="416"/>
        <v>0</v>
      </c>
      <c r="BU464" s="46">
        <f t="shared" si="417"/>
        <v>0</v>
      </c>
      <c r="BV464" s="46">
        <f t="shared" si="418"/>
        <v>0</v>
      </c>
      <c r="BW464" s="46">
        <f>COUNTIF(Referrals[[#This Row],[Name]:[Alt.contact]],"Mi")</f>
        <v>1</v>
      </c>
      <c r="BX464" s="46">
        <f t="shared" si="419"/>
        <v>1</v>
      </c>
      <c r="BY464" s="46">
        <f t="shared" si="420"/>
        <v>0</v>
      </c>
      <c r="BZ464" s="46">
        <f t="shared" si="421"/>
        <v>0</v>
      </c>
      <c r="CA464" s="46">
        <f t="shared" si="422"/>
        <v>0</v>
      </c>
      <c r="CB464" s="46">
        <f t="shared" si="423"/>
        <v>1</v>
      </c>
      <c r="CC464" s="46">
        <f t="shared" si="424"/>
        <v>0</v>
      </c>
      <c r="CD464" s="46">
        <f t="shared" si="425"/>
        <v>0</v>
      </c>
      <c r="CE464" s="54"/>
      <c r="CF464" s="40" t="s">
        <v>413</v>
      </c>
      <c r="CG464" s="54"/>
      <c r="CH464" s="62"/>
      <c r="CI464" s="54"/>
      <c r="CJ464" s="47">
        <v>43606</v>
      </c>
      <c r="CK464" s="80" t="str">
        <f t="shared" si="426"/>
        <v xml:space="preserve"> </v>
      </c>
      <c r="CL464" s="55"/>
      <c r="CM464" s="6" t="str">
        <f t="shared" ca="1" si="427"/>
        <v xml:space="preserve"> </v>
      </c>
      <c r="CN464" s="6" t="str">
        <f t="shared" ca="1" si="428"/>
        <v xml:space="preserve"> </v>
      </c>
      <c r="CO464" s="80" t="str">
        <f t="shared" ca="1" si="429"/>
        <v xml:space="preserve"> </v>
      </c>
      <c r="CP464" s="80" t="str">
        <f t="shared" si="430"/>
        <v xml:space="preserve"> </v>
      </c>
      <c r="CQ464" s="80" t="str">
        <f t="shared" si="431"/>
        <v xml:space="preserve"> </v>
      </c>
      <c r="CR464" s="80" t="str">
        <f t="shared" si="432"/>
        <v xml:space="preserve"> </v>
      </c>
      <c r="CS464" s="80">
        <f t="shared" si="433"/>
        <v>22</v>
      </c>
    </row>
    <row r="465" spans="1:97">
      <c r="A465" s="39" t="s">
        <v>613</v>
      </c>
      <c r="B465" s="40" t="s">
        <v>111</v>
      </c>
      <c r="C465" s="40" t="s">
        <v>64</v>
      </c>
      <c r="D465" s="41">
        <v>1102517</v>
      </c>
      <c r="E465" s="60" t="s">
        <v>678</v>
      </c>
      <c r="F465" s="42">
        <v>43584</v>
      </c>
      <c r="G465" s="42">
        <v>33310</v>
      </c>
      <c r="H465" s="43">
        <f t="shared" si="434"/>
        <v>28</v>
      </c>
      <c r="I465" s="43" t="s">
        <v>8</v>
      </c>
      <c r="J465" s="43" t="s">
        <v>8</v>
      </c>
      <c r="K465" s="44">
        <v>15</v>
      </c>
      <c r="L465" s="44" t="s">
        <v>8</v>
      </c>
      <c r="M465" s="44" t="s">
        <v>678</v>
      </c>
      <c r="N465" s="44" t="s">
        <v>678</v>
      </c>
      <c r="O465" s="45" t="s">
        <v>8</v>
      </c>
      <c r="P465" s="40" t="s">
        <v>9</v>
      </c>
      <c r="Q465" t="s">
        <v>11</v>
      </c>
      <c r="R465" t="s">
        <v>11</v>
      </c>
      <c r="S465" s="40" t="s">
        <v>11</v>
      </c>
      <c r="T465" s="40" t="s">
        <v>678</v>
      </c>
      <c r="U465" s="75" t="s">
        <v>8</v>
      </c>
      <c r="V465" s="41" t="s">
        <v>11</v>
      </c>
      <c r="W465" s="75" t="s">
        <v>11</v>
      </c>
      <c r="X465" s="75" t="s">
        <v>8</v>
      </c>
      <c r="Y465" s="75" t="s">
        <v>8</v>
      </c>
      <c r="Z465" s="75" t="s">
        <v>8</v>
      </c>
      <c r="AA465" s="40" t="s">
        <v>408</v>
      </c>
      <c r="AB465" s="40" t="s">
        <v>143</v>
      </c>
      <c r="AC465" s="41" t="s">
        <v>695</v>
      </c>
      <c r="AD465" s="47">
        <v>43587</v>
      </c>
      <c r="AE465" t="s">
        <v>16</v>
      </c>
      <c r="AF465" s="6"/>
      <c r="AG465" s="44" t="s">
        <v>645</v>
      </c>
      <c r="AH465" s="6" t="s">
        <v>698</v>
      </c>
      <c r="AI465" s="6" t="s">
        <v>700</v>
      </c>
      <c r="AJ465" s="63">
        <f t="shared" si="381"/>
        <v>2019</v>
      </c>
      <c r="AK465" s="63">
        <f t="shared" si="382"/>
        <v>4</v>
      </c>
      <c r="AL465" s="44">
        <f t="shared" si="383"/>
        <v>0</v>
      </c>
      <c r="AM465" s="80">
        <f t="shared" si="384"/>
        <v>1</v>
      </c>
      <c r="AN465" s="80">
        <f t="shared" si="385"/>
        <v>0</v>
      </c>
      <c r="AO465" s="44">
        <f t="shared" si="386"/>
        <v>0</v>
      </c>
      <c r="AP465" s="80">
        <f t="shared" si="387"/>
        <v>0</v>
      </c>
      <c r="AQ465" s="44">
        <f t="shared" si="388"/>
        <v>0</v>
      </c>
      <c r="AR465" s="80">
        <f t="shared" si="389"/>
        <v>0</v>
      </c>
      <c r="AS465" s="44">
        <f t="shared" si="390"/>
        <v>0</v>
      </c>
      <c r="AT465" s="80">
        <f t="shared" si="391"/>
        <v>1</v>
      </c>
      <c r="AU465" s="80">
        <f t="shared" si="392"/>
        <v>0</v>
      </c>
      <c r="AV465" s="72">
        <f t="shared" si="393"/>
        <v>1</v>
      </c>
      <c r="AW465" s="72">
        <f t="shared" si="394"/>
        <v>0</v>
      </c>
      <c r="AX465" s="72">
        <f t="shared" si="395"/>
        <v>0</v>
      </c>
      <c r="AY465" s="72">
        <f t="shared" si="396"/>
        <v>0</v>
      </c>
      <c r="AZ465" s="72">
        <f t="shared" si="397"/>
        <v>0</v>
      </c>
      <c r="BA465" s="72">
        <f>IF(SUM(Referrals[[#This Row],[Tribal.bin]:[GA.bin]]) = 0,0,1)</f>
        <v>1</v>
      </c>
      <c r="BB465" s="72">
        <f t="shared" si="398"/>
        <v>0</v>
      </c>
      <c r="BC465" s="72">
        <f t="shared" si="399"/>
        <v>0</v>
      </c>
      <c r="BD465" s="72">
        <f t="shared" si="400"/>
        <v>0</v>
      </c>
      <c r="BE465" s="72">
        <f t="shared" si="401"/>
        <v>0</v>
      </c>
      <c r="BF465" s="72">
        <f t="shared" si="402"/>
        <v>0</v>
      </c>
      <c r="BG465" s="72">
        <f t="shared" si="403"/>
        <v>0</v>
      </c>
      <c r="BH465" s="72">
        <f t="shared" si="404"/>
        <v>1</v>
      </c>
      <c r="BI465" s="72">
        <f t="shared" si="405"/>
        <v>0</v>
      </c>
      <c r="BJ465" s="78">
        <f t="shared" si="406"/>
        <v>1</v>
      </c>
      <c r="BK465" s="78">
        <f t="shared" si="407"/>
        <v>1</v>
      </c>
      <c r="BL465" s="78">
        <f t="shared" si="408"/>
        <v>0</v>
      </c>
      <c r="BM465" s="72">
        <f t="shared" si="409"/>
        <v>1</v>
      </c>
      <c r="BN465" s="72">
        <f t="shared" si="410"/>
        <v>1</v>
      </c>
      <c r="BO465" s="72">
        <f t="shared" si="411"/>
        <v>1</v>
      </c>
      <c r="BP465" s="80">
        <f t="shared" si="412"/>
        <v>0</v>
      </c>
      <c r="BQ465" s="46">
        <f t="shared" si="413"/>
        <v>0</v>
      </c>
      <c r="BR465" s="46">
        <f t="shared" si="414"/>
        <v>0</v>
      </c>
      <c r="BS465" s="46">
        <f t="shared" si="415"/>
        <v>1</v>
      </c>
      <c r="BT465" s="46">
        <f t="shared" si="416"/>
        <v>0</v>
      </c>
      <c r="BU465" s="46">
        <f t="shared" si="417"/>
        <v>0</v>
      </c>
      <c r="BV465" s="46">
        <f t="shared" si="418"/>
        <v>0</v>
      </c>
      <c r="BW465" s="46">
        <f>COUNTIF(Referrals[[#This Row],[Name]:[Alt.contact]],"Mi")</f>
        <v>4</v>
      </c>
      <c r="BX465" s="46">
        <f t="shared" si="419"/>
        <v>1</v>
      </c>
      <c r="BY465" s="43">
        <f t="shared" si="420"/>
        <v>1</v>
      </c>
      <c r="BZ465" s="43">
        <f t="shared" si="421"/>
        <v>0</v>
      </c>
      <c r="CA465" s="46">
        <f t="shared" si="422"/>
        <v>1</v>
      </c>
      <c r="CB465" s="46">
        <f t="shared" si="423"/>
        <v>0</v>
      </c>
      <c r="CC465" s="46">
        <f t="shared" si="424"/>
        <v>0</v>
      </c>
      <c r="CD465" s="46">
        <f t="shared" si="425"/>
        <v>0</v>
      </c>
      <c r="CE465" s="93">
        <v>43619</v>
      </c>
      <c r="CF465" s="40"/>
      <c r="CG465" s="54"/>
      <c r="CH465" s="62"/>
      <c r="CI465" s="54"/>
      <c r="CJ465" s="47">
        <v>43619</v>
      </c>
      <c r="CK465" s="80" t="str">
        <f t="shared" si="426"/>
        <v>Yes</v>
      </c>
      <c r="CL465" s="15"/>
      <c r="CM465" s="6">
        <f t="shared" ca="1" si="427"/>
        <v>242</v>
      </c>
      <c r="CN465" s="6" t="str">
        <f t="shared" ca="1" si="428"/>
        <v>no</v>
      </c>
      <c r="CO465" s="80" t="str">
        <f t="shared" ca="1" si="429"/>
        <v>no</v>
      </c>
      <c r="CP465" s="80">
        <f t="shared" si="430"/>
        <v>35</v>
      </c>
      <c r="CQ465" s="80">
        <f t="shared" si="431"/>
        <v>3</v>
      </c>
      <c r="CR465" s="80">
        <f t="shared" si="432"/>
        <v>32</v>
      </c>
      <c r="CS465" s="80" t="str">
        <f t="shared" si="433"/>
        <v xml:space="preserve"> </v>
      </c>
    </row>
    <row r="466" spans="1:97">
      <c r="A466" s="39" t="s">
        <v>614</v>
      </c>
      <c r="B466" s="40" t="s">
        <v>111</v>
      </c>
      <c r="C466" s="40" t="s">
        <v>161</v>
      </c>
      <c r="D466" s="41">
        <v>1085720</v>
      </c>
      <c r="E466" s="60">
        <v>43364</v>
      </c>
      <c r="F466" s="42">
        <v>43584</v>
      </c>
      <c r="G466" s="42">
        <v>29304</v>
      </c>
      <c r="H466" s="43">
        <f t="shared" si="434"/>
        <v>39</v>
      </c>
      <c r="I466" s="43" t="s">
        <v>11</v>
      </c>
      <c r="J466" s="43" t="s">
        <v>8</v>
      </c>
      <c r="K466" s="44">
        <v>12</v>
      </c>
      <c r="L466" s="44" t="s">
        <v>8</v>
      </c>
      <c r="M466" s="44" t="s">
        <v>11</v>
      </c>
      <c r="N466" s="44" t="s">
        <v>11</v>
      </c>
      <c r="O466" s="45" t="s">
        <v>8</v>
      </c>
      <c r="P466" s="40" t="s">
        <v>9</v>
      </c>
      <c r="Q466" t="s">
        <v>11</v>
      </c>
      <c r="R466" t="s">
        <v>11</v>
      </c>
      <c r="S466" s="40" t="s">
        <v>11</v>
      </c>
      <c r="T466" s="40" t="s">
        <v>22</v>
      </c>
      <c r="U466" s="75" t="s">
        <v>678</v>
      </c>
      <c r="V466" s="41" t="s">
        <v>11</v>
      </c>
      <c r="W466" s="75" t="s">
        <v>8</v>
      </c>
      <c r="X466" s="75" t="s">
        <v>8</v>
      </c>
      <c r="Y466" s="75" t="s">
        <v>8</v>
      </c>
      <c r="Z466" s="85"/>
      <c r="AA466" s="40"/>
      <c r="AB466" s="40"/>
      <c r="AC466" s="41"/>
      <c r="AD466" s="40"/>
      <c r="AE466" s="40" t="s">
        <v>12</v>
      </c>
      <c r="AF466" s="44">
        <f>Referrals[[#This Row],[Date.Received]]-Referrals[[#This Row],[Date.Assessed]]</f>
        <v>220</v>
      </c>
      <c r="AG466" s="44" t="s">
        <v>645</v>
      </c>
      <c r="AH466" s="6" t="s">
        <v>698</v>
      </c>
      <c r="AI466" s="6" t="s">
        <v>700</v>
      </c>
      <c r="AJ466" s="63">
        <f t="shared" si="381"/>
        <v>2019</v>
      </c>
      <c r="AK466" s="63">
        <f t="shared" si="382"/>
        <v>4</v>
      </c>
      <c r="AL466" s="44">
        <f t="shared" si="383"/>
        <v>0</v>
      </c>
      <c r="AM466" s="44">
        <f t="shared" si="384"/>
        <v>1</v>
      </c>
      <c r="AN466" s="80">
        <f t="shared" si="385"/>
        <v>0</v>
      </c>
      <c r="AO466" s="44">
        <f t="shared" si="386"/>
        <v>0</v>
      </c>
      <c r="AP466" s="80">
        <f t="shared" si="387"/>
        <v>0</v>
      </c>
      <c r="AQ466" s="44">
        <f t="shared" si="388"/>
        <v>0</v>
      </c>
      <c r="AR466" s="80">
        <f t="shared" si="389"/>
        <v>0</v>
      </c>
      <c r="AS466" s="44">
        <f t="shared" si="390"/>
        <v>0</v>
      </c>
      <c r="AT466" s="44">
        <f t="shared" si="391"/>
        <v>1</v>
      </c>
      <c r="AU466" s="80">
        <f t="shared" si="392"/>
        <v>0</v>
      </c>
      <c r="AV466" s="46">
        <f t="shared" si="393"/>
        <v>1</v>
      </c>
      <c r="AW466" s="46">
        <f t="shared" si="394"/>
        <v>1</v>
      </c>
      <c r="AX466" s="46">
        <f t="shared" si="395"/>
        <v>0</v>
      </c>
      <c r="AY466" s="46">
        <f t="shared" si="396"/>
        <v>0</v>
      </c>
      <c r="AZ466" s="46">
        <f t="shared" si="397"/>
        <v>0</v>
      </c>
      <c r="BA466" s="46">
        <f>IF(SUM(Referrals[[#This Row],[Tribal.bin]:[GA.bin]]) = 0,0,1)</f>
        <v>1</v>
      </c>
      <c r="BB466" s="46">
        <f t="shared" si="398"/>
        <v>0</v>
      </c>
      <c r="BC466" s="46">
        <f t="shared" si="399"/>
        <v>0</v>
      </c>
      <c r="BD466" s="46">
        <f t="shared" si="400"/>
        <v>0</v>
      </c>
      <c r="BE466" s="46">
        <f t="shared" si="401"/>
        <v>0</v>
      </c>
      <c r="BF466" s="46">
        <f t="shared" si="402"/>
        <v>0</v>
      </c>
      <c r="BG466" s="46">
        <f t="shared" si="403"/>
        <v>0</v>
      </c>
      <c r="BH466" s="46">
        <f t="shared" si="404"/>
        <v>1</v>
      </c>
      <c r="BI466" s="46">
        <f t="shared" si="405"/>
        <v>0</v>
      </c>
      <c r="BJ466" s="46">
        <f t="shared" si="406"/>
        <v>1</v>
      </c>
      <c r="BK466" s="46">
        <f t="shared" si="407"/>
        <v>1</v>
      </c>
      <c r="BL466" s="46">
        <f t="shared" si="408"/>
        <v>0</v>
      </c>
      <c r="BM466" s="46">
        <f t="shared" si="409"/>
        <v>1</v>
      </c>
      <c r="BN466" s="46">
        <f t="shared" si="410"/>
        <v>1</v>
      </c>
      <c r="BO466" s="46">
        <f t="shared" si="411"/>
        <v>1</v>
      </c>
      <c r="BP466" s="46">
        <f t="shared" si="412"/>
        <v>0</v>
      </c>
      <c r="BQ466" s="46">
        <f t="shared" si="413"/>
        <v>1</v>
      </c>
      <c r="BR466" s="46">
        <f t="shared" si="414"/>
        <v>0</v>
      </c>
      <c r="BS466" s="46">
        <f t="shared" si="415"/>
        <v>0</v>
      </c>
      <c r="BT466" s="46">
        <f t="shared" si="416"/>
        <v>0</v>
      </c>
      <c r="BU466" s="46">
        <f t="shared" si="417"/>
        <v>0</v>
      </c>
      <c r="BV466" s="46">
        <f t="shared" si="418"/>
        <v>0</v>
      </c>
      <c r="BW466" s="46">
        <f>COUNTIF(Referrals[[#This Row],[Name]:[Alt.contact]],"Mi")</f>
        <v>1</v>
      </c>
      <c r="BX466" s="46">
        <f t="shared" si="419"/>
        <v>1</v>
      </c>
      <c r="BY466" s="46">
        <f t="shared" si="420"/>
        <v>0</v>
      </c>
      <c r="BZ466" s="46">
        <f t="shared" si="421"/>
        <v>0</v>
      </c>
      <c r="CA466" s="46">
        <f t="shared" si="422"/>
        <v>0</v>
      </c>
      <c r="CB466" s="46">
        <f t="shared" si="423"/>
        <v>1</v>
      </c>
      <c r="CC466" s="46">
        <f t="shared" si="424"/>
        <v>0</v>
      </c>
      <c r="CD466" s="46">
        <f t="shared" si="425"/>
        <v>0</v>
      </c>
      <c r="CE466" s="54"/>
      <c r="CF466" s="40" t="s">
        <v>413</v>
      </c>
      <c r="CG466" s="54"/>
      <c r="CH466" s="62"/>
      <c r="CI466" s="54"/>
      <c r="CJ466" s="47">
        <v>43606</v>
      </c>
      <c r="CK466" s="80" t="str">
        <f t="shared" si="426"/>
        <v xml:space="preserve"> </v>
      </c>
      <c r="CL466" s="55"/>
      <c r="CM466" s="6" t="str">
        <f t="shared" ca="1" si="427"/>
        <v xml:space="preserve"> </v>
      </c>
      <c r="CN466" s="6" t="str">
        <f t="shared" ca="1" si="428"/>
        <v xml:space="preserve"> </v>
      </c>
      <c r="CO466" s="80" t="str">
        <f t="shared" ca="1" si="429"/>
        <v xml:space="preserve"> </v>
      </c>
      <c r="CP466" s="80" t="str">
        <f t="shared" si="430"/>
        <v xml:space="preserve"> </v>
      </c>
      <c r="CQ466" s="80" t="str">
        <f t="shared" si="431"/>
        <v xml:space="preserve"> </v>
      </c>
      <c r="CR466" s="80" t="str">
        <f t="shared" si="432"/>
        <v xml:space="preserve"> </v>
      </c>
      <c r="CS466" s="80">
        <f t="shared" si="433"/>
        <v>22</v>
      </c>
    </row>
    <row r="467" spans="1:97">
      <c r="A467" s="39" t="s">
        <v>615</v>
      </c>
      <c r="B467" s="40" t="s">
        <v>111</v>
      </c>
      <c r="C467" s="40" t="s">
        <v>282</v>
      </c>
      <c r="D467" s="41">
        <v>1038918</v>
      </c>
      <c r="E467" s="60">
        <v>43105</v>
      </c>
      <c r="F467" s="42">
        <v>43584</v>
      </c>
      <c r="G467" s="42">
        <v>30682</v>
      </c>
      <c r="H467" s="43">
        <f t="shared" si="434"/>
        <v>35</v>
      </c>
      <c r="I467" s="43" t="s">
        <v>8</v>
      </c>
      <c r="J467" s="43" t="s">
        <v>8</v>
      </c>
      <c r="K467" s="44">
        <v>13</v>
      </c>
      <c r="L467" s="44" t="s">
        <v>11</v>
      </c>
      <c r="M467" s="44" t="s">
        <v>11</v>
      </c>
      <c r="N467" s="44" t="s">
        <v>8</v>
      </c>
      <c r="O467" s="45" t="s">
        <v>678</v>
      </c>
      <c r="P467" s="40" t="s">
        <v>355</v>
      </c>
      <c r="Q467" t="s">
        <v>11</v>
      </c>
      <c r="R467" s="40"/>
      <c r="S467" s="40"/>
      <c r="T467" s="40" t="s">
        <v>22</v>
      </c>
      <c r="U467" s="75" t="s">
        <v>11</v>
      </c>
      <c r="V467" s="41" t="s">
        <v>11</v>
      </c>
      <c r="W467" s="75" t="s">
        <v>11</v>
      </c>
      <c r="X467" s="75" t="s">
        <v>11</v>
      </c>
      <c r="Y467" s="75" t="s">
        <v>8</v>
      </c>
      <c r="Z467" s="85"/>
      <c r="AA467" s="40"/>
      <c r="AB467" s="40" t="s">
        <v>143</v>
      </c>
      <c r="AC467" s="41" t="s">
        <v>695</v>
      </c>
      <c r="AD467" s="47">
        <v>43592</v>
      </c>
      <c r="AE467" s="40" t="s">
        <v>12</v>
      </c>
      <c r="AF467" s="44">
        <f>Referrals[[#This Row],[Date.Received]]-Referrals[[#This Row],[Date.Assessed]]</f>
        <v>479</v>
      </c>
      <c r="AG467" s="6" t="s">
        <v>644</v>
      </c>
      <c r="AH467" s="6" t="s">
        <v>640</v>
      </c>
      <c r="AI467" s="6" t="s">
        <v>700</v>
      </c>
      <c r="AJ467" s="63">
        <f t="shared" si="381"/>
        <v>2019</v>
      </c>
      <c r="AK467" s="63">
        <f t="shared" si="382"/>
        <v>4</v>
      </c>
      <c r="AL467" s="44">
        <f t="shared" si="383"/>
        <v>1</v>
      </c>
      <c r="AM467" s="80">
        <f t="shared" si="384"/>
        <v>0</v>
      </c>
      <c r="AN467" s="80">
        <f t="shared" si="385"/>
        <v>0</v>
      </c>
      <c r="AO467" s="44">
        <f t="shared" si="386"/>
        <v>0</v>
      </c>
      <c r="AP467" s="80">
        <f t="shared" si="387"/>
        <v>0</v>
      </c>
      <c r="AQ467" s="44">
        <f t="shared" si="388"/>
        <v>1</v>
      </c>
      <c r="AR467" s="80">
        <f t="shared" si="389"/>
        <v>0</v>
      </c>
      <c r="AS467" s="44">
        <f t="shared" si="390"/>
        <v>0</v>
      </c>
      <c r="AT467" s="80">
        <f t="shared" si="391"/>
        <v>0</v>
      </c>
      <c r="AU467" s="80">
        <f t="shared" si="392"/>
        <v>0</v>
      </c>
      <c r="AV467" s="46">
        <f t="shared" si="393"/>
        <v>1</v>
      </c>
      <c r="AW467" s="46">
        <f t="shared" si="394"/>
        <v>1</v>
      </c>
      <c r="AX467" s="46">
        <f t="shared" si="395"/>
        <v>0</v>
      </c>
      <c r="AY467" s="46">
        <f t="shared" si="396"/>
        <v>0</v>
      </c>
      <c r="AZ467" s="46">
        <f t="shared" si="397"/>
        <v>0</v>
      </c>
      <c r="BA467" s="46">
        <f>IF(SUM(Referrals[[#This Row],[Tribal.bin]:[GA.bin]]) = 0,0,1)</f>
        <v>1</v>
      </c>
      <c r="BB467" s="46">
        <f t="shared" si="398"/>
        <v>0</v>
      </c>
      <c r="BC467" s="46">
        <f t="shared" si="399"/>
        <v>0</v>
      </c>
      <c r="BD467" s="46">
        <f t="shared" si="400"/>
        <v>0</v>
      </c>
      <c r="BE467" s="46">
        <f t="shared" si="401"/>
        <v>1</v>
      </c>
      <c r="BF467" s="46">
        <f t="shared" si="402"/>
        <v>0</v>
      </c>
      <c r="BG467" s="46">
        <f t="shared" si="403"/>
        <v>0</v>
      </c>
      <c r="BH467" s="46">
        <f t="shared" si="404"/>
        <v>0</v>
      </c>
      <c r="BI467" s="46">
        <f t="shared" si="405"/>
        <v>1</v>
      </c>
      <c r="BJ467" s="46">
        <f t="shared" si="406"/>
        <v>1</v>
      </c>
      <c r="BK467" s="46">
        <f t="shared" si="407"/>
        <v>0</v>
      </c>
      <c r="BL467" s="46">
        <f t="shared" si="408"/>
        <v>1</v>
      </c>
      <c r="BM467" s="46">
        <f t="shared" si="409"/>
        <v>1</v>
      </c>
      <c r="BN467" s="46">
        <f t="shared" si="410"/>
        <v>0</v>
      </c>
      <c r="BO467" s="46">
        <f t="shared" si="411"/>
        <v>0</v>
      </c>
      <c r="BP467" s="46">
        <f t="shared" si="412"/>
        <v>0</v>
      </c>
      <c r="BQ467" s="46">
        <f t="shared" si="413"/>
        <v>0</v>
      </c>
      <c r="BR467" s="46">
        <f t="shared" si="414"/>
        <v>0</v>
      </c>
      <c r="BS467" s="46">
        <f t="shared" si="415"/>
        <v>1</v>
      </c>
      <c r="BT467" s="46">
        <f t="shared" si="416"/>
        <v>1</v>
      </c>
      <c r="BU467" s="46">
        <f t="shared" si="417"/>
        <v>1</v>
      </c>
      <c r="BV467" s="46">
        <f t="shared" si="418"/>
        <v>0</v>
      </c>
      <c r="BW467" s="46">
        <f>COUNTIF(Referrals[[#This Row],[Name]:[Alt.contact]],"Mi")</f>
        <v>1</v>
      </c>
      <c r="BX467" s="46">
        <f t="shared" si="419"/>
        <v>1</v>
      </c>
      <c r="BY467" s="43">
        <f t="shared" si="420"/>
        <v>1</v>
      </c>
      <c r="BZ467" s="43">
        <f t="shared" si="421"/>
        <v>0</v>
      </c>
      <c r="CA467" s="46">
        <f t="shared" si="422"/>
        <v>0</v>
      </c>
      <c r="CB467" s="46">
        <f t="shared" si="423"/>
        <v>1</v>
      </c>
      <c r="CC467" s="46">
        <f t="shared" si="424"/>
        <v>0</v>
      </c>
      <c r="CD467" s="46">
        <f t="shared" si="425"/>
        <v>0</v>
      </c>
      <c r="CE467" s="94"/>
      <c r="CF467" t="s">
        <v>717</v>
      </c>
      <c r="CG467" s="41" t="s">
        <v>104</v>
      </c>
      <c r="CH467" s="62"/>
      <c r="CI467" s="41" t="s">
        <v>35</v>
      </c>
      <c r="CJ467" s="47">
        <v>43619</v>
      </c>
      <c r="CK467" s="80" t="str">
        <f t="shared" si="426"/>
        <v xml:space="preserve"> </v>
      </c>
      <c r="CL467" s="55"/>
      <c r="CM467" s="6" t="str">
        <f t="shared" ca="1" si="427"/>
        <v xml:space="preserve"> </v>
      </c>
      <c r="CN467" s="6" t="str">
        <f t="shared" ca="1" si="428"/>
        <v xml:space="preserve"> </v>
      </c>
      <c r="CO467" s="80" t="str">
        <f t="shared" ca="1" si="429"/>
        <v xml:space="preserve"> </v>
      </c>
      <c r="CP467" s="80" t="str">
        <f t="shared" si="430"/>
        <v xml:space="preserve"> </v>
      </c>
      <c r="CQ467" s="80">
        <f t="shared" si="431"/>
        <v>8</v>
      </c>
      <c r="CR467" s="80" t="str">
        <f t="shared" si="432"/>
        <v xml:space="preserve"> </v>
      </c>
      <c r="CS467" s="80">
        <f t="shared" si="433"/>
        <v>35</v>
      </c>
    </row>
    <row r="468" spans="1:97">
      <c r="A468" s="39" t="s">
        <v>446</v>
      </c>
      <c r="B468" s="40" t="s">
        <v>6</v>
      </c>
      <c r="C468" s="40" t="s">
        <v>71</v>
      </c>
      <c r="D468" s="41">
        <v>1002882</v>
      </c>
      <c r="E468" s="60">
        <v>42919</v>
      </c>
      <c r="F468" s="42">
        <v>43592</v>
      </c>
      <c r="G468" s="42">
        <v>30763</v>
      </c>
      <c r="H468" s="43">
        <f t="shared" si="434"/>
        <v>35</v>
      </c>
      <c r="I468" s="43" t="s">
        <v>11</v>
      </c>
      <c r="J468" s="43" t="s">
        <v>11</v>
      </c>
      <c r="K468" s="44">
        <v>9</v>
      </c>
      <c r="L468" s="44" t="s">
        <v>8</v>
      </c>
      <c r="M468" s="44" t="s">
        <v>11</v>
      </c>
      <c r="N468" s="44" t="s">
        <v>11</v>
      </c>
      <c r="O468" s="45" t="s">
        <v>8</v>
      </c>
      <c r="P468" s="40" t="s">
        <v>9</v>
      </c>
      <c r="Q468" t="s">
        <v>11</v>
      </c>
      <c r="R468" s="40"/>
      <c r="S468" s="40" t="s">
        <v>11</v>
      </c>
      <c r="T468" s="40" t="s">
        <v>22</v>
      </c>
      <c r="U468" s="75" t="s">
        <v>8</v>
      </c>
      <c r="V468" s="41" t="s">
        <v>11</v>
      </c>
      <c r="W468" s="75" t="s">
        <v>11</v>
      </c>
      <c r="X468" s="75" t="s">
        <v>11</v>
      </c>
      <c r="Y468" s="75" t="s">
        <v>8</v>
      </c>
      <c r="Z468" s="85"/>
      <c r="AA468" s="40"/>
      <c r="AB468" s="40"/>
      <c r="AC468" s="41"/>
      <c r="AD468" s="40"/>
      <c r="AE468" s="40" t="s">
        <v>12</v>
      </c>
      <c r="AF468" s="44">
        <f>Referrals[[#This Row],[Date.Received]]-Referrals[[#This Row],[Date.Assessed]]</f>
        <v>673</v>
      </c>
      <c r="AG468" s="6" t="s">
        <v>644</v>
      </c>
      <c r="AH468" s="6" t="s">
        <v>642</v>
      </c>
      <c r="AI468" s="6" t="s">
        <v>700</v>
      </c>
      <c r="AJ468" s="63">
        <f t="shared" si="381"/>
        <v>2019</v>
      </c>
      <c r="AK468" s="63">
        <f t="shared" si="382"/>
        <v>5</v>
      </c>
      <c r="AL468" s="44">
        <f t="shared" si="383"/>
        <v>1</v>
      </c>
      <c r="AM468" s="80">
        <f t="shared" si="384"/>
        <v>0</v>
      </c>
      <c r="AN468" s="80">
        <f t="shared" si="385"/>
        <v>0</v>
      </c>
      <c r="AO468" s="44">
        <f t="shared" si="386"/>
        <v>0</v>
      </c>
      <c r="AP468" s="80">
        <f t="shared" si="387"/>
        <v>0</v>
      </c>
      <c r="AQ468" s="44">
        <f t="shared" si="388"/>
        <v>0</v>
      </c>
      <c r="AR468" s="80">
        <f t="shared" si="389"/>
        <v>0</v>
      </c>
      <c r="AS468" s="44">
        <f t="shared" si="390"/>
        <v>1</v>
      </c>
      <c r="AT468" s="80">
        <f t="shared" si="391"/>
        <v>0</v>
      </c>
      <c r="AU468" s="80">
        <f t="shared" si="392"/>
        <v>0</v>
      </c>
      <c r="AV468" s="46">
        <f t="shared" si="393"/>
        <v>1</v>
      </c>
      <c r="AW468" s="46">
        <f t="shared" si="394"/>
        <v>1</v>
      </c>
      <c r="AX468" s="46">
        <f t="shared" si="395"/>
        <v>0</v>
      </c>
      <c r="AY468" s="46">
        <f t="shared" si="396"/>
        <v>0</v>
      </c>
      <c r="AZ468" s="46">
        <f t="shared" si="397"/>
        <v>0</v>
      </c>
      <c r="BA468" s="46">
        <f>IF(SUM(Referrals[[#This Row],[Tribal.bin]:[GA.bin]]) = 0,0,1)</f>
        <v>1</v>
      </c>
      <c r="BB468" s="46">
        <f t="shared" si="398"/>
        <v>0</v>
      </c>
      <c r="BC468" s="46">
        <f t="shared" si="399"/>
        <v>0</v>
      </c>
      <c r="BD468" s="46">
        <f t="shared" si="400"/>
        <v>0</v>
      </c>
      <c r="BE468" s="46">
        <f t="shared" si="401"/>
        <v>0</v>
      </c>
      <c r="BF468" s="46">
        <f t="shared" si="402"/>
        <v>0</v>
      </c>
      <c r="BG468" s="46">
        <f t="shared" si="403"/>
        <v>0</v>
      </c>
      <c r="BH468" s="46">
        <f t="shared" si="404"/>
        <v>1</v>
      </c>
      <c r="BI468" s="46">
        <f t="shared" si="405"/>
        <v>0</v>
      </c>
      <c r="BJ468" s="46">
        <f t="shared" si="406"/>
        <v>1</v>
      </c>
      <c r="BK468" s="46">
        <f t="shared" si="407"/>
        <v>1</v>
      </c>
      <c r="BL468" s="46">
        <f t="shared" si="408"/>
        <v>0</v>
      </c>
      <c r="BM468" s="46">
        <f t="shared" si="409"/>
        <v>1</v>
      </c>
      <c r="BN468" s="46">
        <f t="shared" si="410"/>
        <v>0</v>
      </c>
      <c r="BO468" s="46">
        <f t="shared" si="411"/>
        <v>1</v>
      </c>
      <c r="BP468" s="46">
        <f t="shared" si="412"/>
        <v>0</v>
      </c>
      <c r="BQ468" s="46">
        <f t="shared" si="413"/>
        <v>1</v>
      </c>
      <c r="BR468" s="46">
        <f t="shared" si="414"/>
        <v>1</v>
      </c>
      <c r="BS468" s="46">
        <f t="shared" si="415"/>
        <v>1</v>
      </c>
      <c r="BT468" s="46">
        <f t="shared" si="416"/>
        <v>1</v>
      </c>
      <c r="BU468" s="46">
        <f t="shared" si="417"/>
        <v>0</v>
      </c>
      <c r="BV468" s="46">
        <f t="shared" si="418"/>
        <v>0</v>
      </c>
      <c r="BW468" s="46">
        <f>COUNTIF(Referrals[[#This Row],[Name]:[Alt.contact]],"Mi")</f>
        <v>0</v>
      </c>
      <c r="BX468" s="46">
        <f t="shared" si="419"/>
        <v>0</v>
      </c>
      <c r="BY468" s="46">
        <f t="shared" si="420"/>
        <v>0</v>
      </c>
      <c r="BZ468" s="46">
        <f t="shared" si="421"/>
        <v>0</v>
      </c>
      <c r="CA468" s="46">
        <f t="shared" si="422"/>
        <v>0</v>
      </c>
      <c r="CB468" s="46">
        <f t="shared" si="423"/>
        <v>1</v>
      </c>
      <c r="CC468" s="46">
        <f t="shared" si="424"/>
        <v>0</v>
      </c>
      <c r="CD468" s="46">
        <f t="shared" si="425"/>
        <v>0</v>
      </c>
      <c r="CE468" s="54"/>
      <c r="CF468" s="40" t="s">
        <v>413</v>
      </c>
      <c r="CG468" s="54"/>
      <c r="CH468" s="62"/>
      <c r="CI468" s="54"/>
      <c r="CJ468" s="47">
        <v>43621</v>
      </c>
      <c r="CK468" s="80" t="str">
        <f t="shared" si="426"/>
        <v xml:space="preserve"> </v>
      </c>
      <c r="CL468" s="55"/>
      <c r="CM468" s="6" t="str">
        <f t="shared" ca="1" si="427"/>
        <v xml:space="preserve"> </v>
      </c>
      <c r="CN468" s="6" t="str">
        <f t="shared" ca="1" si="428"/>
        <v xml:space="preserve"> </v>
      </c>
      <c r="CO468" s="80" t="str">
        <f t="shared" ca="1" si="429"/>
        <v xml:space="preserve"> </v>
      </c>
      <c r="CP468" s="80" t="str">
        <f t="shared" si="430"/>
        <v xml:space="preserve"> </v>
      </c>
      <c r="CQ468" s="80" t="str">
        <f t="shared" si="431"/>
        <v xml:space="preserve"> </v>
      </c>
      <c r="CR468" s="80" t="str">
        <f t="shared" si="432"/>
        <v xml:space="preserve"> </v>
      </c>
      <c r="CS468" s="80">
        <f t="shared" si="433"/>
        <v>29</v>
      </c>
    </row>
    <row r="469" spans="1:97">
      <c r="A469" s="39" t="s">
        <v>619</v>
      </c>
      <c r="B469" s="40" t="s">
        <v>284</v>
      </c>
      <c r="C469" s="40" t="s">
        <v>397</v>
      </c>
      <c r="D469" s="41">
        <v>1001708</v>
      </c>
      <c r="E469" s="60">
        <v>43117</v>
      </c>
      <c r="F469" s="42">
        <v>43592</v>
      </c>
      <c r="G469" s="42">
        <v>31072</v>
      </c>
      <c r="H469" s="43">
        <f t="shared" si="434"/>
        <v>34</v>
      </c>
      <c r="I469" s="43" t="s">
        <v>8</v>
      </c>
      <c r="J469" s="43" t="s">
        <v>8</v>
      </c>
      <c r="K469" s="44">
        <v>9</v>
      </c>
      <c r="L469" s="44" t="s">
        <v>8</v>
      </c>
      <c r="M469" s="44" t="s">
        <v>8</v>
      </c>
      <c r="N469" s="44" t="s">
        <v>8</v>
      </c>
      <c r="O469" s="45" t="s">
        <v>8</v>
      </c>
      <c r="P469" s="40" t="s">
        <v>355</v>
      </c>
      <c r="Q469" t="s">
        <v>11</v>
      </c>
      <c r="R469" s="40"/>
      <c r="S469" s="40"/>
      <c r="T469" s="40" t="s">
        <v>22</v>
      </c>
      <c r="U469" s="75" t="s">
        <v>8</v>
      </c>
      <c r="V469" s="41" t="s">
        <v>11</v>
      </c>
      <c r="W469" s="75" t="s">
        <v>11</v>
      </c>
      <c r="X469" s="75" t="s">
        <v>11</v>
      </c>
      <c r="Y469" s="75" t="s">
        <v>8</v>
      </c>
      <c r="Z469" s="85"/>
      <c r="AA469" s="40"/>
      <c r="AB469" s="40" t="s">
        <v>143</v>
      </c>
      <c r="AC469" s="41" t="s">
        <v>695</v>
      </c>
      <c r="AD469" s="47">
        <v>43643</v>
      </c>
      <c r="AE469" t="s">
        <v>16</v>
      </c>
      <c r="AF469" s="6">
        <f>Referrals[[#This Row],[Date.Received]]-Referrals[[#This Row],[Date.Assessed]]</f>
        <v>475</v>
      </c>
      <c r="AG469" s="6" t="s">
        <v>644</v>
      </c>
      <c r="AH469" s="6" t="s">
        <v>640</v>
      </c>
      <c r="AI469" s="6" t="s">
        <v>700</v>
      </c>
      <c r="AJ469" s="63">
        <f t="shared" si="381"/>
        <v>2019</v>
      </c>
      <c r="AK469" s="63">
        <f t="shared" si="382"/>
        <v>5</v>
      </c>
      <c r="AL469" s="6">
        <f t="shared" si="383"/>
        <v>1</v>
      </c>
      <c r="AM469" s="80">
        <f t="shared" si="384"/>
        <v>0</v>
      </c>
      <c r="AN469" s="80">
        <f t="shared" si="385"/>
        <v>0</v>
      </c>
      <c r="AO469" s="44">
        <f t="shared" si="386"/>
        <v>0</v>
      </c>
      <c r="AP469" s="80">
        <f t="shared" si="387"/>
        <v>0</v>
      </c>
      <c r="AQ469" s="6">
        <f t="shared" si="388"/>
        <v>1</v>
      </c>
      <c r="AR469" s="80">
        <f t="shared" si="389"/>
        <v>0</v>
      </c>
      <c r="AS469" s="44">
        <f t="shared" si="390"/>
        <v>0</v>
      </c>
      <c r="AT469" s="80">
        <f t="shared" si="391"/>
        <v>0</v>
      </c>
      <c r="AU469" s="80">
        <f t="shared" si="392"/>
        <v>0</v>
      </c>
      <c r="AV469" s="72">
        <f t="shared" si="393"/>
        <v>1</v>
      </c>
      <c r="AW469" s="72">
        <f t="shared" si="394"/>
        <v>1</v>
      </c>
      <c r="AX469" s="72">
        <f t="shared" si="395"/>
        <v>0</v>
      </c>
      <c r="AY469" s="72">
        <f t="shared" si="396"/>
        <v>0</v>
      </c>
      <c r="AZ469" s="72">
        <f t="shared" si="397"/>
        <v>0</v>
      </c>
      <c r="BA469" s="72">
        <f>IF(SUM(Referrals[[#This Row],[Tribal.bin]:[GA.bin]]) = 0,0,1)</f>
        <v>1</v>
      </c>
      <c r="BB469" s="72">
        <f t="shared" si="398"/>
        <v>0</v>
      </c>
      <c r="BC469" s="72">
        <f t="shared" si="399"/>
        <v>0</v>
      </c>
      <c r="BD469" s="72">
        <f t="shared" si="400"/>
        <v>0</v>
      </c>
      <c r="BE469" s="72">
        <f t="shared" si="401"/>
        <v>1</v>
      </c>
      <c r="BF469" s="72">
        <f t="shared" si="402"/>
        <v>0</v>
      </c>
      <c r="BG469" s="72">
        <f t="shared" si="403"/>
        <v>0</v>
      </c>
      <c r="BH469" s="72">
        <f t="shared" si="404"/>
        <v>0</v>
      </c>
      <c r="BI469" s="72">
        <f t="shared" si="405"/>
        <v>0</v>
      </c>
      <c r="BJ469" s="78">
        <f t="shared" si="406"/>
        <v>0</v>
      </c>
      <c r="BK469" s="78">
        <f t="shared" si="407"/>
        <v>0</v>
      </c>
      <c r="BL469" s="78">
        <f t="shared" si="408"/>
        <v>0</v>
      </c>
      <c r="BM469" s="72">
        <f t="shared" si="409"/>
        <v>1</v>
      </c>
      <c r="BN469" s="72">
        <f t="shared" si="410"/>
        <v>0</v>
      </c>
      <c r="BO469" s="72">
        <f t="shared" si="411"/>
        <v>0</v>
      </c>
      <c r="BP469" s="80">
        <f t="shared" si="412"/>
        <v>0</v>
      </c>
      <c r="BQ469" s="46">
        <f t="shared" si="413"/>
        <v>0</v>
      </c>
      <c r="BR469" s="46">
        <f t="shared" si="414"/>
        <v>0</v>
      </c>
      <c r="BS469" s="46">
        <f t="shared" si="415"/>
        <v>1</v>
      </c>
      <c r="BT469" s="46">
        <f t="shared" si="416"/>
        <v>1</v>
      </c>
      <c r="BU469" s="46">
        <f t="shared" si="417"/>
        <v>0</v>
      </c>
      <c r="BV469" s="46">
        <f t="shared" si="418"/>
        <v>0</v>
      </c>
      <c r="BW469" s="46">
        <f>COUNTIF(Referrals[[#This Row],[Name]:[Alt.contact]],"Mi")</f>
        <v>0</v>
      </c>
      <c r="BX469" s="46">
        <f t="shared" si="419"/>
        <v>0</v>
      </c>
      <c r="BY469" s="43">
        <f t="shared" si="420"/>
        <v>1</v>
      </c>
      <c r="BZ469" s="43">
        <f t="shared" si="421"/>
        <v>0</v>
      </c>
      <c r="CA469" s="46">
        <f t="shared" si="422"/>
        <v>1</v>
      </c>
      <c r="CB469" s="46">
        <f t="shared" si="423"/>
        <v>0</v>
      </c>
      <c r="CC469" s="46">
        <f t="shared" si="424"/>
        <v>0</v>
      </c>
      <c r="CD469" s="46">
        <f t="shared" si="425"/>
        <v>0</v>
      </c>
      <c r="CE469" s="93">
        <v>43662</v>
      </c>
      <c r="CF469" s="40"/>
      <c r="CG469" s="54"/>
      <c r="CH469" s="62"/>
      <c r="CI469" s="54"/>
      <c r="CJ469" s="47">
        <v>43662</v>
      </c>
      <c r="CK469" s="80" t="str">
        <f t="shared" si="426"/>
        <v>Yes</v>
      </c>
      <c r="CL469" s="15"/>
      <c r="CM469" s="6">
        <f t="shared" ca="1" si="427"/>
        <v>199</v>
      </c>
      <c r="CN469" s="6" t="str">
        <f t="shared" ca="1" si="428"/>
        <v>no</v>
      </c>
      <c r="CO469" s="80" t="str">
        <f t="shared" ca="1" si="429"/>
        <v>no</v>
      </c>
      <c r="CP469" s="80">
        <f t="shared" si="430"/>
        <v>70</v>
      </c>
      <c r="CQ469" s="80">
        <f t="shared" si="431"/>
        <v>51</v>
      </c>
      <c r="CR469" s="80">
        <f t="shared" si="432"/>
        <v>19</v>
      </c>
      <c r="CS469" s="80" t="str">
        <f t="shared" si="433"/>
        <v xml:space="preserve"> </v>
      </c>
    </row>
    <row r="470" spans="1:97">
      <c r="A470" s="39" t="s">
        <v>617</v>
      </c>
      <c r="B470" s="40" t="s">
        <v>43</v>
      </c>
      <c r="C470" s="40" t="s">
        <v>618</v>
      </c>
      <c r="D470" s="41">
        <v>1002731</v>
      </c>
      <c r="E470" s="60">
        <v>43580</v>
      </c>
      <c r="F470" s="42">
        <v>43592</v>
      </c>
      <c r="G470" s="42">
        <v>30834</v>
      </c>
      <c r="H470" s="43">
        <f t="shared" si="434"/>
        <v>34</v>
      </c>
      <c r="I470" s="43" t="s">
        <v>8</v>
      </c>
      <c r="J470" s="43" t="s">
        <v>8</v>
      </c>
      <c r="K470" s="44">
        <v>8</v>
      </c>
      <c r="L470" s="44" t="s">
        <v>11</v>
      </c>
      <c r="M470" s="44" t="s">
        <v>11</v>
      </c>
      <c r="N470" s="44" t="s">
        <v>8</v>
      </c>
      <c r="O470" s="45" t="s">
        <v>678</v>
      </c>
      <c r="P470" s="40" t="s">
        <v>9</v>
      </c>
      <c r="Q470" t="s">
        <v>11</v>
      </c>
      <c r="R470" s="40"/>
      <c r="S470" s="40"/>
      <c r="T470" t="s">
        <v>45</v>
      </c>
      <c r="U470" s="75" t="s">
        <v>8</v>
      </c>
      <c r="V470" s="41" t="s">
        <v>11</v>
      </c>
      <c r="W470" s="75" t="s">
        <v>11</v>
      </c>
      <c r="X470" s="75" t="s">
        <v>11</v>
      </c>
      <c r="Y470" s="75" t="s">
        <v>8</v>
      </c>
      <c r="Z470" s="85"/>
      <c r="AA470" s="40"/>
      <c r="AB470" s="40"/>
      <c r="AC470" s="41"/>
      <c r="AD470" s="40"/>
      <c r="AE470" s="40" t="s">
        <v>12</v>
      </c>
      <c r="AF470" s="44">
        <f>Referrals[[#This Row],[Date.Received]]-Referrals[[#This Row],[Date.Assessed]]</f>
        <v>12</v>
      </c>
      <c r="AG470" s="6" t="s">
        <v>644</v>
      </c>
      <c r="AH470" s="6" t="s">
        <v>698</v>
      </c>
      <c r="AI470" s="6" t="s">
        <v>700</v>
      </c>
      <c r="AJ470" s="63">
        <f t="shared" si="381"/>
        <v>2019</v>
      </c>
      <c r="AK470" s="63">
        <f t="shared" si="382"/>
        <v>5</v>
      </c>
      <c r="AL470" s="44">
        <f t="shared" si="383"/>
        <v>1</v>
      </c>
      <c r="AM470" s="80">
        <f t="shared" si="384"/>
        <v>0</v>
      </c>
      <c r="AN470" s="80">
        <f t="shared" si="385"/>
        <v>0</v>
      </c>
      <c r="AO470" s="44">
        <f t="shared" si="386"/>
        <v>0</v>
      </c>
      <c r="AP470" s="80">
        <f t="shared" si="387"/>
        <v>0</v>
      </c>
      <c r="AQ470" s="44">
        <f t="shared" si="388"/>
        <v>0</v>
      </c>
      <c r="AR470" s="80">
        <f t="shared" si="389"/>
        <v>0</v>
      </c>
      <c r="AS470" s="44">
        <f t="shared" si="390"/>
        <v>0</v>
      </c>
      <c r="AT470" s="44">
        <f t="shared" si="391"/>
        <v>1</v>
      </c>
      <c r="AU470" s="80">
        <f t="shared" si="392"/>
        <v>0</v>
      </c>
      <c r="AV470" s="46">
        <f t="shared" si="393"/>
        <v>1</v>
      </c>
      <c r="AW470" s="46">
        <f t="shared" si="394"/>
        <v>0</v>
      </c>
      <c r="AX470" s="46">
        <f t="shared" si="395"/>
        <v>0</v>
      </c>
      <c r="AY470" s="46">
        <f t="shared" si="396"/>
        <v>1</v>
      </c>
      <c r="AZ470" s="46">
        <f t="shared" si="397"/>
        <v>0</v>
      </c>
      <c r="BA470" s="46">
        <f>IF(SUM(Referrals[[#This Row],[Tribal.bin]:[GA.bin]]) = 0,0,1)</f>
        <v>1</v>
      </c>
      <c r="BB470" s="46">
        <f t="shared" si="398"/>
        <v>0</v>
      </c>
      <c r="BC470" s="46">
        <f t="shared" si="399"/>
        <v>0</v>
      </c>
      <c r="BD470" s="46">
        <f t="shared" si="400"/>
        <v>0</v>
      </c>
      <c r="BE470" s="46">
        <f t="shared" si="401"/>
        <v>0</v>
      </c>
      <c r="BF470" s="46">
        <f t="shared" si="402"/>
        <v>0</v>
      </c>
      <c r="BG470" s="46">
        <f t="shared" si="403"/>
        <v>0</v>
      </c>
      <c r="BH470" s="46">
        <f t="shared" si="404"/>
        <v>1</v>
      </c>
      <c r="BI470" s="46">
        <f t="shared" si="405"/>
        <v>1</v>
      </c>
      <c r="BJ470" s="46">
        <f t="shared" si="406"/>
        <v>1</v>
      </c>
      <c r="BK470" s="46">
        <f t="shared" si="407"/>
        <v>0</v>
      </c>
      <c r="BL470" s="46">
        <f t="shared" si="408"/>
        <v>1</v>
      </c>
      <c r="BM470" s="46">
        <f t="shared" si="409"/>
        <v>1</v>
      </c>
      <c r="BN470" s="46">
        <f t="shared" si="410"/>
        <v>0</v>
      </c>
      <c r="BO470" s="46">
        <f t="shared" si="411"/>
        <v>0</v>
      </c>
      <c r="BP470" s="46">
        <f t="shared" si="412"/>
        <v>0</v>
      </c>
      <c r="BQ470" s="46">
        <f t="shared" si="413"/>
        <v>0</v>
      </c>
      <c r="BR470" s="46">
        <f t="shared" si="414"/>
        <v>0</v>
      </c>
      <c r="BS470" s="46">
        <f t="shared" si="415"/>
        <v>1</v>
      </c>
      <c r="BT470" s="46">
        <f t="shared" si="416"/>
        <v>1</v>
      </c>
      <c r="BU470" s="46">
        <f t="shared" si="417"/>
        <v>0</v>
      </c>
      <c r="BV470" s="46">
        <f t="shared" si="418"/>
        <v>0</v>
      </c>
      <c r="BW470" s="46">
        <f>COUNTIF(Referrals[[#This Row],[Name]:[Alt.contact]],"Mi")</f>
        <v>1</v>
      </c>
      <c r="BX470" s="46">
        <f t="shared" si="419"/>
        <v>1</v>
      </c>
      <c r="BY470" s="46">
        <f t="shared" si="420"/>
        <v>0</v>
      </c>
      <c r="BZ470" s="46">
        <f t="shared" si="421"/>
        <v>0</v>
      </c>
      <c r="CA470" s="46">
        <f t="shared" si="422"/>
        <v>0</v>
      </c>
      <c r="CB470" s="46">
        <f t="shared" si="423"/>
        <v>1</v>
      </c>
      <c r="CC470" s="46">
        <f t="shared" si="424"/>
        <v>0</v>
      </c>
      <c r="CD470" s="46">
        <f t="shared" si="425"/>
        <v>0</v>
      </c>
      <c r="CE470" s="54"/>
      <c r="CF470" t="s">
        <v>717</v>
      </c>
      <c r="CG470" s="41" t="s">
        <v>104</v>
      </c>
      <c r="CH470" s="62"/>
      <c r="CI470" s="41" t="s">
        <v>411</v>
      </c>
      <c r="CJ470" s="47">
        <v>43601</v>
      </c>
      <c r="CK470" s="80" t="str">
        <f t="shared" si="426"/>
        <v xml:space="preserve"> </v>
      </c>
      <c r="CL470" s="55"/>
      <c r="CM470" s="6" t="str">
        <f t="shared" ca="1" si="427"/>
        <v xml:space="preserve"> </v>
      </c>
      <c r="CN470" s="6" t="str">
        <f t="shared" ca="1" si="428"/>
        <v xml:space="preserve"> </v>
      </c>
      <c r="CO470" s="80" t="str">
        <f t="shared" ca="1" si="429"/>
        <v xml:space="preserve"> </v>
      </c>
      <c r="CP470" s="80" t="str">
        <f t="shared" si="430"/>
        <v xml:space="preserve"> </v>
      </c>
      <c r="CQ470" s="80" t="str">
        <f t="shared" si="431"/>
        <v xml:space="preserve"> </v>
      </c>
      <c r="CR470" s="80" t="str">
        <f t="shared" si="432"/>
        <v xml:space="preserve"> </v>
      </c>
      <c r="CS470" s="80">
        <f t="shared" si="433"/>
        <v>9</v>
      </c>
    </row>
    <row r="471" spans="1:97">
      <c r="A471" s="39" t="s">
        <v>620</v>
      </c>
      <c r="B471" s="40" t="s">
        <v>43</v>
      </c>
      <c r="C471" s="40" t="s">
        <v>85</v>
      </c>
      <c r="D471" s="41">
        <v>1060550</v>
      </c>
      <c r="E471" s="60">
        <v>43112</v>
      </c>
      <c r="F471" s="42">
        <v>43592</v>
      </c>
      <c r="G471" s="42">
        <v>24441</v>
      </c>
      <c r="H471" s="43">
        <f t="shared" si="434"/>
        <v>52</v>
      </c>
      <c r="I471" s="43" t="s">
        <v>8</v>
      </c>
      <c r="J471" s="43" t="s">
        <v>8</v>
      </c>
      <c r="K471" s="44">
        <v>10</v>
      </c>
      <c r="L471" s="44" t="s">
        <v>8</v>
      </c>
      <c r="M471" s="44" t="s">
        <v>11</v>
      </c>
      <c r="N471" s="44" t="s">
        <v>11</v>
      </c>
      <c r="O471" s="45" t="s">
        <v>8</v>
      </c>
      <c r="P471" s="40" t="s">
        <v>9</v>
      </c>
      <c r="Q471" s="40"/>
      <c r="R471" t="s">
        <v>11</v>
      </c>
      <c r="S471" s="40" t="s">
        <v>11</v>
      </c>
      <c r="T471" s="40" t="s">
        <v>22</v>
      </c>
      <c r="U471" s="75" t="s">
        <v>8</v>
      </c>
      <c r="V471" s="41" t="s">
        <v>11</v>
      </c>
      <c r="W471" s="75" t="s">
        <v>11</v>
      </c>
      <c r="X471" s="75" t="s">
        <v>8</v>
      </c>
      <c r="Y471" s="75" t="s">
        <v>8</v>
      </c>
      <c r="Z471" s="85"/>
      <c r="AA471" s="40"/>
      <c r="AB471" s="40"/>
      <c r="AC471" s="41"/>
      <c r="AD471" s="40"/>
      <c r="AE471" s="40" t="s">
        <v>12</v>
      </c>
      <c r="AF471" s="44">
        <f>Referrals[[#This Row],[Date.Received]]-Referrals[[#This Row],[Date.Assessed]]</f>
        <v>480</v>
      </c>
      <c r="AG471" s="6" t="s">
        <v>644</v>
      </c>
      <c r="AH471" s="6" t="s">
        <v>640</v>
      </c>
      <c r="AI471" s="6" t="s">
        <v>700</v>
      </c>
      <c r="AJ471" s="63">
        <f t="shared" si="381"/>
        <v>2019</v>
      </c>
      <c r="AK471" s="63">
        <f t="shared" si="382"/>
        <v>5</v>
      </c>
      <c r="AL471" s="44">
        <f t="shared" si="383"/>
        <v>1</v>
      </c>
      <c r="AM471" s="80">
        <f t="shared" si="384"/>
        <v>0</v>
      </c>
      <c r="AN471" s="80">
        <f t="shared" si="385"/>
        <v>0</v>
      </c>
      <c r="AO471" s="44">
        <f t="shared" si="386"/>
        <v>0</v>
      </c>
      <c r="AP471" s="80">
        <f t="shared" si="387"/>
        <v>0</v>
      </c>
      <c r="AQ471" s="44">
        <f t="shared" si="388"/>
        <v>1</v>
      </c>
      <c r="AR471" s="80">
        <f t="shared" si="389"/>
        <v>0</v>
      </c>
      <c r="AS471" s="44">
        <f t="shared" si="390"/>
        <v>0</v>
      </c>
      <c r="AT471" s="80">
        <f t="shared" si="391"/>
        <v>0</v>
      </c>
      <c r="AU471" s="80">
        <f t="shared" si="392"/>
        <v>0</v>
      </c>
      <c r="AV471" s="46">
        <f t="shared" si="393"/>
        <v>1</v>
      </c>
      <c r="AW471" s="46">
        <f t="shared" si="394"/>
        <v>1</v>
      </c>
      <c r="AX471" s="46">
        <f t="shared" si="395"/>
        <v>0</v>
      </c>
      <c r="AY471" s="46">
        <f t="shared" si="396"/>
        <v>0</v>
      </c>
      <c r="AZ471" s="46">
        <f t="shared" si="397"/>
        <v>0</v>
      </c>
      <c r="BA471" s="46">
        <f>IF(SUM(Referrals[[#This Row],[Tribal.bin]:[GA.bin]]) = 0,0,1)</f>
        <v>1</v>
      </c>
      <c r="BB471" s="46">
        <f t="shared" si="398"/>
        <v>0</v>
      </c>
      <c r="BC471" s="46">
        <f t="shared" si="399"/>
        <v>0</v>
      </c>
      <c r="BD471" s="46">
        <f t="shared" si="400"/>
        <v>0</v>
      </c>
      <c r="BE471" s="46">
        <f t="shared" si="401"/>
        <v>0</v>
      </c>
      <c r="BF471" s="46">
        <f t="shared" si="402"/>
        <v>0</v>
      </c>
      <c r="BG471" s="46">
        <f t="shared" si="403"/>
        <v>0</v>
      </c>
      <c r="BH471" s="46">
        <f t="shared" si="404"/>
        <v>1</v>
      </c>
      <c r="BI471" s="46">
        <f t="shared" si="405"/>
        <v>0</v>
      </c>
      <c r="BJ471" s="46">
        <f t="shared" si="406"/>
        <v>1</v>
      </c>
      <c r="BK471" s="46">
        <f t="shared" si="407"/>
        <v>1</v>
      </c>
      <c r="BL471" s="46">
        <f t="shared" si="408"/>
        <v>0</v>
      </c>
      <c r="BM471" s="46">
        <f t="shared" si="409"/>
        <v>0</v>
      </c>
      <c r="BN471" s="46">
        <f t="shared" si="410"/>
        <v>1</v>
      </c>
      <c r="BO471" s="46">
        <f t="shared" si="411"/>
        <v>1</v>
      </c>
      <c r="BP471" s="46">
        <f t="shared" si="412"/>
        <v>0</v>
      </c>
      <c r="BQ471" s="46">
        <f t="shared" si="413"/>
        <v>0</v>
      </c>
      <c r="BR471" s="46">
        <f t="shared" si="414"/>
        <v>0</v>
      </c>
      <c r="BS471" s="46">
        <f t="shared" si="415"/>
        <v>1</v>
      </c>
      <c r="BT471" s="46">
        <f t="shared" si="416"/>
        <v>0</v>
      </c>
      <c r="BU471" s="46">
        <f t="shared" si="417"/>
        <v>0</v>
      </c>
      <c r="BV471" s="46">
        <f t="shared" si="418"/>
        <v>0</v>
      </c>
      <c r="BW471" s="46">
        <f>COUNTIF(Referrals[[#This Row],[Name]:[Alt.contact]],"Mi")</f>
        <v>0</v>
      </c>
      <c r="BX471" s="46">
        <f t="shared" si="419"/>
        <v>0</v>
      </c>
      <c r="BY471" s="46">
        <f t="shared" si="420"/>
        <v>0</v>
      </c>
      <c r="BZ471" s="46">
        <f t="shared" si="421"/>
        <v>0</v>
      </c>
      <c r="CA471" s="46">
        <f t="shared" si="422"/>
        <v>0</v>
      </c>
      <c r="CB471" s="46">
        <f t="shared" si="423"/>
        <v>1</v>
      </c>
      <c r="CC471" s="46">
        <f t="shared" si="424"/>
        <v>0</v>
      </c>
      <c r="CD471" s="46">
        <f t="shared" si="425"/>
        <v>0</v>
      </c>
      <c r="CE471" s="54"/>
      <c r="CF471" t="s">
        <v>717</v>
      </c>
      <c r="CG471" s="41" t="s">
        <v>104</v>
      </c>
      <c r="CH471" s="62"/>
      <c r="CI471" s="54" t="s">
        <v>27</v>
      </c>
      <c r="CJ471" s="47">
        <v>43619</v>
      </c>
      <c r="CK471" s="80" t="str">
        <f t="shared" si="426"/>
        <v xml:space="preserve"> </v>
      </c>
      <c r="CL471" s="55"/>
      <c r="CM471" s="6" t="str">
        <f t="shared" ca="1" si="427"/>
        <v xml:space="preserve"> </v>
      </c>
      <c r="CN471" s="6" t="str">
        <f t="shared" ca="1" si="428"/>
        <v xml:space="preserve"> </v>
      </c>
      <c r="CO471" s="80" t="str">
        <f t="shared" ca="1" si="429"/>
        <v xml:space="preserve"> </v>
      </c>
      <c r="CP471" s="80" t="str">
        <f t="shared" si="430"/>
        <v xml:space="preserve"> </v>
      </c>
      <c r="CQ471" s="80" t="str">
        <f t="shared" si="431"/>
        <v xml:space="preserve"> </v>
      </c>
      <c r="CR471" s="80" t="str">
        <f t="shared" si="432"/>
        <v xml:space="preserve"> </v>
      </c>
      <c r="CS471" s="80">
        <f t="shared" si="433"/>
        <v>27</v>
      </c>
    </row>
    <row r="472" spans="1:97">
      <c r="A472" s="39" t="s">
        <v>616</v>
      </c>
      <c r="B472" s="40" t="s">
        <v>43</v>
      </c>
      <c r="C472" s="40" t="s">
        <v>596</v>
      </c>
      <c r="D472" s="41">
        <v>1016618</v>
      </c>
      <c r="E472" s="60">
        <v>43588</v>
      </c>
      <c r="F472" s="42">
        <v>43592</v>
      </c>
      <c r="G472" s="42">
        <v>26472</v>
      </c>
      <c r="H472" s="43">
        <f t="shared" si="434"/>
        <v>46</v>
      </c>
      <c r="I472" s="43" t="s">
        <v>8</v>
      </c>
      <c r="J472" s="43" t="s">
        <v>8</v>
      </c>
      <c r="K472" s="44">
        <v>13</v>
      </c>
      <c r="L472" s="44" t="s">
        <v>8</v>
      </c>
      <c r="M472" s="44" t="s">
        <v>11</v>
      </c>
      <c r="N472" s="44" t="s">
        <v>11</v>
      </c>
      <c r="O472" s="45" t="s">
        <v>8</v>
      </c>
      <c r="P472" s="40" t="s">
        <v>9</v>
      </c>
      <c r="Q472" t="s">
        <v>11</v>
      </c>
      <c r="R472" s="40"/>
      <c r="S472" s="40"/>
      <c r="T472" s="40" t="s">
        <v>22</v>
      </c>
      <c r="U472" s="75" t="s">
        <v>678</v>
      </c>
      <c r="V472" s="41" t="s">
        <v>11</v>
      </c>
      <c r="W472" s="75" t="s">
        <v>11</v>
      </c>
      <c r="X472" s="75" t="s">
        <v>8</v>
      </c>
      <c r="Y472" s="75" t="s">
        <v>8</v>
      </c>
      <c r="Z472" s="85"/>
      <c r="AA472" s="40"/>
      <c r="AB472" s="40"/>
      <c r="AC472" s="41"/>
      <c r="AD472" s="40"/>
      <c r="AE472" s="40" t="s">
        <v>12</v>
      </c>
      <c r="AF472" s="44">
        <f>Referrals[[#This Row],[Date.Received]]-Referrals[[#This Row],[Date.Assessed]]</f>
        <v>4</v>
      </c>
      <c r="AG472" s="6" t="s">
        <v>644</v>
      </c>
      <c r="AH472" s="6" t="s">
        <v>642</v>
      </c>
      <c r="AI472" s="6" t="s">
        <v>700</v>
      </c>
      <c r="AJ472" s="63">
        <f t="shared" si="381"/>
        <v>2019</v>
      </c>
      <c r="AK472" s="63">
        <f t="shared" si="382"/>
        <v>5</v>
      </c>
      <c r="AL472" s="44">
        <f t="shared" si="383"/>
        <v>1</v>
      </c>
      <c r="AM472" s="80">
        <f t="shared" si="384"/>
        <v>0</v>
      </c>
      <c r="AN472" s="80">
        <f t="shared" si="385"/>
        <v>0</v>
      </c>
      <c r="AO472" s="44">
        <f t="shared" si="386"/>
        <v>0</v>
      </c>
      <c r="AP472" s="80">
        <f t="shared" si="387"/>
        <v>0</v>
      </c>
      <c r="AQ472" s="44">
        <f t="shared" si="388"/>
        <v>0</v>
      </c>
      <c r="AR472" s="80">
        <f t="shared" si="389"/>
        <v>0</v>
      </c>
      <c r="AS472" s="44">
        <f t="shared" si="390"/>
        <v>1</v>
      </c>
      <c r="AT472" s="80">
        <f t="shared" si="391"/>
        <v>0</v>
      </c>
      <c r="AU472" s="80">
        <f t="shared" si="392"/>
        <v>0</v>
      </c>
      <c r="AV472" s="46">
        <f t="shared" si="393"/>
        <v>1</v>
      </c>
      <c r="AW472" s="46">
        <f t="shared" si="394"/>
        <v>1</v>
      </c>
      <c r="AX472" s="46">
        <f t="shared" si="395"/>
        <v>0</v>
      </c>
      <c r="AY472" s="46">
        <f t="shared" si="396"/>
        <v>0</v>
      </c>
      <c r="AZ472" s="46">
        <f t="shared" si="397"/>
        <v>0</v>
      </c>
      <c r="BA472" s="46">
        <f>IF(SUM(Referrals[[#This Row],[Tribal.bin]:[GA.bin]]) = 0,0,1)</f>
        <v>1</v>
      </c>
      <c r="BB472" s="46">
        <f t="shared" si="398"/>
        <v>0</v>
      </c>
      <c r="BC472" s="46">
        <f t="shared" si="399"/>
        <v>0</v>
      </c>
      <c r="BD472" s="46">
        <f t="shared" si="400"/>
        <v>0</v>
      </c>
      <c r="BE472" s="46">
        <f t="shared" si="401"/>
        <v>0</v>
      </c>
      <c r="BF472" s="46">
        <f t="shared" si="402"/>
        <v>0</v>
      </c>
      <c r="BG472" s="46">
        <f t="shared" si="403"/>
        <v>0</v>
      </c>
      <c r="BH472" s="46">
        <f t="shared" si="404"/>
        <v>1</v>
      </c>
      <c r="BI472" s="46">
        <f t="shared" si="405"/>
        <v>0</v>
      </c>
      <c r="BJ472" s="46">
        <f t="shared" si="406"/>
        <v>1</v>
      </c>
      <c r="BK472" s="46">
        <f t="shared" si="407"/>
        <v>1</v>
      </c>
      <c r="BL472" s="46">
        <f t="shared" si="408"/>
        <v>0</v>
      </c>
      <c r="BM472" s="46">
        <f t="shared" si="409"/>
        <v>1</v>
      </c>
      <c r="BN472" s="46">
        <f t="shared" si="410"/>
        <v>0</v>
      </c>
      <c r="BO472" s="46">
        <f t="shared" si="411"/>
        <v>0</v>
      </c>
      <c r="BP472" s="46">
        <f t="shared" si="412"/>
        <v>0</v>
      </c>
      <c r="BQ472" s="46">
        <f t="shared" si="413"/>
        <v>0</v>
      </c>
      <c r="BR472" s="46">
        <f t="shared" si="414"/>
        <v>0</v>
      </c>
      <c r="BS472" s="46">
        <f t="shared" si="415"/>
        <v>1</v>
      </c>
      <c r="BT472" s="46">
        <f t="shared" si="416"/>
        <v>0</v>
      </c>
      <c r="BU472" s="46">
        <f t="shared" si="417"/>
        <v>0</v>
      </c>
      <c r="BV472" s="46">
        <f t="shared" si="418"/>
        <v>0</v>
      </c>
      <c r="BW472" s="46">
        <f>COUNTIF(Referrals[[#This Row],[Name]:[Alt.contact]],"Mi")</f>
        <v>1</v>
      </c>
      <c r="BX472" s="46">
        <f t="shared" si="419"/>
        <v>1</v>
      </c>
      <c r="BY472" s="46">
        <f t="shared" si="420"/>
        <v>0</v>
      </c>
      <c r="BZ472" s="46">
        <f t="shared" si="421"/>
        <v>0</v>
      </c>
      <c r="CA472" s="46">
        <f t="shared" si="422"/>
        <v>0</v>
      </c>
      <c r="CB472" s="46">
        <f t="shared" si="423"/>
        <v>1</v>
      </c>
      <c r="CC472" s="46">
        <f t="shared" si="424"/>
        <v>0</v>
      </c>
      <c r="CD472" s="46">
        <f t="shared" si="425"/>
        <v>0</v>
      </c>
      <c r="CE472" s="54"/>
      <c r="CF472" s="40" t="s">
        <v>413</v>
      </c>
      <c r="CG472" s="54"/>
      <c r="CH472" s="62"/>
      <c r="CI472" s="54"/>
      <c r="CJ472" s="47">
        <v>43621</v>
      </c>
      <c r="CK472" s="80" t="str">
        <f t="shared" si="426"/>
        <v xml:space="preserve"> </v>
      </c>
      <c r="CL472" s="55"/>
      <c r="CM472" s="6" t="str">
        <f t="shared" ca="1" si="427"/>
        <v xml:space="preserve"> </v>
      </c>
      <c r="CN472" s="6" t="str">
        <f t="shared" ca="1" si="428"/>
        <v xml:space="preserve"> </v>
      </c>
      <c r="CO472" s="80" t="str">
        <f t="shared" ca="1" si="429"/>
        <v xml:space="preserve"> </v>
      </c>
      <c r="CP472" s="80" t="str">
        <f t="shared" si="430"/>
        <v xml:space="preserve"> </v>
      </c>
      <c r="CQ472" s="80" t="str">
        <f t="shared" si="431"/>
        <v xml:space="preserve"> </v>
      </c>
      <c r="CR472" s="80" t="str">
        <f t="shared" si="432"/>
        <v xml:space="preserve"> </v>
      </c>
      <c r="CS472" s="80">
        <f t="shared" si="433"/>
        <v>29</v>
      </c>
    </row>
    <row r="473" spans="1:97">
      <c r="A473" s="39" t="s">
        <v>621</v>
      </c>
      <c r="B473" s="40" t="s">
        <v>6</v>
      </c>
      <c r="C473" s="40" t="s">
        <v>565</v>
      </c>
      <c r="D473" s="41">
        <v>1038114</v>
      </c>
      <c r="E473" s="60">
        <v>42822</v>
      </c>
      <c r="F473" s="42">
        <v>43627</v>
      </c>
      <c r="G473" s="42">
        <v>29979</v>
      </c>
      <c r="H473" s="43">
        <f t="shared" si="434"/>
        <v>37</v>
      </c>
      <c r="I473" s="43" t="s">
        <v>11</v>
      </c>
      <c r="J473" s="43" t="s">
        <v>8</v>
      </c>
      <c r="K473" s="44">
        <v>10</v>
      </c>
      <c r="L473" s="44" t="s">
        <v>8</v>
      </c>
      <c r="M473" s="44" t="s">
        <v>8</v>
      </c>
      <c r="N473" s="44" t="s">
        <v>8</v>
      </c>
      <c r="O473" s="45" t="s">
        <v>8</v>
      </c>
      <c r="P473" s="40" t="s">
        <v>9</v>
      </c>
      <c r="Q473" t="s">
        <v>11</v>
      </c>
      <c r="R473" s="40"/>
      <c r="S473" s="40"/>
      <c r="T473" s="40" t="s">
        <v>22</v>
      </c>
      <c r="U473" s="75" t="s">
        <v>8</v>
      </c>
      <c r="V473" s="41" t="s">
        <v>11</v>
      </c>
      <c r="W473" s="75" t="s">
        <v>11</v>
      </c>
      <c r="X473" s="75" t="s">
        <v>11</v>
      </c>
      <c r="Y473" s="75" t="s">
        <v>8</v>
      </c>
      <c r="Z473" s="85"/>
      <c r="AA473" s="40"/>
      <c r="AB473" s="40" t="s">
        <v>26</v>
      </c>
      <c r="AC473" s="41"/>
      <c r="AD473" s="47">
        <v>43634</v>
      </c>
      <c r="AE473" t="s">
        <v>16</v>
      </c>
      <c r="AF473" s="6">
        <f>Referrals[[#This Row],[Date.Received]]-Referrals[[#This Row],[Date.Assessed]]</f>
        <v>805</v>
      </c>
      <c r="AG473" s="6" t="s">
        <v>644</v>
      </c>
      <c r="AH473" s="6" t="s">
        <v>640</v>
      </c>
      <c r="AI473" s="6" t="s">
        <v>700</v>
      </c>
      <c r="AJ473" s="63">
        <f t="shared" si="381"/>
        <v>2019</v>
      </c>
      <c r="AK473" s="63">
        <f t="shared" si="382"/>
        <v>6</v>
      </c>
      <c r="AL473" s="6">
        <f t="shared" si="383"/>
        <v>1</v>
      </c>
      <c r="AM473" s="80">
        <f t="shared" si="384"/>
        <v>0</v>
      </c>
      <c r="AN473" s="80">
        <f t="shared" si="385"/>
        <v>0</v>
      </c>
      <c r="AO473" s="44">
        <f t="shared" si="386"/>
        <v>0</v>
      </c>
      <c r="AP473" s="80">
        <f t="shared" si="387"/>
        <v>0</v>
      </c>
      <c r="AQ473" s="6">
        <f t="shared" si="388"/>
        <v>1</v>
      </c>
      <c r="AR473" s="80">
        <f t="shared" si="389"/>
        <v>0</v>
      </c>
      <c r="AS473" s="44">
        <f t="shared" si="390"/>
        <v>0</v>
      </c>
      <c r="AT473" s="80">
        <f t="shared" si="391"/>
        <v>0</v>
      </c>
      <c r="AU473" s="80">
        <f t="shared" si="392"/>
        <v>0</v>
      </c>
      <c r="AV473" s="80">
        <f t="shared" si="393"/>
        <v>1</v>
      </c>
      <c r="AW473" s="80">
        <f t="shared" si="394"/>
        <v>1</v>
      </c>
      <c r="AX473" s="80">
        <f t="shared" si="395"/>
        <v>0</v>
      </c>
      <c r="AY473" s="80">
        <f t="shared" si="396"/>
        <v>0</v>
      </c>
      <c r="AZ473" s="80">
        <f t="shared" si="397"/>
        <v>0</v>
      </c>
      <c r="BA473" s="80">
        <f>IF(SUM(Referrals[[#This Row],[Tribal.bin]:[GA.bin]]) = 0,0,1)</f>
        <v>1</v>
      </c>
      <c r="BB473" s="80">
        <f t="shared" si="398"/>
        <v>0</v>
      </c>
      <c r="BC473" s="80">
        <f t="shared" si="399"/>
        <v>0</v>
      </c>
      <c r="BD473" s="80">
        <f t="shared" si="400"/>
        <v>0</v>
      </c>
      <c r="BE473" s="80">
        <f t="shared" si="401"/>
        <v>0</v>
      </c>
      <c r="BF473" s="80">
        <f t="shared" si="402"/>
        <v>0</v>
      </c>
      <c r="BG473" s="80">
        <f t="shared" si="403"/>
        <v>0</v>
      </c>
      <c r="BH473" s="80">
        <f t="shared" si="404"/>
        <v>1</v>
      </c>
      <c r="BI473" s="80">
        <f t="shared" si="405"/>
        <v>0</v>
      </c>
      <c r="BJ473" s="80">
        <f t="shared" si="406"/>
        <v>0</v>
      </c>
      <c r="BK473" s="80">
        <f t="shared" si="407"/>
        <v>0</v>
      </c>
      <c r="BL473" s="80">
        <f t="shared" si="408"/>
        <v>0</v>
      </c>
      <c r="BM473" s="80">
        <f t="shared" si="409"/>
        <v>1</v>
      </c>
      <c r="BN473" s="80">
        <f t="shared" si="410"/>
        <v>0</v>
      </c>
      <c r="BO473" s="80">
        <f t="shared" si="411"/>
        <v>0</v>
      </c>
      <c r="BP473" s="80">
        <f t="shared" si="412"/>
        <v>0</v>
      </c>
      <c r="BQ473" s="46">
        <f t="shared" si="413"/>
        <v>1</v>
      </c>
      <c r="BR473" s="46">
        <f t="shared" si="414"/>
        <v>0</v>
      </c>
      <c r="BS473" s="46">
        <f t="shared" si="415"/>
        <v>1</v>
      </c>
      <c r="BT473" s="46">
        <f t="shared" si="416"/>
        <v>1</v>
      </c>
      <c r="BU473" s="46">
        <f t="shared" si="417"/>
        <v>0</v>
      </c>
      <c r="BV473" s="46">
        <f t="shared" si="418"/>
        <v>0</v>
      </c>
      <c r="BW473" s="46">
        <f>COUNTIF(Referrals[[#This Row],[Name]:[Alt.contact]],"Mi")</f>
        <v>0</v>
      </c>
      <c r="BX473" s="46">
        <f t="shared" si="419"/>
        <v>0</v>
      </c>
      <c r="BY473" s="43">
        <f t="shared" si="420"/>
        <v>1</v>
      </c>
      <c r="BZ473" s="43">
        <f t="shared" si="421"/>
        <v>0</v>
      </c>
      <c r="CA473" s="46">
        <f t="shared" si="422"/>
        <v>1</v>
      </c>
      <c r="CB473" s="46">
        <f t="shared" si="423"/>
        <v>0</v>
      </c>
      <c r="CC473" s="46">
        <f t="shared" si="424"/>
        <v>0</v>
      </c>
      <c r="CD473" s="46">
        <f t="shared" si="425"/>
        <v>0</v>
      </c>
      <c r="CE473" s="56">
        <v>43677</v>
      </c>
      <c r="CF473" s="40"/>
      <c r="CG473" s="54"/>
      <c r="CH473" s="62"/>
      <c r="CI473" s="54"/>
      <c r="CJ473" s="47">
        <v>43677</v>
      </c>
      <c r="CK473" s="80" t="str">
        <f t="shared" si="426"/>
        <v>Yes</v>
      </c>
      <c r="CL473" s="15"/>
      <c r="CM473" s="6">
        <f t="shared" ca="1" si="427"/>
        <v>184</v>
      </c>
      <c r="CN473" s="6" t="str">
        <f t="shared" ca="1" si="428"/>
        <v>no</v>
      </c>
      <c r="CO473" s="80" t="str">
        <f t="shared" ca="1" si="429"/>
        <v>no</v>
      </c>
      <c r="CP473" s="80">
        <f t="shared" si="430"/>
        <v>50</v>
      </c>
      <c r="CQ473" s="80">
        <f t="shared" si="431"/>
        <v>7</v>
      </c>
      <c r="CR473" s="80">
        <f t="shared" si="432"/>
        <v>43</v>
      </c>
      <c r="CS473" s="80" t="str">
        <f t="shared" si="433"/>
        <v xml:space="preserve"> </v>
      </c>
    </row>
    <row r="474" spans="1:97">
      <c r="A474" s="39" t="s">
        <v>624</v>
      </c>
      <c r="B474" s="40" t="s">
        <v>625</v>
      </c>
      <c r="C474" s="40" t="s">
        <v>442</v>
      </c>
      <c r="D474" s="41">
        <v>1034066</v>
      </c>
      <c r="E474" s="60">
        <v>42723</v>
      </c>
      <c r="F474" s="42">
        <v>43627</v>
      </c>
      <c r="G474" s="42">
        <v>28765</v>
      </c>
      <c r="H474" s="43">
        <f t="shared" si="434"/>
        <v>40</v>
      </c>
      <c r="I474" s="43" t="s">
        <v>8</v>
      </c>
      <c r="J474" s="43" t="s">
        <v>8</v>
      </c>
      <c r="K474" s="44">
        <v>9</v>
      </c>
      <c r="L474" s="44" t="s">
        <v>8</v>
      </c>
      <c r="M474" s="44" t="s">
        <v>11</v>
      </c>
      <c r="N474" s="44" t="s">
        <v>11</v>
      </c>
      <c r="O474" s="45" t="s">
        <v>8</v>
      </c>
      <c r="P474" s="40" t="s">
        <v>107</v>
      </c>
      <c r="Q474" t="s">
        <v>11</v>
      </c>
      <c r="R474" s="40"/>
      <c r="S474" s="40" t="s">
        <v>11</v>
      </c>
      <c r="T474" s="40" t="s">
        <v>10</v>
      </c>
      <c r="U474" s="75" t="s">
        <v>8</v>
      </c>
      <c r="V474" s="41" t="s">
        <v>11</v>
      </c>
      <c r="W474" s="75" t="s">
        <v>11</v>
      </c>
      <c r="X474" s="75" t="s">
        <v>11</v>
      </c>
      <c r="Y474" s="75" t="s">
        <v>8</v>
      </c>
      <c r="Z474" s="85"/>
      <c r="AA474" s="40"/>
      <c r="AB474" s="40" t="s">
        <v>26</v>
      </c>
      <c r="AC474" s="41"/>
      <c r="AD474" s="47">
        <v>43644</v>
      </c>
      <c r="AE474" t="s">
        <v>16</v>
      </c>
      <c r="AF474" s="6">
        <f>Referrals[[#This Row],[Date.Received]]-Referrals[[#This Row],[Date.Assessed]]</f>
        <v>904</v>
      </c>
      <c r="AG474" s="6" t="s">
        <v>644</v>
      </c>
      <c r="AH474" s="6" t="s">
        <v>642</v>
      </c>
      <c r="AI474" s="6" t="s">
        <v>700</v>
      </c>
      <c r="AJ474" s="63">
        <f t="shared" si="381"/>
        <v>2019</v>
      </c>
      <c r="AK474" s="63">
        <f t="shared" si="382"/>
        <v>6</v>
      </c>
      <c r="AL474" s="6">
        <f t="shared" si="383"/>
        <v>1</v>
      </c>
      <c r="AM474" s="80">
        <f t="shared" si="384"/>
        <v>0</v>
      </c>
      <c r="AN474" s="80">
        <f t="shared" si="385"/>
        <v>0</v>
      </c>
      <c r="AO474" s="44">
        <f t="shared" si="386"/>
        <v>0</v>
      </c>
      <c r="AP474" s="80">
        <f t="shared" si="387"/>
        <v>0</v>
      </c>
      <c r="AQ474" s="44">
        <f t="shared" si="388"/>
        <v>0</v>
      </c>
      <c r="AR474" s="80">
        <f t="shared" si="389"/>
        <v>0</v>
      </c>
      <c r="AS474" s="6">
        <f t="shared" si="390"/>
        <v>1</v>
      </c>
      <c r="AT474" s="80">
        <f t="shared" si="391"/>
        <v>0</v>
      </c>
      <c r="AU474" s="80">
        <f t="shared" si="392"/>
        <v>0</v>
      </c>
      <c r="AV474" s="72">
        <f t="shared" si="393"/>
        <v>1</v>
      </c>
      <c r="AW474" s="72">
        <f t="shared" si="394"/>
        <v>0</v>
      </c>
      <c r="AX474" s="72">
        <f t="shared" si="395"/>
        <v>1</v>
      </c>
      <c r="AY474" s="72">
        <f t="shared" si="396"/>
        <v>0</v>
      </c>
      <c r="AZ474" s="72">
        <f t="shared" si="397"/>
        <v>0</v>
      </c>
      <c r="BA474" s="72">
        <f>IF(SUM(Referrals[[#This Row],[Tribal.bin]:[GA.bin]]) = 0,0,1)</f>
        <v>1</v>
      </c>
      <c r="BB474" s="72">
        <f t="shared" si="398"/>
        <v>0</v>
      </c>
      <c r="BC474" s="72">
        <f t="shared" si="399"/>
        <v>1</v>
      </c>
      <c r="BD474" s="72">
        <f t="shared" si="400"/>
        <v>0</v>
      </c>
      <c r="BE474" s="72">
        <f t="shared" si="401"/>
        <v>0</v>
      </c>
      <c r="BF474" s="72">
        <f t="shared" si="402"/>
        <v>0</v>
      </c>
      <c r="BG474" s="72">
        <f t="shared" si="403"/>
        <v>0</v>
      </c>
      <c r="BH474" s="72">
        <f t="shared" si="404"/>
        <v>0</v>
      </c>
      <c r="BI474" s="72">
        <f t="shared" si="405"/>
        <v>0</v>
      </c>
      <c r="BJ474" s="78">
        <f t="shared" si="406"/>
        <v>1</v>
      </c>
      <c r="BK474" s="78">
        <f t="shared" si="407"/>
        <v>1</v>
      </c>
      <c r="BL474" s="78">
        <f t="shared" si="408"/>
        <v>0</v>
      </c>
      <c r="BM474" s="72">
        <f t="shared" si="409"/>
        <v>1</v>
      </c>
      <c r="BN474" s="72">
        <f t="shared" si="410"/>
        <v>0</v>
      </c>
      <c r="BO474" s="72">
        <f t="shared" si="411"/>
        <v>1</v>
      </c>
      <c r="BP474" s="80">
        <f t="shared" si="412"/>
        <v>0</v>
      </c>
      <c r="BQ474" s="46">
        <f t="shared" si="413"/>
        <v>0</v>
      </c>
      <c r="BR474" s="46">
        <f t="shared" si="414"/>
        <v>0</v>
      </c>
      <c r="BS474" s="46">
        <f t="shared" si="415"/>
        <v>1</v>
      </c>
      <c r="BT474" s="46">
        <f t="shared" si="416"/>
        <v>1</v>
      </c>
      <c r="BU474" s="46">
        <f t="shared" si="417"/>
        <v>0</v>
      </c>
      <c r="BV474" s="46">
        <f t="shared" si="418"/>
        <v>0</v>
      </c>
      <c r="BW474" s="46">
        <f>COUNTIF(Referrals[[#This Row],[Name]:[Alt.contact]],"Mi")</f>
        <v>0</v>
      </c>
      <c r="BX474" s="46">
        <f t="shared" si="419"/>
        <v>0</v>
      </c>
      <c r="BY474" s="43">
        <f t="shared" si="420"/>
        <v>1</v>
      </c>
      <c r="BZ474" s="43">
        <f t="shared" si="421"/>
        <v>0</v>
      </c>
      <c r="CA474" s="46">
        <f t="shared" si="422"/>
        <v>1</v>
      </c>
      <c r="CB474" s="46">
        <f t="shared" si="423"/>
        <v>0</v>
      </c>
      <c r="CC474" s="46">
        <f t="shared" si="424"/>
        <v>0</v>
      </c>
      <c r="CD474" s="46">
        <f t="shared" si="425"/>
        <v>0</v>
      </c>
      <c r="CE474" s="56">
        <v>43675</v>
      </c>
      <c r="CF474" s="40"/>
      <c r="CG474" s="54"/>
      <c r="CH474" s="62"/>
      <c r="CI474" s="54"/>
      <c r="CJ474" s="47">
        <v>43675</v>
      </c>
      <c r="CK474" s="80" t="str">
        <f t="shared" si="426"/>
        <v>Yes</v>
      </c>
      <c r="CL474" s="15"/>
      <c r="CM474" s="6">
        <f t="shared" ca="1" si="427"/>
        <v>186</v>
      </c>
      <c r="CN474" s="6" t="str">
        <f t="shared" ca="1" si="428"/>
        <v>no</v>
      </c>
      <c r="CO474" s="80" t="str">
        <f t="shared" ca="1" si="429"/>
        <v>no</v>
      </c>
      <c r="CP474" s="80">
        <f t="shared" si="430"/>
        <v>48</v>
      </c>
      <c r="CQ474" s="80">
        <f t="shared" si="431"/>
        <v>17</v>
      </c>
      <c r="CR474" s="80">
        <f t="shared" si="432"/>
        <v>31</v>
      </c>
      <c r="CS474" s="80" t="str">
        <f t="shared" si="433"/>
        <v xml:space="preserve"> </v>
      </c>
    </row>
    <row r="475" spans="1:97">
      <c r="A475" s="39" t="s">
        <v>628</v>
      </c>
      <c r="B475" s="40" t="s">
        <v>60</v>
      </c>
      <c r="C475" s="40" t="s">
        <v>568</v>
      </c>
      <c r="D475" s="41">
        <v>1050847</v>
      </c>
      <c r="E475" s="60">
        <v>43566</v>
      </c>
      <c r="F475" s="42">
        <v>43627</v>
      </c>
      <c r="G475" s="42">
        <v>33722</v>
      </c>
      <c r="H475" s="43">
        <f t="shared" si="434"/>
        <v>27</v>
      </c>
      <c r="I475" s="43" t="s">
        <v>8</v>
      </c>
      <c r="J475" s="43" t="s">
        <v>8</v>
      </c>
      <c r="K475" s="44">
        <v>14</v>
      </c>
      <c r="L475" s="44" t="s">
        <v>8</v>
      </c>
      <c r="M475" s="44" t="s">
        <v>8</v>
      </c>
      <c r="N475" s="44" t="s">
        <v>8</v>
      </c>
      <c r="O475" s="45" t="s">
        <v>8</v>
      </c>
      <c r="P475" s="40" t="s">
        <v>355</v>
      </c>
      <c r="Q475" t="s">
        <v>11</v>
      </c>
      <c r="R475" t="s">
        <v>11</v>
      </c>
      <c r="S475" s="40" t="s">
        <v>11</v>
      </c>
      <c r="T475" s="40" t="s">
        <v>22</v>
      </c>
      <c r="U475" s="75" t="s">
        <v>8</v>
      </c>
      <c r="V475" s="41" t="s">
        <v>11</v>
      </c>
      <c r="W475" s="75" t="s">
        <v>11</v>
      </c>
      <c r="X475" s="75" t="s">
        <v>11</v>
      </c>
      <c r="Y475" s="75" t="s">
        <v>8</v>
      </c>
      <c r="Z475" s="85"/>
      <c r="AA475" s="40"/>
      <c r="AB475" s="40" t="s">
        <v>675</v>
      </c>
      <c r="AC475" s="41" t="s">
        <v>718</v>
      </c>
      <c r="AD475" s="47">
        <v>43642</v>
      </c>
      <c r="AE475" s="40" t="s">
        <v>12</v>
      </c>
      <c r="AF475" s="44">
        <f>Referrals[[#This Row],[Date.Received]]-Referrals[[#This Row],[Date.Assessed]]</f>
        <v>61</v>
      </c>
      <c r="AG475" s="44" t="s">
        <v>645</v>
      </c>
      <c r="AH475" s="6" t="s">
        <v>642</v>
      </c>
      <c r="AI475" s="6" t="s">
        <v>700</v>
      </c>
      <c r="AJ475" s="63">
        <f t="shared" si="381"/>
        <v>2019</v>
      </c>
      <c r="AK475" s="63">
        <f t="shared" si="382"/>
        <v>6</v>
      </c>
      <c r="AL475" s="44">
        <f t="shared" si="383"/>
        <v>0</v>
      </c>
      <c r="AM475" s="44">
        <f t="shared" si="384"/>
        <v>1</v>
      </c>
      <c r="AN475" s="80">
        <f t="shared" si="385"/>
        <v>0</v>
      </c>
      <c r="AO475" s="44">
        <f t="shared" si="386"/>
        <v>0</v>
      </c>
      <c r="AP475" s="80">
        <f t="shared" si="387"/>
        <v>0</v>
      </c>
      <c r="AQ475" s="44">
        <f t="shared" si="388"/>
        <v>0</v>
      </c>
      <c r="AR475" s="80">
        <f t="shared" si="389"/>
        <v>0</v>
      </c>
      <c r="AS475" s="44">
        <f t="shared" si="390"/>
        <v>1</v>
      </c>
      <c r="AT475" s="80">
        <f t="shared" si="391"/>
        <v>0</v>
      </c>
      <c r="AU475" s="80">
        <f t="shared" si="392"/>
        <v>0</v>
      </c>
      <c r="AV475" s="46">
        <f t="shared" si="393"/>
        <v>1</v>
      </c>
      <c r="AW475" s="46">
        <f t="shared" si="394"/>
        <v>1</v>
      </c>
      <c r="AX475" s="46">
        <f t="shared" si="395"/>
        <v>0</v>
      </c>
      <c r="AY475" s="46">
        <f t="shared" si="396"/>
        <v>0</v>
      </c>
      <c r="AZ475" s="46">
        <f t="shared" si="397"/>
        <v>0</v>
      </c>
      <c r="BA475" s="46">
        <f>IF(SUM(Referrals[[#This Row],[Tribal.bin]:[GA.bin]]) = 0,0,1)</f>
        <v>1</v>
      </c>
      <c r="BB475" s="46">
        <f t="shared" si="398"/>
        <v>0</v>
      </c>
      <c r="BC475" s="46">
        <f t="shared" si="399"/>
        <v>0</v>
      </c>
      <c r="BD475" s="46">
        <f t="shared" si="400"/>
        <v>0</v>
      </c>
      <c r="BE475" s="46">
        <f t="shared" si="401"/>
        <v>1</v>
      </c>
      <c r="BF475" s="46">
        <f t="shared" si="402"/>
        <v>0</v>
      </c>
      <c r="BG475" s="46">
        <f t="shared" si="403"/>
        <v>0</v>
      </c>
      <c r="BH475" s="46">
        <f t="shared" si="404"/>
        <v>0</v>
      </c>
      <c r="BI475" s="46">
        <f t="shared" si="405"/>
        <v>0</v>
      </c>
      <c r="BJ475" s="46">
        <f t="shared" si="406"/>
        <v>0</v>
      </c>
      <c r="BK475" s="46">
        <f t="shared" si="407"/>
        <v>0</v>
      </c>
      <c r="BL475" s="46">
        <f t="shared" si="408"/>
        <v>0</v>
      </c>
      <c r="BM475" s="46">
        <f t="shared" si="409"/>
        <v>1</v>
      </c>
      <c r="BN475" s="46">
        <f t="shared" si="410"/>
        <v>1</v>
      </c>
      <c r="BO475" s="46">
        <f t="shared" si="411"/>
        <v>1</v>
      </c>
      <c r="BP475" s="46">
        <f t="shared" si="412"/>
        <v>0</v>
      </c>
      <c r="BQ475" s="46">
        <f t="shared" si="413"/>
        <v>0</v>
      </c>
      <c r="BR475" s="46">
        <f t="shared" si="414"/>
        <v>0</v>
      </c>
      <c r="BS475" s="46">
        <f t="shared" si="415"/>
        <v>1</v>
      </c>
      <c r="BT475" s="46">
        <f t="shared" si="416"/>
        <v>1</v>
      </c>
      <c r="BU475" s="46">
        <f t="shared" si="417"/>
        <v>0</v>
      </c>
      <c r="BV475" s="46">
        <f t="shared" si="418"/>
        <v>0</v>
      </c>
      <c r="BW475" s="46">
        <f>COUNTIF(Referrals[[#This Row],[Name]:[Alt.contact]],"Mi")</f>
        <v>0</v>
      </c>
      <c r="BX475" s="46">
        <f t="shared" si="419"/>
        <v>0</v>
      </c>
      <c r="BY475" s="46">
        <f t="shared" si="420"/>
        <v>1</v>
      </c>
      <c r="BZ475" s="46">
        <f t="shared" si="421"/>
        <v>0</v>
      </c>
      <c r="CA475" s="46">
        <f t="shared" si="422"/>
        <v>0</v>
      </c>
      <c r="CB475" s="46">
        <f t="shared" si="423"/>
        <v>1</v>
      </c>
      <c r="CC475" s="46">
        <f t="shared" si="424"/>
        <v>0</v>
      </c>
      <c r="CD475" s="46">
        <f t="shared" si="425"/>
        <v>0</v>
      </c>
      <c r="CE475" s="54"/>
      <c r="CF475" t="s">
        <v>717</v>
      </c>
      <c r="CG475" s="41" t="s">
        <v>104</v>
      </c>
      <c r="CH475" s="62"/>
      <c r="CI475" s="54" t="s">
        <v>35</v>
      </c>
      <c r="CJ475" s="47">
        <v>43649</v>
      </c>
      <c r="CK475" s="80" t="str">
        <f t="shared" si="426"/>
        <v xml:space="preserve"> </v>
      </c>
      <c r="CL475" s="55"/>
      <c r="CM475" s="6" t="str">
        <f t="shared" ca="1" si="427"/>
        <v xml:space="preserve"> </v>
      </c>
      <c r="CN475" s="6" t="str">
        <f t="shared" ca="1" si="428"/>
        <v xml:space="preserve"> </v>
      </c>
      <c r="CO475" s="80" t="str">
        <f t="shared" ca="1" si="429"/>
        <v xml:space="preserve"> </v>
      </c>
      <c r="CP475" s="80" t="str">
        <f t="shared" si="430"/>
        <v xml:space="preserve"> </v>
      </c>
      <c r="CQ475" s="80">
        <f t="shared" si="431"/>
        <v>15</v>
      </c>
      <c r="CR475" s="80" t="str">
        <f t="shared" si="432"/>
        <v xml:space="preserve"> </v>
      </c>
      <c r="CS475" s="80">
        <f t="shared" si="433"/>
        <v>22</v>
      </c>
    </row>
    <row r="476" spans="1:97">
      <c r="A476" s="39" t="s">
        <v>622</v>
      </c>
      <c r="B476" s="40" t="s">
        <v>6</v>
      </c>
      <c r="C476" s="40" t="s">
        <v>565</v>
      </c>
      <c r="D476" s="41">
        <v>1092412</v>
      </c>
      <c r="E476" s="60">
        <v>43452</v>
      </c>
      <c r="F476" s="42">
        <v>43627</v>
      </c>
      <c r="G476" s="42">
        <v>21297</v>
      </c>
      <c r="H476" s="43">
        <f t="shared" si="434"/>
        <v>61</v>
      </c>
      <c r="I476" s="43" t="s">
        <v>8</v>
      </c>
      <c r="J476" s="43" t="s">
        <v>8</v>
      </c>
      <c r="K476" s="44">
        <v>10</v>
      </c>
      <c r="L476" s="44" t="s">
        <v>8</v>
      </c>
      <c r="M476" s="44" t="s">
        <v>11</v>
      </c>
      <c r="N476" s="44" t="s">
        <v>11</v>
      </c>
      <c r="O476" s="45" t="s">
        <v>8</v>
      </c>
      <c r="P476" s="40" t="s">
        <v>9</v>
      </c>
      <c r="Q476" s="40"/>
      <c r="R476" s="40"/>
      <c r="S476" s="40" t="s">
        <v>11</v>
      </c>
      <c r="T476" s="40" t="s">
        <v>22</v>
      </c>
      <c r="U476" s="75" t="s">
        <v>8</v>
      </c>
      <c r="V476" s="41" t="s">
        <v>11</v>
      </c>
      <c r="W476" s="75" t="s">
        <v>11</v>
      </c>
      <c r="X476" s="75" t="s">
        <v>11</v>
      </c>
      <c r="Y476" s="75" t="s">
        <v>8</v>
      </c>
      <c r="Z476" s="85"/>
      <c r="AA476" s="40"/>
      <c r="AB476" s="40" t="s">
        <v>143</v>
      </c>
      <c r="AC476" s="41" t="s">
        <v>172</v>
      </c>
      <c r="AD476" s="47">
        <v>43633</v>
      </c>
      <c r="AE476" t="s">
        <v>16</v>
      </c>
      <c r="AF476" s="6">
        <f>Referrals[[#This Row],[Date.Received]]-Referrals[[#This Row],[Date.Assessed]]</f>
        <v>175</v>
      </c>
      <c r="AG476" s="6" t="s">
        <v>644</v>
      </c>
      <c r="AH476" s="6" t="s">
        <v>642</v>
      </c>
      <c r="AI476" s="6" t="s">
        <v>700</v>
      </c>
      <c r="AJ476" s="63">
        <f t="shared" si="381"/>
        <v>2019</v>
      </c>
      <c r="AK476" s="63">
        <f t="shared" si="382"/>
        <v>6</v>
      </c>
      <c r="AL476" s="6">
        <f t="shared" si="383"/>
        <v>1</v>
      </c>
      <c r="AM476" s="80">
        <f t="shared" si="384"/>
        <v>0</v>
      </c>
      <c r="AN476" s="80">
        <f t="shared" si="385"/>
        <v>0</v>
      </c>
      <c r="AO476" s="44">
        <f t="shared" si="386"/>
        <v>0</v>
      </c>
      <c r="AP476" s="80">
        <f t="shared" si="387"/>
        <v>0</v>
      </c>
      <c r="AQ476" s="44">
        <f t="shared" si="388"/>
        <v>0</v>
      </c>
      <c r="AR476" s="80">
        <f t="shared" si="389"/>
        <v>0</v>
      </c>
      <c r="AS476" s="6">
        <f t="shared" si="390"/>
        <v>1</v>
      </c>
      <c r="AT476" s="80">
        <f t="shared" si="391"/>
        <v>0</v>
      </c>
      <c r="AU476" s="80">
        <f t="shared" si="392"/>
        <v>0</v>
      </c>
      <c r="AV476" s="80">
        <f t="shared" si="393"/>
        <v>1</v>
      </c>
      <c r="AW476" s="80">
        <f t="shared" si="394"/>
        <v>1</v>
      </c>
      <c r="AX476" s="80">
        <f t="shared" si="395"/>
        <v>0</v>
      </c>
      <c r="AY476" s="80">
        <f t="shared" si="396"/>
        <v>0</v>
      </c>
      <c r="AZ476" s="80">
        <f t="shared" si="397"/>
        <v>0</v>
      </c>
      <c r="BA476" s="80">
        <f>IF(SUM(Referrals[[#This Row],[Tribal.bin]:[GA.bin]]) = 0,0,1)</f>
        <v>1</v>
      </c>
      <c r="BB476" s="80">
        <f t="shared" si="398"/>
        <v>0</v>
      </c>
      <c r="BC476" s="80">
        <f t="shared" si="399"/>
        <v>0</v>
      </c>
      <c r="BD476" s="80">
        <f t="shared" si="400"/>
        <v>0</v>
      </c>
      <c r="BE476" s="80">
        <f t="shared" si="401"/>
        <v>0</v>
      </c>
      <c r="BF476" s="80">
        <f t="shared" si="402"/>
        <v>0</v>
      </c>
      <c r="BG476" s="80">
        <f t="shared" si="403"/>
        <v>0</v>
      </c>
      <c r="BH476" s="80">
        <f t="shared" si="404"/>
        <v>1</v>
      </c>
      <c r="BI476" s="80">
        <f t="shared" si="405"/>
        <v>0</v>
      </c>
      <c r="BJ476" s="80">
        <f t="shared" si="406"/>
        <v>1</v>
      </c>
      <c r="BK476" s="80">
        <f t="shared" si="407"/>
        <v>1</v>
      </c>
      <c r="BL476" s="80">
        <f t="shared" si="408"/>
        <v>0</v>
      </c>
      <c r="BM476" s="80">
        <f t="shared" si="409"/>
        <v>0</v>
      </c>
      <c r="BN476" s="80">
        <f t="shared" si="410"/>
        <v>0</v>
      </c>
      <c r="BO476" s="80">
        <f t="shared" si="411"/>
        <v>1</v>
      </c>
      <c r="BP476" s="80">
        <f t="shared" si="412"/>
        <v>0</v>
      </c>
      <c r="BQ476" s="46">
        <f t="shared" si="413"/>
        <v>0</v>
      </c>
      <c r="BR476" s="46">
        <f t="shared" si="414"/>
        <v>0</v>
      </c>
      <c r="BS476" s="46">
        <f t="shared" si="415"/>
        <v>1</v>
      </c>
      <c r="BT476" s="46">
        <f t="shared" si="416"/>
        <v>1</v>
      </c>
      <c r="BU476" s="46">
        <f t="shared" si="417"/>
        <v>0</v>
      </c>
      <c r="BV476" s="46">
        <f t="shared" si="418"/>
        <v>0</v>
      </c>
      <c r="BW476" s="46">
        <f>COUNTIF(Referrals[[#This Row],[Name]:[Alt.contact]],"Mi")</f>
        <v>0</v>
      </c>
      <c r="BX476" s="46">
        <f t="shared" si="419"/>
        <v>0</v>
      </c>
      <c r="BY476" s="43">
        <f t="shared" si="420"/>
        <v>1</v>
      </c>
      <c r="BZ476" s="43">
        <f t="shared" si="421"/>
        <v>0</v>
      </c>
      <c r="CA476" s="46">
        <f t="shared" si="422"/>
        <v>1</v>
      </c>
      <c r="CB476" s="46">
        <f t="shared" si="423"/>
        <v>0</v>
      </c>
      <c r="CC476" s="46">
        <f t="shared" si="424"/>
        <v>0</v>
      </c>
      <c r="CD476" s="46">
        <f t="shared" si="425"/>
        <v>0</v>
      </c>
      <c r="CE476" s="93">
        <v>43643</v>
      </c>
      <c r="CF476" s="40"/>
      <c r="CG476" s="54"/>
      <c r="CH476" s="62"/>
      <c r="CI476" s="54"/>
      <c r="CJ476" s="47">
        <v>43647</v>
      </c>
      <c r="CK476" s="80" t="str">
        <f t="shared" si="426"/>
        <v>Yes</v>
      </c>
      <c r="CL476" s="15"/>
      <c r="CM476" s="6">
        <f t="shared" ca="1" si="427"/>
        <v>218</v>
      </c>
      <c r="CN476" s="6" t="str">
        <f t="shared" ca="1" si="428"/>
        <v>no</v>
      </c>
      <c r="CO476" s="80" t="str">
        <f t="shared" ca="1" si="429"/>
        <v>no</v>
      </c>
      <c r="CP476" s="80">
        <f t="shared" si="430"/>
        <v>16</v>
      </c>
      <c r="CQ476" s="80">
        <f t="shared" si="431"/>
        <v>6</v>
      </c>
      <c r="CR476" s="80">
        <f t="shared" si="432"/>
        <v>10</v>
      </c>
      <c r="CS476" s="80" t="str">
        <f t="shared" si="433"/>
        <v xml:space="preserve"> </v>
      </c>
    </row>
    <row r="477" spans="1:97">
      <c r="A477" s="39" t="s">
        <v>627</v>
      </c>
      <c r="B477" s="40" t="s">
        <v>111</v>
      </c>
      <c r="C477" s="40" t="s">
        <v>85</v>
      </c>
      <c r="D477" s="41">
        <v>1080751</v>
      </c>
      <c r="E477" s="60">
        <v>43585</v>
      </c>
      <c r="F477" s="42">
        <v>43627</v>
      </c>
      <c r="G477" s="42">
        <v>34124</v>
      </c>
      <c r="H477" s="43">
        <f t="shared" si="434"/>
        <v>26</v>
      </c>
      <c r="I477" s="43" t="s">
        <v>11</v>
      </c>
      <c r="J477" s="43" t="s">
        <v>8</v>
      </c>
      <c r="K477" s="44">
        <v>14</v>
      </c>
      <c r="L477" s="44" t="s">
        <v>11</v>
      </c>
      <c r="M477" s="44" t="s">
        <v>8</v>
      </c>
      <c r="N477" s="44" t="s">
        <v>8</v>
      </c>
      <c r="O477" s="45" t="s">
        <v>8</v>
      </c>
      <c r="P477" s="40" t="s">
        <v>355</v>
      </c>
      <c r="Q477" t="s">
        <v>11</v>
      </c>
      <c r="R477" t="s">
        <v>11</v>
      </c>
      <c r="S477" s="40"/>
      <c r="T477" s="40" t="s">
        <v>22</v>
      </c>
      <c r="U477" s="75" t="s">
        <v>8</v>
      </c>
      <c r="V477" s="41" t="s">
        <v>11</v>
      </c>
      <c r="W477" s="75" t="s">
        <v>11</v>
      </c>
      <c r="X477" s="75" t="s">
        <v>11</v>
      </c>
      <c r="Y477" s="75" t="s">
        <v>8</v>
      </c>
      <c r="Z477" s="85"/>
      <c r="AA477" s="40"/>
      <c r="AB477" s="40"/>
      <c r="AC477" s="41"/>
      <c r="AD477" s="40"/>
      <c r="AE477" s="40" t="s">
        <v>12</v>
      </c>
      <c r="AF477" s="44">
        <f>Referrals[[#This Row],[Date.Received]]-Referrals[[#This Row],[Date.Assessed]]</f>
        <v>42</v>
      </c>
      <c r="AG477" s="6" t="s">
        <v>644</v>
      </c>
      <c r="AH477" s="6" t="s">
        <v>642</v>
      </c>
      <c r="AI477" s="6" t="s">
        <v>700</v>
      </c>
      <c r="AJ477" s="63">
        <f t="shared" si="381"/>
        <v>2019</v>
      </c>
      <c r="AK477" s="63">
        <f t="shared" si="382"/>
        <v>6</v>
      </c>
      <c r="AL477" s="44">
        <f t="shared" si="383"/>
        <v>1</v>
      </c>
      <c r="AM477" s="80">
        <f t="shared" si="384"/>
        <v>0</v>
      </c>
      <c r="AN477" s="80">
        <f t="shared" si="385"/>
        <v>0</v>
      </c>
      <c r="AO477" s="44">
        <f t="shared" si="386"/>
        <v>0</v>
      </c>
      <c r="AP477" s="80">
        <f t="shared" si="387"/>
        <v>0</v>
      </c>
      <c r="AQ477" s="44">
        <f t="shared" si="388"/>
        <v>0</v>
      </c>
      <c r="AR477" s="80">
        <f t="shared" si="389"/>
        <v>0</v>
      </c>
      <c r="AS477" s="44">
        <f t="shared" si="390"/>
        <v>1</v>
      </c>
      <c r="AT477" s="80">
        <f t="shared" si="391"/>
        <v>0</v>
      </c>
      <c r="AU477" s="80">
        <f t="shared" si="392"/>
        <v>0</v>
      </c>
      <c r="AV477" s="46">
        <f t="shared" si="393"/>
        <v>1</v>
      </c>
      <c r="AW477" s="46">
        <f t="shared" si="394"/>
        <v>1</v>
      </c>
      <c r="AX477" s="46">
        <f t="shared" si="395"/>
        <v>0</v>
      </c>
      <c r="AY477" s="46">
        <f t="shared" si="396"/>
        <v>0</v>
      </c>
      <c r="AZ477" s="46">
        <f t="shared" si="397"/>
        <v>0</v>
      </c>
      <c r="BA477" s="46">
        <f>IF(SUM(Referrals[[#This Row],[Tribal.bin]:[GA.bin]]) = 0,0,1)</f>
        <v>1</v>
      </c>
      <c r="BB477" s="46">
        <f t="shared" si="398"/>
        <v>0</v>
      </c>
      <c r="BC477" s="46">
        <f t="shared" si="399"/>
        <v>0</v>
      </c>
      <c r="BD477" s="46">
        <f t="shared" si="400"/>
        <v>0</v>
      </c>
      <c r="BE477" s="46">
        <f t="shared" si="401"/>
        <v>1</v>
      </c>
      <c r="BF477" s="46">
        <f t="shared" si="402"/>
        <v>0</v>
      </c>
      <c r="BG477" s="46">
        <f t="shared" si="403"/>
        <v>0</v>
      </c>
      <c r="BH477" s="46">
        <f t="shared" si="404"/>
        <v>0</v>
      </c>
      <c r="BI477" s="46">
        <f t="shared" si="405"/>
        <v>0</v>
      </c>
      <c r="BJ477" s="46">
        <f t="shared" si="406"/>
        <v>0</v>
      </c>
      <c r="BK477" s="46">
        <f t="shared" si="407"/>
        <v>0</v>
      </c>
      <c r="BL477" s="46">
        <f t="shared" si="408"/>
        <v>1</v>
      </c>
      <c r="BM477" s="46">
        <f t="shared" si="409"/>
        <v>1</v>
      </c>
      <c r="BN477" s="46">
        <f t="shared" si="410"/>
        <v>1</v>
      </c>
      <c r="BO477" s="46">
        <f t="shared" si="411"/>
        <v>0</v>
      </c>
      <c r="BP477" s="46">
        <f t="shared" si="412"/>
        <v>0</v>
      </c>
      <c r="BQ477" s="46">
        <f t="shared" si="413"/>
        <v>1</v>
      </c>
      <c r="BR477" s="46">
        <f t="shared" si="414"/>
        <v>0</v>
      </c>
      <c r="BS477" s="46">
        <f t="shared" si="415"/>
        <v>1</v>
      </c>
      <c r="BT477" s="46">
        <f t="shared" si="416"/>
        <v>1</v>
      </c>
      <c r="BU477" s="46">
        <f t="shared" si="417"/>
        <v>0</v>
      </c>
      <c r="BV477" s="46">
        <f t="shared" si="418"/>
        <v>0</v>
      </c>
      <c r="BW477" s="46">
        <f>COUNTIF(Referrals[[#This Row],[Name]:[Alt.contact]],"Mi")</f>
        <v>0</v>
      </c>
      <c r="BX477" s="46">
        <f t="shared" si="419"/>
        <v>0</v>
      </c>
      <c r="BY477" s="46">
        <f t="shared" si="420"/>
        <v>0</v>
      </c>
      <c r="BZ477" s="46">
        <f t="shared" si="421"/>
        <v>0</v>
      </c>
      <c r="CA477" s="46">
        <f t="shared" si="422"/>
        <v>0</v>
      </c>
      <c r="CB477" s="46">
        <f t="shared" si="423"/>
        <v>1</v>
      </c>
      <c r="CC477" s="46">
        <f t="shared" si="424"/>
        <v>0</v>
      </c>
      <c r="CD477" s="46">
        <f t="shared" si="425"/>
        <v>0</v>
      </c>
      <c r="CE477" s="54"/>
      <c r="CF477" t="s">
        <v>717</v>
      </c>
      <c r="CG477" s="41" t="s">
        <v>133</v>
      </c>
      <c r="CH477" s="62"/>
      <c r="CI477" s="41" t="s">
        <v>17</v>
      </c>
      <c r="CJ477" s="47">
        <v>43637</v>
      </c>
      <c r="CK477" s="80" t="str">
        <f t="shared" si="426"/>
        <v xml:space="preserve"> </v>
      </c>
      <c r="CL477" s="55"/>
      <c r="CM477" s="6" t="str">
        <f t="shared" ca="1" si="427"/>
        <v xml:space="preserve"> </v>
      </c>
      <c r="CN477" s="6" t="str">
        <f t="shared" ca="1" si="428"/>
        <v xml:space="preserve"> </v>
      </c>
      <c r="CO477" s="80" t="str">
        <f t="shared" ca="1" si="429"/>
        <v xml:space="preserve"> </v>
      </c>
      <c r="CP477" s="80" t="str">
        <f t="shared" si="430"/>
        <v xml:space="preserve"> </v>
      </c>
      <c r="CQ477" s="80" t="str">
        <f t="shared" si="431"/>
        <v xml:space="preserve"> </v>
      </c>
      <c r="CR477" s="80" t="str">
        <f t="shared" si="432"/>
        <v xml:space="preserve"> </v>
      </c>
      <c r="CS477" s="80">
        <f t="shared" si="433"/>
        <v>10</v>
      </c>
    </row>
    <row r="478" spans="1:97">
      <c r="A478" s="39" t="s">
        <v>623</v>
      </c>
      <c r="B478" s="40" t="s">
        <v>39</v>
      </c>
      <c r="C478" s="40" t="s">
        <v>437</v>
      </c>
      <c r="D478" s="41">
        <v>1003813</v>
      </c>
      <c r="E478" s="60">
        <v>42660</v>
      </c>
      <c r="F478" s="42">
        <v>43627</v>
      </c>
      <c r="G478" s="42">
        <v>35530</v>
      </c>
      <c r="H478" s="43">
        <f t="shared" si="434"/>
        <v>22</v>
      </c>
      <c r="I478" s="43" t="s">
        <v>11</v>
      </c>
      <c r="J478" s="43" t="s">
        <v>8</v>
      </c>
      <c r="K478" s="44">
        <v>10</v>
      </c>
      <c r="L478" s="44" t="s">
        <v>8</v>
      </c>
      <c r="M478" s="44" t="s">
        <v>8</v>
      </c>
      <c r="N478" s="44" t="s">
        <v>8</v>
      </c>
      <c r="O478" s="45" t="s">
        <v>8</v>
      </c>
      <c r="P478" s="40" t="s">
        <v>9</v>
      </c>
      <c r="Q478" t="s">
        <v>11</v>
      </c>
      <c r="R478" t="s">
        <v>11</v>
      </c>
      <c r="S478" s="40"/>
      <c r="T478" s="40" t="s">
        <v>22</v>
      </c>
      <c r="U478" s="75" t="s">
        <v>11</v>
      </c>
      <c r="V478" s="41" t="s">
        <v>11</v>
      </c>
      <c r="W478" s="75" t="s">
        <v>11</v>
      </c>
      <c r="X478" s="75" t="s">
        <v>11</v>
      </c>
      <c r="Y478" s="75" t="s">
        <v>8</v>
      </c>
      <c r="Z478" s="85"/>
      <c r="AA478" s="40"/>
      <c r="AB478" s="40"/>
      <c r="AC478" s="41"/>
      <c r="AD478" s="40"/>
      <c r="AE478" s="40" t="s">
        <v>12</v>
      </c>
      <c r="AF478" s="44">
        <f>Referrals[[#This Row],[Date.Received]]-Referrals[[#This Row],[Date.Assessed]]</f>
        <v>967</v>
      </c>
      <c r="AG478" s="44" t="s">
        <v>645</v>
      </c>
      <c r="AH478" s="6" t="s">
        <v>640</v>
      </c>
      <c r="AI478" s="6" t="s">
        <v>700</v>
      </c>
      <c r="AJ478" s="63">
        <f t="shared" si="381"/>
        <v>2019</v>
      </c>
      <c r="AK478" s="63">
        <f t="shared" si="382"/>
        <v>6</v>
      </c>
      <c r="AL478" s="44">
        <f t="shared" si="383"/>
        <v>0</v>
      </c>
      <c r="AM478" s="44">
        <f t="shared" si="384"/>
        <v>1</v>
      </c>
      <c r="AN478" s="80">
        <f t="shared" si="385"/>
        <v>0</v>
      </c>
      <c r="AO478" s="44">
        <f t="shared" si="386"/>
        <v>0</v>
      </c>
      <c r="AP478" s="80">
        <f t="shared" si="387"/>
        <v>0</v>
      </c>
      <c r="AQ478" s="44">
        <f t="shared" si="388"/>
        <v>1</v>
      </c>
      <c r="AR478" s="80">
        <f t="shared" si="389"/>
        <v>0</v>
      </c>
      <c r="AS478" s="44">
        <f t="shared" si="390"/>
        <v>0</v>
      </c>
      <c r="AT478" s="80">
        <f t="shared" si="391"/>
        <v>0</v>
      </c>
      <c r="AU478" s="80">
        <f t="shared" si="392"/>
        <v>0</v>
      </c>
      <c r="AV478" s="46">
        <f t="shared" si="393"/>
        <v>1</v>
      </c>
      <c r="AW478" s="46">
        <f t="shared" si="394"/>
        <v>1</v>
      </c>
      <c r="AX478" s="46">
        <f t="shared" si="395"/>
        <v>0</v>
      </c>
      <c r="AY478" s="46">
        <f t="shared" si="396"/>
        <v>0</v>
      </c>
      <c r="AZ478" s="46">
        <f t="shared" si="397"/>
        <v>0</v>
      </c>
      <c r="BA478" s="46">
        <f>IF(SUM(Referrals[[#This Row],[Tribal.bin]:[GA.bin]]) = 0,0,1)</f>
        <v>1</v>
      </c>
      <c r="BB478" s="46">
        <f t="shared" si="398"/>
        <v>0</v>
      </c>
      <c r="BC478" s="46">
        <f t="shared" si="399"/>
        <v>0</v>
      </c>
      <c r="BD478" s="46">
        <f t="shared" si="400"/>
        <v>0</v>
      </c>
      <c r="BE478" s="46">
        <f t="shared" si="401"/>
        <v>0</v>
      </c>
      <c r="BF478" s="46">
        <f t="shared" si="402"/>
        <v>0</v>
      </c>
      <c r="BG478" s="46">
        <f t="shared" si="403"/>
        <v>0</v>
      </c>
      <c r="BH478" s="46">
        <f t="shared" si="404"/>
        <v>1</v>
      </c>
      <c r="BI478" s="46">
        <f t="shared" si="405"/>
        <v>0</v>
      </c>
      <c r="BJ478" s="46">
        <f t="shared" si="406"/>
        <v>0</v>
      </c>
      <c r="BK478" s="46">
        <f t="shared" si="407"/>
        <v>0</v>
      </c>
      <c r="BL478" s="46">
        <f t="shared" si="408"/>
        <v>0</v>
      </c>
      <c r="BM478" s="46">
        <f t="shared" si="409"/>
        <v>1</v>
      </c>
      <c r="BN478" s="46">
        <f t="shared" si="410"/>
        <v>1</v>
      </c>
      <c r="BO478" s="46">
        <f t="shared" si="411"/>
        <v>0</v>
      </c>
      <c r="BP478" s="46">
        <f t="shared" si="412"/>
        <v>0</v>
      </c>
      <c r="BQ478" s="46">
        <f t="shared" si="413"/>
        <v>1</v>
      </c>
      <c r="BR478" s="46">
        <f t="shared" si="414"/>
        <v>0</v>
      </c>
      <c r="BS478" s="46">
        <f t="shared" si="415"/>
        <v>1</v>
      </c>
      <c r="BT478" s="46">
        <f t="shared" si="416"/>
        <v>1</v>
      </c>
      <c r="BU478" s="46">
        <f t="shared" si="417"/>
        <v>1</v>
      </c>
      <c r="BV478" s="46">
        <f t="shared" si="418"/>
        <v>0</v>
      </c>
      <c r="BW478" s="46">
        <f>COUNTIF(Referrals[[#This Row],[Name]:[Alt.contact]],"Mi")</f>
        <v>0</v>
      </c>
      <c r="BX478" s="46">
        <f t="shared" si="419"/>
        <v>0</v>
      </c>
      <c r="BY478" s="46">
        <f t="shared" si="420"/>
        <v>0</v>
      </c>
      <c r="BZ478" s="46">
        <f t="shared" si="421"/>
        <v>0</v>
      </c>
      <c r="CA478" s="46">
        <f t="shared" si="422"/>
        <v>0</v>
      </c>
      <c r="CB478" s="46">
        <f t="shared" si="423"/>
        <v>1</v>
      </c>
      <c r="CC478" s="46">
        <f t="shared" si="424"/>
        <v>0</v>
      </c>
      <c r="CD478" s="46">
        <f t="shared" si="425"/>
        <v>0</v>
      </c>
      <c r="CE478" s="54"/>
      <c r="CF478" s="40" t="s">
        <v>413</v>
      </c>
      <c r="CG478" s="54"/>
      <c r="CH478" s="62"/>
      <c r="CI478" s="54"/>
      <c r="CJ478" s="47">
        <v>43671</v>
      </c>
      <c r="CK478" s="80" t="str">
        <f t="shared" si="426"/>
        <v xml:space="preserve"> </v>
      </c>
      <c r="CL478" s="55"/>
      <c r="CM478" s="6" t="str">
        <f t="shared" ca="1" si="427"/>
        <v xml:space="preserve"> </v>
      </c>
      <c r="CN478" s="6" t="str">
        <f t="shared" ca="1" si="428"/>
        <v xml:space="preserve"> </v>
      </c>
      <c r="CO478" s="80" t="str">
        <f t="shared" ca="1" si="429"/>
        <v xml:space="preserve"> </v>
      </c>
      <c r="CP478" s="80" t="str">
        <f t="shared" si="430"/>
        <v xml:space="preserve"> </v>
      </c>
      <c r="CQ478" s="80" t="str">
        <f t="shared" si="431"/>
        <v xml:space="preserve"> </v>
      </c>
      <c r="CR478" s="80" t="str">
        <f t="shared" si="432"/>
        <v xml:space="preserve"> </v>
      </c>
      <c r="CS478" s="80">
        <f t="shared" si="433"/>
        <v>44</v>
      </c>
    </row>
    <row r="479" spans="1:97">
      <c r="A479" s="39" t="s">
        <v>629</v>
      </c>
      <c r="B479" s="40" t="s">
        <v>39</v>
      </c>
      <c r="C479" s="40" t="s">
        <v>437</v>
      </c>
      <c r="D479" s="41">
        <v>1075389</v>
      </c>
      <c r="E479" s="60">
        <v>43314</v>
      </c>
      <c r="F479" s="42">
        <v>43627</v>
      </c>
      <c r="G479" s="42">
        <v>27915</v>
      </c>
      <c r="H479" s="43">
        <f t="shared" si="434"/>
        <v>43</v>
      </c>
      <c r="I479" s="43" t="s">
        <v>8</v>
      </c>
      <c r="J479" s="43" t="s">
        <v>8</v>
      </c>
      <c r="K479" s="44">
        <v>14</v>
      </c>
      <c r="L479" s="44" t="s">
        <v>8</v>
      </c>
      <c r="M479" s="44" t="s">
        <v>11</v>
      </c>
      <c r="N479" s="44" t="s">
        <v>11</v>
      </c>
      <c r="O479" s="45" t="s">
        <v>11</v>
      </c>
      <c r="P479" s="40" t="s">
        <v>9</v>
      </c>
      <c r="Q479" t="s">
        <v>11</v>
      </c>
      <c r="R479" t="s">
        <v>11</v>
      </c>
      <c r="S479" s="40" t="s">
        <v>11</v>
      </c>
      <c r="T479" s="40" t="s">
        <v>22</v>
      </c>
      <c r="U479" s="75" t="s">
        <v>8</v>
      </c>
      <c r="V479" s="41" t="s">
        <v>11</v>
      </c>
      <c r="W479" s="75" t="s">
        <v>11</v>
      </c>
      <c r="X479" s="75" t="s">
        <v>8</v>
      </c>
      <c r="Y479" s="75" t="s">
        <v>8</v>
      </c>
      <c r="Z479" s="85"/>
      <c r="AA479" s="40"/>
      <c r="AB479" s="40"/>
      <c r="AC479" s="41"/>
      <c r="AD479" s="40"/>
      <c r="AE479" s="40" t="s">
        <v>12</v>
      </c>
      <c r="AF479" s="44">
        <f>Referrals[[#This Row],[Date.Received]]-Referrals[[#This Row],[Date.Assessed]]</f>
        <v>313</v>
      </c>
      <c r="AG479" s="6" t="s">
        <v>644</v>
      </c>
      <c r="AH479" s="6" t="s">
        <v>642</v>
      </c>
      <c r="AI479" s="6" t="s">
        <v>700</v>
      </c>
      <c r="AJ479" s="63">
        <f t="shared" si="381"/>
        <v>2019</v>
      </c>
      <c r="AK479" s="63">
        <f t="shared" si="382"/>
        <v>6</v>
      </c>
      <c r="AL479" s="44">
        <f t="shared" si="383"/>
        <v>1</v>
      </c>
      <c r="AM479" s="80">
        <f t="shared" si="384"/>
        <v>0</v>
      </c>
      <c r="AN479" s="80">
        <f t="shared" si="385"/>
        <v>0</v>
      </c>
      <c r="AO479" s="44">
        <f t="shared" si="386"/>
        <v>0</v>
      </c>
      <c r="AP479" s="80">
        <f t="shared" si="387"/>
        <v>0</v>
      </c>
      <c r="AQ479" s="44">
        <f t="shared" si="388"/>
        <v>0</v>
      </c>
      <c r="AR479" s="80">
        <f t="shared" si="389"/>
        <v>0</v>
      </c>
      <c r="AS479" s="44">
        <f t="shared" si="390"/>
        <v>1</v>
      </c>
      <c r="AT479" s="80">
        <f t="shared" si="391"/>
        <v>0</v>
      </c>
      <c r="AU479" s="80">
        <f t="shared" si="392"/>
        <v>0</v>
      </c>
      <c r="AV479" s="46">
        <f t="shared" si="393"/>
        <v>1</v>
      </c>
      <c r="AW479" s="46">
        <f t="shared" si="394"/>
        <v>1</v>
      </c>
      <c r="AX479" s="46">
        <f t="shared" si="395"/>
        <v>0</v>
      </c>
      <c r="AY479" s="46">
        <f t="shared" si="396"/>
        <v>0</v>
      </c>
      <c r="AZ479" s="46">
        <f t="shared" si="397"/>
        <v>0</v>
      </c>
      <c r="BA479" s="46">
        <f>IF(SUM(Referrals[[#This Row],[Tribal.bin]:[GA.bin]]) = 0,0,1)</f>
        <v>1</v>
      </c>
      <c r="BB479" s="46">
        <f t="shared" si="398"/>
        <v>0</v>
      </c>
      <c r="BC479" s="46">
        <f t="shared" si="399"/>
        <v>0</v>
      </c>
      <c r="BD479" s="46">
        <f t="shared" si="400"/>
        <v>0</v>
      </c>
      <c r="BE479" s="46">
        <f t="shared" si="401"/>
        <v>0</v>
      </c>
      <c r="BF479" s="46">
        <f t="shared" si="402"/>
        <v>0</v>
      </c>
      <c r="BG479" s="46">
        <f t="shared" si="403"/>
        <v>0</v>
      </c>
      <c r="BH479" s="46">
        <f t="shared" si="404"/>
        <v>1</v>
      </c>
      <c r="BI479" s="46">
        <f t="shared" si="405"/>
        <v>1</v>
      </c>
      <c r="BJ479" s="46">
        <f t="shared" si="406"/>
        <v>1</v>
      </c>
      <c r="BK479" s="46">
        <f t="shared" si="407"/>
        <v>1</v>
      </c>
      <c r="BL479" s="46">
        <f t="shared" si="408"/>
        <v>0</v>
      </c>
      <c r="BM479" s="46">
        <f t="shared" si="409"/>
        <v>1</v>
      </c>
      <c r="BN479" s="46">
        <f t="shared" si="410"/>
        <v>1</v>
      </c>
      <c r="BO479" s="46">
        <f t="shared" si="411"/>
        <v>1</v>
      </c>
      <c r="BP479" s="46">
        <f t="shared" si="412"/>
        <v>0</v>
      </c>
      <c r="BQ479" s="46">
        <f t="shared" si="413"/>
        <v>0</v>
      </c>
      <c r="BR479" s="46">
        <f t="shared" si="414"/>
        <v>0</v>
      </c>
      <c r="BS479" s="46">
        <f t="shared" si="415"/>
        <v>1</v>
      </c>
      <c r="BT479" s="46">
        <f t="shared" si="416"/>
        <v>0</v>
      </c>
      <c r="BU479" s="46">
        <f t="shared" si="417"/>
        <v>0</v>
      </c>
      <c r="BV479" s="46">
        <f t="shared" si="418"/>
        <v>0</v>
      </c>
      <c r="BW479" s="46">
        <f>COUNTIF(Referrals[[#This Row],[Name]:[Alt.contact]],"Mi")</f>
        <v>0</v>
      </c>
      <c r="BX479" s="46">
        <f t="shared" si="419"/>
        <v>0</v>
      </c>
      <c r="BY479" s="46">
        <f t="shared" si="420"/>
        <v>0</v>
      </c>
      <c r="BZ479" s="46">
        <f t="shared" si="421"/>
        <v>0</v>
      </c>
      <c r="CA479" s="46">
        <f t="shared" si="422"/>
        <v>0</v>
      </c>
      <c r="CB479" s="46">
        <f t="shared" si="423"/>
        <v>1</v>
      </c>
      <c r="CC479" s="46">
        <f t="shared" si="424"/>
        <v>0</v>
      </c>
      <c r="CD479" s="46">
        <f t="shared" si="425"/>
        <v>0</v>
      </c>
      <c r="CE479" s="54"/>
      <c r="CF479" s="40" t="s">
        <v>413</v>
      </c>
      <c r="CG479" s="54"/>
      <c r="CH479" s="62"/>
      <c r="CI479" s="54"/>
      <c r="CJ479" s="47">
        <v>43671</v>
      </c>
      <c r="CK479" s="80" t="str">
        <f t="shared" si="426"/>
        <v xml:space="preserve"> </v>
      </c>
      <c r="CL479" s="55"/>
      <c r="CM479" s="6" t="str">
        <f t="shared" ca="1" si="427"/>
        <v xml:space="preserve"> </v>
      </c>
      <c r="CN479" s="6" t="str">
        <f t="shared" ca="1" si="428"/>
        <v xml:space="preserve"> </v>
      </c>
      <c r="CO479" s="80" t="str">
        <f t="shared" ca="1" si="429"/>
        <v xml:space="preserve"> </v>
      </c>
      <c r="CP479" s="80" t="str">
        <f t="shared" si="430"/>
        <v xml:space="preserve"> </v>
      </c>
      <c r="CQ479" s="80" t="str">
        <f t="shared" si="431"/>
        <v xml:space="preserve"> </v>
      </c>
      <c r="CR479" s="80" t="str">
        <f t="shared" si="432"/>
        <v xml:space="preserve"> </v>
      </c>
      <c r="CS479" s="80">
        <f t="shared" si="433"/>
        <v>44</v>
      </c>
    </row>
    <row r="480" spans="1:97">
      <c r="A480" s="39" t="s">
        <v>626</v>
      </c>
      <c r="B480" s="40" t="s">
        <v>39</v>
      </c>
      <c r="C480" s="40" t="s">
        <v>437</v>
      </c>
      <c r="D480" s="41">
        <v>1018783</v>
      </c>
      <c r="E480" s="60">
        <v>43096</v>
      </c>
      <c r="F480" s="42">
        <v>43627</v>
      </c>
      <c r="G480" s="42">
        <v>27584</v>
      </c>
      <c r="H480" s="43">
        <f t="shared" si="434"/>
        <v>43</v>
      </c>
      <c r="I480" s="43" t="s">
        <v>8</v>
      </c>
      <c r="J480" s="43" t="s">
        <v>8</v>
      </c>
      <c r="K480" s="44">
        <v>8</v>
      </c>
      <c r="L480" s="44" t="s">
        <v>8</v>
      </c>
      <c r="M480" s="44" t="s">
        <v>8</v>
      </c>
      <c r="N480" s="44" t="s">
        <v>8</v>
      </c>
      <c r="O480" s="45" t="s">
        <v>8</v>
      </c>
      <c r="P480" s="40" t="s">
        <v>77</v>
      </c>
      <c r="Q480" t="s">
        <v>11</v>
      </c>
      <c r="R480" s="40"/>
      <c r="S480" s="40"/>
      <c r="T480" s="40" t="s">
        <v>22</v>
      </c>
      <c r="U480" s="75" t="s">
        <v>8</v>
      </c>
      <c r="V480" s="41" t="s">
        <v>11</v>
      </c>
      <c r="W480" s="75" t="s">
        <v>11</v>
      </c>
      <c r="X480" s="75" t="s">
        <v>11</v>
      </c>
      <c r="Y480" s="75" t="s">
        <v>8</v>
      </c>
      <c r="Z480" s="85"/>
      <c r="AA480" s="40"/>
      <c r="AB480" s="40"/>
      <c r="AC480" s="41"/>
      <c r="AD480" s="40"/>
      <c r="AE480" s="40" t="s">
        <v>12</v>
      </c>
      <c r="AF480" s="44">
        <f>Referrals[[#This Row],[Date.Received]]-Referrals[[#This Row],[Date.Assessed]]</f>
        <v>531</v>
      </c>
      <c r="AG480" s="6" t="s">
        <v>644</v>
      </c>
      <c r="AH480" s="6" t="s">
        <v>640</v>
      </c>
      <c r="AI480" s="6" t="s">
        <v>700</v>
      </c>
      <c r="AJ480" s="63">
        <f t="shared" si="381"/>
        <v>2019</v>
      </c>
      <c r="AK480" s="63">
        <f t="shared" si="382"/>
        <v>6</v>
      </c>
      <c r="AL480" s="44">
        <f t="shared" si="383"/>
        <v>1</v>
      </c>
      <c r="AM480" s="80">
        <f t="shared" si="384"/>
        <v>0</v>
      </c>
      <c r="AN480" s="80">
        <f t="shared" si="385"/>
        <v>0</v>
      </c>
      <c r="AO480" s="44">
        <f t="shared" si="386"/>
        <v>0</v>
      </c>
      <c r="AP480" s="80">
        <f t="shared" si="387"/>
        <v>0</v>
      </c>
      <c r="AQ480" s="44">
        <f t="shared" si="388"/>
        <v>1</v>
      </c>
      <c r="AR480" s="80">
        <f t="shared" si="389"/>
        <v>0</v>
      </c>
      <c r="AS480" s="44">
        <f t="shared" si="390"/>
        <v>0</v>
      </c>
      <c r="AT480" s="80">
        <f t="shared" si="391"/>
        <v>0</v>
      </c>
      <c r="AU480" s="80">
        <f t="shared" si="392"/>
        <v>0</v>
      </c>
      <c r="AV480" s="46">
        <f t="shared" si="393"/>
        <v>1</v>
      </c>
      <c r="AW480" s="46">
        <f t="shared" si="394"/>
        <v>1</v>
      </c>
      <c r="AX480" s="46">
        <f t="shared" si="395"/>
        <v>0</v>
      </c>
      <c r="AY480" s="46">
        <f t="shared" si="396"/>
        <v>0</v>
      </c>
      <c r="AZ480" s="46">
        <f t="shared" si="397"/>
        <v>0</v>
      </c>
      <c r="BA480" s="46">
        <f>IF(SUM(Referrals[[#This Row],[Tribal.bin]:[GA.bin]]) = 0,0,1)</f>
        <v>1</v>
      </c>
      <c r="BB480" s="46">
        <f t="shared" si="398"/>
        <v>0</v>
      </c>
      <c r="BC480" s="46">
        <f t="shared" si="399"/>
        <v>0</v>
      </c>
      <c r="BD480" s="46">
        <f t="shared" si="400"/>
        <v>0</v>
      </c>
      <c r="BE480" s="46">
        <f t="shared" si="401"/>
        <v>0</v>
      </c>
      <c r="BF480" s="46">
        <f t="shared" si="402"/>
        <v>1</v>
      </c>
      <c r="BG480" s="46">
        <f t="shared" si="403"/>
        <v>0</v>
      </c>
      <c r="BH480" s="46">
        <f t="shared" si="404"/>
        <v>0</v>
      </c>
      <c r="BI480" s="46">
        <f t="shared" si="405"/>
        <v>0</v>
      </c>
      <c r="BJ480" s="46">
        <f t="shared" si="406"/>
        <v>0</v>
      </c>
      <c r="BK480" s="46">
        <f t="shared" si="407"/>
        <v>0</v>
      </c>
      <c r="BL480" s="46">
        <f t="shared" si="408"/>
        <v>0</v>
      </c>
      <c r="BM480" s="46">
        <f t="shared" si="409"/>
        <v>1</v>
      </c>
      <c r="BN480" s="46">
        <f t="shared" si="410"/>
        <v>0</v>
      </c>
      <c r="BO480" s="46">
        <f t="shared" si="411"/>
        <v>0</v>
      </c>
      <c r="BP480" s="46">
        <f t="shared" si="412"/>
        <v>0</v>
      </c>
      <c r="BQ480" s="46">
        <f t="shared" si="413"/>
        <v>0</v>
      </c>
      <c r="BR480" s="46">
        <f t="shared" si="414"/>
        <v>0</v>
      </c>
      <c r="BS480" s="46">
        <f t="shared" si="415"/>
        <v>1</v>
      </c>
      <c r="BT480" s="46">
        <f t="shared" si="416"/>
        <v>1</v>
      </c>
      <c r="BU480" s="46">
        <f t="shared" si="417"/>
        <v>0</v>
      </c>
      <c r="BV480" s="46">
        <f t="shared" si="418"/>
        <v>0</v>
      </c>
      <c r="BW480" s="46">
        <f>COUNTIF(Referrals[[#This Row],[Name]:[Alt.contact]],"Mi")</f>
        <v>0</v>
      </c>
      <c r="BX480" s="46">
        <f t="shared" si="419"/>
        <v>0</v>
      </c>
      <c r="BY480" s="46">
        <f t="shared" si="420"/>
        <v>0</v>
      </c>
      <c r="BZ480" s="46">
        <f t="shared" si="421"/>
        <v>0</v>
      </c>
      <c r="CA480" s="46">
        <f t="shared" si="422"/>
        <v>0</v>
      </c>
      <c r="CB480" s="46">
        <f t="shared" si="423"/>
        <v>1</v>
      </c>
      <c r="CC480" s="46">
        <f t="shared" si="424"/>
        <v>0</v>
      </c>
      <c r="CD480" s="46">
        <f t="shared" si="425"/>
        <v>0</v>
      </c>
      <c r="CE480" s="54"/>
      <c r="CF480" s="40" t="s">
        <v>413</v>
      </c>
      <c r="CG480" s="54"/>
      <c r="CH480" s="62"/>
      <c r="CI480" s="54"/>
      <c r="CJ480" s="47">
        <v>43683</v>
      </c>
      <c r="CK480" s="80" t="str">
        <f t="shared" si="426"/>
        <v xml:space="preserve"> </v>
      </c>
      <c r="CL480" s="55"/>
      <c r="CM480" s="6" t="str">
        <f t="shared" ca="1" si="427"/>
        <v xml:space="preserve"> </v>
      </c>
      <c r="CN480" s="6" t="str">
        <f t="shared" ca="1" si="428"/>
        <v xml:space="preserve"> </v>
      </c>
      <c r="CO480" s="80" t="str">
        <f t="shared" ca="1" si="429"/>
        <v xml:space="preserve"> </v>
      </c>
      <c r="CP480" s="80" t="str">
        <f t="shared" si="430"/>
        <v xml:space="preserve"> </v>
      </c>
      <c r="CQ480" s="80" t="str">
        <f t="shared" si="431"/>
        <v xml:space="preserve"> </v>
      </c>
      <c r="CR480" s="80" t="str">
        <f t="shared" si="432"/>
        <v xml:space="preserve"> </v>
      </c>
      <c r="CS480" s="80">
        <f t="shared" si="433"/>
        <v>56</v>
      </c>
    </row>
    <row r="481" spans="1:97">
      <c r="A481" s="50" t="s">
        <v>633</v>
      </c>
      <c r="B481" s="40" t="s">
        <v>284</v>
      </c>
      <c r="C481" s="40" t="s">
        <v>588</v>
      </c>
      <c r="D481" s="59">
        <v>1090474</v>
      </c>
      <c r="E481" s="65">
        <v>43580</v>
      </c>
      <c r="F481" s="42">
        <v>43640</v>
      </c>
      <c r="G481" s="42">
        <v>33879</v>
      </c>
      <c r="H481" s="43">
        <f t="shared" si="434"/>
        <v>26</v>
      </c>
      <c r="I481" s="43" t="s">
        <v>8</v>
      </c>
      <c r="J481" s="43" t="s">
        <v>8</v>
      </c>
      <c r="K481" s="44">
        <v>9</v>
      </c>
      <c r="L481" s="44" t="s">
        <v>8</v>
      </c>
      <c r="M481" s="44" t="s">
        <v>8</v>
      </c>
      <c r="N481" s="44" t="s">
        <v>8</v>
      </c>
      <c r="O481" s="45" t="s">
        <v>8</v>
      </c>
      <c r="P481" s="40" t="s">
        <v>49</v>
      </c>
      <c r="Q481" t="s">
        <v>11</v>
      </c>
      <c r="R481" s="40"/>
      <c r="S481" s="40"/>
      <c r="T481" s="40" t="s">
        <v>22</v>
      </c>
      <c r="U481" s="75" t="s">
        <v>8</v>
      </c>
      <c r="V481" s="59" t="s">
        <v>11</v>
      </c>
      <c r="W481" s="75" t="s">
        <v>8</v>
      </c>
      <c r="X481" s="75" t="s">
        <v>11</v>
      </c>
      <c r="Y481" s="75" t="s">
        <v>8</v>
      </c>
      <c r="Z481" s="86"/>
      <c r="AA481" s="40"/>
      <c r="AB481" s="40"/>
      <c r="AC481" s="59"/>
      <c r="AD481" s="40"/>
      <c r="AE481" s="40" t="s">
        <v>12</v>
      </c>
      <c r="AF481" s="44">
        <f>Referrals[[#This Row],[Date.Received]]-Referrals[[#This Row],[Date.Assessed]]</f>
        <v>60</v>
      </c>
      <c r="AG481" s="6" t="s">
        <v>644</v>
      </c>
      <c r="AH481" s="6" t="s">
        <v>642</v>
      </c>
      <c r="AI481" s="6" t="s">
        <v>700</v>
      </c>
      <c r="AJ481" s="63">
        <f t="shared" si="381"/>
        <v>2019</v>
      </c>
      <c r="AK481" s="63">
        <f t="shared" si="382"/>
        <v>6</v>
      </c>
      <c r="AL481" s="44">
        <f t="shared" si="383"/>
        <v>1</v>
      </c>
      <c r="AM481" s="80">
        <f t="shared" si="384"/>
        <v>0</v>
      </c>
      <c r="AN481" s="80">
        <f t="shared" si="385"/>
        <v>0</v>
      </c>
      <c r="AO481" s="44">
        <f t="shared" si="386"/>
        <v>0</v>
      </c>
      <c r="AP481" s="80">
        <f t="shared" si="387"/>
        <v>0</v>
      </c>
      <c r="AQ481" s="44">
        <f t="shared" si="388"/>
        <v>0</v>
      </c>
      <c r="AR481" s="80">
        <f t="shared" si="389"/>
        <v>0</v>
      </c>
      <c r="AS481" s="44">
        <f t="shared" si="390"/>
        <v>1</v>
      </c>
      <c r="AT481" s="80">
        <f t="shared" si="391"/>
        <v>0</v>
      </c>
      <c r="AU481" s="80">
        <f t="shared" si="392"/>
        <v>0</v>
      </c>
      <c r="AV481" s="46">
        <f t="shared" si="393"/>
        <v>1</v>
      </c>
      <c r="AW481" s="46">
        <f t="shared" si="394"/>
        <v>1</v>
      </c>
      <c r="AX481" s="46">
        <f t="shared" si="395"/>
        <v>0</v>
      </c>
      <c r="AY481" s="46">
        <f t="shared" si="396"/>
        <v>0</v>
      </c>
      <c r="AZ481" s="46">
        <f t="shared" si="397"/>
        <v>0</v>
      </c>
      <c r="BA481" s="46">
        <f>IF(SUM(Referrals[[#This Row],[Tribal.bin]:[GA.bin]]) = 0,0,1)</f>
        <v>1</v>
      </c>
      <c r="BB481" s="46">
        <f t="shared" si="398"/>
        <v>0</v>
      </c>
      <c r="BC481" s="46">
        <f t="shared" si="399"/>
        <v>0</v>
      </c>
      <c r="BD481" s="46">
        <f t="shared" si="400"/>
        <v>0</v>
      </c>
      <c r="BE481" s="46">
        <f t="shared" si="401"/>
        <v>1</v>
      </c>
      <c r="BF481" s="46">
        <f t="shared" si="402"/>
        <v>0</v>
      </c>
      <c r="BG481" s="46">
        <f t="shared" si="403"/>
        <v>0</v>
      </c>
      <c r="BH481" s="46">
        <f t="shared" si="404"/>
        <v>0</v>
      </c>
      <c r="BI481" s="46">
        <f t="shared" si="405"/>
        <v>0</v>
      </c>
      <c r="BJ481" s="46">
        <f t="shared" si="406"/>
        <v>0</v>
      </c>
      <c r="BK481" s="46">
        <f t="shared" si="407"/>
        <v>0</v>
      </c>
      <c r="BL481" s="46">
        <f t="shared" si="408"/>
        <v>0</v>
      </c>
      <c r="BM481" s="46">
        <f t="shared" si="409"/>
        <v>1</v>
      </c>
      <c r="BN481" s="46">
        <f t="shared" si="410"/>
        <v>0</v>
      </c>
      <c r="BO481" s="46">
        <f t="shared" si="411"/>
        <v>0</v>
      </c>
      <c r="BP481" s="46">
        <f t="shared" si="412"/>
        <v>0</v>
      </c>
      <c r="BQ481" s="46">
        <f t="shared" si="413"/>
        <v>0</v>
      </c>
      <c r="BR481" s="46">
        <f t="shared" si="414"/>
        <v>0</v>
      </c>
      <c r="BS481" s="46">
        <f t="shared" si="415"/>
        <v>0</v>
      </c>
      <c r="BT481" s="46">
        <f t="shared" si="416"/>
        <v>1</v>
      </c>
      <c r="BU481" s="46">
        <f t="shared" si="417"/>
        <v>0</v>
      </c>
      <c r="BV481" s="46">
        <f t="shared" si="418"/>
        <v>0</v>
      </c>
      <c r="BW481" s="46">
        <f>COUNTIF(Referrals[[#This Row],[Name]:[Alt.contact]],"Mi")</f>
        <v>0</v>
      </c>
      <c r="BX481" s="46">
        <f t="shared" si="419"/>
        <v>0</v>
      </c>
      <c r="BY481" s="46">
        <f t="shared" si="420"/>
        <v>0</v>
      </c>
      <c r="BZ481" s="46">
        <f t="shared" si="421"/>
        <v>0</v>
      </c>
      <c r="CA481" s="46">
        <f t="shared" si="422"/>
        <v>0</v>
      </c>
      <c r="CB481" s="46">
        <f t="shared" si="423"/>
        <v>1</v>
      </c>
      <c r="CC481" s="46">
        <f t="shared" si="424"/>
        <v>0</v>
      </c>
      <c r="CD481" s="46">
        <f t="shared" si="425"/>
        <v>0</v>
      </c>
      <c r="CE481" s="59"/>
      <c r="CF481" t="s">
        <v>94</v>
      </c>
      <c r="CG481" s="59"/>
      <c r="CH481" s="62"/>
      <c r="CI481" s="59" t="s">
        <v>23</v>
      </c>
      <c r="CJ481" s="47">
        <v>43654</v>
      </c>
      <c r="CK481" s="80" t="str">
        <f t="shared" si="426"/>
        <v xml:space="preserve"> </v>
      </c>
      <c r="CL481" s="51"/>
      <c r="CM481" s="6" t="str">
        <f t="shared" ca="1" si="427"/>
        <v xml:space="preserve"> </v>
      </c>
      <c r="CN481" s="6" t="str">
        <f t="shared" ca="1" si="428"/>
        <v xml:space="preserve"> </v>
      </c>
      <c r="CO481" s="80" t="str">
        <f t="shared" ca="1" si="429"/>
        <v xml:space="preserve"> </v>
      </c>
      <c r="CP481" s="80" t="str">
        <f t="shared" si="430"/>
        <v xml:space="preserve"> </v>
      </c>
      <c r="CQ481" s="80" t="str">
        <f t="shared" si="431"/>
        <v xml:space="preserve"> </v>
      </c>
      <c r="CR481" s="80" t="str">
        <f t="shared" si="432"/>
        <v xml:space="preserve"> </v>
      </c>
      <c r="CS481" s="80">
        <f t="shared" si="433"/>
        <v>14</v>
      </c>
    </row>
    <row r="482" spans="1:97">
      <c r="A482" s="50" t="s">
        <v>630</v>
      </c>
      <c r="B482" s="40" t="s">
        <v>631</v>
      </c>
      <c r="C482" s="40" t="s">
        <v>632</v>
      </c>
      <c r="D482" s="59">
        <v>1067208</v>
      </c>
      <c r="E482" s="65">
        <v>43178</v>
      </c>
      <c r="F482" s="42">
        <v>43640</v>
      </c>
      <c r="G482" s="42">
        <v>22920</v>
      </c>
      <c r="H482" s="43">
        <f t="shared" si="434"/>
        <v>56</v>
      </c>
      <c r="I482" s="43" t="s">
        <v>11</v>
      </c>
      <c r="J482" s="43" t="s">
        <v>8</v>
      </c>
      <c r="K482" s="44">
        <v>10</v>
      </c>
      <c r="L482" s="44" t="s">
        <v>8</v>
      </c>
      <c r="M482" s="44" t="s">
        <v>8</v>
      </c>
      <c r="N482" s="44" t="s">
        <v>8</v>
      </c>
      <c r="O482" s="45" t="s">
        <v>8</v>
      </c>
      <c r="P482" s="40" t="s">
        <v>9</v>
      </c>
      <c r="Q482" s="40"/>
      <c r="R482" s="40"/>
      <c r="S482" s="40" t="s">
        <v>11</v>
      </c>
      <c r="T482" s="40" t="s">
        <v>22</v>
      </c>
      <c r="U482" s="75" t="s">
        <v>8</v>
      </c>
      <c r="V482" s="59" t="s">
        <v>11</v>
      </c>
      <c r="W482" s="75" t="s">
        <v>11</v>
      </c>
      <c r="X482" s="75" t="s">
        <v>11</v>
      </c>
      <c r="Y482" s="75" t="s">
        <v>8</v>
      </c>
      <c r="Z482" s="86"/>
      <c r="AA482" s="40"/>
      <c r="AB482" s="40"/>
      <c r="AC482" s="59"/>
      <c r="AD482" s="40"/>
      <c r="AE482" s="40" t="s">
        <v>12</v>
      </c>
      <c r="AF482" s="44">
        <f>Referrals[[#This Row],[Date.Received]]-Referrals[[#This Row],[Date.Assessed]]</f>
        <v>462</v>
      </c>
      <c r="AG482" s="6" t="s">
        <v>644</v>
      </c>
      <c r="AH482" s="44" t="s">
        <v>639</v>
      </c>
      <c r="AI482" s="6" t="s">
        <v>700</v>
      </c>
      <c r="AJ482" s="63">
        <f t="shared" si="381"/>
        <v>2019</v>
      </c>
      <c r="AK482" s="63">
        <f t="shared" si="382"/>
        <v>6</v>
      </c>
      <c r="AL482" s="44">
        <f t="shared" si="383"/>
        <v>1</v>
      </c>
      <c r="AM482" s="80">
        <f t="shared" si="384"/>
        <v>0</v>
      </c>
      <c r="AN482" s="80">
        <f t="shared" si="385"/>
        <v>0</v>
      </c>
      <c r="AO482" s="44">
        <f t="shared" si="386"/>
        <v>0</v>
      </c>
      <c r="AP482" s="44">
        <f t="shared" si="387"/>
        <v>1</v>
      </c>
      <c r="AQ482" s="44">
        <f t="shared" si="388"/>
        <v>0</v>
      </c>
      <c r="AR482" s="80">
        <f t="shared" si="389"/>
        <v>0</v>
      </c>
      <c r="AS482" s="44">
        <f t="shared" si="390"/>
        <v>0</v>
      </c>
      <c r="AT482" s="80">
        <f t="shared" si="391"/>
        <v>0</v>
      </c>
      <c r="AU482" s="80">
        <f t="shared" si="392"/>
        <v>0</v>
      </c>
      <c r="AV482" s="46">
        <f t="shared" si="393"/>
        <v>1</v>
      </c>
      <c r="AW482" s="46">
        <f t="shared" si="394"/>
        <v>1</v>
      </c>
      <c r="AX482" s="46">
        <f t="shared" si="395"/>
        <v>0</v>
      </c>
      <c r="AY482" s="46">
        <f t="shared" si="396"/>
        <v>0</v>
      </c>
      <c r="AZ482" s="46">
        <f t="shared" si="397"/>
        <v>0</v>
      </c>
      <c r="BA482" s="46">
        <f>IF(SUM(Referrals[[#This Row],[Tribal.bin]:[GA.bin]]) = 0,0,1)</f>
        <v>1</v>
      </c>
      <c r="BB482" s="46">
        <f t="shared" si="398"/>
        <v>0</v>
      </c>
      <c r="BC482" s="46">
        <f t="shared" si="399"/>
        <v>0</v>
      </c>
      <c r="BD482" s="46">
        <f t="shared" si="400"/>
        <v>0</v>
      </c>
      <c r="BE482" s="46">
        <f t="shared" si="401"/>
        <v>0</v>
      </c>
      <c r="BF482" s="46">
        <f t="shared" si="402"/>
        <v>0</v>
      </c>
      <c r="BG482" s="46">
        <f t="shared" si="403"/>
        <v>0</v>
      </c>
      <c r="BH482" s="46">
        <f t="shared" si="404"/>
        <v>1</v>
      </c>
      <c r="BI482" s="46">
        <f t="shared" si="405"/>
        <v>0</v>
      </c>
      <c r="BJ482" s="46">
        <f t="shared" si="406"/>
        <v>0</v>
      </c>
      <c r="BK482" s="46">
        <f t="shared" si="407"/>
        <v>0</v>
      </c>
      <c r="BL482" s="46">
        <f t="shared" si="408"/>
        <v>0</v>
      </c>
      <c r="BM482" s="46">
        <f t="shared" si="409"/>
        <v>0</v>
      </c>
      <c r="BN482" s="46">
        <f t="shared" si="410"/>
        <v>0</v>
      </c>
      <c r="BO482" s="46">
        <f t="shared" si="411"/>
        <v>1</v>
      </c>
      <c r="BP482" s="46">
        <f t="shared" si="412"/>
        <v>0</v>
      </c>
      <c r="BQ482" s="46">
        <f t="shared" si="413"/>
        <v>1</v>
      </c>
      <c r="BR482" s="46">
        <f t="shared" si="414"/>
        <v>0</v>
      </c>
      <c r="BS482" s="46">
        <f t="shared" si="415"/>
        <v>1</v>
      </c>
      <c r="BT482" s="46">
        <f t="shared" si="416"/>
        <v>1</v>
      </c>
      <c r="BU482" s="46">
        <f t="shared" si="417"/>
        <v>0</v>
      </c>
      <c r="BV482" s="46">
        <f t="shared" si="418"/>
        <v>0</v>
      </c>
      <c r="BW482" s="46">
        <f>COUNTIF(Referrals[[#This Row],[Name]:[Alt.contact]],"Mi")</f>
        <v>0</v>
      </c>
      <c r="BX482" s="46">
        <f t="shared" si="419"/>
        <v>0</v>
      </c>
      <c r="BY482" s="46">
        <f t="shared" si="420"/>
        <v>0</v>
      </c>
      <c r="BZ482" s="46">
        <f t="shared" si="421"/>
        <v>0</v>
      </c>
      <c r="CA482" s="46">
        <f t="shared" si="422"/>
        <v>0</v>
      </c>
      <c r="CB482" s="46">
        <f t="shared" si="423"/>
        <v>1</v>
      </c>
      <c r="CC482" s="46">
        <f t="shared" si="424"/>
        <v>0</v>
      </c>
      <c r="CD482" s="46">
        <f t="shared" si="425"/>
        <v>0</v>
      </c>
      <c r="CE482" s="59"/>
      <c r="CF482" t="s">
        <v>717</v>
      </c>
      <c r="CG482" s="41" t="s">
        <v>104</v>
      </c>
      <c r="CH482" s="62"/>
      <c r="CI482" s="59" t="s">
        <v>23</v>
      </c>
      <c r="CJ482" s="47">
        <v>43671</v>
      </c>
      <c r="CK482" s="80" t="str">
        <f t="shared" si="426"/>
        <v xml:space="preserve"> </v>
      </c>
      <c r="CL482" s="51"/>
      <c r="CM482" s="6" t="str">
        <f t="shared" ca="1" si="427"/>
        <v xml:space="preserve"> </v>
      </c>
      <c r="CN482" s="6" t="str">
        <f t="shared" ca="1" si="428"/>
        <v xml:space="preserve"> </v>
      </c>
      <c r="CO482" s="80" t="str">
        <f t="shared" ca="1" si="429"/>
        <v xml:space="preserve"> </v>
      </c>
      <c r="CP482" s="80" t="str">
        <f t="shared" si="430"/>
        <v xml:space="preserve"> </v>
      </c>
      <c r="CQ482" s="80" t="str">
        <f t="shared" si="431"/>
        <v xml:space="preserve"> </v>
      </c>
      <c r="CR482" s="80" t="str">
        <f t="shared" si="432"/>
        <v xml:space="preserve"> </v>
      </c>
      <c r="CS482" s="80">
        <f t="shared" si="433"/>
        <v>31</v>
      </c>
    </row>
    <row r="483" spans="1:97">
      <c r="A483" s="50" t="s">
        <v>635</v>
      </c>
      <c r="B483" s="40" t="s">
        <v>43</v>
      </c>
      <c r="C483" s="40" t="s">
        <v>64</v>
      </c>
      <c r="D483" s="59">
        <v>1002978</v>
      </c>
      <c r="E483" s="65">
        <v>43055</v>
      </c>
      <c r="F483" s="42">
        <v>43649</v>
      </c>
      <c r="G483" s="42">
        <v>25710</v>
      </c>
      <c r="H483" s="43">
        <f t="shared" si="434"/>
        <v>49</v>
      </c>
      <c r="I483" s="43" t="s">
        <v>11</v>
      </c>
      <c r="J483" s="43" t="s">
        <v>8</v>
      </c>
      <c r="K483" s="44">
        <v>6</v>
      </c>
      <c r="L483" s="44" t="s">
        <v>8</v>
      </c>
      <c r="M483" s="44" t="s">
        <v>8</v>
      </c>
      <c r="N483" s="44" t="s">
        <v>8</v>
      </c>
      <c r="O483" s="45" t="s">
        <v>8</v>
      </c>
      <c r="P483" s="40" t="s">
        <v>9</v>
      </c>
      <c r="Q483" t="s">
        <v>11</v>
      </c>
      <c r="R483" s="40"/>
      <c r="S483" s="40"/>
      <c r="T483" s="40" t="s">
        <v>22</v>
      </c>
      <c r="U483" s="75" t="s">
        <v>8</v>
      </c>
      <c r="V483" s="59" t="s">
        <v>11</v>
      </c>
      <c r="W483" s="75" t="s">
        <v>11</v>
      </c>
      <c r="X483" s="75" t="s">
        <v>11</v>
      </c>
      <c r="Y483" s="75" t="s">
        <v>8</v>
      </c>
      <c r="Z483" s="86"/>
      <c r="AA483" s="40"/>
      <c r="AB483" s="40"/>
      <c r="AC483" s="59"/>
      <c r="AD483" s="40"/>
      <c r="AE483" s="40" t="s">
        <v>12</v>
      </c>
      <c r="AF483" s="44">
        <f>Referrals[[#This Row],[Date.Received]]-Referrals[[#This Row],[Date.Assessed]]</f>
        <v>594</v>
      </c>
      <c r="AG483" s="44" t="s">
        <v>645</v>
      </c>
      <c r="AH483" s="6" t="s">
        <v>642</v>
      </c>
      <c r="AI483" s="6" t="s">
        <v>700</v>
      </c>
      <c r="AJ483" s="63">
        <f t="shared" si="381"/>
        <v>2019</v>
      </c>
      <c r="AK483" s="63">
        <f t="shared" si="382"/>
        <v>7</v>
      </c>
      <c r="AL483" s="44">
        <f t="shared" si="383"/>
        <v>0</v>
      </c>
      <c r="AM483" s="44">
        <f t="shared" si="384"/>
        <v>1</v>
      </c>
      <c r="AN483" s="80">
        <f t="shared" si="385"/>
        <v>0</v>
      </c>
      <c r="AO483" s="44">
        <f t="shared" si="386"/>
        <v>0</v>
      </c>
      <c r="AP483" s="80">
        <f t="shared" si="387"/>
        <v>0</v>
      </c>
      <c r="AQ483" s="44">
        <f t="shared" si="388"/>
        <v>0</v>
      </c>
      <c r="AR483" s="80">
        <f t="shared" si="389"/>
        <v>0</v>
      </c>
      <c r="AS483" s="44">
        <f t="shared" si="390"/>
        <v>1</v>
      </c>
      <c r="AT483" s="80">
        <f t="shared" si="391"/>
        <v>0</v>
      </c>
      <c r="AU483" s="80">
        <f t="shared" si="392"/>
        <v>0</v>
      </c>
      <c r="AV483" s="46">
        <f t="shared" si="393"/>
        <v>1</v>
      </c>
      <c r="AW483" s="46">
        <f t="shared" si="394"/>
        <v>1</v>
      </c>
      <c r="AX483" s="46">
        <f t="shared" si="395"/>
        <v>0</v>
      </c>
      <c r="AY483" s="46">
        <f t="shared" si="396"/>
        <v>0</v>
      </c>
      <c r="AZ483" s="46">
        <f t="shared" si="397"/>
        <v>0</v>
      </c>
      <c r="BA483" s="46">
        <f>IF(SUM(Referrals[[#This Row],[Tribal.bin]:[GA.bin]]) = 0,0,1)</f>
        <v>1</v>
      </c>
      <c r="BB483" s="46">
        <f t="shared" si="398"/>
        <v>0</v>
      </c>
      <c r="BC483" s="46">
        <f t="shared" si="399"/>
        <v>0</v>
      </c>
      <c r="BD483" s="46">
        <f t="shared" si="400"/>
        <v>0</v>
      </c>
      <c r="BE483" s="46">
        <f t="shared" si="401"/>
        <v>0</v>
      </c>
      <c r="BF483" s="46">
        <f t="shared" si="402"/>
        <v>0</v>
      </c>
      <c r="BG483" s="46">
        <f t="shared" si="403"/>
        <v>0</v>
      </c>
      <c r="BH483" s="46">
        <f t="shared" si="404"/>
        <v>1</v>
      </c>
      <c r="BI483" s="46">
        <f t="shared" si="405"/>
        <v>0</v>
      </c>
      <c r="BJ483" s="46">
        <f t="shared" si="406"/>
        <v>0</v>
      </c>
      <c r="BK483" s="46">
        <f t="shared" si="407"/>
        <v>0</v>
      </c>
      <c r="BL483" s="46">
        <f t="shared" si="408"/>
        <v>0</v>
      </c>
      <c r="BM483" s="46">
        <f t="shared" si="409"/>
        <v>1</v>
      </c>
      <c r="BN483" s="46">
        <f t="shared" si="410"/>
        <v>0</v>
      </c>
      <c r="BO483" s="46">
        <f t="shared" si="411"/>
        <v>0</v>
      </c>
      <c r="BP483" s="46">
        <f t="shared" si="412"/>
        <v>0</v>
      </c>
      <c r="BQ483" s="46">
        <f t="shared" si="413"/>
        <v>1</v>
      </c>
      <c r="BR483" s="46">
        <f t="shared" si="414"/>
        <v>0</v>
      </c>
      <c r="BS483" s="46">
        <f t="shared" si="415"/>
        <v>1</v>
      </c>
      <c r="BT483" s="46">
        <f t="shared" si="416"/>
        <v>1</v>
      </c>
      <c r="BU483" s="46">
        <f t="shared" si="417"/>
        <v>0</v>
      </c>
      <c r="BV483" s="46">
        <f t="shared" si="418"/>
        <v>0</v>
      </c>
      <c r="BW483" s="46">
        <f>COUNTIF(Referrals[[#This Row],[Name]:[Alt.contact]],"Mi")</f>
        <v>0</v>
      </c>
      <c r="BX483" s="46">
        <f t="shared" si="419"/>
        <v>0</v>
      </c>
      <c r="BY483" s="46">
        <f t="shared" si="420"/>
        <v>0</v>
      </c>
      <c r="BZ483" s="46">
        <f t="shared" si="421"/>
        <v>0</v>
      </c>
      <c r="CA483" s="46">
        <f t="shared" si="422"/>
        <v>0</v>
      </c>
      <c r="CB483" s="46">
        <f t="shared" si="423"/>
        <v>1</v>
      </c>
      <c r="CC483" s="46">
        <f t="shared" si="424"/>
        <v>0</v>
      </c>
      <c r="CD483" s="46">
        <f t="shared" si="425"/>
        <v>0</v>
      </c>
      <c r="CE483" s="59"/>
      <c r="CF483" t="s">
        <v>717</v>
      </c>
      <c r="CG483" s="41" t="s">
        <v>133</v>
      </c>
      <c r="CH483" s="62"/>
      <c r="CI483" s="59" t="s">
        <v>27</v>
      </c>
      <c r="CJ483" s="47">
        <v>43727</v>
      </c>
      <c r="CK483" s="80" t="str">
        <f t="shared" si="426"/>
        <v xml:space="preserve"> </v>
      </c>
      <c r="CL483" s="51"/>
      <c r="CM483" s="6" t="str">
        <f t="shared" ca="1" si="427"/>
        <v xml:space="preserve"> </v>
      </c>
      <c r="CN483" s="6" t="str">
        <f t="shared" ca="1" si="428"/>
        <v xml:space="preserve"> </v>
      </c>
      <c r="CO483" s="80" t="str">
        <f t="shared" ca="1" si="429"/>
        <v xml:space="preserve"> </v>
      </c>
      <c r="CP483" s="80" t="str">
        <f t="shared" si="430"/>
        <v xml:space="preserve"> </v>
      </c>
      <c r="CQ483" s="80" t="str">
        <f t="shared" si="431"/>
        <v xml:space="preserve"> </v>
      </c>
      <c r="CR483" s="80" t="str">
        <f t="shared" si="432"/>
        <v xml:space="preserve"> </v>
      </c>
      <c r="CS483" s="80">
        <f t="shared" si="433"/>
        <v>78</v>
      </c>
    </row>
    <row r="484" spans="1:97">
      <c r="A484" s="50" t="s">
        <v>634</v>
      </c>
      <c r="B484" s="40" t="s">
        <v>60</v>
      </c>
      <c r="C484" s="40" t="s">
        <v>607</v>
      </c>
      <c r="D484" s="59">
        <v>1078382</v>
      </c>
      <c r="E484" s="65">
        <v>43606</v>
      </c>
      <c r="F484" s="42">
        <v>43649</v>
      </c>
      <c r="G484" s="42">
        <v>19814</v>
      </c>
      <c r="H484" s="43">
        <f t="shared" si="434"/>
        <v>65</v>
      </c>
      <c r="I484" s="43" t="s">
        <v>11</v>
      </c>
      <c r="J484" s="43" t="s">
        <v>8</v>
      </c>
      <c r="K484" s="44">
        <v>12</v>
      </c>
      <c r="L484" s="44" t="s">
        <v>8</v>
      </c>
      <c r="M484" s="44" t="s">
        <v>8</v>
      </c>
      <c r="N484" s="44" t="s">
        <v>8</v>
      </c>
      <c r="O484" s="45" t="s">
        <v>8</v>
      </c>
      <c r="P484" s="40" t="s">
        <v>21</v>
      </c>
      <c r="Q484" t="s">
        <v>11</v>
      </c>
      <c r="R484" s="40"/>
      <c r="S484" s="40" t="s">
        <v>11</v>
      </c>
      <c r="T484" s="40" t="s">
        <v>22</v>
      </c>
      <c r="U484" s="75" t="s">
        <v>8</v>
      </c>
      <c r="V484" s="59" t="s">
        <v>11</v>
      </c>
      <c r="W484" s="75" t="s">
        <v>11</v>
      </c>
      <c r="X484" s="75" t="s">
        <v>8</v>
      </c>
      <c r="Y484" s="75" t="s">
        <v>8</v>
      </c>
      <c r="Z484" s="86"/>
      <c r="AA484" s="40"/>
      <c r="AB484" s="40"/>
      <c r="AC484" s="59"/>
      <c r="AD484" s="40"/>
      <c r="AE484" s="40" t="s">
        <v>12</v>
      </c>
      <c r="AF484" s="44">
        <f>Referrals[[#This Row],[Date.Received]]-Referrals[[#This Row],[Date.Assessed]]</f>
        <v>43</v>
      </c>
      <c r="AG484" s="6" t="s">
        <v>644</v>
      </c>
      <c r="AH484" s="6" t="s">
        <v>640</v>
      </c>
      <c r="AI484" s="6" t="s">
        <v>700</v>
      </c>
      <c r="AJ484" s="63">
        <f t="shared" si="381"/>
        <v>2019</v>
      </c>
      <c r="AK484" s="63">
        <f t="shared" si="382"/>
        <v>7</v>
      </c>
      <c r="AL484" s="44">
        <f t="shared" si="383"/>
        <v>1</v>
      </c>
      <c r="AM484" s="80">
        <f t="shared" si="384"/>
        <v>0</v>
      </c>
      <c r="AN484" s="80">
        <f t="shared" si="385"/>
        <v>0</v>
      </c>
      <c r="AO484" s="44">
        <f t="shared" si="386"/>
        <v>0</v>
      </c>
      <c r="AP484" s="80">
        <f t="shared" si="387"/>
        <v>0</v>
      </c>
      <c r="AQ484" s="44">
        <f t="shared" si="388"/>
        <v>1</v>
      </c>
      <c r="AR484" s="80">
        <f t="shared" si="389"/>
        <v>0</v>
      </c>
      <c r="AS484" s="44">
        <f t="shared" si="390"/>
        <v>0</v>
      </c>
      <c r="AT484" s="80">
        <f t="shared" si="391"/>
        <v>0</v>
      </c>
      <c r="AU484" s="80">
        <f t="shared" si="392"/>
        <v>0</v>
      </c>
      <c r="AV484" s="46">
        <f t="shared" si="393"/>
        <v>1</v>
      </c>
      <c r="AW484" s="46">
        <f t="shared" si="394"/>
        <v>1</v>
      </c>
      <c r="AX484" s="46">
        <f t="shared" si="395"/>
        <v>0</v>
      </c>
      <c r="AY484" s="46">
        <f t="shared" si="396"/>
        <v>0</v>
      </c>
      <c r="AZ484" s="46">
        <f t="shared" si="397"/>
        <v>0</v>
      </c>
      <c r="BA484" s="46">
        <f>IF(SUM(Referrals[[#This Row],[Tribal.bin]:[GA.bin]]) = 0,0,1)</f>
        <v>1</v>
      </c>
      <c r="BB484" s="46">
        <f t="shared" si="398"/>
        <v>0</v>
      </c>
      <c r="BC484" s="46">
        <f t="shared" si="399"/>
        <v>0</v>
      </c>
      <c r="BD484" s="46">
        <f t="shared" si="400"/>
        <v>0</v>
      </c>
      <c r="BE484" s="46">
        <f t="shared" si="401"/>
        <v>0</v>
      </c>
      <c r="BF484" s="46">
        <f t="shared" si="402"/>
        <v>0</v>
      </c>
      <c r="BG484" s="46">
        <f t="shared" si="403"/>
        <v>1</v>
      </c>
      <c r="BH484" s="46">
        <f t="shared" si="404"/>
        <v>0</v>
      </c>
      <c r="BI484" s="46">
        <f t="shared" si="405"/>
        <v>0</v>
      </c>
      <c r="BJ484" s="46">
        <f t="shared" si="406"/>
        <v>0</v>
      </c>
      <c r="BK484" s="46">
        <f t="shared" si="407"/>
        <v>0</v>
      </c>
      <c r="BL484" s="46">
        <f t="shared" si="408"/>
        <v>0</v>
      </c>
      <c r="BM484" s="46">
        <f t="shared" si="409"/>
        <v>1</v>
      </c>
      <c r="BN484" s="46">
        <f t="shared" si="410"/>
        <v>0</v>
      </c>
      <c r="BO484" s="46">
        <f t="shared" si="411"/>
        <v>1</v>
      </c>
      <c r="BP484" s="46">
        <f t="shared" si="412"/>
        <v>0</v>
      </c>
      <c r="BQ484" s="46">
        <f t="shared" si="413"/>
        <v>1</v>
      </c>
      <c r="BR484" s="46">
        <f t="shared" si="414"/>
        <v>0</v>
      </c>
      <c r="BS484" s="46">
        <f t="shared" si="415"/>
        <v>1</v>
      </c>
      <c r="BT484" s="46">
        <f t="shared" si="416"/>
        <v>0</v>
      </c>
      <c r="BU484" s="46">
        <f t="shared" si="417"/>
        <v>0</v>
      </c>
      <c r="BV484" s="46">
        <f t="shared" si="418"/>
        <v>0</v>
      </c>
      <c r="BW484" s="46">
        <f>COUNTIF(Referrals[[#This Row],[Name]:[Alt.contact]],"Mi")</f>
        <v>0</v>
      </c>
      <c r="BX484" s="46">
        <f t="shared" si="419"/>
        <v>0</v>
      </c>
      <c r="BY484" s="46">
        <f t="shared" si="420"/>
        <v>0</v>
      </c>
      <c r="BZ484" s="46">
        <f t="shared" si="421"/>
        <v>0</v>
      </c>
      <c r="CA484" s="46">
        <f t="shared" si="422"/>
        <v>0</v>
      </c>
      <c r="CB484" s="46">
        <f t="shared" si="423"/>
        <v>1</v>
      </c>
      <c r="CC484" s="46">
        <f t="shared" si="424"/>
        <v>0</v>
      </c>
      <c r="CD484" s="46">
        <f t="shared" si="425"/>
        <v>0</v>
      </c>
      <c r="CE484" s="59"/>
      <c r="CF484" s="40" t="s">
        <v>413</v>
      </c>
      <c r="CG484" s="59"/>
      <c r="CH484" s="62"/>
      <c r="CI484" s="59"/>
      <c r="CJ484" s="47">
        <v>43671</v>
      </c>
      <c r="CK484" s="80" t="str">
        <f t="shared" si="426"/>
        <v xml:space="preserve"> </v>
      </c>
      <c r="CL484" s="51"/>
      <c r="CM484" s="6" t="str">
        <f t="shared" ca="1" si="427"/>
        <v xml:space="preserve"> </v>
      </c>
      <c r="CN484" s="6" t="str">
        <f t="shared" ca="1" si="428"/>
        <v xml:space="preserve"> </v>
      </c>
      <c r="CO484" s="80" t="str">
        <f t="shared" ca="1" si="429"/>
        <v xml:space="preserve"> </v>
      </c>
      <c r="CP484" s="80" t="str">
        <f t="shared" si="430"/>
        <v xml:space="preserve"> </v>
      </c>
      <c r="CQ484" s="80" t="str">
        <f t="shared" si="431"/>
        <v xml:space="preserve"> </v>
      </c>
      <c r="CR484" s="80" t="str">
        <f t="shared" si="432"/>
        <v xml:space="preserve"> </v>
      </c>
      <c r="CS484" s="80">
        <f t="shared" si="433"/>
        <v>22</v>
      </c>
    </row>
    <row r="485" spans="1:97">
      <c r="A485" s="50" t="s">
        <v>647</v>
      </c>
      <c r="B485" s="40" t="s">
        <v>284</v>
      </c>
      <c r="C485" s="40" t="s">
        <v>648</v>
      </c>
      <c r="D485" s="59">
        <v>1039968</v>
      </c>
      <c r="E485" s="65">
        <v>43117</v>
      </c>
      <c r="F485" s="42">
        <v>43658</v>
      </c>
      <c r="G485" s="42">
        <v>25395</v>
      </c>
      <c r="H485" s="43">
        <f t="shared" ref="H485:H516" si="435">INT(YEARFRAC(G485,F485))</f>
        <v>50</v>
      </c>
      <c r="I485" s="43" t="s">
        <v>8</v>
      </c>
      <c r="J485" s="43" t="s">
        <v>8</v>
      </c>
      <c r="K485" s="44">
        <v>9</v>
      </c>
      <c r="L485" s="44" t="s">
        <v>8</v>
      </c>
      <c r="M485" s="44" t="s">
        <v>11</v>
      </c>
      <c r="N485" s="44" t="s">
        <v>8</v>
      </c>
      <c r="O485" s="45" t="s">
        <v>8</v>
      </c>
      <c r="P485" s="40" t="s">
        <v>9</v>
      </c>
      <c r="Q485" t="s">
        <v>11</v>
      </c>
      <c r="R485" s="40"/>
      <c r="S485" s="40"/>
      <c r="T485" s="40" t="s">
        <v>22</v>
      </c>
      <c r="U485" s="75" t="s">
        <v>8</v>
      </c>
      <c r="V485" s="41" t="s">
        <v>11</v>
      </c>
      <c r="W485" s="75" t="s">
        <v>8</v>
      </c>
      <c r="X485" s="75" t="s">
        <v>11</v>
      </c>
      <c r="Y485" s="75" t="s">
        <v>8</v>
      </c>
      <c r="Z485" s="86"/>
      <c r="AA485" s="40"/>
      <c r="AB485" s="40"/>
      <c r="AC485" s="59"/>
      <c r="AD485" s="40"/>
      <c r="AE485" s="40" t="s">
        <v>12</v>
      </c>
      <c r="AF485" s="44">
        <f>Referrals[[#This Row],[Date.Received]]-Referrals[[#This Row],[Date.Assessed]]</f>
        <v>541</v>
      </c>
      <c r="AG485" s="6" t="s">
        <v>644</v>
      </c>
      <c r="AH485" s="6" t="s">
        <v>640</v>
      </c>
      <c r="AI485" s="6" t="s">
        <v>700</v>
      </c>
      <c r="AJ485" s="63">
        <f t="shared" si="381"/>
        <v>2019</v>
      </c>
      <c r="AK485" s="63">
        <f t="shared" si="382"/>
        <v>7</v>
      </c>
      <c r="AL485" s="44">
        <f t="shared" si="383"/>
        <v>1</v>
      </c>
      <c r="AM485" s="80">
        <f t="shared" si="384"/>
        <v>0</v>
      </c>
      <c r="AN485" s="80">
        <f t="shared" si="385"/>
        <v>0</v>
      </c>
      <c r="AO485" s="44">
        <f t="shared" si="386"/>
        <v>0</v>
      </c>
      <c r="AP485" s="80">
        <f t="shared" si="387"/>
        <v>0</v>
      </c>
      <c r="AQ485" s="44">
        <f t="shared" si="388"/>
        <v>1</v>
      </c>
      <c r="AR485" s="80">
        <f t="shared" si="389"/>
        <v>0</v>
      </c>
      <c r="AS485" s="44">
        <f t="shared" si="390"/>
        <v>0</v>
      </c>
      <c r="AT485" s="80">
        <f t="shared" si="391"/>
        <v>0</v>
      </c>
      <c r="AU485" s="80">
        <f t="shared" si="392"/>
        <v>0</v>
      </c>
      <c r="AV485" s="46">
        <f t="shared" si="393"/>
        <v>1</v>
      </c>
      <c r="AW485" s="46">
        <f t="shared" si="394"/>
        <v>1</v>
      </c>
      <c r="AX485" s="46">
        <f t="shared" si="395"/>
        <v>0</v>
      </c>
      <c r="AY485" s="46">
        <f t="shared" si="396"/>
        <v>0</v>
      </c>
      <c r="AZ485" s="46">
        <f t="shared" si="397"/>
        <v>0</v>
      </c>
      <c r="BA485" s="46">
        <f>IF(SUM(Referrals[[#This Row],[Tribal.bin]:[GA.bin]]) = 0,0,1)</f>
        <v>1</v>
      </c>
      <c r="BB485" s="46">
        <f t="shared" si="398"/>
        <v>0</v>
      </c>
      <c r="BC485" s="46">
        <f t="shared" si="399"/>
        <v>0</v>
      </c>
      <c r="BD485" s="46">
        <f t="shared" si="400"/>
        <v>0</v>
      </c>
      <c r="BE485" s="46">
        <f t="shared" si="401"/>
        <v>0</v>
      </c>
      <c r="BF485" s="46">
        <f t="shared" si="402"/>
        <v>0</v>
      </c>
      <c r="BG485" s="46">
        <f t="shared" si="403"/>
        <v>0</v>
      </c>
      <c r="BH485" s="46">
        <f t="shared" si="404"/>
        <v>1</v>
      </c>
      <c r="BI485" s="46">
        <f t="shared" si="405"/>
        <v>0</v>
      </c>
      <c r="BJ485" s="46">
        <f t="shared" si="406"/>
        <v>1</v>
      </c>
      <c r="BK485" s="46">
        <f t="shared" si="407"/>
        <v>0</v>
      </c>
      <c r="BL485" s="46">
        <f t="shared" si="408"/>
        <v>0</v>
      </c>
      <c r="BM485" s="46">
        <f t="shared" si="409"/>
        <v>1</v>
      </c>
      <c r="BN485" s="46">
        <f t="shared" si="410"/>
        <v>0</v>
      </c>
      <c r="BO485" s="46">
        <f t="shared" si="411"/>
        <v>0</v>
      </c>
      <c r="BP485" s="46">
        <f t="shared" si="412"/>
        <v>0</v>
      </c>
      <c r="BQ485" s="46">
        <f t="shared" si="413"/>
        <v>0</v>
      </c>
      <c r="BR485" s="46">
        <f t="shared" si="414"/>
        <v>0</v>
      </c>
      <c r="BS485" s="46">
        <f t="shared" si="415"/>
        <v>0</v>
      </c>
      <c r="BT485" s="46">
        <f t="shared" si="416"/>
        <v>1</v>
      </c>
      <c r="BU485" s="46">
        <f t="shared" si="417"/>
        <v>0</v>
      </c>
      <c r="BV485" s="46">
        <f t="shared" si="418"/>
        <v>0</v>
      </c>
      <c r="BW485" s="46">
        <f>COUNTIF(Referrals[[#This Row],[Name]:[Alt.contact]],"Mi")</f>
        <v>0</v>
      </c>
      <c r="BX485" s="46">
        <f t="shared" si="419"/>
        <v>0</v>
      </c>
      <c r="BY485" s="46">
        <f t="shared" si="420"/>
        <v>0</v>
      </c>
      <c r="BZ485" s="46">
        <f t="shared" si="421"/>
        <v>0</v>
      </c>
      <c r="CA485" s="46">
        <f t="shared" si="422"/>
        <v>0</v>
      </c>
      <c r="CB485" s="46">
        <f t="shared" si="423"/>
        <v>1</v>
      </c>
      <c r="CC485" s="46">
        <f t="shared" si="424"/>
        <v>0</v>
      </c>
      <c r="CD485" s="46">
        <f t="shared" si="425"/>
        <v>0</v>
      </c>
      <c r="CE485" s="59"/>
      <c r="CF485" s="40" t="s">
        <v>413</v>
      </c>
      <c r="CG485" s="59"/>
      <c r="CH485" s="62"/>
      <c r="CI485" s="59"/>
      <c r="CJ485" s="47">
        <v>43735</v>
      </c>
      <c r="CK485" s="80" t="str">
        <f t="shared" si="426"/>
        <v xml:space="preserve"> </v>
      </c>
      <c r="CL485" s="51"/>
      <c r="CM485" s="6" t="str">
        <f t="shared" ca="1" si="427"/>
        <v xml:space="preserve"> </v>
      </c>
      <c r="CN485" s="6" t="str">
        <f t="shared" ca="1" si="428"/>
        <v xml:space="preserve"> </v>
      </c>
      <c r="CO485" s="80" t="str">
        <f t="shared" ca="1" si="429"/>
        <v xml:space="preserve"> </v>
      </c>
      <c r="CP485" s="80" t="str">
        <f t="shared" si="430"/>
        <v xml:space="preserve"> </v>
      </c>
      <c r="CQ485" s="80" t="str">
        <f t="shared" si="431"/>
        <v xml:space="preserve"> </v>
      </c>
      <c r="CR485" s="80" t="str">
        <f t="shared" si="432"/>
        <v xml:space="preserve"> </v>
      </c>
      <c r="CS485" s="80">
        <f t="shared" si="433"/>
        <v>77</v>
      </c>
    </row>
    <row r="486" spans="1:97">
      <c r="A486" s="50" t="s">
        <v>649</v>
      </c>
      <c r="B486" s="40" t="s">
        <v>119</v>
      </c>
      <c r="C486" s="40" t="s">
        <v>127</v>
      </c>
      <c r="D486" s="59">
        <v>1012784</v>
      </c>
      <c r="E486" s="65">
        <v>43118</v>
      </c>
      <c r="F486" s="42">
        <v>43658</v>
      </c>
      <c r="G486" s="42">
        <v>24380</v>
      </c>
      <c r="H486" s="43">
        <f t="shared" si="435"/>
        <v>52</v>
      </c>
      <c r="I486" s="43" t="s">
        <v>11</v>
      </c>
      <c r="J486" s="43" t="s">
        <v>8</v>
      </c>
      <c r="K486" s="44">
        <v>4</v>
      </c>
      <c r="L486" s="44" t="s">
        <v>8</v>
      </c>
      <c r="M486" s="44" t="s">
        <v>8</v>
      </c>
      <c r="N486" s="44" t="s">
        <v>8</v>
      </c>
      <c r="O486" s="45" t="s">
        <v>8</v>
      </c>
      <c r="P486" s="40" t="s">
        <v>678</v>
      </c>
      <c r="Q486" s="40"/>
      <c r="R486" s="40"/>
      <c r="S486" s="40" t="s">
        <v>11</v>
      </c>
      <c r="T486" s="40" t="s">
        <v>22</v>
      </c>
      <c r="U486" s="75" t="s">
        <v>8</v>
      </c>
      <c r="V486" s="41" t="s">
        <v>11</v>
      </c>
      <c r="W486" s="75" t="s">
        <v>11</v>
      </c>
      <c r="X486" s="75" t="s">
        <v>11</v>
      </c>
      <c r="Y486" s="75" t="s">
        <v>8</v>
      </c>
      <c r="Z486" s="75" t="s">
        <v>8</v>
      </c>
      <c r="AA486" s="40" t="s">
        <v>524</v>
      </c>
      <c r="AB486" s="40"/>
      <c r="AC486" s="59"/>
      <c r="AD486" s="40"/>
      <c r="AE486" s="40" t="s">
        <v>12</v>
      </c>
      <c r="AF486" s="44">
        <f>Referrals[[#This Row],[Date.Received]]-Referrals[[#This Row],[Date.Assessed]]</f>
        <v>540</v>
      </c>
      <c r="AG486" s="6" t="s">
        <v>644</v>
      </c>
      <c r="AH486" s="6" t="s">
        <v>640</v>
      </c>
      <c r="AI486" s="6" t="s">
        <v>700</v>
      </c>
      <c r="AJ486" s="63">
        <f t="shared" si="381"/>
        <v>2019</v>
      </c>
      <c r="AK486" s="63">
        <f t="shared" si="382"/>
        <v>7</v>
      </c>
      <c r="AL486" s="44">
        <f t="shared" si="383"/>
        <v>1</v>
      </c>
      <c r="AM486" s="80">
        <f t="shared" si="384"/>
        <v>0</v>
      </c>
      <c r="AN486" s="80">
        <f t="shared" si="385"/>
        <v>0</v>
      </c>
      <c r="AO486" s="44">
        <f t="shared" si="386"/>
        <v>0</v>
      </c>
      <c r="AP486" s="80">
        <f t="shared" si="387"/>
        <v>0</v>
      </c>
      <c r="AQ486" s="44">
        <f t="shared" si="388"/>
        <v>1</v>
      </c>
      <c r="AR486" s="80">
        <f t="shared" si="389"/>
        <v>0</v>
      </c>
      <c r="AS486" s="44">
        <f t="shared" si="390"/>
        <v>0</v>
      </c>
      <c r="AT486" s="80">
        <f t="shared" si="391"/>
        <v>0</v>
      </c>
      <c r="AU486" s="80">
        <f t="shared" si="392"/>
        <v>0</v>
      </c>
      <c r="AV486" s="46">
        <f t="shared" si="393"/>
        <v>1</v>
      </c>
      <c r="AW486" s="46">
        <f t="shared" si="394"/>
        <v>1</v>
      </c>
      <c r="AX486" s="46">
        <f t="shared" si="395"/>
        <v>0</v>
      </c>
      <c r="AY486" s="46">
        <f t="shared" si="396"/>
        <v>0</v>
      </c>
      <c r="AZ486" s="46">
        <f t="shared" si="397"/>
        <v>0</v>
      </c>
      <c r="BA486" s="46">
        <f>IF(SUM(Referrals[[#This Row],[Tribal.bin]:[GA.bin]]) = 0,0,1)</f>
        <v>0</v>
      </c>
      <c r="BB486" s="46">
        <f t="shared" si="398"/>
        <v>0</v>
      </c>
      <c r="BC486" s="46">
        <f t="shared" si="399"/>
        <v>0</v>
      </c>
      <c r="BD486" s="46">
        <f t="shared" si="400"/>
        <v>0</v>
      </c>
      <c r="BE486" s="46">
        <f t="shared" si="401"/>
        <v>0</v>
      </c>
      <c r="BF486" s="46">
        <f t="shared" si="402"/>
        <v>0</v>
      </c>
      <c r="BG486" s="46">
        <f t="shared" si="403"/>
        <v>0</v>
      </c>
      <c r="BH486" s="46">
        <f t="shared" si="404"/>
        <v>0</v>
      </c>
      <c r="BI486" s="46">
        <f t="shared" si="405"/>
        <v>0</v>
      </c>
      <c r="BJ486" s="46">
        <f t="shared" si="406"/>
        <v>0</v>
      </c>
      <c r="BK486" s="46">
        <f t="shared" si="407"/>
        <v>0</v>
      </c>
      <c r="BL486" s="46">
        <f t="shared" si="408"/>
        <v>0</v>
      </c>
      <c r="BM486" s="46">
        <f t="shared" si="409"/>
        <v>0</v>
      </c>
      <c r="BN486" s="46">
        <f t="shared" si="410"/>
        <v>0</v>
      </c>
      <c r="BO486" s="46">
        <f t="shared" si="411"/>
        <v>1</v>
      </c>
      <c r="BP486" s="46">
        <f t="shared" si="412"/>
        <v>0</v>
      </c>
      <c r="BQ486" s="46">
        <f t="shared" si="413"/>
        <v>1</v>
      </c>
      <c r="BR486" s="46">
        <f t="shared" si="414"/>
        <v>0</v>
      </c>
      <c r="BS486" s="46">
        <f t="shared" si="415"/>
        <v>1</v>
      </c>
      <c r="BT486" s="46">
        <f t="shared" si="416"/>
        <v>1</v>
      </c>
      <c r="BU486" s="46">
        <f t="shared" si="417"/>
        <v>0</v>
      </c>
      <c r="BV486" s="46">
        <f t="shared" si="418"/>
        <v>0</v>
      </c>
      <c r="BW486" s="46">
        <f>COUNTIF(Referrals[[#This Row],[Name]:[Alt.contact]],"Mi")</f>
        <v>1</v>
      </c>
      <c r="BX486" s="46">
        <f t="shared" si="419"/>
        <v>1</v>
      </c>
      <c r="BY486" s="46">
        <f t="shared" si="420"/>
        <v>0</v>
      </c>
      <c r="BZ486" s="46">
        <f t="shared" si="421"/>
        <v>0</v>
      </c>
      <c r="CA486" s="46">
        <f t="shared" si="422"/>
        <v>0</v>
      </c>
      <c r="CB486" s="46">
        <f t="shared" si="423"/>
        <v>1</v>
      </c>
      <c r="CC486" s="46">
        <f t="shared" si="424"/>
        <v>0</v>
      </c>
      <c r="CD486" s="46">
        <f t="shared" si="425"/>
        <v>0</v>
      </c>
      <c r="CE486" s="59"/>
      <c r="CF486" s="40" t="s">
        <v>413</v>
      </c>
      <c r="CG486" s="59"/>
      <c r="CH486" s="62"/>
      <c r="CI486" s="59"/>
      <c r="CJ486" s="47">
        <v>43720</v>
      </c>
      <c r="CK486" s="80" t="str">
        <f t="shared" si="426"/>
        <v xml:space="preserve"> </v>
      </c>
      <c r="CL486" s="51"/>
      <c r="CM486" s="6" t="str">
        <f t="shared" ca="1" si="427"/>
        <v xml:space="preserve"> </v>
      </c>
      <c r="CN486" s="6" t="str">
        <f t="shared" ca="1" si="428"/>
        <v xml:space="preserve"> </v>
      </c>
      <c r="CO486" s="80" t="str">
        <f t="shared" ca="1" si="429"/>
        <v xml:space="preserve"> </v>
      </c>
      <c r="CP486" s="80" t="str">
        <f t="shared" si="430"/>
        <v xml:space="preserve"> </v>
      </c>
      <c r="CQ486" s="80" t="str">
        <f t="shared" si="431"/>
        <v xml:space="preserve"> </v>
      </c>
      <c r="CR486" s="80" t="str">
        <f t="shared" si="432"/>
        <v xml:space="preserve"> </v>
      </c>
      <c r="CS486" s="80">
        <f t="shared" si="433"/>
        <v>62</v>
      </c>
    </row>
    <row r="487" spans="1:97">
      <c r="A487" s="39" t="s">
        <v>650</v>
      </c>
      <c r="B487" s="40" t="s">
        <v>651</v>
      </c>
      <c r="C487" s="40" t="s">
        <v>652</v>
      </c>
      <c r="D487" s="41" t="s">
        <v>144</v>
      </c>
      <c r="E487" s="60">
        <v>43622</v>
      </c>
      <c r="F487" s="42">
        <v>43658</v>
      </c>
      <c r="G487" s="42">
        <v>23136</v>
      </c>
      <c r="H487" s="43">
        <f t="shared" si="435"/>
        <v>56</v>
      </c>
      <c r="I487" s="43" t="s">
        <v>679</v>
      </c>
      <c r="J487" s="43" t="s">
        <v>8</v>
      </c>
      <c r="K487" s="44">
        <v>8</v>
      </c>
      <c r="L487" s="44" t="s">
        <v>8</v>
      </c>
      <c r="M487" s="44" t="s">
        <v>8</v>
      </c>
      <c r="N487" s="44" t="s">
        <v>8</v>
      </c>
      <c r="O487" s="45" t="s">
        <v>8</v>
      </c>
      <c r="P487" s="40" t="s">
        <v>107</v>
      </c>
      <c r="Q487" s="40"/>
      <c r="R487" s="40"/>
      <c r="S487" s="40" t="s">
        <v>11</v>
      </c>
      <c r="T487" s="40" t="s">
        <v>10</v>
      </c>
      <c r="U487" s="75" t="s">
        <v>11</v>
      </c>
      <c r="V487" s="41" t="s">
        <v>11</v>
      </c>
      <c r="W487" s="75" t="s">
        <v>11</v>
      </c>
      <c r="X487" s="75" t="s">
        <v>11</v>
      </c>
      <c r="Y487" s="75" t="s">
        <v>8</v>
      </c>
      <c r="Z487" s="86"/>
      <c r="AA487" s="40"/>
      <c r="AB487" s="40"/>
      <c r="AC487" s="59"/>
      <c r="AD487" s="40"/>
      <c r="AE487" s="40" t="s">
        <v>12</v>
      </c>
      <c r="AF487" s="44">
        <f>Referrals[[#This Row],[Date.Received]]-Referrals[[#This Row],[Date.Assessed]]</f>
        <v>36</v>
      </c>
      <c r="AG487" s="44" t="s">
        <v>645</v>
      </c>
      <c r="AH487" s="6" t="s">
        <v>638</v>
      </c>
      <c r="AI487" s="6" t="s">
        <v>643</v>
      </c>
      <c r="AJ487" s="63">
        <f t="shared" si="381"/>
        <v>2019</v>
      </c>
      <c r="AK487" s="63">
        <f t="shared" si="382"/>
        <v>7</v>
      </c>
      <c r="AL487" s="44">
        <f t="shared" si="383"/>
        <v>0</v>
      </c>
      <c r="AM487" s="44">
        <f t="shared" si="384"/>
        <v>1</v>
      </c>
      <c r="AN487" s="80">
        <f t="shared" si="385"/>
        <v>0</v>
      </c>
      <c r="AO487" s="44">
        <f t="shared" si="386"/>
        <v>1</v>
      </c>
      <c r="AP487" s="80">
        <f t="shared" si="387"/>
        <v>0</v>
      </c>
      <c r="AQ487" s="44">
        <f t="shared" si="388"/>
        <v>0</v>
      </c>
      <c r="AR487" s="80">
        <f t="shared" si="389"/>
        <v>0</v>
      </c>
      <c r="AS487" s="44">
        <f t="shared" si="390"/>
        <v>0</v>
      </c>
      <c r="AT487" s="80">
        <f t="shared" si="391"/>
        <v>0</v>
      </c>
      <c r="AU487" s="44">
        <f t="shared" si="392"/>
        <v>1</v>
      </c>
      <c r="AV487" s="46">
        <f t="shared" si="393"/>
        <v>1</v>
      </c>
      <c r="AW487" s="46">
        <f t="shared" si="394"/>
        <v>0</v>
      </c>
      <c r="AX487" s="46">
        <f t="shared" si="395"/>
        <v>1</v>
      </c>
      <c r="AY487" s="46">
        <f t="shared" si="396"/>
        <v>0</v>
      </c>
      <c r="AZ487" s="46">
        <f t="shared" si="397"/>
        <v>0</v>
      </c>
      <c r="BA487" s="46">
        <f>IF(SUM(Referrals[[#This Row],[Tribal.bin]:[GA.bin]]) = 0,0,1)</f>
        <v>1</v>
      </c>
      <c r="BB487" s="46">
        <f t="shared" si="398"/>
        <v>0</v>
      </c>
      <c r="BC487" s="46">
        <f t="shared" si="399"/>
        <v>1</v>
      </c>
      <c r="BD487" s="46">
        <f t="shared" si="400"/>
        <v>0</v>
      </c>
      <c r="BE487" s="46">
        <f t="shared" si="401"/>
        <v>0</v>
      </c>
      <c r="BF487" s="46">
        <f t="shared" si="402"/>
        <v>0</v>
      </c>
      <c r="BG487" s="46">
        <f t="shared" si="403"/>
        <v>0</v>
      </c>
      <c r="BH487" s="46">
        <f t="shared" si="404"/>
        <v>0</v>
      </c>
      <c r="BI487" s="46">
        <f t="shared" si="405"/>
        <v>0</v>
      </c>
      <c r="BJ487" s="46">
        <f t="shared" si="406"/>
        <v>0</v>
      </c>
      <c r="BK487" s="46">
        <f t="shared" si="407"/>
        <v>0</v>
      </c>
      <c r="BL487" s="46">
        <f t="shared" si="408"/>
        <v>0</v>
      </c>
      <c r="BM487" s="46">
        <f t="shared" si="409"/>
        <v>0</v>
      </c>
      <c r="BN487" s="46">
        <f t="shared" si="410"/>
        <v>0</v>
      </c>
      <c r="BO487" s="46">
        <f t="shared" si="411"/>
        <v>1</v>
      </c>
      <c r="BP487" s="46">
        <f t="shared" si="412"/>
        <v>0</v>
      </c>
      <c r="BQ487" s="46">
        <f t="shared" si="413"/>
        <v>0</v>
      </c>
      <c r="BR487" s="46">
        <f t="shared" si="414"/>
        <v>0</v>
      </c>
      <c r="BS487" s="46">
        <f t="shared" si="415"/>
        <v>1</v>
      </c>
      <c r="BT487" s="46">
        <f t="shared" si="416"/>
        <v>1</v>
      </c>
      <c r="BU487" s="46">
        <f t="shared" si="417"/>
        <v>1</v>
      </c>
      <c r="BV487" s="46">
        <f t="shared" si="418"/>
        <v>1</v>
      </c>
      <c r="BW487" s="46">
        <f>COUNTIF(Referrals[[#This Row],[Name]:[Alt.contact]],"Mi")</f>
        <v>0</v>
      </c>
      <c r="BX487" s="46">
        <f t="shared" si="419"/>
        <v>0</v>
      </c>
      <c r="BY487" s="46">
        <f t="shared" si="420"/>
        <v>0</v>
      </c>
      <c r="BZ487" s="46">
        <f t="shared" si="421"/>
        <v>0</v>
      </c>
      <c r="CA487" s="46">
        <f t="shared" si="422"/>
        <v>0</v>
      </c>
      <c r="CB487" s="46">
        <f t="shared" si="423"/>
        <v>1</v>
      </c>
      <c r="CC487" s="46">
        <f t="shared" si="424"/>
        <v>0</v>
      </c>
      <c r="CD487" s="46">
        <f t="shared" si="425"/>
        <v>0</v>
      </c>
      <c r="CE487" s="59"/>
      <c r="CF487" t="s">
        <v>717</v>
      </c>
      <c r="CG487" s="41" t="s">
        <v>104</v>
      </c>
      <c r="CH487" s="62"/>
      <c r="CI487" s="59" t="s">
        <v>23</v>
      </c>
      <c r="CJ487" s="47">
        <v>43719</v>
      </c>
      <c r="CK487" s="80" t="str">
        <f t="shared" si="426"/>
        <v xml:space="preserve"> </v>
      </c>
      <c r="CL487" s="51"/>
      <c r="CM487" s="6" t="str">
        <f t="shared" ca="1" si="427"/>
        <v xml:space="preserve"> </v>
      </c>
      <c r="CN487" s="6" t="str">
        <f t="shared" ca="1" si="428"/>
        <v xml:space="preserve"> </v>
      </c>
      <c r="CO487" s="80" t="str">
        <f t="shared" ca="1" si="429"/>
        <v xml:space="preserve"> </v>
      </c>
      <c r="CP487" s="80" t="str">
        <f t="shared" si="430"/>
        <v xml:space="preserve"> </v>
      </c>
      <c r="CQ487" s="80" t="str">
        <f t="shared" si="431"/>
        <v xml:space="preserve"> </v>
      </c>
      <c r="CR487" s="80" t="str">
        <f t="shared" si="432"/>
        <v xml:space="preserve"> </v>
      </c>
      <c r="CS487" s="80">
        <f t="shared" si="433"/>
        <v>61</v>
      </c>
    </row>
    <row r="488" spans="1:97">
      <c r="A488" s="50" t="s">
        <v>594</v>
      </c>
      <c r="B488" s="40" t="s">
        <v>284</v>
      </c>
      <c r="C488" s="40" t="s">
        <v>397</v>
      </c>
      <c r="D488" s="59">
        <v>1034959</v>
      </c>
      <c r="E488" s="65">
        <v>43476</v>
      </c>
      <c r="F488" s="42">
        <v>43662</v>
      </c>
      <c r="G488" s="42">
        <v>29221</v>
      </c>
      <c r="H488" s="43">
        <f t="shared" si="435"/>
        <v>39</v>
      </c>
      <c r="I488" s="43" t="s">
        <v>11</v>
      </c>
      <c r="J488" s="43" t="s">
        <v>11</v>
      </c>
      <c r="K488" s="44">
        <v>12</v>
      </c>
      <c r="L488" s="44" t="s">
        <v>8</v>
      </c>
      <c r="M488" s="44" t="s">
        <v>11</v>
      </c>
      <c r="N488" s="44" t="s">
        <v>11</v>
      </c>
      <c r="O488" s="45" t="s">
        <v>8</v>
      </c>
      <c r="P488" s="40" t="s">
        <v>9</v>
      </c>
      <c r="Q488" t="s">
        <v>11</v>
      </c>
      <c r="R488" s="40"/>
      <c r="S488" s="40" t="s">
        <v>11</v>
      </c>
      <c r="T488" t="s">
        <v>45</v>
      </c>
      <c r="U488" s="75" t="s">
        <v>11</v>
      </c>
      <c r="V488" s="41" t="s">
        <v>8</v>
      </c>
      <c r="W488" s="75" t="s">
        <v>11</v>
      </c>
      <c r="X488" s="75" t="s">
        <v>11</v>
      </c>
      <c r="Y488" s="75" t="s">
        <v>8</v>
      </c>
      <c r="Z488" s="86"/>
      <c r="AA488" s="40"/>
      <c r="AB488" s="40" t="s">
        <v>15</v>
      </c>
      <c r="AC488" s="41" t="s">
        <v>695</v>
      </c>
      <c r="AD488" s="47">
        <v>43683</v>
      </c>
      <c r="AE488" t="s">
        <v>16</v>
      </c>
      <c r="AF488" s="6">
        <f>Referrals[[#This Row],[Date.Received]]-Referrals[[#This Row],[Date.Assessed]]</f>
        <v>186</v>
      </c>
      <c r="AG488" s="6" t="s">
        <v>644</v>
      </c>
      <c r="AH488" s="6" t="s">
        <v>640</v>
      </c>
      <c r="AI488" s="6" t="s">
        <v>700</v>
      </c>
      <c r="AJ488" s="63">
        <f t="shared" si="381"/>
        <v>2019</v>
      </c>
      <c r="AK488" s="63">
        <f t="shared" si="382"/>
        <v>7</v>
      </c>
      <c r="AL488" s="6">
        <f t="shared" si="383"/>
        <v>1</v>
      </c>
      <c r="AM488" s="80">
        <f t="shared" si="384"/>
        <v>0</v>
      </c>
      <c r="AN488" s="80">
        <f t="shared" si="385"/>
        <v>0</v>
      </c>
      <c r="AO488" s="44">
        <f t="shared" si="386"/>
        <v>0</v>
      </c>
      <c r="AP488" s="80">
        <f t="shared" si="387"/>
        <v>0</v>
      </c>
      <c r="AQ488" s="6">
        <f t="shared" si="388"/>
        <v>1</v>
      </c>
      <c r="AR488" s="80">
        <f t="shared" si="389"/>
        <v>0</v>
      </c>
      <c r="AS488" s="44">
        <f t="shared" si="390"/>
        <v>0</v>
      </c>
      <c r="AT488" s="80">
        <f t="shared" si="391"/>
        <v>0</v>
      </c>
      <c r="AU488" s="80">
        <f t="shared" si="392"/>
        <v>0</v>
      </c>
      <c r="AV488" s="72">
        <f t="shared" si="393"/>
        <v>0</v>
      </c>
      <c r="AW488" s="72">
        <f t="shared" si="394"/>
        <v>0</v>
      </c>
      <c r="AX488" s="72">
        <f t="shared" si="395"/>
        <v>0</v>
      </c>
      <c r="AY488" s="72">
        <f t="shared" si="396"/>
        <v>1</v>
      </c>
      <c r="AZ488" s="72">
        <f t="shared" si="397"/>
        <v>0</v>
      </c>
      <c r="BA488" s="72">
        <f>IF(SUM(Referrals[[#This Row],[Tribal.bin]:[GA.bin]]) = 0,0,1)</f>
        <v>1</v>
      </c>
      <c r="BB488" s="72">
        <f t="shared" si="398"/>
        <v>0</v>
      </c>
      <c r="BC488" s="72">
        <f t="shared" si="399"/>
        <v>0</v>
      </c>
      <c r="BD488" s="72">
        <f t="shared" si="400"/>
        <v>0</v>
      </c>
      <c r="BE488" s="72">
        <f t="shared" si="401"/>
        <v>0</v>
      </c>
      <c r="BF488" s="72">
        <f t="shared" si="402"/>
        <v>0</v>
      </c>
      <c r="BG488" s="72">
        <f t="shared" si="403"/>
        <v>0</v>
      </c>
      <c r="BH488" s="72">
        <f t="shared" si="404"/>
        <v>1</v>
      </c>
      <c r="BI488" s="72">
        <f t="shared" si="405"/>
        <v>0</v>
      </c>
      <c r="BJ488" s="78">
        <f t="shared" si="406"/>
        <v>1</v>
      </c>
      <c r="BK488" s="78">
        <f t="shared" si="407"/>
        <v>1</v>
      </c>
      <c r="BL488" s="78">
        <f t="shared" si="408"/>
        <v>0</v>
      </c>
      <c r="BM488" s="72">
        <f t="shared" si="409"/>
        <v>1</v>
      </c>
      <c r="BN488" s="72">
        <f t="shared" si="410"/>
        <v>0</v>
      </c>
      <c r="BO488" s="72">
        <f t="shared" si="411"/>
        <v>1</v>
      </c>
      <c r="BP488" s="80">
        <f t="shared" si="412"/>
        <v>0</v>
      </c>
      <c r="BQ488" s="46">
        <f t="shared" si="413"/>
        <v>1</v>
      </c>
      <c r="BR488" s="46">
        <f t="shared" si="414"/>
        <v>1</v>
      </c>
      <c r="BS488" s="46">
        <f t="shared" si="415"/>
        <v>1</v>
      </c>
      <c r="BT488" s="46">
        <f t="shared" si="416"/>
        <v>1</v>
      </c>
      <c r="BU488" s="46">
        <f t="shared" si="417"/>
        <v>1</v>
      </c>
      <c r="BV488" s="46">
        <f t="shared" si="418"/>
        <v>0</v>
      </c>
      <c r="BW488" s="46">
        <f>COUNTIF(Referrals[[#This Row],[Name]:[Alt.contact]],"Mi")</f>
        <v>0</v>
      </c>
      <c r="BX488" s="46">
        <f t="shared" si="419"/>
        <v>0</v>
      </c>
      <c r="BY488" s="43">
        <f t="shared" si="420"/>
        <v>1</v>
      </c>
      <c r="BZ488" s="43">
        <f t="shared" si="421"/>
        <v>0</v>
      </c>
      <c r="CA488" s="46">
        <f t="shared" si="422"/>
        <v>1</v>
      </c>
      <c r="CB488" s="46">
        <f t="shared" si="423"/>
        <v>0</v>
      </c>
      <c r="CC488" s="46">
        <f t="shared" si="424"/>
        <v>0</v>
      </c>
      <c r="CD488" s="46">
        <f t="shared" si="425"/>
        <v>0</v>
      </c>
      <c r="CE488" s="65">
        <v>43712</v>
      </c>
      <c r="CF488" s="40"/>
      <c r="CG488" s="59"/>
      <c r="CH488" s="62"/>
      <c r="CI488" s="59"/>
      <c r="CJ488" s="47">
        <v>43712</v>
      </c>
      <c r="CK488" s="80" t="str">
        <f t="shared" si="426"/>
        <v>Yes</v>
      </c>
      <c r="CL488" s="15"/>
      <c r="CM488" s="6">
        <f t="shared" ca="1" si="427"/>
        <v>149</v>
      </c>
      <c r="CN488" s="6" t="str">
        <f t="shared" ca="1" si="428"/>
        <v>no</v>
      </c>
      <c r="CO488" s="80" t="str">
        <f t="shared" ca="1" si="429"/>
        <v>no</v>
      </c>
      <c r="CP488" s="80">
        <f t="shared" si="430"/>
        <v>50</v>
      </c>
      <c r="CQ488" s="80">
        <f t="shared" si="431"/>
        <v>21</v>
      </c>
      <c r="CR488" s="80">
        <f t="shared" si="432"/>
        <v>29</v>
      </c>
      <c r="CS488" s="80" t="str">
        <f t="shared" si="433"/>
        <v xml:space="preserve"> </v>
      </c>
    </row>
    <row r="489" spans="1:97">
      <c r="A489" s="50" t="s">
        <v>656</v>
      </c>
      <c r="B489" s="40" t="s">
        <v>284</v>
      </c>
      <c r="C489" s="40" t="s">
        <v>353</v>
      </c>
      <c r="D489" s="59">
        <v>1044494</v>
      </c>
      <c r="E489" s="65">
        <v>43182</v>
      </c>
      <c r="F489" s="42">
        <v>43675</v>
      </c>
      <c r="G489" s="42">
        <v>19043</v>
      </c>
      <c r="H489" s="43">
        <f t="shared" si="435"/>
        <v>67</v>
      </c>
      <c r="I489" s="43" t="s">
        <v>11</v>
      </c>
      <c r="J489" s="43" t="s">
        <v>8</v>
      </c>
      <c r="K489" s="44">
        <v>4</v>
      </c>
      <c r="L489" s="44" t="s">
        <v>8</v>
      </c>
      <c r="M489" s="44" t="s">
        <v>8</v>
      </c>
      <c r="N489" s="44" t="s">
        <v>8</v>
      </c>
      <c r="O489" s="45" t="s">
        <v>8</v>
      </c>
      <c r="P489" s="40" t="s">
        <v>21</v>
      </c>
      <c r="Q489" t="s">
        <v>11</v>
      </c>
      <c r="R489" s="40"/>
      <c r="S489" s="40"/>
      <c r="T489" s="40" t="s">
        <v>22</v>
      </c>
      <c r="U489" s="75" t="s">
        <v>8</v>
      </c>
      <c r="V489" s="59" t="s">
        <v>11</v>
      </c>
      <c r="W489" s="75" t="s">
        <v>11</v>
      </c>
      <c r="X489" s="75" t="s">
        <v>8</v>
      </c>
      <c r="Y489" s="75" t="s">
        <v>8</v>
      </c>
      <c r="Z489" s="86"/>
      <c r="AA489" s="40"/>
      <c r="AB489" s="40"/>
      <c r="AC489" s="59"/>
      <c r="AD489" s="40"/>
      <c r="AE489" s="40" t="s">
        <v>12</v>
      </c>
      <c r="AF489" s="44">
        <f>Referrals[[#This Row],[Date.Received]]-Referrals[[#This Row],[Date.Assessed]]</f>
        <v>493</v>
      </c>
      <c r="AG489" s="6" t="s">
        <v>644</v>
      </c>
      <c r="AH489" s="6" t="s">
        <v>640</v>
      </c>
      <c r="AI489" s="6" t="s">
        <v>700</v>
      </c>
      <c r="AJ489" s="63">
        <f t="shared" si="381"/>
        <v>2019</v>
      </c>
      <c r="AK489" s="63">
        <f t="shared" si="382"/>
        <v>7</v>
      </c>
      <c r="AL489" s="44">
        <f t="shared" si="383"/>
        <v>1</v>
      </c>
      <c r="AM489" s="80">
        <f t="shared" si="384"/>
        <v>0</v>
      </c>
      <c r="AN489" s="80">
        <f t="shared" si="385"/>
        <v>0</v>
      </c>
      <c r="AO489" s="44">
        <f t="shared" si="386"/>
        <v>0</v>
      </c>
      <c r="AP489" s="80">
        <f t="shared" si="387"/>
        <v>0</v>
      </c>
      <c r="AQ489" s="44">
        <f t="shared" si="388"/>
        <v>1</v>
      </c>
      <c r="AR489" s="80">
        <f t="shared" si="389"/>
        <v>0</v>
      </c>
      <c r="AS489" s="44">
        <f t="shared" si="390"/>
        <v>0</v>
      </c>
      <c r="AT489" s="80">
        <f t="shared" si="391"/>
        <v>0</v>
      </c>
      <c r="AU489" s="80">
        <f t="shared" si="392"/>
        <v>0</v>
      </c>
      <c r="AV489" s="46">
        <f t="shared" si="393"/>
        <v>1</v>
      </c>
      <c r="AW489" s="46">
        <f t="shared" si="394"/>
        <v>1</v>
      </c>
      <c r="AX489" s="46">
        <f t="shared" si="395"/>
        <v>0</v>
      </c>
      <c r="AY489" s="46">
        <f t="shared" si="396"/>
        <v>0</v>
      </c>
      <c r="AZ489" s="46">
        <f t="shared" si="397"/>
        <v>0</v>
      </c>
      <c r="BA489" s="46">
        <f>IF(SUM(Referrals[[#This Row],[Tribal.bin]:[GA.bin]]) = 0,0,1)</f>
        <v>1</v>
      </c>
      <c r="BB489" s="46">
        <f t="shared" si="398"/>
        <v>0</v>
      </c>
      <c r="BC489" s="46">
        <f t="shared" si="399"/>
        <v>0</v>
      </c>
      <c r="BD489" s="46">
        <f t="shared" si="400"/>
        <v>0</v>
      </c>
      <c r="BE489" s="46">
        <f t="shared" si="401"/>
        <v>0</v>
      </c>
      <c r="BF489" s="46">
        <f t="shared" si="402"/>
        <v>0</v>
      </c>
      <c r="BG489" s="46">
        <f t="shared" si="403"/>
        <v>1</v>
      </c>
      <c r="BH489" s="46">
        <f t="shared" si="404"/>
        <v>0</v>
      </c>
      <c r="BI489" s="46">
        <f t="shared" si="405"/>
        <v>0</v>
      </c>
      <c r="BJ489" s="46">
        <f t="shared" si="406"/>
        <v>0</v>
      </c>
      <c r="BK489" s="46">
        <f t="shared" si="407"/>
        <v>0</v>
      </c>
      <c r="BL489" s="46">
        <f t="shared" si="408"/>
        <v>0</v>
      </c>
      <c r="BM489" s="46">
        <f t="shared" si="409"/>
        <v>1</v>
      </c>
      <c r="BN489" s="46">
        <f t="shared" si="410"/>
        <v>0</v>
      </c>
      <c r="BO489" s="46">
        <f t="shared" si="411"/>
        <v>0</v>
      </c>
      <c r="BP489" s="46">
        <f t="shared" si="412"/>
        <v>0</v>
      </c>
      <c r="BQ489" s="46">
        <f t="shared" si="413"/>
        <v>1</v>
      </c>
      <c r="BR489" s="46">
        <f t="shared" si="414"/>
        <v>0</v>
      </c>
      <c r="BS489" s="46">
        <f t="shared" si="415"/>
        <v>1</v>
      </c>
      <c r="BT489" s="46">
        <f t="shared" si="416"/>
        <v>0</v>
      </c>
      <c r="BU489" s="46">
        <f t="shared" si="417"/>
        <v>0</v>
      </c>
      <c r="BV489" s="46">
        <f t="shared" si="418"/>
        <v>0</v>
      </c>
      <c r="BW489" s="46">
        <f>COUNTIF(Referrals[[#This Row],[Name]:[Alt.contact]],"Mi")</f>
        <v>0</v>
      </c>
      <c r="BX489" s="46">
        <f t="shared" si="419"/>
        <v>0</v>
      </c>
      <c r="BY489" s="46">
        <f t="shared" si="420"/>
        <v>0</v>
      </c>
      <c r="BZ489" s="46">
        <f t="shared" si="421"/>
        <v>0</v>
      </c>
      <c r="CA489" s="46">
        <f t="shared" si="422"/>
        <v>0</v>
      </c>
      <c r="CB489" s="46">
        <f t="shared" si="423"/>
        <v>1</v>
      </c>
      <c r="CC489" s="46">
        <f t="shared" si="424"/>
        <v>0</v>
      </c>
      <c r="CD489" s="46">
        <f t="shared" si="425"/>
        <v>0</v>
      </c>
      <c r="CE489" s="59"/>
      <c r="CF489" t="s">
        <v>717</v>
      </c>
      <c r="CG489" s="41" t="s">
        <v>104</v>
      </c>
      <c r="CH489" s="62"/>
      <c r="CI489" s="41" t="s">
        <v>23</v>
      </c>
      <c r="CJ489" s="47">
        <v>43721</v>
      </c>
      <c r="CK489" s="80" t="str">
        <f t="shared" si="426"/>
        <v xml:space="preserve"> </v>
      </c>
      <c r="CL489" s="51"/>
      <c r="CM489" s="6" t="str">
        <f t="shared" ca="1" si="427"/>
        <v xml:space="preserve"> </v>
      </c>
      <c r="CN489" s="6" t="str">
        <f t="shared" ca="1" si="428"/>
        <v xml:space="preserve"> </v>
      </c>
      <c r="CO489" s="80" t="str">
        <f t="shared" ca="1" si="429"/>
        <v xml:space="preserve"> </v>
      </c>
      <c r="CP489" s="80" t="str">
        <f t="shared" si="430"/>
        <v xml:space="preserve"> </v>
      </c>
      <c r="CQ489" s="80" t="str">
        <f t="shared" si="431"/>
        <v xml:space="preserve"> </v>
      </c>
      <c r="CR489" s="80" t="str">
        <f t="shared" si="432"/>
        <v xml:space="preserve"> </v>
      </c>
      <c r="CS489" s="80">
        <f t="shared" si="433"/>
        <v>46</v>
      </c>
    </row>
    <row r="490" spans="1:97">
      <c r="A490" s="50" t="s">
        <v>654</v>
      </c>
      <c r="B490" s="40" t="s">
        <v>284</v>
      </c>
      <c r="C490" s="40" t="s">
        <v>397</v>
      </c>
      <c r="D490" s="59">
        <v>1003796</v>
      </c>
      <c r="E490" s="65">
        <v>43474</v>
      </c>
      <c r="F490" s="42">
        <v>43675</v>
      </c>
      <c r="G490" s="42">
        <v>19850</v>
      </c>
      <c r="H490" s="43">
        <f t="shared" si="435"/>
        <v>65</v>
      </c>
      <c r="I490" s="43" t="s">
        <v>11</v>
      </c>
      <c r="J490" s="43" t="s">
        <v>8</v>
      </c>
      <c r="K490" s="44">
        <v>9</v>
      </c>
      <c r="L490" s="44" t="s">
        <v>8</v>
      </c>
      <c r="M490" s="44" t="s">
        <v>11</v>
      </c>
      <c r="N490" s="44" t="s">
        <v>11</v>
      </c>
      <c r="O490" s="45" t="s">
        <v>8</v>
      </c>
      <c r="P490" s="40" t="s">
        <v>107</v>
      </c>
      <c r="Q490" t="s">
        <v>11</v>
      </c>
      <c r="R490" s="40"/>
      <c r="S490" s="40" t="s">
        <v>11</v>
      </c>
      <c r="T490" s="40" t="s">
        <v>10</v>
      </c>
      <c r="U490" s="75" t="s">
        <v>8</v>
      </c>
      <c r="V490" s="59" t="s">
        <v>11</v>
      </c>
      <c r="W490" s="75" t="s">
        <v>11</v>
      </c>
      <c r="X490" s="75" t="s">
        <v>8</v>
      </c>
      <c r="Y490" s="75" t="s">
        <v>8</v>
      </c>
      <c r="Z490" s="86"/>
      <c r="AA490" s="40"/>
      <c r="AB490" s="40"/>
      <c r="AC490" s="59"/>
      <c r="AD490" s="40"/>
      <c r="AE490" s="40" t="s">
        <v>12</v>
      </c>
      <c r="AF490" s="44">
        <f>Referrals[[#This Row],[Date.Received]]-Referrals[[#This Row],[Date.Assessed]]</f>
        <v>201</v>
      </c>
      <c r="AG490" s="6" t="s">
        <v>644</v>
      </c>
      <c r="AH490" s="6" t="s">
        <v>640</v>
      </c>
      <c r="AI490" s="6" t="s">
        <v>700</v>
      </c>
      <c r="AJ490" s="63">
        <f t="shared" si="381"/>
        <v>2019</v>
      </c>
      <c r="AK490" s="63">
        <f t="shared" si="382"/>
        <v>7</v>
      </c>
      <c r="AL490" s="44">
        <f t="shared" si="383"/>
        <v>1</v>
      </c>
      <c r="AM490" s="80">
        <f t="shared" si="384"/>
        <v>0</v>
      </c>
      <c r="AN490" s="80">
        <f t="shared" si="385"/>
        <v>0</v>
      </c>
      <c r="AO490" s="44">
        <f t="shared" si="386"/>
        <v>0</v>
      </c>
      <c r="AP490" s="80">
        <f t="shared" si="387"/>
        <v>0</v>
      </c>
      <c r="AQ490" s="44">
        <f t="shared" si="388"/>
        <v>1</v>
      </c>
      <c r="AR490" s="80">
        <f t="shared" si="389"/>
        <v>0</v>
      </c>
      <c r="AS490" s="44">
        <f t="shared" si="390"/>
        <v>0</v>
      </c>
      <c r="AT490" s="80">
        <f t="shared" si="391"/>
        <v>0</v>
      </c>
      <c r="AU490" s="80">
        <f t="shared" si="392"/>
        <v>0</v>
      </c>
      <c r="AV490" s="46">
        <f t="shared" si="393"/>
        <v>1</v>
      </c>
      <c r="AW490" s="46">
        <f t="shared" si="394"/>
        <v>0</v>
      </c>
      <c r="AX490" s="46">
        <f t="shared" si="395"/>
        <v>1</v>
      </c>
      <c r="AY490" s="46">
        <f t="shared" si="396"/>
        <v>0</v>
      </c>
      <c r="AZ490" s="46">
        <f t="shared" si="397"/>
        <v>0</v>
      </c>
      <c r="BA490" s="46">
        <f>IF(SUM(Referrals[[#This Row],[Tribal.bin]:[GA.bin]]) = 0,0,1)</f>
        <v>1</v>
      </c>
      <c r="BB490" s="46">
        <f t="shared" si="398"/>
        <v>0</v>
      </c>
      <c r="BC490" s="46">
        <f t="shared" si="399"/>
        <v>1</v>
      </c>
      <c r="BD490" s="46">
        <f t="shared" si="400"/>
        <v>0</v>
      </c>
      <c r="BE490" s="46">
        <f t="shared" si="401"/>
        <v>0</v>
      </c>
      <c r="BF490" s="46">
        <f t="shared" si="402"/>
        <v>0</v>
      </c>
      <c r="BG490" s="46">
        <f t="shared" si="403"/>
        <v>0</v>
      </c>
      <c r="BH490" s="46">
        <f t="shared" si="404"/>
        <v>0</v>
      </c>
      <c r="BI490" s="46">
        <f t="shared" si="405"/>
        <v>0</v>
      </c>
      <c r="BJ490" s="46">
        <f t="shared" si="406"/>
        <v>1</v>
      </c>
      <c r="BK490" s="46">
        <f t="shared" si="407"/>
        <v>1</v>
      </c>
      <c r="BL490" s="46">
        <f t="shared" si="408"/>
        <v>0</v>
      </c>
      <c r="BM490" s="46">
        <f t="shared" si="409"/>
        <v>1</v>
      </c>
      <c r="BN490" s="46">
        <f t="shared" si="410"/>
        <v>0</v>
      </c>
      <c r="BO490" s="46">
        <f t="shared" si="411"/>
        <v>1</v>
      </c>
      <c r="BP490" s="46">
        <f t="shared" si="412"/>
        <v>0</v>
      </c>
      <c r="BQ490" s="46">
        <f t="shared" si="413"/>
        <v>1</v>
      </c>
      <c r="BR490" s="46">
        <f t="shared" si="414"/>
        <v>0</v>
      </c>
      <c r="BS490" s="46">
        <f t="shared" si="415"/>
        <v>1</v>
      </c>
      <c r="BT490" s="46">
        <f t="shared" si="416"/>
        <v>0</v>
      </c>
      <c r="BU490" s="46">
        <f t="shared" si="417"/>
        <v>0</v>
      </c>
      <c r="BV490" s="46">
        <f t="shared" si="418"/>
        <v>0</v>
      </c>
      <c r="BW490" s="46">
        <f>COUNTIF(Referrals[[#This Row],[Name]:[Alt.contact]],"Mi")</f>
        <v>0</v>
      </c>
      <c r="BX490" s="46">
        <f t="shared" si="419"/>
        <v>0</v>
      </c>
      <c r="BY490" s="46">
        <f t="shared" si="420"/>
        <v>0</v>
      </c>
      <c r="BZ490" s="46">
        <f t="shared" si="421"/>
        <v>0</v>
      </c>
      <c r="CA490" s="46">
        <f t="shared" si="422"/>
        <v>0</v>
      </c>
      <c r="CB490" s="46">
        <f t="shared" si="423"/>
        <v>1</v>
      </c>
      <c r="CC490" s="46">
        <f t="shared" si="424"/>
        <v>0</v>
      </c>
      <c r="CD490" s="46">
        <f t="shared" si="425"/>
        <v>0</v>
      </c>
      <c r="CE490" s="59"/>
      <c r="CF490" s="40" t="s">
        <v>413</v>
      </c>
      <c r="CG490" s="59"/>
      <c r="CH490" s="62"/>
      <c r="CI490" s="59"/>
      <c r="CJ490" s="47">
        <v>43809</v>
      </c>
      <c r="CK490" s="80" t="str">
        <f t="shared" si="426"/>
        <v xml:space="preserve"> </v>
      </c>
      <c r="CL490" s="51"/>
      <c r="CM490" s="6" t="str">
        <f t="shared" ca="1" si="427"/>
        <v xml:space="preserve"> </v>
      </c>
      <c r="CN490" s="6" t="str">
        <f t="shared" ca="1" si="428"/>
        <v xml:space="preserve"> </v>
      </c>
      <c r="CO490" s="80" t="str">
        <f t="shared" ca="1" si="429"/>
        <v xml:space="preserve"> </v>
      </c>
      <c r="CP490" s="80" t="str">
        <f t="shared" si="430"/>
        <v xml:space="preserve"> </v>
      </c>
      <c r="CQ490" s="80" t="str">
        <f t="shared" si="431"/>
        <v xml:space="preserve"> </v>
      </c>
      <c r="CR490" s="80" t="str">
        <f t="shared" si="432"/>
        <v xml:space="preserve"> </v>
      </c>
      <c r="CS490" s="80">
        <f t="shared" si="433"/>
        <v>134</v>
      </c>
    </row>
    <row r="491" spans="1:97">
      <c r="A491" s="50" t="s">
        <v>653</v>
      </c>
      <c r="B491" s="40" t="s">
        <v>43</v>
      </c>
      <c r="C491" s="40" t="s">
        <v>64</v>
      </c>
      <c r="D491" s="59">
        <v>1013116</v>
      </c>
      <c r="E491" s="60" t="s">
        <v>678</v>
      </c>
      <c r="F491" s="42">
        <v>43675</v>
      </c>
      <c r="G491" s="42">
        <v>28602</v>
      </c>
      <c r="H491" s="43">
        <f t="shared" si="435"/>
        <v>41</v>
      </c>
      <c r="I491" s="43" t="s">
        <v>8</v>
      </c>
      <c r="J491" s="43" t="s">
        <v>8</v>
      </c>
      <c r="K491" s="44">
        <v>13</v>
      </c>
      <c r="L491" s="44" t="s">
        <v>11</v>
      </c>
      <c r="M491" s="44" t="s">
        <v>11</v>
      </c>
      <c r="N491" s="44" t="s">
        <v>8</v>
      </c>
      <c r="O491" s="45" t="s">
        <v>678</v>
      </c>
      <c r="P491" s="40" t="s">
        <v>9</v>
      </c>
      <c r="Q491" t="s">
        <v>11</v>
      </c>
      <c r="R491" t="s">
        <v>11</v>
      </c>
      <c r="S491" s="40"/>
      <c r="T491" s="40" t="s">
        <v>25</v>
      </c>
      <c r="U491" s="75" t="s">
        <v>11</v>
      </c>
      <c r="V491" s="59" t="s">
        <v>11</v>
      </c>
      <c r="W491" s="75" t="s">
        <v>11</v>
      </c>
      <c r="X491" s="75" t="s">
        <v>11</v>
      </c>
      <c r="Y491" s="75" t="s">
        <v>8</v>
      </c>
      <c r="Z491" s="86" t="s">
        <v>8</v>
      </c>
      <c r="AA491" s="40" t="s">
        <v>408</v>
      </c>
      <c r="AB491" s="40" t="s">
        <v>143</v>
      </c>
      <c r="AC491" s="41" t="s">
        <v>695</v>
      </c>
      <c r="AD491" s="47">
        <v>43682</v>
      </c>
      <c r="AE491" t="s">
        <v>16</v>
      </c>
      <c r="AF491" s="6"/>
      <c r="AG491" s="6" t="s">
        <v>644</v>
      </c>
      <c r="AH491" s="6" t="s">
        <v>638</v>
      </c>
      <c r="AI491" s="6" t="s">
        <v>700</v>
      </c>
      <c r="AJ491" s="63">
        <f t="shared" si="381"/>
        <v>2019</v>
      </c>
      <c r="AK491" s="63">
        <f t="shared" si="382"/>
        <v>7</v>
      </c>
      <c r="AL491" s="6">
        <f t="shared" si="383"/>
        <v>1</v>
      </c>
      <c r="AM491" s="80">
        <f t="shared" si="384"/>
        <v>0</v>
      </c>
      <c r="AN491" s="80">
        <f t="shared" si="385"/>
        <v>0</v>
      </c>
      <c r="AO491" s="6">
        <f t="shared" si="386"/>
        <v>1</v>
      </c>
      <c r="AP491" s="80">
        <f t="shared" si="387"/>
        <v>0</v>
      </c>
      <c r="AQ491" s="44">
        <f t="shared" si="388"/>
        <v>0</v>
      </c>
      <c r="AR491" s="80">
        <f t="shared" si="389"/>
        <v>0</v>
      </c>
      <c r="AS491" s="44">
        <f t="shared" si="390"/>
        <v>0</v>
      </c>
      <c r="AT491" s="80">
        <f t="shared" si="391"/>
        <v>0</v>
      </c>
      <c r="AU491" s="80">
        <f t="shared" si="392"/>
        <v>0</v>
      </c>
      <c r="AV491" s="72">
        <f t="shared" si="393"/>
        <v>1</v>
      </c>
      <c r="AW491" s="72">
        <f t="shared" si="394"/>
        <v>0</v>
      </c>
      <c r="AX491" s="72">
        <f t="shared" si="395"/>
        <v>0</v>
      </c>
      <c r="AY491" s="72">
        <f t="shared" si="396"/>
        <v>0</v>
      </c>
      <c r="AZ491" s="72">
        <f t="shared" si="397"/>
        <v>1</v>
      </c>
      <c r="BA491" s="72">
        <f>IF(SUM(Referrals[[#This Row],[Tribal.bin]:[GA.bin]]) = 0,0,1)</f>
        <v>1</v>
      </c>
      <c r="BB491" s="72">
        <f t="shared" si="398"/>
        <v>0</v>
      </c>
      <c r="BC491" s="72">
        <f t="shared" si="399"/>
        <v>0</v>
      </c>
      <c r="BD491" s="72">
        <f t="shared" si="400"/>
        <v>0</v>
      </c>
      <c r="BE491" s="72">
        <f t="shared" si="401"/>
        <v>0</v>
      </c>
      <c r="BF491" s="72">
        <f t="shared" si="402"/>
        <v>0</v>
      </c>
      <c r="BG491" s="72">
        <f t="shared" si="403"/>
        <v>0</v>
      </c>
      <c r="BH491" s="72">
        <f t="shared" si="404"/>
        <v>1</v>
      </c>
      <c r="BI491" s="72">
        <f t="shared" si="405"/>
        <v>1</v>
      </c>
      <c r="BJ491" s="78">
        <f t="shared" si="406"/>
        <v>1</v>
      </c>
      <c r="BK491" s="78">
        <f t="shared" si="407"/>
        <v>0</v>
      </c>
      <c r="BL491" s="78">
        <f t="shared" si="408"/>
        <v>1</v>
      </c>
      <c r="BM491" s="72">
        <f t="shared" si="409"/>
        <v>1</v>
      </c>
      <c r="BN491" s="72">
        <f t="shared" si="410"/>
        <v>1</v>
      </c>
      <c r="BO491" s="72">
        <f t="shared" si="411"/>
        <v>0</v>
      </c>
      <c r="BP491" s="80">
        <f t="shared" si="412"/>
        <v>0</v>
      </c>
      <c r="BQ491" s="46">
        <f t="shared" si="413"/>
        <v>0</v>
      </c>
      <c r="BR491" s="46">
        <f t="shared" si="414"/>
        <v>0</v>
      </c>
      <c r="BS491" s="46">
        <f t="shared" si="415"/>
        <v>1</v>
      </c>
      <c r="BT491" s="46">
        <f t="shared" si="416"/>
        <v>1</v>
      </c>
      <c r="BU491" s="46">
        <f t="shared" si="417"/>
        <v>1</v>
      </c>
      <c r="BV491" s="46">
        <f t="shared" si="418"/>
        <v>0</v>
      </c>
      <c r="BW491" s="46">
        <f>COUNTIF(Referrals[[#This Row],[Name]:[Alt.contact]],"Mi")</f>
        <v>2</v>
      </c>
      <c r="BX491" s="46">
        <f t="shared" si="419"/>
        <v>1</v>
      </c>
      <c r="BY491" s="43">
        <f t="shared" si="420"/>
        <v>1</v>
      </c>
      <c r="BZ491" s="43">
        <f t="shared" si="421"/>
        <v>0</v>
      </c>
      <c r="CA491" s="46">
        <f t="shared" si="422"/>
        <v>1</v>
      </c>
      <c r="CB491" s="46">
        <f t="shared" si="423"/>
        <v>0</v>
      </c>
      <c r="CC491" s="46">
        <f t="shared" si="424"/>
        <v>0</v>
      </c>
      <c r="CD491" s="46">
        <f t="shared" si="425"/>
        <v>0</v>
      </c>
      <c r="CE491" s="95">
        <v>43739</v>
      </c>
      <c r="CF491" s="40"/>
      <c r="CG491" s="59"/>
      <c r="CH491" s="62"/>
      <c r="CI491" s="59"/>
      <c r="CJ491" s="47">
        <v>43739</v>
      </c>
      <c r="CK491" s="80" t="str">
        <f t="shared" si="426"/>
        <v>Yes</v>
      </c>
      <c r="CL491" s="51"/>
      <c r="CM491" s="6">
        <f t="shared" ca="1" si="427"/>
        <v>122</v>
      </c>
      <c r="CN491" s="6" t="str">
        <f t="shared" ca="1" si="428"/>
        <v>no</v>
      </c>
      <c r="CO491" s="80" t="str">
        <f t="shared" ca="1" si="429"/>
        <v>no</v>
      </c>
      <c r="CP491" s="80">
        <f t="shared" si="430"/>
        <v>64</v>
      </c>
      <c r="CQ491" s="80">
        <f t="shared" si="431"/>
        <v>7</v>
      </c>
      <c r="CR491" s="80">
        <f t="shared" si="432"/>
        <v>57</v>
      </c>
      <c r="CS491" s="80" t="str">
        <f t="shared" si="433"/>
        <v xml:space="preserve"> </v>
      </c>
    </row>
    <row r="492" spans="1:97">
      <c r="A492" s="50" t="s">
        <v>655</v>
      </c>
      <c r="B492" s="40" t="s">
        <v>284</v>
      </c>
      <c r="C492" s="40" t="s">
        <v>588</v>
      </c>
      <c r="D492" s="59">
        <v>1032725</v>
      </c>
      <c r="E492" s="65">
        <v>43454</v>
      </c>
      <c r="F492" s="42">
        <v>43675</v>
      </c>
      <c r="G492" s="42">
        <v>27458</v>
      </c>
      <c r="H492" s="43">
        <f t="shared" si="435"/>
        <v>44</v>
      </c>
      <c r="I492" s="43" t="s">
        <v>8</v>
      </c>
      <c r="J492" s="43" t="s">
        <v>8</v>
      </c>
      <c r="K492" s="44">
        <v>8</v>
      </c>
      <c r="L492" s="44" t="s">
        <v>8</v>
      </c>
      <c r="M492" s="44" t="s">
        <v>11</v>
      </c>
      <c r="N492" s="44" t="s">
        <v>11</v>
      </c>
      <c r="O492" s="45" t="s">
        <v>8</v>
      </c>
      <c r="P492" s="40" t="s">
        <v>9</v>
      </c>
      <c r="Q492" s="40"/>
      <c r="R492" s="40"/>
      <c r="S492" s="40" t="s">
        <v>11</v>
      </c>
      <c r="T492" t="s">
        <v>45</v>
      </c>
      <c r="U492" s="75" t="s">
        <v>8</v>
      </c>
      <c r="V492" s="59" t="s">
        <v>11</v>
      </c>
      <c r="W492" s="75" t="s">
        <v>11</v>
      </c>
      <c r="X492" s="75" t="s">
        <v>11</v>
      </c>
      <c r="Y492" s="75" t="s">
        <v>8</v>
      </c>
      <c r="Z492" s="86"/>
      <c r="AA492" s="40"/>
      <c r="AB492" s="40" t="s">
        <v>143</v>
      </c>
      <c r="AC492" s="59"/>
      <c r="AD492" s="40"/>
      <c r="AE492" s="40" t="s">
        <v>12</v>
      </c>
      <c r="AF492" s="44">
        <f>Referrals[[#This Row],[Date.Received]]-Referrals[[#This Row],[Date.Assessed]]</f>
        <v>221</v>
      </c>
      <c r="AG492" s="44" t="s">
        <v>645</v>
      </c>
      <c r="AH492" s="6" t="s">
        <v>640</v>
      </c>
      <c r="AI492" s="6" t="s">
        <v>700</v>
      </c>
      <c r="AJ492" s="63">
        <f t="shared" si="381"/>
        <v>2019</v>
      </c>
      <c r="AK492" s="63">
        <f t="shared" si="382"/>
        <v>7</v>
      </c>
      <c r="AL492" s="44">
        <f t="shared" si="383"/>
        <v>0</v>
      </c>
      <c r="AM492" s="44">
        <f t="shared" si="384"/>
        <v>1</v>
      </c>
      <c r="AN492" s="80">
        <f t="shared" si="385"/>
        <v>0</v>
      </c>
      <c r="AO492" s="44">
        <f t="shared" si="386"/>
        <v>0</v>
      </c>
      <c r="AP492" s="80">
        <f t="shared" si="387"/>
        <v>0</v>
      </c>
      <c r="AQ492" s="44">
        <f t="shared" si="388"/>
        <v>1</v>
      </c>
      <c r="AR492" s="80">
        <f t="shared" si="389"/>
        <v>0</v>
      </c>
      <c r="AS492" s="44">
        <f t="shared" si="390"/>
        <v>0</v>
      </c>
      <c r="AT492" s="80">
        <f t="shared" si="391"/>
        <v>0</v>
      </c>
      <c r="AU492" s="80">
        <f t="shared" si="392"/>
        <v>0</v>
      </c>
      <c r="AV492" s="46">
        <f t="shared" si="393"/>
        <v>1</v>
      </c>
      <c r="AW492" s="46">
        <f t="shared" si="394"/>
        <v>0</v>
      </c>
      <c r="AX492" s="46">
        <f t="shared" si="395"/>
        <v>0</v>
      </c>
      <c r="AY492" s="46">
        <f t="shared" si="396"/>
        <v>1</v>
      </c>
      <c r="AZ492" s="46">
        <f t="shared" si="397"/>
        <v>0</v>
      </c>
      <c r="BA492" s="46">
        <f>IF(SUM(Referrals[[#This Row],[Tribal.bin]:[GA.bin]]) = 0,0,1)</f>
        <v>1</v>
      </c>
      <c r="BB492" s="46">
        <f t="shared" si="398"/>
        <v>0</v>
      </c>
      <c r="BC492" s="46">
        <f t="shared" si="399"/>
        <v>0</v>
      </c>
      <c r="BD492" s="46">
        <f t="shared" si="400"/>
        <v>0</v>
      </c>
      <c r="BE492" s="46">
        <f t="shared" si="401"/>
        <v>0</v>
      </c>
      <c r="BF492" s="46">
        <f t="shared" si="402"/>
        <v>0</v>
      </c>
      <c r="BG492" s="46">
        <f t="shared" si="403"/>
        <v>0</v>
      </c>
      <c r="BH492" s="46">
        <f t="shared" si="404"/>
        <v>1</v>
      </c>
      <c r="BI492" s="46">
        <f t="shared" si="405"/>
        <v>0</v>
      </c>
      <c r="BJ492" s="46">
        <f t="shared" si="406"/>
        <v>1</v>
      </c>
      <c r="BK492" s="46">
        <f t="shared" si="407"/>
        <v>1</v>
      </c>
      <c r="BL492" s="46">
        <f t="shared" si="408"/>
        <v>0</v>
      </c>
      <c r="BM492" s="46">
        <f t="shared" si="409"/>
        <v>0</v>
      </c>
      <c r="BN492" s="46">
        <f t="shared" si="410"/>
        <v>0</v>
      </c>
      <c r="BO492" s="46">
        <f t="shared" si="411"/>
        <v>1</v>
      </c>
      <c r="BP492" s="46">
        <f t="shared" si="412"/>
        <v>0</v>
      </c>
      <c r="BQ492" s="46">
        <f t="shared" si="413"/>
        <v>0</v>
      </c>
      <c r="BR492" s="46">
        <f t="shared" si="414"/>
        <v>0</v>
      </c>
      <c r="BS492" s="46">
        <f t="shared" si="415"/>
        <v>1</v>
      </c>
      <c r="BT492" s="46">
        <f t="shared" si="416"/>
        <v>1</v>
      </c>
      <c r="BU492" s="46">
        <f t="shared" si="417"/>
        <v>0</v>
      </c>
      <c r="BV492" s="46">
        <f t="shared" si="418"/>
        <v>0</v>
      </c>
      <c r="BW492" s="46">
        <f>COUNTIF(Referrals[[#This Row],[Name]:[Alt.contact]],"Mi")</f>
        <v>0</v>
      </c>
      <c r="BX492" s="46">
        <f t="shared" si="419"/>
        <v>0</v>
      </c>
      <c r="BY492" s="46">
        <f t="shared" si="420"/>
        <v>0</v>
      </c>
      <c r="BZ492" s="46">
        <f t="shared" si="421"/>
        <v>0</v>
      </c>
      <c r="CA492" s="46">
        <f t="shared" si="422"/>
        <v>0</v>
      </c>
      <c r="CB492" s="46">
        <f t="shared" si="423"/>
        <v>1</v>
      </c>
      <c r="CC492" s="46">
        <f t="shared" si="424"/>
        <v>0</v>
      </c>
      <c r="CD492" s="46">
        <f t="shared" si="425"/>
        <v>0</v>
      </c>
      <c r="CE492" s="96"/>
      <c r="CF492" t="s">
        <v>717</v>
      </c>
      <c r="CG492" s="41" t="s">
        <v>104</v>
      </c>
      <c r="CH492" s="62"/>
      <c r="CI492" s="59" t="s">
        <v>35</v>
      </c>
      <c r="CJ492" s="47">
        <v>43801</v>
      </c>
      <c r="CK492" s="80" t="str">
        <f t="shared" si="426"/>
        <v xml:space="preserve"> </v>
      </c>
      <c r="CL492" s="51"/>
      <c r="CM492" s="6" t="str">
        <f t="shared" ca="1" si="427"/>
        <v xml:space="preserve"> </v>
      </c>
      <c r="CN492" s="6" t="str">
        <f t="shared" ca="1" si="428"/>
        <v xml:space="preserve"> </v>
      </c>
      <c r="CO492" s="80" t="str">
        <f t="shared" ca="1" si="429"/>
        <v xml:space="preserve"> </v>
      </c>
      <c r="CP492" s="80" t="str">
        <f t="shared" si="430"/>
        <v xml:space="preserve"> </v>
      </c>
      <c r="CQ492" s="80" t="str">
        <f t="shared" si="431"/>
        <v xml:space="preserve"> </v>
      </c>
      <c r="CR492" s="80" t="str">
        <f t="shared" si="432"/>
        <v xml:space="preserve"> </v>
      </c>
      <c r="CS492" s="80">
        <f t="shared" si="433"/>
        <v>126</v>
      </c>
    </row>
    <row r="493" spans="1:97">
      <c r="A493" s="39" t="s">
        <v>658</v>
      </c>
      <c r="B493" s="40"/>
      <c r="C493" s="40"/>
      <c r="D493" s="41">
        <v>1006088</v>
      </c>
      <c r="E493" s="60"/>
      <c r="F493" s="42">
        <v>43679</v>
      </c>
      <c r="G493" s="42">
        <v>31048</v>
      </c>
      <c r="H493" s="43">
        <f t="shared" si="435"/>
        <v>34</v>
      </c>
      <c r="I493" s="43" t="s">
        <v>8</v>
      </c>
      <c r="J493" s="43" t="s">
        <v>8</v>
      </c>
      <c r="K493" s="44"/>
      <c r="L493" s="44" t="s">
        <v>8</v>
      </c>
      <c r="M493" s="44"/>
      <c r="N493" s="44"/>
      <c r="O493" s="45"/>
      <c r="P493" s="40"/>
      <c r="Q493" s="40"/>
      <c r="R493" s="40"/>
      <c r="S493" s="40"/>
      <c r="T493" s="40"/>
      <c r="U493" s="75"/>
      <c r="V493" s="41"/>
      <c r="W493" s="75"/>
      <c r="X493" s="75"/>
      <c r="Y493" s="75"/>
      <c r="Z493" s="75"/>
      <c r="AA493" s="40"/>
      <c r="AB493" s="40" t="s">
        <v>37</v>
      </c>
      <c r="AC493" s="41"/>
      <c r="AD493" s="47">
        <v>43647</v>
      </c>
      <c r="AE493" t="s">
        <v>16</v>
      </c>
      <c r="AF493" s="6"/>
      <c r="AG493" s="44" t="s">
        <v>645</v>
      </c>
      <c r="AH493" s="6" t="s">
        <v>698</v>
      </c>
      <c r="AI493" s="6" t="s">
        <v>700</v>
      </c>
      <c r="AJ493" s="63">
        <f t="shared" si="381"/>
        <v>2019</v>
      </c>
      <c r="AK493" s="63">
        <f t="shared" si="382"/>
        <v>8</v>
      </c>
      <c r="AL493" s="44">
        <f t="shared" si="383"/>
        <v>0</v>
      </c>
      <c r="AM493" s="80">
        <f t="shared" si="384"/>
        <v>1</v>
      </c>
      <c r="AN493" s="80">
        <f t="shared" si="385"/>
        <v>0</v>
      </c>
      <c r="AO493" s="44">
        <f t="shared" si="386"/>
        <v>0</v>
      </c>
      <c r="AP493" s="80">
        <f t="shared" si="387"/>
        <v>0</v>
      </c>
      <c r="AQ493" s="44">
        <f t="shared" si="388"/>
        <v>0</v>
      </c>
      <c r="AR493" s="80">
        <f t="shared" si="389"/>
        <v>0</v>
      </c>
      <c r="AS493" s="44">
        <f t="shared" si="390"/>
        <v>0</v>
      </c>
      <c r="AT493" s="80">
        <f t="shared" si="391"/>
        <v>1</v>
      </c>
      <c r="AU493" s="80">
        <f t="shared" si="392"/>
        <v>0</v>
      </c>
      <c r="AV493" s="72">
        <f t="shared" si="393"/>
        <v>0</v>
      </c>
      <c r="AW493" s="72">
        <f t="shared" si="394"/>
        <v>0</v>
      </c>
      <c r="AX493" s="72">
        <f t="shared" si="395"/>
        <v>0</v>
      </c>
      <c r="AY493" s="72">
        <f t="shared" si="396"/>
        <v>0</v>
      </c>
      <c r="AZ493" s="72">
        <f t="shared" si="397"/>
        <v>0</v>
      </c>
      <c r="BA493" s="72">
        <f>IF(SUM(Referrals[[#This Row],[Tribal.bin]:[GA.bin]]) = 0,0,1)</f>
        <v>0</v>
      </c>
      <c r="BB493" s="72">
        <f t="shared" si="398"/>
        <v>0</v>
      </c>
      <c r="BC493" s="72">
        <f t="shared" si="399"/>
        <v>0</v>
      </c>
      <c r="BD493" s="72">
        <f t="shared" si="400"/>
        <v>0</v>
      </c>
      <c r="BE493" s="72">
        <f t="shared" si="401"/>
        <v>0</v>
      </c>
      <c r="BF493" s="72">
        <f t="shared" si="402"/>
        <v>0</v>
      </c>
      <c r="BG493" s="72">
        <f t="shared" si="403"/>
        <v>0</v>
      </c>
      <c r="BH493" s="72">
        <f t="shared" si="404"/>
        <v>0</v>
      </c>
      <c r="BI493" s="72">
        <f t="shared" si="405"/>
        <v>1</v>
      </c>
      <c r="BJ493" s="78">
        <f t="shared" si="406"/>
        <v>1</v>
      </c>
      <c r="BK493" s="78">
        <f t="shared" si="407"/>
        <v>1</v>
      </c>
      <c r="BL493" s="78">
        <f t="shared" si="408"/>
        <v>0</v>
      </c>
      <c r="BM493" s="72">
        <f t="shared" si="409"/>
        <v>0</v>
      </c>
      <c r="BN493" s="72">
        <f t="shared" si="410"/>
        <v>0</v>
      </c>
      <c r="BO493" s="72">
        <f t="shared" si="411"/>
        <v>0</v>
      </c>
      <c r="BP493" s="80">
        <f t="shared" si="412"/>
        <v>0</v>
      </c>
      <c r="BQ493" s="46">
        <f t="shared" si="413"/>
        <v>0</v>
      </c>
      <c r="BR493" s="46">
        <f t="shared" si="414"/>
        <v>0</v>
      </c>
      <c r="BS493" s="46">
        <f t="shared" si="415"/>
        <v>1</v>
      </c>
      <c r="BT493" s="46">
        <f t="shared" si="416"/>
        <v>1</v>
      </c>
      <c r="BU493" s="46">
        <f t="shared" si="417"/>
        <v>0</v>
      </c>
      <c r="BV493" s="46">
        <f t="shared" si="418"/>
        <v>0</v>
      </c>
      <c r="BW493" s="46">
        <f>COUNTIF(Referrals[[#This Row],[Name]:[Alt.contact]],"Mi")</f>
        <v>0</v>
      </c>
      <c r="BX493" s="46">
        <f t="shared" si="419"/>
        <v>0</v>
      </c>
      <c r="BY493" s="46">
        <f t="shared" si="420"/>
        <v>1</v>
      </c>
      <c r="BZ493" s="46">
        <f t="shared" si="421"/>
        <v>0</v>
      </c>
      <c r="CA493" s="46">
        <f t="shared" si="422"/>
        <v>1</v>
      </c>
      <c r="CB493" s="46">
        <f t="shared" si="423"/>
        <v>0</v>
      </c>
      <c r="CC493" s="46">
        <f t="shared" si="424"/>
        <v>0</v>
      </c>
      <c r="CD493" s="46">
        <f t="shared" si="425"/>
        <v>0</v>
      </c>
      <c r="CE493" s="60">
        <v>43678</v>
      </c>
      <c r="CF493" s="40"/>
      <c r="CG493" s="41"/>
      <c r="CH493" s="62"/>
      <c r="CI493" s="41"/>
      <c r="CJ493" s="47">
        <v>43679</v>
      </c>
      <c r="CK493" s="80" t="str">
        <f t="shared" si="426"/>
        <v>Yes</v>
      </c>
      <c r="CL493" s="15"/>
      <c r="CM493" s="6">
        <f t="shared" ca="1" si="427"/>
        <v>183</v>
      </c>
      <c r="CN493" s="6" t="str">
        <f t="shared" ca="1" si="428"/>
        <v>no</v>
      </c>
      <c r="CO493" s="80" t="str">
        <f t="shared" ca="1" si="429"/>
        <v>no</v>
      </c>
      <c r="CP493" s="80">
        <f t="shared" si="430"/>
        <v>-1</v>
      </c>
      <c r="CQ493" s="80">
        <f t="shared" si="431"/>
        <v>-32</v>
      </c>
      <c r="CR493" s="80">
        <f t="shared" si="432"/>
        <v>31</v>
      </c>
      <c r="CS493" s="80" t="str">
        <f t="shared" si="433"/>
        <v xml:space="preserve"> </v>
      </c>
    </row>
    <row r="494" spans="1:97">
      <c r="A494" s="61" t="s">
        <v>660</v>
      </c>
      <c r="B494" s="40" t="s">
        <v>284</v>
      </c>
      <c r="C494" s="40" t="s">
        <v>397</v>
      </c>
      <c r="D494" s="62">
        <v>1087230</v>
      </c>
      <c r="E494" s="70">
        <v>43647</v>
      </c>
      <c r="F494" s="42">
        <v>43693</v>
      </c>
      <c r="G494" s="42">
        <v>30914</v>
      </c>
      <c r="H494" s="43">
        <f t="shared" si="435"/>
        <v>34</v>
      </c>
      <c r="I494" s="43" t="s">
        <v>11</v>
      </c>
      <c r="J494" s="43" t="s">
        <v>8</v>
      </c>
      <c r="K494" s="44">
        <v>13</v>
      </c>
      <c r="L494" s="44" t="s">
        <v>8</v>
      </c>
      <c r="M494" s="44" t="s">
        <v>11</v>
      </c>
      <c r="N494" s="44" t="s">
        <v>678</v>
      </c>
      <c r="O494" s="45" t="s">
        <v>678</v>
      </c>
      <c r="P494" s="40" t="s">
        <v>9</v>
      </c>
      <c r="Q494" t="s">
        <v>11</v>
      </c>
      <c r="R494" s="40"/>
      <c r="S494" s="40"/>
      <c r="T494" s="40" t="s">
        <v>22</v>
      </c>
      <c r="U494" s="75" t="s">
        <v>8</v>
      </c>
      <c r="V494" s="41" t="s">
        <v>11</v>
      </c>
      <c r="W494" s="75" t="s">
        <v>11</v>
      </c>
      <c r="X494" s="75" t="s">
        <v>11</v>
      </c>
      <c r="Y494" s="75" t="s">
        <v>8</v>
      </c>
      <c r="Z494" s="79"/>
      <c r="AA494" s="40"/>
      <c r="AB494" s="40" t="s">
        <v>15</v>
      </c>
      <c r="AC494" s="41" t="s">
        <v>695</v>
      </c>
      <c r="AD494" s="47">
        <v>43742</v>
      </c>
      <c r="AE494" t="s">
        <v>16</v>
      </c>
      <c r="AF494" s="6">
        <f>Referrals[[#This Row],[Date.Received]]-Referrals[[#This Row],[Date.Assessed]]</f>
        <v>46</v>
      </c>
      <c r="AG494" s="6" t="s">
        <v>644</v>
      </c>
      <c r="AH494" s="6" t="s">
        <v>640</v>
      </c>
      <c r="AI494" s="6" t="s">
        <v>700</v>
      </c>
      <c r="AJ494" s="63">
        <f t="shared" si="381"/>
        <v>2019</v>
      </c>
      <c r="AK494" s="63">
        <f t="shared" si="382"/>
        <v>8</v>
      </c>
      <c r="AL494" s="6">
        <f t="shared" si="383"/>
        <v>1</v>
      </c>
      <c r="AM494" s="80">
        <f t="shared" si="384"/>
        <v>0</v>
      </c>
      <c r="AN494" s="80">
        <f t="shared" si="385"/>
        <v>0</v>
      </c>
      <c r="AO494" s="44">
        <f t="shared" si="386"/>
        <v>0</v>
      </c>
      <c r="AP494" s="80">
        <f t="shared" si="387"/>
        <v>0</v>
      </c>
      <c r="AQ494" s="6">
        <f t="shared" si="388"/>
        <v>1</v>
      </c>
      <c r="AR494" s="80">
        <f t="shared" si="389"/>
        <v>0</v>
      </c>
      <c r="AS494" s="44">
        <f t="shared" si="390"/>
        <v>0</v>
      </c>
      <c r="AT494" s="80">
        <f t="shared" si="391"/>
        <v>0</v>
      </c>
      <c r="AU494" s="80">
        <f t="shared" si="392"/>
        <v>0</v>
      </c>
      <c r="AV494" s="80">
        <f t="shared" si="393"/>
        <v>1</v>
      </c>
      <c r="AW494" s="80">
        <f t="shared" si="394"/>
        <v>1</v>
      </c>
      <c r="AX494" s="80">
        <f t="shared" si="395"/>
        <v>0</v>
      </c>
      <c r="AY494" s="80">
        <f t="shared" si="396"/>
        <v>0</v>
      </c>
      <c r="AZ494" s="80">
        <f t="shared" si="397"/>
        <v>0</v>
      </c>
      <c r="BA494" s="80">
        <f>IF(SUM(Referrals[[#This Row],[Tribal.bin]:[GA.bin]]) = 0,0,1)</f>
        <v>1</v>
      </c>
      <c r="BB494" s="80">
        <f t="shared" si="398"/>
        <v>0</v>
      </c>
      <c r="BC494" s="80">
        <f t="shared" si="399"/>
        <v>0</v>
      </c>
      <c r="BD494" s="80">
        <f t="shared" si="400"/>
        <v>0</v>
      </c>
      <c r="BE494" s="80">
        <f t="shared" si="401"/>
        <v>0</v>
      </c>
      <c r="BF494" s="80">
        <f t="shared" si="402"/>
        <v>0</v>
      </c>
      <c r="BG494" s="80">
        <f t="shared" si="403"/>
        <v>0</v>
      </c>
      <c r="BH494" s="80">
        <f t="shared" si="404"/>
        <v>1</v>
      </c>
      <c r="BI494" s="80">
        <f t="shared" si="405"/>
        <v>1</v>
      </c>
      <c r="BJ494" s="80">
        <f t="shared" si="406"/>
        <v>1</v>
      </c>
      <c r="BK494" s="80">
        <f t="shared" si="407"/>
        <v>1</v>
      </c>
      <c r="BL494" s="80">
        <f t="shared" si="408"/>
        <v>0</v>
      </c>
      <c r="BM494" s="80">
        <f t="shared" si="409"/>
        <v>1</v>
      </c>
      <c r="BN494" s="80">
        <f t="shared" si="410"/>
        <v>0</v>
      </c>
      <c r="BO494" s="80">
        <f t="shared" si="411"/>
        <v>0</v>
      </c>
      <c r="BP494" s="80">
        <f t="shared" si="412"/>
        <v>0</v>
      </c>
      <c r="BQ494" s="46">
        <f t="shared" si="413"/>
        <v>1</v>
      </c>
      <c r="BR494" s="46">
        <f t="shared" si="414"/>
        <v>0</v>
      </c>
      <c r="BS494" s="46">
        <f t="shared" si="415"/>
        <v>1</v>
      </c>
      <c r="BT494" s="46">
        <f t="shared" si="416"/>
        <v>1</v>
      </c>
      <c r="BU494" s="46">
        <f t="shared" si="417"/>
        <v>0</v>
      </c>
      <c r="BV494" s="46">
        <f t="shared" si="418"/>
        <v>0</v>
      </c>
      <c r="BW494" s="46">
        <f>COUNTIF(Referrals[[#This Row],[Name]:[Alt.contact]],"Mi")</f>
        <v>2</v>
      </c>
      <c r="BX494" s="46">
        <f t="shared" si="419"/>
        <v>1</v>
      </c>
      <c r="BY494" s="46">
        <f t="shared" si="420"/>
        <v>1</v>
      </c>
      <c r="BZ494" s="46">
        <f t="shared" si="421"/>
        <v>0</v>
      </c>
      <c r="CA494" s="46">
        <f t="shared" si="422"/>
        <v>1</v>
      </c>
      <c r="CB494" s="46">
        <f t="shared" si="423"/>
        <v>0</v>
      </c>
      <c r="CC494" s="46">
        <f t="shared" si="424"/>
        <v>0</v>
      </c>
      <c r="CD494" s="46">
        <f t="shared" si="425"/>
        <v>0</v>
      </c>
      <c r="CE494" s="70">
        <v>43761</v>
      </c>
      <c r="CF494" s="40"/>
      <c r="CG494" s="62"/>
      <c r="CH494" s="62"/>
      <c r="CI494" s="62"/>
      <c r="CJ494" s="47">
        <v>43761</v>
      </c>
      <c r="CK494" s="80" t="str">
        <f t="shared" si="426"/>
        <v>Yes</v>
      </c>
      <c r="CL494" s="15"/>
      <c r="CM494" s="6">
        <f t="shared" ca="1" si="427"/>
        <v>100</v>
      </c>
      <c r="CN494" s="6" t="str">
        <f t="shared" ca="1" si="428"/>
        <v>no</v>
      </c>
      <c r="CO494" s="80" t="str">
        <f t="shared" ca="1" si="429"/>
        <v>no</v>
      </c>
      <c r="CP494" s="80">
        <f t="shared" si="430"/>
        <v>68</v>
      </c>
      <c r="CQ494" s="80">
        <f t="shared" si="431"/>
        <v>49</v>
      </c>
      <c r="CR494" s="80">
        <f t="shared" si="432"/>
        <v>19</v>
      </c>
      <c r="CS494" s="80" t="str">
        <f t="shared" si="433"/>
        <v xml:space="preserve"> </v>
      </c>
    </row>
    <row r="495" spans="1:97">
      <c r="A495" s="61" t="s">
        <v>665</v>
      </c>
      <c r="B495" s="40" t="s">
        <v>284</v>
      </c>
      <c r="C495" s="40" t="s">
        <v>397</v>
      </c>
      <c r="D495" s="62">
        <v>1089159</v>
      </c>
      <c r="E495" s="70">
        <v>43658</v>
      </c>
      <c r="F495" s="42">
        <v>43693</v>
      </c>
      <c r="G495" s="42">
        <v>28286</v>
      </c>
      <c r="H495" s="43">
        <f t="shared" si="435"/>
        <v>42</v>
      </c>
      <c r="I495" s="43" t="s">
        <v>8</v>
      </c>
      <c r="J495" s="43" t="s">
        <v>8</v>
      </c>
      <c r="K495" s="44">
        <v>12</v>
      </c>
      <c r="L495" s="44" t="s">
        <v>8</v>
      </c>
      <c r="M495" s="44" t="s">
        <v>11</v>
      </c>
      <c r="N495" s="44" t="s">
        <v>11</v>
      </c>
      <c r="O495" s="45" t="s">
        <v>8</v>
      </c>
      <c r="P495" s="40" t="s">
        <v>9</v>
      </c>
      <c r="Q495" t="s">
        <v>11</v>
      </c>
      <c r="R495" s="40"/>
      <c r="S495" s="40"/>
      <c r="T495" s="40" t="s">
        <v>22</v>
      </c>
      <c r="U495" s="75" t="s">
        <v>8</v>
      </c>
      <c r="V495" s="41" t="s">
        <v>11</v>
      </c>
      <c r="W495" s="75" t="s">
        <v>8</v>
      </c>
      <c r="X495" s="75" t="s">
        <v>11</v>
      </c>
      <c r="Y495" s="75" t="s">
        <v>8</v>
      </c>
      <c r="Z495" s="79"/>
      <c r="AA495" s="40"/>
      <c r="AB495" s="40"/>
      <c r="AC495" s="62"/>
      <c r="AD495" s="40"/>
      <c r="AE495" s="40" t="s">
        <v>12</v>
      </c>
      <c r="AF495" s="44">
        <f>Referrals[[#This Row],[Date.Received]]-Referrals[[#This Row],[Date.Assessed]]</f>
        <v>35</v>
      </c>
      <c r="AG495" s="6" t="s">
        <v>644</v>
      </c>
      <c r="AH495" s="6" t="s">
        <v>640</v>
      </c>
      <c r="AI495" s="6" t="s">
        <v>700</v>
      </c>
      <c r="AJ495" s="63">
        <f t="shared" si="381"/>
        <v>2019</v>
      </c>
      <c r="AK495" s="63">
        <f t="shared" si="382"/>
        <v>8</v>
      </c>
      <c r="AL495" s="44">
        <f t="shared" si="383"/>
        <v>1</v>
      </c>
      <c r="AM495" s="80">
        <f t="shared" si="384"/>
        <v>0</v>
      </c>
      <c r="AN495" s="80">
        <f t="shared" si="385"/>
        <v>0</v>
      </c>
      <c r="AO495" s="44">
        <f t="shared" si="386"/>
        <v>0</v>
      </c>
      <c r="AP495" s="80">
        <f t="shared" si="387"/>
        <v>0</v>
      </c>
      <c r="AQ495" s="44">
        <f t="shared" si="388"/>
        <v>1</v>
      </c>
      <c r="AR495" s="80">
        <f t="shared" si="389"/>
        <v>0</v>
      </c>
      <c r="AS495" s="44">
        <f t="shared" si="390"/>
        <v>0</v>
      </c>
      <c r="AT495" s="80">
        <f t="shared" si="391"/>
        <v>0</v>
      </c>
      <c r="AU495" s="80">
        <f t="shared" si="392"/>
        <v>0</v>
      </c>
      <c r="AV495" s="46">
        <f t="shared" si="393"/>
        <v>1</v>
      </c>
      <c r="AW495" s="46">
        <f t="shared" si="394"/>
        <v>1</v>
      </c>
      <c r="AX495" s="46">
        <f t="shared" si="395"/>
        <v>0</v>
      </c>
      <c r="AY495" s="46">
        <f t="shared" si="396"/>
        <v>0</v>
      </c>
      <c r="AZ495" s="46">
        <f t="shared" si="397"/>
        <v>0</v>
      </c>
      <c r="BA495" s="46">
        <f>IF(SUM(Referrals[[#This Row],[Tribal.bin]:[GA.bin]]) = 0,0,1)</f>
        <v>1</v>
      </c>
      <c r="BB495" s="46">
        <f t="shared" si="398"/>
        <v>0</v>
      </c>
      <c r="BC495" s="46">
        <f t="shared" si="399"/>
        <v>0</v>
      </c>
      <c r="BD495" s="46">
        <f t="shared" si="400"/>
        <v>0</v>
      </c>
      <c r="BE495" s="46">
        <f t="shared" si="401"/>
        <v>0</v>
      </c>
      <c r="BF495" s="46">
        <f t="shared" si="402"/>
        <v>0</v>
      </c>
      <c r="BG495" s="46">
        <f t="shared" si="403"/>
        <v>0</v>
      </c>
      <c r="BH495" s="46">
        <f t="shared" si="404"/>
        <v>1</v>
      </c>
      <c r="BI495" s="46">
        <f t="shared" si="405"/>
        <v>0</v>
      </c>
      <c r="BJ495" s="46">
        <f t="shared" si="406"/>
        <v>1</v>
      </c>
      <c r="BK495" s="46">
        <f t="shared" si="407"/>
        <v>1</v>
      </c>
      <c r="BL495" s="46">
        <f t="shared" si="408"/>
        <v>0</v>
      </c>
      <c r="BM495" s="46">
        <f t="shared" si="409"/>
        <v>1</v>
      </c>
      <c r="BN495" s="46">
        <f t="shared" si="410"/>
        <v>0</v>
      </c>
      <c r="BO495" s="46">
        <f t="shared" si="411"/>
        <v>0</v>
      </c>
      <c r="BP495" s="46">
        <f t="shared" si="412"/>
        <v>0</v>
      </c>
      <c r="BQ495" s="46">
        <f t="shared" si="413"/>
        <v>0</v>
      </c>
      <c r="BR495" s="46">
        <f t="shared" si="414"/>
        <v>0</v>
      </c>
      <c r="BS495" s="46">
        <f t="shared" si="415"/>
        <v>0</v>
      </c>
      <c r="BT495" s="46">
        <f t="shared" si="416"/>
        <v>1</v>
      </c>
      <c r="BU495" s="46">
        <f t="shared" si="417"/>
        <v>0</v>
      </c>
      <c r="BV495" s="46">
        <f t="shared" si="418"/>
        <v>0</v>
      </c>
      <c r="BW495" s="46">
        <f>COUNTIF(Referrals[[#This Row],[Name]:[Alt.contact]],"Mi")</f>
        <v>0</v>
      </c>
      <c r="BX495" s="46">
        <f t="shared" si="419"/>
        <v>0</v>
      </c>
      <c r="BY495" s="46">
        <f t="shared" si="420"/>
        <v>0</v>
      </c>
      <c r="BZ495" s="46">
        <f t="shared" si="421"/>
        <v>0</v>
      </c>
      <c r="CA495" s="46">
        <f t="shared" si="422"/>
        <v>0</v>
      </c>
      <c r="CB495" s="46">
        <f t="shared" si="423"/>
        <v>1</v>
      </c>
      <c r="CC495" s="46">
        <f t="shared" si="424"/>
        <v>0</v>
      </c>
      <c r="CD495" s="46">
        <f t="shared" si="425"/>
        <v>0</v>
      </c>
      <c r="CE495" s="62"/>
      <c r="CF495" t="s">
        <v>717</v>
      </c>
      <c r="CG495" s="41" t="s">
        <v>104</v>
      </c>
      <c r="CH495" s="62"/>
      <c r="CI495" s="41" t="s">
        <v>23</v>
      </c>
      <c r="CJ495" s="47">
        <v>43724</v>
      </c>
      <c r="CK495" s="80" t="str">
        <f t="shared" si="426"/>
        <v xml:space="preserve"> </v>
      </c>
      <c r="CL495" s="64"/>
      <c r="CM495" s="6" t="str">
        <f t="shared" ca="1" si="427"/>
        <v xml:space="preserve"> </v>
      </c>
      <c r="CN495" s="6" t="str">
        <f t="shared" ca="1" si="428"/>
        <v xml:space="preserve"> </v>
      </c>
      <c r="CO495" s="80" t="str">
        <f t="shared" ca="1" si="429"/>
        <v xml:space="preserve"> </v>
      </c>
      <c r="CP495" s="80" t="str">
        <f t="shared" si="430"/>
        <v xml:space="preserve"> </v>
      </c>
      <c r="CQ495" s="80" t="str">
        <f t="shared" si="431"/>
        <v xml:space="preserve"> </v>
      </c>
      <c r="CR495" s="80" t="str">
        <f t="shared" si="432"/>
        <v xml:space="preserve"> </v>
      </c>
      <c r="CS495" s="80">
        <f t="shared" si="433"/>
        <v>31</v>
      </c>
    </row>
    <row r="496" spans="1:97">
      <c r="A496" s="61" t="s">
        <v>664</v>
      </c>
      <c r="B496" s="40" t="s">
        <v>284</v>
      </c>
      <c r="C496" s="40" t="s">
        <v>397</v>
      </c>
      <c r="D496" s="62">
        <v>1095139</v>
      </c>
      <c r="E496" s="70">
        <v>43691</v>
      </c>
      <c r="F496" s="42">
        <v>43693</v>
      </c>
      <c r="G496" s="42">
        <v>30633</v>
      </c>
      <c r="H496" s="43">
        <f t="shared" si="435"/>
        <v>35</v>
      </c>
      <c r="I496" s="43" t="s">
        <v>8</v>
      </c>
      <c r="J496" s="43" t="s">
        <v>8</v>
      </c>
      <c r="K496" s="44">
        <v>12</v>
      </c>
      <c r="L496" s="44" t="s">
        <v>8</v>
      </c>
      <c r="M496" s="44" t="s">
        <v>11</v>
      </c>
      <c r="N496" s="44" t="s">
        <v>678</v>
      </c>
      <c r="O496" s="45" t="s">
        <v>678</v>
      </c>
      <c r="P496" s="40" t="s">
        <v>9</v>
      </c>
      <c r="Q496" t="s">
        <v>11</v>
      </c>
      <c r="R496" t="s">
        <v>11</v>
      </c>
      <c r="S496" s="40"/>
      <c r="T496" t="s">
        <v>45</v>
      </c>
      <c r="U496" s="75" t="s">
        <v>8</v>
      </c>
      <c r="V496" s="41" t="s">
        <v>11</v>
      </c>
      <c r="W496" s="75" t="s">
        <v>11</v>
      </c>
      <c r="X496" s="75" t="s">
        <v>8</v>
      </c>
      <c r="Y496" s="75" t="s">
        <v>8</v>
      </c>
      <c r="Z496" s="75" t="s">
        <v>8</v>
      </c>
      <c r="AA496" s="40" t="s">
        <v>451</v>
      </c>
      <c r="AB496" s="40" t="s">
        <v>143</v>
      </c>
      <c r="AC496" s="41" t="s">
        <v>695</v>
      </c>
      <c r="AD496" s="47">
        <v>43766</v>
      </c>
      <c r="AE496" s="40" t="s">
        <v>16</v>
      </c>
      <c r="AF496" s="44">
        <f>Referrals[[#This Row],[Date.Received]]-Referrals[[#This Row],[Date.Assessed]]</f>
        <v>2</v>
      </c>
      <c r="AG496" s="44" t="s">
        <v>645</v>
      </c>
      <c r="AH496" s="6" t="s">
        <v>642</v>
      </c>
      <c r="AI496" s="6" t="s">
        <v>700</v>
      </c>
      <c r="AJ496" s="63">
        <f t="shared" si="381"/>
        <v>2019</v>
      </c>
      <c r="AK496" s="63">
        <f t="shared" si="382"/>
        <v>8</v>
      </c>
      <c r="AL496" s="44">
        <f t="shared" si="383"/>
        <v>0</v>
      </c>
      <c r="AM496" s="44">
        <f t="shared" si="384"/>
        <v>1</v>
      </c>
      <c r="AN496" s="80">
        <f t="shared" si="385"/>
        <v>0</v>
      </c>
      <c r="AO496" s="44">
        <f t="shared" si="386"/>
        <v>0</v>
      </c>
      <c r="AP496" s="80">
        <f t="shared" si="387"/>
        <v>0</v>
      </c>
      <c r="AQ496" s="44">
        <f t="shared" si="388"/>
        <v>0</v>
      </c>
      <c r="AR496" s="80">
        <f t="shared" si="389"/>
        <v>0</v>
      </c>
      <c r="AS496" s="44">
        <f t="shared" si="390"/>
        <v>1</v>
      </c>
      <c r="AT496" s="80">
        <f t="shared" si="391"/>
        <v>0</v>
      </c>
      <c r="AU496" s="80">
        <f t="shared" si="392"/>
        <v>0</v>
      </c>
      <c r="AV496" s="46">
        <f t="shared" si="393"/>
        <v>1</v>
      </c>
      <c r="AW496" s="46">
        <f t="shared" si="394"/>
        <v>0</v>
      </c>
      <c r="AX496" s="46">
        <f t="shared" si="395"/>
        <v>0</v>
      </c>
      <c r="AY496" s="46">
        <f t="shared" si="396"/>
        <v>1</v>
      </c>
      <c r="AZ496" s="46">
        <f t="shared" si="397"/>
        <v>0</v>
      </c>
      <c r="BA496" s="46">
        <f>IF(SUM(Referrals[[#This Row],[Tribal.bin]:[GA.bin]]) = 0,0,1)</f>
        <v>1</v>
      </c>
      <c r="BB496" s="46">
        <f t="shared" si="398"/>
        <v>0</v>
      </c>
      <c r="BC496" s="46">
        <f t="shared" si="399"/>
        <v>0</v>
      </c>
      <c r="BD496" s="46">
        <f t="shared" si="400"/>
        <v>0</v>
      </c>
      <c r="BE496" s="46">
        <f t="shared" si="401"/>
        <v>0</v>
      </c>
      <c r="BF496" s="46">
        <f t="shared" si="402"/>
        <v>0</v>
      </c>
      <c r="BG496" s="46">
        <f t="shared" si="403"/>
        <v>0</v>
      </c>
      <c r="BH496" s="46">
        <f t="shared" si="404"/>
        <v>1</v>
      </c>
      <c r="BI496" s="46">
        <f t="shared" si="405"/>
        <v>1</v>
      </c>
      <c r="BJ496" s="46">
        <f t="shared" si="406"/>
        <v>1</v>
      </c>
      <c r="BK496" s="46">
        <f t="shared" si="407"/>
        <v>1</v>
      </c>
      <c r="BL496" s="46">
        <f t="shared" si="408"/>
        <v>0</v>
      </c>
      <c r="BM496" s="46">
        <f t="shared" si="409"/>
        <v>1</v>
      </c>
      <c r="BN496" s="46">
        <f t="shared" si="410"/>
        <v>1</v>
      </c>
      <c r="BO496" s="46">
        <f t="shared" si="411"/>
        <v>0</v>
      </c>
      <c r="BP496" s="46">
        <f t="shared" si="412"/>
        <v>0</v>
      </c>
      <c r="BQ496" s="46">
        <f t="shared" si="413"/>
        <v>0</v>
      </c>
      <c r="BR496" s="46">
        <f t="shared" si="414"/>
        <v>0</v>
      </c>
      <c r="BS496" s="46">
        <f t="shared" si="415"/>
        <v>1</v>
      </c>
      <c r="BT496" s="46">
        <f t="shared" si="416"/>
        <v>0</v>
      </c>
      <c r="BU496" s="46">
        <f t="shared" si="417"/>
        <v>0</v>
      </c>
      <c r="BV496" s="46">
        <f t="shared" si="418"/>
        <v>0</v>
      </c>
      <c r="BW496" s="46">
        <f>COUNTIF(Referrals[[#This Row],[Name]:[Alt.contact]],"Mi")</f>
        <v>2</v>
      </c>
      <c r="BX496" s="46">
        <f t="shared" si="419"/>
        <v>1</v>
      </c>
      <c r="BY496" s="46">
        <f t="shared" si="420"/>
        <v>1</v>
      </c>
      <c r="BZ496" s="46">
        <f t="shared" si="421"/>
        <v>0</v>
      </c>
      <c r="CA496" s="46">
        <f t="shared" si="422"/>
        <v>1</v>
      </c>
      <c r="CB496" s="46">
        <f t="shared" si="423"/>
        <v>0</v>
      </c>
      <c r="CC496" s="46">
        <f t="shared" si="424"/>
        <v>0</v>
      </c>
      <c r="CD496" s="46">
        <f t="shared" si="425"/>
        <v>0</v>
      </c>
      <c r="CE496" s="90">
        <v>43783</v>
      </c>
      <c r="CF496" s="40"/>
      <c r="CG496" s="62"/>
      <c r="CH496" s="62"/>
      <c r="CI496" s="62"/>
      <c r="CJ496" s="47">
        <v>43783</v>
      </c>
      <c r="CK496" s="80" t="str">
        <f t="shared" si="426"/>
        <v>Yes</v>
      </c>
      <c r="CL496" s="64"/>
      <c r="CM496" s="6">
        <f t="shared" ca="1" si="427"/>
        <v>78</v>
      </c>
      <c r="CN496" s="6" t="str">
        <f t="shared" ca="1" si="428"/>
        <v>no</v>
      </c>
      <c r="CO496" s="80" t="str">
        <f t="shared" ca="1" si="429"/>
        <v>no</v>
      </c>
      <c r="CP496" s="80">
        <f t="shared" si="430"/>
        <v>90</v>
      </c>
      <c r="CQ496" s="80">
        <f t="shared" si="431"/>
        <v>73</v>
      </c>
      <c r="CR496" s="80">
        <f t="shared" si="432"/>
        <v>17</v>
      </c>
      <c r="CS496" s="80" t="str">
        <f t="shared" si="433"/>
        <v xml:space="preserve"> </v>
      </c>
    </row>
    <row r="497" spans="1:97">
      <c r="A497" s="61" t="s">
        <v>661</v>
      </c>
      <c r="B497" s="40" t="s">
        <v>284</v>
      </c>
      <c r="C497" s="40" t="s">
        <v>397</v>
      </c>
      <c r="D497" s="62">
        <v>1056756</v>
      </c>
      <c r="E497" s="70">
        <v>43105</v>
      </c>
      <c r="F497" s="42">
        <v>43693</v>
      </c>
      <c r="G497" s="42">
        <v>22162</v>
      </c>
      <c r="H497" s="43">
        <f t="shared" si="435"/>
        <v>58</v>
      </c>
      <c r="I497" s="43" t="s">
        <v>8</v>
      </c>
      <c r="J497" s="43" t="s">
        <v>8</v>
      </c>
      <c r="K497" s="44">
        <v>13</v>
      </c>
      <c r="L497" s="44" t="s">
        <v>8</v>
      </c>
      <c r="M497" s="44" t="s">
        <v>8</v>
      </c>
      <c r="N497" s="44" t="s">
        <v>8</v>
      </c>
      <c r="O497" s="45" t="s">
        <v>8</v>
      </c>
      <c r="P497" s="40" t="s">
        <v>21</v>
      </c>
      <c r="Q497" t="s">
        <v>11</v>
      </c>
      <c r="R497" t="s">
        <v>11</v>
      </c>
      <c r="S497" s="40"/>
      <c r="T497" s="40" t="s">
        <v>22</v>
      </c>
      <c r="U497" s="75" t="s">
        <v>11</v>
      </c>
      <c r="V497" s="41" t="s">
        <v>11</v>
      </c>
      <c r="W497" s="75" t="s">
        <v>11</v>
      </c>
      <c r="X497" s="75" t="s">
        <v>8</v>
      </c>
      <c r="Y497" s="75" t="s">
        <v>8</v>
      </c>
      <c r="Z497" s="79"/>
      <c r="AA497" s="40"/>
      <c r="AB497" s="40"/>
      <c r="AC497" s="62"/>
      <c r="AD497" s="40"/>
      <c r="AE497" s="40" t="s">
        <v>12</v>
      </c>
      <c r="AF497" s="44">
        <f>Referrals[[#This Row],[Date.Received]]-Referrals[[#This Row],[Date.Assessed]]</f>
        <v>588</v>
      </c>
      <c r="AG497" s="6" t="s">
        <v>644</v>
      </c>
      <c r="AH497" s="6" t="s">
        <v>642</v>
      </c>
      <c r="AI497" s="6" t="s">
        <v>700</v>
      </c>
      <c r="AJ497" s="63">
        <f t="shared" si="381"/>
        <v>2019</v>
      </c>
      <c r="AK497" s="63">
        <f t="shared" si="382"/>
        <v>8</v>
      </c>
      <c r="AL497" s="44">
        <f t="shared" si="383"/>
        <v>1</v>
      </c>
      <c r="AM497" s="80">
        <f t="shared" si="384"/>
        <v>0</v>
      </c>
      <c r="AN497" s="80">
        <f t="shared" si="385"/>
        <v>0</v>
      </c>
      <c r="AO497" s="44">
        <f t="shared" si="386"/>
        <v>0</v>
      </c>
      <c r="AP497" s="80">
        <f t="shared" si="387"/>
        <v>0</v>
      </c>
      <c r="AQ497" s="44">
        <f t="shared" si="388"/>
        <v>0</v>
      </c>
      <c r="AR497" s="80">
        <f t="shared" si="389"/>
        <v>0</v>
      </c>
      <c r="AS497" s="44">
        <f t="shared" si="390"/>
        <v>1</v>
      </c>
      <c r="AT497" s="80">
        <f t="shared" si="391"/>
        <v>0</v>
      </c>
      <c r="AU497" s="80">
        <f t="shared" si="392"/>
        <v>0</v>
      </c>
      <c r="AV497" s="46">
        <f t="shared" si="393"/>
        <v>1</v>
      </c>
      <c r="AW497" s="46">
        <f t="shared" si="394"/>
        <v>1</v>
      </c>
      <c r="AX497" s="46">
        <f t="shared" si="395"/>
        <v>0</v>
      </c>
      <c r="AY497" s="46">
        <f t="shared" si="396"/>
        <v>0</v>
      </c>
      <c r="AZ497" s="46">
        <f t="shared" si="397"/>
        <v>0</v>
      </c>
      <c r="BA497" s="46">
        <f>IF(SUM(Referrals[[#This Row],[Tribal.bin]:[GA.bin]]) = 0,0,1)</f>
        <v>1</v>
      </c>
      <c r="BB497" s="46">
        <f t="shared" si="398"/>
        <v>0</v>
      </c>
      <c r="BC497" s="46">
        <f t="shared" si="399"/>
        <v>0</v>
      </c>
      <c r="BD497" s="46">
        <f t="shared" si="400"/>
        <v>0</v>
      </c>
      <c r="BE497" s="46">
        <f t="shared" si="401"/>
        <v>0</v>
      </c>
      <c r="BF497" s="46">
        <f t="shared" si="402"/>
        <v>0</v>
      </c>
      <c r="BG497" s="46">
        <f t="shared" si="403"/>
        <v>1</v>
      </c>
      <c r="BH497" s="46">
        <f t="shared" si="404"/>
        <v>0</v>
      </c>
      <c r="BI497" s="46">
        <f t="shared" si="405"/>
        <v>0</v>
      </c>
      <c r="BJ497" s="46">
        <f t="shared" si="406"/>
        <v>0</v>
      </c>
      <c r="BK497" s="46">
        <f t="shared" si="407"/>
        <v>0</v>
      </c>
      <c r="BL497" s="46">
        <f t="shared" si="408"/>
        <v>0</v>
      </c>
      <c r="BM497" s="46">
        <f t="shared" si="409"/>
        <v>1</v>
      </c>
      <c r="BN497" s="46">
        <f t="shared" si="410"/>
        <v>1</v>
      </c>
      <c r="BO497" s="46">
        <f t="shared" si="411"/>
        <v>0</v>
      </c>
      <c r="BP497" s="46">
        <f t="shared" si="412"/>
        <v>0</v>
      </c>
      <c r="BQ497" s="46">
        <f t="shared" si="413"/>
        <v>0</v>
      </c>
      <c r="BR497" s="46">
        <f t="shared" si="414"/>
        <v>0</v>
      </c>
      <c r="BS497" s="46">
        <f t="shared" si="415"/>
        <v>1</v>
      </c>
      <c r="BT497" s="46">
        <f t="shared" si="416"/>
        <v>0</v>
      </c>
      <c r="BU497" s="46">
        <f t="shared" si="417"/>
        <v>1</v>
      </c>
      <c r="BV497" s="46">
        <f t="shared" si="418"/>
        <v>0</v>
      </c>
      <c r="BW497" s="46">
        <f>COUNTIF(Referrals[[#This Row],[Name]:[Alt.contact]],"Mi")</f>
        <v>0</v>
      </c>
      <c r="BX497" s="46">
        <f t="shared" si="419"/>
        <v>0</v>
      </c>
      <c r="BY497" s="46">
        <f t="shared" si="420"/>
        <v>0</v>
      </c>
      <c r="BZ497" s="46">
        <f t="shared" si="421"/>
        <v>0</v>
      </c>
      <c r="CA497" s="46">
        <f t="shared" si="422"/>
        <v>0</v>
      </c>
      <c r="CB497" s="46">
        <f t="shared" si="423"/>
        <v>1</v>
      </c>
      <c r="CC497" s="46">
        <f t="shared" si="424"/>
        <v>0</v>
      </c>
      <c r="CD497" s="46">
        <f t="shared" si="425"/>
        <v>0</v>
      </c>
      <c r="CE497" s="70"/>
      <c r="CF497" t="s">
        <v>94</v>
      </c>
      <c r="CG497" s="62"/>
      <c r="CH497" s="41"/>
      <c r="CI497" s="41" t="s">
        <v>27</v>
      </c>
      <c r="CJ497" s="47">
        <v>43768</v>
      </c>
      <c r="CK497" s="80" t="str">
        <f t="shared" si="426"/>
        <v xml:space="preserve"> </v>
      </c>
      <c r="CL497" s="64"/>
      <c r="CM497" s="6" t="str">
        <f t="shared" ca="1" si="427"/>
        <v xml:space="preserve"> </v>
      </c>
      <c r="CN497" s="6" t="str">
        <f t="shared" ca="1" si="428"/>
        <v xml:space="preserve"> </v>
      </c>
      <c r="CO497" s="80" t="str">
        <f t="shared" ca="1" si="429"/>
        <v xml:space="preserve"> </v>
      </c>
      <c r="CP497" s="80" t="str">
        <f t="shared" si="430"/>
        <v xml:space="preserve"> </v>
      </c>
      <c r="CQ497" s="80" t="str">
        <f t="shared" si="431"/>
        <v xml:space="preserve"> </v>
      </c>
      <c r="CR497" s="80" t="str">
        <f t="shared" si="432"/>
        <v xml:space="preserve"> </v>
      </c>
      <c r="CS497" s="80">
        <f t="shared" si="433"/>
        <v>75</v>
      </c>
    </row>
    <row r="498" spans="1:97">
      <c r="A498" s="61" t="s">
        <v>663</v>
      </c>
      <c r="B498" s="40" t="s">
        <v>111</v>
      </c>
      <c r="C498" s="40" t="s">
        <v>468</v>
      </c>
      <c r="D498" s="62">
        <v>1062729</v>
      </c>
      <c r="E498" s="70">
        <v>43151</v>
      </c>
      <c r="F498" s="42">
        <v>43693</v>
      </c>
      <c r="G498" s="42">
        <v>30888</v>
      </c>
      <c r="H498" s="43">
        <f t="shared" si="435"/>
        <v>35</v>
      </c>
      <c r="I498" s="43" t="s">
        <v>8</v>
      </c>
      <c r="J498" s="43" t="s">
        <v>8</v>
      </c>
      <c r="K498" s="44">
        <v>12</v>
      </c>
      <c r="L498" s="44" t="s">
        <v>8</v>
      </c>
      <c r="M498" s="44" t="s">
        <v>11</v>
      </c>
      <c r="N498" s="44" t="s">
        <v>8</v>
      </c>
      <c r="O498" s="45" t="s">
        <v>678</v>
      </c>
      <c r="P498" s="40" t="s">
        <v>355</v>
      </c>
      <c r="Q498" t="s">
        <v>11</v>
      </c>
      <c r="R498" t="s">
        <v>11</v>
      </c>
      <c r="S498" s="40" t="s">
        <v>11</v>
      </c>
      <c r="T498" s="40" t="s">
        <v>22</v>
      </c>
      <c r="U498" s="75" t="s">
        <v>8</v>
      </c>
      <c r="V498" s="41" t="s">
        <v>11</v>
      </c>
      <c r="W498" s="75" t="s">
        <v>11</v>
      </c>
      <c r="X498" s="75" t="s">
        <v>8</v>
      </c>
      <c r="Y498" s="75" t="s">
        <v>8</v>
      </c>
      <c r="Z498" s="75" t="s">
        <v>8</v>
      </c>
      <c r="AA498" s="40" t="s">
        <v>666</v>
      </c>
      <c r="AB498" s="40"/>
      <c r="AC498" s="62"/>
      <c r="AD498" s="40"/>
      <c r="AE498" s="40" t="s">
        <v>12</v>
      </c>
      <c r="AF498" s="44">
        <f>Referrals[[#This Row],[Date.Received]]-Referrals[[#This Row],[Date.Assessed]]</f>
        <v>542</v>
      </c>
      <c r="AG498" s="44" t="s">
        <v>645</v>
      </c>
      <c r="AH498" s="6" t="s">
        <v>642</v>
      </c>
      <c r="AI498" s="6" t="s">
        <v>643</v>
      </c>
      <c r="AJ498" s="63">
        <f t="shared" si="381"/>
        <v>2019</v>
      </c>
      <c r="AK498" s="63">
        <f t="shared" si="382"/>
        <v>8</v>
      </c>
      <c r="AL498" s="44">
        <f t="shared" si="383"/>
        <v>0</v>
      </c>
      <c r="AM498" s="44">
        <f t="shared" si="384"/>
        <v>1</v>
      </c>
      <c r="AN498" s="80">
        <f t="shared" si="385"/>
        <v>0</v>
      </c>
      <c r="AO498" s="44">
        <f t="shared" si="386"/>
        <v>0</v>
      </c>
      <c r="AP498" s="80">
        <f t="shared" si="387"/>
        <v>0</v>
      </c>
      <c r="AQ498" s="44">
        <f t="shared" si="388"/>
        <v>0</v>
      </c>
      <c r="AR498" s="80">
        <f t="shared" si="389"/>
        <v>0</v>
      </c>
      <c r="AS498" s="44">
        <f t="shared" si="390"/>
        <v>1</v>
      </c>
      <c r="AT498" s="80">
        <f t="shared" si="391"/>
        <v>0</v>
      </c>
      <c r="AU498" s="44">
        <f t="shared" si="392"/>
        <v>1</v>
      </c>
      <c r="AV498" s="46">
        <f t="shared" si="393"/>
        <v>1</v>
      </c>
      <c r="AW498" s="46">
        <f t="shared" si="394"/>
        <v>1</v>
      </c>
      <c r="AX498" s="46">
        <f t="shared" si="395"/>
        <v>0</v>
      </c>
      <c r="AY498" s="46">
        <f t="shared" si="396"/>
        <v>0</v>
      </c>
      <c r="AZ498" s="46">
        <f t="shared" si="397"/>
        <v>0</v>
      </c>
      <c r="BA498" s="46">
        <f>IF(SUM(Referrals[[#This Row],[Tribal.bin]:[GA.bin]]) = 0,0,1)</f>
        <v>1</v>
      </c>
      <c r="BB498" s="46">
        <f t="shared" si="398"/>
        <v>0</v>
      </c>
      <c r="BC498" s="46">
        <f t="shared" si="399"/>
        <v>0</v>
      </c>
      <c r="BD498" s="46">
        <f t="shared" si="400"/>
        <v>0</v>
      </c>
      <c r="BE498" s="46">
        <f t="shared" si="401"/>
        <v>1</v>
      </c>
      <c r="BF498" s="46">
        <f t="shared" si="402"/>
        <v>0</v>
      </c>
      <c r="BG498" s="46">
        <f t="shared" si="403"/>
        <v>0</v>
      </c>
      <c r="BH498" s="46">
        <f t="shared" si="404"/>
        <v>0</v>
      </c>
      <c r="BI498" s="46">
        <f t="shared" si="405"/>
        <v>1</v>
      </c>
      <c r="BJ498" s="46">
        <f t="shared" si="406"/>
        <v>1</v>
      </c>
      <c r="BK498" s="46">
        <f t="shared" si="407"/>
        <v>0</v>
      </c>
      <c r="BL498" s="46">
        <f t="shared" si="408"/>
        <v>0</v>
      </c>
      <c r="BM498" s="46">
        <f t="shared" si="409"/>
        <v>1</v>
      </c>
      <c r="BN498" s="46">
        <f t="shared" si="410"/>
        <v>1</v>
      </c>
      <c r="BO498" s="46">
        <f t="shared" si="411"/>
        <v>1</v>
      </c>
      <c r="BP498" s="46">
        <f t="shared" si="412"/>
        <v>0</v>
      </c>
      <c r="BQ498" s="46">
        <f t="shared" si="413"/>
        <v>0</v>
      </c>
      <c r="BR498" s="46">
        <f t="shared" si="414"/>
        <v>0</v>
      </c>
      <c r="BS498" s="46">
        <f t="shared" si="415"/>
        <v>1</v>
      </c>
      <c r="BT498" s="46">
        <f t="shared" si="416"/>
        <v>0</v>
      </c>
      <c r="BU498" s="46">
        <f t="shared" si="417"/>
        <v>0</v>
      </c>
      <c r="BV498" s="46">
        <f t="shared" si="418"/>
        <v>0</v>
      </c>
      <c r="BW498" s="46">
        <f>COUNTIF(Referrals[[#This Row],[Name]:[Alt.contact]],"Mi")</f>
        <v>1</v>
      </c>
      <c r="BX498" s="46">
        <f t="shared" si="419"/>
        <v>1</v>
      </c>
      <c r="BY498" s="46">
        <f t="shared" si="420"/>
        <v>0</v>
      </c>
      <c r="BZ498" s="46">
        <f t="shared" si="421"/>
        <v>0</v>
      </c>
      <c r="CA498" s="46">
        <f t="shared" si="422"/>
        <v>0</v>
      </c>
      <c r="CB498" s="46">
        <f t="shared" si="423"/>
        <v>1</v>
      </c>
      <c r="CC498" s="46">
        <f t="shared" si="424"/>
        <v>0</v>
      </c>
      <c r="CD498" s="46">
        <f t="shared" si="425"/>
        <v>0</v>
      </c>
      <c r="CE498" s="62"/>
      <c r="CF498" s="40" t="s">
        <v>41</v>
      </c>
      <c r="CG498" s="62"/>
      <c r="CH498" s="22" t="s">
        <v>482</v>
      </c>
      <c r="CI498" s="62"/>
      <c r="CJ498" s="47">
        <v>43719</v>
      </c>
      <c r="CK498" s="80" t="str">
        <f t="shared" si="426"/>
        <v xml:space="preserve"> </v>
      </c>
      <c r="CL498" s="64"/>
      <c r="CM498" s="6" t="str">
        <f t="shared" ca="1" si="427"/>
        <v xml:space="preserve"> </v>
      </c>
      <c r="CN498" s="6" t="str">
        <f t="shared" ca="1" si="428"/>
        <v xml:space="preserve"> </v>
      </c>
      <c r="CO498" s="80" t="str">
        <f t="shared" ca="1" si="429"/>
        <v xml:space="preserve"> </v>
      </c>
      <c r="CP498" s="80" t="str">
        <f t="shared" si="430"/>
        <v xml:space="preserve"> </v>
      </c>
      <c r="CQ498" s="80" t="str">
        <f t="shared" si="431"/>
        <v xml:space="preserve"> </v>
      </c>
      <c r="CR498" s="80" t="str">
        <f t="shared" si="432"/>
        <v xml:space="preserve"> </v>
      </c>
      <c r="CS498" s="80">
        <f t="shared" si="433"/>
        <v>26</v>
      </c>
    </row>
    <row r="499" spans="1:97">
      <c r="A499" s="61" t="s">
        <v>662</v>
      </c>
      <c r="B499" s="40" t="s">
        <v>284</v>
      </c>
      <c r="C499" s="40" t="s">
        <v>397</v>
      </c>
      <c r="D499" s="62">
        <v>1042502</v>
      </c>
      <c r="E499" s="70">
        <v>43662</v>
      </c>
      <c r="F499" s="42">
        <v>43693</v>
      </c>
      <c r="G499" s="42">
        <v>33283</v>
      </c>
      <c r="H499" s="43">
        <f t="shared" si="435"/>
        <v>28</v>
      </c>
      <c r="I499" s="43" t="s">
        <v>8</v>
      </c>
      <c r="J499" s="43" t="s">
        <v>8</v>
      </c>
      <c r="K499" s="44">
        <v>12</v>
      </c>
      <c r="L499" s="44" t="s">
        <v>8</v>
      </c>
      <c r="M499" s="44" t="s">
        <v>11</v>
      </c>
      <c r="N499" s="44" t="s">
        <v>678</v>
      </c>
      <c r="O499" s="45" t="s">
        <v>678</v>
      </c>
      <c r="P499" s="40" t="s">
        <v>9</v>
      </c>
      <c r="Q499" t="s">
        <v>11</v>
      </c>
      <c r="R499" s="40"/>
      <c r="S499" s="40"/>
      <c r="T499" s="40" t="s">
        <v>22</v>
      </c>
      <c r="U499" s="75" t="s">
        <v>8</v>
      </c>
      <c r="V499" s="41" t="s">
        <v>11</v>
      </c>
      <c r="W499" s="75" t="s">
        <v>11</v>
      </c>
      <c r="X499" s="75" t="s">
        <v>8</v>
      </c>
      <c r="Y499" s="75" t="s">
        <v>8</v>
      </c>
      <c r="Z499" s="79"/>
      <c r="AA499" s="40"/>
      <c r="AB499" s="40"/>
      <c r="AC499" s="62"/>
      <c r="AD499" s="40"/>
      <c r="AE499" s="40" t="s">
        <v>12</v>
      </c>
      <c r="AF499" s="44">
        <f>Referrals[[#This Row],[Date.Received]]-Referrals[[#This Row],[Date.Assessed]]</f>
        <v>31</v>
      </c>
      <c r="AG499" s="6" t="s">
        <v>644</v>
      </c>
      <c r="AH499" s="6" t="s">
        <v>640</v>
      </c>
      <c r="AI499" s="6" t="s">
        <v>700</v>
      </c>
      <c r="AJ499" s="63">
        <f t="shared" si="381"/>
        <v>2019</v>
      </c>
      <c r="AK499" s="63">
        <f t="shared" si="382"/>
        <v>8</v>
      </c>
      <c r="AL499" s="44">
        <f t="shared" si="383"/>
        <v>1</v>
      </c>
      <c r="AM499" s="80">
        <f t="shared" si="384"/>
        <v>0</v>
      </c>
      <c r="AN499" s="80">
        <f t="shared" si="385"/>
        <v>0</v>
      </c>
      <c r="AO499" s="44">
        <f t="shared" si="386"/>
        <v>0</v>
      </c>
      <c r="AP499" s="80">
        <f t="shared" si="387"/>
        <v>0</v>
      </c>
      <c r="AQ499" s="44">
        <f t="shared" si="388"/>
        <v>1</v>
      </c>
      <c r="AR499" s="80">
        <f t="shared" si="389"/>
        <v>0</v>
      </c>
      <c r="AS499" s="44">
        <f t="shared" si="390"/>
        <v>0</v>
      </c>
      <c r="AT499" s="80">
        <f t="shared" si="391"/>
        <v>0</v>
      </c>
      <c r="AU499" s="80">
        <f t="shared" si="392"/>
        <v>0</v>
      </c>
      <c r="AV499" s="46">
        <f t="shared" si="393"/>
        <v>1</v>
      </c>
      <c r="AW499" s="46">
        <f t="shared" si="394"/>
        <v>1</v>
      </c>
      <c r="AX499" s="46">
        <f t="shared" si="395"/>
        <v>0</v>
      </c>
      <c r="AY499" s="46">
        <f t="shared" si="396"/>
        <v>0</v>
      </c>
      <c r="AZ499" s="46">
        <f t="shared" si="397"/>
        <v>0</v>
      </c>
      <c r="BA499" s="46">
        <f>IF(SUM(Referrals[[#This Row],[Tribal.bin]:[GA.bin]]) = 0,0,1)</f>
        <v>1</v>
      </c>
      <c r="BB499" s="46">
        <f t="shared" si="398"/>
        <v>0</v>
      </c>
      <c r="BC499" s="46">
        <f t="shared" si="399"/>
        <v>0</v>
      </c>
      <c r="BD499" s="46">
        <f t="shared" si="400"/>
        <v>0</v>
      </c>
      <c r="BE499" s="46">
        <f t="shared" si="401"/>
        <v>0</v>
      </c>
      <c r="BF499" s="46">
        <f t="shared" si="402"/>
        <v>0</v>
      </c>
      <c r="BG499" s="46">
        <f t="shared" si="403"/>
        <v>0</v>
      </c>
      <c r="BH499" s="46">
        <f t="shared" si="404"/>
        <v>1</v>
      </c>
      <c r="BI499" s="46">
        <f t="shared" si="405"/>
        <v>1</v>
      </c>
      <c r="BJ499" s="46">
        <f t="shared" si="406"/>
        <v>1</v>
      </c>
      <c r="BK499" s="46">
        <f t="shared" si="407"/>
        <v>1</v>
      </c>
      <c r="BL499" s="46">
        <f t="shared" si="408"/>
        <v>0</v>
      </c>
      <c r="BM499" s="46">
        <f t="shared" si="409"/>
        <v>1</v>
      </c>
      <c r="BN499" s="46">
        <f t="shared" si="410"/>
        <v>0</v>
      </c>
      <c r="BO499" s="46">
        <f t="shared" si="411"/>
        <v>0</v>
      </c>
      <c r="BP499" s="46">
        <f t="shared" si="412"/>
        <v>0</v>
      </c>
      <c r="BQ499" s="46">
        <f t="shared" si="413"/>
        <v>0</v>
      </c>
      <c r="BR499" s="46">
        <f t="shared" si="414"/>
        <v>0</v>
      </c>
      <c r="BS499" s="46">
        <f t="shared" si="415"/>
        <v>1</v>
      </c>
      <c r="BT499" s="46">
        <f t="shared" si="416"/>
        <v>0</v>
      </c>
      <c r="BU499" s="46">
        <f t="shared" si="417"/>
        <v>0</v>
      </c>
      <c r="BV499" s="46">
        <f t="shared" si="418"/>
        <v>0</v>
      </c>
      <c r="BW499" s="46">
        <f>COUNTIF(Referrals[[#This Row],[Name]:[Alt.contact]],"Mi")</f>
        <v>2</v>
      </c>
      <c r="BX499" s="46">
        <f t="shared" si="419"/>
        <v>1</v>
      </c>
      <c r="BY499" s="46">
        <f t="shared" si="420"/>
        <v>0</v>
      </c>
      <c r="BZ499" s="46">
        <f t="shared" si="421"/>
        <v>0</v>
      </c>
      <c r="CA499" s="46">
        <f t="shared" si="422"/>
        <v>0</v>
      </c>
      <c r="CB499" s="46">
        <f t="shared" si="423"/>
        <v>1</v>
      </c>
      <c r="CC499" s="46">
        <f t="shared" si="424"/>
        <v>0</v>
      </c>
      <c r="CD499" s="46">
        <f t="shared" si="425"/>
        <v>0</v>
      </c>
      <c r="CE499" s="62"/>
      <c r="CF499" s="40" t="s">
        <v>413</v>
      </c>
      <c r="CG499" s="62"/>
      <c r="CH499" s="62"/>
      <c r="CI499" s="62"/>
      <c r="CJ499" s="47">
        <v>43833</v>
      </c>
      <c r="CK499" s="80" t="str">
        <f t="shared" si="426"/>
        <v xml:space="preserve"> </v>
      </c>
      <c r="CL499" s="64"/>
      <c r="CM499" s="6" t="str">
        <f t="shared" ca="1" si="427"/>
        <v xml:space="preserve"> </v>
      </c>
      <c r="CN499" s="6" t="str">
        <f t="shared" ca="1" si="428"/>
        <v xml:space="preserve"> </v>
      </c>
      <c r="CO499" s="80" t="str">
        <f t="shared" ca="1" si="429"/>
        <v xml:space="preserve"> </v>
      </c>
      <c r="CP499" s="80" t="str">
        <f t="shared" si="430"/>
        <v xml:space="preserve"> </v>
      </c>
      <c r="CQ499" s="80" t="str">
        <f t="shared" si="431"/>
        <v xml:space="preserve"> </v>
      </c>
      <c r="CR499" s="80" t="str">
        <f t="shared" si="432"/>
        <v xml:space="preserve"> </v>
      </c>
      <c r="CS499" s="80">
        <f t="shared" si="433"/>
        <v>140</v>
      </c>
    </row>
    <row r="500" spans="1:97">
      <c r="A500" s="61" t="s">
        <v>659</v>
      </c>
      <c r="B500" s="40" t="s">
        <v>284</v>
      </c>
      <c r="C500" s="40" t="s">
        <v>397</v>
      </c>
      <c r="D500" s="62">
        <v>1029318</v>
      </c>
      <c r="E500" s="70">
        <v>43418</v>
      </c>
      <c r="F500" s="42">
        <v>43693</v>
      </c>
      <c r="G500" s="42">
        <v>31647</v>
      </c>
      <c r="H500" s="43">
        <f t="shared" si="435"/>
        <v>32</v>
      </c>
      <c r="I500" s="43" t="s">
        <v>8</v>
      </c>
      <c r="J500" s="43" t="s">
        <v>8</v>
      </c>
      <c r="K500" s="44">
        <v>13</v>
      </c>
      <c r="L500" s="44" t="s">
        <v>8</v>
      </c>
      <c r="M500" s="44" t="s">
        <v>8</v>
      </c>
      <c r="N500" s="44" t="s">
        <v>8</v>
      </c>
      <c r="O500" s="45" t="s">
        <v>678</v>
      </c>
      <c r="P500" s="40" t="s">
        <v>107</v>
      </c>
      <c r="Q500" t="s">
        <v>11</v>
      </c>
      <c r="R500" s="40"/>
      <c r="S500" s="40" t="s">
        <v>11</v>
      </c>
      <c r="T500" s="40" t="s">
        <v>22</v>
      </c>
      <c r="U500" s="75" t="s">
        <v>8</v>
      </c>
      <c r="V500" s="41" t="s">
        <v>11</v>
      </c>
      <c r="W500" s="75" t="s">
        <v>11</v>
      </c>
      <c r="X500" s="75" t="s">
        <v>11</v>
      </c>
      <c r="Y500" s="75" t="s">
        <v>8</v>
      </c>
      <c r="Z500" s="79"/>
      <c r="AA500" s="40"/>
      <c r="AB500" s="40" t="s">
        <v>26</v>
      </c>
      <c r="AC500" s="62"/>
      <c r="AD500" s="47">
        <v>43734</v>
      </c>
      <c r="AE500" s="40" t="s">
        <v>12</v>
      </c>
      <c r="AF500" s="44">
        <f>Referrals[[#This Row],[Date.Received]]-Referrals[[#This Row],[Date.Assessed]]</f>
        <v>275</v>
      </c>
      <c r="AG500" s="6" t="s">
        <v>644</v>
      </c>
      <c r="AH500" s="6" t="s">
        <v>640</v>
      </c>
      <c r="AI500" s="6" t="s">
        <v>700</v>
      </c>
      <c r="AJ500" s="63">
        <f t="shared" si="381"/>
        <v>2019</v>
      </c>
      <c r="AK500" s="63">
        <f t="shared" si="382"/>
        <v>8</v>
      </c>
      <c r="AL500" s="44">
        <f t="shared" si="383"/>
        <v>1</v>
      </c>
      <c r="AM500" s="80">
        <f t="shared" si="384"/>
        <v>0</v>
      </c>
      <c r="AN500" s="80">
        <f t="shared" si="385"/>
        <v>0</v>
      </c>
      <c r="AO500" s="44">
        <f t="shared" si="386"/>
        <v>0</v>
      </c>
      <c r="AP500" s="80">
        <f t="shared" si="387"/>
        <v>0</v>
      </c>
      <c r="AQ500" s="44">
        <f t="shared" si="388"/>
        <v>1</v>
      </c>
      <c r="AR500" s="80">
        <f t="shared" si="389"/>
        <v>0</v>
      </c>
      <c r="AS500" s="44">
        <f t="shared" si="390"/>
        <v>0</v>
      </c>
      <c r="AT500" s="80">
        <f t="shared" si="391"/>
        <v>0</v>
      </c>
      <c r="AU500" s="80">
        <f t="shared" si="392"/>
        <v>0</v>
      </c>
      <c r="AV500" s="46">
        <f t="shared" si="393"/>
        <v>1</v>
      </c>
      <c r="AW500" s="46">
        <f t="shared" si="394"/>
        <v>1</v>
      </c>
      <c r="AX500" s="46">
        <f t="shared" si="395"/>
        <v>0</v>
      </c>
      <c r="AY500" s="46">
        <f t="shared" si="396"/>
        <v>0</v>
      </c>
      <c r="AZ500" s="46">
        <f t="shared" si="397"/>
        <v>0</v>
      </c>
      <c r="BA500" s="46">
        <f>IF(SUM(Referrals[[#This Row],[Tribal.bin]:[GA.bin]]) = 0,0,1)</f>
        <v>1</v>
      </c>
      <c r="BB500" s="46">
        <f t="shared" si="398"/>
        <v>0</v>
      </c>
      <c r="BC500" s="46">
        <f t="shared" si="399"/>
        <v>1</v>
      </c>
      <c r="BD500" s="46">
        <f t="shared" si="400"/>
        <v>0</v>
      </c>
      <c r="BE500" s="46">
        <f t="shared" si="401"/>
        <v>0</v>
      </c>
      <c r="BF500" s="46">
        <f t="shared" si="402"/>
        <v>0</v>
      </c>
      <c r="BG500" s="46">
        <f t="shared" si="403"/>
        <v>0</v>
      </c>
      <c r="BH500" s="46">
        <f t="shared" si="404"/>
        <v>0</v>
      </c>
      <c r="BI500" s="46">
        <f t="shared" si="405"/>
        <v>1</v>
      </c>
      <c r="BJ500" s="46">
        <f t="shared" si="406"/>
        <v>0</v>
      </c>
      <c r="BK500" s="46">
        <f t="shared" si="407"/>
        <v>0</v>
      </c>
      <c r="BL500" s="46">
        <f t="shared" si="408"/>
        <v>0</v>
      </c>
      <c r="BM500" s="46">
        <f t="shared" si="409"/>
        <v>1</v>
      </c>
      <c r="BN500" s="46">
        <f t="shared" si="410"/>
        <v>0</v>
      </c>
      <c r="BO500" s="46">
        <f t="shared" si="411"/>
        <v>1</v>
      </c>
      <c r="BP500" s="46">
        <f t="shared" si="412"/>
        <v>0</v>
      </c>
      <c r="BQ500" s="46">
        <f t="shared" si="413"/>
        <v>0</v>
      </c>
      <c r="BR500" s="46">
        <f t="shared" si="414"/>
        <v>0</v>
      </c>
      <c r="BS500" s="46">
        <f t="shared" si="415"/>
        <v>1</v>
      </c>
      <c r="BT500" s="46">
        <f t="shared" si="416"/>
        <v>1</v>
      </c>
      <c r="BU500" s="46">
        <f t="shared" si="417"/>
        <v>0</v>
      </c>
      <c r="BV500" s="46">
        <f t="shared" si="418"/>
        <v>0</v>
      </c>
      <c r="BW500" s="46">
        <f>COUNTIF(Referrals[[#This Row],[Name]:[Alt.contact]],"Mi")</f>
        <v>1</v>
      </c>
      <c r="BX500" s="46">
        <f t="shared" si="419"/>
        <v>1</v>
      </c>
      <c r="BY500" s="46">
        <f t="shared" si="420"/>
        <v>1</v>
      </c>
      <c r="BZ500" s="46">
        <f t="shared" si="421"/>
        <v>0</v>
      </c>
      <c r="CA500" s="46">
        <f t="shared" si="422"/>
        <v>0</v>
      </c>
      <c r="CB500" s="46">
        <f t="shared" si="423"/>
        <v>1</v>
      </c>
      <c r="CC500" s="46">
        <f t="shared" si="424"/>
        <v>0</v>
      </c>
      <c r="CD500" s="46">
        <f t="shared" si="425"/>
        <v>0</v>
      </c>
      <c r="CE500" s="62"/>
      <c r="CF500" s="40" t="s">
        <v>413</v>
      </c>
      <c r="CG500" s="62"/>
      <c r="CH500" s="62"/>
      <c r="CI500" s="41" t="s">
        <v>35</v>
      </c>
      <c r="CJ500" s="47">
        <v>43833</v>
      </c>
      <c r="CK500" s="80" t="str">
        <f t="shared" si="426"/>
        <v xml:space="preserve"> </v>
      </c>
      <c r="CL500" s="64"/>
      <c r="CM500" s="6" t="str">
        <f t="shared" ca="1" si="427"/>
        <v xml:space="preserve"> </v>
      </c>
      <c r="CN500" s="6" t="str">
        <f t="shared" ca="1" si="428"/>
        <v xml:space="preserve"> </v>
      </c>
      <c r="CO500" s="80" t="str">
        <f t="shared" ca="1" si="429"/>
        <v xml:space="preserve"> </v>
      </c>
      <c r="CP500" s="80" t="str">
        <f t="shared" si="430"/>
        <v xml:space="preserve"> </v>
      </c>
      <c r="CQ500" s="80">
        <f t="shared" si="431"/>
        <v>41</v>
      </c>
      <c r="CR500" s="80" t="str">
        <f t="shared" si="432"/>
        <v xml:space="preserve"> </v>
      </c>
      <c r="CS500" s="80">
        <f t="shared" si="433"/>
        <v>140</v>
      </c>
    </row>
    <row r="501" spans="1:97">
      <c r="A501" s="61" t="s">
        <v>671</v>
      </c>
      <c r="B501" s="40" t="s">
        <v>43</v>
      </c>
      <c r="C501" s="40" t="s">
        <v>64</v>
      </c>
      <c r="D501" s="62">
        <v>1002421</v>
      </c>
      <c r="E501" s="70">
        <v>43046</v>
      </c>
      <c r="F501" s="42">
        <v>43726</v>
      </c>
      <c r="G501" s="42">
        <v>31847</v>
      </c>
      <c r="H501" s="43">
        <f t="shared" si="435"/>
        <v>32</v>
      </c>
      <c r="I501" s="43" t="s">
        <v>11</v>
      </c>
      <c r="J501" s="43" t="s">
        <v>8</v>
      </c>
      <c r="K501" s="44">
        <v>11</v>
      </c>
      <c r="L501" s="44" t="s">
        <v>8</v>
      </c>
      <c r="M501" s="44" t="s">
        <v>8</v>
      </c>
      <c r="N501" s="44" t="s">
        <v>8</v>
      </c>
      <c r="O501" s="45" t="s">
        <v>8</v>
      </c>
      <c r="P501" s="40" t="s">
        <v>9</v>
      </c>
      <c r="Q501" t="s">
        <v>11</v>
      </c>
      <c r="R501" s="40"/>
      <c r="S501" s="40"/>
      <c r="T501" s="40" t="s">
        <v>22</v>
      </c>
      <c r="U501" s="75" t="s">
        <v>678</v>
      </c>
      <c r="V501" s="41" t="s">
        <v>11</v>
      </c>
      <c r="W501" s="75" t="s">
        <v>11</v>
      </c>
      <c r="X501" s="75" t="s">
        <v>11</v>
      </c>
      <c r="Y501" s="75" t="s">
        <v>8</v>
      </c>
      <c r="Z501" s="79"/>
      <c r="AA501" s="40"/>
      <c r="AB501" s="40" t="s">
        <v>675</v>
      </c>
      <c r="AC501" s="62"/>
      <c r="AD501" s="47">
        <v>43745</v>
      </c>
      <c r="AE501" t="s">
        <v>16</v>
      </c>
      <c r="AF501" s="6">
        <f>Referrals[[#This Row],[Date.Received]]-Referrals[[#This Row],[Date.Assessed]]</f>
        <v>680</v>
      </c>
      <c r="AG501" s="44" t="s">
        <v>645</v>
      </c>
      <c r="AH501" s="6" t="s">
        <v>640</v>
      </c>
      <c r="AI501" s="6" t="s">
        <v>700</v>
      </c>
      <c r="AJ501" s="63">
        <f t="shared" si="381"/>
        <v>2019</v>
      </c>
      <c r="AK501" s="63">
        <f t="shared" si="382"/>
        <v>9</v>
      </c>
      <c r="AL501" s="44">
        <f t="shared" si="383"/>
        <v>0</v>
      </c>
      <c r="AM501" s="6">
        <f t="shared" si="384"/>
        <v>1</v>
      </c>
      <c r="AN501" s="80">
        <f t="shared" si="385"/>
        <v>0</v>
      </c>
      <c r="AO501" s="44">
        <f t="shared" si="386"/>
        <v>0</v>
      </c>
      <c r="AP501" s="80">
        <f t="shared" si="387"/>
        <v>0</v>
      </c>
      <c r="AQ501" s="6">
        <f t="shared" si="388"/>
        <v>1</v>
      </c>
      <c r="AR501" s="80">
        <f t="shared" si="389"/>
        <v>0</v>
      </c>
      <c r="AS501" s="44">
        <f t="shared" si="390"/>
        <v>0</v>
      </c>
      <c r="AT501" s="80">
        <f t="shared" si="391"/>
        <v>0</v>
      </c>
      <c r="AU501" s="80">
        <f t="shared" si="392"/>
        <v>0</v>
      </c>
      <c r="AV501" s="80">
        <f t="shared" si="393"/>
        <v>1</v>
      </c>
      <c r="AW501" s="80">
        <f t="shared" si="394"/>
        <v>1</v>
      </c>
      <c r="AX501" s="80">
        <f t="shared" si="395"/>
        <v>0</v>
      </c>
      <c r="AY501" s="80">
        <f t="shared" si="396"/>
        <v>0</v>
      </c>
      <c r="AZ501" s="80">
        <f t="shared" si="397"/>
        <v>0</v>
      </c>
      <c r="BA501" s="80">
        <f>IF(SUM(Referrals[[#This Row],[Tribal.bin]:[GA.bin]]) = 0,0,1)</f>
        <v>1</v>
      </c>
      <c r="BB501" s="80">
        <f t="shared" si="398"/>
        <v>0</v>
      </c>
      <c r="BC501" s="80">
        <f t="shared" si="399"/>
        <v>0</v>
      </c>
      <c r="BD501" s="80">
        <f t="shared" si="400"/>
        <v>0</v>
      </c>
      <c r="BE501" s="80">
        <f t="shared" si="401"/>
        <v>0</v>
      </c>
      <c r="BF501" s="80">
        <f t="shared" si="402"/>
        <v>0</v>
      </c>
      <c r="BG501" s="80">
        <f t="shared" si="403"/>
        <v>0</v>
      </c>
      <c r="BH501" s="80">
        <f t="shared" si="404"/>
        <v>1</v>
      </c>
      <c r="BI501" s="80">
        <f t="shared" si="405"/>
        <v>0</v>
      </c>
      <c r="BJ501" s="80">
        <f t="shared" si="406"/>
        <v>0</v>
      </c>
      <c r="BK501" s="80">
        <f t="shared" si="407"/>
        <v>0</v>
      </c>
      <c r="BL501" s="80">
        <f t="shared" si="408"/>
        <v>0</v>
      </c>
      <c r="BM501" s="80">
        <f t="shared" si="409"/>
        <v>1</v>
      </c>
      <c r="BN501" s="80">
        <f t="shared" si="410"/>
        <v>0</v>
      </c>
      <c r="BO501" s="80">
        <f t="shared" si="411"/>
        <v>0</v>
      </c>
      <c r="BP501" s="80">
        <f t="shared" si="412"/>
        <v>0</v>
      </c>
      <c r="BQ501" s="43">
        <f t="shared" si="413"/>
        <v>1</v>
      </c>
      <c r="BR501" s="43">
        <f t="shared" si="414"/>
        <v>0</v>
      </c>
      <c r="BS501" s="43">
        <f t="shared" si="415"/>
        <v>1</v>
      </c>
      <c r="BT501" s="43">
        <f t="shared" si="416"/>
        <v>1</v>
      </c>
      <c r="BU501" s="43">
        <f t="shared" si="417"/>
        <v>0</v>
      </c>
      <c r="BV501" s="43">
        <f t="shared" si="418"/>
        <v>0</v>
      </c>
      <c r="BW501" s="43">
        <f>COUNTIF(Referrals[[#This Row],[Name]:[Alt.contact]],"Mi")</f>
        <v>1</v>
      </c>
      <c r="BX501" s="43">
        <f t="shared" si="419"/>
        <v>1</v>
      </c>
      <c r="BY501" s="43">
        <f t="shared" si="420"/>
        <v>1</v>
      </c>
      <c r="BZ501" s="43">
        <f t="shared" si="421"/>
        <v>0</v>
      </c>
      <c r="CA501" s="43">
        <f t="shared" si="422"/>
        <v>1</v>
      </c>
      <c r="CB501" s="43">
        <f t="shared" si="423"/>
        <v>0</v>
      </c>
      <c r="CC501" s="43">
        <f t="shared" si="424"/>
        <v>0</v>
      </c>
      <c r="CD501" s="43">
        <f t="shared" si="425"/>
        <v>0</v>
      </c>
      <c r="CE501" s="70">
        <v>43759</v>
      </c>
      <c r="CF501" s="40"/>
      <c r="CG501" s="62"/>
      <c r="CH501" s="62"/>
      <c r="CI501" s="62"/>
      <c r="CJ501" s="47">
        <v>43759</v>
      </c>
      <c r="CK501" s="80" t="str">
        <f t="shared" si="426"/>
        <v>Yes</v>
      </c>
      <c r="CL501" s="15"/>
      <c r="CM501" s="6">
        <f t="shared" ca="1" si="427"/>
        <v>102</v>
      </c>
      <c r="CN501" s="6" t="str">
        <f t="shared" ca="1" si="428"/>
        <v>no</v>
      </c>
      <c r="CO501" s="80" t="str">
        <f t="shared" ca="1" si="429"/>
        <v>no</v>
      </c>
      <c r="CP501" s="80">
        <f t="shared" si="430"/>
        <v>33</v>
      </c>
      <c r="CQ501" s="80">
        <f t="shared" si="431"/>
        <v>19</v>
      </c>
      <c r="CR501" s="80">
        <f t="shared" si="432"/>
        <v>14</v>
      </c>
      <c r="CS501" s="80" t="str">
        <f t="shared" si="433"/>
        <v xml:space="preserve"> </v>
      </c>
    </row>
    <row r="502" spans="1:97">
      <c r="A502" s="61" t="s">
        <v>669</v>
      </c>
      <c r="B502" s="40" t="s">
        <v>43</v>
      </c>
      <c r="C502" s="40" t="s">
        <v>609</v>
      </c>
      <c r="D502" s="62">
        <v>1114567</v>
      </c>
      <c r="E502" s="70">
        <v>43696</v>
      </c>
      <c r="F502" s="42">
        <v>43726</v>
      </c>
      <c r="G502" s="42">
        <v>25403</v>
      </c>
      <c r="H502" s="43">
        <f t="shared" si="435"/>
        <v>50</v>
      </c>
      <c r="I502" s="43" t="s">
        <v>8</v>
      </c>
      <c r="J502" s="43" t="s">
        <v>8</v>
      </c>
      <c r="K502" s="44">
        <v>12</v>
      </c>
      <c r="L502" s="44" t="s">
        <v>8</v>
      </c>
      <c r="M502" s="44" t="s">
        <v>8</v>
      </c>
      <c r="N502" s="44" t="s">
        <v>8</v>
      </c>
      <c r="O502" s="45" t="s">
        <v>8</v>
      </c>
      <c r="P502" s="40"/>
      <c r="Q502" t="s">
        <v>11</v>
      </c>
      <c r="R502" s="40"/>
      <c r="S502" s="40" t="s">
        <v>11</v>
      </c>
      <c r="T502" s="40" t="s">
        <v>22</v>
      </c>
      <c r="U502" s="75" t="s">
        <v>8</v>
      </c>
      <c r="V502" s="41" t="s">
        <v>11</v>
      </c>
      <c r="W502" s="75" t="s">
        <v>11</v>
      </c>
      <c r="X502" s="75" t="s">
        <v>8</v>
      </c>
      <c r="Y502" s="75" t="s">
        <v>8</v>
      </c>
      <c r="Z502" s="79"/>
      <c r="AA502" s="40"/>
      <c r="AB502" s="40"/>
      <c r="AC502" s="62"/>
      <c r="AD502" s="40"/>
      <c r="AE502" s="40" t="s">
        <v>12</v>
      </c>
      <c r="AF502" s="44">
        <f>Referrals[[#This Row],[Date.Received]]-Referrals[[#This Row],[Date.Assessed]]</f>
        <v>30</v>
      </c>
      <c r="AG502" s="44" t="s">
        <v>645</v>
      </c>
      <c r="AH502" s="6" t="s">
        <v>638</v>
      </c>
      <c r="AI502" s="6" t="s">
        <v>700</v>
      </c>
      <c r="AJ502" s="63">
        <f t="shared" si="381"/>
        <v>2019</v>
      </c>
      <c r="AK502" s="63">
        <f t="shared" si="382"/>
        <v>9</v>
      </c>
      <c r="AL502" s="44">
        <f t="shared" si="383"/>
        <v>0</v>
      </c>
      <c r="AM502" s="44">
        <f t="shared" si="384"/>
        <v>1</v>
      </c>
      <c r="AN502" s="80">
        <f t="shared" si="385"/>
        <v>0</v>
      </c>
      <c r="AO502" s="44">
        <f t="shared" si="386"/>
        <v>1</v>
      </c>
      <c r="AP502" s="80">
        <f t="shared" si="387"/>
        <v>0</v>
      </c>
      <c r="AQ502" s="44">
        <f t="shared" si="388"/>
        <v>0</v>
      </c>
      <c r="AR502" s="80">
        <f t="shared" si="389"/>
        <v>0</v>
      </c>
      <c r="AS502" s="44">
        <f t="shared" si="390"/>
        <v>0</v>
      </c>
      <c r="AT502" s="80">
        <f t="shared" si="391"/>
        <v>0</v>
      </c>
      <c r="AU502" s="80">
        <f t="shared" si="392"/>
        <v>0</v>
      </c>
      <c r="AV502" s="46">
        <f t="shared" si="393"/>
        <v>1</v>
      </c>
      <c r="AW502" s="46">
        <f t="shared" si="394"/>
        <v>1</v>
      </c>
      <c r="AX502" s="46">
        <f t="shared" si="395"/>
        <v>0</v>
      </c>
      <c r="AY502" s="46">
        <f t="shared" si="396"/>
        <v>0</v>
      </c>
      <c r="AZ502" s="46">
        <f t="shared" si="397"/>
        <v>0</v>
      </c>
      <c r="BA502" s="46">
        <f>IF(SUM(Referrals[[#This Row],[Tribal.bin]:[GA.bin]]) = 0,0,1)</f>
        <v>0</v>
      </c>
      <c r="BB502" s="46">
        <f t="shared" si="398"/>
        <v>0</v>
      </c>
      <c r="BC502" s="46">
        <f t="shared" si="399"/>
        <v>0</v>
      </c>
      <c r="BD502" s="46">
        <f t="shared" si="400"/>
        <v>0</v>
      </c>
      <c r="BE502" s="46">
        <f t="shared" si="401"/>
        <v>0</v>
      </c>
      <c r="BF502" s="46">
        <f t="shared" si="402"/>
        <v>0</v>
      </c>
      <c r="BG502" s="46">
        <f t="shared" si="403"/>
        <v>0</v>
      </c>
      <c r="BH502" s="46">
        <f t="shared" si="404"/>
        <v>0</v>
      </c>
      <c r="BI502" s="46">
        <f t="shared" si="405"/>
        <v>0</v>
      </c>
      <c r="BJ502" s="46">
        <f t="shared" si="406"/>
        <v>0</v>
      </c>
      <c r="BK502" s="46">
        <f t="shared" si="407"/>
        <v>0</v>
      </c>
      <c r="BL502" s="46">
        <f t="shared" si="408"/>
        <v>0</v>
      </c>
      <c r="BM502" s="46">
        <f t="shared" si="409"/>
        <v>1</v>
      </c>
      <c r="BN502" s="46">
        <f t="shared" si="410"/>
        <v>0</v>
      </c>
      <c r="BO502" s="46">
        <f t="shared" si="411"/>
        <v>1</v>
      </c>
      <c r="BP502" s="46">
        <f t="shared" si="412"/>
        <v>0</v>
      </c>
      <c r="BQ502" s="43">
        <f t="shared" si="413"/>
        <v>0</v>
      </c>
      <c r="BR502" s="43">
        <f t="shared" si="414"/>
        <v>0</v>
      </c>
      <c r="BS502" s="43">
        <f t="shared" si="415"/>
        <v>1</v>
      </c>
      <c r="BT502" s="43">
        <f t="shared" si="416"/>
        <v>0</v>
      </c>
      <c r="BU502" s="43">
        <f t="shared" si="417"/>
        <v>0</v>
      </c>
      <c r="BV502" s="43">
        <f t="shared" si="418"/>
        <v>0</v>
      </c>
      <c r="BW502" s="43">
        <f>COUNTIF(Referrals[[#This Row],[Name]:[Alt.contact]],"Mi")</f>
        <v>0</v>
      </c>
      <c r="BX502" s="43">
        <f t="shared" si="419"/>
        <v>0</v>
      </c>
      <c r="BY502" s="43">
        <f t="shared" si="420"/>
        <v>0</v>
      </c>
      <c r="BZ502" s="43">
        <f t="shared" si="421"/>
        <v>0</v>
      </c>
      <c r="CA502" s="43">
        <f t="shared" si="422"/>
        <v>0</v>
      </c>
      <c r="CB502" s="43">
        <f t="shared" si="423"/>
        <v>1</v>
      </c>
      <c r="CC502" s="43">
        <f t="shared" si="424"/>
        <v>0</v>
      </c>
      <c r="CD502" s="43">
        <f t="shared" si="425"/>
        <v>0</v>
      </c>
      <c r="CE502" s="62"/>
      <c r="CF502" t="s">
        <v>717</v>
      </c>
      <c r="CG502" s="41" t="s">
        <v>104</v>
      </c>
      <c r="CH502" s="41"/>
      <c r="CI502" s="41" t="s">
        <v>27</v>
      </c>
      <c r="CJ502" s="47">
        <v>43783</v>
      </c>
      <c r="CK502" s="80" t="str">
        <f t="shared" si="426"/>
        <v xml:space="preserve"> </v>
      </c>
      <c r="CL502" s="64"/>
      <c r="CM502" s="6" t="str">
        <f t="shared" ca="1" si="427"/>
        <v xml:space="preserve"> </v>
      </c>
      <c r="CN502" s="6" t="str">
        <f t="shared" ca="1" si="428"/>
        <v xml:space="preserve"> </v>
      </c>
      <c r="CO502" s="80" t="str">
        <f t="shared" ca="1" si="429"/>
        <v xml:space="preserve"> </v>
      </c>
      <c r="CP502" s="80" t="str">
        <f t="shared" si="430"/>
        <v xml:space="preserve"> </v>
      </c>
      <c r="CQ502" s="80" t="str">
        <f t="shared" si="431"/>
        <v xml:space="preserve"> </v>
      </c>
      <c r="CR502" s="80" t="str">
        <f t="shared" si="432"/>
        <v xml:space="preserve"> </v>
      </c>
      <c r="CS502" s="80">
        <f t="shared" si="433"/>
        <v>57</v>
      </c>
    </row>
    <row r="503" spans="1:97">
      <c r="A503" s="61" t="s">
        <v>670</v>
      </c>
      <c r="B503" s="40" t="s">
        <v>60</v>
      </c>
      <c r="C503" s="40" t="s">
        <v>607</v>
      </c>
      <c r="D503" s="62">
        <v>1051659</v>
      </c>
      <c r="E503" s="70">
        <v>43678</v>
      </c>
      <c r="F503" s="42">
        <v>43726</v>
      </c>
      <c r="G503" s="42">
        <v>21685</v>
      </c>
      <c r="H503" s="43">
        <f t="shared" si="435"/>
        <v>60</v>
      </c>
      <c r="I503" s="43" t="s">
        <v>8</v>
      </c>
      <c r="J503" s="43" t="s">
        <v>8</v>
      </c>
      <c r="K503" s="44">
        <v>7</v>
      </c>
      <c r="L503" s="44" t="s">
        <v>8</v>
      </c>
      <c r="M503" s="44" t="s">
        <v>8</v>
      </c>
      <c r="N503" s="44" t="s">
        <v>8</v>
      </c>
      <c r="O503" s="45" t="s">
        <v>8</v>
      </c>
      <c r="P503" s="40" t="s">
        <v>355</v>
      </c>
      <c r="Q503" s="40"/>
      <c r="R503" s="40"/>
      <c r="S503" s="40" t="s">
        <v>11</v>
      </c>
      <c r="T503" s="40" t="s">
        <v>22</v>
      </c>
      <c r="U503" s="75" t="s">
        <v>678</v>
      </c>
      <c r="V503" s="41" t="s">
        <v>11</v>
      </c>
      <c r="W503" s="75" t="s">
        <v>8</v>
      </c>
      <c r="X503" s="75" t="s">
        <v>11</v>
      </c>
      <c r="Y503" s="75" t="s">
        <v>8</v>
      </c>
      <c r="Z503" s="79"/>
      <c r="AA503" s="40"/>
      <c r="AB503" s="40"/>
      <c r="AC503" s="62"/>
      <c r="AD503" s="40"/>
      <c r="AE503" s="40" t="s">
        <v>12</v>
      </c>
      <c r="AF503" s="44">
        <f>Referrals[[#This Row],[Date.Received]]-Referrals[[#This Row],[Date.Assessed]]</f>
        <v>48</v>
      </c>
      <c r="AG503" s="6" t="s">
        <v>644</v>
      </c>
      <c r="AH503" s="6" t="s">
        <v>698</v>
      </c>
      <c r="AI503" s="6" t="s">
        <v>700</v>
      </c>
      <c r="AJ503" s="63">
        <f t="shared" si="381"/>
        <v>2019</v>
      </c>
      <c r="AK503" s="63">
        <f t="shared" si="382"/>
        <v>9</v>
      </c>
      <c r="AL503" s="44">
        <f t="shared" si="383"/>
        <v>1</v>
      </c>
      <c r="AM503" s="80">
        <f t="shared" si="384"/>
        <v>0</v>
      </c>
      <c r="AN503" s="80">
        <f t="shared" si="385"/>
        <v>0</v>
      </c>
      <c r="AO503" s="44">
        <f t="shared" si="386"/>
        <v>0</v>
      </c>
      <c r="AP503" s="80">
        <f t="shared" si="387"/>
        <v>0</v>
      </c>
      <c r="AQ503" s="44">
        <f t="shared" si="388"/>
        <v>0</v>
      </c>
      <c r="AR503" s="80">
        <f t="shared" si="389"/>
        <v>0</v>
      </c>
      <c r="AS503" s="44">
        <f t="shared" si="390"/>
        <v>0</v>
      </c>
      <c r="AT503" s="44">
        <f t="shared" si="391"/>
        <v>1</v>
      </c>
      <c r="AU503" s="80">
        <f t="shared" si="392"/>
        <v>0</v>
      </c>
      <c r="AV503" s="46">
        <f t="shared" si="393"/>
        <v>1</v>
      </c>
      <c r="AW503" s="46">
        <f t="shared" si="394"/>
        <v>1</v>
      </c>
      <c r="AX503" s="46">
        <f t="shared" si="395"/>
        <v>0</v>
      </c>
      <c r="AY503" s="46">
        <f t="shared" si="396"/>
        <v>0</v>
      </c>
      <c r="AZ503" s="46">
        <f t="shared" si="397"/>
        <v>0</v>
      </c>
      <c r="BA503" s="46">
        <f>IF(SUM(Referrals[[#This Row],[Tribal.bin]:[GA.bin]]) = 0,0,1)</f>
        <v>1</v>
      </c>
      <c r="BB503" s="46">
        <f t="shared" si="398"/>
        <v>0</v>
      </c>
      <c r="BC503" s="46">
        <f t="shared" si="399"/>
        <v>0</v>
      </c>
      <c r="BD503" s="46">
        <f t="shared" si="400"/>
        <v>0</v>
      </c>
      <c r="BE503" s="46">
        <f t="shared" si="401"/>
        <v>1</v>
      </c>
      <c r="BF503" s="46">
        <f t="shared" si="402"/>
        <v>0</v>
      </c>
      <c r="BG503" s="46">
        <f t="shared" si="403"/>
        <v>0</v>
      </c>
      <c r="BH503" s="46">
        <f t="shared" si="404"/>
        <v>0</v>
      </c>
      <c r="BI503" s="46">
        <f t="shared" si="405"/>
        <v>0</v>
      </c>
      <c r="BJ503" s="46">
        <f t="shared" si="406"/>
        <v>0</v>
      </c>
      <c r="BK503" s="46">
        <f t="shared" si="407"/>
        <v>0</v>
      </c>
      <c r="BL503" s="46">
        <f t="shared" si="408"/>
        <v>0</v>
      </c>
      <c r="BM503" s="46">
        <f t="shared" si="409"/>
        <v>0</v>
      </c>
      <c r="BN503" s="46">
        <f t="shared" si="410"/>
        <v>0</v>
      </c>
      <c r="BO503" s="46">
        <f t="shared" si="411"/>
        <v>1</v>
      </c>
      <c r="BP503" s="46">
        <f t="shared" si="412"/>
        <v>0</v>
      </c>
      <c r="BQ503" s="43">
        <f t="shared" si="413"/>
        <v>0</v>
      </c>
      <c r="BR503" s="43">
        <f t="shared" si="414"/>
        <v>0</v>
      </c>
      <c r="BS503" s="43">
        <f t="shared" si="415"/>
        <v>0</v>
      </c>
      <c r="BT503" s="43">
        <f t="shared" si="416"/>
        <v>1</v>
      </c>
      <c r="BU503" s="43">
        <f t="shared" si="417"/>
        <v>0</v>
      </c>
      <c r="BV503" s="43">
        <f t="shared" si="418"/>
        <v>0</v>
      </c>
      <c r="BW503" s="43">
        <f>COUNTIF(Referrals[[#This Row],[Name]:[Alt.contact]],"Mi")</f>
        <v>1</v>
      </c>
      <c r="BX503" s="43">
        <f t="shared" si="419"/>
        <v>1</v>
      </c>
      <c r="BY503" s="43">
        <f t="shared" si="420"/>
        <v>0</v>
      </c>
      <c r="BZ503" s="43">
        <f t="shared" si="421"/>
        <v>0</v>
      </c>
      <c r="CA503" s="43">
        <f t="shared" si="422"/>
        <v>0</v>
      </c>
      <c r="CB503" s="43">
        <f t="shared" si="423"/>
        <v>1</v>
      </c>
      <c r="CC503" s="43">
        <f t="shared" si="424"/>
        <v>0</v>
      </c>
      <c r="CD503" s="43">
        <f t="shared" si="425"/>
        <v>0</v>
      </c>
      <c r="CE503" s="62"/>
      <c r="CF503" t="s">
        <v>717</v>
      </c>
      <c r="CG503" s="41" t="s">
        <v>104</v>
      </c>
      <c r="CH503" s="41"/>
      <c r="CI503" s="41" t="s">
        <v>17</v>
      </c>
      <c r="CJ503" s="47">
        <v>43774</v>
      </c>
      <c r="CK503" s="80" t="str">
        <f t="shared" si="426"/>
        <v xml:space="preserve"> </v>
      </c>
      <c r="CL503" s="64"/>
      <c r="CM503" s="6" t="str">
        <f t="shared" ca="1" si="427"/>
        <v xml:space="preserve"> </v>
      </c>
      <c r="CN503" s="6" t="str">
        <f t="shared" ca="1" si="428"/>
        <v xml:space="preserve"> </v>
      </c>
      <c r="CO503" s="80" t="str">
        <f t="shared" ca="1" si="429"/>
        <v xml:space="preserve"> </v>
      </c>
      <c r="CP503" s="80" t="str">
        <f t="shared" si="430"/>
        <v xml:space="preserve"> </v>
      </c>
      <c r="CQ503" s="80" t="str">
        <f t="shared" si="431"/>
        <v xml:space="preserve"> </v>
      </c>
      <c r="CR503" s="80" t="str">
        <f t="shared" si="432"/>
        <v xml:space="preserve"> </v>
      </c>
      <c r="CS503" s="80">
        <f t="shared" si="433"/>
        <v>48</v>
      </c>
    </row>
    <row r="504" spans="1:97">
      <c r="A504" s="61" t="s">
        <v>672</v>
      </c>
      <c r="B504" s="40" t="s">
        <v>39</v>
      </c>
      <c r="C504" s="40" t="s">
        <v>673</v>
      </c>
      <c r="D504" s="62">
        <v>1005348</v>
      </c>
      <c r="E504" s="70">
        <v>43278</v>
      </c>
      <c r="F504" s="42">
        <v>43733</v>
      </c>
      <c r="G504" s="42">
        <v>34291</v>
      </c>
      <c r="H504" s="43">
        <f t="shared" si="435"/>
        <v>25</v>
      </c>
      <c r="I504" s="43" t="s">
        <v>11</v>
      </c>
      <c r="J504" s="43" t="s">
        <v>8</v>
      </c>
      <c r="K504" s="44">
        <v>9</v>
      </c>
      <c r="L504" s="44" t="s">
        <v>8</v>
      </c>
      <c r="M504" s="44" t="s">
        <v>11</v>
      </c>
      <c r="N504" s="44" t="s">
        <v>11</v>
      </c>
      <c r="O504" s="45" t="s">
        <v>8</v>
      </c>
      <c r="P504" s="40" t="s">
        <v>9</v>
      </c>
      <c r="Q504" s="40" t="s">
        <v>11</v>
      </c>
      <c r="R504" s="40"/>
      <c r="S504" s="40"/>
      <c r="T504" s="40" t="s">
        <v>25</v>
      </c>
      <c r="U504" s="75" t="s">
        <v>8</v>
      </c>
      <c r="V504" s="41" t="s">
        <v>11</v>
      </c>
      <c r="W504" s="75" t="s">
        <v>11</v>
      </c>
      <c r="X504" s="75" t="s">
        <v>11</v>
      </c>
      <c r="Y504" s="75" t="s">
        <v>8</v>
      </c>
      <c r="Z504" s="75" t="s">
        <v>8</v>
      </c>
      <c r="AA504" s="40" t="s">
        <v>242</v>
      </c>
      <c r="AB504" s="40" t="s">
        <v>26</v>
      </c>
      <c r="AC504" s="62"/>
      <c r="AD504" s="47">
        <v>43749</v>
      </c>
      <c r="AE504" t="s">
        <v>16</v>
      </c>
      <c r="AF504" s="6">
        <f>Referrals[[#This Row],[Date.Received]]-Referrals[[#This Row],[Date.Assessed]]</f>
        <v>455</v>
      </c>
      <c r="AG504" s="44" t="s">
        <v>645</v>
      </c>
      <c r="AH504" s="6" t="s">
        <v>640</v>
      </c>
      <c r="AI504" s="6" t="s">
        <v>700</v>
      </c>
      <c r="AJ504" s="63">
        <f t="shared" si="381"/>
        <v>2019</v>
      </c>
      <c r="AK504" s="63">
        <f t="shared" si="382"/>
        <v>9</v>
      </c>
      <c r="AL504" s="44">
        <f t="shared" si="383"/>
        <v>0</v>
      </c>
      <c r="AM504" s="6">
        <f t="shared" si="384"/>
        <v>1</v>
      </c>
      <c r="AN504" s="80">
        <f t="shared" si="385"/>
        <v>0</v>
      </c>
      <c r="AO504" s="44">
        <f t="shared" si="386"/>
        <v>0</v>
      </c>
      <c r="AP504" s="80">
        <f t="shared" si="387"/>
        <v>0</v>
      </c>
      <c r="AQ504" s="6">
        <f t="shared" si="388"/>
        <v>1</v>
      </c>
      <c r="AR504" s="80">
        <f t="shared" si="389"/>
        <v>0</v>
      </c>
      <c r="AS504" s="44">
        <f t="shared" si="390"/>
        <v>0</v>
      </c>
      <c r="AT504" s="80">
        <f t="shared" si="391"/>
        <v>0</v>
      </c>
      <c r="AU504" s="80">
        <f t="shared" si="392"/>
        <v>0</v>
      </c>
      <c r="AV504" s="80">
        <f t="shared" si="393"/>
        <v>1</v>
      </c>
      <c r="AW504" s="80">
        <f t="shared" si="394"/>
        <v>0</v>
      </c>
      <c r="AX504" s="80">
        <f t="shared" si="395"/>
        <v>0</v>
      </c>
      <c r="AY504" s="80">
        <f t="shared" si="396"/>
        <v>0</v>
      </c>
      <c r="AZ504" s="80">
        <f t="shared" si="397"/>
        <v>1</v>
      </c>
      <c r="BA504" s="80">
        <f>IF(SUM(Referrals[[#This Row],[Tribal.bin]:[GA.bin]]) = 0,0,1)</f>
        <v>1</v>
      </c>
      <c r="BB504" s="80">
        <f t="shared" si="398"/>
        <v>0</v>
      </c>
      <c r="BC504" s="80">
        <f t="shared" si="399"/>
        <v>0</v>
      </c>
      <c r="BD504" s="80">
        <f t="shared" si="400"/>
        <v>0</v>
      </c>
      <c r="BE504" s="80">
        <f t="shared" si="401"/>
        <v>0</v>
      </c>
      <c r="BF504" s="80">
        <f t="shared" si="402"/>
        <v>0</v>
      </c>
      <c r="BG504" s="80">
        <f t="shared" si="403"/>
        <v>0</v>
      </c>
      <c r="BH504" s="80">
        <f t="shared" si="404"/>
        <v>1</v>
      </c>
      <c r="BI504" s="80">
        <f t="shared" si="405"/>
        <v>0</v>
      </c>
      <c r="BJ504" s="80">
        <f t="shared" si="406"/>
        <v>1</v>
      </c>
      <c r="BK504" s="80">
        <f t="shared" si="407"/>
        <v>1</v>
      </c>
      <c r="BL504" s="80">
        <f t="shared" si="408"/>
        <v>0</v>
      </c>
      <c r="BM504" s="80">
        <f t="shared" si="409"/>
        <v>1</v>
      </c>
      <c r="BN504" s="80">
        <f t="shared" si="410"/>
        <v>0</v>
      </c>
      <c r="BO504" s="80">
        <f t="shared" si="411"/>
        <v>0</v>
      </c>
      <c r="BP504" s="80">
        <f t="shared" si="412"/>
        <v>0</v>
      </c>
      <c r="BQ504" s="43">
        <f t="shared" si="413"/>
        <v>1</v>
      </c>
      <c r="BR504" s="43">
        <f t="shared" si="414"/>
        <v>0</v>
      </c>
      <c r="BS504" s="43">
        <f t="shared" si="415"/>
        <v>1</v>
      </c>
      <c r="BT504" s="43">
        <f t="shared" si="416"/>
        <v>1</v>
      </c>
      <c r="BU504" s="43">
        <f t="shared" si="417"/>
        <v>0</v>
      </c>
      <c r="BV504" s="43">
        <f t="shared" si="418"/>
        <v>0</v>
      </c>
      <c r="BW504" s="43">
        <f>COUNTIF(Referrals[[#This Row],[Name]:[Alt.contact]],"Mi")</f>
        <v>0</v>
      </c>
      <c r="BX504" s="43">
        <f t="shared" si="419"/>
        <v>0</v>
      </c>
      <c r="BY504" s="43">
        <f t="shared" si="420"/>
        <v>1</v>
      </c>
      <c r="BZ504" s="43">
        <f t="shared" si="421"/>
        <v>0</v>
      </c>
      <c r="CA504" s="43">
        <f t="shared" si="422"/>
        <v>1</v>
      </c>
      <c r="CB504" s="43">
        <f t="shared" si="423"/>
        <v>0</v>
      </c>
      <c r="CC504" s="43">
        <f t="shared" si="424"/>
        <v>0</v>
      </c>
      <c r="CD504" s="43">
        <f t="shared" si="425"/>
        <v>0</v>
      </c>
      <c r="CE504" s="70">
        <v>43766</v>
      </c>
      <c r="CF504" s="40"/>
      <c r="CG504" s="62"/>
      <c r="CH504" s="62"/>
      <c r="CI504" s="62"/>
      <c r="CJ504" s="47">
        <v>43766</v>
      </c>
      <c r="CK504" s="80" t="str">
        <f t="shared" si="426"/>
        <v>Yes</v>
      </c>
      <c r="CL504" s="64"/>
      <c r="CM504" s="6">
        <f t="shared" ca="1" si="427"/>
        <v>95</v>
      </c>
      <c r="CN504" s="6" t="str">
        <f t="shared" ca="1" si="428"/>
        <v>no</v>
      </c>
      <c r="CO504" s="80" t="str">
        <f t="shared" ca="1" si="429"/>
        <v>no</v>
      </c>
      <c r="CP504" s="80">
        <f t="shared" si="430"/>
        <v>33</v>
      </c>
      <c r="CQ504" s="80">
        <f t="shared" si="431"/>
        <v>16</v>
      </c>
      <c r="CR504" s="80">
        <f t="shared" si="432"/>
        <v>17</v>
      </c>
      <c r="CS504" s="80" t="str">
        <f t="shared" si="433"/>
        <v xml:space="preserve"> </v>
      </c>
    </row>
    <row r="505" spans="1:97">
      <c r="A505" s="61" t="s">
        <v>674</v>
      </c>
      <c r="B505" s="40" t="s">
        <v>284</v>
      </c>
      <c r="C505" s="40" t="s">
        <v>397</v>
      </c>
      <c r="D505" s="62">
        <v>1021313</v>
      </c>
      <c r="E505" s="70">
        <v>43391</v>
      </c>
      <c r="F505" s="42">
        <v>43733</v>
      </c>
      <c r="G505" s="42">
        <v>32883</v>
      </c>
      <c r="H505" s="43">
        <f t="shared" si="435"/>
        <v>29</v>
      </c>
      <c r="I505" s="43" t="s">
        <v>8</v>
      </c>
      <c r="J505" s="43" t="s">
        <v>8</v>
      </c>
      <c r="K505" s="44">
        <v>9</v>
      </c>
      <c r="L505" s="44" t="s">
        <v>8</v>
      </c>
      <c r="M505" s="44" t="s">
        <v>11</v>
      </c>
      <c r="N505" s="44" t="s">
        <v>11</v>
      </c>
      <c r="O505" s="45" t="s">
        <v>8</v>
      </c>
      <c r="P505" s="40" t="s">
        <v>9</v>
      </c>
      <c r="Q505" s="40" t="s">
        <v>11</v>
      </c>
      <c r="R505" s="40" t="s">
        <v>8</v>
      </c>
      <c r="S505" s="40" t="s">
        <v>8</v>
      </c>
      <c r="T505" s="40" t="s">
        <v>22</v>
      </c>
      <c r="U505" s="75" t="s">
        <v>8</v>
      </c>
      <c r="V505" s="41" t="s">
        <v>11</v>
      </c>
      <c r="W505" s="75" t="s">
        <v>11</v>
      </c>
      <c r="X505" s="75" t="s">
        <v>8</v>
      </c>
      <c r="Y505" s="75" t="s">
        <v>8</v>
      </c>
      <c r="Z505" s="79"/>
      <c r="AA505" s="40"/>
      <c r="AB505" s="40"/>
      <c r="AC505" s="62"/>
      <c r="AD505" s="40"/>
      <c r="AE505" s="40" t="s">
        <v>12</v>
      </c>
      <c r="AF505" s="44">
        <f>Referrals[[#This Row],[Date.Received]]-Referrals[[#This Row],[Date.Assessed]]</f>
        <v>342</v>
      </c>
      <c r="AG505" s="6" t="s">
        <v>644</v>
      </c>
      <c r="AH505" s="6" t="s">
        <v>640</v>
      </c>
      <c r="AI505" s="6" t="s">
        <v>700</v>
      </c>
      <c r="AJ505" s="63">
        <f t="shared" si="381"/>
        <v>2019</v>
      </c>
      <c r="AK505" s="63">
        <f t="shared" si="382"/>
        <v>9</v>
      </c>
      <c r="AL505" s="44">
        <f t="shared" si="383"/>
        <v>1</v>
      </c>
      <c r="AM505" s="80">
        <f t="shared" si="384"/>
        <v>0</v>
      </c>
      <c r="AN505" s="80">
        <f t="shared" si="385"/>
        <v>0</v>
      </c>
      <c r="AO505" s="44">
        <f t="shared" si="386"/>
        <v>0</v>
      </c>
      <c r="AP505" s="80">
        <f t="shared" si="387"/>
        <v>0</v>
      </c>
      <c r="AQ505" s="44">
        <f t="shared" si="388"/>
        <v>1</v>
      </c>
      <c r="AR505" s="80">
        <f t="shared" si="389"/>
        <v>0</v>
      </c>
      <c r="AS505" s="44">
        <f t="shared" si="390"/>
        <v>0</v>
      </c>
      <c r="AT505" s="80">
        <f t="shared" si="391"/>
        <v>0</v>
      </c>
      <c r="AU505" s="80">
        <f t="shared" si="392"/>
        <v>0</v>
      </c>
      <c r="AV505" s="46">
        <f t="shared" si="393"/>
        <v>1</v>
      </c>
      <c r="AW505" s="46">
        <f t="shared" si="394"/>
        <v>1</v>
      </c>
      <c r="AX505" s="46">
        <f t="shared" si="395"/>
        <v>0</v>
      </c>
      <c r="AY505" s="46">
        <f t="shared" si="396"/>
        <v>0</v>
      </c>
      <c r="AZ505" s="46">
        <f t="shared" si="397"/>
        <v>0</v>
      </c>
      <c r="BA505" s="46">
        <f>IF(SUM(Referrals[[#This Row],[Tribal.bin]:[GA.bin]]) = 0,0,1)</f>
        <v>1</v>
      </c>
      <c r="BB505" s="46">
        <f t="shared" si="398"/>
        <v>0</v>
      </c>
      <c r="BC505" s="46">
        <f t="shared" si="399"/>
        <v>0</v>
      </c>
      <c r="BD505" s="46">
        <f t="shared" si="400"/>
        <v>0</v>
      </c>
      <c r="BE505" s="46">
        <f t="shared" si="401"/>
        <v>0</v>
      </c>
      <c r="BF505" s="46">
        <f t="shared" si="402"/>
        <v>0</v>
      </c>
      <c r="BG505" s="46">
        <f t="shared" si="403"/>
        <v>0</v>
      </c>
      <c r="BH505" s="46">
        <f t="shared" si="404"/>
        <v>1</v>
      </c>
      <c r="BI505" s="46">
        <f t="shared" si="405"/>
        <v>0</v>
      </c>
      <c r="BJ505" s="46">
        <f t="shared" si="406"/>
        <v>1</v>
      </c>
      <c r="BK505" s="46">
        <f t="shared" si="407"/>
        <v>1</v>
      </c>
      <c r="BL505" s="46">
        <f t="shared" si="408"/>
        <v>0</v>
      </c>
      <c r="BM505" s="46">
        <f t="shared" si="409"/>
        <v>1</v>
      </c>
      <c r="BN505" s="46">
        <f t="shared" si="410"/>
        <v>1</v>
      </c>
      <c r="BO505" s="46">
        <f t="shared" si="411"/>
        <v>1</v>
      </c>
      <c r="BP505" s="46">
        <f t="shared" si="412"/>
        <v>0</v>
      </c>
      <c r="BQ505" s="43">
        <f t="shared" si="413"/>
        <v>0</v>
      </c>
      <c r="BR505" s="43">
        <f t="shared" si="414"/>
        <v>0</v>
      </c>
      <c r="BS505" s="43">
        <f t="shared" si="415"/>
        <v>1</v>
      </c>
      <c r="BT505" s="43">
        <f t="shared" si="416"/>
        <v>0</v>
      </c>
      <c r="BU505" s="43">
        <f t="shared" si="417"/>
        <v>0</v>
      </c>
      <c r="BV505" s="43">
        <f t="shared" si="418"/>
        <v>0</v>
      </c>
      <c r="BW505" s="43">
        <f>COUNTIF(Referrals[[#This Row],[Name]:[Alt.contact]],"Mi")</f>
        <v>0</v>
      </c>
      <c r="BX505" s="43">
        <f t="shared" si="419"/>
        <v>0</v>
      </c>
      <c r="BY505" s="43">
        <f t="shared" si="420"/>
        <v>0</v>
      </c>
      <c r="BZ505" s="43">
        <f t="shared" si="421"/>
        <v>0</v>
      </c>
      <c r="CA505" s="43">
        <f t="shared" si="422"/>
        <v>0</v>
      </c>
      <c r="CB505" s="43">
        <f t="shared" si="423"/>
        <v>1</v>
      </c>
      <c r="CC505" s="43">
        <f t="shared" si="424"/>
        <v>0</v>
      </c>
      <c r="CD505" s="43">
        <f t="shared" si="425"/>
        <v>0</v>
      </c>
      <c r="CE505" s="62"/>
      <c r="CF505" s="40" t="s">
        <v>413</v>
      </c>
      <c r="CG505" s="62"/>
      <c r="CH505" s="62"/>
      <c r="CI505" s="41" t="s">
        <v>27</v>
      </c>
      <c r="CJ505" s="47">
        <v>43808</v>
      </c>
      <c r="CK505" s="80" t="str">
        <f t="shared" si="426"/>
        <v xml:space="preserve"> </v>
      </c>
      <c r="CL505" s="64"/>
      <c r="CM505" s="6" t="str">
        <f t="shared" ca="1" si="427"/>
        <v xml:space="preserve"> </v>
      </c>
      <c r="CN505" s="6" t="str">
        <f t="shared" ca="1" si="428"/>
        <v xml:space="preserve"> </v>
      </c>
      <c r="CO505" s="80" t="str">
        <f t="shared" ca="1" si="429"/>
        <v xml:space="preserve"> </v>
      </c>
      <c r="CP505" s="80" t="str">
        <f t="shared" si="430"/>
        <v xml:space="preserve"> </v>
      </c>
      <c r="CQ505" s="80" t="str">
        <f t="shared" si="431"/>
        <v xml:space="preserve"> </v>
      </c>
      <c r="CR505" s="80" t="str">
        <f t="shared" si="432"/>
        <v xml:space="preserve"> </v>
      </c>
      <c r="CS505" s="80">
        <f t="shared" si="433"/>
        <v>75</v>
      </c>
    </row>
    <row r="506" spans="1:97">
      <c r="A506" s="61" t="s">
        <v>683</v>
      </c>
      <c r="B506" s="40" t="s">
        <v>284</v>
      </c>
      <c r="C506" s="40" t="s">
        <v>648</v>
      </c>
      <c r="D506" s="62">
        <v>1007495</v>
      </c>
      <c r="E506" s="70">
        <v>43748</v>
      </c>
      <c r="F506" s="42">
        <v>43776</v>
      </c>
      <c r="G506" s="42">
        <v>33612</v>
      </c>
      <c r="H506" s="43">
        <f t="shared" si="435"/>
        <v>27</v>
      </c>
      <c r="I506" s="43" t="s">
        <v>8</v>
      </c>
      <c r="J506" s="43" t="s">
        <v>8</v>
      </c>
      <c r="K506" s="44">
        <v>16</v>
      </c>
      <c r="L506" s="44" t="s">
        <v>8</v>
      </c>
      <c r="M506" s="44" t="s">
        <v>11</v>
      </c>
      <c r="N506" s="44" t="s">
        <v>11</v>
      </c>
      <c r="O506" s="45" t="s">
        <v>678</v>
      </c>
      <c r="P506" s="40" t="s">
        <v>355</v>
      </c>
      <c r="Q506" s="40" t="s">
        <v>11</v>
      </c>
      <c r="R506" s="40"/>
      <c r="S506" s="40" t="s">
        <v>11</v>
      </c>
      <c r="T506" s="40" t="s">
        <v>22</v>
      </c>
      <c r="U506" s="75" t="s">
        <v>8</v>
      </c>
      <c r="V506" s="41" t="s">
        <v>11</v>
      </c>
      <c r="W506" s="75" t="s">
        <v>11</v>
      </c>
      <c r="X506" s="75" t="s">
        <v>8</v>
      </c>
      <c r="Y506" s="75" t="s">
        <v>8</v>
      </c>
      <c r="Z506" s="79"/>
      <c r="AA506" s="40"/>
      <c r="AB506" s="40" t="s">
        <v>26</v>
      </c>
      <c r="AC506" s="62"/>
      <c r="AD506" s="47">
        <v>43795</v>
      </c>
      <c r="AE506" s="40" t="s">
        <v>657</v>
      </c>
      <c r="AF506" s="44">
        <f>Referrals[[#This Row],[Date.Received]]-Referrals[[#This Row],[Date.Assessed]]</f>
        <v>28</v>
      </c>
      <c r="AG506" s="6" t="s">
        <v>644</v>
      </c>
      <c r="AH506" s="6" t="s">
        <v>640</v>
      </c>
      <c r="AI506" s="6" t="s">
        <v>700</v>
      </c>
      <c r="AJ506" s="63">
        <f t="shared" si="381"/>
        <v>2019</v>
      </c>
      <c r="AK506" s="63">
        <f t="shared" si="382"/>
        <v>11</v>
      </c>
      <c r="AL506" s="44">
        <f t="shared" si="383"/>
        <v>1</v>
      </c>
      <c r="AM506" s="80">
        <f t="shared" si="384"/>
        <v>0</v>
      </c>
      <c r="AN506" s="80">
        <f t="shared" si="385"/>
        <v>0</v>
      </c>
      <c r="AO506" s="44">
        <f t="shared" si="386"/>
        <v>0</v>
      </c>
      <c r="AP506" s="80">
        <f t="shared" si="387"/>
        <v>0</v>
      </c>
      <c r="AQ506" s="44">
        <f t="shared" si="388"/>
        <v>1</v>
      </c>
      <c r="AR506" s="80">
        <f t="shared" si="389"/>
        <v>0</v>
      </c>
      <c r="AS506" s="44">
        <f t="shared" si="390"/>
        <v>0</v>
      </c>
      <c r="AT506" s="80">
        <f t="shared" si="391"/>
        <v>0</v>
      </c>
      <c r="AU506" s="80">
        <f t="shared" si="392"/>
        <v>0</v>
      </c>
      <c r="AV506" s="43">
        <f t="shared" si="393"/>
        <v>1</v>
      </c>
      <c r="AW506" s="43">
        <f t="shared" si="394"/>
        <v>1</v>
      </c>
      <c r="AX506" s="43">
        <f t="shared" si="395"/>
        <v>0</v>
      </c>
      <c r="AY506" s="43">
        <f t="shared" si="396"/>
        <v>0</v>
      </c>
      <c r="AZ506" s="43">
        <f t="shared" si="397"/>
        <v>0</v>
      </c>
      <c r="BA506" s="43">
        <f>IF(SUM(Referrals[[#This Row],[Tribal.bin]:[GA.bin]]) = 0,0,1)</f>
        <v>1</v>
      </c>
      <c r="BB506" s="43">
        <f t="shared" si="398"/>
        <v>0</v>
      </c>
      <c r="BC506" s="43">
        <f t="shared" si="399"/>
        <v>0</v>
      </c>
      <c r="BD506" s="43">
        <f t="shared" si="400"/>
        <v>0</v>
      </c>
      <c r="BE506" s="43">
        <f t="shared" si="401"/>
        <v>1</v>
      </c>
      <c r="BF506" s="43">
        <f t="shared" si="402"/>
        <v>0</v>
      </c>
      <c r="BG506" s="43">
        <f t="shared" si="403"/>
        <v>0</v>
      </c>
      <c r="BH506" s="43">
        <f t="shared" si="404"/>
        <v>0</v>
      </c>
      <c r="BI506" s="43">
        <f t="shared" si="405"/>
        <v>1</v>
      </c>
      <c r="BJ506" s="43">
        <f t="shared" si="406"/>
        <v>1</v>
      </c>
      <c r="BK506" s="43">
        <f t="shared" si="407"/>
        <v>1</v>
      </c>
      <c r="BL506" s="43">
        <f t="shared" si="408"/>
        <v>0</v>
      </c>
      <c r="BM506" s="43">
        <f t="shared" si="409"/>
        <v>1</v>
      </c>
      <c r="BN506" s="43">
        <f t="shared" si="410"/>
        <v>0</v>
      </c>
      <c r="BO506" s="43">
        <f t="shared" si="411"/>
        <v>1</v>
      </c>
      <c r="BP506" s="43">
        <f t="shared" si="412"/>
        <v>0</v>
      </c>
      <c r="BQ506" s="43">
        <f t="shared" si="413"/>
        <v>0</v>
      </c>
      <c r="BR506" s="43">
        <f t="shared" si="414"/>
        <v>0</v>
      </c>
      <c r="BS506" s="43">
        <f t="shared" si="415"/>
        <v>1</v>
      </c>
      <c r="BT506" s="43">
        <f t="shared" si="416"/>
        <v>0</v>
      </c>
      <c r="BU506" s="43">
        <f t="shared" si="417"/>
        <v>0</v>
      </c>
      <c r="BV506" s="43">
        <f t="shared" si="418"/>
        <v>0</v>
      </c>
      <c r="BW506" s="43">
        <f>COUNTIF(Referrals[[#This Row],[Name]:[Alt.contact]],"Mi")</f>
        <v>1</v>
      </c>
      <c r="BX506" s="43">
        <f t="shared" si="419"/>
        <v>1</v>
      </c>
      <c r="BY506" s="43">
        <f t="shared" si="420"/>
        <v>1</v>
      </c>
      <c r="BZ506" s="43">
        <f t="shared" si="421"/>
        <v>0</v>
      </c>
      <c r="CA506" s="43">
        <f t="shared" si="422"/>
        <v>0</v>
      </c>
      <c r="CB506" s="43">
        <f t="shared" si="423"/>
        <v>0</v>
      </c>
      <c r="CC506" s="43">
        <f t="shared" si="424"/>
        <v>1</v>
      </c>
      <c r="CD506" s="43">
        <f t="shared" si="425"/>
        <v>0</v>
      </c>
      <c r="CE506" s="62"/>
      <c r="CF506" s="40"/>
      <c r="CG506" s="62"/>
      <c r="CH506" s="62"/>
      <c r="CI506" s="62"/>
      <c r="CJ506" s="40"/>
      <c r="CK506" s="80" t="str">
        <f t="shared" si="426"/>
        <v xml:space="preserve"> </v>
      </c>
      <c r="CL506" s="64"/>
      <c r="CM506" s="6" t="str">
        <f t="shared" ca="1" si="427"/>
        <v xml:space="preserve"> </v>
      </c>
      <c r="CN506" s="6" t="str">
        <f t="shared" ca="1" si="428"/>
        <v xml:space="preserve"> </v>
      </c>
      <c r="CO506" s="80" t="str">
        <f t="shared" ca="1" si="429"/>
        <v xml:space="preserve"> </v>
      </c>
      <c r="CP506" s="80" t="str">
        <f t="shared" si="430"/>
        <v xml:space="preserve"> </v>
      </c>
      <c r="CQ506" s="80">
        <f t="shared" si="431"/>
        <v>19</v>
      </c>
      <c r="CR506" s="80" t="str">
        <f t="shared" si="432"/>
        <v xml:space="preserve"> </v>
      </c>
      <c r="CS506" s="80" t="str">
        <f t="shared" si="433"/>
        <v xml:space="preserve"> </v>
      </c>
    </row>
    <row r="507" spans="1:97">
      <c r="A507" s="61" t="s">
        <v>684</v>
      </c>
      <c r="B507" s="40" t="s">
        <v>43</v>
      </c>
      <c r="C507" s="40" t="s">
        <v>427</v>
      </c>
      <c r="D507" s="62">
        <v>1042208</v>
      </c>
      <c r="E507" s="70">
        <v>43299</v>
      </c>
      <c r="F507" s="42">
        <v>43776</v>
      </c>
      <c r="G507" s="42">
        <v>25463</v>
      </c>
      <c r="H507" s="43">
        <f t="shared" si="435"/>
        <v>50</v>
      </c>
      <c r="I507" s="43" t="s">
        <v>8</v>
      </c>
      <c r="J507" s="43" t="s">
        <v>8</v>
      </c>
      <c r="K507" s="44">
        <v>8</v>
      </c>
      <c r="L507" s="44" t="s">
        <v>8</v>
      </c>
      <c r="M507" s="44" t="s">
        <v>11</v>
      </c>
      <c r="N507" s="44" t="s">
        <v>11</v>
      </c>
      <c r="O507" s="45" t="s">
        <v>8</v>
      </c>
      <c r="P507" s="40" t="s">
        <v>9</v>
      </c>
      <c r="Q507" s="40" t="s">
        <v>11</v>
      </c>
      <c r="R507" s="40"/>
      <c r="S507" s="40" t="s">
        <v>11</v>
      </c>
      <c r="T507" s="40" t="s">
        <v>22</v>
      </c>
      <c r="U507" s="75" t="s">
        <v>8</v>
      </c>
      <c r="V507" s="41" t="s">
        <v>11</v>
      </c>
      <c r="W507" s="75" t="s">
        <v>11</v>
      </c>
      <c r="X507" s="75" t="s">
        <v>11</v>
      </c>
      <c r="Y507" s="75" t="s">
        <v>8</v>
      </c>
      <c r="Z507" s="79"/>
      <c r="AA507" s="40"/>
      <c r="AB507" s="40"/>
      <c r="AC507" s="62"/>
      <c r="AD507" s="40"/>
      <c r="AE507" s="40" t="s">
        <v>12</v>
      </c>
      <c r="AF507" s="44">
        <f>Referrals[[#This Row],[Date.Received]]-Referrals[[#This Row],[Date.Assessed]]</f>
        <v>477</v>
      </c>
      <c r="AG507" s="6" t="s">
        <v>644</v>
      </c>
      <c r="AH507" s="6" t="s">
        <v>640</v>
      </c>
      <c r="AI507" s="6" t="s">
        <v>700</v>
      </c>
      <c r="AJ507" s="63">
        <f t="shared" si="381"/>
        <v>2019</v>
      </c>
      <c r="AK507" s="63">
        <f t="shared" si="382"/>
        <v>11</v>
      </c>
      <c r="AL507" s="44">
        <f t="shared" si="383"/>
        <v>1</v>
      </c>
      <c r="AM507" s="80">
        <f t="shared" si="384"/>
        <v>0</v>
      </c>
      <c r="AN507" s="80">
        <f t="shared" si="385"/>
        <v>0</v>
      </c>
      <c r="AO507" s="44">
        <f t="shared" si="386"/>
        <v>0</v>
      </c>
      <c r="AP507" s="80">
        <f t="shared" si="387"/>
        <v>0</v>
      </c>
      <c r="AQ507" s="44">
        <f t="shared" si="388"/>
        <v>1</v>
      </c>
      <c r="AR507" s="80">
        <f t="shared" si="389"/>
        <v>0</v>
      </c>
      <c r="AS507" s="44">
        <f t="shared" si="390"/>
        <v>0</v>
      </c>
      <c r="AT507" s="80">
        <f t="shared" si="391"/>
        <v>0</v>
      </c>
      <c r="AU507" s="80">
        <f t="shared" si="392"/>
        <v>0</v>
      </c>
      <c r="AV507" s="43">
        <f t="shared" si="393"/>
        <v>1</v>
      </c>
      <c r="AW507" s="43">
        <f t="shared" si="394"/>
        <v>1</v>
      </c>
      <c r="AX507" s="43">
        <f t="shared" si="395"/>
        <v>0</v>
      </c>
      <c r="AY507" s="43">
        <f t="shared" si="396"/>
        <v>0</v>
      </c>
      <c r="AZ507" s="43">
        <f t="shared" si="397"/>
        <v>0</v>
      </c>
      <c r="BA507" s="43">
        <f>IF(SUM(Referrals[[#This Row],[Tribal.bin]:[GA.bin]]) = 0,0,1)</f>
        <v>1</v>
      </c>
      <c r="BB507" s="43">
        <f t="shared" si="398"/>
        <v>0</v>
      </c>
      <c r="BC507" s="43">
        <f t="shared" si="399"/>
        <v>0</v>
      </c>
      <c r="BD507" s="43">
        <f t="shared" si="400"/>
        <v>0</v>
      </c>
      <c r="BE507" s="43">
        <f t="shared" si="401"/>
        <v>0</v>
      </c>
      <c r="BF507" s="43">
        <f t="shared" si="402"/>
        <v>0</v>
      </c>
      <c r="BG507" s="43">
        <f t="shared" si="403"/>
        <v>0</v>
      </c>
      <c r="BH507" s="43">
        <f t="shared" si="404"/>
        <v>1</v>
      </c>
      <c r="BI507" s="43">
        <f t="shared" si="405"/>
        <v>0</v>
      </c>
      <c r="BJ507" s="43">
        <f t="shared" si="406"/>
        <v>1</v>
      </c>
      <c r="BK507" s="43">
        <f t="shared" si="407"/>
        <v>1</v>
      </c>
      <c r="BL507" s="43">
        <f t="shared" si="408"/>
        <v>0</v>
      </c>
      <c r="BM507" s="43">
        <f t="shared" si="409"/>
        <v>1</v>
      </c>
      <c r="BN507" s="43">
        <f t="shared" si="410"/>
        <v>0</v>
      </c>
      <c r="BO507" s="43">
        <f t="shared" si="411"/>
        <v>1</v>
      </c>
      <c r="BP507" s="43">
        <f t="shared" si="412"/>
        <v>0</v>
      </c>
      <c r="BQ507" s="43">
        <f t="shared" si="413"/>
        <v>0</v>
      </c>
      <c r="BR507" s="43">
        <f t="shared" si="414"/>
        <v>0</v>
      </c>
      <c r="BS507" s="43">
        <f t="shared" si="415"/>
        <v>1</v>
      </c>
      <c r="BT507" s="43">
        <f t="shared" si="416"/>
        <v>1</v>
      </c>
      <c r="BU507" s="43">
        <f t="shared" si="417"/>
        <v>0</v>
      </c>
      <c r="BV507" s="43">
        <f t="shared" si="418"/>
        <v>0</v>
      </c>
      <c r="BW507" s="43">
        <f>COUNTIF(Referrals[[#This Row],[Name]:[Alt.contact]],"Mi")</f>
        <v>0</v>
      </c>
      <c r="BX507" s="43">
        <f t="shared" si="419"/>
        <v>0</v>
      </c>
      <c r="BY507" s="43">
        <f t="shared" si="420"/>
        <v>0</v>
      </c>
      <c r="BZ507" s="43">
        <f t="shared" si="421"/>
        <v>0</v>
      </c>
      <c r="CA507" s="43">
        <f t="shared" si="422"/>
        <v>0</v>
      </c>
      <c r="CB507" s="43">
        <f t="shared" si="423"/>
        <v>1</v>
      </c>
      <c r="CC507" s="43">
        <f t="shared" si="424"/>
        <v>0</v>
      </c>
      <c r="CD507" s="43">
        <f t="shared" si="425"/>
        <v>0</v>
      </c>
      <c r="CE507" s="79"/>
      <c r="CF507" t="s">
        <v>717</v>
      </c>
      <c r="CG507" s="41" t="s">
        <v>154</v>
      </c>
      <c r="CH507" s="41"/>
      <c r="CI507" s="41" t="s">
        <v>27</v>
      </c>
      <c r="CJ507" s="47">
        <v>43794</v>
      </c>
      <c r="CK507" s="80" t="str">
        <f t="shared" si="426"/>
        <v xml:space="preserve"> </v>
      </c>
      <c r="CL507" s="64"/>
      <c r="CM507" s="6" t="str">
        <f t="shared" ca="1" si="427"/>
        <v xml:space="preserve"> </v>
      </c>
      <c r="CN507" s="6" t="str">
        <f t="shared" ca="1" si="428"/>
        <v xml:space="preserve"> </v>
      </c>
      <c r="CO507" s="80" t="str">
        <f t="shared" ca="1" si="429"/>
        <v xml:space="preserve"> </v>
      </c>
      <c r="CP507" s="80" t="str">
        <f t="shared" si="430"/>
        <v xml:space="preserve"> </v>
      </c>
      <c r="CQ507" s="80" t="str">
        <f t="shared" si="431"/>
        <v xml:space="preserve"> </v>
      </c>
      <c r="CR507" s="80" t="str">
        <f t="shared" si="432"/>
        <v xml:space="preserve"> </v>
      </c>
      <c r="CS507" s="80">
        <f t="shared" si="433"/>
        <v>18</v>
      </c>
    </row>
    <row r="508" spans="1:97">
      <c r="A508" s="61" t="s">
        <v>160</v>
      </c>
      <c r="B508" s="40" t="s">
        <v>284</v>
      </c>
      <c r="C508" s="40" t="s">
        <v>444</v>
      </c>
      <c r="D508" s="62">
        <v>1003166</v>
      </c>
      <c r="E508" s="70">
        <v>43130</v>
      </c>
      <c r="F508" s="42">
        <v>43777</v>
      </c>
      <c r="G508" s="42">
        <v>27258</v>
      </c>
      <c r="H508" s="43">
        <f t="shared" si="435"/>
        <v>45</v>
      </c>
      <c r="I508" s="43" t="s">
        <v>11</v>
      </c>
      <c r="J508" s="43" t="s">
        <v>11</v>
      </c>
      <c r="K508" s="44">
        <v>15</v>
      </c>
      <c r="L508" s="44" t="s">
        <v>8</v>
      </c>
      <c r="M508" s="44" t="s">
        <v>11</v>
      </c>
      <c r="N508" s="44" t="s">
        <v>8</v>
      </c>
      <c r="O508" s="45" t="s">
        <v>8</v>
      </c>
      <c r="P508" s="40" t="s">
        <v>21</v>
      </c>
      <c r="Q508" s="40" t="s">
        <v>11</v>
      </c>
      <c r="R508" s="40"/>
      <c r="S508" s="40" t="s">
        <v>11</v>
      </c>
      <c r="T508" s="40" t="s">
        <v>22</v>
      </c>
      <c r="U508" s="75" t="s">
        <v>11</v>
      </c>
      <c r="V508" s="41" t="s">
        <v>11</v>
      </c>
      <c r="W508" s="75" t="s">
        <v>11</v>
      </c>
      <c r="X508" s="75" t="s">
        <v>11</v>
      </c>
      <c r="Y508" s="75" t="s">
        <v>11</v>
      </c>
      <c r="Z508" s="79"/>
      <c r="AA508" s="40"/>
      <c r="AB508" s="40" t="s">
        <v>15</v>
      </c>
      <c r="AC508" s="41" t="s">
        <v>695</v>
      </c>
      <c r="AD508" s="47">
        <v>43759</v>
      </c>
      <c r="AE508" s="40" t="s">
        <v>16</v>
      </c>
      <c r="AF508" s="44">
        <f>Referrals[[#This Row],[Date.Received]]-Referrals[[#This Row],[Date.Assessed]]</f>
        <v>647</v>
      </c>
      <c r="AG508" s="44" t="s">
        <v>645</v>
      </c>
      <c r="AH508" s="6" t="s">
        <v>640</v>
      </c>
      <c r="AI508" s="6" t="s">
        <v>700</v>
      </c>
      <c r="AJ508" s="63">
        <f t="shared" si="381"/>
        <v>2019</v>
      </c>
      <c r="AK508" s="63">
        <f t="shared" si="382"/>
        <v>11</v>
      </c>
      <c r="AL508" s="44">
        <f t="shared" si="383"/>
        <v>0</v>
      </c>
      <c r="AM508" s="80">
        <f t="shared" si="384"/>
        <v>1</v>
      </c>
      <c r="AN508" s="80">
        <f t="shared" si="385"/>
        <v>0</v>
      </c>
      <c r="AO508" s="44">
        <f t="shared" si="386"/>
        <v>0</v>
      </c>
      <c r="AP508" s="80">
        <f t="shared" si="387"/>
        <v>0</v>
      </c>
      <c r="AQ508" s="44">
        <f t="shared" si="388"/>
        <v>1</v>
      </c>
      <c r="AR508" s="80">
        <f t="shared" si="389"/>
        <v>0</v>
      </c>
      <c r="AS508" s="44">
        <f t="shared" si="390"/>
        <v>0</v>
      </c>
      <c r="AT508" s="80">
        <f t="shared" si="391"/>
        <v>0</v>
      </c>
      <c r="AU508" s="80">
        <f t="shared" si="392"/>
        <v>0</v>
      </c>
      <c r="AV508" s="43">
        <f t="shared" si="393"/>
        <v>1</v>
      </c>
      <c r="AW508" s="43">
        <f t="shared" si="394"/>
        <v>1</v>
      </c>
      <c r="AX508" s="43">
        <f t="shared" si="395"/>
        <v>0</v>
      </c>
      <c r="AY508" s="43">
        <f t="shared" si="396"/>
        <v>0</v>
      </c>
      <c r="AZ508" s="43">
        <f t="shared" si="397"/>
        <v>0</v>
      </c>
      <c r="BA508" s="43">
        <f>IF(SUM(Referrals[[#This Row],[Tribal.bin]:[GA.bin]]) = 0,0,1)</f>
        <v>1</v>
      </c>
      <c r="BB508" s="43">
        <f t="shared" si="398"/>
        <v>0</v>
      </c>
      <c r="BC508" s="43">
        <f t="shared" si="399"/>
        <v>0</v>
      </c>
      <c r="BD508" s="43">
        <f t="shared" si="400"/>
        <v>0</v>
      </c>
      <c r="BE508" s="43">
        <f t="shared" si="401"/>
        <v>0</v>
      </c>
      <c r="BF508" s="43">
        <f t="shared" si="402"/>
        <v>0</v>
      </c>
      <c r="BG508" s="43">
        <f t="shared" si="403"/>
        <v>1</v>
      </c>
      <c r="BH508" s="43">
        <f t="shared" si="404"/>
        <v>0</v>
      </c>
      <c r="BI508" s="43">
        <f t="shared" si="405"/>
        <v>0</v>
      </c>
      <c r="BJ508" s="43">
        <f t="shared" si="406"/>
        <v>1</v>
      </c>
      <c r="BK508" s="43">
        <f t="shared" si="407"/>
        <v>0</v>
      </c>
      <c r="BL508" s="43">
        <f t="shared" si="408"/>
        <v>0</v>
      </c>
      <c r="BM508" s="43">
        <f t="shared" si="409"/>
        <v>1</v>
      </c>
      <c r="BN508" s="43">
        <f t="shared" si="410"/>
        <v>0</v>
      </c>
      <c r="BO508" s="43">
        <f t="shared" si="411"/>
        <v>1</v>
      </c>
      <c r="BP508" s="43">
        <f t="shared" si="412"/>
        <v>1</v>
      </c>
      <c r="BQ508" s="43">
        <f t="shared" si="413"/>
        <v>1</v>
      </c>
      <c r="BR508" s="43">
        <f t="shared" si="414"/>
        <v>1</v>
      </c>
      <c r="BS508" s="43">
        <f t="shared" si="415"/>
        <v>1</v>
      </c>
      <c r="BT508" s="43">
        <f t="shared" si="416"/>
        <v>1</v>
      </c>
      <c r="BU508" s="43">
        <f t="shared" si="417"/>
        <v>1</v>
      </c>
      <c r="BV508" s="43">
        <f t="shared" si="418"/>
        <v>0</v>
      </c>
      <c r="BW508" s="43">
        <f>COUNTIF(Referrals[[#This Row],[Name]:[Alt.contact]],"Mi")</f>
        <v>0</v>
      </c>
      <c r="BX508" s="43">
        <f t="shared" si="419"/>
        <v>0</v>
      </c>
      <c r="BY508" s="43">
        <f t="shared" si="420"/>
        <v>1</v>
      </c>
      <c r="BZ508" s="43">
        <f t="shared" si="421"/>
        <v>0</v>
      </c>
      <c r="CA508" s="43">
        <f t="shared" si="422"/>
        <v>1</v>
      </c>
      <c r="CB508" s="43">
        <f t="shared" si="423"/>
        <v>0</v>
      </c>
      <c r="CC508" s="43">
        <f t="shared" si="424"/>
        <v>0</v>
      </c>
      <c r="CD508" s="43">
        <f t="shared" si="425"/>
        <v>0</v>
      </c>
      <c r="CE508" s="90">
        <v>43789</v>
      </c>
      <c r="CF508" s="40"/>
      <c r="CG508" s="62"/>
      <c r="CH508" s="62"/>
      <c r="CI508" s="62"/>
      <c r="CJ508" s="47">
        <v>43789</v>
      </c>
      <c r="CK508" s="80" t="str">
        <f t="shared" si="426"/>
        <v>Yes</v>
      </c>
      <c r="CL508" s="64"/>
      <c r="CM508" s="6">
        <f t="shared" ca="1" si="427"/>
        <v>72</v>
      </c>
      <c r="CN508" s="6" t="str">
        <f t="shared" ca="1" si="428"/>
        <v>no</v>
      </c>
      <c r="CO508" s="80" t="str">
        <f t="shared" ca="1" si="429"/>
        <v>no</v>
      </c>
      <c r="CP508" s="80">
        <f t="shared" si="430"/>
        <v>12</v>
      </c>
      <c r="CQ508" s="80">
        <f t="shared" si="431"/>
        <v>-18</v>
      </c>
      <c r="CR508" s="80">
        <f t="shared" si="432"/>
        <v>30</v>
      </c>
      <c r="CS508" s="80" t="str">
        <f t="shared" si="433"/>
        <v xml:space="preserve"> </v>
      </c>
    </row>
    <row r="509" spans="1:97">
      <c r="A509" s="61" t="s">
        <v>702</v>
      </c>
      <c r="B509" s="40" t="s">
        <v>60</v>
      </c>
      <c r="C509" s="40" t="s">
        <v>703</v>
      </c>
      <c r="D509" s="62">
        <v>1113794</v>
      </c>
      <c r="E509" s="70">
        <v>43760</v>
      </c>
      <c r="F509" s="42">
        <v>43801</v>
      </c>
      <c r="G509" s="42">
        <v>22962</v>
      </c>
      <c r="H509" s="43">
        <f t="shared" si="435"/>
        <v>57</v>
      </c>
      <c r="I509" s="43" t="s">
        <v>11</v>
      </c>
      <c r="J509" s="43" t="s">
        <v>8</v>
      </c>
      <c r="K509" s="44">
        <v>14</v>
      </c>
      <c r="L509" s="44" t="s">
        <v>8</v>
      </c>
      <c r="M509" s="44" t="s">
        <v>11</v>
      </c>
      <c r="N509" s="44" t="s">
        <v>8</v>
      </c>
      <c r="O509" s="45" t="s">
        <v>8</v>
      </c>
      <c r="P509" s="40" t="s">
        <v>9</v>
      </c>
      <c r="Q509" s="40" t="s">
        <v>11</v>
      </c>
      <c r="R509" s="40" t="s">
        <v>11</v>
      </c>
      <c r="S509" s="40" t="s">
        <v>11</v>
      </c>
      <c r="T509" s="40" t="s">
        <v>22</v>
      </c>
      <c r="U509" s="75" t="s">
        <v>8</v>
      </c>
      <c r="V509" s="41" t="s">
        <v>11</v>
      </c>
      <c r="W509" s="75" t="s">
        <v>8</v>
      </c>
      <c r="X509" s="75" t="s">
        <v>11</v>
      </c>
      <c r="Y509" s="75" t="s">
        <v>8</v>
      </c>
      <c r="Z509" s="75" t="s">
        <v>8</v>
      </c>
      <c r="AA509" s="40" t="s">
        <v>152</v>
      </c>
      <c r="AB509" s="40"/>
      <c r="AC509" s="62"/>
      <c r="AD509" s="40"/>
      <c r="AE509" s="40" t="s">
        <v>12</v>
      </c>
      <c r="AF509" s="44">
        <f>Referrals[[#This Row],[Date.Received]]-Referrals[[#This Row],[Date.Assessed]]</f>
        <v>41</v>
      </c>
      <c r="AG509" s="44" t="s">
        <v>645</v>
      </c>
      <c r="AH509" s="44" t="s">
        <v>642</v>
      </c>
      <c r="AI509" s="6" t="s">
        <v>700</v>
      </c>
      <c r="AJ509" s="63">
        <f t="shared" si="381"/>
        <v>2019</v>
      </c>
      <c r="AK509" s="63">
        <f t="shared" si="382"/>
        <v>12</v>
      </c>
      <c r="AL509" s="43">
        <f t="shared" si="383"/>
        <v>0</v>
      </c>
      <c r="AM509" s="43">
        <f t="shared" si="384"/>
        <v>1</v>
      </c>
      <c r="AN509" s="43">
        <f t="shared" si="385"/>
        <v>0</v>
      </c>
      <c r="AO509" s="44">
        <f t="shared" si="386"/>
        <v>0</v>
      </c>
      <c r="AP509" s="43">
        <f t="shared" si="387"/>
        <v>0</v>
      </c>
      <c r="AQ509" s="43">
        <f t="shared" si="388"/>
        <v>0</v>
      </c>
      <c r="AR509" s="43">
        <f t="shared" si="389"/>
        <v>0</v>
      </c>
      <c r="AS509" s="44">
        <f t="shared" si="390"/>
        <v>1</v>
      </c>
      <c r="AT509" s="43">
        <f t="shared" si="391"/>
        <v>0</v>
      </c>
      <c r="AU509" s="43">
        <f t="shared" si="392"/>
        <v>0</v>
      </c>
      <c r="AV509" s="43">
        <f t="shared" si="393"/>
        <v>1</v>
      </c>
      <c r="AW509" s="43">
        <f t="shared" si="394"/>
        <v>1</v>
      </c>
      <c r="AX509" s="43">
        <f t="shared" si="395"/>
        <v>0</v>
      </c>
      <c r="AY509" s="43">
        <f t="shared" si="396"/>
        <v>0</v>
      </c>
      <c r="AZ509" s="43">
        <f t="shared" si="397"/>
        <v>0</v>
      </c>
      <c r="BA509" s="43">
        <f>IF(SUM(Referrals[[#This Row],[Tribal.bin]:[GA.bin]]) = 0,0,1)</f>
        <v>1</v>
      </c>
      <c r="BB509" s="43">
        <f t="shared" si="398"/>
        <v>0</v>
      </c>
      <c r="BC509" s="43">
        <f t="shared" si="399"/>
        <v>0</v>
      </c>
      <c r="BD509" s="43">
        <f t="shared" si="400"/>
        <v>0</v>
      </c>
      <c r="BE509" s="43">
        <f t="shared" si="401"/>
        <v>0</v>
      </c>
      <c r="BF509" s="43">
        <f t="shared" si="402"/>
        <v>0</v>
      </c>
      <c r="BG509" s="43">
        <f t="shared" si="403"/>
        <v>0</v>
      </c>
      <c r="BH509" s="43">
        <f t="shared" si="404"/>
        <v>1</v>
      </c>
      <c r="BI509" s="43">
        <f t="shared" si="405"/>
        <v>0</v>
      </c>
      <c r="BJ509" s="43">
        <f t="shared" si="406"/>
        <v>1</v>
      </c>
      <c r="BK509" s="43">
        <f t="shared" si="407"/>
        <v>0</v>
      </c>
      <c r="BL509" s="43">
        <f t="shared" si="408"/>
        <v>0</v>
      </c>
      <c r="BM509" s="43">
        <f t="shared" si="409"/>
        <v>1</v>
      </c>
      <c r="BN509" s="43">
        <f t="shared" si="410"/>
        <v>1</v>
      </c>
      <c r="BO509" s="43">
        <f t="shared" si="411"/>
        <v>1</v>
      </c>
      <c r="BP509" s="43">
        <f t="shared" si="412"/>
        <v>0</v>
      </c>
      <c r="BQ509" s="43">
        <f t="shared" si="413"/>
        <v>1</v>
      </c>
      <c r="BR509" s="43">
        <f t="shared" si="414"/>
        <v>0</v>
      </c>
      <c r="BS509" s="43">
        <f t="shared" si="415"/>
        <v>0</v>
      </c>
      <c r="BT509" s="43">
        <f t="shared" si="416"/>
        <v>1</v>
      </c>
      <c r="BU509" s="43">
        <f t="shared" si="417"/>
        <v>0</v>
      </c>
      <c r="BV509" s="43">
        <f t="shared" si="418"/>
        <v>0</v>
      </c>
      <c r="BW509" s="43">
        <f>COUNTIF(Referrals[[#This Row],[Name]:[Alt.contact]],"Mi")</f>
        <v>0</v>
      </c>
      <c r="BX509" s="43">
        <f t="shared" si="419"/>
        <v>0</v>
      </c>
      <c r="BY509" s="43">
        <f t="shared" si="420"/>
        <v>0</v>
      </c>
      <c r="BZ509" s="43">
        <f t="shared" si="421"/>
        <v>0</v>
      </c>
      <c r="CA509" s="43">
        <f t="shared" si="422"/>
        <v>0</v>
      </c>
      <c r="CB509" s="43">
        <f t="shared" si="423"/>
        <v>1</v>
      </c>
      <c r="CC509" s="43">
        <f t="shared" si="424"/>
        <v>0</v>
      </c>
      <c r="CD509" s="43">
        <f t="shared" si="425"/>
        <v>0</v>
      </c>
      <c r="CE509" s="82"/>
      <c r="CF509" t="s">
        <v>717</v>
      </c>
      <c r="CG509" s="41" t="s">
        <v>104</v>
      </c>
      <c r="CH509" s="41"/>
      <c r="CI509" s="41" t="s">
        <v>17</v>
      </c>
      <c r="CJ509" s="47">
        <v>43802</v>
      </c>
      <c r="CK509" s="80" t="str">
        <f t="shared" si="426"/>
        <v xml:space="preserve"> </v>
      </c>
      <c r="CL509" s="64"/>
      <c r="CM509" s="6" t="str">
        <f t="shared" ca="1" si="427"/>
        <v xml:space="preserve"> </v>
      </c>
      <c r="CN509" s="6" t="str">
        <f t="shared" ca="1" si="428"/>
        <v xml:space="preserve"> </v>
      </c>
      <c r="CO509" s="80" t="str">
        <f t="shared" ca="1" si="429"/>
        <v xml:space="preserve"> </v>
      </c>
      <c r="CP509" s="80" t="str">
        <f t="shared" si="430"/>
        <v xml:space="preserve"> </v>
      </c>
      <c r="CQ509" s="80" t="str">
        <f t="shared" si="431"/>
        <v xml:space="preserve"> </v>
      </c>
      <c r="CR509" s="80" t="str">
        <f t="shared" si="432"/>
        <v xml:space="preserve"> </v>
      </c>
      <c r="CS509" s="80">
        <f t="shared" si="433"/>
        <v>1</v>
      </c>
    </row>
    <row r="510" spans="1:97">
      <c r="A510" s="61" t="s">
        <v>704</v>
      </c>
      <c r="B510" s="40" t="s">
        <v>6</v>
      </c>
      <c r="C510" s="40" t="s">
        <v>705</v>
      </c>
      <c r="D510" s="62">
        <v>1079244</v>
      </c>
      <c r="E510" s="70">
        <v>43383</v>
      </c>
      <c r="F510" s="42">
        <v>43801</v>
      </c>
      <c r="G510" s="42">
        <v>25034</v>
      </c>
      <c r="H510" s="43">
        <f t="shared" si="435"/>
        <v>51</v>
      </c>
      <c r="I510" s="43" t="s">
        <v>8</v>
      </c>
      <c r="J510" s="43" t="s">
        <v>8</v>
      </c>
      <c r="K510" s="44">
        <v>8</v>
      </c>
      <c r="L510" s="44" t="s">
        <v>678</v>
      </c>
      <c r="M510" s="44" t="s">
        <v>11</v>
      </c>
      <c r="N510" s="44" t="s">
        <v>678</v>
      </c>
      <c r="O510" s="45" t="s">
        <v>8</v>
      </c>
      <c r="P510" s="40" t="s">
        <v>21</v>
      </c>
      <c r="Q510" s="40" t="s">
        <v>11</v>
      </c>
      <c r="R510" s="40" t="s">
        <v>8</v>
      </c>
      <c r="S510" s="40" t="s">
        <v>8</v>
      </c>
      <c r="T510" s="40" t="s">
        <v>22</v>
      </c>
      <c r="U510" s="75" t="s">
        <v>8</v>
      </c>
      <c r="V510" s="41" t="s">
        <v>11</v>
      </c>
      <c r="W510" s="75" t="s">
        <v>11</v>
      </c>
      <c r="X510" s="75" t="s">
        <v>11</v>
      </c>
      <c r="Y510" s="75" t="s">
        <v>8</v>
      </c>
      <c r="Z510" s="79"/>
      <c r="AA510" s="40"/>
      <c r="AB510" s="40" t="s">
        <v>143</v>
      </c>
      <c r="AC510" s="41" t="s">
        <v>172</v>
      </c>
      <c r="AD510" s="47">
        <v>43822</v>
      </c>
      <c r="AE510" s="40" t="s">
        <v>16</v>
      </c>
      <c r="AF510" s="44">
        <f>Referrals[[#This Row],[Date.Received]]-Referrals[[#This Row],[Date.Assessed]]</f>
        <v>418</v>
      </c>
      <c r="AG510" s="44" t="s">
        <v>644</v>
      </c>
      <c r="AH510" s="44" t="s">
        <v>639</v>
      </c>
      <c r="AI510" s="6" t="s">
        <v>700</v>
      </c>
      <c r="AJ510" s="63">
        <f t="shared" si="381"/>
        <v>2019</v>
      </c>
      <c r="AK510" s="63">
        <f t="shared" si="382"/>
        <v>12</v>
      </c>
      <c r="AL510" s="43">
        <f t="shared" si="383"/>
        <v>1</v>
      </c>
      <c r="AM510" s="43">
        <f t="shared" si="384"/>
        <v>0</v>
      </c>
      <c r="AN510" s="43">
        <f t="shared" si="385"/>
        <v>0</v>
      </c>
      <c r="AO510" s="44">
        <f t="shared" si="386"/>
        <v>0</v>
      </c>
      <c r="AP510" s="43">
        <f t="shared" si="387"/>
        <v>1</v>
      </c>
      <c r="AQ510" s="43">
        <f t="shared" si="388"/>
        <v>0</v>
      </c>
      <c r="AR510" s="43">
        <f t="shared" si="389"/>
        <v>0</v>
      </c>
      <c r="AS510" s="44">
        <f t="shared" si="390"/>
        <v>0</v>
      </c>
      <c r="AT510" s="43">
        <f t="shared" si="391"/>
        <v>0</v>
      </c>
      <c r="AU510" s="43">
        <f t="shared" si="392"/>
        <v>0</v>
      </c>
      <c r="AV510" s="43">
        <f t="shared" si="393"/>
        <v>1</v>
      </c>
      <c r="AW510" s="43">
        <f t="shared" si="394"/>
        <v>1</v>
      </c>
      <c r="AX510" s="43">
        <f t="shared" si="395"/>
        <v>0</v>
      </c>
      <c r="AY510" s="43">
        <f t="shared" si="396"/>
        <v>0</v>
      </c>
      <c r="AZ510" s="43">
        <f t="shared" si="397"/>
        <v>0</v>
      </c>
      <c r="BA510" s="43">
        <f>IF(SUM(Referrals[[#This Row],[Tribal.bin]:[GA.bin]]) = 0,0,1)</f>
        <v>1</v>
      </c>
      <c r="BB510" s="43">
        <f t="shared" si="398"/>
        <v>0</v>
      </c>
      <c r="BC510" s="43">
        <f t="shared" si="399"/>
        <v>0</v>
      </c>
      <c r="BD510" s="43">
        <f t="shared" si="400"/>
        <v>0</v>
      </c>
      <c r="BE510" s="43">
        <f t="shared" si="401"/>
        <v>0</v>
      </c>
      <c r="BF510" s="43">
        <f t="shared" si="402"/>
        <v>0</v>
      </c>
      <c r="BG510" s="43">
        <f t="shared" si="403"/>
        <v>1</v>
      </c>
      <c r="BH510" s="43">
        <f t="shared" si="404"/>
        <v>0</v>
      </c>
      <c r="BI510" s="43">
        <f t="shared" si="405"/>
        <v>0</v>
      </c>
      <c r="BJ510" s="43">
        <f t="shared" si="406"/>
        <v>1</v>
      </c>
      <c r="BK510" s="43">
        <f t="shared" si="407"/>
        <v>1</v>
      </c>
      <c r="BL510" s="43">
        <f t="shared" si="408"/>
        <v>1</v>
      </c>
      <c r="BM510" s="43">
        <f t="shared" si="409"/>
        <v>1</v>
      </c>
      <c r="BN510" s="43">
        <f t="shared" si="410"/>
        <v>1</v>
      </c>
      <c r="BO510" s="43">
        <f t="shared" si="411"/>
        <v>1</v>
      </c>
      <c r="BP510" s="43">
        <f t="shared" si="412"/>
        <v>0</v>
      </c>
      <c r="BQ510" s="43">
        <f t="shared" si="413"/>
        <v>0</v>
      </c>
      <c r="BR510" s="43">
        <f t="shared" si="414"/>
        <v>0</v>
      </c>
      <c r="BS510" s="43">
        <f t="shared" si="415"/>
        <v>1</v>
      </c>
      <c r="BT510" s="43">
        <f t="shared" si="416"/>
        <v>1</v>
      </c>
      <c r="BU510" s="43">
        <f t="shared" si="417"/>
        <v>0</v>
      </c>
      <c r="BV510" s="43">
        <f t="shared" si="418"/>
        <v>0</v>
      </c>
      <c r="BW510" s="43">
        <f>COUNTIF(Referrals[[#This Row],[Name]:[Alt.contact]],"Mi")</f>
        <v>2</v>
      </c>
      <c r="BX510" s="43">
        <f t="shared" si="419"/>
        <v>1</v>
      </c>
      <c r="BY510" s="43">
        <f t="shared" si="420"/>
        <v>1</v>
      </c>
      <c r="BZ510" s="43">
        <f t="shared" si="421"/>
        <v>0</v>
      </c>
      <c r="CA510" s="43">
        <f t="shared" si="422"/>
        <v>1</v>
      </c>
      <c r="CB510" s="43">
        <f t="shared" si="423"/>
        <v>0</v>
      </c>
      <c r="CC510" s="43">
        <f t="shared" si="424"/>
        <v>0</v>
      </c>
      <c r="CD510" s="43">
        <f t="shared" si="425"/>
        <v>0</v>
      </c>
      <c r="CE510" s="90">
        <v>43851</v>
      </c>
      <c r="CF510" s="40"/>
      <c r="CG510" s="62"/>
      <c r="CH510" s="62"/>
      <c r="CI510" s="62"/>
      <c r="CJ510" s="47">
        <v>43852</v>
      </c>
      <c r="CK510" s="80" t="str">
        <f t="shared" si="426"/>
        <v>Yes</v>
      </c>
      <c r="CL510" s="64"/>
      <c r="CM510" s="6">
        <f t="shared" ca="1" si="427"/>
        <v>10</v>
      </c>
      <c r="CN510" s="6" t="str">
        <f t="shared" ca="1" si="428"/>
        <v>no</v>
      </c>
      <c r="CO510" s="80" t="str">
        <f t="shared" ca="1" si="429"/>
        <v>no</v>
      </c>
      <c r="CP510" s="80">
        <f t="shared" si="430"/>
        <v>50</v>
      </c>
      <c r="CQ510" s="80">
        <f t="shared" si="431"/>
        <v>21</v>
      </c>
      <c r="CR510" s="80">
        <f t="shared" si="432"/>
        <v>29</v>
      </c>
      <c r="CS510" s="80" t="str">
        <f t="shared" si="433"/>
        <v xml:space="preserve"> </v>
      </c>
    </row>
    <row r="511" spans="1:97">
      <c r="A511" s="61" t="s">
        <v>706</v>
      </c>
      <c r="B511" s="40" t="s">
        <v>284</v>
      </c>
      <c r="C511" s="40" t="s">
        <v>397</v>
      </c>
      <c r="D511" s="62">
        <v>1083597</v>
      </c>
      <c r="E511" s="70">
        <v>43376</v>
      </c>
      <c r="F511" s="42">
        <v>43801</v>
      </c>
      <c r="G511" s="42">
        <v>24010</v>
      </c>
      <c r="H511" s="43">
        <f t="shared" si="435"/>
        <v>54</v>
      </c>
      <c r="I511" s="43" t="s">
        <v>8</v>
      </c>
      <c r="J511" s="43" t="s">
        <v>8</v>
      </c>
      <c r="K511" s="44">
        <v>10</v>
      </c>
      <c r="L511" s="44" t="s">
        <v>8</v>
      </c>
      <c r="M511" s="44" t="s">
        <v>11</v>
      </c>
      <c r="N511" s="44" t="s">
        <v>11</v>
      </c>
      <c r="O511" s="45" t="s">
        <v>8</v>
      </c>
      <c r="P511" s="40" t="s">
        <v>9</v>
      </c>
      <c r="Q511" s="40" t="s">
        <v>11</v>
      </c>
      <c r="R511" s="40" t="s">
        <v>8</v>
      </c>
      <c r="S511" s="40" t="s">
        <v>8</v>
      </c>
      <c r="T511" s="40" t="s">
        <v>22</v>
      </c>
      <c r="U511" s="75" t="s">
        <v>8</v>
      </c>
      <c r="V511" s="41" t="s">
        <v>11</v>
      </c>
      <c r="W511" s="75" t="s">
        <v>11</v>
      </c>
      <c r="X511" s="75" t="s">
        <v>8</v>
      </c>
      <c r="Y511" s="75" t="s">
        <v>8</v>
      </c>
      <c r="Z511" s="75" t="s">
        <v>8</v>
      </c>
      <c r="AA511" s="40" t="s">
        <v>602</v>
      </c>
      <c r="AB511" s="40"/>
      <c r="AC511" s="62"/>
      <c r="AD511" s="40"/>
      <c r="AE511" s="40" t="s">
        <v>12</v>
      </c>
      <c r="AF511" s="44">
        <f>Referrals[[#This Row],[Date.Received]]-Referrals[[#This Row],[Date.Assessed]]</f>
        <v>425</v>
      </c>
      <c r="AG511" s="44" t="s">
        <v>644</v>
      </c>
      <c r="AH511" s="44" t="s">
        <v>640</v>
      </c>
      <c r="AI511" s="6" t="s">
        <v>700</v>
      </c>
      <c r="AJ511" s="63">
        <f t="shared" si="381"/>
        <v>2019</v>
      </c>
      <c r="AK511" s="63">
        <f t="shared" si="382"/>
        <v>12</v>
      </c>
      <c r="AL511" s="43">
        <f t="shared" si="383"/>
        <v>1</v>
      </c>
      <c r="AM511" s="43">
        <f t="shared" si="384"/>
        <v>0</v>
      </c>
      <c r="AN511" s="43">
        <f t="shared" si="385"/>
        <v>0</v>
      </c>
      <c r="AO511" s="44">
        <f t="shared" si="386"/>
        <v>0</v>
      </c>
      <c r="AP511" s="43">
        <f t="shared" si="387"/>
        <v>0</v>
      </c>
      <c r="AQ511" s="43">
        <f t="shared" si="388"/>
        <v>1</v>
      </c>
      <c r="AR511" s="43">
        <f t="shared" si="389"/>
        <v>0</v>
      </c>
      <c r="AS511" s="44">
        <f t="shared" si="390"/>
        <v>0</v>
      </c>
      <c r="AT511" s="43">
        <f t="shared" si="391"/>
        <v>0</v>
      </c>
      <c r="AU511" s="43">
        <f t="shared" si="392"/>
        <v>0</v>
      </c>
      <c r="AV511" s="43">
        <f t="shared" si="393"/>
        <v>1</v>
      </c>
      <c r="AW511" s="43">
        <f t="shared" si="394"/>
        <v>1</v>
      </c>
      <c r="AX511" s="43">
        <f t="shared" si="395"/>
        <v>0</v>
      </c>
      <c r="AY511" s="43">
        <f t="shared" si="396"/>
        <v>0</v>
      </c>
      <c r="AZ511" s="43">
        <f t="shared" si="397"/>
        <v>0</v>
      </c>
      <c r="BA511" s="43">
        <f>IF(SUM(Referrals[[#This Row],[Tribal.bin]:[GA.bin]]) = 0,0,1)</f>
        <v>1</v>
      </c>
      <c r="BB511" s="43">
        <f t="shared" si="398"/>
        <v>0</v>
      </c>
      <c r="BC511" s="43">
        <f t="shared" si="399"/>
        <v>0</v>
      </c>
      <c r="BD511" s="43">
        <f t="shared" si="400"/>
        <v>0</v>
      </c>
      <c r="BE511" s="43">
        <f t="shared" si="401"/>
        <v>0</v>
      </c>
      <c r="BF511" s="43">
        <f t="shared" si="402"/>
        <v>0</v>
      </c>
      <c r="BG511" s="43">
        <f t="shared" si="403"/>
        <v>0</v>
      </c>
      <c r="BH511" s="43">
        <f t="shared" si="404"/>
        <v>1</v>
      </c>
      <c r="BI511" s="43">
        <f t="shared" si="405"/>
        <v>0</v>
      </c>
      <c r="BJ511" s="43">
        <f t="shared" si="406"/>
        <v>1</v>
      </c>
      <c r="BK511" s="43">
        <f t="shared" si="407"/>
        <v>1</v>
      </c>
      <c r="BL511" s="43">
        <f t="shared" si="408"/>
        <v>0</v>
      </c>
      <c r="BM511" s="43">
        <f t="shared" si="409"/>
        <v>1</v>
      </c>
      <c r="BN511" s="43">
        <f t="shared" si="410"/>
        <v>1</v>
      </c>
      <c r="BO511" s="43">
        <f t="shared" si="411"/>
        <v>1</v>
      </c>
      <c r="BP511" s="43">
        <f t="shared" si="412"/>
        <v>0</v>
      </c>
      <c r="BQ511" s="43">
        <f t="shared" si="413"/>
        <v>0</v>
      </c>
      <c r="BR511" s="43">
        <f t="shared" si="414"/>
        <v>0</v>
      </c>
      <c r="BS511" s="43">
        <f t="shared" si="415"/>
        <v>1</v>
      </c>
      <c r="BT511" s="43">
        <f t="shared" si="416"/>
        <v>0</v>
      </c>
      <c r="BU511" s="43">
        <f t="shared" si="417"/>
        <v>0</v>
      </c>
      <c r="BV511" s="43">
        <f t="shared" si="418"/>
        <v>0</v>
      </c>
      <c r="BW511" s="43">
        <f>COUNTIF(Referrals[[#This Row],[Name]:[Alt.contact]],"Mi")</f>
        <v>0</v>
      </c>
      <c r="BX511" s="43">
        <f t="shared" si="419"/>
        <v>0</v>
      </c>
      <c r="BY511" s="43">
        <f t="shared" si="420"/>
        <v>0</v>
      </c>
      <c r="BZ511" s="43">
        <f t="shared" si="421"/>
        <v>0</v>
      </c>
      <c r="CA511" s="43">
        <f t="shared" si="422"/>
        <v>0</v>
      </c>
      <c r="CB511" s="43">
        <f t="shared" si="423"/>
        <v>1</v>
      </c>
      <c r="CC511" s="43">
        <f t="shared" si="424"/>
        <v>0</v>
      </c>
      <c r="CD511" s="43">
        <f t="shared" si="425"/>
        <v>0</v>
      </c>
      <c r="CE511" s="79"/>
      <c r="CF511" s="40" t="s">
        <v>41</v>
      </c>
      <c r="CG511" s="62"/>
      <c r="CH511" s="41" t="s">
        <v>46</v>
      </c>
      <c r="CI511" s="41" t="s">
        <v>23</v>
      </c>
      <c r="CJ511" s="47">
        <v>43853</v>
      </c>
      <c r="CK511" s="80" t="str">
        <f t="shared" si="426"/>
        <v xml:space="preserve"> </v>
      </c>
      <c r="CL511" s="64"/>
      <c r="CM511" s="6" t="str">
        <f t="shared" ca="1" si="427"/>
        <v xml:space="preserve"> </v>
      </c>
      <c r="CN511" s="6" t="str">
        <f t="shared" ca="1" si="428"/>
        <v xml:space="preserve"> </v>
      </c>
      <c r="CO511" s="80" t="str">
        <f t="shared" ca="1" si="429"/>
        <v xml:space="preserve"> </v>
      </c>
      <c r="CP511" s="80" t="str">
        <f t="shared" si="430"/>
        <v xml:space="preserve"> </v>
      </c>
      <c r="CQ511" s="80" t="str">
        <f t="shared" si="431"/>
        <v xml:space="preserve"> </v>
      </c>
      <c r="CR511" s="80" t="str">
        <f t="shared" si="432"/>
        <v xml:space="preserve"> </v>
      </c>
      <c r="CS511" s="80">
        <f t="shared" si="433"/>
        <v>52</v>
      </c>
    </row>
    <row r="512" spans="1:97">
      <c r="A512" s="61" t="s">
        <v>707</v>
      </c>
      <c r="B512" s="40" t="s">
        <v>284</v>
      </c>
      <c r="C512" s="40" t="s">
        <v>648</v>
      </c>
      <c r="D512" s="62">
        <v>1034199</v>
      </c>
      <c r="E512" s="70">
        <v>42964</v>
      </c>
      <c r="F512" s="42">
        <v>43801</v>
      </c>
      <c r="G512" s="42">
        <v>32508</v>
      </c>
      <c r="H512" s="43">
        <f t="shared" si="435"/>
        <v>30</v>
      </c>
      <c r="I512" s="43" t="s">
        <v>11</v>
      </c>
      <c r="J512" s="43" t="s">
        <v>8</v>
      </c>
      <c r="K512" s="44">
        <v>14</v>
      </c>
      <c r="L512" s="44" t="s">
        <v>8</v>
      </c>
      <c r="M512" s="44" t="s">
        <v>11</v>
      </c>
      <c r="N512" s="44" t="s">
        <v>11</v>
      </c>
      <c r="O512" s="45" t="s">
        <v>8</v>
      </c>
      <c r="P512" s="40" t="s">
        <v>21</v>
      </c>
      <c r="Q512" s="40" t="s">
        <v>11</v>
      </c>
      <c r="R512" s="40" t="s">
        <v>8</v>
      </c>
      <c r="S512" s="40" t="s">
        <v>8</v>
      </c>
      <c r="T512" s="40" t="s">
        <v>45</v>
      </c>
      <c r="U512" s="75" t="s">
        <v>8</v>
      </c>
      <c r="V512" s="41" t="s">
        <v>11</v>
      </c>
      <c r="W512" s="75" t="s">
        <v>11</v>
      </c>
      <c r="X512" s="75" t="s">
        <v>11</v>
      </c>
      <c r="Y512" s="75" t="s">
        <v>8</v>
      </c>
      <c r="Z512" s="79"/>
      <c r="AA512" s="40"/>
      <c r="AB512" s="40"/>
      <c r="AC512" s="62"/>
      <c r="AD512" s="40"/>
      <c r="AE512" s="40" t="s">
        <v>12</v>
      </c>
      <c r="AF512" s="44">
        <f>Referrals[[#This Row],[Date.Received]]-Referrals[[#This Row],[Date.Assessed]]</f>
        <v>837</v>
      </c>
      <c r="AG512" s="44" t="s">
        <v>645</v>
      </c>
      <c r="AH512" s="44" t="s">
        <v>640</v>
      </c>
      <c r="AI512" s="6" t="s">
        <v>700</v>
      </c>
      <c r="AJ512" s="63">
        <f t="shared" si="381"/>
        <v>2019</v>
      </c>
      <c r="AK512" s="63">
        <f t="shared" si="382"/>
        <v>12</v>
      </c>
      <c r="AL512" s="43">
        <f t="shared" si="383"/>
        <v>0</v>
      </c>
      <c r="AM512" s="43">
        <f t="shared" si="384"/>
        <v>1</v>
      </c>
      <c r="AN512" s="43">
        <f t="shared" si="385"/>
        <v>0</v>
      </c>
      <c r="AO512" s="44">
        <f t="shared" si="386"/>
        <v>0</v>
      </c>
      <c r="AP512" s="43">
        <f t="shared" si="387"/>
        <v>0</v>
      </c>
      <c r="AQ512" s="43">
        <f t="shared" si="388"/>
        <v>1</v>
      </c>
      <c r="AR512" s="43">
        <f t="shared" si="389"/>
        <v>0</v>
      </c>
      <c r="AS512" s="44">
        <f t="shared" si="390"/>
        <v>0</v>
      </c>
      <c r="AT512" s="43">
        <f t="shared" si="391"/>
        <v>0</v>
      </c>
      <c r="AU512" s="43">
        <f t="shared" si="392"/>
        <v>0</v>
      </c>
      <c r="AV512" s="43">
        <f t="shared" si="393"/>
        <v>1</v>
      </c>
      <c r="AW512" s="43">
        <f t="shared" si="394"/>
        <v>0</v>
      </c>
      <c r="AX512" s="43">
        <f t="shared" si="395"/>
        <v>0</v>
      </c>
      <c r="AY512" s="43">
        <f t="shared" si="396"/>
        <v>1</v>
      </c>
      <c r="AZ512" s="43">
        <f t="shared" si="397"/>
        <v>0</v>
      </c>
      <c r="BA512" s="43">
        <f>IF(SUM(Referrals[[#This Row],[Tribal.bin]:[GA.bin]]) = 0,0,1)</f>
        <v>1</v>
      </c>
      <c r="BB512" s="43">
        <f t="shared" si="398"/>
        <v>0</v>
      </c>
      <c r="BC512" s="43">
        <f t="shared" si="399"/>
        <v>0</v>
      </c>
      <c r="BD512" s="43">
        <f t="shared" si="400"/>
        <v>0</v>
      </c>
      <c r="BE512" s="43">
        <f t="shared" si="401"/>
        <v>0</v>
      </c>
      <c r="BF512" s="43">
        <f t="shared" si="402"/>
        <v>0</v>
      </c>
      <c r="BG512" s="43">
        <f t="shared" si="403"/>
        <v>1</v>
      </c>
      <c r="BH512" s="43">
        <f t="shared" si="404"/>
        <v>0</v>
      </c>
      <c r="BI512" s="43">
        <f t="shared" si="405"/>
        <v>0</v>
      </c>
      <c r="BJ512" s="43">
        <f t="shared" si="406"/>
        <v>1</v>
      </c>
      <c r="BK512" s="43">
        <f t="shared" si="407"/>
        <v>1</v>
      </c>
      <c r="BL512" s="43">
        <f t="shared" si="408"/>
        <v>0</v>
      </c>
      <c r="BM512" s="43">
        <f t="shared" si="409"/>
        <v>1</v>
      </c>
      <c r="BN512" s="43">
        <f t="shared" si="410"/>
        <v>1</v>
      </c>
      <c r="BO512" s="43">
        <f t="shared" si="411"/>
        <v>1</v>
      </c>
      <c r="BP512" s="43">
        <f t="shared" si="412"/>
        <v>0</v>
      </c>
      <c r="BQ512" s="43">
        <f t="shared" si="413"/>
        <v>1</v>
      </c>
      <c r="BR512" s="43">
        <f t="shared" si="414"/>
        <v>0</v>
      </c>
      <c r="BS512" s="43">
        <f t="shared" si="415"/>
        <v>1</v>
      </c>
      <c r="BT512" s="43">
        <f t="shared" si="416"/>
        <v>1</v>
      </c>
      <c r="BU512" s="43">
        <f t="shared" si="417"/>
        <v>0</v>
      </c>
      <c r="BV512" s="43">
        <f t="shared" si="418"/>
        <v>0</v>
      </c>
      <c r="BW512" s="43">
        <f>COUNTIF(Referrals[[#This Row],[Name]:[Alt.contact]],"Mi")</f>
        <v>0</v>
      </c>
      <c r="BX512" s="43">
        <f t="shared" si="419"/>
        <v>0</v>
      </c>
      <c r="BY512" s="43">
        <f t="shared" si="420"/>
        <v>0</v>
      </c>
      <c r="BZ512" s="43">
        <f t="shared" si="421"/>
        <v>0</v>
      </c>
      <c r="CA512" s="43">
        <f t="shared" si="422"/>
        <v>0</v>
      </c>
      <c r="CB512" s="43">
        <f t="shared" si="423"/>
        <v>1</v>
      </c>
      <c r="CC512" s="43">
        <f t="shared" si="424"/>
        <v>0</v>
      </c>
      <c r="CD512" s="43">
        <f t="shared" si="425"/>
        <v>0</v>
      </c>
      <c r="CE512" s="79"/>
      <c r="CF512" s="40" t="s">
        <v>717</v>
      </c>
      <c r="CG512" s="41" t="s">
        <v>104</v>
      </c>
      <c r="CH512" s="62"/>
      <c r="CI512" s="41" t="s">
        <v>23</v>
      </c>
      <c r="CJ512" s="47">
        <v>43825</v>
      </c>
      <c r="CK512" s="80" t="str">
        <f t="shared" si="426"/>
        <v xml:space="preserve"> </v>
      </c>
      <c r="CL512" s="64"/>
      <c r="CM512" s="6" t="str">
        <f t="shared" ca="1" si="427"/>
        <v xml:space="preserve"> </v>
      </c>
      <c r="CN512" s="6" t="str">
        <f t="shared" ca="1" si="428"/>
        <v xml:space="preserve"> </v>
      </c>
      <c r="CO512" s="80" t="str">
        <f t="shared" ca="1" si="429"/>
        <v xml:space="preserve"> </v>
      </c>
      <c r="CP512" s="80" t="str">
        <f t="shared" si="430"/>
        <v xml:space="preserve"> </v>
      </c>
      <c r="CQ512" s="80" t="str">
        <f t="shared" si="431"/>
        <v xml:space="preserve"> </v>
      </c>
      <c r="CR512" s="80" t="str">
        <f t="shared" si="432"/>
        <v xml:space="preserve"> </v>
      </c>
      <c r="CS512" s="80">
        <f t="shared" si="433"/>
        <v>24</v>
      </c>
    </row>
    <row r="513" spans="1:97">
      <c r="A513" s="61" t="s">
        <v>708</v>
      </c>
      <c r="B513" s="40" t="s">
        <v>284</v>
      </c>
      <c r="C513" s="40" t="s">
        <v>648</v>
      </c>
      <c r="D513" s="62">
        <v>1037149</v>
      </c>
      <c r="E513" s="70">
        <v>43178</v>
      </c>
      <c r="F513" s="42">
        <v>43801</v>
      </c>
      <c r="G513" s="42">
        <v>32509</v>
      </c>
      <c r="H513" s="43">
        <f t="shared" si="435"/>
        <v>30</v>
      </c>
      <c r="I513" s="43" t="s">
        <v>8</v>
      </c>
      <c r="J513" s="43" t="s">
        <v>8</v>
      </c>
      <c r="K513" s="44">
        <v>13</v>
      </c>
      <c r="L513" s="44" t="s">
        <v>8</v>
      </c>
      <c r="M513" s="44" t="s">
        <v>8</v>
      </c>
      <c r="N513" s="44" t="s">
        <v>8</v>
      </c>
      <c r="O513" s="45" t="s">
        <v>8</v>
      </c>
      <c r="P513" s="40" t="s">
        <v>9</v>
      </c>
      <c r="Q513" s="40" t="s">
        <v>11</v>
      </c>
      <c r="R513" s="40" t="s">
        <v>8</v>
      </c>
      <c r="S513" s="40" t="s">
        <v>11</v>
      </c>
      <c r="T513" s="40" t="s">
        <v>22</v>
      </c>
      <c r="U513" s="75" t="s">
        <v>8</v>
      </c>
      <c r="V513" s="41" t="s">
        <v>11</v>
      </c>
      <c r="W513" s="75" t="s">
        <v>11</v>
      </c>
      <c r="X513" s="75" t="s">
        <v>8</v>
      </c>
      <c r="Y513" s="75" t="s">
        <v>8</v>
      </c>
      <c r="Z513" s="79"/>
      <c r="AA513" s="40"/>
      <c r="AB513" s="40" t="s">
        <v>26</v>
      </c>
      <c r="AC513" s="62"/>
      <c r="AD513" s="47">
        <v>43805</v>
      </c>
      <c r="AE513" s="40" t="s">
        <v>657</v>
      </c>
      <c r="AF513" s="44">
        <f>Referrals[[#This Row],[Date.Received]]-Referrals[[#This Row],[Date.Assessed]]</f>
        <v>623</v>
      </c>
      <c r="AG513" s="44" t="s">
        <v>644</v>
      </c>
      <c r="AH513" s="44" t="s">
        <v>640</v>
      </c>
      <c r="AI513" s="6" t="s">
        <v>700</v>
      </c>
      <c r="AJ513" s="63">
        <f t="shared" si="381"/>
        <v>2019</v>
      </c>
      <c r="AK513" s="63">
        <f t="shared" si="382"/>
        <v>12</v>
      </c>
      <c r="AL513" s="43">
        <f t="shared" si="383"/>
        <v>1</v>
      </c>
      <c r="AM513" s="43">
        <f t="shared" si="384"/>
        <v>0</v>
      </c>
      <c r="AN513" s="43">
        <f t="shared" si="385"/>
        <v>0</v>
      </c>
      <c r="AO513" s="44">
        <f t="shared" si="386"/>
        <v>0</v>
      </c>
      <c r="AP513" s="43">
        <f t="shared" si="387"/>
        <v>0</v>
      </c>
      <c r="AQ513" s="43">
        <f t="shared" si="388"/>
        <v>1</v>
      </c>
      <c r="AR513" s="43">
        <f t="shared" si="389"/>
        <v>0</v>
      </c>
      <c r="AS513" s="44">
        <f t="shared" si="390"/>
        <v>0</v>
      </c>
      <c r="AT513" s="43">
        <f t="shared" si="391"/>
        <v>0</v>
      </c>
      <c r="AU513" s="43">
        <f t="shared" si="392"/>
        <v>0</v>
      </c>
      <c r="AV513" s="43">
        <f t="shared" si="393"/>
        <v>1</v>
      </c>
      <c r="AW513" s="43">
        <f t="shared" si="394"/>
        <v>1</v>
      </c>
      <c r="AX513" s="43">
        <f t="shared" si="395"/>
        <v>0</v>
      </c>
      <c r="AY513" s="43">
        <f t="shared" si="396"/>
        <v>0</v>
      </c>
      <c r="AZ513" s="43">
        <f t="shared" si="397"/>
        <v>0</v>
      </c>
      <c r="BA513" s="43">
        <f>IF(SUM(Referrals[[#This Row],[Tribal.bin]:[GA.bin]]) = 0,0,1)</f>
        <v>1</v>
      </c>
      <c r="BB513" s="43">
        <f t="shared" si="398"/>
        <v>0</v>
      </c>
      <c r="BC513" s="43">
        <f t="shared" si="399"/>
        <v>0</v>
      </c>
      <c r="BD513" s="43">
        <f t="shared" si="400"/>
        <v>0</v>
      </c>
      <c r="BE513" s="43">
        <f t="shared" si="401"/>
        <v>0</v>
      </c>
      <c r="BF513" s="43">
        <f t="shared" si="402"/>
        <v>0</v>
      </c>
      <c r="BG513" s="43">
        <f t="shared" si="403"/>
        <v>0</v>
      </c>
      <c r="BH513" s="43">
        <f t="shared" si="404"/>
        <v>1</v>
      </c>
      <c r="BI513" s="43">
        <f t="shared" si="405"/>
        <v>0</v>
      </c>
      <c r="BJ513" s="43">
        <f t="shared" si="406"/>
        <v>0</v>
      </c>
      <c r="BK513" s="43">
        <f t="shared" si="407"/>
        <v>0</v>
      </c>
      <c r="BL513" s="43">
        <f t="shared" si="408"/>
        <v>0</v>
      </c>
      <c r="BM513" s="43">
        <f t="shared" si="409"/>
        <v>1</v>
      </c>
      <c r="BN513" s="43">
        <f t="shared" si="410"/>
        <v>1</v>
      </c>
      <c r="BO513" s="43">
        <f t="shared" si="411"/>
        <v>1</v>
      </c>
      <c r="BP513" s="43">
        <f t="shared" si="412"/>
        <v>0</v>
      </c>
      <c r="BQ513" s="43">
        <f t="shared" si="413"/>
        <v>0</v>
      </c>
      <c r="BR513" s="43">
        <f t="shared" si="414"/>
        <v>0</v>
      </c>
      <c r="BS513" s="43">
        <f t="shared" si="415"/>
        <v>1</v>
      </c>
      <c r="BT513" s="43">
        <f t="shared" si="416"/>
        <v>0</v>
      </c>
      <c r="BU513" s="43">
        <f t="shared" si="417"/>
        <v>0</v>
      </c>
      <c r="BV513" s="43">
        <f t="shared" si="418"/>
        <v>0</v>
      </c>
      <c r="BW513" s="43">
        <f>COUNTIF(Referrals[[#This Row],[Name]:[Alt.contact]],"Mi")</f>
        <v>0</v>
      </c>
      <c r="BX513" s="43">
        <f t="shared" si="419"/>
        <v>0</v>
      </c>
      <c r="BY513" s="43">
        <f t="shared" si="420"/>
        <v>1</v>
      </c>
      <c r="BZ513" s="43">
        <f t="shared" si="421"/>
        <v>0</v>
      </c>
      <c r="CA513" s="43">
        <f t="shared" si="422"/>
        <v>0</v>
      </c>
      <c r="CB513" s="43">
        <f t="shared" si="423"/>
        <v>0</v>
      </c>
      <c r="CC513" s="43">
        <f t="shared" si="424"/>
        <v>1</v>
      </c>
      <c r="CD513" s="43">
        <f t="shared" si="425"/>
        <v>0</v>
      </c>
      <c r="CE513" s="79"/>
      <c r="CF513" s="40"/>
      <c r="CG513" s="62"/>
      <c r="CH513" s="62"/>
      <c r="CI513" s="62"/>
      <c r="CJ513" s="40"/>
      <c r="CK513" s="80" t="str">
        <f t="shared" si="426"/>
        <v xml:space="preserve"> </v>
      </c>
      <c r="CL513" s="64"/>
      <c r="CM513" s="6" t="str">
        <f t="shared" ca="1" si="427"/>
        <v xml:space="preserve"> </v>
      </c>
      <c r="CN513" s="6" t="str">
        <f t="shared" ca="1" si="428"/>
        <v xml:space="preserve"> </v>
      </c>
      <c r="CO513" s="80" t="str">
        <f t="shared" ca="1" si="429"/>
        <v xml:space="preserve"> </v>
      </c>
      <c r="CP513" s="80" t="str">
        <f t="shared" si="430"/>
        <v xml:space="preserve"> </v>
      </c>
      <c r="CQ513" s="80">
        <f t="shared" si="431"/>
        <v>4</v>
      </c>
      <c r="CR513" s="80" t="str">
        <f t="shared" si="432"/>
        <v xml:space="preserve"> </v>
      </c>
      <c r="CS513" s="80" t="str">
        <f t="shared" si="433"/>
        <v xml:space="preserve"> </v>
      </c>
    </row>
    <row r="514" spans="1:97">
      <c r="A514" s="61" t="s">
        <v>709</v>
      </c>
      <c r="B514" s="40" t="s">
        <v>284</v>
      </c>
      <c r="C514" s="40" t="s">
        <v>397</v>
      </c>
      <c r="D514" s="62">
        <v>1010958</v>
      </c>
      <c r="E514" s="70">
        <v>43234</v>
      </c>
      <c r="F514" s="42">
        <v>43801</v>
      </c>
      <c r="G514" s="42">
        <v>34448</v>
      </c>
      <c r="H514" s="43">
        <f t="shared" si="435"/>
        <v>25</v>
      </c>
      <c r="I514" s="43" t="s">
        <v>11</v>
      </c>
      <c r="J514" s="43" t="s">
        <v>8</v>
      </c>
      <c r="K514" s="44">
        <v>13</v>
      </c>
      <c r="L514" s="44" t="s">
        <v>8</v>
      </c>
      <c r="M514" s="44" t="s">
        <v>11</v>
      </c>
      <c r="N514" s="44" t="s">
        <v>8</v>
      </c>
      <c r="O514" s="45" t="s">
        <v>678</v>
      </c>
      <c r="P514" s="40" t="s">
        <v>9</v>
      </c>
      <c r="Q514" s="40" t="s">
        <v>11</v>
      </c>
      <c r="R514" s="40" t="s">
        <v>8</v>
      </c>
      <c r="S514" s="40" t="s">
        <v>8</v>
      </c>
      <c r="T514" s="40" t="s">
        <v>22</v>
      </c>
      <c r="U514" s="75" t="s">
        <v>8</v>
      </c>
      <c r="V514" s="41" t="s">
        <v>11</v>
      </c>
      <c r="W514" s="75" t="s">
        <v>11</v>
      </c>
      <c r="X514" s="75" t="s">
        <v>8</v>
      </c>
      <c r="Y514" s="75" t="s">
        <v>8</v>
      </c>
      <c r="Z514" s="79"/>
      <c r="AA514" s="40"/>
      <c r="AB514" s="40" t="s">
        <v>26</v>
      </c>
      <c r="AC514" s="62"/>
      <c r="AD514" s="47">
        <v>43810</v>
      </c>
      <c r="AE514" s="40" t="s">
        <v>657</v>
      </c>
      <c r="AF514" s="44">
        <f>Referrals[[#This Row],[Date.Received]]-Referrals[[#This Row],[Date.Assessed]]</f>
        <v>567</v>
      </c>
      <c r="AG514" s="44" t="s">
        <v>644</v>
      </c>
      <c r="AH514" s="44" t="s">
        <v>640</v>
      </c>
      <c r="AI514" s="6" t="s">
        <v>700</v>
      </c>
      <c r="AJ514" s="63">
        <f t="shared" ref="AJ514:AJ525" si="436">YEAR(F514)</f>
        <v>2019</v>
      </c>
      <c r="AK514" s="63">
        <f t="shared" ref="AK514:AK525" si="437">MONTH(F514)</f>
        <v>12</v>
      </c>
      <c r="AL514" s="43">
        <f t="shared" ref="AL514:AL525" si="438">IF(AG514&lt;&gt;"Male",0,1)</f>
        <v>1</v>
      </c>
      <c r="AM514" s="43">
        <f t="shared" ref="AM514:AM525" si="439">IF(AG514&lt;&gt;"Female",0,1)</f>
        <v>0</v>
      </c>
      <c r="AN514" s="43">
        <f t="shared" ref="AN514:AN525" si="440">IF(AG514&lt;&gt;"Trans",0,1)</f>
        <v>0</v>
      </c>
      <c r="AO514" s="44">
        <f t="shared" ref="AO514:AO525" si="441">IF(AH514&lt;&gt;"AI",0,1)</f>
        <v>0</v>
      </c>
      <c r="AP514" s="43">
        <f t="shared" ref="AP514:AP525" si="442">IF(AH514&lt;&gt;"Asian",0,1)</f>
        <v>0</v>
      </c>
      <c r="AQ514" s="43">
        <f t="shared" ref="AQ514:AQ525" si="443">IF(AH514&lt;&gt;"Black/AA",0,1)</f>
        <v>1</v>
      </c>
      <c r="AR514" s="43">
        <f t="shared" ref="AR514:AR525" si="444">IF(AH514&lt;&gt;"NH/PI",0,1)</f>
        <v>0</v>
      </c>
      <c r="AS514" s="44">
        <f t="shared" ref="AS514:AS525" si="445">IF(AH514&lt;&gt;"White",0,1)</f>
        <v>0</v>
      </c>
      <c r="AT514" s="43">
        <f t="shared" ref="AT514:AT525" si="446">IF(AH514&lt;&gt;"Mix/Other",0,1)</f>
        <v>0</v>
      </c>
      <c r="AU514" s="43">
        <f t="shared" ref="AU514:AU525" si="447">IF(AI514&lt;&gt;"H/L",0,1)</f>
        <v>0</v>
      </c>
      <c r="AV514" s="43">
        <f t="shared" ref="AV514:AV525" si="448">IF(V514&lt;&gt;"Yes",0,1)</f>
        <v>1</v>
      </c>
      <c r="AW514" s="43">
        <f t="shared" ref="AW514:AW525" si="449">IF(T514&lt;&gt;"Chronic Homeless",0,1)</f>
        <v>1</v>
      </c>
      <c r="AX514" s="43">
        <f t="shared" ref="AX514:AX525" si="450">IF(T514&lt;&gt;"HUD homeless",0,1)</f>
        <v>0</v>
      </c>
      <c r="AY514" s="43">
        <f t="shared" ref="AY514:AY525" si="451">IF(T514&lt;&gt;"Long term homeless",0,1)</f>
        <v>0</v>
      </c>
      <c r="AZ514" s="43">
        <f t="shared" ref="AZ514:AZ525" si="452">IF(T514&lt;&gt;"not homeless",0,1)</f>
        <v>0</v>
      </c>
      <c r="BA514" s="43">
        <f>IF(SUM(Referrals[[#This Row],[Tribal.bin]:[GA.bin]]) = 0,0,1)</f>
        <v>1</v>
      </c>
      <c r="BB514" s="43">
        <f t="shared" ref="BB514:BB525" si="453">IF(P514&lt;&gt;"Tribal",0,1)</f>
        <v>0</v>
      </c>
      <c r="BC514" s="43">
        <f t="shared" ref="BC514:BC525" si="454">IF(P514&lt;&gt;"SSDI",0,1)</f>
        <v>0</v>
      </c>
      <c r="BD514" s="43">
        <f t="shared" ref="BD514:BD525" si="455">IF(P514&lt;&gt;"RSDI",0,1)</f>
        <v>0</v>
      </c>
      <c r="BE514" s="43">
        <f t="shared" ref="BE514:BE525" si="456">IF(P514&lt;&gt;"none",0,1)</f>
        <v>0</v>
      </c>
      <c r="BF514" s="43">
        <f t="shared" ref="BF514:BF525" si="457">IF(P514&lt;&gt;"employment",0,1)</f>
        <v>0</v>
      </c>
      <c r="BG514" s="43">
        <f t="shared" ref="BG514:BG525" si="458">IF(P514&lt;&gt;"SSI",0,1)</f>
        <v>0</v>
      </c>
      <c r="BH514" s="43">
        <f t="shared" ref="BH514:BH525" si="459">IF(P514&lt;&gt;"GA",0,1)</f>
        <v>1</v>
      </c>
      <c r="BI514" s="43">
        <f t="shared" ref="BI514:BI525" si="460">IF(O514&lt;&gt;"no",1,0)</f>
        <v>1</v>
      </c>
      <c r="BJ514" s="43">
        <f t="shared" ref="BJ514:BJ525" si="461">IF(M514&lt;&gt;"no",1,0)</f>
        <v>1</v>
      </c>
      <c r="BK514" s="43">
        <f t="shared" ref="BK514:BK525" si="462">IF(N514&lt;&gt;"no",1,0)</f>
        <v>0</v>
      </c>
      <c r="BL514" s="43">
        <f t="shared" ref="BL514:BL525" si="463">IF(L514&lt;&gt;"no",1,0)</f>
        <v>0</v>
      </c>
      <c r="BM514" s="43">
        <f t="shared" ref="BM514:BM525" si="464">IF(Q514&lt;&gt;"",1,0)</f>
        <v>1</v>
      </c>
      <c r="BN514" s="43">
        <f t="shared" ref="BN514:BN525" si="465">IF(R514&lt;&gt;"",1,0)</f>
        <v>1</v>
      </c>
      <c r="BO514" s="43">
        <f t="shared" ref="BO514:BO525" si="466">IF(S514&lt;&gt;"",1,0)</f>
        <v>1</v>
      </c>
      <c r="BP514" s="43">
        <f t="shared" ref="BP514:BP525" si="467">IF(Y514&lt;&gt;"yes",0,1)</f>
        <v>0</v>
      </c>
      <c r="BQ514" s="43">
        <f t="shared" ref="BQ514:BQ525" si="468">IF(I514&lt;&gt;"Yes",0,1)</f>
        <v>1</v>
      </c>
      <c r="BR514" s="43">
        <f t="shared" ref="BR514:BR525" si="469">IF(J514&lt;&gt;"Yes",0,1)</f>
        <v>0</v>
      </c>
      <c r="BS514" s="43">
        <f t="shared" ref="BS514:BS525" si="470">IF(W514&lt;&gt;"no",1,0)</f>
        <v>1</v>
      </c>
      <c r="BT514" s="43">
        <f t="shared" ref="BT514:BT525" si="471">IF(X514&lt;&gt;"no",1,0)</f>
        <v>0</v>
      </c>
      <c r="BU514" s="43">
        <f t="shared" ref="BU514:BU525" si="472">IF(U514&lt;&gt;"Yes",0,1)</f>
        <v>0</v>
      </c>
      <c r="BV514" s="43">
        <f t="shared" ref="BV514:BV525" si="473">IF(I514&lt;&gt;"unkwn",0,1)</f>
        <v>0</v>
      </c>
      <c r="BW514" s="43">
        <f>COUNTIF(Referrals[[#This Row],[Name]:[Alt.contact]],"Mi")</f>
        <v>1</v>
      </c>
      <c r="BX514" s="43">
        <f t="shared" ref="BX514:BX525" si="474">IF(BW514 &gt;0,1,0)</f>
        <v>1</v>
      </c>
      <c r="BY514" s="43">
        <f t="shared" ref="BY514:BY525" si="475">IF(AD514&lt;&gt;"",1,0)</f>
        <v>1</v>
      </c>
      <c r="BZ514" s="43">
        <f t="shared" ref="BZ514:BZ525" si="476">IF(AE514&lt;&gt;"interview scheduled",0,1)</f>
        <v>0</v>
      </c>
      <c r="CA514" s="43">
        <f t="shared" ref="CA514:CA525" si="477">IF(AE514&lt;&gt;"Moved in",0,1)</f>
        <v>0</v>
      </c>
      <c r="CB514" s="43">
        <f t="shared" ref="CB514:CB525" si="478">IF(AE514&lt;&gt;"Removed",0,1)</f>
        <v>0</v>
      </c>
      <c r="CC514" s="43">
        <f t="shared" ref="CC514:CC525" si="479">IF(AE514&lt;&gt;"in process with PM",0,1)</f>
        <v>1</v>
      </c>
      <c r="CD514" s="43">
        <f t="shared" ref="CD514:CD525" si="480">IF(AE514&lt;&gt;"",0,1)</f>
        <v>0</v>
      </c>
      <c r="CE514" s="79"/>
      <c r="CF514" s="40"/>
      <c r="CG514" s="62"/>
      <c r="CH514" s="62"/>
      <c r="CI514" s="62"/>
      <c r="CJ514" s="40"/>
      <c r="CK514" s="80" t="str">
        <f t="shared" ref="CK514:CK525" si="481">_xlfn.IFS(AE514="Removed"," ",AE514 = "in process with PM"," ",AE514 = "interview scheduled"," ", AE514 = FALSE, " ", CL514 &gt; 1/1/2010,"no",AE514 = "Moved in","Yes")</f>
        <v xml:space="preserve"> </v>
      </c>
      <c r="CL514" s="64"/>
      <c r="CM514" s="6" t="str">
        <f t="shared" ref="CM514:CM525" ca="1" si="482">_xlfn.IFS(AE514="Removed"," ",AE514 = "in process with PM"," ",AE514 = "interview scheduled"," ", AE514 = FALSE, " ",CK514 = "no",CL514 - CE514,CK514 = "Yes",TODAY() - CE514)</f>
        <v xml:space="preserve"> </v>
      </c>
      <c r="CN514" s="6" t="str">
        <f t="shared" ref="CN514:CN525" ca="1" si="483">_xlfn.IFS(AE514="Removed"," ",AE514 = "in process with PM"," ",AE514 = "interview scheduled"," ", AE514 = FALSE, " ",(TODAY() - CE514) &gt; 364,"Yes",(TODAY() - CE514) &lt; 365,"no")</f>
        <v xml:space="preserve"> </v>
      </c>
      <c r="CO514" s="80" t="str">
        <f t="shared" ref="CO514:CO525" ca="1" si="484">_xlfn.IFS(AE514="Removed"," ",AE514 = "in process with PM"," ",AE514 = "interview scheduled"," ", AE514 = FALSE, " ",CM514 &gt; 364,"Yes",CM514 &lt; 365,"no")</f>
        <v xml:space="preserve"> </v>
      </c>
      <c r="CP514" s="80" t="str">
        <f t="shared" ref="CP514:CP525" si="485">_xlfn.IFS(AE514="Removed"," ",AE514 = "in process with PM"," ",AE514 = "interview scheduled"," ",AE514 = FALSE, " ", AE514 = "moved in",CE514 - F514)</f>
        <v xml:space="preserve"> </v>
      </c>
      <c r="CQ514" s="80">
        <f t="shared" ref="CQ514:CQ528" si="486">_xlfn.IFS(AD514=FALSE," ",AD514 &gt; 1/1/2010,AD514 - F514,,,,,AE514 = "in process with PM",AD514 - F514)</f>
        <v>9</v>
      </c>
      <c r="CR514" s="80" t="str">
        <f t="shared" ref="CR514:CR525" si="487">_xlfn.IFS(AE514="Removed"," ",AE514 = "in process with PM"," ",AE514 = "interview scheduled"," ",AE514 = FALSE, " ", AE514 = "moved in",CE514 - AD514)</f>
        <v xml:space="preserve"> </v>
      </c>
      <c r="CS514" s="80" t="str">
        <f t="shared" ref="CS514:CS525" si="488">_xlfn.IFS(AE514="moved in"," ",AE514 = "in process with PM"," ",AE514 = "interview scheduled"," ",AE514 = FALSE, " ", AE514 = "removed",CJ514 - F514)</f>
        <v xml:space="preserve"> </v>
      </c>
    </row>
    <row r="515" spans="1:97">
      <c r="A515" s="61" t="s">
        <v>710</v>
      </c>
      <c r="B515" s="40" t="s">
        <v>284</v>
      </c>
      <c r="C515" s="40" t="s">
        <v>648</v>
      </c>
      <c r="D515" s="62">
        <v>1012094</v>
      </c>
      <c r="E515" s="70">
        <v>43753</v>
      </c>
      <c r="F515" s="42">
        <v>43801</v>
      </c>
      <c r="G515" s="42">
        <v>23671</v>
      </c>
      <c r="H515" s="43">
        <f t="shared" si="435"/>
        <v>55</v>
      </c>
      <c r="I515" s="43" t="s">
        <v>8</v>
      </c>
      <c r="J515" s="43" t="s">
        <v>8</v>
      </c>
      <c r="K515" s="44">
        <v>13</v>
      </c>
      <c r="L515" s="44" t="s">
        <v>8</v>
      </c>
      <c r="M515" s="44" t="s">
        <v>11</v>
      </c>
      <c r="N515" s="44" t="s">
        <v>8</v>
      </c>
      <c r="O515" s="45" t="s">
        <v>678</v>
      </c>
      <c r="P515" s="40" t="s">
        <v>9</v>
      </c>
      <c r="Q515" s="40" t="s">
        <v>11</v>
      </c>
      <c r="R515" s="40" t="s">
        <v>8</v>
      </c>
      <c r="S515" s="40" t="s">
        <v>11</v>
      </c>
      <c r="T515" s="40" t="s">
        <v>10</v>
      </c>
      <c r="U515" s="75" t="s">
        <v>11</v>
      </c>
      <c r="V515" s="41" t="s">
        <v>11</v>
      </c>
      <c r="W515" s="75" t="s">
        <v>8</v>
      </c>
      <c r="X515" s="75" t="s">
        <v>11</v>
      </c>
      <c r="Y515" s="75" t="s">
        <v>8</v>
      </c>
      <c r="Z515" s="79"/>
      <c r="AA515" s="40"/>
      <c r="AB515" s="40"/>
      <c r="AC515" s="62"/>
      <c r="AD515" s="40"/>
      <c r="AE515" s="40"/>
      <c r="AF515" s="44">
        <f>Referrals[[#This Row],[Date.Received]]-Referrals[[#This Row],[Date.Assessed]]</f>
        <v>48</v>
      </c>
      <c r="AG515" s="44" t="s">
        <v>645</v>
      </c>
      <c r="AH515" s="44" t="s">
        <v>640</v>
      </c>
      <c r="AI515" s="6" t="s">
        <v>700</v>
      </c>
      <c r="AJ515" s="63">
        <f t="shared" si="436"/>
        <v>2019</v>
      </c>
      <c r="AK515" s="63">
        <f t="shared" si="437"/>
        <v>12</v>
      </c>
      <c r="AL515" s="43">
        <f t="shared" si="438"/>
        <v>0</v>
      </c>
      <c r="AM515" s="43">
        <f t="shared" si="439"/>
        <v>1</v>
      </c>
      <c r="AN515" s="43">
        <f t="shared" si="440"/>
        <v>0</v>
      </c>
      <c r="AO515" s="44">
        <f t="shared" si="441"/>
        <v>0</v>
      </c>
      <c r="AP515" s="43">
        <f t="shared" si="442"/>
        <v>0</v>
      </c>
      <c r="AQ515" s="43">
        <f t="shared" si="443"/>
        <v>1</v>
      </c>
      <c r="AR515" s="43">
        <f t="shared" si="444"/>
        <v>0</v>
      </c>
      <c r="AS515" s="44">
        <f t="shared" si="445"/>
        <v>0</v>
      </c>
      <c r="AT515" s="43">
        <f t="shared" si="446"/>
        <v>0</v>
      </c>
      <c r="AU515" s="43">
        <f t="shared" si="447"/>
        <v>0</v>
      </c>
      <c r="AV515" s="43">
        <f t="shared" si="448"/>
        <v>1</v>
      </c>
      <c r="AW515" s="43">
        <f t="shared" si="449"/>
        <v>0</v>
      </c>
      <c r="AX515" s="43">
        <f t="shared" si="450"/>
        <v>1</v>
      </c>
      <c r="AY515" s="43">
        <f t="shared" si="451"/>
        <v>0</v>
      </c>
      <c r="AZ515" s="43">
        <f t="shared" si="452"/>
        <v>0</v>
      </c>
      <c r="BA515" s="43">
        <f>IF(SUM(Referrals[[#This Row],[Tribal.bin]:[GA.bin]]) = 0,0,1)</f>
        <v>1</v>
      </c>
      <c r="BB515" s="43">
        <f t="shared" si="453"/>
        <v>0</v>
      </c>
      <c r="BC515" s="43">
        <f t="shared" si="454"/>
        <v>0</v>
      </c>
      <c r="BD515" s="43">
        <f t="shared" si="455"/>
        <v>0</v>
      </c>
      <c r="BE515" s="43">
        <f t="shared" si="456"/>
        <v>0</v>
      </c>
      <c r="BF515" s="43">
        <f t="shared" si="457"/>
        <v>0</v>
      </c>
      <c r="BG515" s="43">
        <f t="shared" si="458"/>
        <v>0</v>
      </c>
      <c r="BH515" s="43">
        <f t="shared" si="459"/>
        <v>1</v>
      </c>
      <c r="BI515" s="43">
        <f t="shared" si="460"/>
        <v>1</v>
      </c>
      <c r="BJ515" s="43">
        <f t="shared" si="461"/>
        <v>1</v>
      </c>
      <c r="BK515" s="43">
        <f t="shared" si="462"/>
        <v>0</v>
      </c>
      <c r="BL515" s="43">
        <f t="shared" si="463"/>
        <v>0</v>
      </c>
      <c r="BM515" s="43">
        <f t="shared" si="464"/>
        <v>1</v>
      </c>
      <c r="BN515" s="43">
        <f t="shared" si="465"/>
        <v>1</v>
      </c>
      <c r="BO515" s="43">
        <f t="shared" si="466"/>
        <v>1</v>
      </c>
      <c r="BP515" s="43">
        <f t="shared" si="467"/>
        <v>0</v>
      </c>
      <c r="BQ515" s="43">
        <f t="shared" si="468"/>
        <v>0</v>
      </c>
      <c r="BR515" s="43">
        <f t="shared" si="469"/>
        <v>0</v>
      </c>
      <c r="BS515" s="43">
        <f t="shared" si="470"/>
        <v>0</v>
      </c>
      <c r="BT515" s="43">
        <f t="shared" si="471"/>
        <v>1</v>
      </c>
      <c r="BU515" s="43">
        <f t="shared" si="472"/>
        <v>1</v>
      </c>
      <c r="BV515" s="43">
        <f t="shared" si="473"/>
        <v>0</v>
      </c>
      <c r="BW515" s="43">
        <f>COUNTIF(Referrals[[#This Row],[Name]:[Alt.contact]],"Mi")</f>
        <v>1</v>
      </c>
      <c r="BX515" s="43">
        <f t="shared" si="474"/>
        <v>1</v>
      </c>
      <c r="BY515" s="43">
        <f t="shared" si="475"/>
        <v>0</v>
      </c>
      <c r="BZ515" s="43">
        <f t="shared" si="476"/>
        <v>0</v>
      </c>
      <c r="CA515" s="43">
        <f t="shared" si="477"/>
        <v>0</v>
      </c>
      <c r="CB515" s="43">
        <f t="shared" si="478"/>
        <v>0</v>
      </c>
      <c r="CC515" s="43">
        <f t="shared" si="479"/>
        <v>0</v>
      </c>
      <c r="CD515" s="43">
        <f t="shared" si="480"/>
        <v>1</v>
      </c>
      <c r="CE515" s="79"/>
      <c r="CF515" s="40"/>
      <c r="CG515" s="62"/>
      <c r="CH515" s="62"/>
      <c r="CI515" s="62"/>
      <c r="CJ515" s="40"/>
      <c r="CK515" s="80" t="str">
        <f t="shared" si="481"/>
        <v xml:space="preserve"> </v>
      </c>
      <c r="CL515" s="64"/>
      <c r="CM515" s="6" t="str">
        <f t="shared" ca="1" si="482"/>
        <v xml:space="preserve"> </v>
      </c>
      <c r="CN515" s="6" t="str">
        <f t="shared" ca="1" si="483"/>
        <v xml:space="preserve"> </v>
      </c>
      <c r="CO515" s="80" t="str">
        <f t="shared" ca="1" si="484"/>
        <v xml:space="preserve"> </v>
      </c>
      <c r="CP515" s="80" t="str">
        <f t="shared" si="485"/>
        <v xml:space="preserve"> </v>
      </c>
      <c r="CQ515" s="80" t="str">
        <f t="shared" si="486"/>
        <v xml:space="preserve"> </v>
      </c>
      <c r="CR515" s="80" t="str">
        <f t="shared" si="487"/>
        <v xml:space="preserve"> </v>
      </c>
      <c r="CS515" s="80" t="str">
        <f t="shared" si="488"/>
        <v xml:space="preserve"> </v>
      </c>
    </row>
    <row r="516" spans="1:97">
      <c r="A516" s="61" t="s">
        <v>711</v>
      </c>
      <c r="B516" s="40" t="s">
        <v>284</v>
      </c>
      <c r="C516" s="40" t="s">
        <v>648</v>
      </c>
      <c r="D516" s="62">
        <v>1006918</v>
      </c>
      <c r="E516" s="70">
        <v>43082</v>
      </c>
      <c r="F516" s="42">
        <v>43801</v>
      </c>
      <c r="G516" s="42">
        <v>22209</v>
      </c>
      <c r="H516" s="43">
        <f t="shared" si="435"/>
        <v>59</v>
      </c>
      <c r="I516" s="43" t="s">
        <v>11</v>
      </c>
      <c r="J516" s="43" t="s">
        <v>8</v>
      </c>
      <c r="K516" s="44">
        <v>13</v>
      </c>
      <c r="L516" s="44" t="s">
        <v>8</v>
      </c>
      <c r="M516" s="44" t="s">
        <v>8</v>
      </c>
      <c r="N516" s="44" t="s">
        <v>8</v>
      </c>
      <c r="O516" s="45" t="s">
        <v>8</v>
      </c>
      <c r="P516" s="40" t="s">
        <v>21</v>
      </c>
      <c r="Q516" s="40" t="s">
        <v>11</v>
      </c>
      <c r="R516" s="40" t="s">
        <v>8</v>
      </c>
      <c r="S516" s="40" t="s">
        <v>11</v>
      </c>
      <c r="T516" s="40" t="s">
        <v>45</v>
      </c>
      <c r="U516" s="75" t="s">
        <v>11</v>
      </c>
      <c r="V516" s="41" t="s">
        <v>11</v>
      </c>
      <c r="W516" s="75" t="s">
        <v>11</v>
      </c>
      <c r="X516" s="75" t="s">
        <v>11</v>
      </c>
      <c r="Y516" s="75" t="s">
        <v>8</v>
      </c>
      <c r="Z516" s="79"/>
      <c r="AA516" s="40"/>
      <c r="AB516" s="40" t="s">
        <v>26</v>
      </c>
      <c r="AC516" s="62"/>
      <c r="AD516" s="47">
        <v>43805</v>
      </c>
      <c r="AE516" s="40" t="s">
        <v>657</v>
      </c>
      <c r="AF516" s="44">
        <f>Referrals[[#This Row],[Date.Received]]-Referrals[[#This Row],[Date.Assessed]]</f>
        <v>719</v>
      </c>
      <c r="AG516" s="44" t="s">
        <v>644</v>
      </c>
      <c r="AH516" s="44" t="s">
        <v>642</v>
      </c>
      <c r="AI516" s="6" t="s">
        <v>700</v>
      </c>
      <c r="AJ516" s="63">
        <f t="shared" si="436"/>
        <v>2019</v>
      </c>
      <c r="AK516" s="63">
        <f t="shared" si="437"/>
        <v>12</v>
      </c>
      <c r="AL516" s="43">
        <f t="shared" si="438"/>
        <v>1</v>
      </c>
      <c r="AM516" s="43">
        <f t="shared" si="439"/>
        <v>0</v>
      </c>
      <c r="AN516" s="43">
        <f t="shared" si="440"/>
        <v>0</v>
      </c>
      <c r="AO516" s="44">
        <f t="shared" si="441"/>
        <v>0</v>
      </c>
      <c r="AP516" s="43">
        <f t="shared" si="442"/>
        <v>0</v>
      </c>
      <c r="AQ516" s="43">
        <f t="shared" si="443"/>
        <v>0</v>
      </c>
      <c r="AR516" s="43">
        <f t="shared" si="444"/>
        <v>0</v>
      </c>
      <c r="AS516" s="44">
        <f t="shared" si="445"/>
        <v>1</v>
      </c>
      <c r="AT516" s="43">
        <f t="shared" si="446"/>
        <v>0</v>
      </c>
      <c r="AU516" s="43">
        <f t="shared" si="447"/>
        <v>0</v>
      </c>
      <c r="AV516" s="43">
        <f t="shared" si="448"/>
        <v>1</v>
      </c>
      <c r="AW516" s="43">
        <f t="shared" si="449"/>
        <v>0</v>
      </c>
      <c r="AX516" s="43">
        <f t="shared" si="450"/>
        <v>0</v>
      </c>
      <c r="AY516" s="43">
        <f t="shared" si="451"/>
        <v>1</v>
      </c>
      <c r="AZ516" s="43">
        <f t="shared" si="452"/>
        <v>0</v>
      </c>
      <c r="BA516" s="43">
        <f>IF(SUM(Referrals[[#This Row],[Tribal.bin]:[GA.bin]]) = 0,0,1)</f>
        <v>1</v>
      </c>
      <c r="BB516" s="43">
        <f t="shared" si="453"/>
        <v>0</v>
      </c>
      <c r="BC516" s="43">
        <f t="shared" si="454"/>
        <v>0</v>
      </c>
      <c r="BD516" s="43">
        <f t="shared" si="455"/>
        <v>0</v>
      </c>
      <c r="BE516" s="43">
        <f t="shared" si="456"/>
        <v>0</v>
      </c>
      <c r="BF516" s="43">
        <f t="shared" si="457"/>
        <v>0</v>
      </c>
      <c r="BG516" s="43">
        <f t="shared" si="458"/>
        <v>1</v>
      </c>
      <c r="BH516" s="43">
        <f t="shared" si="459"/>
        <v>0</v>
      </c>
      <c r="BI516" s="43">
        <f t="shared" si="460"/>
        <v>0</v>
      </c>
      <c r="BJ516" s="43">
        <f t="shared" si="461"/>
        <v>0</v>
      </c>
      <c r="BK516" s="43">
        <f t="shared" si="462"/>
        <v>0</v>
      </c>
      <c r="BL516" s="43">
        <f t="shared" si="463"/>
        <v>0</v>
      </c>
      <c r="BM516" s="43">
        <f t="shared" si="464"/>
        <v>1</v>
      </c>
      <c r="BN516" s="43">
        <f t="shared" si="465"/>
        <v>1</v>
      </c>
      <c r="BO516" s="43">
        <f t="shared" si="466"/>
        <v>1</v>
      </c>
      <c r="BP516" s="43">
        <f t="shared" si="467"/>
        <v>0</v>
      </c>
      <c r="BQ516" s="43">
        <f t="shared" si="468"/>
        <v>1</v>
      </c>
      <c r="BR516" s="43">
        <f t="shared" si="469"/>
        <v>0</v>
      </c>
      <c r="BS516" s="43">
        <f t="shared" si="470"/>
        <v>1</v>
      </c>
      <c r="BT516" s="43">
        <f t="shared" si="471"/>
        <v>1</v>
      </c>
      <c r="BU516" s="43">
        <f t="shared" si="472"/>
        <v>1</v>
      </c>
      <c r="BV516" s="43">
        <f t="shared" si="473"/>
        <v>0</v>
      </c>
      <c r="BW516" s="43">
        <f>COUNTIF(Referrals[[#This Row],[Name]:[Alt.contact]],"Mi")</f>
        <v>0</v>
      </c>
      <c r="BX516" s="43">
        <f t="shared" si="474"/>
        <v>0</v>
      </c>
      <c r="BY516" s="43">
        <f t="shared" si="475"/>
        <v>1</v>
      </c>
      <c r="BZ516" s="43">
        <f t="shared" si="476"/>
        <v>0</v>
      </c>
      <c r="CA516" s="43">
        <f t="shared" si="477"/>
        <v>0</v>
      </c>
      <c r="CB516" s="43">
        <f t="shared" si="478"/>
        <v>0</v>
      </c>
      <c r="CC516" s="43">
        <f t="shared" si="479"/>
        <v>1</v>
      </c>
      <c r="CD516" s="43">
        <f t="shared" si="480"/>
        <v>0</v>
      </c>
      <c r="CE516" s="79"/>
      <c r="CF516" s="40"/>
      <c r="CG516" s="62"/>
      <c r="CH516" s="62"/>
      <c r="CI516" s="62"/>
      <c r="CJ516" s="40"/>
      <c r="CK516" s="80" t="str">
        <f t="shared" si="481"/>
        <v xml:space="preserve"> </v>
      </c>
      <c r="CL516" s="64"/>
      <c r="CM516" s="6" t="str">
        <f t="shared" ca="1" si="482"/>
        <v xml:space="preserve"> </v>
      </c>
      <c r="CN516" s="6" t="str">
        <f t="shared" ca="1" si="483"/>
        <v xml:space="preserve"> </v>
      </c>
      <c r="CO516" s="80" t="str">
        <f t="shared" ca="1" si="484"/>
        <v xml:space="preserve"> </v>
      </c>
      <c r="CP516" s="80" t="str">
        <f t="shared" si="485"/>
        <v xml:space="preserve"> </v>
      </c>
      <c r="CQ516" s="80">
        <f t="shared" si="486"/>
        <v>4</v>
      </c>
      <c r="CR516" s="80" t="str">
        <f t="shared" si="487"/>
        <v xml:space="preserve"> </v>
      </c>
      <c r="CS516" s="80" t="str">
        <f t="shared" si="488"/>
        <v xml:space="preserve"> </v>
      </c>
    </row>
    <row r="517" spans="1:97">
      <c r="A517" s="61" t="s">
        <v>712</v>
      </c>
      <c r="B517" s="40" t="s">
        <v>284</v>
      </c>
      <c r="C517" s="40" t="s">
        <v>648</v>
      </c>
      <c r="D517" s="62">
        <v>1112747</v>
      </c>
      <c r="E517" s="70">
        <v>43789</v>
      </c>
      <c r="F517" s="42">
        <v>43801</v>
      </c>
      <c r="G517" s="42">
        <v>24823</v>
      </c>
      <c r="H517" s="43">
        <f t="shared" ref="H517:H525" si="489">INT(YEARFRAC(G517,F517))</f>
        <v>51</v>
      </c>
      <c r="I517" s="43" t="s">
        <v>8</v>
      </c>
      <c r="J517" s="43" t="s">
        <v>8</v>
      </c>
      <c r="K517" s="44">
        <v>12</v>
      </c>
      <c r="L517" s="44" t="s">
        <v>8</v>
      </c>
      <c r="M517" s="44" t="s">
        <v>11</v>
      </c>
      <c r="N517" s="44" t="s">
        <v>8</v>
      </c>
      <c r="O517" s="45" t="s">
        <v>8</v>
      </c>
      <c r="P517" s="40" t="s">
        <v>9</v>
      </c>
      <c r="Q517" s="40" t="s">
        <v>11</v>
      </c>
      <c r="R517" s="40" t="s">
        <v>11</v>
      </c>
      <c r="S517" s="40" t="s">
        <v>8</v>
      </c>
      <c r="T517" s="40" t="s">
        <v>22</v>
      </c>
      <c r="U517" s="75" t="s">
        <v>8</v>
      </c>
      <c r="V517" s="41" t="s">
        <v>11</v>
      </c>
      <c r="W517" s="75" t="s">
        <v>11</v>
      </c>
      <c r="X517" s="75" t="s">
        <v>11</v>
      </c>
      <c r="Y517" s="75" t="s">
        <v>8</v>
      </c>
      <c r="Z517" s="79"/>
      <c r="AA517" s="40"/>
      <c r="AB517" s="40" t="s">
        <v>143</v>
      </c>
      <c r="AC517" s="41" t="s">
        <v>695</v>
      </c>
      <c r="AD517" s="47">
        <v>43803</v>
      </c>
      <c r="AE517" s="40" t="s">
        <v>16</v>
      </c>
      <c r="AF517" s="44">
        <f>Referrals[[#This Row],[Date.Received]]-Referrals[[#This Row],[Date.Assessed]]</f>
        <v>12</v>
      </c>
      <c r="AG517" s="44" t="s">
        <v>645</v>
      </c>
      <c r="AH517" s="44" t="s">
        <v>642</v>
      </c>
      <c r="AI517" s="6" t="s">
        <v>700</v>
      </c>
      <c r="AJ517" s="63">
        <f t="shared" si="436"/>
        <v>2019</v>
      </c>
      <c r="AK517" s="63">
        <f t="shared" si="437"/>
        <v>12</v>
      </c>
      <c r="AL517" s="43">
        <f t="shared" si="438"/>
        <v>0</v>
      </c>
      <c r="AM517" s="43">
        <f t="shared" si="439"/>
        <v>1</v>
      </c>
      <c r="AN517" s="43">
        <f t="shared" si="440"/>
        <v>0</v>
      </c>
      <c r="AO517" s="44">
        <f t="shared" si="441"/>
        <v>0</v>
      </c>
      <c r="AP517" s="43">
        <f t="shared" si="442"/>
        <v>0</v>
      </c>
      <c r="AQ517" s="43">
        <f t="shared" si="443"/>
        <v>0</v>
      </c>
      <c r="AR517" s="43">
        <f t="shared" si="444"/>
        <v>0</v>
      </c>
      <c r="AS517" s="44">
        <f t="shared" si="445"/>
        <v>1</v>
      </c>
      <c r="AT517" s="43">
        <f t="shared" si="446"/>
        <v>0</v>
      </c>
      <c r="AU517" s="43">
        <f t="shared" si="447"/>
        <v>0</v>
      </c>
      <c r="AV517" s="43">
        <f t="shared" si="448"/>
        <v>1</v>
      </c>
      <c r="AW517" s="43">
        <f t="shared" si="449"/>
        <v>1</v>
      </c>
      <c r="AX517" s="43">
        <f t="shared" si="450"/>
        <v>0</v>
      </c>
      <c r="AY517" s="43">
        <f t="shared" si="451"/>
        <v>0</v>
      </c>
      <c r="AZ517" s="43">
        <f t="shared" si="452"/>
        <v>0</v>
      </c>
      <c r="BA517" s="43">
        <f>IF(SUM(Referrals[[#This Row],[Tribal.bin]:[GA.bin]]) = 0,0,1)</f>
        <v>1</v>
      </c>
      <c r="BB517" s="43">
        <f t="shared" si="453"/>
        <v>0</v>
      </c>
      <c r="BC517" s="43">
        <f t="shared" si="454"/>
        <v>0</v>
      </c>
      <c r="BD517" s="43">
        <f t="shared" si="455"/>
        <v>0</v>
      </c>
      <c r="BE517" s="43">
        <f t="shared" si="456"/>
        <v>0</v>
      </c>
      <c r="BF517" s="43">
        <f t="shared" si="457"/>
        <v>0</v>
      </c>
      <c r="BG517" s="43">
        <f t="shared" si="458"/>
        <v>0</v>
      </c>
      <c r="BH517" s="43">
        <f t="shared" si="459"/>
        <v>1</v>
      </c>
      <c r="BI517" s="43">
        <f t="shared" si="460"/>
        <v>0</v>
      </c>
      <c r="BJ517" s="43">
        <f t="shared" si="461"/>
        <v>1</v>
      </c>
      <c r="BK517" s="43">
        <f t="shared" si="462"/>
        <v>0</v>
      </c>
      <c r="BL517" s="43">
        <f t="shared" si="463"/>
        <v>0</v>
      </c>
      <c r="BM517" s="43">
        <f t="shared" si="464"/>
        <v>1</v>
      </c>
      <c r="BN517" s="43">
        <f t="shared" si="465"/>
        <v>1</v>
      </c>
      <c r="BO517" s="43">
        <f t="shared" si="466"/>
        <v>1</v>
      </c>
      <c r="BP517" s="43">
        <f t="shared" si="467"/>
        <v>0</v>
      </c>
      <c r="BQ517" s="43">
        <f t="shared" si="468"/>
        <v>0</v>
      </c>
      <c r="BR517" s="43">
        <f t="shared" si="469"/>
        <v>0</v>
      </c>
      <c r="BS517" s="43">
        <f t="shared" si="470"/>
        <v>1</v>
      </c>
      <c r="BT517" s="43">
        <f t="shared" si="471"/>
        <v>1</v>
      </c>
      <c r="BU517" s="43">
        <f t="shared" si="472"/>
        <v>0</v>
      </c>
      <c r="BV517" s="43">
        <f t="shared" si="473"/>
        <v>0</v>
      </c>
      <c r="BW517" s="43">
        <f>COUNTIF(Referrals[[#This Row],[Name]:[Alt.contact]],"Mi")</f>
        <v>0</v>
      </c>
      <c r="BX517" s="43">
        <f t="shared" si="474"/>
        <v>0</v>
      </c>
      <c r="BY517" s="43">
        <f t="shared" si="475"/>
        <v>1</v>
      </c>
      <c r="BZ517" s="43">
        <f t="shared" si="476"/>
        <v>0</v>
      </c>
      <c r="CA517" s="43">
        <f t="shared" si="477"/>
        <v>1</v>
      </c>
      <c r="CB517" s="43">
        <f t="shared" si="478"/>
        <v>0</v>
      </c>
      <c r="CC517" s="43">
        <f t="shared" si="479"/>
        <v>0</v>
      </c>
      <c r="CD517" s="43">
        <f t="shared" si="480"/>
        <v>0</v>
      </c>
      <c r="CE517" s="90">
        <v>43833</v>
      </c>
      <c r="CF517" s="40"/>
      <c r="CG517" s="62"/>
      <c r="CH517" s="62"/>
      <c r="CI517" s="62"/>
      <c r="CJ517" s="47">
        <v>43833</v>
      </c>
      <c r="CK517" s="80" t="str">
        <f t="shared" si="481"/>
        <v>Yes</v>
      </c>
      <c r="CL517" s="64"/>
      <c r="CM517" s="6">
        <f t="shared" ca="1" si="482"/>
        <v>28</v>
      </c>
      <c r="CN517" s="6" t="str">
        <f t="shared" ca="1" si="483"/>
        <v>no</v>
      </c>
      <c r="CO517" s="80" t="str">
        <f t="shared" ca="1" si="484"/>
        <v>no</v>
      </c>
      <c r="CP517" s="80">
        <f t="shared" si="485"/>
        <v>32</v>
      </c>
      <c r="CQ517" s="80">
        <f t="shared" si="486"/>
        <v>2</v>
      </c>
      <c r="CR517" s="80">
        <f t="shared" si="487"/>
        <v>30</v>
      </c>
      <c r="CS517" s="80" t="str">
        <f t="shared" si="488"/>
        <v xml:space="preserve"> </v>
      </c>
    </row>
    <row r="518" spans="1:97">
      <c r="A518" s="61" t="s">
        <v>727</v>
      </c>
      <c r="B518" s="40" t="s">
        <v>43</v>
      </c>
      <c r="C518" s="40" t="s">
        <v>609</v>
      </c>
      <c r="D518" s="62">
        <v>1073535</v>
      </c>
      <c r="E518" s="70">
        <v>43430</v>
      </c>
      <c r="F518" s="42">
        <v>43837</v>
      </c>
      <c r="G518" s="42">
        <v>26685</v>
      </c>
      <c r="H518" s="43">
        <f t="shared" si="489"/>
        <v>46</v>
      </c>
      <c r="I518" s="43" t="s">
        <v>8</v>
      </c>
      <c r="J518" s="43" t="s">
        <v>8</v>
      </c>
      <c r="K518" s="44">
        <v>13</v>
      </c>
      <c r="L518" s="44" t="s">
        <v>8</v>
      </c>
      <c r="M518" s="44" t="s">
        <v>11</v>
      </c>
      <c r="N518" s="44" t="s">
        <v>8</v>
      </c>
      <c r="O518" s="45" t="s">
        <v>8</v>
      </c>
      <c r="P518" s="40" t="s">
        <v>9</v>
      </c>
      <c r="Q518" s="40" t="s">
        <v>11</v>
      </c>
      <c r="R518" s="40" t="s">
        <v>8</v>
      </c>
      <c r="S518" s="40" t="s">
        <v>11</v>
      </c>
      <c r="T518" s="40" t="s">
        <v>22</v>
      </c>
      <c r="U518" s="75" t="s">
        <v>8</v>
      </c>
      <c r="V518" s="41" t="s">
        <v>11</v>
      </c>
      <c r="W518" s="75" t="s">
        <v>8</v>
      </c>
      <c r="X518" s="75" t="s">
        <v>11</v>
      </c>
      <c r="Y518" s="75" t="s">
        <v>8</v>
      </c>
      <c r="Z518" s="79"/>
      <c r="AA518" s="40"/>
      <c r="AB518" s="40"/>
      <c r="AC518" s="62"/>
      <c r="AD518" s="40"/>
      <c r="AE518" s="40" t="s">
        <v>12</v>
      </c>
      <c r="AF518" s="44">
        <f>Referrals[[#This Row],[Date.Received]]-Referrals[[#This Row],[Date.Assessed]]</f>
        <v>407</v>
      </c>
      <c r="AG518" s="44" t="s">
        <v>645</v>
      </c>
      <c r="AH518" s="44" t="s">
        <v>640</v>
      </c>
      <c r="AI518" s="6" t="s">
        <v>700</v>
      </c>
      <c r="AJ518" s="63">
        <f t="shared" si="436"/>
        <v>2020</v>
      </c>
      <c r="AK518" s="63">
        <f t="shared" si="437"/>
        <v>1</v>
      </c>
      <c r="AL518" s="43">
        <f t="shared" si="438"/>
        <v>0</v>
      </c>
      <c r="AM518" s="43">
        <f t="shared" si="439"/>
        <v>1</v>
      </c>
      <c r="AN518" s="43">
        <f t="shared" si="440"/>
        <v>0</v>
      </c>
      <c r="AO518" s="44">
        <f t="shared" si="441"/>
        <v>0</v>
      </c>
      <c r="AP518" s="43">
        <f t="shared" si="442"/>
        <v>0</v>
      </c>
      <c r="AQ518" s="43">
        <f t="shared" si="443"/>
        <v>1</v>
      </c>
      <c r="AR518" s="43">
        <f t="shared" si="444"/>
        <v>0</v>
      </c>
      <c r="AS518" s="44">
        <f t="shared" si="445"/>
        <v>0</v>
      </c>
      <c r="AT518" s="43">
        <f t="shared" si="446"/>
        <v>0</v>
      </c>
      <c r="AU518" s="43">
        <f t="shared" si="447"/>
        <v>0</v>
      </c>
      <c r="AV518" s="43">
        <f t="shared" si="448"/>
        <v>1</v>
      </c>
      <c r="AW518" s="43">
        <f t="shared" si="449"/>
        <v>1</v>
      </c>
      <c r="AX518" s="43">
        <f t="shared" si="450"/>
        <v>0</v>
      </c>
      <c r="AY518" s="43">
        <f t="shared" si="451"/>
        <v>0</v>
      </c>
      <c r="AZ518" s="43">
        <f t="shared" si="452"/>
        <v>0</v>
      </c>
      <c r="BA518" s="43">
        <f>IF(SUM(Referrals[[#This Row],[Tribal.bin]:[GA.bin]]) = 0,0,1)</f>
        <v>1</v>
      </c>
      <c r="BB518" s="43">
        <f t="shared" si="453"/>
        <v>0</v>
      </c>
      <c r="BC518" s="43">
        <f t="shared" si="454"/>
        <v>0</v>
      </c>
      <c r="BD518" s="43">
        <f t="shared" si="455"/>
        <v>0</v>
      </c>
      <c r="BE518" s="43">
        <f t="shared" si="456"/>
        <v>0</v>
      </c>
      <c r="BF518" s="43">
        <f t="shared" si="457"/>
        <v>0</v>
      </c>
      <c r="BG518" s="43">
        <f t="shared" si="458"/>
        <v>0</v>
      </c>
      <c r="BH518" s="43">
        <f t="shared" si="459"/>
        <v>1</v>
      </c>
      <c r="BI518" s="43">
        <f t="shared" si="460"/>
        <v>0</v>
      </c>
      <c r="BJ518" s="43">
        <f t="shared" si="461"/>
        <v>1</v>
      </c>
      <c r="BK518" s="43">
        <f t="shared" si="462"/>
        <v>0</v>
      </c>
      <c r="BL518" s="43">
        <f t="shared" si="463"/>
        <v>0</v>
      </c>
      <c r="BM518" s="43">
        <f t="shared" si="464"/>
        <v>1</v>
      </c>
      <c r="BN518" s="43">
        <f t="shared" si="465"/>
        <v>1</v>
      </c>
      <c r="BO518" s="43">
        <f t="shared" si="466"/>
        <v>1</v>
      </c>
      <c r="BP518" s="43">
        <f t="shared" si="467"/>
        <v>0</v>
      </c>
      <c r="BQ518" s="43">
        <f t="shared" si="468"/>
        <v>0</v>
      </c>
      <c r="BR518" s="43">
        <f t="shared" si="469"/>
        <v>0</v>
      </c>
      <c r="BS518" s="43">
        <f t="shared" si="470"/>
        <v>0</v>
      </c>
      <c r="BT518" s="43">
        <f t="shared" si="471"/>
        <v>1</v>
      </c>
      <c r="BU518" s="43">
        <f t="shared" si="472"/>
        <v>0</v>
      </c>
      <c r="BV518" s="43">
        <f t="shared" si="473"/>
        <v>0</v>
      </c>
      <c r="BW518" s="43">
        <f>COUNTIF(Referrals[[#This Row],[Name]:[Alt.contact]],"Mi")</f>
        <v>0</v>
      </c>
      <c r="BX518" s="43">
        <f t="shared" si="474"/>
        <v>0</v>
      </c>
      <c r="BY518" s="43">
        <f t="shared" si="475"/>
        <v>0</v>
      </c>
      <c r="BZ518" s="43">
        <f t="shared" si="476"/>
        <v>0</v>
      </c>
      <c r="CA518" s="43">
        <f t="shared" si="477"/>
        <v>0</v>
      </c>
      <c r="CB518" s="43">
        <f t="shared" si="478"/>
        <v>1</v>
      </c>
      <c r="CC518" s="43">
        <f t="shared" si="479"/>
        <v>0</v>
      </c>
      <c r="CD518" s="43">
        <f t="shared" si="480"/>
        <v>0</v>
      </c>
      <c r="CE518" s="79"/>
      <c r="CF518" s="40" t="s">
        <v>717</v>
      </c>
      <c r="CG518" s="41" t="s">
        <v>104</v>
      </c>
      <c r="CH518" s="62"/>
      <c r="CI518" s="41" t="s">
        <v>29</v>
      </c>
      <c r="CJ518" s="47">
        <v>43859</v>
      </c>
      <c r="CK518" s="80" t="str">
        <f t="shared" si="481"/>
        <v xml:space="preserve"> </v>
      </c>
      <c r="CL518" s="64"/>
      <c r="CM518" s="6" t="str">
        <f t="shared" ca="1" si="482"/>
        <v xml:space="preserve"> </v>
      </c>
      <c r="CN518" s="6" t="str">
        <f t="shared" ca="1" si="483"/>
        <v xml:space="preserve"> </v>
      </c>
      <c r="CO518" s="80" t="str">
        <f t="shared" ca="1" si="484"/>
        <v xml:space="preserve"> </v>
      </c>
      <c r="CP518" s="80" t="str">
        <f t="shared" si="485"/>
        <v xml:space="preserve"> </v>
      </c>
      <c r="CQ518" s="80" t="str">
        <f t="shared" si="486"/>
        <v xml:space="preserve"> </v>
      </c>
      <c r="CR518" s="80" t="str">
        <f t="shared" si="487"/>
        <v xml:space="preserve"> </v>
      </c>
      <c r="CS518" s="80">
        <f t="shared" si="488"/>
        <v>22</v>
      </c>
    </row>
    <row r="519" spans="1:97">
      <c r="A519" s="61" t="s">
        <v>719</v>
      </c>
      <c r="B519" s="40" t="s">
        <v>720</v>
      </c>
      <c r="C519" s="40" t="s">
        <v>721</v>
      </c>
      <c r="D519" s="62">
        <v>1013075</v>
      </c>
      <c r="E519" s="70">
        <v>43564</v>
      </c>
      <c r="F519" s="42">
        <v>43839</v>
      </c>
      <c r="G519" s="42">
        <v>28573</v>
      </c>
      <c r="H519" s="43">
        <f t="shared" si="489"/>
        <v>41</v>
      </c>
      <c r="I519" s="43" t="s">
        <v>8</v>
      </c>
      <c r="J519" s="43" t="s">
        <v>8</v>
      </c>
      <c r="K519" s="44">
        <v>12</v>
      </c>
      <c r="L519" s="44" t="s">
        <v>11</v>
      </c>
      <c r="M519" s="44" t="s">
        <v>11</v>
      </c>
      <c r="N519" s="44" t="s">
        <v>11</v>
      </c>
      <c r="O519" s="45" t="s">
        <v>8</v>
      </c>
      <c r="P519" s="40" t="s">
        <v>355</v>
      </c>
      <c r="Q519" s="40" t="s">
        <v>11</v>
      </c>
      <c r="R519" s="40" t="s">
        <v>11</v>
      </c>
      <c r="S519" s="40" t="s">
        <v>8</v>
      </c>
      <c r="T519" s="40" t="s">
        <v>678</v>
      </c>
      <c r="U519" s="75" t="s">
        <v>8</v>
      </c>
      <c r="V519" s="41" t="s">
        <v>11</v>
      </c>
      <c r="W519" s="75" t="s">
        <v>8</v>
      </c>
      <c r="X519" s="75" t="s">
        <v>11</v>
      </c>
      <c r="Y519" s="75" t="s">
        <v>8</v>
      </c>
      <c r="Z519" s="75" t="s">
        <v>8</v>
      </c>
      <c r="AA519" s="40" t="s">
        <v>242</v>
      </c>
      <c r="AB519" s="40"/>
      <c r="AC519" s="62"/>
      <c r="AD519" s="40"/>
      <c r="AE519" s="40"/>
      <c r="AF519" s="44">
        <f>Referrals[[#This Row],[Date.Received]]-Referrals[[#This Row],[Date.Assessed]]</f>
        <v>275</v>
      </c>
      <c r="AG519" s="44" t="s">
        <v>644</v>
      </c>
      <c r="AH519" s="44" t="s">
        <v>640</v>
      </c>
      <c r="AI519" s="6" t="s">
        <v>700</v>
      </c>
      <c r="AJ519" s="63">
        <f t="shared" si="436"/>
        <v>2020</v>
      </c>
      <c r="AK519" s="63">
        <f t="shared" si="437"/>
        <v>1</v>
      </c>
      <c r="AL519" s="43">
        <f t="shared" si="438"/>
        <v>1</v>
      </c>
      <c r="AM519" s="43">
        <f t="shared" si="439"/>
        <v>0</v>
      </c>
      <c r="AN519" s="43">
        <f t="shared" si="440"/>
        <v>0</v>
      </c>
      <c r="AO519" s="44">
        <f t="shared" si="441"/>
        <v>0</v>
      </c>
      <c r="AP519" s="43">
        <f t="shared" si="442"/>
        <v>0</v>
      </c>
      <c r="AQ519" s="43">
        <f t="shared" si="443"/>
        <v>1</v>
      </c>
      <c r="AR519" s="43">
        <f t="shared" si="444"/>
        <v>0</v>
      </c>
      <c r="AS519" s="44">
        <f t="shared" si="445"/>
        <v>0</v>
      </c>
      <c r="AT519" s="43">
        <f t="shared" si="446"/>
        <v>0</v>
      </c>
      <c r="AU519" s="43">
        <f t="shared" si="447"/>
        <v>0</v>
      </c>
      <c r="AV519" s="43">
        <f t="shared" si="448"/>
        <v>1</v>
      </c>
      <c r="AW519" s="43">
        <f t="shared" si="449"/>
        <v>0</v>
      </c>
      <c r="AX519" s="43">
        <f t="shared" si="450"/>
        <v>0</v>
      </c>
      <c r="AY519" s="43">
        <f t="shared" si="451"/>
        <v>0</v>
      </c>
      <c r="AZ519" s="43">
        <f t="shared" si="452"/>
        <v>0</v>
      </c>
      <c r="BA519" s="43">
        <f>IF(SUM(Referrals[[#This Row],[Tribal.bin]:[GA.bin]]) = 0,0,1)</f>
        <v>1</v>
      </c>
      <c r="BB519" s="43">
        <f t="shared" si="453"/>
        <v>0</v>
      </c>
      <c r="BC519" s="43">
        <f t="shared" si="454"/>
        <v>0</v>
      </c>
      <c r="BD519" s="43">
        <f t="shared" si="455"/>
        <v>0</v>
      </c>
      <c r="BE519" s="43">
        <f t="shared" si="456"/>
        <v>1</v>
      </c>
      <c r="BF519" s="43">
        <f t="shared" si="457"/>
        <v>0</v>
      </c>
      <c r="BG519" s="43">
        <f t="shared" si="458"/>
        <v>0</v>
      </c>
      <c r="BH519" s="43">
        <f t="shared" si="459"/>
        <v>0</v>
      </c>
      <c r="BI519" s="43">
        <f t="shared" si="460"/>
        <v>0</v>
      </c>
      <c r="BJ519" s="43">
        <f t="shared" si="461"/>
        <v>1</v>
      </c>
      <c r="BK519" s="43">
        <f t="shared" si="462"/>
        <v>1</v>
      </c>
      <c r="BL519" s="43">
        <f t="shared" si="463"/>
        <v>1</v>
      </c>
      <c r="BM519" s="43">
        <f t="shared" si="464"/>
        <v>1</v>
      </c>
      <c r="BN519" s="43">
        <f t="shared" si="465"/>
        <v>1</v>
      </c>
      <c r="BO519" s="43">
        <f t="shared" si="466"/>
        <v>1</v>
      </c>
      <c r="BP519" s="43">
        <f t="shared" si="467"/>
        <v>0</v>
      </c>
      <c r="BQ519" s="43">
        <f t="shared" si="468"/>
        <v>0</v>
      </c>
      <c r="BR519" s="43">
        <f t="shared" si="469"/>
        <v>0</v>
      </c>
      <c r="BS519" s="43">
        <f t="shared" si="470"/>
        <v>0</v>
      </c>
      <c r="BT519" s="43">
        <f t="shared" si="471"/>
        <v>1</v>
      </c>
      <c r="BU519" s="43">
        <f t="shared" si="472"/>
        <v>0</v>
      </c>
      <c r="BV519" s="43">
        <f t="shared" si="473"/>
        <v>0</v>
      </c>
      <c r="BW519" s="43">
        <f>COUNTIF(Referrals[[#This Row],[Name]:[Alt.contact]],"Mi")</f>
        <v>1</v>
      </c>
      <c r="BX519" s="43">
        <f t="shared" si="474"/>
        <v>1</v>
      </c>
      <c r="BY519" s="43">
        <f t="shared" si="475"/>
        <v>0</v>
      </c>
      <c r="BZ519" s="43">
        <f t="shared" si="476"/>
        <v>0</v>
      </c>
      <c r="CA519" s="43">
        <f t="shared" si="477"/>
        <v>0</v>
      </c>
      <c r="CB519" s="43">
        <f t="shared" si="478"/>
        <v>0</v>
      </c>
      <c r="CC519" s="43">
        <f t="shared" si="479"/>
        <v>0</v>
      </c>
      <c r="CD519" s="43">
        <f t="shared" si="480"/>
        <v>1</v>
      </c>
      <c r="CE519" s="79"/>
      <c r="CF519" s="40"/>
      <c r="CG519" s="62"/>
      <c r="CH519" s="62"/>
      <c r="CI519" s="62"/>
      <c r="CJ519" s="40"/>
      <c r="CK519" s="80" t="str">
        <f t="shared" si="481"/>
        <v xml:space="preserve"> </v>
      </c>
      <c r="CL519" s="64"/>
      <c r="CM519" s="6" t="str">
        <f t="shared" ca="1" si="482"/>
        <v xml:space="preserve"> </v>
      </c>
      <c r="CN519" s="6" t="str">
        <f t="shared" ca="1" si="483"/>
        <v xml:space="preserve"> </v>
      </c>
      <c r="CO519" s="80" t="str">
        <f t="shared" ca="1" si="484"/>
        <v xml:space="preserve"> </v>
      </c>
      <c r="CP519" s="80" t="str">
        <f t="shared" si="485"/>
        <v xml:space="preserve"> </v>
      </c>
      <c r="CQ519" s="80" t="str">
        <f t="shared" si="486"/>
        <v xml:space="preserve"> </v>
      </c>
      <c r="CR519" s="80" t="str">
        <f t="shared" si="487"/>
        <v xml:space="preserve"> </v>
      </c>
      <c r="CS519" s="80" t="str">
        <f t="shared" si="488"/>
        <v xml:space="preserve"> </v>
      </c>
    </row>
    <row r="520" spans="1:97">
      <c r="A520" s="61" t="s">
        <v>722</v>
      </c>
      <c r="B520" s="40" t="s">
        <v>284</v>
      </c>
      <c r="C520" s="40" t="s">
        <v>648</v>
      </c>
      <c r="D520" s="62">
        <v>1061241</v>
      </c>
      <c r="E520" s="70">
        <v>43350</v>
      </c>
      <c r="F520" s="42">
        <v>43839</v>
      </c>
      <c r="G520" s="42">
        <v>23760</v>
      </c>
      <c r="H520" s="43">
        <f t="shared" si="489"/>
        <v>54</v>
      </c>
      <c r="I520" s="43" t="s">
        <v>8</v>
      </c>
      <c r="J520" s="43" t="s">
        <v>8</v>
      </c>
      <c r="K520" s="44">
        <v>12</v>
      </c>
      <c r="L520" s="44" t="s">
        <v>8</v>
      </c>
      <c r="M520" s="44" t="s">
        <v>11</v>
      </c>
      <c r="N520" s="44" t="s">
        <v>11</v>
      </c>
      <c r="O520" s="45" t="s">
        <v>8</v>
      </c>
      <c r="P520" s="40" t="s">
        <v>107</v>
      </c>
      <c r="Q520" s="40" t="s">
        <v>11</v>
      </c>
      <c r="R520" s="40" t="s">
        <v>8</v>
      </c>
      <c r="S520" s="40" t="s">
        <v>11</v>
      </c>
      <c r="T520" s="40" t="s">
        <v>22</v>
      </c>
      <c r="U520" s="75" t="s">
        <v>8</v>
      </c>
      <c r="V520" s="41" t="s">
        <v>11</v>
      </c>
      <c r="W520" s="75" t="s">
        <v>11</v>
      </c>
      <c r="X520" s="75" t="s">
        <v>11</v>
      </c>
      <c r="Y520" s="75" t="s">
        <v>8</v>
      </c>
      <c r="Z520" s="79"/>
      <c r="AA520" s="40"/>
      <c r="AB520" s="40"/>
      <c r="AC520" s="62"/>
      <c r="AD520" s="40"/>
      <c r="AE520" s="40"/>
      <c r="AF520" s="44">
        <f>Referrals[[#This Row],[Date.Received]]-Referrals[[#This Row],[Date.Assessed]]</f>
        <v>489</v>
      </c>
      <c r="AG520" s="44" t="s">
        <v>644</v>
      </c>
      <c r="AH520" s="44" t="s">
        <v>698</v>
      </c>
      <c r="AI520" s="6" t="s">
        <v>700</v>
      </c>
      <c r="AJ520" s="63">
        <f t="shared" si="436"/>
        <v>2020</v>
      </c>
      <c r="AK520" s="63">
        <f t="shared" si="437"/>
        <v>1</v>
      </c>
      <c r="AL520" s="43">
        <f t="shared" si="438"/>
        <v>1</v>
      </c>
      <c r="AM520" s="43">
        <f t="shared" si="439"/>
        <v>0</v>
      </c>
      <c r="AN520" s="43">
        <f t="shared" si="440"/>
        <v>0</v>
      </c>
      <c r="AO520" s="44">
        <f t="shared" si="441"/>
        <v>0</v>
      </c>
      <c r="AP520" s="43">
        <f t="shared" si="442"/>
        <v>0</v>
      </c>
      <c r="AQ520" s="43">
        <f t="shared" si="443"/>
        <v>0</v>
      </c>
      <c r="AR520" s="43">
        <f t="shared" si="444"/>
        <v>0</v>
      </c>
      <c r="AS520" s="44">
        <f t="shared" si="445"/>
        <v>0</v>
      </c>
      <c r="AT520" s="43">
        <f t="shared" si="446"/>
        <v>1</v>
      </c>
      <c r="AU520" s="43">
        <f t="shared" si="447"/>
        <v>0</v>
      </c>
      <c r="AV520" s="43">
        <f t="shared" si="448"/>
        <v>1</v>
      </c>
      <c r="AW520" s="43">
        <f t="shared" si="449"/>
        <v>1</v>
      </c>
      <c r="AX520" s="43">
        <f t="shared" si="450"/>
        <v>0</v>
      </c>
      <c r="AY520" s="43">
        <f t="shared" si="451"/>
        <v>0</v>
      </c>
      <c r="AZ520" s="43">
        <f t="shared" si="452"/>
        <v>0</v>
      </c>
      <c r="BA520" s="43">
        <f>IF(SUM(Referrals[[#This Row],[Tribal.bin]:[GA.bin]]) = 0,0,1)</f>
        <v>1</v>
      </c>
      <c r="BB520" s="43">
        <f t="shared" si="453"/>
        <v>0</v>
      </c>
      <c r="BC520" s="43">
        <f t="shared" si="454"/>
        <v>1</v>
      </c>
      <c r="BD520" s="43">
        <f t="shared" si="455"/>
        <v>0</v>
      </c>
      <c r="BE520" s="43">
        <f t="shared" si="456"/>
        <v>0</v>
      </c>
      <c r="BF520" s="43">
        <f t="shared" si="457"/>
        <v>0</v>
      </c>
      <c r="BG520" s="43">
        <f t="shared" si="458"/>
        <v>0</v>
      </c>
      <c r="BH520" s="43">
        <f t="shared" si="459"/>
        <v>0</v>
      </c>
      <c r="BI520" s="43">
        <f t="shared" si="460"/>
        <v>0</v>
      </c>
      <c r="BJ520" s="43">
        <f t="shared" si="461"/>
        <v>1</v>
      </c>
      <c r="BK520" s="43">
        <f t="shared" si="462"/>
        <v>1</v>
      </c>
      <c r="BL520" s="43">
        <f t="shared" si="463"/>
        <v>0</v>
      </c>
      <c r="BM520" s="43">
        <f t="shared" si="464"/>
        <v>1</v>
      </c>
      <c r="BN520" s="43">
        <f t="shared" si="465"/>
        <v>1</v>
      </c>
      <c r="BO520" s="43">
        <f t="shared" si="466"/>
        <v>1</v>
      </c>
      <c r="BP520" s="43">
        <f t="shared" si="467"/>
        <v>0</v>
      </c>
      <c r="BQ520" s="43">
        <f t="shared" si="468"/>
        <v>0</v>
      </c>
      <c r="BR520" s="43">
        <f t="shared" si="469"/>
        <v>0</v>
      </c>
      <c r="BS520" s="43">
        <f t="shared" si="470"/>
        <v>1</v>
      </c>
      <c r="BT520" s="43">
        <f t="shared" si="471"/>
        <v>1</v>
      </c>
      <c r="BU520" s="43">
        <f t="shared" si="472"/>
        <v>0</v>
      </c>
      <c r="BV520" s="43">
        <f t="shared" si="473"/>
        <v>0</v>
      </c>
      <c r="BW520" s="43">
        <f>COUNTIF(Referrals[[#This Row],[Name]:[Alt.contact]],"Mi")</f>
        <v>0</v>
      </c>
      <c r="BX520" s="43">
        <f t="shared" si="474"/>
        <v>0</v>
      </c>
      <c r="BY520" s="43">
        <f t="shared" si="475"/>
        <v>0</v>
      </c>
      <c r="BZ520" s="43">
        <f t="shared" si="476"/>
        <v>0</v>
      </c>
      <c r="CA520" s="43">
        <f t="shared" si="477"/>
        <v>0</v>
      </c>
      <c r="CB520" s="43">
        <f t="shared" si="478"/>
        <v>0</v>
      </c>
      <c r="CC520" s="43">
        <f t="shared" si="479"/>
        <v>0</v>
      </c>
      <c r="CD520" s="43">
        <f t="shared" si="480"/>
        <v>1</v>
      </c>
      <c r="CE520" s="79"/>
      <c r="CF520" s="40"/>
      <c r="CG520" s="62"/>
      <c r="CH520" s="62"/>
      <c r="CI520" s="62"/>
      <c r="CJ520" s="40"/>
      <c r="CK520" s="80" t="str">
        <f t="shared" si="481"/>
        <v xml:space="preserve"> </v>
      </c>
      <c r="CL520" s="64"/>
      <c r="CM520" s="6" t="str">
        <f t="shared" ca="1" si="482"/>
        <v xml:space="preserve"> </v>
      </c>
      <c r="CN520" s="6" t="str">
        <f t="shared" ca="1" si="483"/>
        <v xml:space="preserve"> </v>
      </c>
      <c r="CO520" s="80" t="str">
        <f t="shared" ca="1" si="484"/>
        <v xml:space="preserve"> </v>
      </c>
      <c r="CP520" s="80" t="str">
        <f t="shared" si="485"/>
        <v xml:space="preserve"> </v>
      </c>
      <c r="CQ520" s="80" t="str">
        <f t="shared" si="486"/>
        <v xml:space="preserve"> </v>
      </c>
      <c r="CR520" s="80" t="str">
        <f t="shared" si="487"/>
        <v xml:space="preserve"> </v>
      </c>
      <c r="CS520" s="80" t="str">
        <f t="shared" si="488"/>
        <v xml:space="preserve"> </v>
      </c>
    </row>
    <row r="521" spans="1:97">
      <c r="A521" s="61" t="s">
        <v>723</v>
      </c>
      <c r="B521" s="40" t="s">
        <v>284</v>
      </c>
      <c r="C521" s="40" t="s">
        <v>648</v>
      </c>
      <c r="D521" s="62">
        <v>1100849</v>
      </c>
      <c r="E521" s="70">
        <v>43817</v>
      </c>
      <c r="F521" s="42">
        <v>43839</v>
      </c>
      <c r="G521" s="42">
        <v>28523</v>
      </c>
      <c r="H521" s="43">
        <f t="shared" si="489"/>
        <v>41</v>
      </c>
      <c r="I521" s="43" t="s">
        <v>8</v>
      </c>
      <c r="J521" s="43" t="s">
        <v>8</v>
      </c>
      <c r="K521" s="44">
        <v>13</v>
      </c>
      <c r="L521" s="44" t="s">
        <v>8</v>
      </c>
      <c r="M521" s="44" t="s">
        <v>11</v>
      </c>
      <c r="N521" s="44" t="s">
        <v>11</v>
      </c>
      <c r="O521" s="45" t="s">
        <v>8</v>
      </c>
      <c r="P521" s="40" t="s">
        <v>107</v>
      </c>
      <c r="Q521" s="40" t="s">
        <v>11</v>
      </c>
      <c r="R521" s="40" t="s">
        <v>8</v>
      </c>
      <c r="S521" s="40" t="s">
        <v>8</v>
      </c>
      <c r="T521" s="40" t="s">
        <v>22</v>
      </c>
      <c r="U521" s="75" t="s">
        <v>8</v>
      </c>
      <c r="V521" s="41" t="s">
        <v>11</v>
      </c>
      <c r="W521" s="75" t="s">
        <v>11</v>
      </c>
      <c r="X521" s="75" t="s">
        <v>11</v>
      </c>
      <c r="Y521" s="75" t="s">
        <v>8</v>
      </c>
      <c r="Z521" s="79"/>
      <c r="AA521" s="40"/>
      <c r="AB521" s="40"/>
      <c r="AC521" s="62"/>
      <c r="AD521" s="40"/>
      <c r="AE521" s="40" t="s">
        <v>12</v>
      </c>
      <c r="AF521" s="44">
        <f>Referrals[[#This Row],[Date.Received]]-Referrals[[#This Row],[Date.Assessed]]</f>
        <v>22</v>
      </c>
      <c r="AG521" s="44" t="s">
        <v>644</v>
      </c>
      <c r="AH521" s="44" t="s">
        <v>640</v>
      </c>
      <c r="AI521" s="6" t="s">
        <v>700</v>
      </c>
      <c r="AJ521" s="63">
        <f t="shared" si="436"/>
        <v>2020</v>
      </c>
      <c r="AK521" s="63">
        <f t="shared" si="437"/>
        <v>1</v>
      </c>
      <c r="AL521" s="43">
        <f t="shared" si="438"/>
        <v>1</v>
      </c>
      <c r="AM521" s="43">
        <f t="shared" si="439"/>
        <v>0</v>
      </c>
      <c r="AN521" s="43">
        <f t="shared" si="440"/>
        <v>0</v>
      </c>
      <c r="AO521" s="44">
        <f t="shared" si="441"/>
        <v>0</v>
      </c>
      <c r="AP521" s="43">
        <f t="shared" si="442"/>
        <v>0</v>
      </c>
      <c r="AQ521" s="43">
        <f t="shared" si="443"/>
        <v>1</v>
      </c>
      <c r="AR521" s="43">
        <f t="shared" si="444"/>
        <v>0</v>
      </c>
      <c r="AS521" s="44">
        <f t="shared" si="445"/>
        <v>0</v>
      </c>
      <c r="AT521" s="43">
        <f t="shared" si="446"/>
        <v>0</v>
      </c>
      <c r="AU521" s="43">
        <f t="shared" si="447"/>
        <v>0</v>
      </c>
      <c r="AV521" s="43">
        <f t="shared" si="448"/>
        <v>1</v>
      </c>
      <c r="AW521" s="43">
        <f t="shared" si="449"/>
        <v>1</v>
      </c>
      <c r="AX521" s="43">
        <f t="shared" si="450"/>
        <v>0</v>
      </c>
      <c r="AY521" s="43">
        <f t="shared" si="451"/>
        <v>0</v>
      </c>
      <c r="AZ521" s="43">
        <f t="shared" si="452"/>
        <v>0</v>
      </c>
      <c r="BA521" s="43">
        <f>IF(SUM(Referrals[[#This Row],[Tribal.bin]:[GA.bin]]) = 0,0,1)</f>
        <v>1</v>
      </c>
      <c r="BB521" s="43">
        <f t="shared" si="453"/>
        <v>0</v>
      </c>
      <c r="BC521" s="43">
        <f t="shared" si="454"/>
        <v>1</v>
      </c>
      <c r="BD521" s="43">
        <f t="shared" si="455"/>
        <v>0</v>
      </c>
      <c r="BE521" s="43">
        <f t="shared" si="456"/>
        <v>0</v>
      </c>
      <c r="BF521" s="43">
        <f t="shared" si="457"/>
        <v>0</v>
      </c>
      <c r="BG521" s="43">
        <f t="shared" si="458"/>
        <v>0</v>
      </c>
      <c r="BH521" s="43">
        <f t="shared" si="459"/>
        <v>0</v>
      </c>
      <c r="BI521" s="43">
        <f t="shared" si="460"/>
        <v>0</v>
      </c>
      <c r="BJ521" s="43">
        <f t="shared" si="461"/>
        <v>1</v>
      </c>
      <c r="BK521" s="43">
        <f t="shared" si="462"/>
        <v>1</v>
      </c>
      <c r="BL521" s="43">
        <f t="shared" si="463"/>
        <v>0</v>
      </c>
      <c r="BM521" s="43">
        <f t="shared" si="464"/>
        <v>1</v>
      </c>
      <c r="BN521" s="43">
        <f t="shared" si="465"/>
        <v>1</v>
      </c>
      <c r="BO521" s="43">
        <f t="shared" si="466"/>
        <v>1</v>
      </c>
      <c r="BP521" s="43">
        <f t="shared" si="467"/>
        <v>0</v>
      </c>
      <c r="BQ521" s="43">
        <f t="shared" si="468"/>
        <v>0</v>
      </c>
      <c r="BR521" s="43">
        <f t="shared" si="469"/>
        <v>0</v>
      </c>
      <c r="BS521" s="43">
        <f t="shared" si="470"/>
        <v>1</v>
      </c>
      <c r="BT521" s="43">
        <f t="shared" si="471"/>
        <v>1</v>
      </c>
      <c r="BU521" s="43">
        <f t="shared" si="472"/>
        <v>0</v>
      </c>
      <c r="BV521" s="43">
        <f t="shared" si="473"/>
        <v>0</v>
      </c>
      <c r="BW521" s="43">
        <f>COUNTIF(Referrals[[#This Row],[Name]:[Alt.contact]],"Mi")</f>
        <v>0</v>
      </c>
      <c r="BX521" s="43">
        <f t="shared" si="474"/>
        <v>0</v>
      </c>
      <c r="BY521" s="43">
        <f t="shared" si="475"/>
        <v>0</v>
      </c>
      <c r="BZ521" s="43">
        <f t="shared" si="476"/>
        <v>0</v>
      </c>
      <c r="CA521" s="43">
        <f t="shared" si="477"/>
        <v>0</v>
      </c>
      <c r="CB521" s="43">
        <f t="shared" si="478"/>
        <v>1</v>
      </c>
      <c r="CC521" s="43">
        <f t="shared" si="479"/>
        <v>0</v>
      </c>
      <c r="CD521" s="43">
        <f t="shared" si="480"/>
        <v>0</v>
      </c>
      <c r="CE521" s="79"/>
      <c r="CF521" s="40" t="s">
        <v>717</v>
      </c>
      <c r="CG521" s="41" t="s">
        <v>104</v>
      </c>
      <c r="CH521" s="62"/>
      <c r="CI521" s="41" t="s">
        <v>23</v>
      </c>
      <c r="CJ521" s="47">
        <v>43845</v>
      </c>
      <c r="CK521" s="80" t="str">
        <f t="shared" si="481"/>
        <v xml:space="preserve"> </v>
      </c>
      <c r="CL521" s="64"/>
      <c r="CM521" s="6" t="str">
        <f t="shared" ca="1" si="482"/>
        <v xml:space="preserve"> </v>
      </c>
      <c r="CN521" s="6" t="str">
        <f t="shared" ca="1" si="483"/>
        <v xml:space="preserve"> </v>
      </c>
      <c r="CO521" s="80" t="str">
        <f t="shared" ca="1" si="484"/>
        <v xml:space="preserve"> </v>
      </c>
      <c r="CP521" s="80" t="str">
        <f t="shared" si="485"/>
        <v xml:space="preserve"> </v>
      </c>
      <c r="CQ521" s="80" t="str">
        <f t="shared" si="486"/>
        <v xml:space="preserve"> </v>
      </c>
      <c r="CR521" s="80" t="str">
        <f t="shared" si="487"/>
        <v xml:space="preserve"> </v>
      </c>
      <c r="CS521" s="80">
        <f t="shared" si="488"/>
        <v>6</v>
      </c>
    </row>
    <row r="522" spans="1:97">
      <c r="A522" s="61" t="s">
        <v>724</v>
      </c>
      <c r="B522" s="40" t="s">
        <v>284</v>
      </c>
      <c r="C522" s="40" t="s">
        <v>648</v>
      </c>
      <c r="D522" s="62">
        <v>1067111</v>
      </c>
      <c r="E522" s="70">
        <v>43832</v>
      </c>
      <c r="F522" s="42">
        <v>43839</v>
      </c>
      <c r="G522" s="42">
        <v>27743</v>
      </c>
      <c r="H522" s="43">
        <f t="shared" si="489"/>
        <v>44</v>
      </c>
      <c r="I522" s="43" t="s">
        <v>8</v>
      </c>
      <c r="J522" s="43" t="s">
        <v>8</v>
      </c>
      <c r="K522" s="44">
        <v>14</v>
      </c>
      <c r="L522" s="44" t="s">
        <v>8</v>
      </c>
      <c r="M522" s="44" t="s">
        <v>11</v>
      </c>
      <c r="N522" s="44" t="s">
        <v>8</v>
      </c>
      <c r="O522" s="45" t="s">
        <v>8</v>
      </c>
      <c r="P522" s="40" t="s">
        <v>9</v>
      </c>
      <c r="Q522" s="40" t="s">
        <v>11</v>
      </c>
      <c r="R522" s="40" t="s">
        <v>8</v>
      </c>
      <c r="S522" s="40" t="s">
        <v>8</v>
      </c>
      <c r="T522" s="40" t="s">
        <v>22</v>
      </c>
      <c r="U522" s="75" t="s">
        <v>8</v>
      </c>
      <c r="V522" s="41" t="s">
        <v>11</v>
      </c>
      <c r="W522" s="75" t="s">
        <v>11</v>
      </c>
      <c r="X522" s="75" t="s">
        <v>11</v>
      </c>
      <c r="Y522" s="75" t="s">
        <v>8</v>
      </c>
      <c r="Z522" s="79"/>
      <c r="AA522" s="40"/>
      <c r="AB522" s="40" t="s">
        <v>143</v>
      </c>
      <c r="AC522" s="41" t="s">
        <v>172</v>
      </c>
      <c r="AD522" s="47">
        <v>43847</v>
      </c>
      <c r="AE522" s="40" t="s">
        <v>12</v>
      </c>
      <c r="AF522" s="44">
        <f>Referrals[[#This Row],[Date.Received]]-Referrals[[#This Row],[Date.Assessed]]</f>
        <v>7</v>
      </c>
      <c r="AG522" s="44" t="s">
        <v>644</v>
      </c>
      <c r="AH522" s="44" t="s">
        <v>640</v>
      </c>
      <c r="AI522" s="6" t="s">
        <v>700</v>
      </c>
      <c r="AJ522" s="63">
        <f t="shared" si="436"/>
        <v>2020</v>
      </c>
      <c r="AK522" s="63">
        <f t="shared" si="437"/>
        <v>1</v>
      </c>
      <c r="AL522" s="43">
        <f t="shared" si="438"/>
        <v>1</v>
      </c>
      <c r="AM522" s="43">
        <f t="shared" si="439"/>
        <v>0</v>
      </c>
      <c r="AN522" s="43">
        <f t="shared" si="440"/>
        <v>0</v>
      </c>
      <c r="AO522" s="44">
        <f t="shared" si="441"/>
        <v>0</v>
      </c>
      <c r="AP522" s="43">
        <f t="shared" si="442"/>
        <v>0</v>
      </c>
      <c r="AQ522" s="43">
        <f t="shared" si="443"/>
        <v>1</v>
      </c>
      <c r="AR522" s="43">
        <f t="shared" si="444"/>
        <v>0</v>
      </c>
      <c r="AS522" s="44">
        <f t="shared" si="445"/>
        <v>0</v>
      </c>
      <c r="AT522" s="43">
        <f t="shared" si="446"/>
        <v>0</v>
      </c>
      <c r="AU522" s="43">
        <f t="shared" si="447"/>
        <v>0</v>
      </c>
      <c r="AV522" s="43">
        <f t="shared" si="448"/>
        <v>1</v>
      </c>
      <c r="AW522" s="43">
        <f t="shared" si="449"/>
        <v>1</v>
      </c>
      <c r="AX522" s="43">
        <f t="shared" si="450"/>
        <v>0</v>
      </c>
      <c r="AY522" s="43">
        <f t="shared" si="451"/>
        <v>0</v>
      </c>
      <c r="AZ522" s="43">
        <f t="shared" si="452"/>
        <v>0</v>
      </c>
      <c r="BA522" s="43">
        <f>IF(SUM(Referrals[[#This Row],[Tribal.bin]:[GA.bin]]) = 0,0,1)</f>
        <v>1</v>
      </c>
      <c r="BB522" s="43">
        <f t="shared" si="453"/>
        <v>0</v>
      </c>
      <c r="BC522" s="43">
        <f t="shared" si="454"/>
        <v>0</v>
      </c>
      <c r="BD522" s="43">
        <f t="shared" si="455"/>
        <v>0</v>
      </c>
      <c r="BE522" s="43">
        <f t="shared" si="456"/>
        <v>0</v>
      </c>
      <c r="BF522" s="43">
        <f t="shared" si="457"/>
        <v>0</v>
      </c>
      <c r="BG522" s="43">
        <f t="shared" si="458"/>
        <v>0</v>
      </c>
      <c r="BH522" s="43">
        <f t="shared" si="459"/>
        <v>1</v>
      </c>
      <c r="BI522" s="43">
        <f t="shared" si="460"/>
        <v>0</v>
      </c>
      <c r="BJ522" s="43">
        <f t="shared" si="461"/>
        <v>1</v>
      </c>
      <c r="BK522" s="43">
        <f t="shared" si="462"/>
        <v>0</v>
      </c>
      <c r="BL522" s="43">
        <f t="shared" si="463"/>
        <v>0</v>
      </c>
      <c r="BM522" s="43">
        <f t="shared" si="464"/>
        <v>1</v>
      </c>
      <c r="BN522" s="43">
        <f t="shared" si="465"/>
        <v>1</v>
      </c>
      <c r="BO522" s="43">
        <f t="shared" si="466"/>
        <v>1</v>
      </c>
      <c r="BP522" s="43">
        <f t="shared" si="467"/>
        <v>0</v>
      </c>
      <c r="BQ522" s="43">
        <f t="shared" si="468"/>
        <v>0</v>
      </c>
      <c r="BR522" s="43">
        <f t="shared" si="469"/>
        <v>0</v>
      </c>
      <c r="BS522" s="43">
        <f t="shared" si="470"/>
        <v>1</v>
      </c>
      <c r="BT522" s="43">
        <f t="shared" si="471"/>
        <v>1</v>
      </c>
      <c r="BU522" s="43">
        <f t="shared" si="472"/>
        <v>0</v>
      </c>
      <c r="BV522" s="43">
        <f t="shared" si="473"/>
        <v>0</v>
      </c>
      <c r="BW522" s="43">
        <f>COUNTIF(Referrals[[#This Row],[Name]:[Alt.contact]],"Mi")</f>
        <v>0</v>
      </c>
      <c r="BX522" s="43">
        <f t="shared" si="474"/>
        <v>0</v>
      </c>
      <c r="BY522" s="43">
        <f t="shared" si="475"/>
        <v>1</v>
      </c>
      <c r="BZ522" s="43">
        <f t="shared" si="476"/>
        <v>0</v>
      </c>
      <c r="CA522" s="43">
        <f t="shared" si="477"/>
        <v>0</v>
      </c>
      <c r="CB522" s="43">
        <f t="shared" si="478"/>
        <v>1</v>
      </c>
      <c r="CC522" s="43">
        <f t="shared" si="479"/>
        <v>0</v>
      </c>
      <c r="CD522" s="43">
        <f t="shared" si="480"/>
        <v>0</v>
      </c>
      <c r="CE522" s="79"/>
      <c r="CF522" s="40" t="s">
        <v>717</v>
      </c>
      <c r="CG522" s="41" t="s">
        <v>104</v>
      </c>
      <c r="CH522" s="62"/>
      <c r="CI522" s="41" t="s">
        <v>35</v>
      </c>
      <c r="CJ522" s="47">
        <v>43860</v>
      </c>
      <c r="CK522" s="80" t="str">
        <f t="shared" si="481"/>
        <v xml:space="preserve"> </v>
      </c>
      <c r="CL522" s="64"/>
      <c r="CM522" s="6" t="str">
        <f t="shared" ca="1" si="482"/>
        <v xml:space="preserve"> </v>
      </c>
      <c r="CN522" s="6" t="str">
        <f t="shared" ca="1" si="483"/>
        <v xml:space="preserve"> </v>
      </c>
      <c r="CO522" s="80" t="str">
        <f t="shared" ca="1" si="484"/>
        <v xml:space="preserve"> </v>
      </c>
      <c r="CP522" s="80" t="str">
        <f t="shared" si="485"/>
        <v xml:space="preserve"> </v>
      </c>
      <c r="CQ522" s="80">
        <f t="shared" si="486"/>
        <v>8</v>
      </c>
      <c r="CR522" s="80" t="str">
        <f t="shared" si="487"/>
        <v xml:space="preserve"> </v>
      </c>
      <c r="CS522" s="80">
        <f t="shared" si="488"/>
        <v>21</v>
      </c>
    </row>
    <row r="523" spans="1:97">
      <c r="A523" s="61" t="s">
        <v>725</v>
      </c>
      <c r="B523" s="40" t="s">
        <v>284</v>
      </c>
      <c r="C523" s="40" t="s">
        <v>397</v>
      </c>
      <c r="D523" s="62">
        <v>1006265</v>
      </c>
      <c r="E523" s="70">
        <v>43817</v>
      </c>
      <c r="F523" s="42">
        <v>43839</v>
      </c>
      <c r="G523" s="42">
        <v>27004</v>
      </c>
      <c r="H523" s="43">
        <f t="shared" si="489"/>
        <v>46</v>
      </c>
      <c r="I523" s="43" t="s">
        <v>8</v>
      </c>
      <c r="J523" s="43" t="s">
        <v>8</v>
      </c>
      <c r="K523" s="44">
        <v>14</v>
      </c>
      <c r="L523" s="44" t="s">
        <v>8</v>
      </c>
      <c r="M523" s="44" t="s">
        <v>11</v>
      </c>
      <c r="N523" s="44" t="s">
        <v>678</v>
      </c>
      <c r="O523" s="45" t="s">
        <v>678</v>
      </c>
      <c r="P523" s="40" t="s">
        <v>9</v>
      </c>
      <c r="Q523" s="40" t="s">
        <v>11</v>
      </c>
      <c r="R523" s="40" t="s">
        <v>8</v>
      </c>
      <c r="S523" s="40" t="s">
        <v>8</v>
      </c>
      <c r="T523" s="40" t="s">
        <v>45</v>
      </c>
      <c r="U523" s="75" t="s">
        <v>8</v>
      </c>
      <c r="V523" s="41" t="s">
        <v>11</v>
      </c>
      <c r="W523" s="75" t="s">
        <v>11</v>
      </c>
      <c r="X523" s="75" t="s">
        <v>8</v>
      </c>
      <c r="Y523" s="75" t="s">
        <v>8</v>
      </c>
      <c r="Z523" s="79"/>
      <c r="AA523" s="40"/>
      <c r="AB523" s="40"/>
      <c r="AC523" s="62"/>
      <c r="AD523" s="40"/>
      <c r="AE523" s="40"/>
      <c r="AF523" s="44">
        <f>Referrals[[#This Row],[Date.Received]]-Referrals[[#This Row],[Date.Assessed]]</f>
        <v>22</v>
      </c>
      <c r="AG523" s="44" t="s">
        <v>644</v>
      </c>
      <c r="AH523" s="44" t="s">
        <v>638</v>
      </c>
      <c r="AI523" s="6" t="s">
        <v>700</v>
      </c>
      <c r="AJ523" s="63">
        <f t="shared" si="436"/>
        <v>2020</v>
      </c>
      <c r="AK523" s="63">
        <f t="shared" si="437"/>
        <v>1</v>
      </c>
      <c r="AL523" s="43">
        <f t="shared" si="438"/>
        <v>1</v>
      </c>
      <c r="AM523" s="43">
        <f t="shared" si="439"/>
        <v>0</v>
      </c>
      <c r="AN523" s="43">
        <f t="shared" si="440"/>
        <v>0</v>
      </c>
      <c r="AO523" s="44">
        <f t="shared" si="441"/>
        <v>1</v>
      </c>
      <c r="AP523" s="43">
        <f t="shared" si="442"/>
        <v>0</v>
      </c>
      <c r="AQ523" s="43">
        <f t="shared" si="443"/>
        <v>0</v>
      </c>
      <c r="AR523" s="43">
        <f t="shared" si="444"/>
        <v>0</v>
      </c>
      <c r="AS523" s="44">
        <f t="shared" si="445"/>
        <v>0</v>
      </c>
      <c r="AT523" s="43">
        <f t="shared" si="446"/>
        <v>0</v>
      </c>
      <c r="AU523" s="43">
        <f t="shared" si="447"/>
        <v>0</v>
      </c>
      <c r="AV523" s="43">
        <f t="shared" si="448"/>
        <v>1</v>
      </c>
      <c r="AW523" s="43">
        <f t="shared" si="449"/>
        <v>0</v>
      </c>
      <c r="AX523" s="43">
        <f t="shared" si="450"/>
        <v>0</v>
      </c>
      <c r="AY523" s="43">
        <f t="shared" si="451"/>
        <v>1</v>
      </c>
      <c r="AZ523" s="43">
        <f t="shared" si="452"/>
        <v>0</v>
      </c>
      <c r="BA523" s="43">
        <f>IF(SUM(Referrals[[#This Row],[Tribal.bin]:[GA.bin]]) = 0,0,1)</f>
        <v>1</v>
      </c>
      <c r="BB523" s="43">
        <f t="shared" si="453"/>
        <v>0</v>
      </c>
      <c r="BC523" s="43">
        <f t="shared" si="454"/>
        <v>0</v>
      </c>
      <c r="BD523" s="43">
        <f t="shared" si="455"/>
        <v>0</v>
      </c>
      <c r="BE523" s="43">
        <f t="shared" si="456"/>
        <v>0</v>
      </c>
      <c r="BF523" s="43">
        <f t="shared" si="457"/>
        <v>0</v>
      </c>
      <c r="BG523" s="43">
        <f t="shared" si="458"/>
        <v>0</v>
      </c>
      <c r="BH523" s="43">
        <f t="shared" si="459"/>
        <v>1</v>
      </c>
      <c r="BI523" s="43">
        <f t="shared" si="460"/>
        <v>1</v>
      </c>
      <c r="BJ523" s="43">
        <f t="shared" si="461"/>
        <v>1</v>
      </c>
      <c r="BK523" s="43">
        <f t="shared" si="462"/>
        <v>1</v>
      </c>
      <c r="BL523" s="43">
        <f t="shared" si="463"/>
        <v>0</v>
      </c>
      <c r="BM523" s="43">
        <f t="shared" si="464"/>
        <v>1</v>
      </c>
      <c r="BN523" s="43">
        <f t="shared" si="465"/>
        <v>1</v>
      </c>
      <c r="BO523" s="43">
        <f t="shared" si="466"/>
        <v>1</v>
      </c>
      <c r="BP523" s="43">
        <f t="shared" si="467"/>
        <v>0</v>
      </c>
      <c r="BQ523" s="43">
        <f t="shared" si="468"/>
        <v>0</v>
      </c>
      <c r="BR523" s="43">
        <f t="shared" si="469"/>
        <v>0</v>
      </c>
      <c r="BS523" s="43">
        <f t="shared" si="470"/>
        <v>1</v>
      </c>
      <c r="BT523" s="43">
        <f t="shared" si="471"/>
        <v>0</v>
      </c>
      <c r="BU523" s="43">
        <f t="shared" si="472"/>
        <v>0</v>
      </c>
      <c r="BV523" s="43">
        <f t="shared" si="473"/>
        <v>0</v>
      </c>
      <c r="BW523" s="43">
        <f>COUNTIF(Referrals[[#This Row],[Name]:[Alt.contact]],"Mi")</f>
        <v>2</v>
      </c>
      <c r="BX523" s="43">
        <f t="shared" si="474"/>
        <v>1</v>
      </c>
      <c r="BY523" s="43">
        <f t="shared" si="475"/>
        <v>0</v>
      </c>
      <c r="BZ523" s="43">
        <f t="shared" si="476"/>
        <v>0</v>
      </c>
      <c r="CA523" s="43">
        <f t="shared" si="477"/>
        <v>0</v>
      </c>
      <c r="CB523" s="43">
        <f t="shared" si="478"/>
        <v>0</v>
      </c>
      <c r="CC523" s="43">
        <f t="shared" si="479"/>
        <v>0</v>
      </c>
      <c r="CD523" s="43">
        <f t="shared" si="480"/>
        <v>1</v>
      </c>
      <c r="CE523" s="79"/>
      <c r="CF523" s="40"/>
      <c r="CG523" s="62"/>
      <c r="CH523" s="62"/>
      <c r="CI523" s="62"/>
      <c r="CJ523" s="40"/>
      <c r="CK523" s="80" t="str">
        <f t="shared" si="481"/>
        <v xml:space="preserve"> </v>
      </c>
      <c r="CL523" s="64"/>
      <c r="CM523" s="6" t="str">
        <f t="shared" ca="1" si="482"/>
        <v xml:space="preserve"> </v>
      </c>
      <c r="CN523" s="6" t="str">
        <f t="shared" ca="1" si="483"/>
        <v xml:space="preserve"> </v>
      </c>
      <c r="CO523" s="80" t="str">
        <f t="shared" ca="1" si="484"/>
        <v xml:space="preserve"> </v>
      </c>
      <c r="CP523" s="80" t="str">
        <f t="shared" si="485"/>
        <v xml:space="preserve"> </v>
      </c>
      <c r="CQ523" s="80" t="str">
        <f t="shared" si="486"/>
        <v xml:space="preserve"> </v>
      </c>
      <c r="CR523" s="80" t="str">
        <f t="shared" si="487"/>
        <v xml:space="preserve"> </v>
      </c>
      <c r="CS523" s="80" t="str">
        <f t="shared" si="488"/>
        <v xml:space="preserve"> </v>
      </c>
    </row>
    <row r="524" spans="1:97">
      <c r="A524" s="61" t="s">
        <v>726</v>
      </c>
      <c r="B524" s="40" t="s">
        <v>284</v>
      </c>
      <c r="C524" s="40" t="s">
        <v>648</v>
      </c>
      <c r="D524" s="62">
        <v>1077337</v>
      </c>
      <c r="E524" s="70">
        <v>43776</v>
      </c>
      <c r="F524" s="42">
        <v>43839</v>
      </c>
      <c r="G524" s="42">
        <v>24691</v>
      </c>
      <c r="H524" s="43">
        <f t="shared" si="489"/>
        <v>52</v>
      </c>
      <c r="I524" s="43" t="s">
        <v>11</v>
      </c>
      <c r="J524" s="43" t="s">
        <v>8</v>
      </c>
      <c r="K524" s="44">
        <v>15</v>
      </c>
      <c r="L524" s="44" t="s">
        <v>8</v>
      </c>
      <c r="M524" s="44" t="s">
        <v>11</v>
      </c>
      <c r="N524" s="44" t="s">
        <v>11</v>
      </c>
      <c r="O524" s="45" t="s">
        <v>8</v>
      </c>
      <c r="P524" s="40" t="s">
        <v>21</v>
      </c>
      <c r="Q524" s="40" t="s">
        <v>11</v>
      </c>
      <c r="R524" s="40" t="s">
        <v>8</v>
      </c>
      <c r="S524" s="40" t="s">
        <v>11</v>
      </c>
      <c r="T524" s="40" t="s">
        <v>22</v>
      </c>
      <c r="U524" s="75" t="s">
        <v>8</v>
      </c>
      <c r="V524" s="41" t="s">
        <v>11</v>
      </c>
      <c r="W524" s="75" t="s">
        <v>8</v>
      </c>
      <c r="X524" s="75" t="s">
        <v>8</v>
      </c>
      <c r="Y524" s="75" t="s">
        <v>8</v>
      </c>
      <c r="Z524" s="75" t="s">
        <v>8</v>
      </c>
      <c r="AA524" s="40" t="s">
        <v>389</v>
      </c>
      <c r="AB524" s="40"/>
      <c r="AC524" s="62"/>
      <c r="AD524" s="40"/>
      <c r="AE524" s="40"/>
      <c r="AF524" s="44">
        <f>Referrals[[#This Row],[Date.Received]]-Referrals[[#This Row],[Date.Assessed]]</f>
        <v>63</v>
      </c>
      <c r="AG524" s="44" t="s">
        <v>644</v>
      </c>
      <c r="AH524" s="44" t="s">
        <v>642</v>
      </c>
      <c r="AI524" s="6" t="s">
        <v>700</v>
      </c>
      <c r="AJ524" s="63">
        <f t="shared" si="436"/>
        <v>2020</v>
      </c>
      <c r="AK524" s="63">
        <f t="shared" si="437"/>
        <v>1</v>
      </c>
      <c r="AL524" s="43">
        <f t="shared" si="438"/>
        <v>1</v>
      </c>
      <c r="AM524" s="43">
        <f t="shared" si="439"/>
        <v>0</v>
      </c>
      <c r="AN524" s="43">
        <f t="shared" si="440"/>
        <v>0</v>
      </c>
      <c r="AO524" s="44">
        <f t="shared" si="441"/>
        <v>0</v>
      </c>
      <c r="AP524" s="43">
        <f t="shared" si="442"/>
        <v>0</v>
      </c>
      <c r="AQ524" s="43">
        <f t="shared" si="443"/>
        <v>0</v>
      </c>
      <c r="AR524" s="43">
        <f t="shared" si="444"/>
        <v>0</v>
      </c>
      <c r="AS524" s="44">
        <f t="shared" si="445"/>
        <v>1</v>
      </c>
      <c r="AT524" s="43">
        <f t="shared" si="446"/>
        <v>0</v>
      </c>
      <c r="AU524" s="43">
        <f t="shared" si="447"/>
        <v>0</v>
      </c>
      <c r="AV524" s="43">
        <f t="shared" si="448"/>
        <v>1</v>
      </c>
      <c r="AW524" s="43">
        <f t="shared" si="449"/>
        <v>1</v>
      </c>
      <c r="AX524" s="43">
        <f t="shared" si="450"/>
        <v>0</v>
      </c>
      <c r="AY524" s="43">
        <f t="shared" si="451"/>
        <v>0</v>
      </c>
      <c r="AZ524" s="43">
        <f t="shared" si="452"/>
        <v>0</v>
      </c>
      <c r="BA524" s="43">
        <f>IF(SUM(Referrals[[#This Row],[Tribal.bin]:[GA.bin]]) = 0,0,1)</f>
        <v>1</v>
      </c>
      <c r="BB524" s="43">
        <f t="shared" si="453"/>
        <v>0</v>
      </c>
      <c r="BC524" s="43">
        <f t="shared" si="454"/>
        <v>0</v>
      </c>
      <c r="BD524" s="43">
        <f t="shared" si="455"/>
        <v>0</v>
      </c>
      <c r="BE524" s="43">
        <f t="shared" si="456"/>
        <v>0</v>
      </c>
      <c r="BF524" s="43">
        <f t="shared" si="457"/>
        <v>0</v>
      </c>
      <c r="BG524" s="43">
        <f t="shared" si="458"/>
        <v>1</v>
      </c>
      <c r="BH524" s="43">
        <f t="shared" si="459"/>
        <v>0</v>
      </c>
      <c r="BI524" s="43">
        <f t="shared" si="460"/>
        <v>0</v>
      </c>
      <c r="BJ524" s="43">
        <f t="shared" si="461"/>
        <v>1</v>
      </c>
      <c r="BK524" s="43">
        <f t="shared" si="462"/>
        <v>1</v>
      </c>
      <c r="BL524" s="43">
        <f t="shared" si="463"/>
        <v>0</v>
      </c>
      <c r="BM524" s="43">
        <f t="shared" si="464"/>
        <v>1</v>
      </c>
      <c r="BN524" s="43">
        <f t="shared" si="465"/>
        <v>1</v>
      </c>
      <c r="BO524" s="43">
        <f t="shared" si="466"/>
        <v>1</v>
      </c>
      <c r="BP524" s="43">
        <f t="shared" si="467"/>
        <v>0</v>
      </c>
      <c r="BQ524" s="43">
        <f t="shared" si="468"/>
        <v>1</v>
      </c>
      <c r="BR524" s="43">
        <f t="shared" si="469"/>
        <v>0</v>
      </c>
      <c r="BS524" s="43">
        <f t="shared" si="470"/>
        <v>0</v>
      </c>
      <c r="BT524" s="43">
        <f t="shared" si="471"/>
        <v>0</v>
      </c>
      <c r="BU524" s="43">
        <f t="shared" si="472"/>
        <v>0</v>
      </c>
      <c r="BV524" s="43">
        <f t="shared" si="473"/>
        <v>0</v>
      </c>
      <c r="BW524" s="43">
        <f>COUNTIF(Referrals[[#This Row],[Name]:[Alt.contact]],"Mi")</f>
        <v>0</v>
      </c>
      <c r="BX524" s="43">
        <f t="shared" si="474"/>
        <v>0</v>
      </c>
      <c r="BY524" s="43">
        <f t="shared" si="475"/>
        <v>0</v>
      </c>
      <c r="BZ524" s="43">
        <f t="shared" si="476"/>
        <v>0</v>
      </c>
      <c r="CA524" s="43">
        <f t="shared" si="477"/>
        <v>0</v>
      </c>
      <c r="CB524" s="43">
        <f t="shared" si="478"/>
        <v>0</v>
      </c>
      <c r="CC524" s="43">
        <f t="shared" si="479"/>
        <v>0</v>
      </c>
      <c r="CD524" s="43">
        <f t="shared" si="480"/>
        <v>1</v>
      </c>
      <c r="CE524" s="79"/>
      <c r="CF524" s="40"/>
      <c r="CG524" s="62"/>
      <c r="CH524" s="62"/>
      <c r="CI524" s="62"/>
      <c r="CJ524" s="40"/>
      <c r="CK524" s="80" t="str">
        <f t="shared" si="481"/>
        <v xml:space="preserve"> </v>
      </c>
      <c r="CL524" s="64"/>
      <c r="CM524" s="6" t="str">
        <f t="shared" ca="1" si="482"/>
        <v xml:space="preserve"> </v>
      </c>
      <c r="CN524" s="6" t="str">
        <f t="shared" ca="1" si="483"/>
        <v xml:space="preserve"> </v>
      </c>
      <c r="CO524" s="80" t="str">
        <f t="shared" ca="1" si="484"/>
        <v xml:space="preserve"> </v>
      </c>
      <c r="CP524" s="80" t="str">
        <f t="shared" si="485"/>
        <v xml:space="preserve"> </v>
      </c>
      <c r="CQ524" s="80" t="str">
        <f t="shared" si="486"/>
        <v xml:space="preserve"> </v>
      </c>
      <c r="CR524" s="80" t="str">
        <f t="shared" si="487"/>
        <v xml:space="preserve"> </v>
      </c>
      <c r="CS524" s="80" t="str">
        <f t="shared" si="488"/>
        <v xml:space="preserve"> </v>
      </c>
    </row>
    <row r="525" spans="1:97">
      <c r="A525" s="61" t="s">
        <v>222</v>
      </c>
      <c r="B525" s="40" t="s">
        <v>284</v>
      </c>
      <c r="C525" s="40" t="s">
        <v>397</v>
      </c>
      <c r="D525" s="62">
        <v>1005564</v>
      </c>
      <c r="E525" s="70">
        <v>43335</v>
      </c>
      <c r="F525" s="42">
        <v>43839</v>
      </c>
      <c r="G525" s="42">
        <v>27241</v>
      </c>
      <c r="H525" s="43">
        <f t="shared" si="489"/>
        <v>45</v>
      </c>
      <c r="I525" s="43" t="s">
        <v>11</v>
      </c>
      <c r="J525" s="43" t="s">
        <v>11</v>
      </c>
      <c r="K525" s="44">
        <v>8</v>
      </c>
      <c r="L525" s="44" t="s">
        <v>8</v>
      </c>
      <c r="M525" s="44" t="s">
        <v>11</v>
      </c>
      <c r="N525" s="44" t="s">
        <v>11</v>
      </c>
      <c r="O525" s="45" t="s">
        <v>678</v>
      </c>
      <c r="P525" s="40" t="s">
        <v>9</v>
      </c>
      <c r="Q525" s="40" t="s">
        <v>8</v>
      </c>
      <c r="R525" s="40" t="s">
        <v>8</v>
      </c>
      <c r="S525" s="40" t="s">
        <v>11</v>
      </c>
      <c r="T525" s="40" t="s">
        <v>678</v>
      </c>
      <c r="U525" s="75" t="s">
        <v>8</v>
      </c>
      <c r="V525" s="41" t="s">
        <v>11</v>
      </c>
      <c r="W525" s="75" t="s">
        <v>11</v>
      </c>
      <c r="X525" s="75" t="s">
        <v>11</v>
      </c>
      <c r="Y525" s="75" t="s">
        <v>8</v>
      </c>
      <c r="Z525" s="75" t="s">
        <v>8</v>
      </c>
      <c r="AA525" s="40" t="s">
        <v>242</v>
      </c>
      <c r="AB525" s="40" t="s">
        <v>26</v>
      </c>
      <c r="AC525" s="62"/>
      <c r="AD525" s="47">
        <v>43857</v>
      </c>
      <c r="AE525" s="40" t="s">
        <v>657</v>
      </c>
      <c r="AF525" s="44">
        <f>Referrals[[#This Row],[Date.Received]]-Referrals[[#This Row],[Date.Assessed]]</f>
        <v>504</v>
      </c>
      <c r="AG525" s="44" t="s">
        <v>644</v>
      </c>
      <c r="AH525" s="44" t="s">
        <v>642</v>
      </c>
      <c r="AI525" s="6" t="s">
        <v>700</v>
      </c>
      <c r="AJ525" s="63">
        <f t="shared" si="436"/>
        <v>2020</v>
      </c>
      <c r="AK525" s="63">
        <f t="shared" si="437"/>
        <v>1</v>
      </c>
      <c r="AL525" s="43">
        <f t="shared" si="438"/>
        <v>1</v>
      </c>
      <c r="AM525" s="43">
        <f t="shared" si="439"/>
        <v>0</v>
      </c>
      <c r="AN525" s="43">
        <f t="shared" si="440"/>
        <v>0</v>
      </c>
      <c r="AO525" s="44">
        <f t="shared" si="441"/>
        <v>0</v>
      </c>
      <c r="AP525" s="43">
        <f t="shared" si="442"/>
        <v>0</v>
      </c>
      <c r="AQ525" s="43">
        <f t="shared" si="443"/>
        <v>0</v>
      </c>
      <c r="AR525" s="43">
        <f t="shared" si="444"/>
        <v>0</v>
      </c>
      <c r="AS525" s="44">
        <f t="shared" si="445"/>
        <v>1</v>
      </c>
      <c r="AT525" s="43">
        <f t="shared" si="446"/>
        <v>0</v>
      </c>
      <c r="AU525" s="43">
        <f t="shared" si="447"/>
        <v>0</v>
      </c>
      <c r="AV525" s="43">
        <f t="shared" si="448"/>
        <v>1</v>
      </c>
      <c r="AW525" s="43">
        <f t="shared" si="449"/>
        <v>0</v>
      </c>
      <c r="AX525" s="43">
        <f t="shared" si="450"/>
        <v>0</v>
      </c>
      <c r="AY525" s="43">
        <f t="shared" si="451"/>
        <v>0</v>
      </c>
      <c r="AZ525" s="43">
        <f t="shared" si="452"/>
        <v>0</v>
      </c>
      <c r="BA525" s="43">
        <f>IF(SUM(Referrals[[#This Row],[Tribal.bin]:[GA.bin]]) = 0,0,1)</f>
        <v>1</v>
      </c>
      <c r="BB525" s="43">
        <f t="shared" si="453"/>
        <v>0</v>
      </c>
      <c r="BC525" s="43">
        <f t="shared" si="454"/>
        <v>0</v>
      </c>
      <c r="BD525" s="43">
        <f t="shared" si="455"/>
        <v>0</v>
      </c>
      <c r="BE525" s="43">
        <f t="shared" si="456"/>
        <v>0</v>
      </c>
      <c r="BF525" s="43">
        <f t="shared" si="457"/>
        <v>0</v>
      </c>
      <c r="BG525" s="43">
        <f t="shared" si="458"/>
        <v>0</v>
      </c>
      <c r="BH525" s="43">
        <f t="shared" si="459"/>
        <v>1</v>
      </c>
      <c r="BI525" s="43">
        <f t="shared" si="460"/>
        <v>1</v>
      </c>
      <c r="BJ525" s="43">
        <f t="shared" si="461"/>
        <v>1</v>
      </c>
      <c r="BK525" s="43">
        <f t="shared" si="462"/>
        <v>1</v>
      </c>
      <c r="BL525" s="43">
        <f t="shared" si="463"/>
        <v>0</v>
      </c>
      <c r="BM525" s="43">
        <f t="shared" si="464"/>
        <v>1</v>
      </c>
      <c r="BN525" s="43">
        <f t="shared" si="465"/>
        <v>1</v>
      </c>
      <c r="BO525" s="43">
        <f t="shared" si="466"/>
        <v>1</v>
      </c>
      <c r="BP525" s="43">
        <f t="shared" si="467"/>
        <v>0</v>
      </c>
      <c r="BQ525" s="43">
        <f t="shared" si="468"/>
        <v>1</v>
      </c>
      <c r="BR525" s="43">
        <f t="shared" si="469"/>
        <v>1</v>
      </c>
      <c r="BS525" s="43">
        <f t="shared" si="470"/>
        <v>1</v>
      </c>
      <c r="BT525" s="43">
        <f t="shared" si="471"/>
        <v>1</v>
      </c>
      <c r="BU525" s="43">
        <f t="shared" si="472"/>
        <v>0</v>
      </c>
      <c r="BV525" s="43">
        <f t="shared" si="473"/>
        <v>0</v>
      </c>
      <c r="BW525" s="43">
        <f>COUNTIF(Referrals[[#This Row],[Name]:[Alt.contact]],"Mi")</f>
        <v>2</v>
      </c>
      <c r="BX525" s="43">
        <f t="shared" si="474"/>
        <v>1</v>
      </c>
      <c r="BY525" s="43">
        <f t="shared" si="475"/>
        <v>1</v>
      </c>
      <c r="BZ525" s="43">
        <f t="shared" si="476"/>
        <v>0</v>
      </c>
      <c r="CA525" s="43">
        <f t="shared" si="477"/>
        <v>0</v>
      </c>
      <c r="CB525" s="43">
        <f t="shared" si="478"/>
        <v>0</v>
      </c>
      <c r="CC525" s="43">
        <f t="shared" si="479"/>
        <v>1</v>
      </c>
      <c r="CD525" s="43">
        <f t="shared" si="480"/>
        <v>0</v>
      </c>
      <c r="CE525" s="79"/>
      <c r="CF525" s="40"/>
      <c r="CG525" s="62"/>
      <c r="CH525" s="62"/>
      <c r="CI525" s="62"/>
      <c r="CJ525" s="40"/>
      <c r="CK525" s="80" t="str">
        <f t="shared" si="481"/>
        <v xml:space="preserve"> </v>
      </c>
      <c r="CL525" s="64"/>
      <c r="CM525" s="6" t="str">
        <f t="shared" ca="1" si="482"/>
        <v xml:space="preserve"> </v>
      </c>
      <c r="CN525" s="6" t="str">
        <f t="shared" ca="1" si="483"/>
        <v xml:space="preserve"> </v>
      </c>
      <c r="CO525" s="80" t="str">
        <f t="shared" ca="1" si="484"/>
        <v xml:space="preserve"> </v>
      </c>
      <c r="CP525" s="80" t="str">
        <f t="shared" si="485"/>
        <v xml:space="preserve"> </v>
      </c>
      <c r="CQ525" s="80">
        <f t="shared" si="486"/>
        <v>18</v>
      </c>
      <c r="CR525" s="80" t="str">
        <f t="shared" si="487"/>
        <v xml:space="preserve"> </v>
      </c>
      <c r="CS525" s="80" t="str">
        <f t="shared" si="488"/>
        <v xml:space="preserve"> </v>
      </c>
    </row>
    <row r="526" spans="1:97">
      <c r="A526" s="156" t="s">
        <v>3540</v>
      </c>
      <c r="B526" s="40" t="s">
        <v>19</v>
      </c>
      <c r="C526" s="40" t="s">
        <v>83</v>
      </c>
      <c r="D526" s="157">
        <v>1123876</v>
      </c>
      <c r="E526" s="162">
        <v>43815</v>
      </c>
      <c r="F526" s="42">
        <v>43859</v>
      </c>
      <c r="G526" s="42">
        <v>25580</v>
      </c>
      <c r="H526" s="43">
        <f>INT(YEARFRAC(G526,F526))</f>
        <v>50</v>
      </c>
      <c r="I526" s="43" t="s">
        <v>11</v>
      </c>
      <c r="J526" s="43" t="s">
        <v>8</v>
      </c>
      <c r="K526" s="44">
        <v>15</v>
      </c>
      <c r="L526" s="44" t="s">
        <v>8</v>
      </c>
      <c r="M526" s="44" t="s">
        <v>11</v>
      </c>
      <c r="N526" s="44" t="s">
        <v>11</v>
      </c>
      <c r="O526" s="45" t="s">
        <v>8</v>
      </c>
      <c r="P526" s="40" t="s">
        <v>9</v>
      </c>
      <c r="Q526" s="40" t="s">
        <v>11</v>
      </c>
      <c r="R526" s="40" t="s">
        <v>8</v>
      </c>
      <c r="S526" s="40" t="s">
        <v>8</v>
      </c>
      <c r="T526" s="40" t="s">
        <v>22</v>
      </c>
      <c r="U526" s="75" t="s">
        <v>11</v>
      </c>
      <c r="V526" s="41" t="s">
        <v>11</v>
      </c>
      <c r="W526" s="75" t="s">
        <v>11</v>
      </c>
      <c r="X526" s="75" t="s">
        <v>11</v>
      </c>
      <c r="Y526" s="75" t="s">
        <v>8</v>
      </c>
      <c r="Z526" s="158"/>
      <c r="AA526" s="40"/>
      <c r="AB526" s="40"/>
      <c r="AC526" s="157"/>
      <c r="AD526" s="40"/>
      <c r="AE526" s="40"/>
      <c r="AF526" s="44">
        <f>Referrals[[#This Row],[Date.Received]]-Referrals[[#This Row],[Date.Assessed]]</f>
        <v>44</v>
      </c>
      <c r="AG526" s="44" t="s">
        <v>644</v>
      </c>
      <c r="AH526" s="44" t="s">
        <v>640</v>
      </c>
      <c r="AI526" s="6" t="s">
        <v>700</v>
      </c>
      <c r="AJ526" s="159">
        <f>YEAR(F526)</f>
        <v>2020</v>
      </c>
      <c r="AK526" s="159">
        <f>MONTH(F526)</f>
        <v>1</v>
      </c>
      <c r="AL526" s="43">
        <f>IF(AG526&lt;&gt;"Male",0,1)</f>
        <v>1</v>
      </c>
      <c r="AM526" s="43">
        <f>IF(AG526&lt;&gt;"Female",0,1)</f>
        <v>0</v>
      </c>
      <c r="AN526" s="43">
        <f>IF(AG526&lt;&gt;"Trans",0,1)</f>
        <v>0</v>
      </c>
      <c r="AO526" s="44">
        <f>IF(AH526&lt;&gt;"AI",0,1)</f>
        <v>0</v>
      </c>
      <c r="AP526" s="43">
        <f>IF(AH526&lt;&gt;"Asian",0,1)</f>
        <v>0</v>
      </c>
      <c r="AQ526" s="43">
        <f>IF(AH526&lt;&gt;"Black/AA",0,1)</f>
        <v>1</v>
      </c>
      <c r="AR526" s="43">
        <f>IF(AH526&lt;&gt;"NH/PI",0,1)</f>
        <v>0</v>
      </c>
      <c r="AS526" s="44">
        <f>IF(AH526&lt;&gt;"White",0,1)</f>
        <v>0</v>
      </c>
      <c r="AT526" s="43">
        <f>IF(AH526&lt;&gt;"Mix/Other",0,1)</f>
        <v>0</v>
      </c>
      <c r="AU526" s="43">
        <f>IF(AI526&lt;&gt;"H/L",0,1)</f>
        <v>0</v>
      </c>
      <c r="AV526" s="43">
        <f>IF(V526&lt;&gt;"Yes",0,1)</f>
        <v>1</v>
      </c>
      <c r="AW526" s="43">
        <f>IF(T526&lt;&gt;"Chronic Homeless",0,1)</f>
        <v>1</v>
      </c>
      <c r="AX526" s="43">
        <f>IF(T526&lt;&gt;"HUD homeless",0,1)</f>
        <v>0</v>
      </c>
      <c r="AY526" s="43">
        <f>IF(T526&lt;&gt;"Long term homeless",0,1)</f>
        <v>0</v>
      </c>
      <c r="AZ526" s="43">
        <f>IF(T526&lt;&gt;"not homeless",0,1)</f>
        <v>0</v>
      </c>
      <c r="BA526" s="43">
        <f>IF(SUM(Referrals[[#This Row],[Tribal.bin]:[GA.bin]]) = 0,0,1)</f>
        <v>1</v>
      </c>
      <c r="BB526" s="43">
        <f>IF(P526&lt;&gt;"Tribal",0,1)</f>
        <v>0</v>
      </c>
      <c r="BC526" s="43">
        <f>IF(P526&lt;&gt;"SSDI",0,1)</f>
        <v>0</v>
      </c>
      <c r="BD526" s="43">
        <f>IF(P526&lt;&gt;"RSDI",0,1)</f>
        <v>0</v>
      </c>
      <c r="BE526" s="43">
        <f>IF(P526&lt;&gt;"none",0,1)</f>
        <v>0</v>
      </c>
      <c r="BF526" s="43">
        <f>IF(P526&lt;&gt;"employment",0,1)</f>
        <v>0</v>
      </c>
      <c r="BG526" s="43">
        <f>IF(P526&lt;&gt;"SSI",0,1)</f>
        <v>0</v>
      </c>
      <c r="BH526" s="43">
        <f>IF(P526&lt;&gt;"GA",0,1)</f>
        <v>1</v>
      </c>
      <c r="BI526" s="43">
        <f>IF(O526&lt;&gt;"no",1,0)</f>
        <v>0</v>
      </c>
      <c r="BJ526" s="43">
        <f t="shared" ref="BJ526:BK528" si="490">IF(M526&lt;&gt;"no",1,0)</f>
        <v>1</v>
      </c>
      <c r="BK526" s="43">
        <f t="shared" si="490"/>
        <v>1</v>
      </c>
      <c r="BL526" s="43">
        <f>IF(L526&lt;&gt;"no",1,0)</f>
        <v>0</v>
      </c>
      <c r="BM526" s="43">
        <f t="shared" ref="BM526:BO528" si="491">IF(Q526&lt;&gt;"",1,0)</f>
        <v>1</v>
      </c>
      <c r="BN526" s="43">
        <f t="shared" si="491"/>
        <v>1</v>
      </c>
      <c r="BO526" s="43">
        <f t="shared" si="491"/>
        <v>1</v>
      </c>
      <c r="BP526" s="43">
        <f>IF(Y526&lt;&gt;"yes",0,1)</f>
        <v>0</v>
      </c>
      <c r="BQ526" s="43">
        <f t="shared" ref="BQ526:BR528" si="492">IF(I526&lt;&gt;"Yes",0,1)</f>
        <v>1</v>
      </c>
      <c r="BR526" s="43">
        <f t="shared" si="492"/>
        <v>0</v>
      </c>
      <c r="BS526" s="43">
        <f t="shared" ref="BS526:BT528" si="493">IF(W526&lt;&gt;"no",1,0)</f>
        <v>1</v>
      </c>
      <c r="BT526" s="43">
        <f t="shared" si="493"/>
        <v>1</v>
      </c>
      <c r="BU526" s="43">
        <f>IF(U526&lt;&gt;"Yes",0,1)</f>
        <v>1</v>
      </c>
      <c r="BV526" s="43">
        <f>IF(I526&lt;&gt;"unkwn",0,1)</f>
        <v>0</v>
      </c>
      <c r="BW526" s="43">
        <f>COUNTIF(Referrals[[#This Row],[Name]:[Alt.contact]],"Mi")</f>
        <v>0</v>
      </c>
      <c r="BX526" s="43">
        <f>IF(BW526 &gt;0,1,0)</f>
        <v>0</v>
      </c>
      <c r="BY526" s="43">
        <f>IF(AD526&lt;&gt;"",1,0)</f>
        <v>0</v>
      </c>
      <c r="BZ526" s="43">
        <f>IF(AE526&lt;&gt;"interview scheduled",0,1)</f>
        <v>0</v>
      </c>
      <c r="CA526" s="43">
        <f>IF(AE526&lt;&gt;"Moved in",0,1)</f>
        <v>0</v>
      </c>
      <c r="CB526" s="43">
        <f>IF(AE526&lt;&gt;"Removed",0,1)</f>
        <v>0</v>
      </c>
      <c r="CC526" s="43">
        <f>IF(AE526&lt;&gt;"in process with PM",0,1)</f>
        <v>0</v>
      </c>
      <c r="CD526" s="43">
        <f>IF(AE526&lt;&gt;"",0,1)</f>
        <v>1</v>
      </c>
      <c r="CE526" s="160"/>
      <c r="CF526" s="40"/>
      <c r="CG526" s="157"/>
      <c r="CH526" s="157"/>
      <c r="CI526" s="157"/>
      <c r="CJ526" s="40"/>
      <c r="CK526" s="159" t="str">
        <f>_xlfn.IFS(AE526="Removed"," ",AE526 = "in process with PM"," ",AE526 = "interview scheduled"," ", AE526 = FALSE, " ", CL526 &gt; 1/1/2010,"no",AE526 = "Moved in","Yes")</f>
        <v xml:space="preserve"> </v>
      </c>
      <c r="CL526" s="161"/>
      <c r="CM526" s="44" t="str">
        <f ca="1">_xlfn.IFS(AE526="Removed"," ",AE526 = "in process with PM"," ",AE526 = "interview scheduled"," ", AE526 = FALSE, " ",CK526 = "no",CL526 - CE526,CK526 = "Yes",TODAY() - CE526)</f>
        <v xml:space="preserve"> </v>
      </c>
      <c r="CN526" s="44"/>
      <c r="CO526" s="159" t="str">
        <f ca="1">_xlfn.IFS(AE526="Removed"," ",AE526 = "in process with PM"," ",AE526 = "interview scheduled"," ", AE526 = FALSE, " ",CM526 &gt; 364,"Yes",CM526 &lt; 365,"no")</f>
        <v xml:space="preserve"> </v>
      </c>
      <c r="CP526" s="159" t="str">
        <f>_xlfn.IFS(AE526="Removed"," ",AE526 = "in process with PM"," ",AE526 = "interview scheduled"," ",AE526 = FALSE, " ", AE526 = "moved in",CE526 - F526)</f>
        <v xml:space="preserve"> </v>
      </c>
      <c r="CQ526" s="159" t="str">
        <f t="shared" si="486"/>
        <v xml:space="preserve"> </v>
      </c>
      <c r="CR526" s="46" t="str">
        <f>_xlfn.IFS(AE526="Removed"," ",AE526 = "in process with PM"," ",AE526 = "interview scheduled"," ",AE526 = FALSE, " ", AE526 = "moved in",CE526 - AD526)</f>
        <v xml:space="preserve"> </v>
      </c>
      <c r="CS526" s="43" t="str">
        <f>_xlfn.IFS(AE526="moved in"," ",AE526 = "in process with PM"," ",AE526 = "interview scheduled"," ",AE526 = FALSE, " ", AE526 = "removed",CJ526 - F526)</f>
        <v xml:space="preserve"> </v>
      </c>
    </row>
    <row r="527" spans="1:97">
      <c r="A527" s="156" t="s">
        <v>3541</v>
      </c>
      <c r="B527" s="40" t="s">
        <v>6</v>
      </c>
      <c r="C527" s="40" t="s">
        <v>705</v>
      </c>
      <c r="D527" s="157">
        <v>1011896</v>
      </c>
      <c r="E527" s="162">
        <v>43703</v>
      </c>
      <c r="F527" s="42">
        <v>43859</v>
      </c>
      <c r="G527" s="42">
        <v>22551</v>
      </c>
      <c r="H527" s="43">
        <f>INT(YEARFRAC(G527,F527))</f>
        <v>58</v>
      </c>
      <c r="I527" s="43" t="s">
        <v>11</v>
      </c>
      <c r="J527" s="43" t="s">
        <v>8</v>
      </c>
      <c r="K527" s="44">
        <v>9</v>
      </c>
      <c r="L527" s="44" t="s">
        <v>8</v>
      </c>
      <c r="M527" s="44" t="s">
        <v>11</v>
      </c>
      <c r="N527" s="44" t="s">
        <v>11</v>
      </c>
      <c r="O527" s="45" t="s">
        <v>8</v>
      </c>
      <c r="P527" s="40" t="s">
        <v>9</v>
      </c>
      <c r="Q527" s="40" t="s">
        <v>11</v>
      </c>
      <c r="R527" s="40" t="s">
        <v>8</v>
      </c>
      <c r="S527" s="40" t="s">
        <v>11</v>
      </c>
      <c r="T527" s="40" t="s">
        <v>22</v>
      </c>
      <c r="U527" s="75" t="s">
        <v>8</v>
      </c>
      <c r="V527" s="41" t="s">
        <v>11</v>
      </c>
      <c r="W527" s="75" t="s">
        <v>8</v>
      </c>
      <c r="X527" s="75" t="s">
        <v>11</v>
      </c>
      <c r="Y527" s="75" t="s">
        <v>8</v>
      </c>
      <c r="Z527" s="158"/>
      <c r="AA527" s="40"/>
      <c r="AB527" s="40"/>
      <c r="AC527" s="157"/>
      <c r="AD527" s="40"/>
      <c r="AE527" s="40"/>
      <c r="AF527" s="44">
        <f>Referrals[[#This Row],[Date.Received]]-Referrals[[#This Row],[Date.Assessed]]</f>
        <v>156</v>
      </c>
      <c r="AG527" s="44" t="s">
        <v>644</v>
      </c>
      <c r="AH527" s="44" t="s">
        <v>640</v>
      </c>
      <c r="AI527" s="6" t="s">
        <v>700</v>
      </c>
      <c r="AJ527" s="159">
        <f>YEAR(F527)</f>
        <v>2020</v>
      </c>
      <c r="AK527" s="159">
        <f>MONTH(F527)</f>
        <v>1</v>
      </c>
      <c r="AL527" s="43">
        <f>IF(AG527&lt;&gt;"Male",0,1)</f>
        <v>1</v>
      </c>
      <c r="AM527" s="43">
        <f>IF(AG527&lt;&gt;"Female",0,1)</f>
        <v>0</v>
      </c>
      <c r="AN527" s="43">
        <f>IF(AG527&lt;&gt;"Trans",0,1)</f>
        <v>0</v>
      </c>
      <c r="AO527" s="44">
        <f>IF(AH527&lt;&gt;"AI",0,1)</f>
        <v>0</v>
      </c>
      <c r="AP527" s="43">
        <f>IF(AH527&lt;&gt;"Asian",0,1)</f>
        <v>0</v>
      </c>
      <c r="AQ527" s="43">
        <f>IF(AH527&lt;&gt;"Black/AA",0,1)</f>
        <v>1</v>
      </c>
      <c r="AR527" s="43">
        <f>IF(AH527&lt;&gt;"NH/PI",0,1)</f>
        <v>0</v>
      </c>
      <c r="AS527" s="44">
        <f>IF(AH527&lt;&gt;"White",0,1)</f>
        <v>0</v>
      </c>
      <c r="AT527" s="43">
        <f>IF(AH527&lt;&gt;"Mix/Other",0,1)</f>
        <v>0</v>
      </c>
      <c r="AU527" s="43">
        <f>IF(AI527&lt;&gt;"H/L",0,1)</f>
        <v>0</v>
      </c>
      <c r="AV527" s="43">
        <f>IF(V527&lt;&gt;"Yes",0,1)</f>
        <v>1</v>
      </c>
      <c r="AW527" s="43">
        <f>IF(T527&lt;&gt;"Chronic Homeless",0,1)</f>
        <v>1</v>
      </c>
      <c r="AX527" s="43">
        <f>IF(T527&lt;&gt;"HUD homeless",0,1)</f>
        <v>0</v>
      </c>
      <c r="AY527" s="43">
        <f>IF(T527&lt;&gt;"Long term homeless",0,1)</f>
        <v>0</v>
      </c>
      <c r="AZ527" s="43">
        <f>IF(T527&lt;&gt;"not homeless",0,1)</f>
        <v>0</v>
      </c>
      <c r="BA527" s="43">
        <f>IF(SUM(Referrals[[#This Row],[Tribal.bin]:[GA.bin]]) = 0,0,1)</f>
        <v>1</v>
      </c>
      <c r="BB527" s="43">
        <f>IF(P527&lt;&gt;"Tribal",0,1)</f>
        <v>0</v>
      </c>
      <c r="BC527" s="43">
        <f>IF(P527&lt;&gt;"SSDI",0,1)</f>
        <v>0</v>
      </c>
      <c r="BD527" s="43">
        <f>IF(P527&lt;&gt;"RSDI",0,1)</f>
        <v>0</v>
      </c>
      <c r="BE527" s="43">
        <f>IF(P527&lt;&gt;"none",0,1)</f>
        <v>0</v>
      </c>
      <c r="BF527" s="43">
        <f>IF(P527&lt;&gt;"employment",0,1)</f>
        <v>0</v>
      </c>
      <c r="BG527" s="43">
        <f>IF(P527&lt;&gt;"SSI",0,1)</f>
        <v>0</v>
      </c>
      <c r="BH527" s="43">
        <f>IF(P527&lt;&gt;"GA",0,1)</f>
        <v>1</v>
      </c>
      <c r="BI527" s="43">
        <f>IF(O527&lt;&gt;"no",1,0)</f>
        <v>0</v>
      </c>
      <c r="BJ527" s="43">
        <f t="shared" si="490"/>
        <v>1</v>
      </c>
      <c r="BK527" s="43">
        <f t="shared" si="490"/>
        <v>1</v>
      </c>
      <c r="BL527" s="43">
        <f>IF(L527&lt;&gt;"no",1,0)</f>
        <v>0</v>
      </c>
      <c r="BM527" s="43">
        <f t="shared" si="491"/>
        <v>1</v>
      </c>
      <c r="BN527" s="43">
        <f t="shared" si="491"/>
        <v>1</v>
      </c>
      <c r="BO527" s="43">
        <f t="shared" si="491"/>
        <v>1</v>
      </c>
      <c r="BP527" s="43">
        <f>IF(Y527&lt;&gt;"yes",0,1)</f>
        <v>0</v>
      </c>
      <c r="BQ527" s="43">
        <f t="shared" si="492"/>
        <v>1</v>
      </c>
      <c r="BR527" s="43">
        <f t="shared" si="492"/>
        <v>0</v>
      </c>
      <c r="BS527" s="43">
        <f t="shared" si="493"/>
        <v>0</v>
      </c>
      <c r="BT527" s="43">
        <f t="shared" si="493"/>
        <v>1</v>
      </c>
      <c r="BU527" s="43">
        <f>IF(U527&lt;&gt;"Yes",0,1)</f>
        <v>0</v>
      </c>
      <c r="BV527" s="43">
        <f>IF(I527&lt;&gt;"unkwn",0,1)</f>
        <v>0</v>
      </c>
      <c r="BW527" s="43">
        <f>COUNTIF(Referrals[[#This Row],[Name]:[Alt.contact]],"Mi")</f>
        <v>0</v>
      </c>
      <c r="BX527" s="43">
        <f>IF(BW527 &gt;0,1,0)</f>
        <v>0</v>
      </c>
      <c r="BY527" s="43">
        <f>IF(AD527&lt;&gt;"",1,0)</f>
        <v>0</v>
      </c>
      <c r="BZ527" s="43">
        <f>IF(AE527&lt;&gt;"interview scheduled",0,1)</f>
        <v>0</v>
      </c>
      <c r="CA527" s="43">
        <f>IF(AE527&lt;&gt;"Moved in",0,1)</f>
        <v>0</v>
      </c>
      <c r="CB527" s="43">
        <f>IF(AE527&lt;&gt;"Removed",0,1)</f>
        <v>0</v>
      </c>
      <c r="CC527" s="43">
        <f>IF(AE527&lt;&gt;"in process with PM",0,1)</f>
        <v>0</v>
      </c>
      <c r="CD527" s="43">
        <f>IF(AE527&lt;&gt;"",0,1)</f>
        <v>1</v>
      </c>
      <c r="CE527" s="160"/>
      <c r="CF527" s="40"/>
      <c r="CG527" s="157"/>
      <c r="CH527" s="157"/>
      <c r="CI527" s="157"/>
      <c r="CJ527" s="40"/>
      <c r="CK527" s="159" t="str">
        <f>_xlfn.IFS(AE527="Removed"," ",AE527 = "in process with PM"," ",AE527 = "interview scheduled"," ", AE527 = FALSE, " ", CL527 &gt; 1/1/2010,"no",AE527 = "Moved in","Yes")</f>
        <v xml:space="preserve"> </v>
      </c>
      <c r="CL527" s="161"/>
      <c r="CM527" s="44" t="str">
        <f ca="1">_xlfn.IFS(AE527="Removed"," ",AE527 = "in process with PM"," ",AE527 = "interview scheduled"," ", AE527 = FALSE, " ",CK527 = "no",CL527 - CE527,CK527 = "Yes",TODAY() - CE527)</f>
        <v xml:space="preserve"> </v>
      </c>
      <c r="CN527" s="44"/>
      <c r="CO527" s="159" t="str">
        <f ca="1">_xlfn.IFS(AE527="Removed"," ",AE527 = "in process with PM"," ",AE527 = "interview scheduled"," ", AE527 = FALSE, " ",CM527 &gt; 364,"Yes",CM527 &lt; 365,"no")</f>
        <v xml:space="preserve"> </v>
      </c>
      <c r="CP527" s="159" t="str">
        <f>_xlfn.IFS(AE527="Removed"," ",AE527 = "in process with PM"," ",AE527 = "interview scheduled"," ",AE527 = FALSE, " ", AE527 = "moved in",CE527 - F527)</f>
        <v xml:space="preserve"> </v>
      </c>
      <c r="CQ527" s="159" t="str">
        <f t="shared" si="486"/>
        <v xml:space="preserve"> </v>
      </c>
      <c r="CR527" s="46" t="str">
        <f>_xlfn.IFS(AE527="Removed"," ",AE527 = "in process with PM"," ",AE527 = "interview scheduled"," ",AE527 = FALSE, " ", AE527 = "moved in",CE527 - AD527)</f>
        <v xml:space="preserve"> </v>
      </c>
      <c r="CS527" s="43" t="str">
        <f>_xlfn.IFS(AE527="moved in"," ",AE527 = "in process with PM"," ",AE527 = "interview scheduled"," ",AE527 = FALSE, " ", AE527 = "removed",CJ527 - F527)</f>
        <v xml:space="preserve"> </v>
      </c>
    </row>
    <row r="528" spans="1:97">
      <c r="A528" s="156" t="s">
        <v>3542</v>
      </c>
      <c r="B528" s="40" t="s">
        <v>284</v>
      </c>
      <c r="C528" s="40" t="s">
        <v>648</v>
      </c>
      <c r="D528" s="157">
        <v>1097171</v>
      </c>
      <c r="E528" s="162">
        <v>43678</v>
      </c>
      <c r="F528" s="42">
        <v>43859</v>
      </c>
      <c r="G528" s="42">
        <v>33610</v>
      </c>
      <c r="H528" s="43">
        <f>INT(YEARFRAC(G528,F528))</f>
        <v>28</v>
      </c>
      <c r="I528" s="43" t="s">
        <v>8</v>
      </c>
      <c r="J528" s="43" t="s">
        <v>8</v>
      </c>
      <c r="K528" s="44">
        <v>12</v>
      </c>
      <c r="L528" s="44" t="s">
        <v>8</v>
      </c>
      <c r="M528" s="44" t="s">
        <v>11</v>
      </c>
      <c r="N528" s="44" t="s">
        <v>8</v>
      </c>
      <c r="O528" s="45" t="s">
        <v>8</v>
      </c>
      <c r="P528" s="40" t="s">
        <v>9</v>
      </c>
      <c r="Q528" s="40" t="s">
        <v>11</v>
      </c>
      <c r="R528" s="40" t="s">
        <v>8</v>
      </c>
      <c r="S528" s="40" t="s">
        <v>8</v>
      </c>
      <c r="T528" s="40" t="s">
        <v>45</v>
      </c>
      <c r="U528" s="75" t="s">
        <v>8</v>
      </c>
      <c r="V528" s="41" t="s">
        <v>11</v>
      </c>
      <c r="W528" s="75" t="s">
        <v>11</v>
      </c>
      <c r="X528" s="75" t="s">
        <v>11</v>
      </c>
      <c r="Y528" s="75" t="s">
        <v>8</v>
      </c>
      <c r="Z528" s="158"/>
      <c r="AA528" s="40"/>
      <c r="AB528" s="40"/>
      <c r="AC528" s="157"/>
      <c r="AD528" s="40"/>
      <c r="AE528" s="40"/>
      <c r="AF528" s="44">
        <f>Referrals[[#This Row],[Date.Received]]-Referrals[[#This Row],[Date.Assessed]]</f>
        <v>181</v>
      </c>
      <c r="AG528" s="44" t="s">
        <v>644</v>
      </c>
      <c r="AH528" s="44" t="s">
        <v>640</v>
      </c>
      <c r="AI528" s="6" t="s">
        <v>700</v>
      </c>
      <c r="AJ528" s="159">
        <f>YEAR(F528)</f>
        <v>2020</v>
      </c>
      <c r="AK528" s="159">
        <f>MONTH(F528)</f>
        <v>1</v>
      </c>
      <c r="AL528" s="43">
        <f>IF(AG528&lt;&gt;"Male",0,1)</f>
        <v>1</v>
      </c>
      <c r="AM528" s="43">
        <f>IF(AG528&lt;&gt;"Female",0,1)</f>
        <v>0</v>
      </c>
      <c r="AN528" s="43">
        <f>IF(AG528&lt;&gt;"Trans",0,1)</f>
        <v>0</v>
      </c>
      <c r="AO528" s="44">
        <f>IF(AH528&lt;&gt;"AI",0,1)</f>
        <v>0</v>
      </c>
      <c r="AP528" s="43">
        <f>IF(AH528&lt;&gt;"Asian",0,1)</f>
        <v>0</v>
      </c>
      <c r="AQ528" s="43">
        <f>IF(AH528&lt;&gt;"Black/AA",0,1)</f>
        <v>1</v>
      </c>
      <c r="AR528" s="43">
        <f>IF(AH528&lt;&gt;"NH/PI",0,1)</f>
        <v>0</v>
      </c>
      <c r="AS528" s="44">
        <f>IF(AH528&lt;&gt;"White",0,1)</f>
        <v>0</v>
      </c>
      <c r="AT528" s="43">
        <f>IF(AH528&lt;&gt;"Mix/Other",0,1)</f>
        <v>0</v>
      </c>
      <c r="AU528" s="43">
        <f>IF(AI528&lt;&gt;"H/L",0,1)</f>
        <v>0</v>
      </c>
      <c r="AV528" s="43">
        <f>IF(V528&lt;&gt;"Yes",0,1)</f>
        <v>1</v>
      </c>
      <c r="AW528" s="43">
        <f>IF(T528&lt;&gt;"Chronic Homeless",0,1)</f>
        <v>0</v>
      </c>
      <c r="AX528" s="43">
        <f>IF(T528&lt;&gt;"HUD homeless",0,1)</f>
        <v>0</v>
      </c>
      <c r="AY528" s="43">
        <f>IF(T528&lt;&gt;"Long term homeless",0,1)</f>
        <v>1</v>
      </c>
      <c r="AZ528" s="43">
        <f>IF(T528&lt;&gt;"not homeless",0,1)</f>
        <v>0</v>
      </c>
      <c r="BA528" s="43">
        <f>IF(SUM(Referrals[[#This Row],[Tribal.bin]:[GA.bin]]) = 0,0,1)</f>
        <v>1</v>
      </c>
      <c r="BB528" s="43">
        <f>IF(P528&lt;&gt;"Tribal",0,1)</f>
        <v>0</v>
      </c>
      <c r="BC528" s="43">
        <f>IF(P528&lt;&gt;"SSDI",0,1)</f>
        <v>0</v>
      </c>
      <c r="BD528" s="43">
        <f>IF(P528&lt;&gt;"RSDI",0,1)</f>
        <v>0</v>
      </c>
      <c r="BE528" s="43">
        <f>IF(P528&lt;&gt;"none",0,1)</f>
        <v>0</v>
      </c>
      <c r="BF528" s="43">
        <f>IF(P528&lt;&gt;"employment",0,1)</f>
        <v>0</v>
      </c>
      <c r="BG528" s="43">
        <f>IF(P528&lt;&gt;"SSI",0,1)</f>
        <v>0</v>
      </c>
      <c r="BH528" s="43">
        <f>IF(P528&lt;&gt;"GA",0,1)</f>
        <v>1</v>
      </c>
      <c r="BI528" s="43">
        <f>IF(O528&lt;&gt;"no",1,0)</f>
        <v>0</v>
      </c>
      <c r="BJ528" s="43">
        <f t="shared" si="490"/>
        <v>1</v>
      </c>
      <c r="BK528" s="43">
        <f t="shared" si="490"/>
        <v>0</v>
      </c>
      <c r="BL528" s="43">
        <f>IF(L528&lt;&gt;"no",1,0)</f>
        <v>0</v>
      </c>
      <c r="BM528" s="43">
        <f t="shared" si="491"/>
        <v>1</v>
      </c>
      <c r="BN528" s="43">
        <f t="shared" si="491"/>
        <v>1</v>
      </c>
      <c r="BO528" s="43">
        <f t="shared" si="491"/>
        <v>1</v>
      </c>
      <c r="BP528" s="43">
        <f>IF(Y528&lt;&gt;"yes",0,1)</f>
        <v>0</v>
      </c>
      <c r="BQ528" s="43">
        <f t="shared" si="492"/>
        <v>0</v>
      </c>
      <c r="BR528" s="43">
        <f t="shared" si="492"/>
        <v>0</v>
      </c>
      <c r="BS528" s="43">
        <f t="shared" si="493"/>
        <v>1</v>
      </c>
      <c r="BT528" s="43">
        <f t="shared" si="493"/>
        <v>1</v>
      </c>
      <c r="BU528" s="43">
        <f>IF(U528&lt;&gt;"Yes",0,1)</f>
        <v>0</v>
      </c>
      <c r="BV528" s="43">
        <f>IF(I528&lt;&gt;"unkwn",0,1)</f>
        <v>0</v>
      </c>
      <c r="BW528" s="43">
        <f>COUNTIF(Referrals[[#This Row],[Name]:[Alt.contact]],"Mi")</f>
        <v>0</v>
      </c>
      <c r="BX528" s="43">
        <f>IF(BW528 &gt;0,1,0)</f>
        <v>0</v>
      </c>
      <c r="BY528" s="43">
        <f>IF(AD528&lt;&gt;"",1,0)</f>
        <v>0</v>
      </c>
      <c r="BZ528" s="43">
        <f>IF(AE528&lt;&gt;"interview scheduled",0,1)</f>
        <v>0</v>
      </c>
      <c r="CA528" s="43">
        <f>IF(AE528&lt;&gt;"Moved in",0,1)</f>
        <v>0</v>
      </c>
      <c r="CB528" s="43">
        <f>IF(AE528&lt;&gt;"Removed",0,1)</f>
        <v>0</v>
      </c>
      <c r="CC528" s="43">
        <f>IF(AE528&lt;&gt;"in process with PM",0,1)</f>
        <v>0</v>
      </c>
      <c r="CD528" s="43">
        <f>IF(AE528&lt;&gt;"",0,1)</f>
        <v>1</v>
      </c>
      <c r="CE528" s="160"/>
      <c r="CF528" s="40"/>
      <c r="CG528" s="157"/>
      <c r="CH528" s="157"/>
      <c r="CI528" s="157"/>
      <c r="CJ528" s="40"/>
      <c r="CK528" s="159" t="str">
        <f>_xlfn.IFS(AE528="Removed"," ",AE528 = "in process with PM"," ",AE528 = "interview scheduled"," ", AE528 = FALSE, " ", CL528 &gt; 1/1/2010,"no",AE528 = "Moved in","Yes")</f>
        <v xml:space="preserve"> </v>
      </c>
      <c r="CL528" s="161"/>
      <c r="CM528" s="44" t="str">
        <f ca="1">_xlfn.IFS(AE528="Removed"," ",AE528 = "in process with PM"," ",AE528 = "interview scheduled"," ", AE528 = FALSE, " ",CK528 = "no",CL528 - CE528,CK528 = "Yes",TODAY() - CE528)</f>
        <v xml:space="preserve"> </v>
      </c>
      <c r="CN528" s="44"/>
      <c r="CO528" s="159" t="str">
        <f ca="1">_xlfn.IFS(AE528="Removed"," ",AE528 = "in process with PM"," ",AE528 = "interview scheduled"," ", AE528 = FALSE, " ",CM528 &gt; 364,"Yes",CM528 &lt; 365,"no")</f>
        <v xml:space="preserve"> </v>
      </c>
      <c r="CP528" s="159" t="str">
        <f>_xlfn.IFS(AE528="Removed"," ",AE528 = "in process with PM"," ",AE528 = "interview scheduled"," ",AE528 = FALSE, " ", AE528 = "moved in",CE528 - F528)</f>
        <v xml:space="preserve"> </v>
      </c>
      <c r="CQ528" s="159" t="str">
        <f t="shared" si="486"/>
        <v xml:space="preserve"> </v>
      </c>
      <c r="CR528" s="46" t="str">
        <f>_xlfn.IFS(AE528="Removed"," ",AE528 = "in process with PM"," ",AE528 = "interview scheduled"," ",AE528 = FALSE, " ", AE528 = "moved in",CE528 - AD528)</f>
        <v xml:space="preserve"> </v>
      </c>
      <c r="CS528" s="43" t="str">
        <f>_xlfn.IFS(AE528="moved in"," ",AE528 = "in process with PM"," ",AE528 = "interview scheduled"," ",AE528 = FALSE, " ", AE528 = "removed",CJ528 - F528)</f>
        <v xml:space="preserve"> </v>
      </c>
    </row>
  </sheetData>
  <phoneticPr fontId="18" type="noConversion"/>
  <conditionalFormatting sqref="A2:A5998">
    <cfRule type="duplicateValues" dxfId="898" priority="9"/>
  </conditionalFormatting>
  <conditionalFormatting sqref="CU526:CU5000 A2:CS5000">
    <cfRule type="expression" dxfId="897" priority="1">
      <formula>$AE2="contacted"</formula>
    </cfRule>
    <cfRule type="expression" dxfId="896" priority="2">
      <formula>$AE2="moved in"</formula>
    </cfRule>
    <cfRule type="expression" dxfId="895" priority="3">
      <formula>$AE2="removed"</formula>
    </cfRule>
    <cfRule type="expression" dxfId="894" priority="4">
      <formula>$AE2="appears eligible"</formula>
    </cfRule>
    <cfRule type="expression" dxfId="893" priority="5">
      <formula>$AE2="in process with services"</formula>
    </cfRule>
    <cfRule type="expression" dxfId="892" priority="6">
      <formula>$AE2="interview scheduled"</formula>
    </cfRule>
    <cfRule type="expression" dxfId="891" priority="7">
      <formula>$AE2="in process with PM"</formula>
    </cfRule>
  </conditionalFormatting>
  <hyperlinks>
    <hyperlink ref="CJ78" r:id="rId1" display="CEs Referrals\Howard Davis\Howard AD Form.docx" xr:uid="{00000000-0004-0000-0000-000000000000}"/>
    <hyperlink ref="CJ80" r:id="rId2" display="CEs Referrals\Paul Knutson\Paul AD Form.docx" xr:uid="{00000000-0004-0000-0000-000001000000}"/>
    <hyperlink ref="CJ84" r:id="rId3" display="CEs Referrals\Benny Southworth\Benny AD Form.docx" xr:uid="{00000000-0004-0000-0000-000002000000}"/>
    <hyperlink ref="CJ93" r:id="rId4" display="CEs Referrals\Valencia Swint\Valencia AD Form.docx" xr:uid="{00000000-0004-0000-0000-000003000000}"/>
    <hyperlink ref="CJ81" r:id="rId5" display="CEs Referrals\Raymond Hawn\Raymond AD Form.docx" xr:uid="{00000000-0004-0000-0000-000004000000}"/>
    <hyperlink ref="CJ75" r:id="rId6" display="CEs Referrals\Jovanna Evans\Jovonna AD Form.docx" xr:uid="{00000000-0004-0000-0000-000005000000}"/>
    <hyperlink ref="CJ68" r:id="rId7" display="CEs Referrals\Crystal Oakgrove" xr:uid="{00000000-0004-0000-0000-000006000000}"/>
    <hyperlink ref="CJ69" r:id="rId8" display="CEs Referrals\Cue Hodges\Cue AD Form.docx" xr:uid="{00000000-0004-0000-0000-000007000000}"/>
    <hyperlink ref="CJ70" r:id="rId9" display="CEs Referrals\Garrick Lee\Garrick AD Form.docx" xr:uid="{00000000-0004-0000-0000-000008000000}"/>
    <hyperlink ref="CJ67" r:id="rId10" display="CEs Referrals\Rico Mullins\Rico AD Form.docx" xr:uid="{00000000-0004-0000-0000-000009000000}"/>
    <hyperlink ref="CJ66" r:id="rId11" display="CEs Referrals\Joseph Nyaboe\Joseph AD Form.docx" xr:uid="{00000000-0004-0000-0000-00000A000000}"/>
    <hyperlink ref="CJ65" r:id="rId12" display="CEs Referrals\Brandon Helvig\Brandon AD Form 2.docx" xr:uid="{00000000-0004-0000-0000-00000B000000}"/>
    <hyperlink ref="CJ61" r:id="rId13" display="CEs Referrals\Yvonne Lussier\Yvonne AD Form.docx" xr:uid="{00000000-0004-0000-0000-00000C000000}"/>
    <hyperlink ref="CJ58" r:id="rId14" display="Kevin AD Form (2)" xr:uid="{00000000-0004-0000-0000-00000D000000}"/>
    <hyperlink ref="CJ56" r:id="rId15" display="CEs Referrals\Hassan Nurr\Hassan AD Form.docx" xr:uid="{00000000-0004-0000-0000-00000E000000}"/>
    <hyperlink ref="CJ60" r:id="rId16" display="CEs Referrals\Edwin Bullhead\Edwin AD Form.docx" xr:uid="{00000000-0004-0000-0000-00000F000000}"/>
    <hyperlink ref="CJ73" r:id="rId17" display="CEs Referrals\Marcus Meeks\Marcus AD Form.docx" xr:uid="{00000000-0004-0000-0000-000010000000}"/>
    <hyperlink ref="CJ72" r:id="rId18" display="CEs Referrals\Levi Spencer\Levi AD Form.docx" xr:uid="{00000000-0004-0000-0000-000011000000}"/>
    <hyperlink ref="CJ98" r:id="rId19" display="CEs Referrals\Tonya Harris\Tonya AD Form.docx" xr:uid="{00000000-0004-0000-0000-000012000000}"/>
    <hyperlink ref="CJ71" r:id="rId20" display="CEs Referrals\Michael Hammond\Michael AD Form.docx" xr:uid="{00000000-0004-0000-0000-000013000000}"/>
    <hyperlink ref="CJ91" r:id="rId21" display="CEs Referrals\Mariellen King\Mariellen AD Form.docx" xr:uid="{00000000-0004-0000-0000-000014000000}"/>
    <hyperlink ref="CJ105" r:id="rId22" display="CEs Referrals\David Jones\David AD Form.docx" xr:uid="{00000000-0004-0000-0000-000015000000}"/>
    <hyperlink ref="CJ92" r:id="rId23" display="CEs Referrals\Mark Burmesiter\Mark AD Form.docx" xr:uid="{00000000-0004-0000-0000-000016000000}"/>
    <hyperlink ref="CJ57" r:id="rId24" display="CEs Referrals\Angeline Martin\Angeline AD Form 2.docx" xr:uid="{00000000-0004-0000-0000-000017000000}"/>
    <hyperlink ref="CJ99" r:id="rId25" display="CEs Referrals\Jeffrey Theisen\Jeffrey AD Form.docx" xr:uid="{00000000-0004-0000-0000-000018000000}"/>
    <hyperlink ref="CJ111" r:id="rId26" display="CEs Referrals\Sean McKee-Page\Sean AD Form.docx" xr:uid="{00000000-0004-0000-0000-000019000000}"/>
    <hyperlink ref="CJ116" r:id="rId27" display="CEs Referrals\Manuel Ramat\Manuel AD Form.docx" xr:uid="{00000000-0004-0000-0000-00001A000000}"/>
    <hyperlink ref="CJ121" r:id="rId28" display="CEs Referrals\Richard Armstrong\Richard AD Form.docx" xr:uid="{00000000-0004-0000-0000-00001B000000}"/>
    <hyperlink ref="CJ100" r:id="rId29" display="CEs Referrals\Ajoko Gaye\Ajoko AD Form.docx" xr:uid="{00000000-0004-0000-0000-00001C000000}"/>
    <hyperlink ref="CJ117" r:id="rId30" display="CEs Referrals\Raffe Eugene King\Raffe AD Form.docx" xr:uid="{00000000-0004-0000-0000-00001D000000}"/>
    <hyperlink ref="CJ59" r:id="rId31" display="Carol AD Form" xr:uid="{00000000-0004-0000-0000-00001E000000}"/>
    <hyperlink ref="CJ86" r:id="rId32" display="CEs Referrals\Jimmie Jackson\Jimmie AD Form.docx" xr:uid="{00000000-0004-0000-0000-00001F000000}"/>
    <hyperlink ref="CJ108" r:id="rId33" display="CEs Referrals\Onesmus Daniel\Onesmus AD Form.docx" xr:uid="{00000000-0004-0000-0000-000020000000}"/>
    <hyperlink ref="CJ114" r:id="rId34" display="Johnny AD Form" xr:uid="{00000000-0004-0000-0000-000021000000}"/>
    <hyperlink ref="CJ115" r:id="rId35" display="CEs Referrals\Lakota Powers\Lakota AD Form.docx" xr:uid="{00000000-0004-0000-0000-000022000000}"/>
    <hyperlink ref="CJ90" r:id="rId36" display="CEs Referrals\Charles Laymon\CharlesAD Form.docx" xr:uid="{00000000-0004-0000-0000-000023000000}"/>
    <hyperlink ref="CJ95" r:id="rId37" display="CEs Referrals\Anthony Feather\Anthony AD Form.docx" xr:uid="{00000000-0004-0000-0000-000024000000}"/>
    <hyperlink ref="CJ134" r:id="rId38" display="CEs Referrals\Seng Thor\Seng AD Form.docx" xr:uid="{00000000-0004-0000-0000-000025000000}"/>
    <hyperlink ref="CJ119" r:id="rId39" display="CEs Referrals\Gary Nelson\Gary AD Form.docx" xr:uid="{00000000-0004-0000-0000-000026000000}"/>
    <hyperlink ref="CJ94" r:id="rId40" display="CEs Referrals\Miles Shaw\Miles AD Form.docx" xr:uid="{00000000-0004-0000-0000-000027000000}"/>
    <hyperlink ref="CJ109" r:id="rId41" display="CEs Referrals\Leroy Newsom\Leroy AD Form.docx" xr:uid="{00000000-0004-0000-0000-000028000000}"/>
    <hyperlink ref="CJ106" r:id="rId42" display="CEs Referrals\Farid Suleiman\Farid AD Form.docx" xr:uid="{00000000-0004-0000-0000-000029000000}"/>
    <hyperlink ref="CJ107" r:id="rId43" display="CEs Referrals\Danielle Nall\Danielle AD Form.docx" xr:uid="{00000000-0004-0000-0000-00002A000000}"/>
    <hyperlink ref="CJ89" r:id="rId44" display="CEs Referrals\Tyrone Johnson\Tyrone AD Form.docx" xr:uid="{00000000-0004-0000-0000-00002B000000}"/>
    <hyperlink ref="CJ133" r:id="rId45" display="CEs Referrals\Jason Tarnowski\Jason AD Form.docx" xr:uid="{00000000-0004-0000-0000-00002C000000}"/>
    <hyperlink ref="CJ130" r:id="rId46" display="CEs Referrals\Joshua Woosley\Joshua AD Form.docx" xr:uid="{00000000-0004-0000-0000-00002D000000}"/>
    <hyperlink ref="CJ102" r:id="rId47" display="CEs Referrals\Eric Brown\Eric AD Form.docx" xr:uid="{00000000-0004-0000-0000-00002E000000}"/>
    <hyperlink ref="CJ145" r:id="rId48" display="Scott AD Form" xr:uid="{00000000-0004-0000-0000-00002F000000}"/>
    <hyperlink ref="CJ143" r:id="rId49" display="CEs Referrals\Richard Knudson\Richard AD Form.docx" xr:uid="{00000000-0004-0000-0000-000030000000}"/>
    <hyperlink ref="CJ136" r:id="rId50" display="CEs Referrals\Marcus Gross\Marcus AD Form.docx" xr:uid="{00000000-0004-0000-0000-000031000000}"/>
    <hyperlink ref="CJ144" r:id="rId51" display="CEs Referrals\Richard Mouneu\Richard AD Form.docx" xr:uid="{00000000-0004-0000-0000-000032000000}"/>
    <hyperlink ref="CJ140" r:id="rId52" display="CEs Referrals\David Peterson\David AD Form.docx" xr:uid="{00000000-0004-0000-0000-000033000000}"/>
    <hyperlink ref="CJ147" r:id="rId53" display="CEs Referrals\William Hutchinson\William AD Form.docx" xr:uid="{00000000-0004-0000-0000-000034000000}"/>
    <hyperlink ref="CJ127" r:id="rId54" display="CEs Referrals\Charles Scott\Charles AD Form.docx" xr:uid="{00000000-0004-0000-0000-000035000000}"/>
    <hyperlink ref="CJ112" r:id="rId55" display="Candace AD Form" xr:uid="{00000000-0004-0000-0000-000036000000}"/>
    <hyperlink ref="CJ120" r:id="rId56" display="Michael AD Form 2" xr:uid="{00000000-0004-0000-0000-000037000000}"/>
    <hyperlink ref="CJ118" r:id="rId57" display="CEs Referrals\Scott Marquardt\Scott AD Form.docx" xr:uid="{00000000-0004-0000-0000-000038000000}"/>
    <hyperlink ref="CJ64" r:id="rId58" display="CEs Referrals\Alayne Sorenson\Alayne AD Form 2.docx" xr:uid="{00000000-0004-0000-0000-000039000000}"/>
    <hyperlink ref="CJ110" r:id="rId59" display="CEs Referrals\Richard Brinda\Richard AD Form.docx" xr:uid="{00000000-0004-0000-0000-00003A000000}"/>
    <hyperlink ref="CJ128" r:id="rId60" display="Marceat AD Form" xr:uid="{00000000-0004-0000-0000-00003B000000}"/>
    <hyperlink ref="CJ88" r:id="rId61" display="Joel AD Form 2" xr:uid="{00000000-0004-0000-0000-00003C000000}"/>
    <hyperlink ref="CJ104" r:id="rId62" display="CEs Referrals\Stephen Schule\Stephen AD Form.docx" xr:uid="{00000000-0004-0000-0000-00003D000000}"/>
    <hyperlink ref="CJ126" r:id="rId63" display="CEs Referrals\Laura Ross\Laura AD Form.docx" xr:uid="{00000000-0004-0000-0000-00003E000000}"/>
    <hyperlink ref="CJ82" r:id="rId64" display="Shalynda AD Form" xr:uid="{00000000-0004-0000-0000-00003F000000}"/>
    <hyperlink ref="CJ79" r:id="rId65" display="CEs Referrals\Marina Roberson\Marina AD Form 2.docx" xr:uid="{00000000-0004-0000-0000-000040000000}"/>
    <hyperlink ref="CJ129" r:id="rId66" display="Taylor AD Form" xr:uid="{00000000-0004-0000-0000-000041000000}"/>
    <hyperlink ref="CJ83" r:id="rId67" display="CEs Referrals\Sophia Amacende-Aguilar\Sophia AD Form 2.docx" xr:uid="{00000000-0004-0000-0000-000042000000}"/>
    <hyperlink ref="CJ87" r:id="rId68" display="CEs Referrals\Wilbur Williams\Wilbur AD Form.docx" xr:uid="{00000000-0004-0000-0000-000043000000}"/>
    <hyperlink ref="CJ125" r:id="rId69" display="CEs Referrals\Johnny Miller\Johnny AD Form.docx" xr:uid="{00000000-0004-0000-0000-000044000000}"/>
    <hyperlink ref="CJ124" r:id="rId70" display="CEs Referrals\John Lemieux\John AD Form.docx" xr:uid="{00000000-0004-0000-0000-000045000000}"/>
    <hyperlink ref="CJ123" r:id="rId71" display="CEs Referrals\Christine Williams\Christine AD Form.docx" xr:uid="{00000000-0004-0000-0000-000046000000}"/>
    <hyperlink ref="CJ131" r:id="rId72" display="CEs Referrals\Tyrone Muchko\Tyrone AD Form.docx" xr:uid="{00000000-0004-0000-0000-000047000000}"/>
    <hyperlink ref="CJ166" r:id="rId73" display="CEs Referrals\Pierre St. Pierre\Pierre AD Form.docx" xr:uid="{00000000-0004-0000-0000-000048000000}"/>
    <hyperlink ref="CJ158" r:id="rId74" display="CEs Referrals\Moses Gomes\Moses AD Form.docx" xr:uid="{00000000-0004-0000-0000-000049000000}"/>
    <hyperlink ref="CJ168" r:id="rId75" display="CEs Referrals\Brock Blanton\Brock AD Form.docx" xr:uid="{00000000-0004-0000-0000-00004A000000}"/>
    <hyperlink ref="CJ137" r:id="rId76" display="CEs Referrals\Ronald Gakin\Ronald AD Form.docx" xr:uid="{00000000-0004-0000-0000-00004B000000}"/>
    <hyperlink ref="CJ152" r:id="rId77" display="CEs Referrals\Allison Dorn\Allison AD Form.docx" xr:uid="{00000000-0004-0000-0000-00004C000000}"/>
    <hyperlink ref="CJ170" r:id="rId78" display="CEs Referrals\John Mason\John AD Form.docx" xr:uid="{00000000-0004-0000-0000-00004D000000}"/>
    <hyperlink ref="CJ150" r:id="rId79" display="CEs Referrals\Richard Clark\Richard AD Form.docx" xr:uid="{00000000-0004-0000-0000-00004E000000}"/>
    <hyperlink ref="CJ159" r:id="rId80" display="CEs Referrals\Roger Chapman\Roger AD Form.docx" xr:uid="{00000000-0004-0000-0000-00004F000000}"/>
    <hyperlink ref="CJ160" r:id="rId81" display="CEs Referrals\Tera Evans\Tera AD Form.docx" xr:uid="{00000000-0004-0000-0000-000050000000}"/>
    <hyperlink ref="CJ176" r:id="rId82" display="CEs Referrals\Royale Devine\Royale AD Form.docx" xr:uid="{00000000-0004-0000-0000-000051000000}"/>
    <hyperlink ref="CJ141" r:id="rId83" display="CEs Referrals\Eric Johnson\Eric AD Form.docx" xr:uid="{00000000-0004-0000-0000-000052000000}"/>
    <hyperlink ref="CJ156" r:id="rId84" display="CEs Referrals\Jennifer Wright\Jennifer AD Form.docx" xr:uid="{00000000-0004-0000-0000-000053000000}"/>
    <hyperlink ref="CJ177" r:id="rId85" display="CEs Referrals\Virgil Feather\Virgil AD Form.docx" xr:uid="{00000000-0004-0000-0000-000054000000}"/>
    <hyperlink ref="CJ172" r:id="rId86" display="CEs Referrals\Rodney Franklin\Rodney AD Form.docx" xr:uid="{00000000-0004-0000-0000-000055000000}"/>
    <hyperlink ref="CJ122" r:id="rId87" display="CEs Referrals\Sean Pedersonn\Sean AD Form.docx" xr:uid="{00000000-0004-0000-0000-000056000000}"/>
    <hyperlink ref="CJ151" r:id="rId88" display="CEs Referrals\Edward Fogarty\Edward AD Form.docx" xr:uid="{00000000-0004-0000-0000-000057000000}"/>
    <hyperlink ref="CJ148" r:id="rId89" display="CEs Referrals\Nannette Davis\Nannette AD Form.docx" xr:uid="{00000000-0004-0000-0000-000058000000}"/>
    <hyperlink ref="CJ146" r:id="rId90" display="CEs Referrals\Tremayne Shanklih\Tremayne AD Form.docx" xr:uid="{00000000-0004-0000-0000-000059000000}"/>
    <hyperlink ref="CJ173" r:id="rId91" display="CEs Referrals\Earl Wembley\EarlAD Form.docx" xr:uid="{00000000-0004-0000-0000-00005A000000}"/>
  </hyperlinks>
  <pageMargins left="0.7" right="0.7" top="0.75" bottom="0.75" header="0.3" footer="0.3"/>
  <pageSetup orientation="landscape" r:id="rId92"/>
  <legacyDrawing r:id="rId93"/>
  <tableParts count="1">
    <tablePart r:id="rId9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A3B04-D61B-42E9-BC76-772F17AAEFB8}">
  <sheetPr>
    <tabColor theme="9"/>
  </sheetPr>
  <dimension ref="A1:BP61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C22" sqref="C22"/>
    </sheetView>
  </sheetViews>
  <sheetFormatPr defaultRowHeight="15" outlineLevelCol="1"/>
  <cols>
    <col min="1" max="1" width="26.7109375" style="14" customWidth="1"/>
    <col min="2" max="2" width="22.7109375" customWidth="1"/>
    <col min="3" max="3" width="10.7109375" customWidth="1"/>
    <col min="4" max="4" width="12.7109375" style="1" hidden="1" customWidth="1" outlineLevel="1"/>
    <col min="5" max="5" width="5.7109375" style="1" hidden="1" customWidth="1" outlineLevel="1"/>
    <col min="6" max="6" width="9.7109375" style="6" customWidth="1" collapsed="1"/>
    <col min="7" max="8" width="9.7109375" style="6" hidden="1" customWidth="1" outlineLevel="1"/>
    <col min="9" max="9" width="9.5703125" style="97" hidden="1" customWidth="1" outlineLevel="1"/>
    <col min="10" max="10" width="16.85546875" hidden="1" customWidth="1" outlineLevel="1"/>
    <col min="11" max="11" width="7.85546875" hidden="1" customWidth="1" outlineLevel="1"/>
    <col min="12" max="12" width="11.5703125" hidden="1" customWidth="1" outlineLevel="1"/>
    <col min="13" max="13" width="9.5703125" hidden="1" customWidth="1" outlineLevel="1"/>
    <col min="14" max="14" width="21" hidden="1" customWidth="1" outlineLevel="1"/>
    <col min="15" max="15" width="15.140625" customWidth="1" collapsed="1"/>
    <col min="16" max="16" width="8" customWidth="1"/>
    <col min="17" max="17" width="13.42578125" customWidth="1"/>
    <col min="18" max="18" width="22.7109375" customWidth="1"/>
    <col min="19" max="19" width="8.7109375" style="80" hidden="1" customWidth="1" outlineLevel="1"/>
    <col min="20" max="21" width="10.140625" style="80" hidden="1" customWidth="1" outlineLevel="1"/>
    <col min="22" max="23" width="9.140625" hidden="1" customWidth="1" outlineLevel="1"/>
    <col min="24" max="31" width="8.7109375" style="80" hidden="1" customWidth="1" outlineLevel="1"/>
    <col min="32" max="32" width="8.28515625" style="80" hidden="1" customWidth="1" outlineLevel="1"/>
    <col min="33" max="33" width="8.7109375" style="80" hidden="1" customWidth="1" outlineLevel="1"/>
    <col min="34" max="52" width="10" style="80" hidden="1" customWidth="1" outlineLevel="1"/>
    <col min="53" max="53" width="13.5703125" hidden="1" customWidth="1" outlineLevel="1"/>
    <col min="54" max="57" width="10" style="80" hidden="1" customWidth="1" outlineLevel="1"/>
    <col min="58" max="58" width="13.85546875" style="80" customWidth="1" collapsed="1"/>
    <col min="59" max="59" width="80.7109375" customWidth="1"/>
    <col min="60" max="61" width="36.7109375" customWidth="1"/>
    <col min="62" max="62" width="37.7109375" customWidth="1"/>
    <col min="63" max="63" width="8.42578125" customWidth="1"/>
    <col min="64" max="64" width="10.7109375" customWidth="1"/>
    <col min="65" max="65" width="10.42578125" customWidth="1"/>
    <col min="66" max="66" width="10.7109375" customWidth="1"/>
    <col min="67" max="67" width="9.5703125" style="6" customWidth="1"/>
    <col min="68" max="68" width="9.28515625" style="80" customWidth="1"/>
  </cols>
  <sheetData>
    <row r="1" spans="1:68" s="89" customFormat="1" ht="30" customHeight="1">
      <c r="A1" s="87" t="s">
        <v>637</v>
      </c>
      <c r="B1" s="3" t="s">
        <v>732</v>
      </c>
      <c r="C1" s="3" t="s">
        <v>667</v>
      </c>
      <c r="D1" s="30" t="s">
        <v>0</v>
      </c>
      <c r="E1" s="30" t="s">
        <v>1</v>
      </c>
      <c r="F1" s="7" t="s">
        <v>738</v>
      </c>
      <c r="G1" s="7" t="s">
        <v>676</v>
      </c>
      <c r="H1" s="7" t="s">
        <v>739</v>
      </c>
      <c r="I1" s="30" t="s">
        <v>740</v>
      </c>
      <c r="J1" s="3" t="s">
        <v>741</v>
      </c>
      <c r="K1" s="3" t="s">
        <v>742</v>
      </c>
      <c r="L1" s="3" t="s">
        <v>743</v>
      </c>
      <c r="M1" s="3" t="s">
        <v>744</v>
      </c>
      <c r="N1" s="3" t="s">
        <v>745</v>
      </c>
      <c r="O1" s="5" t="s">
        <v>701</v>
      </c>
      <c r="P1" s="5" t="s">
        <v>3</v>
      </c>
      <c r="Q1" s="10" t="s">
        <v>752</v>
      </c>
      <c r="R1" s="10" t="s">
        <v>4</v>
      </c>
      <c r="S1" s="81" t="s">
        <v>696</v>
      </c>
      <c r="T1" s="81" t="s">
        <v>697</v>
      </c>
      <c r="U1" s="81" t="s">
        <v>699</v>
      </c>
      <c r="V1" s="10" t="s">
        <v>728</v>
      </c>
      <c r="W1" s="10" t="s">
        <v>729</v>
      </c>
      <c r="X1" s="81" t="s">
        <v>644</v>
      </c>
      <c r="Y1" s="81" t="s">
        <v>645</v>
      </c>
      <c r="Z1" s="81" t="s">
        <v>646</v>
      </c>
      <c r="AA1" s="81" t="s">
        <v>638</v>
      </c>
      <c r="AB1" s="81" t="s">
        <v>639</v>
      </c>
      <c r="AC1" s="81" t="s">
        <v>754</v>
      </c>
      <c r="AD1" s="81" t="s">
        <v>755</v>
      </c>
      <c r="AE1" s="81" t="s">
        <v>642</v>
      </c>
      <c r="AF1" s="81" t="s">
        <v>756</v>
      </c>
      <c r="AG1" s="81" t="s">
        <v>757</v>
      </c>
      <c r="AH1" s="81" t="s">
        <v>759</v>
      </c>
      <c r="AI1" s="81" t="s">
        <v>760</v>
      </c>
      <c r="AJ1" s="81" t="s">
        <v>761</v>
      </c>
      <c r="AK1" s="81" t="s">
        <v>776</v>
      </c>
      <c r="AL1" s="81" t="s">
        <v>777</v>
      </c>
      <c r="AM1" s="81" t="s">
        <v>778</v>
      </c>
      <c r="AN1" s="81" t="s">
        <v>779</v>
      </c>
      <c r="AO1" s="81" t="s">
        <v>780</v>
      </c>
      <c r="AP1" s="81" t="s">
        <v>781</v>
      </c>
      <c r="AQ1" s="81" t="s">
        <v>782</v>
      </c>
      <c r="AR1" s="81" t="s">
        <v>783</v>
      </c>
      <c r="AS1" s="81" t="s">
        <v>784</v>
      </c>
      <c r="AT1" s="81" t="s">
        <v>785</v>
      </c>
      <c r="AU1" s="81" t="s">
        <v>786</v>
      </c>
      <c r="AV1" s="81" t="s">
        <v>788</v>
      </c>
      <c r="AW1" s="81" t="s">
        <v>789</v>
      </c>
      <c r="AX1" s="81" t="s">
        <v>790</v>
      </c>
      <c r="AY1" s="81" t="s">
        <v>791</v>
      </c>
      <c r="AZ1" s="26" t="s">
        <v>793</v>
      </c>
      <c r="BA1" s="26" t="s">
        <v>794</v>
      </c>
      <c r="BB1" s="26" t="s">
        <v>795</v>
      </c>
      <c r="BC1" s="26" t="s">
        <v>796</v>
      </c>
      <c r="BD1" s="26" t="s">
        <v>775</v>
      </c>
      <c r="BE1" s="26" t="s">
        <v>730</v>
      </c>
      <c r="BF1" s="10" t="s">
        <v>774</v>
      </c>
      <c r="BG1" s="10" t="s">
        <v>773</v>
      </c>
      <c r="BH1" s="10" t="s">
        <v>772</v>
      </c>
      <c r="BI1" s="10" t="s">
        <v>771</v>
      </c>
      <c r="BJ1" s="10" t="s">
        <v>770</v>
      </c>
      <c r="BK1" s="26" t="s">
        <v>668</v>
      </c>
      <c r="BL1" s="26" t="s">
        <v>768</v>
      </c>
      <c r="BM1" s="34" t="s">
        <v>767</v>
      </c>
      <c r="BN1" s="34" t="s">
        <v>713</v>
      </c>
      <c r="BO1" s="26" t="s">
        <v>766</v>
      </c>
      <c r="BP1" s="26" t="s">
        <v>763</v>
      </c>
    </row>
    <row r="2" spans="1:68" ht="15" customHeight="1">
      <c r="A2" s="33" t="s">
        <v>851</v>
      </c>
      <c r="B2" t="s">
        <v>862</v>
      </c>
      <c r="C2">
        <v>1018508</v>
      </c>
      <c r="D2" s="2">
        <v>31357</v>
      </c>
      <c r="E2" s="80">
        <f t="shared" ref="E2:E33" si="0">INT(YEARFRAC(D2,Q2))</f>
        <v>33</v>
      </c>
      <c r="F2" s="6">
        <v>10</v>
      </c>
      <c r="G2" s="6" t="s">
        <v>348</v>
      </c>
      <c r="H2" s="6" t="s">
        <v>11</v>
      </c>
      <c r="I2" s="29" t="s">
        <v>348</v>
      </c>
      <c r="J2" t="s">
        <v>9</v>
      </c>
      <c r="K2" t="s">
        <v>348</v>
      </c>
      <c r="L2" t="s">
        <v>11</v>
      </c>
      <c r="M2" t="s">
        <v>348</v>
      </c>
      <c r="N2" t="s">
        <v>45</v>
      </c>
      <c r="O2" t="s">
        <v>143</v>
      </c>
      <c r="P2" t="s">
        <v>695</v>
      </c>
      <c r="Q2" s="2">
        <v>43448</v>
      </c>
      <c r="R2" t="s">
        <v>842</v>
      </c>
      <c r="S2" s="6" t="s">
        <v>645</v>
      </c>
      <c r="T2" s="6" t="s">
        <v>642</v>
      </c>
      <c r="U2" s="6" t="s">
        <v>700</v>
      </c>
      <c r="V2" s="110">
        <f t="shared" ref="V2:V33" si="1">YEAR(Q2)</f>
        <v>2018</v>
      </c>
      <c r="W2" s="110">
        <f t="shared" ref="W2:W33" si="2">MONTH(Q2)</f>
        <v>12</v>
      </c>
      <c r="X2" s="80">
        <f t="shared" ref="X2:X33" si="3">IF(S2 = "Male",1,0)</f>
        <v>0</v>
      </c>
      <c r="Y2" s="80">
        <f t="shared" ref="Y2:Y33" si="4">IF(S2 = "Female",1,0)</f>
        <v>1</v>
      </c>
      <c r="Z2" s="80">
        <f t="shared" ref="Z2:Z33" si="5">IF(S2 = "Trans",1,0)</f>
        <v>0</v>
      </c>
      <c r="AA2" s="6">
        <f t="shared" ref="AA2:AA33" si="6">IF(T2 = "AI",1,0)</f>
        <v>0</v>
      </c>
      <c r="AB2" s="80">
        <f t="shared" ref="AB2:AB33" si="7">IF(T2="Asian",1,0)</f>
        <v>0</v>
      </c>
      <c r="AC2" s="80">
        <f t="shared" ref="AC2:AC33" si="8">IF(T2 = "Black/AA",1,0)</f>
        <v>0</v>
      </c>
      <c r="AD2" s="80">
        <f t="shared" ref="AD2:AD33" si="9">IF(T2 = "NH/PI",1,0)</f>
        <v>0</v>
      </c>
      <c r="AE2" s="6">
        <f t="shared" ref="AE2:AE33" si="10">IF(T2 = "White",1,0)</f>
        <v>1</v>
      </c>
      <c r="AF2" s="80">
        <f t="shared" ref="AF2:AF33" si="11">IF(T2 = "Mix/Other",1,0)</f>
        <v>0</v>
      </c>
      <c r="AG2" s="80">
        <f t="shared" ref="AG2:AG33" si="12">IF(U2 ="H/L",1,0)</f>
        <v>0</v>
      </c>
      <c r="AH2" s="80">
        <f t="shared" ref="AH2:AH33" si="13">IF(N2 = "Chronic Homeless",1,0)</f>
        <v>0</v>
      </c>
      <c r="AI2" s="80">
        <f t="shared" ref="AI2:AI33" si="14">IF(N2 = "HUD homeless",1,0)</f>
        <v>0</v>
      </c>
      <c r="AJ2" s="80">
        <f t="shared" ref="AJ2:AJ33" si="15">IF(N2 = "Long term homeless",1,0)</f>
        <v>1</v>
      </c>
      <c r="AK2" s="80">
        <f t="shared" ref="AK2:AK33" si="16">IF(N2 = "not homeless",1,0)</f>
        <v>0</v>
      </c>
      <c r="AL2" s="80">
        <f>IF(SUM(Referrals3[[#This Row],[Tribal.bin]:[GA.bin]]) = 0,1,0)</f>
        <v>0</v>
      </c>
      <c r="AM2" s="80">
        <f t="shared" ref="AM2:AM33" si="17">IF(J2 = "Tribal",1,0)</f>
        <v>0</v>
      </c>
      <c r="AN2" s="80">
        <f t="shared" ref="AN2:AN33" si="18">IF(J2 = "SSDI",1,0)</f>
        <v>0</v>
      </c>
      <c r="AO2" s="80">
        <f t="shared" ref="AO2:AO33" si="19">IF(J2="RSDI",1,0)</f>
        <v>0</v>
      </c>
      <c r="AP2" s="80">
        <f t="shared" ref="AP2:AP33" si="20">IF(J2 = "none",1,0)</f>
        <v>0</v>
      </c>
      <c r="AQ2" s="80">
        <f t="shared" ref="AQ2:AQ33" si="21">IF(J2="employment",1,0)</f>
        <v>0</v>
      </c>
      <c r="AR2" s="80">
        <f t="shared" ref="AR2:AR33" si="22">IF(J2="SSI",1,0)</f>
        <v>0</v>
      </c>
      <c r="AS2" s="80">
        <f t="shared" ref="AS2:AS33" si="23">IF(J2="GA",1,0)</f>
        <v>1</v>
      </c>
      <c r="AT2" s="80">
        <f t="shared" ref="AT2:AT33" si="24">IF(I2="Yes",1,0)</f>
        <v>0</v>
      </c>
      <c r="AU2" s="80">
        <f t="shared" ref="AU2:AU33" si="25">IF(H2 = "Yes",1,0)</f>
        <v>1</v>
      </c>
      <c r="AV2" s="80">
        <f t="shared" ref="AV2:AV33" si="26">IF(G2="Yes",1,0)</f>
        <v>0</v>
      </c>
      <c r="AW2" s="80">
        <f t="shared" ref="AW2:AW33" si="27">IF(K2="Yes",1,0)</f>
        <v>0</v>
      </c>
      <c r="AX2" s="80">
        <f t="shared" ref="AX2:AX33" si="28">IF(L2="Yes",1,0)</f>
        <v>1</v>
      </c>
      <c r="AY2" s="80">
        <f t="shared" ref="AY2:AY33" si="29">IF(M2&lt;&gt;"",1,0)</f>
        <v>1</v>
      </c>
      <c r="AZ2" s="80">
        <f t="shared" ref="AZ2:AZ33" si="30">IF(Q2&lt;&gt;"",1,0)</f>
        <v>1</v>
      </c>
      <c r="BA2" s="80">
        <f t="shared" ref="BA2:BA33" si="31">IF(R2 = "Moved in",1,0)</f>
        <v>1</v>
      </c>
      <c r="BB2" s="80">
        <f t="shared" ref="BB2:BB33" si="32">IF(Q2&lt;&gt;"Moved in",0,1)</f>
        <v>0</v>
      </c>
      <c r="BC2" s="80">
        <f t="shared" ref="BC2:BC33" si="33">IF(Q2&lt;&gt;"Removed",0,1)</f>
        <v>0</v>
      </c>
      <c r="BD2" s="80">
        <f>COUNTIF(Referrals3[[#This Row],[Name]:[Homeless.Status]],"Mi")</f>
        <v>0</v>
      </c>
      <c r="BE2" s="80">
        <f t="shared" ref="BE2:BE33" si="34">IF(BD2 &gt;0,1,0)</f>
        <v>0</v>
      </c>
      <c r="BF2" s="109">
        <v>43550</v>
      </c>
      <c r="BH2" s="112"/>
      <c r="BI2" s="112"/>
      <c r="BJ2" s="112"/>
      <c r="BK2" s="110" t="str">
        <f t="shared" ref="BK2:BK33" si="35">_xlfn.IFS(R2="Removed"," ",R2 = "in process with PM"," ",R2 = "interview scheduled"," ", BL2 &gt; 1/1/2010,"no",R2 = "Moved in","Yes")</f>
        <v>Yes</v>
      </c>
      <c r="BL2" s="28"/>
      <c r="BM2" s="6">
        <f t="shared" ref="BM2:BM33" ca="1" si="36">_xlfn.IFS(R2 = "removed"," ",R2 = "in process with PM"," ",R2 = "interview scheduled"," ",BK2 = "no",BL2 - BF2,BK2 = "yes",TODAY() - BF2)</f>
        <v>311</v>
      </c>
      <c r="BN2" s="6" t="str">
        <f t="shared" ref="BN2:BN33" ca="1" si="37">_xlfn.IFS(R2 = "removed"," ",R2 = "in process with PM"," ",R2 = "interview scheduled"," ",(TODAY() - BF2) &gt; 364,"Yes",(TODAY() - BF2) &lt; 365,"no")</f>
        <v>no</v>
      </c>
      <c r="BO2" s="110" t="str">
        <f t="shared" ref="BO2:BO33" ca="1" si="38">_xlfn.IFS(R2 = "removed"," ",R2 = "in process with PM"," ",R2 = "interview scheduled"," ",BM2 &gt; 364,"Yes",BM2 &lt; 365,"no")</f>
        <v>no</v>
      </c>
      <c r="BP2" s="80">
        <f t="shared" ref="BP2:BP33" si="39">_xlfn.IFS(R2 = "removed"," ",R2 = "in process with PM"," ",R2 = "interview scheduled"," ",R2 = "Moved in",BF2 - Q2)</f>
        <v>102</v>
      </c>
    </row>
    <row r="3" spans="1:68">
      <c r="A3" s="33" t="s">
        <v>927</v>
      </c>
      <c r="C3">
        <v>1097947</v>
      </c>
      <c r="D3" s="2"/>
      <c r="E3" s="80">
        <f t="shared" si="0"/>
        <v>119</v>
      </c>
      <c r="F3" s="6">
        <v>11</v>
      </c>
      <c r="I3" s="29"/>
      <c r="O3" t="s">
        <v>143</v>
      </c>
      <c r="P3" t="s">
        <v>172</v>
      </c>
      <c r="Q3" s="2">
        <v>43474</v>
      </c>
      <c r="R3" t="s">
        <v>842</v>
      </c>
      <c r="S3" s="6"/>
      <c r="T3" s="6"/>
      <c r="U3" s="6"/>
      <c r="V3" s="110">
        <f t="shared" si="1"/>
        <v>2019</v>
      </c>
      <c r="W3" s="110">
        <f t="shared" si="2"/>
        <v>1</v>
      </c>
      <c r="X3" s="80">
        <f t="shared" si="3"/>
        <v>0</v>
      </c>
      <c r="Y3" s="80">
        <f t="shared" si="4"/>
        <v>0</v>
      </c>
      <c r="Z3" s="80">
        <f t="shared" si="5"/>
        <v>0</v>
      </c>
      <c r="AA3" s="6">
        <f t="shared" si="6"/>
        <v>0</v>
      </c>
      <c r="AB3" s="80">
        <f t="shared" si="7"/>
        <v>0</v>
      </c>
      <c r="AC3" s="80">
        <f t="shared" si="8"/>
        <v>0</v>
      </c>
      <c r="AD3" s="80">
        <f t="shared" si="9"/>
        <v>0</v>
      </c>
      <c r="AE3" s="6">
        <f t="shared" si="10"/>
        <v>0</v>
      </c>
      <c r="AF3" s="80">
        <f t="shared" si="11"/>
        <v>0</v>
      </c>
      <c r="AG3" s="80">
        <f t="shared" si="12"/>
        <v>0</v>
      </c>
      <c r="AH3" s="80">
        <f t="shared" si="13"/>
        <v>0</v>
      </c>
      <c r="AI3" s="80">
        <f t="shared" si="14"/>
        <v>0</v>
      </c>
      <c r="AJ3" s="80">
        <f t="shared" si="15"/>
        <v>0</v>
      </c>
      <c r="AK3" s="80">
        <f t="shared" si="16"/>
        <v>0</v>
      </c>
      <c r="AL3" s="80">
        <f>IF(SUM(Referrals3[[#This Row],[Tribal.bin]:[GA.bin]]) = 0,1,0)</f>
        <v>1</v>
      </c>
      <c r="AM3" s="80">
        <f t="shared" si="17"/>
        <v>0</v>
      </c>
      <c r="AN3" s="80">
        <f t="shared" si="18"/>
        <v>0</v>
      </c>
      <c r="AO3" s="80">
        <f t="shared" si="19"/>
        <v>0</v>
      </c>
      <c r="AP3" s="80">
        <f t="shared" si="20"/>
        <v>0</v>
      </c>
      <c r="AQ3" s="80">
        <f t="shared" si="21"/>
        <v>0</v>
      </c>
      <c r="AR3" s="80">
        <f t="shared" si="22"/>
        <v>0</v>
      </c>
      <c r="AS3" s="80">
        <f t="shared" si="23"/>
        <v>0</v>
      </c>
      <c r="AT3" s="80">
        <f t="shared" si="24"/>
        <v>0</v>
      </c>
      <c r="AU3" s="80">
        <f t="shared" si="25"/>
        <v>0</v>
      </c>
      <c r="AV3" s="80">
        <f t="shared" si="26"/>
        <v>0</v>
      </c>
      <c r="AW3" s="80">
        <f t="shared" si="27"/>
        <v>0</v>
      </c>
      <c r="AX3" s="80">
        <f t="shared" si="28"/>
        <v>0</v>
      </c>
      <c r="AY3" s="80">
        <f t="shared" si="29"/>
        <v>0</v>
      </c>
      <c r="AZ3" s="80">
        <f t="shared" si="30"/>
        <v>1</v>
      </c>
      <c r="BA3" s="80">
        <f t="shared" si="31"/>
        <v>1</v>
      </c>
      <c r="BB3" s="80">
        <f t="shared" si="32"/>
        <v>0</v>
      </c>
      <c r="BC3" s="80">
        <f t="shared" si="33"/>
        <v>0</v>
      </c>
      <c r="BD3" s="80">
        <f>COUNTIF(Referrals3[[#This Row],[Name]:[Homeless.Status]],"Mi")</f>
        <v>0</v>
      </c>
      <c r="BE3" s="80">
        <f t="shared" si="34"/>
        <v>0</v>
      </c>
      <c r="BF3" s="4">
        <v>43501</v>
      </c>
      <c r="BH3" s="112"/>
      <c r="BI3" s="112"/>
      <c r="BJ3" s="112"/>
      <c r="BK3" s="110" t="str">
        <f t="shared" si="35"/>
        <v>Yes</v>
      </c>
      <c r="BL3" s="111"/>
      <c r="BM3" s="6">
        <f t="shared" ca="1" si="36"/>
        <v>360</v>
      </c>
      <c r="BN3" s="6" t="str">
        <f t="shared" ca="1" si="37"/>
        <v>no</v>
      </c>
      <c r="BO3" s="110" t="str">
        <f t="shared" ca="1" si="38"/>
        <v>no</v>
      </c>
      <c r="BP3" s="80">
        <f t="shared" si="39"/>
        <v>27</v>
      </c>
    </row>
    <row r="4" spans="1:68">
      <c r="A4" s="33" t="s">
        <v>926</v>
      </c>
      <c r="B4" t="s">
        <v>855</v>
      </c>
      <c r="C4">
        <v>1077291</v>
      </c>
      <c r="D4" s="2"/>
      <c r="E4" s="80">
        <f t="shared" si="0"/>
        <v>119</v>
      </c>
      <c r="F4" s="6">
        <v>14</v>
      </c>
      <c r="I4" s="29"/>
      <c r="O4" t="s">
        <v>143</v>
      </c>
      <c r="P4" t="s">
        <v>172</v>
      </c>
      <c r="Q4" s="2">
        <v>43474</v>
      </c>
      <c r="R4" t="s">
        <v>842</v>
      </c>
      <c r="S4" s="6"/>
      <c r="T4" s="6"/>
      <c r="U4" s="6"/>
      <c r="V4" s="110">
        <f t="shared" si="1"/>
        <v>2019</v>
      </c>
      <c r="W4" s="110">
        <f t="shared" si="2"/>
        <v>1</v>
      </c>
      <c r="X4" s="80">
        <f t="shared" si="3"/>
        <v>0</v>
      </c>
      <c r="Y4" s="80">
        <f t="shared" si="4"/>
        <v>0</v>
      </c>
      <c r="Z4" s="80">
        <f t="shared" si="5"/>
        <v>0</v>
      </c>
      <c r="AA4" s="6">
        <f t="shared" si="6"/>
        <v>0</v>
      </c>
      <c r="AB4" s="80">
        <f t="shared" si="7"/>
        <v>0</v>
      </c>
      <c r="AC4" s="80">
        <f t="shared" si="8"/>
        <v>0</v>
      </c>
      <c r="AD4" s="80">
        <f t="shared" si="9"/>
        <v>0</v>
      </c>
      <c r="AE4" s="6">
        <f t="shared" si="10"/>
        <v>0</v>
      </c>
      <c r="AF4" s="80">
        <f t="shared" si="11"/>
        <v>0</v>
      </c>
      <c r="AG4" s="80">
        <f t="shared" si="12"/>
        <v>0</v>
      </c>
      <c r="AH4" s="80">
        <f t="shared" si="13"/>
        <v>0</v>
      </c>
      <c r="AI4" s="80">
        <f t="shared" si="14"/>
        <v>0</v>
      </c>
      <c r="AJ4" s="80">
        <f t="shared" si="15"/>
        <v>0</v>
      </c>
      <c r="AK4" s="80">
        <f t="shared" si="16"/>
        <v>0</v>
      </c>
      <c r="AL4" s="80">
        <f>IF(SUM(Referrals3[[#This Row],[Tribal.bin]:[GA.bin]]) = 0,1,0)</f>
        <v>1</v>
      </c>
      <c r="AM4" s="80">
        <f t="shared" si="17"/>
        <v>0</v>
      </c>
      <c r="AN4" s="80">
        <f t="shared" si="18"/>
        <v>0</v>
      </c>
      <c r="AO4" s="80">
        <f t="shared" si="19"/>
        <v>0</v>
      </c>
      <c r="AP4" s="80">
        <f t="shared" si="20"/>
        <v>0</v>
      </c>
      <c r="AQ4" s="80">
        <f t="shared" si="21"/>
        <v>0</v>
      </c>
      <c r="AR4" s="80">
        <f t="shared" si="22"/>
        <v>0</v>
      </c>
      <c r="AS4" s="80">
        <f t="shared" si="23"/>
        <v>0</v>
      </c>
      <c r="AT4" s="80">
        <f t="shared" si="24"/>
        <v>0</v>
      </c>
      <c r="AU4" s="80">
        <f t="shared" si="25"/>
        <v>0</v>
      </c>
      <c r="AV4" s="80">
        <f t="shared" si="26"/>
        <v>0</v>
      </c>
      <c r="AW4" s="80">
        <f t="shared" si="27"/>
        <v>0</v>
      </c>
      <c r="AX4" s="80">
        <f t="shared" si="28"/>
        <v>0</v>
      </c>
      <c r="AY4" s="80">
        <f t="shared" si="29"/>
        <v>0</v>
      </c>
      <c r="AZ4" s="80">
        <f t="shared" si="30"/>
        <v>1</v>
      </c>
      <c r="BA4" s="80">
        <f t="shared" si="31"/>
        <v>1</v>
      </c>
      <c r="BB4" s="80">
        <f t="shared" si="32"/>
        <v>0</v>
      </c>
      <c r="BC4" s="80">
        <f t="shared" si="33"/>
        <v>0</v>
      </c>
      <c r="BD4" s="80">
        <f>COUNTIF(Referrals3[[#This Row],[Name]:[Homeless.Status]],"Mi")</f>
        <v>0</v>
      </c>
      <c r="BE4" s="80">
        <f t="shared" si="34"/>
        <v>0</v>
      </c>
      <c r="BF4" s="4">
        <v>43509</v>
      </c>
      <c r="BH4" s="112"/>
      <c r="BI4" s="112"/>
      <c r="BJ4" s="112"/>
      <c r="BK4" s="110" t="str">
        <f t="shared" si="35"/>
        <v>Yes</v>
      </c>
      <c r="BL4" s="111"/>
      <c r="BM4" s="6">
        <f t="shared" ca="1" si="36"/>
        <v>352</v>
      </c>
      <c r="BN4" s="6" t="str">
        <f t="shared" ca="1" si="37"/>
        <v>no</v>
      </c>
      <c r="BO4" s="110" t="str">
        <f t="shared" ca="1" si="38"/>
        <v>no</v>
      </c>
      <c r="BP4" s="80">
        <f t="shared" si="39"/>
        <v>35</v>
      </c>
    </row>
    <row r="5" spans="1:68" ht="15" customHeight="1">
      <c r="A5" s="33" t="s">
        <v>925</v>
      </c>
      <c r="C5">
        <v>1099811</v>
      </c>
      <c r="D5" s="2"/>
      <c r="E5" s="80">
        <f t="shared" si="0"/>
        <v>119</v>
      </c>
      <c r="F5" s="6">
        <v>14</v>
      </c>
      <c r="I5" s="29"/>
      <c r="O5" t="s">
        <v>143</v>
      </c>
      <c r="P5" t="s">
        <v>172</v>
      </c>
      <c r="Q5" s="2">
        <v>43474</v>
      </c>
      <c r="R5" t="s">
        <v>842</v>
      </c>
      <c r="S5" s="6"/>
      <c r="T5" s="6"/>
      <c r="U5" s="6"/>
      <c r="V5" s="110">
        <f t="shared" si="1"/>
        <v>2019</v>
      </c>
      <c r="W5" s="110">
        <f t="shared" si="2"/>
        <v>1</v>
      </c>
      <c r="X5" s="80">
        <f t="shared" si="3"/>
        <v>0</v>
      </c>
      <c r="Y5" s="80">
        <f t="shared" si="4"/>
        <v>0</v>
      </c>
      <c r="Z5" s="80">
        <f t="shared" si="5"/>
        <v>0</v>
      </c>
      <c r="AA5" s="6">
        <f t="shared" si="6"/>
        <v>0</v>
      </c>
      <c r="AB5" s="80">
        <f t="shared" si="7"/>
        <v>0</v>
      </c>
      <c r="AC5" s="80">
        <f t="shared" si="8"/>
        <v>0</v>
      </c>
      <c r="AD5" s="80">
        <f t="shared" si="9"/>
        <v>0</v>
      </c>
      <c r="AE5" s="6">
        <f t="shared" si="10"/>
        <v>0</v>
      </c>
      <c r="AF5" s="80">
        <f t="shared" si="11"/>
        <v>0</v>
      </c>
      <c r="AG5" s="80">
        <f t="shared" si="12"/>
        <v>0</v>
      </c>
      <c r="AH5" s="80">
        <f t="shared" si="13"/>
        <v>0</v>
      </c>
      <c r="AI5" s="80">
        <f t="shared" si="14"/>
        <v>0</v>
      </c>
      <c r="AJ5" s="80">
        <f t="shared" si="15"/>
        <v>0</v>
      </c>
      <c r="AK5" s="80">
        <f t="shared" si="16"/>
        <v>0</v>
      </c>
      <c r="AL5" s="80">
        <f>IF(SUM(Referrals3[[#This Row],[Tribal.bin]:[GA.bin]]) = 0,1,0)</f>
        <v>1</v>
      </c>
      <c r="AM5" s="80">
        <f t="shared" si="17"/>
        <v>0</v>
      </c>
      <c r="AN5" s="80">
        <f t="shared" si="18"/>
        <v>0</v>
      </c>
      <c r="AO5" s="80">
        <f t="shared" si="19"/>
        <v>0</v>
      </c>
      <c r="AP5" s="80">
        <f t="shared" si="20"/>
        <v>0</v>
      </c>
      <c r="AQ5" s="80">
        <f t="shared" si="21"/>
        <v>0</v>
      </c>
      <c r="AR5" s="80">
        <f t="shared" si="22"/>
        <v>0</v>
      </c>
      <c r="AS5" s="80">
        <f t="shared" si="23"/>
        <v>0</v>
      </c>
      <c r="AT5" s="80">
        <f t="shared" si="24"/>
        <v>0</v>
      </c>
      <c r="AU5" s="80">
        <f t="shared" si="25"/>
        <v>0</v>
      </c>
      <c r="AV5" s="80">
        <f t="shared" si="26"/>
        <v>0</v>
      </c>
      <c r="AW5" s="80">
        <f t="shared" si="27"/>
        <v>0</v>
      </c>
      <c r="AX5" s="80">
        <f t="shared" si="28"/>
        <v>0</v>
      </c>
      <c r="AY5" s="80">
        <f t="shared" si="29"/>
        <v>0</v>
      </c>
      <c r="AZ5" s="80">
        <f t="shared" si="30"/>
        <v>1</v>
      </c>
      <c r="BA5" s="80">
        <f t="shared" si="31"/>
        <v>1</v>
      </c>
      <c r="BB5" s="80">
        <f t="shared" si="32"/>
        <v>0</v>
      </c>
      <c r="BC5" s="80">
        <f t="shared" si="33"/>
        <v>0</v>
      </c>
      <c r="BD5" s="80">
        <f>COUNTIF(Referrals3[[#This Row],[Name]:[Homeless.Status]],"Mi")</f>
        <v>0</v>
      </c>
      <c r="BE5" s="80">
        <f t="shared" si="34"/>
        <v>0</v>
      </c>
      <c r="BF5" s="4">
        <v>43523</v>
      </c>
      <c r="BH5" s="112"/>
      <c r="BI5" s="112"/>
      <c r="BJ5" s="112"/>
      <c r="BK5" s="110" t="str">
        <f t="shared" si="35"/>
        <v>Yes</v>
      </c>
      <c r="BL5" s="111"/>
      <c r="BM5" s="6">
        <f t="shared" ca="1" si="36"/>
        <v>338</v>
      </c>
      <c r="BN5" s="6" t="str">
        <f t="shared" ca="1" si="37"/>
        <v>no</v>
      </c>
      <c r="BO5" s="110" t="str">
        <f t="shared" ca="1" si="38"/>
        <v>no</v>
      </c>
      <c r="BP5" s="80">
        <f t="shared" si="39"/>
        <v>49</v>
      </c>
    </row>
    <row r="6" spans="1:68" ht="15" customHeight="1">
      <c r="A6" s="33" t="s">
        <v>924</v>
      </c>
      <c r="C6">
        <v>1083668</v>
      </c>
      <c r="D6" s="2"/>
      <c r="E6" s="80">
        <f t="shared" si="0"/>
        <v>119</v>
      </c>
      <c r="F6" s="6">
        <v>12</v>
      </c>
      <c r="I6" s="29"/>
      <c r="O6" t="s">
        <v>143</v>
      </c>
      <c r="P6" t="s">
        <v>172</v>
      </c>
      <c r="Q6" s="2">
        <v>43474</v>
      </c>
      <c r="R6" t="s">
        <v>842</v>
      </c>
      <c r="S6" s="6"/>
      <c r="T6" s="6"/>
      <c r="U6" s="6"/>
      <c r="V6" s="110">
        <f t="shared" si="1"/>
        <v>2019</v>
      </c>
      <c r="W6" s="110">
        <f t="shared" si="2"/>
        <v>1</v>
      </c>
      <c r="X6" s="80">
        <f t="shared" si="3"/>
        <v>0</v>
      </c>
      <c r="Y6" s="80">
        <f t="shared" si="4"/>
        <v>0</v>
      </c>
      <c r="Z6" s="80">
        <f t="shared" si="5"/>
        <v>0</v>
      </c>
      <c r="AA6" s="6">
        <f t="shared" si="6"/>
        <v>0</v>
      </c>
      <c r="AB6" s="80">
        <f t="shared" si="7"/>
        <v>0</v>
      </c>
      <c r="AC6" s="80">
        <f t="shared" si="8"/>
        <v>0</v>
      </c>
      <c r="AD6" s="80">
        <f t="shared" si="9"/>
        <v>0</v>
      </c>
      <c r="AE6" s="6">
        <f t="shared" si="10"/>
        <v>0</v>
      </c>
      <c r="AF6" s="80">
        <f t="shared" si="11"/>
        <v>0</v>
      </c>
      <c r="AG6" s="80">
        <f t="shared" si="12"/>
        <v>0</v>
      </c>
      <c r="AH6" s="80">
        <f t="shared" si="13"/>
        <v>0</v>
      </c>
      <c r="AI6" s="80">
        <f t="shared" si="14"/>
        <v>0</v>
      </c>
      <c r="AJ6" s="80">
        <f t="shared" si="15"/>
        <v>0</v>
      </c>
      <c r="AK6" s="80">
        <f t="shared" si="16"/>
        <v>0</v>
      </c>
      <c r="AL6" s="80">
        <f>IF(SUM(Referrals3[[#This Row],[Tribal.bin]:[GA.bin]]) = 0,1,0)</f>
        <v>1</v>
      </c>
      <c r="AM6" s="80">
        <f t="shared" si="17"/>
        <v>0</v>
      </c>
      <c r="AN6" s="80">
        <f t="shared" si="18"/>
        <v>0</v>
      </c>
      <c r="AO6" s="80">
        <f t="shared" si="19"/>
        <v>0</v>
      </c>
      <c r="AP6" s="80">
        <f t="shared" si="20"/>
        <v>0</v>
      </c>
      <c r="AQ6" s="80">
        <f t="shared" si="21"/>
        <v>0</v>
      </c>
      <c r="AR6" s="80">
        <f t="shared" si="22"/>
        <v>0</v>
      </c>
      <c r="AS6" s="80">
        <f t="shared" si="23"/>
        <v>0</v>
      </c>
      <c r="AT6" s="80">
        <f t="shared" si="24"/>
        <v>0</v>
      </c>
      <c r="AU6" s="80">
        <f t="shared" si="25"/>
        <v>0</v>
      </c>
      <c r="AV6" s="80">
        <f t="shared" si="26"/>
        <v>0</v>
      </c>
      <c r="AW6" s="80">
        <f t="shared" si="27"/>
        <v>0</v>
      </c>
      <c r="AX6" s="80">
        <f t="shared" si="28"/>
        <v>0</v>
      </c>
      <c r="AY6" s="80">
        <f t="shared" si="29"/>
        <v>0</v>
      </c>
      <c r="AZ6" s="80">
        <f t="shared" si="30"/>
        <v>1</v>
      </c>
      <c r="BA6" s="80">
        <f t="shared" si="31"/>
        <v>1</v>
      </c>
      <c r="BB6" s="80">
        <f t="shared" si="32"/>
        <v>0</v>
      </c>
      <c r="BC6" s="80">
        <f t="shared" si="33"/>
        <v>0</v>
      </c>
      <c r="BD6" s="80">
        <f>COUNTIF(Referrals3[[#This Row],[Name]:[Homeless.Status]],"Mi")</f>
        <v>0</v>
      </c>
      <c r="BE6" s="80">
        <f t="shared" si="34"/>
        <v>0</v>
      </c>
      <c r="BF6" s="4">
        <v>43543</v>
      </c>
      <c r="BH6" s="112"/>
      <c r="BI6" s="112"/>
      <c r="BJ6" s="112"/>
      <c r="BK6" s="110" t="str">
        <f t="shared" si="35"/>
        <v>Yes</v>
      </c>
      <c r="BL6" s="111"/>
      <c r="BM6" s="6">
        <f t="shared" ca="1" si="36"/>
        <v>318</v>
      </c>
      <c r="BN6" s="6" t="str">
        <f t="shared" ca="1" si="37"/>
        <v>no</v>
      </c>
      <c r="BO6" s="110" t="str">
        <f t="shared" ca="1" si="38"/>
        <v>no</v>
      </c>
      <c r="BP6" s="80">
        <f t="shared" si="39"/>
        <v>69</v>
      </c>
    </row>
    <row r="7" spans="1:68" ht="15" customHeight="1">
      <c r="A7" s="33" t="s">
        <v>850</v>
      </c>
      <c r="B7" t="s">
        <v>849</v>
      </c>
      <c r="C7">
        <v>1007244</v>
      </c>
      <c r="D7" s="2"/>
      <c r="E7" s="80">
        <f t="shared" si="0"/>
        <v>119</v>
      </c>
      <c r="F7" s="6">
        <v>13</v>
      </c>
      <c r="I7" s="29"/>
      <c r="O7" t="s">
        <v>143</v>
      </c>
      <c r="P7" t="s">
        <v>695</v>
      </c>
      <c r="Q7" s="2">
        <v>43476</v>
      </c>
      <c r="R7" t="s">
        <v>842</v>
      </c>
      <c r="S7" s="6"/>
      <c r="T7" s="6"/>
      <c r="U7" s="6"/>
      <c r="V7" s="110">
        <f t="shared" si="1"/>
        <v>2019</v>
      </c>
      <c r="W7" s="110">
        <f t="shared" si="2"/>
        <v>1</v>
      </c>
      <c r="X7" s="80">
        <f t="shared" si="3"/>
        <v>0</v>
      </c>
      <c r="Y7" s="80">
        <f t="shared" si="4"/>
        <v>0</v>
      </c>
      <c r="Z7" s="80">
        <f t="shared" si="5"/>
        <v>0</v>
      </c>
      <c r="AA7" s="6">
        <f t="shared" si="6"/>
        <v>0</v>
      </c>
      <c r="AB7" s="80">
        <f t="shared" si="7"/>
        <v>0</v>
      </c>
      <c r="AC7" s="80">
        <f t="shared" si="8"/>
        <v>0</v>
      </c>
      <c r="AD7" s="80">
        <f t="shared" si="9"/>
        <v>0</v>
      </c>
      <c r="AE7" s="6">
        <f t="shared" si="10"/>
        <v>0</v>
      </c>
      <c r="AF7" s="80">
        <f t="shared" si="11"/>
        <v>0</v>
      </c>
      <c r="AG7" s="80">
        <f t="shared" si="12"/>
        <v>0</v>
      </c>
      <c r="AH7" s="80">
        <f t="shared" si="13"/>
        <v>0</v>
      </c>
      <c r="AI7" s="80">
        <f t="shared" si="14"/>
        <v>0</v>
      </c>
      <c r="AJ7" s="80">
        <f t="shared" si="15"/>
        <v>0</v>
      </c>
      <c r="AK7" s="80">
        <f t="shared" si="16"/>
        <v>0</v>
      </c>
      <c r="AL7" s="80">
        <f>IF(SUM(Referrals3[[#This Row],[Tribal.bin]:[GA.bin]]) = 0,1,0)</f>
        <v>1</v>
      </c>
      <c r="AM7" s="80">
        <f t="shared" si="17"/>
        <v>0</v>
      </c>
      <c r="AN7" s="80">
        <f t="shared" si="18"/>
        <v>0</v>
      </c>
      <c r="AO7" s="80">
        <f t="shared" si="19"/>
        <v>0</v>
      </c>
      <c r="AP7" s="80">
        <f t="shared" si="20"/>
        <v>0</v>
      </c>
      <c r="AQ7" s="80">
        <f t="shared" si="21"/>
        <v>0</v>
      </c>
      <c r="AR7" s="80">
        <f t="shared" si="22"/>
        <v>0</v>
      </c>
      <c r="AS7" s="80">
        <f t="shared" si="23"/>
        <v>0</v>
      </c>
      <c r="AT7" s="80">
        <f t="shared" si="24"/>
        <v>0</v>
      </c>
      <c r="AU7" s="80">
        <f t="shared" si="25"/>
        <v>0</v>
      </c>
      <c r="AV7" s="80">
        <f t="shared" si="26"/>
        <v>0</v>
      </c>
      <c r="AW7" s="80">
        <f t="shared" si="27"/>
        <v>0</v>
      </c>
      <c r="AX7" s="80">
        <f t="shared" si="28"/>
        <v>0</v>
      </c>
      <c r="AY7" s="80">
        <f t="shared" si="29"/>
        <v>0</v>
      </c>
      <c r="AZ7" s="80">
        <f t="shared" si="30"/>
        <v>1</v>
      </c>
      <c r="BA7" s="80">
        <f t="shared" si="31"/>
        <v>1</v>
      </c>
      <c r="BB7" s="80">
        <f t="shared" si="32"/>
        <v>0</v>
      </c>
      <c r="BC7" s="80">
        <f t="shared" si="33"/>
        <v>0</v>
      </c>
      <c r="BD7" s="80">
        <f>COUNTIF(Referrals3[[#This Row],[Name]:[Homeless.Status]],"Mi")</f>
        <v>0</v>
      </c>
      <c r="BE7" s="80">
        <f t="shared" si="34"/>
        <v>0</v>
      </c>
      <c r="BF7" s="4">
        <v>43608</v>
      </c>
      <c r="BH7" s="112"/>
      <c r="BI7" s="112"/>
      <c r="BJ7" s="112"/>
      <c r="BK7" s="110" t="str">
        <f t="shared" si="35"/>
        <v>Yes</v>
      </c>
      <c r="BL7" s="111"/>
      <c r="BM7" s="6">
        <f t="shared" ca="1" si="36"/>
        <v>253</v>
      </c>
      <c r="BN7" s="6" t="str">
        <f t="shared" ca="1" si="37"/>
        <v>no</v>
      </c>
      <c r="BO7" s="110" t="str">
        <f t="shared" ca="1" si="38"/>
        <v>no</v>
      </c>
      <c r="BP7" s="80">
        <f t="shared" si="39"/>
        <v>132</v>
      </c>
    </row>
    <row r="8" spans="1:68" ht="15" customHeight="1">
      <c r="A8" s="33" t="s">
        <v>854</v>
      </c>
      <c r="B8" t="s">
        <v>846</v>
      </c>
      <c r="D8" s="2">
        <v>33805</v>
      </c>
      <c r="E8" s="80">
        <f t="shared" si="0"/>
        <v>26</v>
      </c>
      <c r="F8" s="6">
        <v>10</v>
      </c>
      <c r="G8" s="6" t="s">
        <v>348</v>
      </c>
      <c r="H8" s="6" t="s">
        <v>11</v>
      </c>
      <c r="I8" s="29" t="s">
        <v>348</v>
      </c>
      <c r="J8" t="s">
        <v>9</v>
      </c>
      <c r="K8" t="s">
        <v>11</v>
      </c>
      <c r="L8" t="s">
        <v>11</v>
      </c>
      <c r="M8" t="s">
        <v>348</v>
      </c>
      <c r="N8" t="s">
        <v>45</v>
      </c>
      <c r="O8" t="s">
        <v>143</v>
      </c>
      <c r="P8" t="s">
        <v>695</v>
      </c>
      <c r="Q8" s="2">
        <v>43479</v>
      </c>
      <c r="R8" t="s">
        <v>842</v>
      </c>
      <c r="S8" s="6" t="s">
        <v>645</v>
      </c>
      <c r="T8" s="6" t="s">
        <v>642</v>
      </c>
      <c r="U8" s="6" t="s">
        <v>700</v>
      </c>
      <c r="V8" s="110">
        <f t="shared" si="1"/>
        <v>2019</v>
      </c>
      <c r="W8" s="110">
        <f t="shared" si="2"/>
        <v>1</v>
      </c>
      <c r="X8" s="80">
        <f t="shared" si="3"/>
        <v>0</v>
      </c>
      <c r="Y8" s="80">
        <f t="shared" si="4"/>
        <v>1</v>
      </c>
      <c r="Z8" s="80">
        <f t="shared" si="5"/>
        <v>0</v>
      </c>
      <c r="AA8" s="6">
        <f t="shared" si="6"/>
        <v>0</v>
      </c>
      <c r="AB8" s="80">
        <f t="shared" si="7"/>
        <v>0</v>
      </c>
      <c r="AC8" s="80">
        <f t="shared" si="8"/>
        <v>0</v>
      </c>
      <c r="AD8" s="80">
        <f t="shared" si="9"/>
        <v>0</v>
      </c>
      <c r="AE8" s="6">
        <f t="shared" si="10"/>
        <v>1</v>
      </c>
      <c r="AF8" s="80">
        <f t="shared" si="11"/>
        <v>0</v>
      </c>
      <c r="AG8" s="80">
        <f t="shared" si="12"/>
        <v>0</v>
      </c>
      <c r="AH8" s="80">
        <f t="shared" si="13"/>
        <v>0</v>
      </c>
      <c r="AI8" s="80">
        <f t="shared" si="14"/>
        <v>0</v>
      </c>
      <c r="AJ8" s="80">
        <f t="shared" si="15"/>
        <v>1</v>
      </c>
      <c r="AK8" s="80">
        <f t="shared" si="16"/>
        <v>0</v>
      </c>
      <c r="AL8" s="80">
        <f>IF(SUM(Referrals3[[#This Row],[Tribal.bin]:[GA.bin]]) = 0,1,0)</f>
        <v>0</v>
      </c>
      <c r="AM8" s="80">
        <f t="shared" si="17"/>
        <v>0</v>
      </c>
      <c r="AN8" s="80">
        <f t="shared" si="18"/>
        <v>0</v>
      </c>
      <c r="AO8" s="80">
        <f t="shared" si="19"/>
        <v>0</v>
      </c>
      <c r="AP8" s="80">
        <f t="shared" si="20"/>
        <v>0</v>
      </c>
      <c r="AQ8" s="80">
        <f t="shared" si="21"/>
        <v>0</v>
      </c>
      <c r="AR8" s="80">
        <f t="shared" si="22"/>
        <v>0</v>
      </c>
      <c r="AS8" s="80">
        <f t="shared" si="23"/>
        <v>1</v>
      </c>
      <c r="AT8" s="80">
        <f t="shared" si="24"/>
        <v>0</v>
      </c>
      <c r="AU8" s="80">
        <f t="shared" si="25"/>
        <v>1</v>
      </c>
      <c r="AV8" s="80">
        <f t="shared" si="26"/>
        <v>0</v>
      </c>
      <c r="AW8" s="80">
        <f t="shared" si="27"/>
        <v>1</v>
      </c>
      <c r="AX8" s="80">
        <f t="shared" si="28"/>
        <v>1</v>
      </c>
      <c r="AY8" s="80">
        <f t="shared" si="29"/>
        <v>1</v>
      </c>
      <c r="AZ8" s="80">
        <f t="shared" si="30"/>
        <v>1</v>
      </c>
      <c r="BA8" s="80">
        <f t="shared" si="31"/>
        <v>1</v>
      </c>
      <c r="BB8" s="80">
        <f t="shared" si="32"/>
        <v>0</v>
      </c>
      <c r="BC8" s="80">
        <f t="shared" si="33"/>
        <v>0</v>
      </c>
      <c r="BD8" s="80">
        <f>COUNTIF(Referrals3[[#This Row],[Name]:[Homeless.Status]],"Mi")</f>
        <v>0</v>
      </c>
      <c r="BE8" s="80">
        <f t="shared" si="34"/>
        <v>0</v>
      </c>
      <c r="BF8" s="109">
        <v>43543</v>
      </c>
      <c r="BH8" s="112"/>
      <c r="BI8" s="112"/>
      <c r="BJ8" s="112"/>
      <c r="BK8" s="110" t="str">
        <f t="shared" si="35"/>
        <v>Yes</v>
      </c>
      <c r="BL8" s="111"/>
      <c r="BM8" s="6">
        <f t="shared" ca="1" si="36"/>
        <v>318</v>
      </c>
      <c r="BN8" s="6" t="str">
        <f t="shared" ca="1" si="37"/>
        <v>no</v>
      </c>
      <c r="BO8" s="110" t="str">
        <f t="shared" ca="1" si="38"/>
        <v>no</v>
      </c>
      <c r="BP8" s="80">
        <f t="shared" si="39"/>
        <v>64</v>
      </c>
    </row>
    <row r="9" spans="1:68" ht="15" customHeight="1">
      <c r="A9" s="33" t="s">
        <v>853</v>
      </c>
      <c r="B9" t="s">
        <v>862</v>
      </c>
      <c r="D9" s="2">
        <v>34228</v>
      </c>
      <c r="E9" s="80">
        <f t="shared" si="0"/>
        <v>25</v>
      </c>
      <c r="F9" s="6">
        <v>14</v>
      </c>
      <c r="G9" s="6" t="s">
        <v>348</v>
      </c>
      <c r="H9" s="6" t="s">
        <v>11</v>
      </c>
      <c r="I9" s="29" t="s">
        <v>348</v>
      </c>
      <c r="J9" t="s">
        <v>9</v>
      </c>
      <c r="K9" t="s">
        <v>11</v>
      </c>
      <c r="L9" t="s">
        <v>11</v>
      </c>
      <c r="M9" t="s">
        <v>348</v>
      </c>
      <c r="N9" t="s">
        <v>45</v>
      </c>
      <c r="O9" t="s">
        <v>143</v>
      </c>
      <c r="P9" t="s">
        <v>695</v>
      </c>
      <c r="Q9" s="2">
        <v>43482</v>
      </c>
      <c r="R9" t="s">
        <v>842</v>
      </c>
      <c r="S9" s="6" t="s">
        <v>645</v>
      </c>
      <c r="T9" s="6" t="s">
        <v>642</v>
      </c>
      <c r="U9" s="6" t="s">
        <v>700</v>
      </c>
      <c r="V9" s="110">
        <f t="shared" si="1"/>
        <v>2019</v>
      </c>
      <c r="W9" s="110">
        <f t="shared" si="2"/>
        <v>1</v>
      </c>
      <c r="X9" s="80">
        <f t="shared" si="3"/>
        <v>0</v>
      </c>
      <c r="Y9" s="80">
        <f t="shared" si="4"/>
        <v>1</v>
      </c>
      <c r="Z9" s="80">
        <f t="shared" si="5"/>
        <v>0</v>
      </c>
      <c r="AA9" s="6">
        <f t="shared" si="6"/>
        <v>0</v>
      </c>
      <c r="AB9" s="80">
        <f t="shared" si="7"/>
        <v>0</v>
      </c>
      <c r="AC9" s="80">
        <f t="shared" si="8"/>
        <v>0</v>
      </c>
      <c r="AD9" s="80">
        <f t="shared" si="9"/>
        <v>0</v>
      </c>
      <c r="AE9" s="6">
        <f t="shared" si="10"/>
        <v>1</v>
      </c>
      <c r="AF9" s="80">
        <f t="shared" si="11"/>
        <v>0</v>
      </c>
      <c r="AG9" s="80">
        <f t="shared" si="12"/>
        <v>0</v>
      </c>
      <c r="AH9" s="80">
        <f t="shared" si="13"/>
        <v>0</v>
      </c>
      <c r="AI9" s="80">
        <f t="shared" si="14"/>
        <v>0</v>
      </c>
      <c r="AJ9" s="80">
        <f t="shared" si="15"/>
        <v>1</v>
      </c>
      <c r="AK9" s="80">
        <f t="shared" si="16"/>
        <v>0</v>
      </c>
      <c r="AL9" s="80">
        <f>IF(SUM(Referrals3[[#This Row],[Tribal.bin]:[GA.bin]]) = 0,1,0)</f>
        <v>0</v>
      </c>
      <c r="AM9" s="80">
        <f t="shared" si="17"/>
        <v>0</v>
      </c>
      <c r="AN9" s="80">
        <f t="shared" si="18"/>
        <v>0</v>
      </c>
      <c r="AO9" s="80">
        <f t="shared" si="19"/>
        <v>0</v>
      </c>
      <c r="AP9" s="80">
        <f t="shared" si="20"/>
        <v>0</v>
      </c>
      <c r="AQ9" s="80">
        <f t="shared" si="21"/>
        <v>0</v>
      </c>
      <c r="AR9" s="80">
        <f t="shared" si="22"/>
        <v>0</v>
      </c>
      <c r="AS9" s="80">
        <f t="shared" si="23"/>
        <v>1</v>
      </c>
      <c r="AT9" s="80">
        <f t="shared" si="24"/>
        <v>0</v>
      </c>
      <c r="AU9" s="80">
        <f t="shared" si="25"/>
        <v>1</v>
      </c>
      <c r="AV9" s="80">
        <f t="shared" si="26"/>
        <v>0</v>
      </c>
      <c r="AW9" s="80">
        <f t="shared" si="27"/>
        <v>1</v>
      </c>
      <c r="AX9" s="80">
        <f t="shared" si="28"/>
        <v>1</v>
      </c>
      <c r="AY9" s="80">
        <f t="shared" si="29"/>
        <v>1</v>
      </c>
      <c r="AZ9" s="80">
        <f t="shared" si="30"/>
        <v>1</v>
      </c>
      <c r="BA9" s="80">
        <f t="shared" si="31"/>
        <v>1</v>
      </c>
      <c r="BB9" s="80">
        <f t="shared" si="32"/>
        <v>0</v>
      </c>
      <c r="BC9" s="80">
        <f t="shared" si="33"/>
        <v>0</v>
      </c>
      <c r="BD9" s="80">
        <f>COUNTIF(Referrals3[[#This Row],[Name]:[Homeless.Status]],"Mi")</f>
        <v>0</v>
      </c>
      <c r="BE9" s="80">
        <f t="shared" si="34"/>
        <v>0</v>
      </c>
      <c r="BF9" s="109">
        <v>43543</v>
      </c>
      <c r="BH9" s="112"/>
      <c r="BI9" s="112"/>
      <c r="BJ9" s="112"/>
      <c r="BK9" s="110" t="str">
        <f t="shared" si="35"/>
        <v>Yes</v>
      </c>
      <c r="BL9" s="111"/>
      <c r="BM9" s="6">
        <f t="shared" ca="1" si="36"/>
        <v>318</v>
      </c>
      <c r="BN9" s="6" t="str">
        <f t="shared" ca="1" si="37"/>
        <v>no</v>
      </c>
      <c r="BO9" s="110" t="str">
        <f t="shared" ca="1" si="38"/>
        <v>no</v>
      </c>
      <c r="BP9" s="80">
        <f t="shared" si="39"/>
        <v>61</v>
      </c>
    </row>
    <row r="10" spans="1:68" ht="15" customHeight="1">
      <c r="A10" s="33" t="s">
        <v>923</v>
      </c>
      <c r="B10" t="s">
        <v>914</v>
      </c>
      <c r="C10">
        <v>1098413</v>
      </c>
      <c r="D10" s="2">
        <v>25399</v>
      </c>
      <c r="E10" s="80">
        <f t="shared" si="0"/>
        <v>49</v>
      </c>
      <c r="F10" s="6">
        <v>10</v>
      </c>
      <c r="G10" s="6" t="s">
        <v>348</v>
      </c>
      <c r="H10" s="6" t="s">
        <v>11</v>
      </c>
      <c r="I10" s="29" t="s">
        <v>348</v>
      </c>
      <c r="J10" t="s">
        <v>9</v>
      </c>
      <c r="K10" t="s">
        <v>11</v>
      </c>
      <c r="L10" t="s">
        <v>11</v>
      </c>
      <c r="M10" t="s">
        <v>348</v>
      </c>
      <c r="N10" t="s">
        <v>45</v>
      </c>
      <c r="O10" t="s">
        <v>143</v>
      </c>
      <c r="P10" t="s">
        <v>695</v>
      </c>
      <c r="Q10" s="2">
        <v>43488</v>
      </c>
      <c r="R10" t="s">
        <v>842</v>
      </c>
      <c r="S10" s="6" t="s">
        <v>645</v>
      </c>
      <c r="T10" s="6" t="s">
        <v>642</v>
      </c>
      <c r="U10" s="6" t="s">
        <v>700</v>
      </c>
      <c r="V10" s="110">
        <f t="shared" si="1"/>
        <v>2019</v>
      </c>
      <c r="W10" s="110">
        <f t="shared" si="2"/>
        <v>1</v>
      </c>
      <c r="X10" s="80">
        <f t="shared" si="3"/>
        <v>0</v>
      </c>
      <c r="Y10" s="80">
        <f t="shared" si="4"/>
        <v>1</v>
      </c>
      <c r="Z10" s="80">
        <f t="shared" si="5"/>
        <v>0</v>
      </c>
      <c r="AA10" s="6">
        <f t="shared" si="6"/>
        <v>0</v>
      </c>
      <c r="AB10" s="80">
        <f t="shared" si="7"/>
        <v>0</v>
      </c>
      <c r="AC10" s="80">
        <f t="shared" si="8"/>
        <v>0</v>
      </c>
      <c r="AD10" s="80">
        <f t="shared" si="9"/>
        <v>0</v>
      </c>
      <c r="AE10" s="6">
        <f t="shared" si="10"/>
        <v>1</v>
      </c>
      <c r="AF10" s="80">
        <f t="shared" si="11"/>
        <v>0</v>
      </c>
      <c r="AG10" s="80">
        <f t="shared" si="12"/>
        <v>0</v>
      </c>
      <c r="AH10" s="80">
        <f t="shared" si="13"/>
        <v>0</v>
      </c>
      <c r="AI10" s="80">
        <f t="shared" si="14"/>
        <v>0</v>
      </c>
      <c r="AJ10" s="80">
        <f t="shared" si="15"/>
        <v>1</v>
      </c>
      <c r="AK10" s="80">
        <f t="shared" si="16"/>
        <v>0</v>
      </c>
      <c r="AL10" s="80">
        <f>IF(SUM(Referrals3[[#This Row],[Tribal.bin]:[GA.bin]]) = 0,1,0)</f>
        <v>0</v>
      </c>
      <c r="AM10" s="80">
        <f t="shared" si="17"/>
        <v>0</v>
      </c>
      <c r="AN10" s="80">
        <f t="shared" si="18"/>
        <v>0</v>
      </c>
      <c r="AO10" s="80">
        <f t="shared" si="19"/>
        <v>0</v>
      </c>
      <c r="AP10" s="80">
        <f t="shared" si="20"/>
        <v>0</v>
      </c>
      <c r="AQ10" s="80">
        <f t="shared" si="21"/>
        <v>0</v>
      </c>
      <c r="AR10" s="80">
        <f t="shared" si="22"/>
        <v>0</v>
      </c>
      <c r="AS10" s="80">
        <f t="shared" si="23"/>
        <v>1</v>
      </c>
      <c r="AT10" s="80">
        <f t="shared" si="24"/>
        <v>0</v>
      </c>
      <c r="AU10" s="80">
        <f t="shared" si="25"/>
        <v>1</v>
      </c>
      <c r="AV10" s="80">
        <f t="shared" si="26"/>
        <v>0</v>
      </c>
      <c r="AW10" s="80">
        <f t="shared" si="27"/>
        <v>1</v>
      </c>
      <c r="AX10" s="80">
        <f t="shared" si="28"/>
        <v>1</v>
      </c>
      <c r="AY10" s="80">
        <f t="shared" si="29"/>
        <v>1</v>
      </c>
      <c r="AZ10" s="80">
        <f t="shared" si="30"/>
        <v>1</v>
      </c>
      <c r="BA10" s="80">
        <f t="shared" si="31"/>
        <v>1</v>
      </c>
      <c r="BB10" s="80">
        <f t="shared" si="32"/>
        <v>0</v>
      </c>
      <c r="BC10" s="80">
        <f t="shared" si="33"/>
        <v>0</v>
      </c>
      <c r="BD10" s="80">
        <f>COUNTIF(Referrals3[[#This Row],[Name]:[Homeless.Status]],"Mi")</f>
        <v>0</v>
      </c>
      <c r="BE10" s="80">
        <f t="shared" si="34"/>
        <v>0</v>
      </c>
      <c r="BF10" s="4">
        <v>43507</v>
      </c>
      <c r="BH10" s="112"/>
      <c r="BI10" s="112"/>
      <c r="BJ10" s="112"/>
      <c r="BK10" s="110" t="str">
        <f t="shared" si="35"/>
        <v>Yes</v>
      </c>
      <c r="BL10" s="111"/>
      <c r="BM10" s="6">
        <f t="shared" ca="1" si="36"/>
        <v>354</v>
      </c>
      <c r="BN10" s="6" t="str">
        <f t="shared" ca="1" si="37"/>
        <v>no</v>
      </c>
      <c r="BO10" s="110" t="str">
        <f t="shared" ca="1" si="38"/>
        <v>no</v>
      </c>
      <c r="BP10" s="80">
        <f t="shared" si="39"/>
        <v>19</v>
      </c>
    </row>
    <row r="11" spans="1:68" ht="15" customHeight="1">
      <c r="A11" s="33" t="s">
        <v>922</v>
      </c>
      <c r="B11" t="s">
        <v>862</v>
      </c>
      <c r="C11">
        <v>1098414</v>
      </c>
      <c r="D11" s="2">
        <v>34388</v>
      </c>
      <c r="E11" s="80">
        <f t="shared" si="0"/>
        <v>24</v>
      </c>
      <c r="F11" s="6">
        <v>12</v>
      </c>
      <c r="G11" s="6" t="s">
        <v>348</v>
      </c>
      <c r="H11" s="6" t="s">
        <v>11</v>
      </c>
      <c r="I11" s="29" t="s">
        <v>348</v>
      </c>
      <c r="J11" t="s">
        <v>9</v>
      </c>
      <c r="K11" t="s">
        <v>11</v>
      </c>
      <c r="L11" t="s">
        <v>11</v>
      </c>
      <c r="M11" t="s">
        <v>348</v>
      </c>
      <c r="N11" t="s">
        <v>45</v>
      </c>
      <c r="O11" t="s">
        <v>143</v>
      </c>
      <c r="P11" t="s">
        <v>695</v>
      </c>
      <c r="Q11" s="2">
        <v>43488</v>
      </c>
      <c r="R11" t="s">
        <v>842</v>
      </c>
      <c r="S11" s="6" t="s">
        <v>645</v>
      </c>
      <c r="T11" s="6" t="s">
        <v>638</v>
      </c>
      <c r="U11" s="6" t="s">
        <v>643</v>
      </c>
      <c r="V11" s="110">
        <f t="shared" si="1"/>
        <v>2019</v>
      </c>
      <c r="W11" s="110">
        <f t="shared" si="2"/>
        <v>1</v>
      </c>
      <c r="X11" s="80">
        <f t="shared" si="3"/>
        <v>0</v>
      </c>
      <c r="Y11" s="80">
        <f t="shared" si="4"/>
        <v>1</v>
      </c>
      <c r="Z11" s="80">
        <f t="shared" si="5"/>
        <v>0</v>
      </c>
      <c r="AA11" s="6">
        <f t="shared" si="6"/>
        <v>1</v>
      </c>
      <c r="AB11" s="80">
        <f t="shared" si="7"/>
        <v>0</v>
      </c>
      <c r="AC11" s="80">
        <f t="shared" si="8"/>
        <v>0</v>
      </c>
      <c r="AD11" s="80">
        <f t="shared" si="9"/>
        <v>0</v>
      </c>
      <c r="AE11" s="6">
        <f t="shared" si="10"/>
        <v>0</v>
      </c>
      <c r="AF11" s="80">
        <f t="shared" si="11"/>
        <v>0</v>
      </c>
      <c r="AG11" s="80">
        <f t="shared" si="12"/>
        <v>1</v>
      </c>
      <c r="AH11" s="80">
        <f t="shared" si="13"/>
        <v>0</v>
      </c>
      <c r="AI11" s="80">
        <f t="shared" si="14"/>
        <v>0</v>
      </c>
      <c r="AJ11" s="80">
        <f t="shared" si="15"/>
        <v>1</v>
      </c>
      <c r="AK11" s="80">
        <f t="shared" si="16"/>
        <v>0</v>
      </c>
      <c r="AL11" s="80">
        <f>IF(SUM(Referrals3[[#This Row],[Tribal.bin]:[GA.bin]]) = 0,1,0)</f>
        <v>0</v>
      </c>
      <c r="AM11" s="80">
        <f t="shared" si="17"/>
        <v>0</v>
      </c>
      <c r="AN11" s="80">
        <f t="shared" si="18"/>
        <v>0</v>
      </c>
      <c r="AO11" s="80">
        <f t="shared" si="19"/>
        <v>0</v>
      </c>
      <c r="AP11" s="80">
        <f t="shared" si="20"/>
        <v>0</v>
      </c>
      <c r="AQ11" s="80">
        <f t="shared" si="21"/>
        <v>0</v>
      </c>
      <c r="AR11" s="80">
        <f t="shared" si="22"/>
        <v>0</v>
      </c>
      <c r="AS11" s="80">
        <f t="shared" si="23"/>
        <v>1</v>
      </c>
      <c r="AT11" s="80">
        <f t="shared" si="24"/>
        <v>0</v>
      </c>
      <c r="AU11" s="80">
        <f t="shared" si="25"/>
        <v>1</v>
      </c>
      <c r="AV11" s="80">
        <f t="shared" si="26"/>
        <v>0</v>
      </c>
      <c r="AW11" s="80">
        <f t="shared" si="27"/>
        <v>1</v>
      </c>
      <c r="AX11" s="80">
        <f t="shared" si="28"/>
        <v>1</v>
      </c>
      <c r="AY11" s="80">
        <f t="shared" si="29"/>
        <v>1</v>
      </c>
      <c r="AZ11" s="80">
        <f t="shared" si="30"/>
        <v>1</v>
      </c>
      <c r="BA11" s="80">
        <f t="shared" si="31"/>
        <v>1</v>
      </c>
      <c r="BB11" s="80">
        <f t="shared" si="32"/>
        <v>0</v>
      </c>
      <c r="BC11" s="80">
        <f t="shared" si="33"/>
        <v>0</v>
      </c>
      <c r="BD11" s="80">
        <f>COUNTIF(Referrals3[[#This Row],[Name]:[Homeless.Status]],"Mi")</f>
        <v>0</v>
      </c>
      <c r="BE11" s="80">
        <f t="shared" si="34"/>
        <v>0</v>
      </c>
      <c r="BF11" s="4">
        <v>43507</v>
      </c>
      <c r="BH11" s="112"/>
      <c r="BI11" s="112"/>
      <c r="BJ11" s="112"/>
      <c r="BK11" s="110" t="str">
        <f t="shared" si="35"/>
        <v>Yes</v>
      </c>
      <c r="BL11" s="111"/>
      <c r="BM11" s="6">
        <f t="shared" ca="1" si="36"/>
        <v>354</v>
      </c>
      <c r="BN11" s="6" t="str">
        <f t="shared" ca="1" si="37"/>
        <v>no</v>
      </c>
      <c r="BO11" s="110" t="str">
        <f t="shared" ca="1" si="38"/>
        <v>no</v>
      </c>
      <c r="BP11" s="80">
        <f t="shared" si="39"/>
        <v>19</v>
      </c>
    </row>
    <row r="12" spans="1:68" ht="15" customHeight="1">
      <c r="A12" s="33" t="s">
        <v>921</v>
      </c>
      <c r="B12" t="s">
        <v>3002</v>
      </c>
      <c r="C12">
        <v>1088784</v>
      </c>
      <c r="D12" s="2">
        <v>23170</v>
      </c>
      <c r="E12" s="80">
        <f t="shared" si="0"/>
        <v>55</v>
      </c>
      <c r="F12" s="6">
        <v>12</v>
      </c>
      <c r="G12" s="6" t="s">
        <v>348</v>
      </c>
      <c r="H12" s="6" t="s">
        <v>11</v>
      </c>
      <c r="I12" s="29" t="s">
        <v>348</v>
      </c>
      <c r="J12" t="s">
        <v>9</v>
      </c>
      <c r="K12" t="s">
        <v>11</v>
      </c>
      <c r="L12" t="s">
        <v>11</v>
      </c>
      <c r="M12" t="s">
        <v>348</v>
      </c>
      <c r="N12" t="s">
        <v>45</v>
      </c>
      <c r="O12" t="s">
        <v>143</v>
      </c>
      <c r="P12" t="s">
        <v>695</v>
      </c>
      <c r="Q12" s="2">
        <v>43488</v>
      </c>
      <c r="R12" t="s">
        <v>842</v>
      </c>
      <c r="S12" s="6" t="s">
        <v>644</v>
      </c>
      <c r="T12" s="6" t="s">
        <v>3003</v>
      </c>
      <c r="U12" s="6" t="s">
        <v>700</v>
      </c>
      <c r="V12" s="110">
        <f t="shared" si="1"/>
        <v>2019</v>
      </c>
      <c r="W12" s="110">
        <f t="shared" si="2"/>
        <v>1</v>
      </c>
      <c r="X12" s="80">
        <f t="shared" si="3"/>
        <v>1</v>
      </c>
      <c r="Y12" s="80">
        <f t="shared" si="4"/>
        <v>0</v>
      </c>
      <c r="Z12" s="80">
        <f t="shared" si="5"/>
        <v>0</v>
      </c>
      <c r="AA12" s="6">
        <f t="shared" si="6"/>
        <v>0</v>
      </c>
      <c r="AB12" s="80">
        <f t="shared" si="7"/>
        <v>0</v>
      </c>
      <c r="AC12" s="80">
        <f t="shared" si="8"/>
        <v>0</v>
      </c>
      <c r="AD12" s="80">
        <f t="shared" si="9"/>
        <v>0</v>
      </c>
      <c r="AE12" s="6">
        <f t="shared" si="10"/>
        <v>0</v>
      </c>
      <c r="AF12" s="80">
        <f t="shared" si="11"/>
        <v>0</v>
      </c>
      <c r="AG12" s="80">
        <f t="shared" si="12"/>
        <v>0</v>
      </c>
      <c r="AH12" s="80">
        <f t="shared" si="13"/>
        <v>0</v>
      </c>
      <c r="AI12" s="80">
        <f t="shared" si="14"/>
        <v>0</v>
      </c>
      <c r="AJ12" s="80">
        <f t="shared" si="15"/>
        <v>1</v>
      </c>
      <c r="AK12" s="80">
        <f t="shared" si="16"/>
        <v>0</v>
      </c>
      <c r="AL12" s="80">
        <f>IF(SUM(Referrals3[[#This Row],[Tribal.bin]:[GA.bin]]) = 0,1,0)</f>
        <v>0</v>
      </c>
      <c r="AM12" s="80">
        <f t="shared" si="17"/>
        <v>0</v>
      </c>
      <c r="AN12" s="80">
        <f t="shared" si="18"/>
        <v>0</v>
      </c>
      <c r="AO12" s="80">
        <f t="shared" si="19"/>
        <v>0</v>
      </c>
      <c r="AP12" s="80">
        <f t="shared" si="20"/>
        <v>0</v>
      </c>
      <c r="AQ12" s="80">
        <f t="shared" si="21"/>
        <v>0</v>
      </c>
      <c r="AR12" s="80">
        <f t="shared" si="22"/>
        <v>0</v>
      </c>
      <c r="AS12" s="80">
        <f t="shared" si="23"/>
        <v>1</v>
      </c>
      <c r="AT12" s="80">
        <f t="shared" si="24"/>
        <v>0</v>
      </c>
      <c r="AU12" s="80">
        <f t="shared" si="25"/>
        <v>1</v>
      </c>
      <c r="AV12" s="80">
        <f t="shared" si="26"/>
        <v>0</v>
      </c>
      <c r="AW12" s="80">
        <f t="shared" si="27"/>
        <v>1</v>
      </c>
      <c r="AX12" s="80">
        <f t="shared" si="28"/>
        <v>1</v>
      </c>
      <c r="AY12" s="80">
        <f t="shared" si="29"/>
        <v>1</v>
      </c>
      <c r="AZ12" s="80">
        <f t="shared" si="30"/>
        <v>1</v>
      </c>
      <c r="BA12" s="80">
        <f t="shared" si="31"/>
        <v>1</v>
      </c>
      <c r="BB12" s="80">
        <f t="shared" si="32"/>
        <v>0</v>
      </c>
      <c r="BC12" s="80">
        <f t="shared" si="33"/>
        <v>0</v>
      </c>
      <c r="BD12" s="80">
        <f>COUNTIF(Referrals3[[#This Row],[Name]:[Homeless.Status]],"Mi")</f>
        <v>0</v>
      </c>
      <c r="BE12" s="80">
        <f t="shared" si="34"/>
        <v>0</v>
      </c>
      <c r="BF12" s="4">
        <v>43507</v>
      </c>
      <c r="BH12" s="112"/>
      <c r="BI12" s="112"/>
      <c r="BJ12" s="112"/>
      <c r="BK12" s="110" t="str">
        <f t="shared" si="35"/>
        <v>Yes</v>
      </c>
      <c r="BL12" s="111"/>
      <c r="BM12" s="6">
        <f t="shared" ca="1" si="36"/>
        <v>354</v>
      </c>
      <c r="BN12" s="6" t="str">
        <f t="shared" ca="1" si="37"/>
        <v>no</v>
      </c>
      <c r="BO12" s="110" t="str">
        <f t="shared" ca="1" si="38"/>
        <v>no</v>
      </c>
      <c r="BP12" s="80">
        <f t="shared" si="39"/>
        <v>19</v>
      </c>
    </row>
    <row r="13" spans="1:68" ht="15" customHeight="1">
      <c r="A13" s="33" t="s">
        <v>920</v>
      </c>
      <c r="D13" s="2"/>
      <c r="E13" s="80">
        <f t="shared" si="0"/>
        <v>119</v>
      </c>
      <c r="I13" s="29"/>
      <c r="O13" t="s">
        <v>143</v>
      </c>
      <c r="P13" t="s">
        <v>695</v>
      </c>
      <c r="Q13" s="2">
        <v>43488</v>
      </c>
      <c r="R13" t="s">
        <v>12</v>
      </c>
      <c r="S13" s="6"/>
      <c r="T13" s="6"/>
      <c r="U13" s="6"/>
      <c r="V13" s="110">
        <f t="shared" si="1"/>
        <v>2019</v>
      </c>
      <c r="W13" s="110">
        <f t="shared" si="2"/>
        <v>1</v>
      </c>
      <c r="X13" s="80">
        <f t="shared" si="3"/>
        <v>0</v>
      </c>
      <c r="Y13" s="80">
        <f t="shared" si="4"/>
        <v>0</v>
      </c>
      <c r="Z13" s="80">
        <f t="shared" si="5"/>
        <v>0</v>
      </c>
      <c r="AA13" s="6">
        <f t="shared" si="6"/>
        <v>0</v>
      </c>
      <c r="AB13" s="80">
        <f t="shared" si="7"/>
        <v>0</v>
      </c>
      <c r="AC13" s="80">
        <f t="shared" si="8"/>
        <v>0</v>
      </c>
      <c r="AD13" s="80">
        <f t="shared" si="9"/>
        <v>0</v>
      </c>
      <c r="AE13" s="6">
        <f t="shared" si="10"/>
        <v>0</v>
      </c>
      <c r="AF13" s="80">
        <f t="shared" si="11"/>
        <v>0</v>
      </c>
      <c r="AG13" s="80">
        <f t="shared" si="12"/>
        <v>0</v>
      </c>
      <c r="AH13" s="80">
        <f t="shared" si="13"/>
        <v>0</v>
      </c>
      <c r="AI13" s="80">
        <f t="shared" si="14"/>
        <v>0</v>
      </c>
      <c r="AJ13" s="80">
        <f t="shared" si="15"/>
        <v>0</v>
      </c>
      <c r="AK13" s="80">
        <f t="shared" si="16"/>
        <v>0</v>
      </c>
      <c r="AL13" s="80">
        <f>IF(SUM(Referrals3[[#This Row],[Tribal.bin]:[GA.bin]]) = 0,1,0)</f>
        <v>1</v>
      </c>
      <c r="AM13" s="80">
        <f t="shared" si="17"/>
        <v>0</v>
      </c>
      <c r="AN13" s="80">
        <f t="shared" si="18"/>
        <v>0</v>
      </c>
      <c r="AO13" s="80">
        <f t="shared" si="19"/>
        <v>0</v>
      </c>
      <c r="AP13" s="80">
        <f t="shared" si="20"/>
        <v>0</v>
      </c>
      <c r="AQ13" s="80">
        <f t="shared" si="21"/>
        <v>0</v>
      </c>
      <c r="AR13" s="80">
        <f t="shared" si="22"/>
        <v>0</v>
      </c>
      <c r="AS13" s="80">
        <f t="shared" si="23"/>
        <v>0</v>
      </c>
      <c r="AT13" s="80">
        <f t="shared" si="24"/>
        <v>0</v>
      </c>
      <c r="AU13" s="80">
        <f t="shared" si="25"/>
        <v>0</v>
      </c>
      <c r="AV13" s="80">
        <f t="shared" si="26"/>
        <v>0</v>
      </c>
      <c r="AW13" s="80">
        <f t="shared" si="27"/>
        <v>0</v>
      </c>
      <c r="AX13" s="80">
        <f t="shared" si="28"/>
        <v>0</v>
      </c>
      <c r="AY13" s="80">
        <f t="shared" si="29"/>
        <v>0</v>
      </c>
      <c r="AZ13" s="80">
        <f t="shared" si="30"/>
        <v>1</v>
      </c>
      <c r="BA13" s="80">
        <f t="shared" si="31"/>
        <v>0</v>
      </c>
      <c r="BB13" s="80">
        <f t="shared" si="32"/>
        <v>0</v>
      </c>
      <c r="BC13" s="80">
        <f t="shared" si="33"/>
        <v>0</v>
      </c>
      <c r="BD13" s="80">
        <f>COUNTIF(Referrals3[[#This Row],[Name]:[Homeless.Status]],"Mi")</f>
        <v>0</v>
      </c>
      <c r="BE13" s="80">
        <f t="shared" si="34"/>
        <v>0</v>
      </c>
      <c r="BF13" s="4"/>
      <c r="BG13" t="s">
        <v>717</v>
      </c>
      <c r="BH13" t="s">
        <v>896</v>
      </c>
      <c r="BI13" s="112"/>
      <c r="BJ13" s="112"/>
      <c r="BK13" s="110" t="str">
        <f t="shared" si="35"/>
        <v xml:space="preserve"> </v>
      </c>
      <c r="BL13" s="111"/>
      <c r="BM13" s="6" t="str">
        <f t="shared" ca="1" si="36"/>
        <v xml:space="preserve"> </v>
      </c>
      <c r="BN13" s="6" t="str">
        <f t="shared" ca="1" si="37"/>
        <v xml:space="preserve"> </v>
      </c>
      <c r="BO13" s="110" t="str">
        <f t="shared" ca="1" si="38"/>
        <v xml:space="preserve"> </v>
      </c>
      <c r="BP13" s="80" t="str">
        <f t="shared" si="39"/>
        <v xml:space="preserve"> </v>
      </c>
    </row>
    <row r="14" spans="1:68" ht="15" customHeight="1">
      <c r="A14" s="33" t="s">
        <v>919</v>
      </c>
      <c r="D14" s="2"/>
      <c r="E14" s="80">
        <f t="shared" si="0"/>
        <v>119</v>
      </c>
      <c r="I14" s="29"/>
      <c r="O14" t="s">
        <v>143</v>
      </c>
      <c r="P14" t="s">
        <v>695</v>
      </c>
      <c r="Q14" s="2">
        <v>43488</v>
      </c>
      <c r="R14" t="s">
        <v>12</v>
      </c>
      <c r="S14" s="6"/>
      <c r="T14" s="6"/>
      <c r="U14" s="6"/>
      <c r="V14" s="110">
        <f t="shared" si="1"/>
        <v>2019</v>
      </c>
      <c r="W14" s="110">
        <f t="shared" si="2"/>
        <v>1</v>
      </c>
      <c r="X14" s="80">
        <f t="shared" si="3"/>
        <v>0</v>
      </c>
      <c r="Y14" s="80">
        <f t="shared" si="4"/>
        <v>0</v>
      </c>
      <c r="Z14" s="80">
        <f t="shared" si="5"/>
        <v>0</v>
      </c>
      <c r="AA14" s="6">
        <f t="shared" si="6"/>
        <v>0</v>
      </c>
      <c r="AB14" s="80">
        <f t="shared" si="7"/>
        <v>0</v>
      </c>
      <c r="AC14" s="80">
        <f t="shared" si="8"/>
        <v>0</v>
      </c>
      <c r="AD14" s="80">
        <f t="shared" si="9"/>
        <v>0</v>
      </c>
      <c r="AE14" s="6">
        <f t="shared" si="10"/>
        <v>0</v>
      </c>
      <c r="AF14" s="80">
        <f t="shared" si="11"/>
        <v>0</v>
      </c>
      <c r="AG14" s="80">
        <f t="shared" si="12"/>
        <v>0</v>
      </c>
      <c r="AH14" s="80">
        <f t="shared" si="13"/>
        <v>0</v>
      </c>
      <c r="AI14" s="80">
        <f t="shared" si="14"/>
        <v>0</v>
      </c>
      <c r="AJ14" s="80">
        <f t="shared" si="15"/>
        <v>0</v>
      </c>
      <c r="AK14" s="80">
        <f t="shared" si="16"/>
        <v>0</v>
      </c>
      <c r="AL14" s="80">
        <f>IF(SUM(Referrals3[[#This Row],[Tribal.bin]:[GA.bin]]) = 0,1,0)</f>
        <v>1</v>
      </c>
      <c r="AM14" s="80">
        <f t="shared" si="17"/>
        <v>0</v>
      </c>
      <c r="AN14" s="80">
        <f t="shared" si="18"/>
        <v>0</v>
      </c>
      <c r="AO14" s="80">
        <f t="shared" si="19"/>
        <v>0</v>
      </c>
      <c r="AP14" s="80">
        <f t="shared" si="20"/>
        <v>0</v>
      </c>
      <c r="AQ14" s="80">
        <f t="shared" si="21"/>
        <v>0</v>
      </c>
      <c r="AR14" s="80">
        <f t="shared" si="22"/>
        <v>0</v>
      </c>
      <c r="AS14" s="80">
        <f t="shared" si="23"/>
        <v>0</v>
      </c>
      <c r="AT14" s="80">
        <f t="shared" si="24"/>
        <v>0</v>
      </c>
      <c r="AU14" s="80">
        <f t="shared" si="25"/>
        <v>0</v>
      </c>
      <c r="AV14" s="80">
        <f t="shared" si="26"/>
        <v>0</v>
      </c>
      <c r="AW14" s="80">
        <f t="shared" si="27"/>
        <v>0</v>
      </c>
      <c r="AX14" s="80">
        <f t="shared" si="28"/>
        <v>0</v>
      </c>
      <c r="AY14" s="80">
        <f t="shared" si="29"/>
        <v>0</v>
      </c>
      <c r="AZ14" s="80">
        <f t="shared" si="30"/>
        <v>1</v>
      </c>
      <c r="BA14" s="80">
        <f t="shared" si="31"/>
        <v>0</v>
      </c>
      <c r="BB14" s="80">
        <f t="shared" si="32"/>
        <v>0</v>
      </c>
      <c r="BC14" s="80">
        <f t="shared" si="33"/>
        <v>0</v>
      </c>
      <c r="BD14" s="80">
        <f>COUNTIF(Referrals3[[#This Row],[Name]:[Homeless.Status]],"Mi")</f>
        <v>0</v>
      </c>
      <c r="BE14" s="80">
        <f t="shared" si="34"/>
        <v>0</v>
      </c>
      <c r="BF14"/>
      <c r="BG14" t="s">
        <v>413</v>
      </c>
      <c r="BH14" s="112"/>
      <c r="BI14" s="112"/>
      <c r="BJ14" s="112"/>
      <c r="BK14" s="110" t="str">
        <f t="shared" si="35"/>
        <v xml:space="preserve"> </v>
      </c>
      <c r="BL14" s="111"/>
      <c r="BM14" s="6" t="str">
        <f t="shared" ca="1" si="36"/>
        <v xml:space="preserve"> </v>
      </c>
      <c r="BN14" s="6" t="str">
        <f t="shared" ca="1" si="37"/>
        <v xml:space="preserve"> </v>
      </c>
      <c r="BO14" s="110" t="str">
        <f t="shared" ca="1" si="38"/>
        <v xml:space="preserve"> </v>
      </c>
      <c r="BP14" s="80" t="str">
        <f t="shared" si="39"/>
        <v xml:space="preserve"> </v>
      </c>
    </row>
    <row r="15" spans="1:68" ht="15" customHeight="1">
      <c r="A15" s="33" t="s">
        <v>918</v>
      </c>
      <c r="B15" t="s">
        <v>914</v>
      </c>
      <c r="C15">
        <v>1034106</v>
      </c>
      <c r="D15" s="2">
        <v>24380</v>
      </c>
      <c r="E15" s="80">
        <f t="shared" si="0"/>
        <v>52</v>
      </c>
      <c r="F15" s="6">
        <v>13</v>
      </c>
      <c r="G15" s="6" t="s">
        <v>348</v>
      </c>
      <c r="H15" s="6" t="s">
        <v>11</v>
      </c>
      <c r="I15" s="29" t="s">
        <v>348</v>
      </c>
      <c r="J15" t="s">
        <v>9</v>
      </c>
      <c r="K15" t="s">
        <v>11</v>
      </c>
      <c r="L15" t="s">
        <v>11</v>
      </c>
      <c r="M15" t="s">
        <v>348</v>
      </c>
      <c r="N15" t="s">
        <v>45</v>
      </c>
      <c r="O15" t="s">
        <v>15</v>
      </c>
      <c r="P15" t="s">
        <v>695</v>
      </c>
      <c r="Q15" s="2">
        <v>43497</v>
      </c>
      <c r="R15" t="s">
        <v>842</v>
      </c>
      <c r="S15" s="6" t="s">
        <v>645</v>
      </c>
      <c r="T15" s="6" t="s">
        <v>3003</v>
      </c>
      <c r="U15" s="6" t="s">
        <v>700</v>
      </c>
      <c r="V15" s="110">
        <f t="shared" si="1"/>
        <v>2019</v>
      </c>
      <c r="W15" s="110">
        <f t="shared" si="2"/>
        <v>2</v>
      </c>
      <c r="X15" s="80">
        <f t="shared" si="3"/>
        <v>0</v>
      </c>
      <c r="Y15" s="80">
        <f t="shared" si="4"/>
        <v>1</v>
      </c>
      <c r="Z15" s="80">
        <f t="shared" si="5"/>
        <v>0</v>
      </c>
      <c r="AA15" s="6">
        <f t="shared" si="6"/>
        <v>0</v>
      </c>
      <c r="AB15" s="80">
        <f t="shared" si="7"/>
        <v>0</v>
      </c>
      <c r="AC15" s="80">
        <f t="shared" si="8"/>
        <v>0</v>
      </c>
      <c r="AD15" s="80">
        <f t="shared" si="9"/>
        <v>0</v>
      </c>
      <c r="AE15" s="6">
        <f t="shared" si="10"/>
        <v>0</v>
      </c>
      <c r="AF15" s="80">
        <f t="shared" si="11"/>
        <v>0</v>
      </c>
      <c r="AG15" s="80">
        <f t="shared" si="12"/>
        <v>0</v>
      </c>
      <c r="AH15" s="80">
        <f t="shared" si="13"/>
        <v>0</v>
      </c>
      <c r="AI15" s="80">
        <f t="shared" si="14"/>
        <v>0</v>
      </c>
      <c r="AJ15" s="80">
        <f t="shared" si="15"/>
        <v>1</v>
      </c>
      <c r="AK15" s="80">
        <f t="shared" si="16"/>
        <v>0</v>
      </c>
      <c r="AL15" s="80">
        <f>IF(SUM(Referrals3[[#This Row],[Tribal.bin]:[GA.bin]]) = 0,1,0)</f>
        <v>0</v>
      </c>
      <c r="AM15" s="80">
        <f t="shared" si="17"/>
        <v>0</v>
      </c>
      <c r="AN15" s="80">
        <f t="shared" si="18"/>
        <v>0</v>
      </c>
      <c r="AO15" s="80">
        <f t="shared" si="19"/>
        <v>0</v>
      </c>
      <c r="AP15" s="80">
        <f t="shared" si="20"/>
        <v>0</v>
      </c>
      <c r="AQ15" s="80">
        <f t="shared" si="21"/>
        <v>0</v>
      </c>
      <c r="AR15" s="80">
        <f t="shared" si="22"/>
        <v>0</v>
      </c>
      <c r="AS15" s="80">
        <f t="shared" si="23"/>
        <v>1</v>
      </c>
      <c r="AT15" s="80">
        <f t="shared" si="24"/>
        <v>0</v>
      </c>
      <c r="AU15" s="80">
        <f t="shared" si="25"/>
        <v>1</v>
      </c>
      <c r="AV15" s="80">
        <f t="shared" si="26"/>
        <v>0</v>
      </c>
      <c r="AW15" s="80">
        <f t="shared" si="27"/>
        <v>1</v>
      </c>
      <c r="AX15" s="80">
        <f t="shared" si="28"/>
        <v>1</v>
      </c>
      <c r="AY15" s="80">
        <f t="shared" si="29"/>
        <v>1</v>
      </c>
      <c r="AZ15" s="80">
        <f t="shared" si="30"/>
        <v>1</v>
      </c>
      <c r="BA15" s="80">
        <f t="shared" si="31"/>
        <v>1</v>
      </c>
      <c r="BB15" s="80">
        <f t="shared" si="32"/>
        <v>0</v>
      </c>
      <c r="BC15" s="80">
        <f t="shared" si="33"/>
        <v>0</v>
      </c>
      <c r="BD15" s="80">
        <f>COUNTIF(Referrals3[[#This Row],[Name]:[Homeless.Status]],"Mi")</f>
        <v>0</v>
      </c>
      <c r="BE15" s="80">
        <f t="shared" si="34"/>
        <v>0</v>
      </c>
      <c r="BF15" s="109">
        <v>43524</v>
      </c>
      <c r="BH15" s="112"/>
      <c r="BI15" s="112"/>
      <c r="BJ15" s="112"/>
      <c r="BK15" s="110" t="str">
        <f t="shared" si="35"/>
        <v>Yes</v>
      </c>
      <c r="BL15" s="111"/>
      <c r="BM15" s="6">
        <f t="shared" ca="1" si="36"/>
        <v>337</v>
      </c>
      <c r="BN15" s="6" t="str">
        <f t="shared" ca="1" si="37"/>
        <v>no</v>
      </c>
      <c r="BO15" s="110" t="str">
        <f t="shared" ca="1" si="38"/>
        <v>no</v>
      </c>
      <c r="BP15" s="80">
        <f t="shared" si="39"/>
        <v>27</v>
      </c>
    </row>
    <row r="16" spans="1:68" ht="15" customHeight="1">
      <c r="A16" s="33" t="s">
        <v>917</v>
      </c>
      <c r="B16" t="s">
        <v>914</v>
      </c>
      <c r="C16">
        <v>1099810</v>
      </c>
      <c r="D16" s="2">
        <v>33177</v>
      </c>
      <c r="E16" s="80">
        <f t="shared" si="0"/>
        <v>28</v>
      </c>
      <c r="F16" s="6">
        <v>10</v>
      </c>
      <c r="G16" s="6" t="s">
        <v>348</v>
      </c>
      <c r="H16" s="6" t="s">
        <v>11</v>
      </c>
      <c r="I16" s="29" t="s">
        <v>348</v>
      </c>
      <c r="J16" t="s">
        <v>9</v>
      </c>
      <c r="K16" t="s">
        <v>11</v>
      </c>
      <c r="L16" t="s">
        <v>11</v>
      </c>
      <c r="M16" t="s">
        <v>11</v>
      </c>
      <c r="N16" t="s">
        <v>45</v>
      </c>
      <c r="O16" t="s">
        <v>15</v>
      </c>
      <c r="P16" t="s">
        <v>695</v>
      </c>
      <c r="Q16" s="2">
        <v>43497</v>
      </c>
      <c r="R16" t="s">
        <v>842</v>
      </c>
      <c r="S16" s="6" t="s">
        <v>644</v>
      </c>
      <c r="T16" s="6" t="s">
        <v>3003</v>
      </c>
      <c r="U16" s="6" t="s">
        <v>643</v>
      </c>
      <c r="V16" s="110">
        <f t="shared" si="1"/>
        <v>2019</v>
      </c>
      <c r="W16" s="110">
        <f t="shared" si="2"/>
        <v>2</v>
      </c>
      <c r="X16" s="80">
        <f t="shared" si="3"/>
        <v>1</v>
      </c>
      <c r="Y16" s="80">
        <f t="shared" si="4"/>
        <v>0</v>
      </c>
      <c r="Z16" s="80">
        <f t="shared" si="5"/>
        <v>0</v>
      </c>
      <c r="AA16" s="6">
        <f t="shared" si="6"/>
        <v>0</v>
      </c>
      <c r="AB16" s="80">
        <f t="shared" si="7"/>
        <v>0</v>
      </c>
      <c r="AC16" s="80">
        <f t="shared" si="8"/>
        <v>0</v>
      </c>
      <c r="AD16" s="80">
        <f t="shared" si="9"/>
        <v>0</v>
      </c>
      <c r="AE16" s="6">
        <f t="shared" si="10"/>
        <v>0</v>
      </c>
      <c r="AF16" s="80">
        <f t="shared" si="11"/>
        <v>0</v>
      </c>
      <c r="AG16" s="80">
        <f t="shared" si="12"/>
        <v>1</v>
      </c>
      <c r="AH16" s="80">
        <f t="shared" si="13"/>
        <v>0</v>
      </c>
      <c r="AI16" s="80">
        <f t="shared" si="14"/>
        <v>0</v>
      </c>
      <c r="AJ16" s="80">
        <f t="shared" si="15"/>
        <v>1</v>
      </c>
      <c r="AK16" s="80">
        <f t="shared" si="16"/>
        <v>0</v>
      </c>
      <c r="AL16" s="80">
        <f>IF(SUM(Referrals3[[#This Row],[Tribal.bin]:[GA.bin]]) = 0,1,0)</f>
        <v>0</v>
      </c>
      <c r="AM16" s="80">
        <f t="shared" si="17"/>
        <v>0</v>
      </c>
      <c r="AN16" s="80">
        <f t="shared" si="18"/>
        <v>0</v>
      </c>
      <c r="AO16" s="80">
        <f t="shared" si="19"/>
        <v>0</v>
      </c>
      <c r="AP16" s="80">
        <f t="shared" si="20"/>
        <v>0</v>
      </c>
      <c r="AQ16" s="80">
        <f t="shared" si="21"/>
        <v>0</v>
      </c>
      <c r="AR16" s="80">
        <f t="shared" si="22"/>
        <v>0</v>
      </c>
      <c r="AS16" s="80">
        <f t="shared" si="23"/>
        <v>1</v>
      </c>
      <c r="AT16" s="80">
        <f t="shared" si="24"/>
        <v>0</v>
      </c>
      <c r="AU16" s="80">
        <f t="shared" si="25"/>
        <v>1</v>
      </c>
      <c r="AV16" s="80">
        <f t="shared" si="26"/>
        <v>0</v>
      </c>
      <c r="AW16" s="80">
        <f t="shared" si="27"/>
        <v>1</v>
      </c>
      <c r="AX16" s="80">
        <f t="shared" si="28"/>
        <v>1</v>
      </c>
      <c r="AY16" s="80">
        <f t="shared" si="29"/>
        <v>1</v>
      </c>
      <c r="AZ16" s="80">
        <f t="shared" si="30"/>
        <v>1</v>
      </c>
      <c r="BA16" s="80">
        <f t="shared" si="31"/>
        <v>1</v>
      </c>
      <c r="BB16" s="80">
        <f t="shared" si="32"/>
        <v>0</v>
      </c>
      <c r="BC16" s="80">
        <f t="shared" si="33"/>
        <v>0</v>
      </c>
      <c r="BD16" s="80">
        <f>COUNTIF(Referrals3[[#This Row],[Name]:[Homeless.Status]],"Mi")</f>
        <v>0</v>
      </c>
      <c r="BE16" s="80">
        <f t="shared" si="34"/>
        <v>0</v>
      </c>
      <c r="BF16" s="109">
        <v>43524</v>
      </c>
      <c r="BH16" s="112"/>
      <c r="BI16" s="112"/>
      <c r="BJ16" s="112"/>
      <c r="BK16" s="110" t="str">
        <f t="shared" si="35"/>
        <v>Yes</v>
      </c>
      <c r="BL16" s="111"/>
      <c r="BM16" s="6">
        <f t="shared" ca="1" si="36"/>
        <v>337</v>
      </c>
      <c r="BN16" s="6" t="str">
        <f t="shared" ca="1" si="37"/>
        <v>no</v>
      </c>
      <c r="BO16" s="110" t="str">
        <f t="shared" ca="1" si="38"/>
        <v>no</v>
      </c>
      <c r="BP16" s="80">
        <f t="shared" si="39"/>
        <v>27</v>
      </c>
    </row>
    <row r="17" spans="1:68" ht="15" customHeight="1">
      <c r="A17" s="33" t="s">
        <v>852</v>
      </c>
      <c r="B17" t="s">
        <v>914</v>
      </c>
      <c r="C17">
        <v>1013253</v>
      </c>
      <c r="D17" s="2">
        <v>27342</v>
      </c>
      <c r="E17" s="80">
        <f t="shared" si="0"/>
        <v>44</v>
      </c>
      <c r="F17" s="6">
        <v>12</v>
      </c>
      <c r="G17" s="6" t="s">
        <v>348</v>
      </c>
      <c r="H17" s="6" t="s">
        <v>11</v>
      </c>
      <c r="I17" s="29" t="s">
        <v>348</v>
      </c>
      <c r="J17" t="s">
        <v>9</v>
      </c>
      <c r="K17" t="s">
        <v>11</v>
      </c>
      <c r="L17" t="s">
        <v>11</v>
      </c>
      <c r="M17" t="s">
        <v>348</v>
      </c>
      <c r="N17" t="s">
        <v>45</v>
      </c>
      <c r="O17" t="s">
        <v>143</v>
      </c>
      <c r="P17" t="s">
        <v>695</v>
      </c>
      <c r="Q17" s="2">
        <v>43497</v>
      </c>
      <c r="R17" t="s">
        <v>842</v>
      </c>
      <c r="S17" s="6" t="s">
        <v>644</v>
      </c>
      <c r="T17" s="6" t="s">
        <v>642</v>
      </c>
      <c r="U17" s="6" t="s">
        <v>700</v>
      </c>
      <c r="V17" s="110">
        <f t="shared" si="1"/>
        <v>2019</v>
      </c>
      <c r="W17" s="110">
        <f t="shared" si="2"/>
        <v>2</v>
      </c>
      <c r="X17" s="80">
        <f t="shared" si="3"/>
        <v>1</v>
      </c>
      <c r="Y17" s="80">
        <f t="shared" si="4"/>
        <v>0</v>
      </c>
      <c r="Z17" s="80">
        <f t="shared" si="5"/>
        <v>0</v>
      </c>
      <c r="AA17" s="6">
        <f t="shared" si="6"/>
        <v>0</v>
      </c>
      <c r="AB17" s="80">
        <f t="shared" si="7"/>
        <v>0</v>
      </c>
      <c r="AC17" s="80">
        <f t="shared" si="8"/>
        <v>0</v>
      </c>
      <c r="AD17" s="80">
        <f t="shared" si="9"/>
        <v>0</v>
      </c>
      <c r="AE17" s="6">
        <f t="shared" si="10"/>
        <v>1</v>
      </c>
      <c r="AF17" s="80">
        <f t="shared" si="11"/>
        <v>0</v>
      </c>
      <c r="AG17" s="80">
        <f t="shared" si="12"/>
        <v>0</v>
      </c>
      <c r="AH17" s="80">
        <f t="shared" si="13"/>
        <v>0</v>
      </c>
      <c r="AI17" s="80">
        <f t="shared" si="14"/>
        <v>0</v>
      </c>
      <c r="AJ17" s="80">
        <f t="shared" si="15"/>
        <v>1</v>
      </c>
      <c r="AK17" s="80">
        <f t="shared" si="16"/>
        <v>0</v>
      </c>
      <c r="AL17" s="80">
        <f>IF(SUM(Referrals3[[#This Row],[Tribal.bin]:[GA.bin]]) = 0,1,0)</f>
        <v>0</v>
      </c>
      <c r="AM17" s="80">
        <f t="shared" si="17"/>
        <v>0</v>
      </c>
      <c r="AN17" s="80">
        <f t="shared" si="18"/>
        <v>0</v>
      </c>
      <c r="AO17" s="80">
        <f t="shared" si="19"/>
        <v>0</v>
      </c>
      <c r="AP17" s="80">
        <f t="shared" si="20"/>
        <v>0</v>
      </c>
      <c r="AQ17" s="80">
        <f t="shared" si="21"/>
        <v>0</v>
      </c>
      <c r="AR17" s="80">
        <f t="shared" si="22"/>
        <v>0</v>
      </c>
      <c r="AS17" s="80">
        <f t="shared" si="23"/>
        <v>1</v>
      </c>
      <c r="AT17" s="80">
        <f t="shared" si="24"/>
        <v>0</v>
      </c>
      <c r="AU17" s="80">
        <f t="shared" si="25"/>
        <v>1</v>
      </c>
      <c r="AV17" s="80">
        <f t="shared" si="26"/>
        <v>0</v>
      </c>
      <c r="AW17" s="80">
        <f t="shared" si="27"/>
        <v>1</v>
      </c>
      <c r="AX17" s="80">
        <f t="shared" si="28"/>
        <v>1</v>
      </c>
      <c r="AY17" s="80">
        <f t="shared" si="29"/>
        <v>1</v>
      </c>
      <c r="AZ17" s="80">
        <f t="shared" si="30"/>
        <v>1</v>
      </c>
      <c r="BA17" s="80">
        <f t="shared" si="31"/>
        <v>1</v>
      </c>
      <c r="BB17" s="80">
        <f t="shared" si="32"/>
        <v>0</v>
      </c>
      <c r="BC17" s="80">
        <f t="shared" si="33"/>
        <v>0</v>
      </c>
      <c r="BD17" s="80">
        <f>COUNTIF(Referrals3[[#This Row],[Name]:[Homeless.Status]],"Mi")</f>
        <v>0</v>
      </c>
      <c r="BE17" s="80">
        <f t="shared" si="34"/>
        <v>0</v>
      </c>
      <c r="BF17" s="109">
        <v>43544</v>
      </c>
      <c r="BH17" s="112"/>
      <c r="BI17" s="112"/>
      <c r="BJ17" s="112"/>
      <c r="BK17" s="110" t="str">
        <f t="shared" si="35"/>
        <v>Yes</v>
      </c>
      <c r="BL17" s="111"/>
      <c r="BM17" s="6">
        <f t="shared" ca="1" si="36"/>
        <v>317</v>
      </c>
      <c r="BN17" s="6" t="str">
        <f t="shared" ca="1" si="37"/>
        <v>no</v>
      </c>
      <c r="BO17" s="110" t="str">
        <f t="shared" ca="1" si="38"/>
        <v>no</v>
      </c>
      <c r="BP17" s="80">
        <f t="shared" si="39"/>
        <v>47</v>
      </c>
    </row>
    <row r="18" spans="1:68" ht="15" customHeight="1">
      <c r="A18" s="33" t="s">
        <v>916</v>
      </c>
      <c r="B18" t="s">
        <v>914</v>
      </c>
      <c r="D18" s="2"/>
      <c r="E18" s="80">
        <f t="shared" si="0"/>
        <v>119</v>
      </c>
      <c r="I18" s="29"/>
      <c r="O18" t="s">
        <v>15</v>
      </c>
      <c r="P18" t="s">
        <v>695</v>
      </c>
      <c r="Q18" s="2">
        <v>43497</v>
      </c>
      <c r="R18" t="s">
        <v>12</v>
      </c>
      <c r="S18" s="6"/>
      <c r="T18" s="6"/>
      <c r="U18" s="6"/>
      <c r="V18" s="110">
        <f t="shared" si="1"/>
        <v>2019</v>
      </c>
      <c r="W18" s="110">
        <f t="shared" si="2"/>
        <v>2</v>
      </c>
      <c r="X18" s="80">
        <f t="shared" si="3"/>
        <v>0</v>
      </c>
      <c r="Y18" s="80">
        <f t="shared" si="4"/>
        <v>0</v>
      </c>
      <c r="Z18" s="80">
        <f t="shared" si="5"/>
        <v>0</v>
      </c>
      <c r="AA18" s="6">
        <f t="shared" si="6"/>
        <v>0</v>
      </c>
      <c r="AB18" s="80">
        <f t="shared" si="7"/>
        <v>0</v>
      </c>
      <c r="AC18" s="80">
        <f t="shared" si="8"/>
        <v>0</v>
      </c>
      <c r="AD18" s="80">
        <f t="shared" si="9"/>
        <v>0</v>
      </c>
      <c r="AE18" s="6">
        <f t="shared" si="10"/>
        <v>0</v>
      </c>
      <c r="AF18" s="80">
        <f t="shared" si="11"/>
        <v>0</v>
      </c>
      <c r="AG18" s="80">
        <f t="shared" si="12"/>
        <v>0</v>
      </c>
      <c r="AH18" s="80">
        <f t="shared" si="13"/>
        <v>0</v>
      </c>
      <c r="AI18" s="80">
        <f t="shared" si="14"/>
        <v>0</v>
      </c>
      <c r="AJ18" s="80">
        <f t="shared" si="15"/>
        <v>0</v>
      </c>
      <c r="AK18" s="80">
        <f t="shared" si="16"/>
        <v>0</v>
      </c>
      <c r="AL18" s="80">
        <f>IF(SUM(Referrals3[[#This Row],[Tribal.bin]:[GA.bin]]) = 0,1,0)</f>
        <v>1</v>
      </c>
      <c r="AM18" s="80">
        <f t="shared" si="17"/>
        <v>0</v>
      </c>
      <c r="AN18" s="80">
        <f t="shared" si="18"/>
        <v>0</v>
      </c>
      <c r="AO18" s="80">
        <f t="shared" si="19"/>
        <v>0</v>
      </c>
      <c r="AP18" s="80">
        <f t="shared" si="20"/>
        <v>0</v>
      </c>
      <c r="AQ18" s="80">
        <f t="shared" si="21"/>
        <v>0</v>
      </c>
      <c r="AR18" s="80">
        <f t="shared" si="22"/>
        <v>0</v>
      </c>
      <c r="AS18" s="80">
        <f t="shared" si="23"/>
        <v>0</v>
      </c>
      <c r="AT18" s="80">
        <f t="shared" si="24"/>
        <v>0</v>
      </c>
      <c r="AU18" s="80">
        <f t="shared" si="25"/>
        <v>0</v>
      </c>
      <c r="AV18" s="80">
        <f t="shared" si="26"/>
        <v>0</v>
      </c>
      <c r="AW18" s="80">
        <f t="shared" si="27"/>
        <v>0</v>
      </c>
      <c r="AX18" s="80">
        <f t="shared" si="28"/>
        <v>0</v>
      </c>
      <c r="AY18" s="80">
        <f t="shared" si="29"/>
        <v>0</v>
      </c>
      <c r="AZ18" s="80">
        <f t="shared" si="30"/>
        <v>1</v>
      </c>
      <c r="BA18" s="80">
        <f t="shared" si="31"/>
        <v>0</v>
      </c>
      <c r="BB18" s="80">
        <f t="shared" si="32"/>
        <v>0</v>
      </c>
      <c r="BC18" s="80">
        <f t="shared" si="33"/>
        <v>0</v>
      </c>
      <c r="BD18" s="80">
        <f>COUNTIF(Referrals3[[#This Row],[Name]:[Homeless.Status]],"Mi")</f>
        <v>0</v>
      </c>
      <c r="BE18" s="80">
        <f t="shared" si="34"/>
        <v>0</v>
      </c>
      <c r="BF18" s="109"/>
      <c r="BG18" t="s">
        <v>717</v>
      </c>
      <c r="BH18" s="112"/>
      <c r="BI18" s="112"/>
      <c r="BJ18" s="112"/>
      <c r="BK18" s="110" t="str">
        <f t="shared" si="35"/>
        <v xml:space="preserve"> </v>
      </c>
      <c r="BL18" s="111"/>
      <c r="BM18" s="6" t="str">
        <f t="shared" ca="1" si="36"/>
        <v xml:space="preserve"> </v>
      </c>
      <c r="BN18" s="6" t="str">
        <f t="shared" ca="1" si="37"/>
        <v xml:space="preserve"> </v>
      </c>
      <c r="BO18" s="110" t="str">
        <f t="shared" ca="1" si="38"/>
        <v xml:space="preserve"> </v>
      </c>
      <c r="BP18" s="80" t="str">
        <f t="shared" si="39"/>
        <v xml:space="preserve"> </v>
      </c>
    </row>
    <row r="19" spans="1:68" ht="15" customHeight="1">
      <c r="A19" s="33" t="s">
        <v>915</v>
      </c>
      <c r="B19" t="s">
        <v>914</v>
      </c>
      <c r="D19" s="2"/>
      <c r="E19" s="80">
        <f t="shared" si="0"/>
        <v>119</v>
      </c>
      <c r="I19" s="29"/>
      <c r="O19" t="s">
        <v>15</v>
      </c>
      <c r="P19" t="s">
        <v>695</v>
      </c>
      <c r="Q19" s="2">
        <v>43497</v>
      </c>
      <c r="R19" t="s">
        <v>12</v>
      </c>
      <c r="S19" s="6"/>
      <c r="T19" s="6"/>
      <c r="U19" s="6"/>
      <c r="V19" s="110">
        <f t="shared" si="1"/>
        <v>2019</v>
      </c>
      <c r="W19" s="110">
        <f t="shared" si="2"/>
        <v>2</v>
      </c>
      <c r="X19" s="80">
        <f t="shared" si="3"/>
        <v>0</v>
      </c>
      <c r="Y19" s="80">
        <f t="shared" si="4"/>
        <v>0</v>
      </c>
      <c r="Z19" s="80">
        <f t="shared" si="5"/>
        <v>0</v>
      </c>
      <c r="AA19" s="6">
        <f t="shared" si="6"/>
        <v>0</v>
      </c>
      <c r="AB19" s="80">
        <f t="shared" si="7"/>
        <v>0</v>
      </c>
      <c r="AC19" s="80">
        <f t="shared" si="8"/>
        <v>0</v>
      </c>
      <c r="AD19" s="80">
        <f t="shared" si="9"/>
        <v>0</v>
      </c>
      <c r="AE19" s="6">
        <f t="shared" si="10"/>
        <v>0</v>
      </c>
      <c r="AF19" s="80">
        <f t="shared" si="11"/>
        <v>0</v>
      </c>
      <c r="AG19" s="80">
        <f t="shared" si="12"/>
        <v>0</v>
      </c>
      <c r="AH19" s="80">
        <f t="shared" si="13"/>
        <v>0</v>
      </c>
      <c r="AI19" s="80">
        <f t="shared" si="14"/>
        <v>0</v>
      </c>
      <c r="AJ19" s="80">
        <f t="shared" si="15"/>
        <v>0</v>
      </c>
      <c r="AK19" s="80">
        <f t="shared" si="16"/>
        <v>0</v>
      </c>
      <c r="AL19" s="80">
        <f>IF(SUM(Referrals3[[#This Row],[Tribal.bin]:[GA.bin]]) = 0,1,0)</f>
        <v>1</v>
      </c>
      <c r="AM19" s="80">
        <f t="shared" si="17"/>
        <v>0</v>
      </c>
      <c r="AN19" s="80">
        <f t="shared" si="18"/>
        <v>0</v>
      </c>
      <c r="AO19" s="80">
        <f t="shared" si="19"/>
        <v>0</v>
      </c>
      <c r="AP19" s="80">
        <f t="shared" si="20"/>
        <v>0</v>
      </c>
      <c r="AQ19" s="80">
        <f t="shared" si="21"/>
        <v>0</v>
      </c>
      <c r="AR19" s="80">
        <f t="shared" si="22"/>
        <v>0</v>
      </c>
      <c r="AS19" s="80">
        <f t="shared" si="23"/>
        <v>0</v>
      </c>
      <c r="AT19" s="80">
        <f t="shared" si="24"/>
        <v>0</v>
      </c>
      <c r="AU19" s="80">
        <f t="shared" si="25"/>
        <v>0</v>
      </c>
      <c r="AV19" s="80">
        <f t="shared" si="26"/>
        <v>0</v>
      </c>
      <c r="AW19" s="80">
        <f t="shared" si="27"/>
        <v>0</v>
      </c>
      <c r="AX19" s="80">
        <f t="shared" si="28"/>
        <v>0</v>
      </c>
      <c r="AY19" s="80">
        <f t="shared" si="29"/>
        <v>0</v>
      </c>
      <c r="AZ19" s="80">
        <f t="shared" si="30"/>
        <v>1</v>
      </c>
      <c r="BA19" s="80">
        <f t="shared" si="31"/>
        <v>0</v>
      </c>
      <c r="BB19" s="80">
        <f t="shared" si="32"/>
        <v>0</v>
      </c>
      <c r="BC19" s="80">
        <f t="shared" si="33"/>
        <v>0</v>
      </c>
      <c r="BD19" s="80">
        <f>COUNTIF(Referrals3[[#This Row],[Name]:[Homeless.Status]],"Mi")</f>
        <v>0</v>
      </c>
      <c r="BE19" s="80">
        <f t="shared" si="34"/>
        <v>0</v>
      </c>
      <c r="BF19" s="109"/>
      <c r="BG19" t="s">
        <v>41</v>
      </c>
      <c r="BH19" s="112"/>
      <c r="BI19" t="s">
        <v>913</v>
      </c>
      <c r="BJ19" s="112"/>
      <c r="BK19" s="110" t="str">
        <f t="shared" si="35"/>
        <v xml:space="preserve"> </v>
      </c>
      <c r="BL19" s="111"/>
      <c r="BM19" s="6" t="str">
        <f t="shared" ca="1" si="36"/>
        <v xml:space="preserve"> </v>
      </c>
      <c r="BN19" s="6" t="str">
        <f t="shared" ca="1" si="37"/>
        <v xml:space="preserve"> </v>
      </c>
      <c r="BO19" s="110" t="str">
        <f t="shared" ca="1" si="38"/>
        <v xml:space="preserve"> </v>
      </c>
      <c r="BP19" s="80" t="str">
        <f t="shared" si="39"/>
        <v xml:space="preserve"> </v>
      </c>
    </row>
    <row r="20" spans="1:68" ht="15" customHeight="1">
      <c r="A20" s="33" t="s">
        <v>841</v>
      </c>
      <c r="D20" s="2"/>
      <c r="E20" s="80">
        <f t="shared" si="0"/>
        <v>119</v>
      </c>
      <c r="I20" s="29"/>
      <c r="O20" t="s">
        <v>143</v>
      </c>
      <c r="P20" t="s">
        <v>695</v>
      </c>
      <c r="Q20" s="2">
        <v>43509</v>
      </c>
      <c r="R20" t="s">
        <v>12</v>
      </c>
      <c r="S20" s="6"/>
      <c r="T20" s="6"/>
      <c r="U20" s="6"/>
      <c r="V20" s="110">
        <f t="shared" si="1"/>
        <v>2019</v>
      </c>
      <c r="W20" s="110">
        <f t="shared" si="2"/>
        <v>2</v>
      </c>
      <c r="X20" s="80">
        <f t="shared" si="3"/>
        <v>0</v>
      </c>
      <c r="Y20" s="80">
        <f t="shared" si="4"/>
        <v>0</v>
      </c>
      <c r="Z20" s="80">
        <f t="shared" si="5"/>
        <v>0</v>
      </c>
      <c r="AA20" s="6">
        <f t="shared" si="6"/>
        <v>0</v>
      </c>
      <c r="AB20" s="80">
        <f t="shared" si="7"/>
        <v>0</v>
      </c>
      <c r="AC20" s="80">
        <f t="shared" si="8"/>
        <v>0</v>
      </c>
      <c r="AD20" s="80">
        <f t="shared" si="9"/>
        <v>0</v>
      </c>
      <c r="AE20" s="6">
        <f t="shared" si="10"/>
        <v>0</v>
      </c>
      <c r="AF20" s="80">
        <f t="shared" si="11"/>
        <v>0</v>
      </c>
      <c r="AG20" s="80">
        <f t="shared" si="12"/>
        <v>0</v>
      </c>
      <c r="AH20" s="80">
        <f t="shared" si="13"/>
        <v>0</v>
      </c>
      <c r="AI20" s="80">
        <f t="shared" si="14"/>
        <v>0</v>
      </c>
      <c r="AJ20" s="80">
        <f t="shared" si="15"/>
        <v>0</v>
      </c>
      <c r="AK20" s="80">
        <f t="shared" si="16"/>
        <v>0</v>
      </c>
      <c r="AL20" s="80">
        <f>IF(SUM(Referrals3[[#This Row],[Tribal.bin]:[GA.bin]]) = 0,1,0)</f>
        <v>1</v>
      </c>
      <c r="AM20" s="80">
        <f t="shared" si="17"/>
        <v>0</v>
      </c>
      <c r="AN20" s="80">
        <f t="shared" si="18"/>
        <v>0</v>
      </c>
      <c r="AO20" s="80">
        <f t="shared" si="19"/>
        <v>0</v>
      </c>
      <c r="AP20" s="80">
        <f t="shared" si="20"/>
        <v>0</v>
      </c>
      <c r="AQ20" s="80">
        <f t="shared" si="21"/>
        <v>0</v>
      </c>
      <c r="AR20" s="80">
        <f t="shared" si="22"/>
        <v>0</v>
      </c>
      <c r="AS20" s="80">
        <f t="shared" si="23"/>
        <v>0</v>
      </c>
      <c r="AT20" s="80">
        <f t="shared" si="24"/>
        <v>0</v>
      </c>
      <c r="AU20" s="80">
        <f t="shared" si="25"/>
        <v>0</v>
      </c>
      <c r="AV20" s="80">
        <f t="shared" si="26"/>
        <v>0</v>
      </c>
      <c r="AW20" s="80">
        <f t="shared" si="27"/>
        <v>0</v>
      </c>
      <c r="AX20" s="80">
        <f t="shared" si="28"/>
        <v>0</v>
      </c>
      <c r="AY20" s="80">
        <f t="shared" si="29"/>
        <v>0</v>
      </c>
      <c r="AZ20" s="80">
        <f t="shared" si="30"/>
        <v>1</v>
      </c>
      <c r="BA20" s="80">
        <f t="shared" si="31"/>
        <v>0</v>
      </c>
      <c r="BB20" s="80">
        <f t="shared" si="32"/>
        <v>0</v>
      </c>
      <c r="BC20" s="80">
        <f t="shared" si="33"/>
        <v>0</v>
      </c>
      <c r="BD20" s="80">
        <f>COUNTIF(Referrals3[[#This Row],[Name]:[Homeless.Status]],"Mi")</f>
        <v>0</v>
      </c>
      <c r="BE20" s="80">
        <f t="shared" si="34"/>
        <v>0</v>
      </c>
      <c r="BF20" s="109"/>
      <c r="BG20" t="s">
        <v>717</v>
      </c>
      <c r="BH20" t="s">
        <v>840</v>
      </c>
      <c r="BI20" s="112"/>
      <c r="BJ20" s="112"/>
      <c r="BK20" s="110" t="str">
        <f t="shared" si="35"/>
        <v xml:space="preserve"> </v>
      </c>
      <c r="BL20" s="111"/>
      <c r="BM20" s="6" t="str">
        <f t="shared" ca="1" si="36"/>
        <v xml:space="preserve"> </v>
      </c>
      <c r="BN20" s="6" t="str">
        <f t="shared" ca="1" si="37"/>
        <v xml:space="preserve"> </v>
      </c>
      <c r="BO20" s="110" t="str">
        <f t="shared" ca="1" si="38"/>
        <v xml:space="preserve"> </v>
      </c>
      <c r="BP20" s="80" t="str">
        <f t="shared" si="39"/>
        <v xml:space="preserve"> </v>
      </c>
    </row>
    <row r="21" spans="1:68" ht="15" customHeight="1">
      <c r="A21" s="33" t="s">
        <v>912</v>
      </c>
      <c r="B21" t="s">
        <v>862</v>
      </c>
      <c r="C21">
        <v>1104277</v>
      </c>
      <c r="D21" s="2"/>
      <c r="E21" s="80">
        <f t="shared" si="0"/>
        <v>119</v>
      </c>
      <c r="I21" s="29"/>
      <c r="O21" t="s">
        <v>26</v>
      </c>
      <c r="P21" s="112"/>
      <c r="Q21" s="2">
        <v>43510</v>
      </c>
      <c r="R21" t="s">
        <v>842</v>
      </c>
      <c r="S21" s="6"/>
      <c r="T21" s="6"/>
      <c r="U21" s="6"/>
      <c r="V21" s="110">
        <f t="shared" si="1"/>
        <v>2019</v>
      </c>
      <c r="W21" s="110">
        <f t="shared" si="2"/>
        <v>2</v>
      </c>
      <c r="X21" s="80">
        <f t="shared" si="3"/>
        <v>0</v>
      </c>
      <c r="Y21" s="80">
        <f t="shared" si="4"/>
        <v>0</v>
      </c>
      <c r="Z21" s="80">
        <f t="shared" si="5"/>
        <v>0</v>
      </c>
      <c r="AA21" s="6">
        <f t="shared" si="6"/>
        <v>0</v>
      </c>
      <c r="AB21" s="80">
        <f t="shared" si="7"/>
        <v>0</v>
      </c>
      <c r="AC21" s="80">
        <f t="shared" si="8"/>
        <v>0</v>
      </c>
      <c r="AD21" s="80">
        <f t="shared" si="9"/>
        <v>0</v>
      </c>
      <c r="AE21" s="6">
        <f t="shared" si="10"/>
        <v>0</v>
      </c>
      <c r="AF21" s="80">
        <f t="shared" si="11"/>
        <v>0</v>
      </c>
      <c r="AG21" s="80">
        <f t="shared" si="12"/>
        <v>0</v>
      </c>
      <c r="AH21" s="80">
        <f t="shared" si="13"/>
        <v>0</v>
      </c>
      <c r="AI21" s="80">
        <f t="shared" si="14"/>
        <v>0</v>
      </c>
      <c r="AJ21" s="80">
        <f t="shared" si="15"/>
        <v>0</v>
      </c>
      <c r="AK21" s="80">
        <f t="shared" si="16"/>
        <v>0</v>
      </c>
      <c r="AL21" s="80">
        <f>IF(SUM(Referrals3[[#This Row],[Tribal.bin]:[GA.bin]]) = 0,1,0)</f>
        <v>1</v>
      </c>
      <c r="AM21" s="80">
        <f t="shared" si="17"/>
        <v>0</v>
      </c>
      <c r="AN21" s="80">
        <f t="shared" si="18"/>
        <v>0</v>
      </c>
      <c r="AO21" s="80">
        <f t="shared" si="19"/>
        <v>0</v>
      </c>
      <c r="AP21" s="80">
        <f t="shared" si="20"/>
        <v>0</v>
      </c>
      <c r="AQ21" s="80">
        <f t="shared" si="21"/>
        <v>0</v>
      </c>
      <c r="AR21" s="80">
        <f t="shared" si="22"/>
        <v>0</v>
      </c>
      <c r="AS21" s="80">
        <f t="shared" si="23"/>
        <v>0</v>
      </c>
      <c r="AT21" s="80">
        <f t="shared" si="24"/>
        <v>0</v>
      </c>
      <c r="AU21" s="80">
        <f t="shared" si="25"/>
        <v>0</v>
      </c>
      <c r="AV21" s="80">
        <f t="shared" si="26"/>
        <v>0</v>
      </c>
      <c r="AW21" s="80">
        <f t="shared" si="27"/>
        <v>0</v>
      </c>
      <c r="AX21" s="80">
        <f t="shared" si="28"/>
        <v>0</v>
      </c>
      <c r="AY21" s="80">
        <f t="shared" si="29"/>
        <v>0</v>
      </c>
      <c r="AZ21" s="80">
        <f t="shared" si="30"/>
        <v>1</v>
      </c>
      <c r="BA21" s="80">
        <f t="shared" si="31"/>
        <v>1</v>
      </c>
      <c r="BB21" s="80">
        <f t="shared" si="32"/>
        <v>0</v>
      </c>
      <c r="BC21" s="80">
        <f t="shared" si="33"/>
        <v>0</v>
      </c>
      <c r="BD21" s="80">
        <f>COUNTIF(Referrals3[[#This Row],[Name]:[Homeless.Status]],"Mi")</f>
        <v>0</v>
      </c>
      <c r="BE21" s="80">
        <f t="shared" si="34"/>
        <v>0</v>
      </c>
      <c r="BF21" s="4">
        <v>43577</v>
      </c>
      <c r="BH21" s="112"/>
      <c r="BI21" s="112"/>
      <c r="BJ21" s="112"/>
      <c r="BK21" s="110" t="str">
        <f t="shared" si="35"/>
        <v>Yes</v>
      </c>
      <c r="BL21" s="111"/>
      <c r="BM21" s="6">
        <f t="shared" ca="1" si="36"/>
        <v>284</v>
      </c>
      <c r="BN21" s="6" t="str">
        <f t="shared" ca="1" si="37"/>
        <v>no</v>
      </c>
      <c r="BO21" s="110" t="str">
        <f t="shared" ca="1" si="38"/>
        <v>no</v>
      </c>
      <c r="BP21" s="80">
        <f t="shared" si="39"/>
        <v>67</v>
      </c>
    </row>
    <row r="22" spans="1:68" ht="15" customHeight="1">
      <c r="A22" s="33" t="s">
        <v>911</v>
      </c>
      <c r="B22" t="s">
        <v>862</v>
      </c>
      <c r="D22" s="2"/>
      <c r="E22" s="80">
        <f t="shared" si="0"/>
        <v>119</v>
      </c>
      <c r="I22" s="29"/>
      <c r="O22" t="s">
        <v>26</v>
      </c>
      <c r="P22" s="112"/>
      <c r="Q22" s="2">
        <v>43510</v>
      </c>
      <c r="R22" t="s">
        <v>12</v>
      </c>
      <c r="S22" s="6"/>
      <c r="T22" s="6"/>
      <c r="U22" s="6"/>
      <c r="V22" s="110">
        <f t="shared" si="1"/>
        <v>2019</v>
      </c>
      <c r="W22" s="110">
        <f t="shared" si="2"/>
        <v>2</v>
      </c>
      <c r="X22" s="80">
        <f t="shared" si="3"/>
        <v>0</v>
      </c>
      <c r="Y22" s="80">
        <f t="shared" si="4"/>
        <v>0</v>
      </c>
      <c r="Z22" s="80">
        <f t="shared" si="5"/>
        <v>0</v>
      </c>
      <c r="AA22" s="6">
        <f t="shared" si="6"/>
        <v>0</v>
      </c>
      <c r="AB22" s="80">
        <f t="shared" si="7"/>
        <v>0</v>
      </c>
      <c r="AC22" s="80">
        <f t="shared" si="8"/>
        <v>0</v>
      </c>
      <c r="AD22" s="80">
        <f t="shared" si="9"/>
        <v>0</v>
      </c>
      <c r="AE22" s="6">
        <f t="shared" si="10"/>
        <v>0</v>
      </c>
      <c r="AF22" s="80">
        <f t="shared" si="11"/>
        <v>0</v>
      </c>
      <c r="AG22" s="80">
        <f t="shared" si="12"/>
        <v>0</v>
      </c>
      <c r="AH22" s="80">
        <f t="shared" si="13"/>
        <v>0</v>
      </c>
      <c r="AI22" s="80">
        <f t="shared" si="14"/>
        <v>0</v>
      </c>
      <c r="AJ22" s="80">
        <f t="shared" si="15"/>
        <v>0</v>
      </c>
      <c r="AK22" s="80">
        <f t="shared" si="16"/>
        <v>0</v>
      </c>
      <c r="AL22" s="80">
        <f>IF(SUM(Referrals3[[#This Row],[Tribal.bin]:[GA.bin]]) = 0,1,0)</f>
        <v>1</v>
      </c>
      <c r="AM22" s="80">
        <f t="shared" si="17"/>
        <v>0</v>
      </c>
      <c r="AN22" s="80">
        <f t="shared" si="18"/>
        <v>0</v>
      </c>
      <c r="AO22" s="80">
        <f t="shared" si="19"/>
        <v>0</v>
      </c>
      <c r="AP22" s="80">
        <f t="shared" si="20"/>
        <v>0</v>
      </c>
      <c r="AQ22" s="80">
        <f t="shared" si="21"/>
        <v>0</v>
      </c>
      <c r="AR22" s="80">
        <f t="shared" si="22"/>
        <v>0</v>
      </c>
      <c r="AS22" s="80">
        <f t="shared" si="23"/>
        <v>0</v>
      </c>
      <c r="AT22" s="80">
        <f t="shared" si="24"/>
        <v>0</v>
      </c>
      <c r="AU22" s="80">
        <f t="shared" si="25"/>
        <v>0</v>
      </c>
      <c r="AV22" s="80">
        <f t="shared" si="26"/>
        <v>0</v>
      </c>
      <c r="AW22" s="80">
        <f t="shared" si="27"/>
        <v>0</v>
      </c>
      <c r="AX22" s="80">
        <f t="shared" si="28"/>
        <v>0</v>
      </c>
      <c r="AY22" s="80">
        <f t="shared" si="29"/>
        <v>0</v>
      </c>
      <c r="AZ22" s="80">
        <f t="shared" si="30"/>
        <v>1</v>
      </c>
      <c r="BA22" s="80">
        <f t="shared" si="31"/>
        <v>0</v>
      </c>
      <c r="BB22" s="80">
        <f t="shared" si="32"/>
        <v>0</v>
      </c>
      <c r="BC22" s="80">
        <f t="shared" si="33"/>
        <v>0</v>
      </c>
      <c r="BD22" s="80">
        <f>COUNTIF(Referrals3[[#This Row],[Name]:[Homeless.Status]],"Mi")</f>
        <v>0</v>
      </c>
      <c r="BE22" s="80">
        <f t="shared" si="34"/>
        <v>0</v>
      </c>
      <c r="BF22" s="4"/>
      <c r="BG22" t="s">
        <v>413</v>
      </c>
      <c r="BH22" s="112"/>
      <c r="BI22" s="112"/>
      <c r="BJ22" s="112"/>
      <c r="BK22" s="110" t="str">
        <f t="shared" si="35"/>
        <v xml:space="preserve"> </v>
      </c>
      <c r="BL22" s="111"/>
      <c r="BM22" s="6" t="str">
        <f t="shared" ca="1" si="36"/>
        <v xml:space="preserve"> </v>
      </c>
      <c r="BN22" s="6" t="str">
        <f t="shared" ca="1" si="37"/>
        <v xml:space="preserve"> </v>
      </c>
      <c r="BO22" s="110" t="str">
        <f t="shared" ca="1" si="38"/>
        <v xml:space="preserve"> </v>
      </c>
      <c r="BP22" s="80" t="str">
        <f t="shared" si="39"/>
        <v xml:space="preserve"> </v>
      </c>
    </row>
    <row r="23" spans="1:68" ht="15" customHeight="1">
      <c r="A23" s="33" t="s">
        <v>910</v>
      </c>
      <c r="B23" t="s">
        <v>855</v>
      </c>
      <c r="C23">
        <v>1102702</v>
      </c>
      <c r="D23" s="2">
        <v>33883</v>
      </c>
      <c r="E23" s="80">
        <f t="shared" si="0"/>
        <v>26</v>
      </c>
      <c r="F23" s="6">
        <v>10</v>
      </c>
      <c r="G23" s="6" t="s">
        <v>348</v>
      </c>
      <c r="H23" s="6" t="s">
        <v>11</v>
      </c>
      <c r="I23" s="29" t="s">
        <v>348</v>
      </c>
      <c r="J23" t="s">
        <v>9</v>
      </c>
      <c r="K23" t="s">
        <v>11</v>
      </c>
      <c r="L23" t="s">
        <v>11</v>
      </c>
      <c r="M23" t="s">
        <v>11</v>
      </c>
      <c r="N23" t="s">
        <v>45</v>
      </c>
      <c r="O23" t="s">
        <v>143</v>
      </c>
      <c r="P23" t="s">
        <v>695</v>
      </c>
      <c r="Q23" s="2">
        <v>43545</v>
      </c>
      <c r="R23" t="s">
        <v>842</v>
      </c>
      <c r="S23" s="6" t="s">
        <v>645</v>
      </c>
      <c r="T23" s="6" t="s">
        <v>698</v>
      </c>
      <c r="U23" s="6" t="s">
        <v>700</v>
      </c>
      <c r="V23" s="110">
        <f t="shared" si="1"/>
        <v>2019</v>
      </c>
      <c r="W23" s="110">
        <f t="shared" si="2"/>
        <v>3</v>
      </c>
      <c r="X23" s="80">
        <f t="shared" si="3"/>
        <v>0</v>
      </c>
      <c r="Y23" s="80">
        <f t="shared" si="4"/>
        <v>1</v>
      </c>
      <c r="Z23" s="80">
        <f t="shared" si="5"/>
        <v>0</v>
      </c>
      <c r="AA23" s="6">
        <f t="shared" si="6"/>
        <v>0</v>
      </c>
      <c r="AB23" s="80">
        <f t="shared" si="7"/>
        <v>0</v>
      </c>
      <c r="AC23" s="80">
        <f t="shared" si="8"/>
        <v>0</v>
      </c>
      <c r="AD23" s="80">
        <f t="shared" si="9"/>
        <v>0</v>
      </c>
      <c r="AE23" s="6">
        <f t="shared" si="10"/>
        <v>0</v>
      </c>
      <c r="AF23" s="80">
        <f t="shared" si="11"/>
        <v>1</v>
      </c>
      <c r="AG23" s="80">
        <f t="shared" si="12"/>
        <v>0</v>
      </c>
      <c r="AH23" s="80">
        <f t="shared" si="13"/>
        <v>0</v>
      </c>
      <c r="AI23" s="80">
        <f t="shared" si="14"/>
        <v>0</v>
      </c>
      <c r="AJ23" s="80">
        <f t="shared" si="15"/>
        <v>1</v>
      </c>
      <c r="AK23" s="80">
        <f t="shared" si="16"/>
        <v>0</v>
      </c>
      <c r="AL23" s="80">
        <f>IF(SUM(Referrals3[[#This Row],[Tribal.bin]:[GA.bin]]) = 0,1,0)</f>
        <v>0</v>
      </c>
      <c r="AM23" s="80">
        <f t="shared" si="17"/>
        <v>0</v>
      </c>
      <c r="AN23" s="80">
        <f t="shared" si="18"/>
        <v>0</v>
      </c>
      <c r="AO23" s="80">
        <f t="shared" si="19"/>
        <v>0</v>
      </c>
      <c r="AP23" s="80">
        <f t="shared" si="20"/>
        <v>0</v>
      </c>
      <c r="AQ23" s="80">
        <f t="shared" si="21"/>
        <v>0</v>
      </c>
      <c r="AR23" s="80">
        <f t="shared" si="22"/>
        <v>0</v>
      </c>
      <c r="AS23" s="80">
        <f t="shared" si="23"/>
        <v>1</v>
      </c>
      <c r="AT23" s="80">
        <f t="shared" si="24"/>
        <v>0</v>
      </c>
      <c r="AU23" s="80">
        <f t="shared" si="25"/>
        <v>1</v>
      </c>
      <c r="AV23" s="80">
        <f t="shared" si="26"/>
        <v>0</v>
      </c>
      <c r="AW23" s="80">
        <f t="shared" si="27"/>
        <v>1</v>
      </c>
      <c r="AX23" s="80">
        <f t="shared" si="28"/>
        <v>1</v>
      </c>
      <c r="AY23" s="80">
        <f t="shared" si="29"/>
        <v>1</v>
      </c>
      <c r="AZ23" s="80">
        <f t="shared" si="30"/>
        <v>1</v>
      </c>
      <c r="BA23" s="80">
        <f t="shared" si="31"/>
        <v>1</v>
      </c>
      <c r="BB23" s="80">
        <f t="shared" si="32"/>
        <v>0</v>
      </c>
      <c r="BC23" s="80">
        <f t="shared" si="33"/>
        <v>0</v>
      </c>
      <c r="BD23" s="80">
        <f>COUNTIF(Referrals3[[#This Row],[Name]:[Homeless.Status]],"Mi")</f>
        <v>0</v>
      </c>
      <c r="BE23" s="80">
        <f t="shared" si="34"/>
        <v>0</v>
      </c>
      <c r="BF23" s="109">
        <v>43559</v>
      </c>
      <c r="BH23" s="112"/>
      <c r="BI23" s="112"/>
      <c r="BJ23" s="112"/>
      <c r="BK23" s="110" t="str">
        <f t="shared" si="35"/>
        <v>Yes</v>
      </c>
      <c r="BL23" s="111"/>
      <c r="BM23" s="6">
        <f t="shared" ca="1" si="36"/>
        <v>302</v>
      </c>
      <c r="BN23" s="6" t="str">
        <f t="shared" ca="1" si="37"/>
        <v>no</v>
      </c>
      <c r="BO23" s="110" t="str">
        <f t="shared" ca="1" si="38"/>
        <v>no</v>
      </c>
      <c r="BP23" s="80">
        <f t="shared" si="39"/>
        <v>14</v>
      </c>
    </row>
    <row r="24" spans="1:68" ht="15" customHeight="1">
      <c r="A24" s="33" t="s">
        <v>909</v>
      </c>
      <c r="B24" t="s">
        <v>855</v>
      </c>
      <c r="C24">
        <v>1099400</v>
      </c>
      <c r="D24" s="2">
        <v>22987</v>
      </c>
      <c r="E24" s="80">
        <f t="shared" si="0"/>
        <v>56</v>
      </c>
      <c r="F24" s="6">
        <v>15</v>
      </c>
      <c r="G24" s="6" t="s">
        <v>348</v>
      </c>
      <c r="H24" s="6" t="s">
        <v>11</v>
      </c>
      <c r="I24" s="29" t="s">
        <v>348</v>
      </c>
      <c r="J24" t="s">
        <v>9</v>
      </c>
      <c r="K24" t="s">
        <v>11</v>
      </c>
      <c r="L24" t="s">
        <v>11</v>
      </c>
      <c r="M24" t="s">
        <v>348</v>
      </c>
      <c r="N24" t="s">
        <v>45</v>
      </c>
      <c r="O24" t="s">
        <v>37</v>
      </c>
      <c r="P24" s="112"/>
      <c r="Q24" s="2">
        <v>43545</v>
      </c>
      <c r="R24" t="s">
        <v>842</v>
      </c>
      <c r="S24" s="6" t="s">
        <v>644</v>
      </c>
      <c r="T24" s="6" t="s">
        <v>3003</v>
      </c>
      <c r="U24" s="6" t="s">
        <v>700</v>
      </c>
      <c r="V24" s="110">
        <f t="shared" si="1"/>
        <v>2019</v>
      </c>
      <c r="W24" s="110">
        <f t="shared" si="2"/>
        <v>3</v>
      </c>
      <c r="X24" s="80">
        <f t="shared" si="3"/>
        <v>1</v>
      </c>
      <c r="Y24" s="80">
        <f t="shared" si="4"/>
        <v>0</v>
      </c>
      <c r="Z24" s="80">
        <f t="shared" si="5"/>
        <v>0</v>
      </c>
      <c r="AA24" s="6">
        <f t="shared" si="6"/>
        <v>0</v>
      </c>
      <c r="AB24" s="80">
        <f t="shared" si="7"/>
        <v>0</v>
      </c>
      <c r="AC24" s="80">
        <f t="shared" si="8"/>
        <v>0</v>
      </c>
      <c r="AD24" s="80">
        <f t="shared" si="9"/>
        <v>0</v>
      </c>
      <c r="AE24" s="6">
        <f t="shared" si="10"/>
        <v>0</v>
      </c>
      <c r="AF24" s="80">
        <f t="shared" si="11"/>
        <v>0</v>
      </c>
      <c r="AG24" s="80">
        <f t="shared" si="12"/>
        <v>0</v>
      </c>
      <c r="AH24" s="80">
        <f t="shared" si="13"/>
        <v>0</v>
      </c>
      <c r="AI24" s="80">
        <f t="shared" si="14"/>
        <v>0</v>
      </c>
      <c r="AJ24" s="80">
        <f t="shared" si="15"/>
        <v>1</v>
      </c>
      <c r="AK24" s="80">
        <f t="shared" si="16"/>
        <v>0</v>
      </c>
      <c r="AL24" s="80">
        <f>IF(SUM(Referrals3[[#This Row],[Tribal.bin]:[GA.bin]]) = 0,1,0)</f>
        <v>0</v>
      </c>
      <c r="AM24" s="80">
        <f t="shared" si="17"/>
        <v>0</v>
      </c>
      <c r="AN24" s="80">
        <f t="shared" si="18"/>
        <v>0</v>
      </c>
      <c r="AO24" s="80">
        <f t="shared" si="19"/>
        <v>0</v>
      </c>
      <c r="AP24" s="80">
        <f t="shared" si="20"/>
        <v>0</v>
      </c>
      <c r="AQ24" s="80">
        <f t="shared" si="21"/>
        <v>0</v>
      </c>
      <c r="AR24" s="80">
        <f t="shared" si="22"/>
        <v>0</v>
      </c>
      <c r="AS24" s="80">
        <f t="shared" si="23"/>
        <v>1</v>
      </c>
      <c r="AT24" s="80">
        <f t="shared" si="24"/>
        <v>0</v>
      </c>
      <c r="AU24" s="80">
        <f t="shared" si="25"/>
        <v>1</v>
      </c>
      <c r="AV24" s="80">
        <f t="shared" si="26"/>
        <v>0</v>
      </c>
      <c r="AW24" s="80">
        <f t="shared" si="27"/>
        <v>1</v>
      </c>
      <c r="AX24" s="80">
        <f t="shared" si="28"/>
        <v>1</v>
      </c>
      <c r="AY24" s="80">
        <f t="shared" si="29"/>
        <v>1</v>
      </c>
      <c r="AZ24" s="80">
        <f t="shared" si="30"/>
        <v>1</v>
      </c>
      <c r="BA24" s="80">
        <f t="shared" si="31"/>
        <v>1</v>
      </c>
      <c r="BB24" s="80">
        <f t="shared" si="32"/>
        <v>0</v>
      </c>
      <c r="BC24" s="80">
        <f t="shared" si="33"/>
        <v>0</v>
      </c>
      <c r="BD24" s="80">
        <f>COUNTIF(Referrals3[[#This Row],[Name]:[Homeless.Status]],"Mi")</f>
        <v>0</v>
      </c>
      <c r="BE24" s="80">
        <f t="shared" si="34"/>
        <v>0</v>
      </c>
      <c r="BF24" s="109">
        <v>43559</v>
      </c>
      <c r="BH24" s="112"/>
      <c r="BI24" s="112"/>
      <c r="BJ24" s="112"/>
      <c r="BK24" s="110" t="str">
        <f t="shared" si="35"/>
        <v>Yes</v>
      </c>
      <c r="BL24" s="111"/>
      <c r="BM24" s="6">
        <f t="shared" ca="1" si="36"/>
        <v>302</v>
      </c>
      <c r="BN24" s="6" t="str">
        <f t="shared" ca="1" si="37"/>
        <v>no</v>
      </c>
      <c r="BO24" s="110" t="str">
        <f t="shared" ca="1" si="38"/>
        <v>no</v>
      </c>
      <c r="BP24" s="80">
        <f t="shared" si="39"/>
        <v>14</v>
      </c>
    </row>
    <row r="25" spans="1:68" ht="15" customHeight="1">
      <c r="A25" s="33" t="s">
        <v>908</v>
      </c>
      <c r="B25" t="s">
        <v>846</v>
      </c>
      <c r="C25">
        <v>1103155</v>
      </c>
      <c r="D25" s="2"/>
      <c r="E25" s="80">
        <f t="shared" si="0"/>
        <v>119</v>
      </c>
      <c r="F25" s="6">
        <v>14</v>
      </c>
      <c r="I25" s="29"/>
      <c r="O25" t="s">
        <v>26</v>
      </c>
      <c r="P25" s="112"/>
      <c r="Q25" s="2">
        <v>43545</v>
      </c>
      <c r="R25" t="s">
        <v>842</v>
      </c>
      <c r="S25" s="6"/>
      <c r="T25" s="6"/>
      <c r="U25" s="6"/>
      <c r="V25" s="110">
        <f t="shared" si="1"/>
        <v>2019</v>
      </c>
      <c r="W25" s="110">
        <f t="shared" si="2"/>
        <v>3</v>
      </c>
      <c r="X25" s="80">
        <f t="shared" si="3"/>
        <v>0</v>
      </c>
      <c r="Y25" s="80">
        <f t="shared" si="4"/>
        <v>0</v>
      </c>
      <c r="Z25" s="80">
        <f t="shared" si="5"/>
        <v>0</v>
      </c>
      <c r="AA25" s="6">
        <f t="shared" si="6"/>
        <v>0</v>
      </c>
      <c r="AB25" s="80">
        <f t="shared" si="7"/>
        <v>0</v>
      </c>
      <c r="AC25" s="80">
        <f t="shared" si="8"/>
        <v>0</v>
      </c>
      <c r="AD25" s="80">
        <f t="shared" si="9"/>
        <v>0</v>
      </c>
      <c r="AE25" s="6">
        <f t="shared" si="10"/>
        <v>0</v>
      </c>
      <c r="AF25" s="80">
        <f t="shared" si="11"/>
        <v>0</v>
      </c>
      <c r="AG25" s="80">
        <f t="shared" si="12"/>
        <v>0</v>
      </c>
      <c r="AH25" s="80">
        <f t="shared" si="13"/>
        <v>0</v>
      </c>
      <c r="AI25" s="80">
        <f t="shared" si="14"/>
        <v>0</v>
      </c>
      <c r="AJ25" s="80">
        <f t="shared" si="15"/>
        <v>0</v>
      </c>
      <c r="AK25" s="80">
        <f t="shared" si="16"/>
        <v>0</v>
      </c>
      <c r="AL25" s="80">
        <f>IF(SUM(Referrals3[[#This Row],[Tribal.bin]:[GA.bin]]) = 0,1,0)</f>
        <v>1</v>
      </c>
      <c r="AM25" s="80">
        <f t="shared" si="17"/>
        <v>0</v>
      </c>
      <c r="AN25" s="80">
        <f t="shared" si="18"/>
        <v>0</v>
      </c>
      <c r="AO25" s="80">
        <f t="shared" si="19"/>
        <v>0</v>
      </c>
      <c r="AP25" s="80">
        <f t="shared" si="20"/>
        <v>0</v>
      </c>
      <c r="AQ25" s="80">
        <f t="shared" si="21"/>
        <v>0</v>
      </c>
      <c r="AR25" s="80">
        <f t="shared" si="22"/>
        <v>0</v>
      </c>
      <c r="AS25" s="80">
        <f t="shared" si="23"/>
        <v>0</v>
      </c>
      <c r="AT25" s="80">
        <f t="shared" si="24"/>
        <v>0</v>
      </c>
      <c r="AU25" s="80">
        <f t="shared" si="25"/>
        <v>0</v>
      </c>
      <c r="AV25" s="80">
        <f t="shared" si="26"/>
        <v>0</v>
      </c>
      <c r="AW25" s="80">
        <f t="shared" si="27"/>
        <v>0</v>
      </c>
      <c r="AX25" s="80">
        <f t="shared" si="28"/>
        <v>0</v>
      </c>
      <c r="AY25" s="80">
        <f t="shared" si="29"/>
        <v>0</v>
      </c>
      <c r="AZ25" s="80">
        <f t="shared" si="30"/>
        <v>1</v>
      </c>
      <c r="BA25" s="80">
        <f t="shared" si="31"/>
        <v>1</v>
      </c>
      <c r="BB25" s="80">
        <f t="shared" si="32"/>
        <v>0</v>
      </c>
      <c r="BC25" s="80">
        <f t="shared" si="33"/>
        <v>0</v>
      </c>
      <c r="BD25" s="80">
        <f>COUNTIF(Referrals3[[#This Row],[Name]:[Homeless.Status]],"Mi")</f>
        <v>0</v>
      </c>
      <c r="BE25" s="80">
        <f t="shared" si="34"/>
        <v>0</v>
      </c>
      <c r="BF25" s="109">
        <v>43563</v>
      </c>
      <c r="BH25" s="112"/>
      <c r="BI25" s="112"/>
      <c r="BJ25" s="112"/>
      <c r="BK25" s="110" t="str">
        <f t="shared" si="35"/>
        <v>Yes</v>
      </c>
      <c r="BL25" s="111"/>
      <c r="BM25" s="6">
        <f t="shared" ca="1" si="36"/>
        <v>298</v>
      </c>
      <c r="BN25" s="6" t="str">
        <f t="shared" ca="1" si="37"/>
        <v>no</v>
      </c>
      <c r="BO25" s="110" t="str">
        <f t="shared" ca="1" si="38"/>
        <v>no</v>
      </c>
      <c r="BP25" s="80">
        <f t="shared" si="39"/>
        <v>18</v>
      </c>
    </row>
    <row r="26" spans="1:68" ht="15" customHeight="1">
      <c r="A26" s="33" t="s">
        <v>907</v>
      </c>
      <c r="B26" t="s">
        <v>846</v>
      </c>
      <c r="C26">
        <v>1001645</v>
      </c>
      <c r="D26" s="2"/>
      <c r="E26" s="80">
        <f t="shared" si="0"/>
        <v>119</v>
      </c>
      <c r="F26" s="6">
        <v>11</v>
      </c>
      <c r="I26" s="29"/>
      <c r="O26" t="s">
        <v>26</v>
      </c>
      <c r="P26" s="112"/>
      <c r="Q26" s="2">
        <v>43545</v>
      </c>
      <c r="R26" t="s">
        <v>842</v>
      </c>
      <c r="S26" s="6"/>
      <c r="T26" s="6"/>
      <c r="U26" s="6"/>
      <c r="V26" s="110">
        <f t="shared" si="1"/>
        <v>2019</v>
      </c>
      <c r="W26" s="110">
        <f t="shared" si="2"/>
        <v>3</v>
      </c>
      <c r="X26" s="80">
        <f t="shared" si="3"/>
        <v>0</v>
      </c>
      <c r="Y26" s="80">
        <f t="shared" si="4"/>
        <v>0</v>
      </c>
      <c r="Z26" s="80">
        <f t="shared" si="5"/>
        <v>0</v>
      </c>
      <c r="AA26" s="6">
        <f t="shared" si="6"/>
        <v>0</v>
      </c>
      <c r="AB26" s="80">
        <f t="shared" si="7"/>
        <v>0</v>
      </c>
      <c r="AC26" s="80">
        <f t="shared" si="8"/>
        <v>0</v>
      </c>
      <c r="AD26" s="80">
        <f t="shared" si="9"/>
        <v>0</v>
      </c>
      <c r="AE26" s="6">
        <f t="shared" si="10"/>
        <v>0</v>
      </c>
      <c r="AF26" s="80">
        <f t="shared" si="11"/>
        <v>0</v>
      </c>
      <c r="AG26" s="80">
        <f t="shared" si="12"/>
        <v>0</v>
      </c>
      <c r="AH26" s="80">
        <f t="shared" si="13"/>
        <v>0</v>
      </c>
      <c r="AI26" s="80">
        <f t="shared" si="14"/>
        <v>0</v>
      </c>
      <c r="AJ26" s="80">
        <f t="shared" si="15"/>
        <v>0</v>
      </c>
      <c r="AK26" s="80">
        <f t="shared" si="16"/>
        <v>0</v>
      </c>
      <c r="AL26" s="80">
        <f>IF(SUM(Referrals3[[#This Row],[Tribal.bin]:[GA.bin]]) = 0,1,0)</f>
        <v>1</v>
      </c>
      <c r="AM26" s="80">
        <f t="shared" si="17"/>
        <v>0</v>
      </c>
      <c r="AN26" s="80">
        <f t="shared" si="18"/>
        <v>0</v>
      </c>
      <c r="AO26" s="80">
        <f t="shared" si="19"/>
        <v>0</v>
      </c>
      <c r="AP26" s="80">
        <f t="shared" si="20"/>
        <v>0</v>
      </c>
      <c r="AQ26" s="80">
        <f t="shared" si="21"/>
        <v>0</v>
      </c>
      <c r="AR26" s="80">
        <f t="shared" si="22"/>
        <v>0</v>
      </c>
      <c r="AS26" s="80">
        <f t="shared" si="23"/>
        <v>0</v>
      </c>
      <c r="AT26" s="80">
        <f t="shared" si="24"/>
        <v>0</v>
      </c>
      <c r="AU26" s="80">
        <f t="shared" si="25"/>
        <v>0</v>
      </c>
      <c r="AV26" s="80">
        <f t="shared" si="26"/>
        <v>0</v>
      </c>
      <c r="AW26" s="80">
        <f t="shared" si="27"/>
        <v>0</v>
      </c>
      <c r="AX26" s="80">
        <f t="shared" si="28"/>
        <v>0</v>
      </c>
      <c r="AY26" s="80">
        <f t="shared" si="29"/>
        <v>0</v>
      </c>
      <c r="AZ26" s="80">
        <f t="shared" si="30"/>
        <v>1</v>
      </c>
      <c r="BA26" s="80">
        <f t="shared" si="31"/>
        <v>1</v>
      </c>
      <c r="BB26" s="80">
        <f t="shared" si="32"/>
        <v>0</v>
      </c>
      <c r="BC26" s="80">
        <f t="shared" si="33"/>
        <v>0</v>
      </c>
      <c r="BD26" s="80">
        <f>COUNTIF(Referrals3[[#This Row],[Name]:[Homeless.Status]],"Mi")</f>
        <v>0</v>
      </c>
      <c r="BE26" s="80">
        <f t="shared" si="34"/>
        <v>0</v>
      </c>
      <c r="BF26" s="109">
        <v>43570</v>
      </c>
      <c r="BH26" s="112"/>
      <c r="BI26" s="112"/>
      <c r="BJ26" s="112"/>
      <c r="BK26" s="110" t="str">
        <f t="shared" si="35"/>
        <v>Yes</v>
      </c>
      <c r="BL26" s="111"/>
      <c r="BM26" s="6">
        <f t="shared" ca="1" si="36"/>
        <v>291</v>
      </c>
      <c r="BN26" s="6" t="str">
        <f t="shared" ca="1" si="37"/>
        <v>no</v>
      </c>
      <c r="BO26" s="110" t="str">
        <f t="shared" ca="1" si="38"/>
        <v>no</v>
      </c>
      <c r="BP26" s="80">
        <f t="shared" si="39"/>
        <v>25</v>
      </c>
    </row>
    <row r="27" spans="1:68" ht="15" customHeight="1">
      <c r="A27" s="33" t="s">
        <v>906</v>
      </c>
      <c r="B27" t="s">
        <v>862</v>
      </c>
      <c r="C27">
        <v>1101985</v>
      </c>
      <c r="D27" s="2"/>
      <c r="E27" s="80">
        <f t="shared" si="0"/>
        <v>119</v>
      </c>
      <c r="F27" s="6">
        <v>13</v>
      </c>
      <c r="I27" s="29"/>
      <c r="O27" t="s">
        <v>143</v>
      </c>
      <c r="P27" t="s">
        <v>695</v>
      </c>
      <c r="Q27" s="2">
        <v>43545</v>
      </c>
      <c r="R27" t="s">
        <v>842</v>
      </c>
      <c r="S27" s="6"/>
      <c r="T27" s="6"/>
      <c r="U27" s="6"/>
      <c r="V27" s="110">
        <f t="shared" si="1"/>
        <v>2019</v>
      </c>
      <c r="W27" s="110">
        <f t="shared" si="2"/>
        <v>3</v>
      </c>
      <c r="X27" s="80">
        <f t="shared" si="3"/>
        <v>0</v>
      </c>
      <c r="Y27" s="80">
        <f t="shared" si="4"/>
        <v>0</v>
      </c>
      <c r="Z27" s="80">
        <f t="shared" si="5"/>
        <v>0</v>
      </c>
      <c r="AA27" s="6">
        <f t="shared" si="6"/>
        <v>0</v>
      </c>
      <c r="AB27" s="80">
        <f t="shared" si="7"/>
        <v>0</v>
      </c>
      <c r="AC27" s="80">
        <f t="shared" si="8"/>
        <v>0</v>
      </c>
      <c r="AD27" s="80">
        <f t="shared" si="9"/>
        <v>0</v>
      </c>
      <c r="AE27" s="6">
        <f t="shared" si="10"/>
        <v>0</v>
      </c>
      <c r="AF27" s="80">
        <f t="shared" si="11"/>
        <v>0</v>
      </c>
      <c r="AG27" s="80">
        <f t="shared" si="12"/>
        <v>0</v>
      </c>
      <c r="AH27" s="80">
        <f t="shared" si="13"/>
        <v>0</v>
      </c>
      <c r="AI27" s="80">
        <f t="shared" si="14"/>
        <v>0</v>
      </c>
      <c r="AJ27" s="80">
        <f t="shared" si="15"/>
        <v>0</v>
      </c>
      <c r="AK27" s="80">
        <f t="shared" si="16"/>
        <v>0</v>
      </c>
      <c r="AL27" s="80">
        <f>IF(SUM(Referrals3[[#This Row],[Tribal.bin]:[GA.bin]]) = 0,1,0)</f>
        <v>1</v>
      </c>
      <c r="AM27" s="80">
        <f t="shared" si="17"/>
        <v>0</v>
      </c>
      <c r="AN27" s="80">
        <f t="shared" si="18"/>
        <v>0</v>
      </c>
      <c r="AO27" s="80">
        <f t="shared" si="19"/>
        <v>0</v>
      </c>
      <c r="AP27" s="80">
        <f t="shared" si="20"/>
        <v>0</v>
      </c>
      <c r="AQ27" s="80">
        <f t="shared" si="21"/>
        <v>0</v>
      </c>
      <c r="AR27" s="80">
        <f t="shared" si="22"/>
        <v>0</v>
      </c>
      <c r="AS27" s="80">
        <f t="shared" si="23"/>
        <v>0</v>
      </c>
      <c r="AT27" s="80">
        <f t="shared" si="24"/>
        <v>0</v>
      </c>
      <c r="AU27" s="80">
        <f t="shared" si="25"/>
        <v>0</v>
      </c>
      <c r="AV27" s="80">
        <f t="shared" si="26"/>
        <v>0</v>
      </c>
      <c r="AW27" s="80">
        <f t="shared" si="27"/>
        <v>0</v>
      </c>
      <c r="AX27" s="80">
        <f t="shared" si="28"/>
        <v>0</v>
      </c>
      <c r="AY27" s="80">
        <f t="shared" si="29"/>
        <v>0</v>
      </c>
      <c r="AZ27" s="80">
        <f t="shared" si="30"/>
        <v>1</v>
      </c>
      <c r="BA27" s="80">
        <f t="shared" si="31"/>
        <v>1</v>
      </c>
      <c r="BB27" s="80">
        <f t="shared" si="32"/>
        <v>0</v>
      </c>
      <c r="BC27" s="80">
        <f t="shared" si="33"/>
        <v>0</v>
      </c>
      <c r="BD27" s="80">
        <f>COUNTIF(Referrals3[[#This Row],[Name]:[Homeless.Status]],"Mi")</f>
        <v>0</v>
      </c>
      <c r="BE27" s="80">
        <f t="shared" si="34"/>
        <v>0</v>
      </c>
      <c r="BF27" s="109">
        <v>43571</v>
      </c>
      <c r="BH27" s="112"/>
      <c r="BI27" s="112"/>
      <c r="BJ27" s="112"/>
      <c r="BK27" s="110" t="str">
        <f t="shared" si="35"/>
        <v>Yes</v>
      </c>
      <c r="BL27" s="111"/>
      <c r="BM27" s="6">
        <f t="shared" ca="1" si="36"/>
        <v>290</v>
      </c>
      <c r="BN27" s="6" t="str">
        <f t="shared" ca="1" si="37"/>
        <v>no</v>
      </c>
      <c r="BO27" s="110" t="str">
        <f t="shared" ca="1" si="38"/>
        <v>no</v>
      </c>
      <c r="BP27" s="80">
        <f t="shared" si="39"/>
        <v>26</v>
      </c>
    </row>
    <row r="28" spans="1:68" ht="15" customHeight="1">
      <c r="A28" s="33" t="s">
        <v>905</v>
      </c>
      <c r="B28" t="s">
        <v>846</v>
      </c>
      <c r="C28">
        <v>1103885</v>
      </c>
      <c r="D28" s="2"/>
      <c r="E28" s="80">
        <f t="shared" si="0"/>
        <v>119</v>
      </c>
      <c r="F28" s="6">
        <v>15</v>
      </c>
      <c r="I28" s="29"/>
      <c r="O28" t="s">
        <v>143</v>
      </c>
      <c r="P28" t="s">
        <v>695</v>
      </c>
      <c r="Q28" s="2">
        <v>43545</v>
      </c>
      <c r="R28" t="s">
        <v>842</v>
      </c>
      <c r="S28" s="6"/>
      <c r="T28" s="6"/>
      <c r="U28" s="6"/>
      <c r="V28" s="110">
        <f t="shared" si="1"/>
        <v>2019</v>
      </c>
      <c r="W28" s="110">
        <f t="shared" si="2"/>
        <v>3</v>
      </c>
      <c r="X28" s="80">
        <f t="shared" si="3"/>
        <v>0</v>
      </c>
      <c r="Y28" s="80">
        <f t="shared" si="4"/>
        <v>0</v>
      </c>
      <c r="Z28" s="80">
        <f t="shared" si="5"/>
        <v>0</v>
      </c>
      <c r="AA28" s="6">
        <f t="shared" si="6"/>
        <v>0</v>
      </c>
      <c r="AB28" s="80">
        <f t="shared" si="7"/>
        <v>0</v>
      </c>
      <c r="AC28" s="80">
        <f t="shared" si="8"/>
        <v>0</v>
      </c>
      <c r="AD28" s="80">
        <f t="shared" si="9"/>
        <v>0</v>
      </c>
      <c r="AE28" s="6">
        <f t="shared" si="10"/>
        <v>0</v>
      </c>
      <c r="AF28" s="80">
        <f t="shared" si="11"/>
        <v>0</v>
      </c>
      <c r="AG28" s="80">
        <f t="shared" si="12"/>
        <v>0</v>
      </c>
      <c r="AH28" s="80">
        <f t="shared" si="13"/>
        <v>0</v>
      </c>
      <c r="AI28" s="80">
        <f t="shared" si="14"/>
        <v>0</v>
      </c>
      <c r="AJ28" s="80">
        <f t="shared" si="15"/>
        <v>0</v>
      </c>
      <c r="AK28" s="80">
        <f t="shared" si="16"/>
        <v>0</v>
      </c>
      <c r="AL28" s="80">
        <f>IF(SUM(Referrals3[[#This Row],[Tribal.bin]:[GA.bin]]) = 0,1,0)</f>
        <v>1</v>
      </c>
      <c r="AM28" s="80">
        <f t="shared" si="17"/>
        <v>0</v>
      </c>
      <c r="AN28" s="80">
        <f t="shared" si="18"/>
        <v>0</v>
      </c>
      <c r="AO28" s="80">
        <f t="shared" si="19"/>
        <v>0</v>
      </c>
      <c r="AP28" s="80">
        <f t="shared" si="20"/>
        <v>0</v>
      </c>
      <c r="AQ28" s="80">
        <f t="shared" si="21"/>
        <v>0</v>
      </c>
      <c r="AR28" s="80">
        <f t="shared" si="22"/>
        <v>0</v>
      </c>
      <c r="AS28" s="80">
        <f t="shared" si="23"/>
        <v>0</v>
      </c>
      <c r="AT28" s="80">
        <f t="shared" si="24"/>
        <v>0</v>
      </c>
      <c r="AU28" s="80">
        <f t="shared" si="25"/>
        <v>0</v>
      </c>
      <c r="AV28" s="80">
        <f t="shared" si="26"/>
        <v>0</v>
      </c>
      <c r="AW28" s="80">
        <f t="shared" si="27"/>
        <v>0</v>
      </c>
      <c r="AX28" s="80">
        <f t="shared" si="28"/>
        <v>0</v>
      </c>
      <c r="AY28" s="80">
        <f t="shared" si="29"/>
        <v>0</v>
      </c>
      <c r="AZ28" s="80">
        <f t="shared" si="30"/>
        <v>1</v>
      </c>
      <c r="BA28" s="80">
        <f t="shared" si="31"/>
        <v>1</v>
      </c>
      <c r="BB28" s="80">
        <f t="shared" si="32"/>
        <v>0</v>
      </c>
      <c r="BC28" s="80">
        <f t="shared" si="33"/>
        <v>0</v>
      </c>
      <c r="BD28" s="80">
        <f>COUNTIF(Referrals3[[#This Row],[Name]:[Homeless.Status]],"Mi")</f>
        <v>0</v>
      </c>
      <c r="BE28" s="80">
        <f t="shared" si="34"/>
        <v>0</v>
      </c>
      <c r="BF28" s="109">
        <v>43571</v>
      </c>
      <c r="BH28" s="112"/>
      <c r="BI28" s="112"/>
      <c r="BJ28" s="112"/>
      <c r="BK28" s="110" t="str">
        <f t="shared" si="35"/>
        <v>Yes</v>
      </c>
      <c r="BL28" s="111"/>
      <c r="BM28" s="6">
        <f t="shared" ca="1" si="36"/>
        <v>290</v>
      </c>
      <c r="BN28" s="6" t="str">
        <f t="shared" ca="1" si="37"/>
        <v>no</v>
      </c>
      <c r="BO28" s="110" t="str">
        <f t="shared" ca="1" si="38"/>
        <v>no</v>
      </c>
      <c r="BP28" s="80">
        <f t="shared" si="39"/>
        <v>26</v>
      </c>
    </row>
    <row r="29" spans="1:68" ht="15" customHeight="1">
      <c r="A29" s="33" t="s">
        <v>904</v>
      </c>
      <c r="B29" t="s">
        <v>862</v>
      </c>
      <c r="C29">
        <v>1103824</v>
      </c>
      <c r="D29" s="2"/>
      <c r="E29" s="80">
        <f t="shared" si="0"/>
        <v>119</v>
      </c>
      <c r="F29" s="6">
        <v>15</v>
      </c>
      <c r="I29" s="29"/>
      <c r="O29" t="s">
        <v>26</v>
      </c>
      <c r="P29" s="112"/>
      <c r="Q29" s="2">
        <v>43545</v>
      </c>
      <c r="R29" t="s">
        <v>842</v>
      </c>
      <c r="S29" s="6"/>
      <c r="T29" s="6"/>
      <c r="U29" s="6"/>
      <c r="V29" s="110">
        <f t="shared" si="1"/>
        <v>2019</v>
      </c>
      <c r="W29" s="110">
        <f t="shared" si="2"/>
        <v>3</v>
      </c>
      <c r="X29" s="80">
        <f t="shared" si="3"/>
        <v>0</v>
      </c>
      <c r="Y29" s="80">
        <f t="shared" si="4"/>
        <v>0</v>
      </c>
      <c r="Z29" s="80">
        <f t="shared" si="5"/>
        <v>0</v>
      </c>
      <c r="AA29" s="6">
        <f t="shared" si="6"/>
        <v>0</v>
      </c>
      <c r="AB29" s="80">
        <f t="shared" si="7"/>
        <v>0</v>
      </c>
      <c r="AC29" s="80">
        <f t="shared" si="8"/>
        <v>0</v>
      </c>
      <c r="AD29" s="80">
        <f t="shared" si="9"/>
        <v>0</v>
      </c>
      <c r="AE29" s="6">
        <f t="shared" si="10"/>
        <v>0</v>
      </c>
      <c r="AF29" s="80">
        <f t="shared" si="11"/>
        <v>0</v>
      </c>
      <c r="AG29" s="80">
        <f t="shared" si="12"/>
        <v>0</v>
      </c>
      <c r="AH29" s="80">
        <f t="shared" si="13"/>
        <v>0</v>
      </c>
      <c r="AI29" s="80">
        <f t="shared" si="14"/>
        <v>0</v>
      </c>
      <c r="AJ29" s="80">
        <f t="shared" si="15"/>
        <v>0</v>
      </c>
      <c r="AK29" s="80">
        <f t="shared" si="16"/>
        <v>0</v>
      </c>
      <c r="AL29" s="80">
        <f>IF(SUM(Referrals3[[#This Row],[Tribal.bin]:[GA.bin]]) = 0,1,0)</f>
        <v>1</v>
      </c>
      <c r="AM29" s="80">
        <f t="shared" si="17"/>
        <v>0</v>
      </c>
      <c r="AN29" s="80">
        <f t="shared" si="18"/>
        <v>0</v>
      </c>
      <c r="AO29" s="80">
        <f t="shared" si="19"/>
        <v>0</v>
      </c>
      <c r="AP29" s="80">
        <f t="shared" si="20"/>
        <v>0</v>
      </c>
      <c r="AQ29" s="80">
        <f t="shared" si="21"/>
        <v>0</v>
      </c>
      <c r="AR29" s="80">
        <f t="shared" si="22"/>
        <v>0</v>
      </c>
      <c r="AS29" s="80">
        <f t="shared" si="23"/>
        <v>0</v>
      </c>
      <c r="AT29" s="80">
        <f t="shared" si="24"/>
        <v>0</v>
      </c>
      <c r="AU29" s="80">
        <f t="shared" si="25"/>
        <v>0</v>
      </c>
      <c r="AV29" s="80">
        <f t="shared" si="26"/>
        <v>0</v>
      </c>
      <c r="AW29" s="80">
        <f t="shared" si="27"/>
        <v>0</v>
      </c>
      <c r="AX29" s="80">
        <f t="shared" si="28"/>
        <v>0</v>
      </c>
      <c r="AY29" s="80">
        <f t="shared" si="29"/>
        <v>0</v>
      </c>
      <c r="AZ29" s="80">
        <f t="shared" si="30"/>
        <v>1</v>
      </c>
      <c r="BA29" s="80">
        <f t="shared" si="31"/>
        <v>1</v>
      </c>
      <c r="BB29" s="80">
        <f t="shared" si="32"/>
        <v>0</v>
      </c>
      <c r="BC29" s="80">
        <f t="shared" si="33"/>
        <v>0</v>
      </c>
      <c r="BD29" s="80">
        <f>COUNTIF(Referrals3[[#This Row],[Name]:[Homeless.Status]],"Mi")</f>
        <v>0</v>
      </c>
      <c r="BE29" s="80">
        <f t="shared" si="34"/>
        <v>0</v>
      </c>
      <c r="BF29" s="109">
        <v>43571</v>
      </c>
      <c r="BH29" s="112"/>
      <c r="BI29" s="112"/>
      <c r="BJ29" s="112"/>
      <c r="BK29" s="110" t="str">
        <f t="shared" si="35"/>
        <v>Yes</v>
      </c>
      <c r="BL29" s="111"/>
      <c r="BM29" s="6">
        <f t="shared" ca="1" si="36"/>
        <v>290</v>
      </c>
      <c r="BN29" s="6" t="str">
        <f t="shared" ca="1" si="37"/>
        <v>no</v>
      </c>
      <c r="BO29" s="110" t="str">
        <f t="shared" ca="1" si="38"/>
        <v>no</v>
      </c>
      <c r="BP29" s="80">
        <f t="shared" si="39"/>
        <v>26</v>
      </c>
    </row>
    <row r="30" spans="1:68" ht="15" customHeight="1">
      <c r="A30" s="33" t="s">
        <v>903</v>
      </c>
      <c r="B30" t="s">
        <v>855</v>
      </c>
      <c r="C30">
        <v>1103833</v>
      </c>
      <c r="D30" s="2"/>
      <c r="E30" s="80">
        <f t="shared" si="0"/>
        <v>119</v>
      </c>
      <c r="F30" s="6">
        <v>12</v>
      </c>
      <c r="I30" s="29"/>
      <c r="O30" t="s">
        <v>143</v>
      </c>
      <c r="P30" t="s">
        <v>695</v>
      </c>
      <c r="Q30" s="2">
        <v>43545</v>
      </c>
      <c r="R30" t="s">
        <v>842</v>
      </c>
      <c r="S30" s="6"/>
      <c r="T30" s="6"/>
      <c r="U30" s="6"/>
      <c r="V30" s="110">
        <f t="shared" si="1"/>
        <v>2019</v>
      </c>
      <c r="W30" s="110">
        <f t="shared" si="2"/>
        <v>3</v>
      </c>
      <c r="X30" s="80">
        <f t="shared" si="3"/>
        <v>0</v>
      </c>
      <c r="Y30" s="80">
        <f t="shared" si="4"/>
        <v>0</v>
      </c>
      <c r="Z30" s="80">
        <f t="shared" si="5"/>
        <v>0</v>
      </c>
      <c r="AA30" s="6">
        <f t="shared" si="6"/>
        <v>0</v>
      </c>
      <c r="AB30" s="80">
        <f t="shared" si="7"/>
        <v>0</v>
      </c>
      <c r="AC30" s="80">
        <f t="shared" si="8"/>
        <v>0</v>
      </c>
      <c r="AD30" s="80">
        <f t="shared" si="9"/>
        <v>0</v>
      </c>
      <c r="AE30" s="6">
        <f t="shared" si="10"/>
        <v>0</v>
      </c>
      <c r="AF30" s="80">
        <f t="shared" si="11"/>
        <v>0</v>
      </c>
      <c r="AG30" s="80">
        <f t="shared" si="12"/>
        <v>0</v>
      </c>
      <c r="AH30" s="80">
        <f t="shared" si="13"/>
        <v>0</v>
      </c>
      <c r="AI30" s="80">
        <f t="shared" si="14"/>
        <v>0</v>
      </c>
      <c r="AJ30" s="80">
        <f t="shared" si="15"/>
        <v>0</v>
      </c>
      <c r="AK30" s="80">
        <f t="shared" si="16"/>
        <v>0</v>
      </c>
      <c r="AL30" s="80">
        <f>IF(SUM(Referrals3[[#This Row],[Tribal.bin]:[GA.bin]]) = 0,1,0)</f>
        <v>1</v>
      </c>
      <c r="AM30" s="80">
        <f t="shared" si="17"/>
        <v>0</v>
      </c>
      <c r="AN30" s="80">
        <f t="shared" si="18"/>
        <v>0</v>
      </c>
      <c r="AO30" s="80">
        <f t="shared" si="19"/>
        <v>0</v>
      </c>
      <c r="AP30" s="80">
        <f t="shared" si="20"/>
        <v>0</v>
      </c>
      <c r="AQ30" s="80">
        <f t="shared" si="21"/>
        <v>0</v>
      </c>
      <c r="AR30" s="80">
        <f t="shared" si="22"/>
        <v>0</v>
      </c>
      <c r="AS30" s="80">
        <f t="shared" si="23"/>
        <v>0</v>
      </c>
      <c r="AT30" s="80">
        <f t="shared" si="24"/>
        <v>0</v>
      </c>
      <c r="AU30" s="80">
        <f t="shared" si="25"/>
        <v>0</v>
      </c>
      <c r="AV30" s="80">
        <f t="shared" si="26"/>
        <v>0</v>
      </c>
      <c r="AW30" s="80">
        <f t="shared" si="27"/>
        <v>0</v>
      </c>
      <c r="AX30" s="80">
        <f t="shared" si="28"/>
        <v>0</v>
      </c>
      <c r="AY30" s="80">
        <f t="shared" si="29"/>
        <v>0</v>
      </c>
      <c r="AZ30" s="80">
        <f t="shared" si="30"/>
        <v>1</v>
      </c>
      <c r="BA30" s="80">
        <f t="shared" si="31"/>
        <v>1</v>
      </c>
      <c r="BB30" s="80">
        <f t="shared" si="32"/>
        <v>0</v>
      </c>
      <c r="BC30" s="80">
        <f t="shared" si="33"/>
        <v>0</v>
      </c>
      <c r="BD30" s="80">
        <f>COUNTIF(Referrals3[[#This Row],[Name]:[Homeless.Status]],"Mi")</f>
        <v>0</v>
      </c>
      <c r="BE30" s="80">
        <f t="shared" si="34"/>
        <v>0</v>
      </c>
      <c r="BF30" s="109">
        <v>43572</v>
      </c>
      <c r="BH30" s="112"/>
      <c r="BI30" s="112"/>
      <c r="BJ30" s="112"/>
      <c r="BK30" s="110" t="str">
        <f t="shared" si="35"/>
        <v>Yes</v>
      </c>
      <c r="BL30" s="111"/>
      <c r="BM30" s="6">
        <f t="shared" ca="1" si="36"/>
        <v>289</v>
      </c>
      <c r="BN30" s="6" t="str">
        <f t="shared" ca="1" si="37"/>
        <v>no</v>
      </c>
      <c r="BO30" s="110" t="str">
        <f t="shared" ca="1" si="38"/>
        <v>no</v>
      </c>
      <c r="BP30" s="80">
        <f t="shared" si="39"/>
        <v>27</v>
      </c>
    </row>
    <row r="31" spans="1:68" ht="15" customHeight="1">
      <c r="A31" s="33" t="s">
        <v>902</v>
      </c>
      <c r="B31" t="s">
        <v>846</v>
      </c>
      <c r="C31">
        <v>1070195</v>
      </c>
      <c r="D31" s="2"/>
      <c r="E31" s="80">
        <f t="shared" si="0"/>
        <v>119</v>
      </c>
      <c r="F31" s="6">
        <v>11</v>
      </c>
      <c r="I31" s="29"/>
      <c r="O31" t="s">
        <v>143</v>
      </c>
      <c r="P31" t="s">
        <v>695</v>
      </c>
      <c r="Q31" s="2">
        <v>43545</v>
      </c>
      <c r="R31" t="s">
        <v>842</v>
      </c>
      <c r="S31" s="6"/>
      <c r="T31" s="6"/>
      <c r="U31" s="6"/>
      <c r="V31" s="110">
        <f t="shared" si="1"/>
        <v>2019</v>
      </c>
      <c r="W31" s="110">
        <f t="shared" si="2"/>
        <v>3</v>
      </c>
      <c r="X31" s="80">
        <f t="shared" si="3"/>
        <v>0</v>
      </c>
      <c r="Y31" s="80">
        <f t="shared" si="4"/>
        <v>0</v>
      </c>
      <c r="Z31" s="80">
        <f t="shared" si="5"/>
        <v>0</v>
      </c>
      <c r="AA31" s="6">
        <f t="shared" si="6"/>
        <v>0</v>
      </c>
      <c r="AB31" s="80">
        <f t="shared" si="7"/>
        <v>0</v>
      </c>
      <c r="AC31" s="80">
        <f t="shared" si="8"/>
        <v>0</v>
      </c>
      <c r="AD31" s="80">
        <f t="shared" si="9"/>
        <v>0</v>
      </c>
      <c r="AE31" s="6">
        <f t="shared" si="10"/>
        <v>0</v>
      </c>
      <c r="AF31" s="80">
        <f t="shared" si="11"/>
        <v>0</v>
      </c>
      <c r="AG31" s="80">
        <f t="shared" si="12"/>
        <v>0</v>
      </c>
      <c r="AH31" s="80">
        <f t="shared" si="13"/>
        <v>0</v>
      </c>
      <c r="AI31" s="80">
        <f t="shared" si="14"/>
        <v>0</v>
      </c>
      <c r="AJ31" s="80">
        <f t="shared" si="15"/>
        <v>0</v>
      </c>
      <c r="AK31" s="80">
        <f t="shared" si="16"/>
        <v>0</v>
      </c>
      <c r="AL31" s="80">
        <f>IF(SUM(Referrals3[[#This Row],[Tribal.bin]:[GA.bin]]) = 0,1,0)</f>
        <v>1</v>
      </c>
      <c r="AM31" s="80">
        <f t="shared" si="17"/>
        <v>0</v>
      </c>
      <c r="AN31" s="80">
        <f t="shared" si="18"/>
        <v>0</v>
      </c>
      <c r="AO31" s="80">
        <f t="shared" si="19"/>
        <v>0</v>
      </c>
      <c r="AP31" s="80">
        <f t="shared" si="20"/>
        <v>0</v>
      </c>
      <c r="AQ31" s="80">
        <f t="shared" si="21"/>
        <v>0</v>
      </c>
      <c r="AR31" s="80">
        <f t="shared" si="22"/>
        <v>0</v>
      </c>
      <c r="AS31" s="80">
        <f t="shared" si="23"/>
        <v>0</v>
      </c>
      <c r="AT31" s="80">
        <f t="shared" si="24"/>
        <v>0</v>
      </c>
      <c r="AU31" s="80">
        <f t="shared" si="25"/>
        <v>0</v>
      </c>
      <c r="AV31" s="80">
        <f t="shared" si="26"/>
        <v>0</v>
      </c>
      <c r="AW31" s="80">
        <f t="shared" si="27"/>
        <v>0</v>
      </c>
      <c r="AX31" s="80">
        <f t="shared" si="28"/>
        <v>0</v>
      </c>
      <c r="AY31" s="80">
        <f t="shared" si="29"/>
        <v>0</v>
      </c>
      <c r="AZ31" s="80">
        <f t="shared" si="30"/>
        <v>1</v>
      </c>
      <c r="BA31" s="80">
        <f t="shared" si="31"/>
        <v>1</v>
      </c>
      <c r="BB31" s="80">
        <f t="shared" si="32"/>
        <v>0</v>
      </c>
      <c r="BC31" s="80">
        <f t="shared" si="33"/>
        <v>0</v>
      </c>
      <c r="BD31" s="80">
        <f>COUNTIF(Referrals3[[#This Row],[Name]:[Homeless.Status]],"Mi")</f>
        <v>0</v>
      </c>
      <c r="BE31" s="80">
        <f t="shared" si="34"/>
        <v>0</v>
      </c>
      <c r="BF31" s="109">
        <v>43572</v>
      </c>
      <c r="BH31" s="112"/>
      <c r="BI31" s="112"/>
      <c r="BJ31" s="112"/>
      <c r="BK31" s="110" t="str">
        <f t="shared" si="35"/>
        <v>Yes</v>
      </c>
      <c r="BL31" s="111"/>
      <c r="BM31" s="6">
        <f t="shared" ca="1" si="36"/>
        <v>289</v>
      </c>
      <c r="BN31" s="6" t="str">
        <f t="shared" ca="1" si="37"/>
        <v>no</v>
      </c>
      <c r="BO31" s="110" t="str">
        <f t="shared" ca="1" si="38"/>
        <v>no</v>
      </c>
      <c r="BP31" s="80">
        <f t="shared" si="39"/>
        <v>27</v>
      </c>
    </row>
    <row r="32" spans="1:68" ht="15" customHeight="1">
      <c r="A32" s="33" t="s">
        <v>901</v>
      </c>
      <c r="B32" t="s">
        <v>846</v>
      </c>
      <c r="C32">
        <v>1104276</v>
      </c>
      <c r="D32" s="2"/>
      <c r="E32" s="80">
        <f t="shared" si="0"/>
        <v>119</v>
      </c>
      <c r="F32" s="6">
        <v>9</v>
      </c>
      <c r="I32" s="29"/>
      <c r="O32" t="s">
        <v>26</v>
      </c>
      <c r="P32" s="112"/>
      <c r="Q32" s="2">
        <v>43545</v>
      </c>
      <c r="R32" t="s">
        <v>842</v>
      </c>
      <c r="S32" s="6"/>
      <c r="T32" s="6"/>
      <c r="U32" s="6"/>
      <c r="V32" s="110">
        <f t="shared" si="1"/>
        <v>2019</v>
      </c>
      <c r="W32" s="110">
        <f t="shared" si="2"/>
        <v>3</v>
      </c>
      <c r="X32" s="80">
        <f t="shared" si="3"/>
        <v>0</v>
      </c>
      <c r="Y32" s="80">
        <f t="shared" si="4"/>
        <v>0</v>
      </c>
      <c r="Z32" s="80">
        <f t="shared" si="5"/>
        <v>0</v>
      </c>
      <c r="AA32" s="6">
        <f t="shared" si="6"/>
        <v>0</v>
      </c>
      <c r="AB32" s="80">
        <f t="shared" si="7"/>
        <v>0</v>
      </c>
      <c r="AC32" s="80">
        <f t="shared" si="8"/>
        <v>0</v>
      </c>
      <c r="AD32" s="80">
        <f t="shared" si="9"/>
        <v>0</v>
      </c>
      <c r="AE32" s="6">
        <f t="shared" si="10"/>
        <v>0</v>
      </c>
      <c r="AF32" s="80">
        <f t="shared" si="11"/>
        <v>0</v>
      </c>
      <c r="AG32" s="80">
        <f t="shared" si="12"/>
        <v>0</v>
      </c>
      <c r="AH32" s="80">
        <f t="shared" si="13"/>
        <v>0</v>
      </c>
      <c r="AI32" s="80">
        <f t="shared" si="14"/>
        <v>0</v>
      </c>
      <c r="AJ32" s="80">
        <f t="shared" si="15"/>
        <v>0</v>
      </c>
      <c r="AK32" s="80">
        <f t="shared" si="16"/>
        <v>0</v>
      </c>
      <c r="AL32" s="80">
        <f>IF(SUM(Referrals3[[#This Row],[Tribal.bin]:[GA.bin]]) = 0,1,0)</f>
        <v>1</v>
      </c>
      <c r="AM32" s="80">
        <f t="shared" si="17"/>
        <v>0</v>
      </c>
      <c r="AN32" s="80">
        <f t="shared" si="18"/>
        <v>0</v>
      </c>
      <c r="AO32" s="80">
        <f t="shared" si="19"/>
        <v>0</v>
      </c>
      <c r="AP32" s="80">
        <f t="shared" si="20"/>
        <v>0</v>
      </c>
      <c r="AQ32" s="80">
        <f t="shared" si="21"/>
        <v>0</v>
      </c>
      <c r="AR32" s="80">
        <f t="shared" si="22"/>
        <v>0</v>
      </c>
      <c r="AS32" s="80">
        <f t="shared" si="23"/>
        <v>0</v>
      </c>
      <c r="AT32" s="80">
        <f t="shared" si="24"/>
        <v>0</v>
      </c>
      <c r="AU32" s="80">
        <f t="shared" si="25"/>
        <v>0</v>
      </c>
      <c r="AV32" s="80">
        <f t="shared" si="26"/>
        <v>0</v>
      </c>
      <c r="AW32" s="80">
        <f t="shared" si="27"/>
        <v>0</v>
      </c>
      <c r="AX32" s="80">
        <f t="shared" si="28"/>
        <v>0</v>
      </c>
      <c r="AY32" s="80">
        <f t="shared" si="29"/>
        <v>0</v>
      </c>
      <c r="AZ32" s="80">
        <f t="shared" si="30"/>
        <v>1</v>
      </c>
      <c r="BA32" s="80">
        <f t="shared" si="31"/>
        <v>1</v>
      </c>
      <c r="BB32" s="80">
        <f t="shared" si="32"/>
        <v>0</v>
      </c>
      <c r="BC32" s="80">
        <f t="shared" si="33"/>
        <v>0</v>
      </c>
      <c r="BD32" s="80">
        <f>COUNTIF(Referrals3[[#This Row],[Name]:[Homeless.Status]],"Mi")</f>
        <v>0</v>
      </c>
      <c r="BE32" s="80">
        <f t="shared" si="34"/>
        <v>0</v>
      </c>
      <c r="BF32" s="109">
        <v>43577</v>
      </c>
      <c r="BH32" s="112"/>
      <c r="BI32" s="112"/>
      <c r="BJ32" s="112"/>
      <c r="BK32" s="110" t="str">
        <f t="shared" si="35"/>
        <v>Yes</v>
      </c>
      <c r="BL32" s="111"/>
      <c r="BM32" s="6">
        <f t="shared" ca="1" si="36"/>
        <v>284</v>
      </c>
      <c r="BN32" s="6" t="str">
        <f t="shared" ca="1" si="37"/>
        <v>no</v>
      </c>
      <c r="BO32" s="110" t="str">
        <f t="shared" ca="1" si="38"/>
        <v>no</v>
      </c>
      <c r="BP32" s="80">
        <f t="shared" si="39"/>
        <v>32</v>
      </c>
    </row>
    <row r="33" spans="1:68" ht="15" customHeight="1">
      <c r="A33" s="33" t="s">
        <v>900</v>
      </c>
      <c r="B33" t="s">
        <v>846</v>
      </c>
      <c r="C33">
        <v>1104880</v>
      </c>
      <c r="D33" s="2"/>
      <c r="E33" s="80">
        <f t="shared" si="0"/>
        <v>119</v>
      </c>
      <c r="F33" s="6">
        <v>15</v>
      </c>
      <c r="I33" s="29"/>
      <c r="O33" t="s">
        <v>143</v>
      </c>
      <c r="P33" t="s">
        <v>695</v>
      </c>
      <c r="Q33" s="2">
        <v>43545</v>
      </c>
      <c r="R33" t="s">
        <v>842</v>
      </c>
      <c r="S33" s="6"/>
      <c r="T33" s="6"/>
      <c r="U33" s="6"/>
      <c r="V33" s="110">
        <f t="shared" si="1"/>
        <v>2019</v>
      </c>
      <c r="W33" s="110">
        <f t="shared" si="2"/>
        <v>3</v>
      </c>
      <c r="X33" s="80">
        <f t="shared" si="3"/>
        <v>0</v>
      </c>
      <c r="Y33" s="80">
        <f t="shared" si="4"/>
        <v>0</v>
      </c>
      <c r="Z33" s="80">
        <f t="shared" si="5"/>
        <v>0</v>
      </c>
      <c r="AA33" s="6">
        <f t="shared" si="6"/>
        <v>0</v>
      </c>
      <c r="AB33" s="80">
        <f t="shared" si="7"/>
        <v>0</v>
      </c>
      <c r="AC33" s="80">
        <f t="shared" si="8"/>
        <v>0</v>
      </c>
      <c r="AD33" s="80">
        <f t="shared" si="9"/>
        <v>0</v>
      </c>
      <c r="AE33" s="6">
        <f t="shared" si="10"/>
        <v>0</v>
      </c>
      <c r="AF33" s="80">
        <f t="shared" si="11"/>
        <v>0</v>
      </c>
      <c r="AG33" s="80">
        <f t="shared" si="12"/>
        <v>0</v>
      </c>
      <c r="AH33" s="80">
        <f t="shared" si="13"/>
        <v>0</v>
      </c>
      <c r="AI33" s="80">
        <f t="shared" si="14"/>
        <v>0</v>
      </c>
      <c r="AJ33" s="80">
        <f t="shared" si="15"/>
        <v>0</v>
      </c>
      <c r="AK33" s="80">
        <f t="shared" si="16"/>
        <v>0</v>
      </c>
      <c r="AL33" s="80">
        <f>IF(SUM(Referrals3[[#This Row],[Tribal.bin]:[GA.bin]]) = 0,1,0)</f>
        <v>1</v>
      </c>
      <c r="AM33" s="80">
        <f t="shared" si="17"/>
        <v>0</v>
      </c>
      <c r="AN33" s="80">
        <f t="shared" si="18"/>
        <v>0</v>
      </c>
      <c r="AO33" s="80">
        <f t="shared" si="19"/>
        <v>0</v>
      </c>
      <c r="AP33" s="80">
        <f t="shared" si="20"/>
        <v>0</v>
      </c>
      <c r="AQ33" s="80">
        <f t="shared" si="21"/>
        <v>0</v>
      </c>
      <c r="AR33" s="80">
        <f t="shared" si="22"/>
        <v>0</v>
      </c>
      <c r="AS33" s="80">
        <f t="shared" si="23"/>
        <v>0</v>
      </c>
      <c r="AT33" s="80">
        <f t="shared" si="24"/>
        <v>0</v>
      </c>
      <c r="AU33" s="80">
        <f t="shared" si="25"/>
        <v>0</v>
      </c>
      <c r="AV33" s="80">
        <f t="shared" si="26"/>
        <v>0</v>
      </c>
      <c r="AW33" s="80">
        <f t="shared" si="27"/>
        <v>0</v>
      </c>
      <c r="AX33" s="80">
        <f t="shared" si="28"/>
        <v>0</v>
      </c>
      <c r="AY33" s="80">
        <f t="shared" si="29"/>
        <v>0</v>
      </c>
      <c r="AZ33" s="80">
        <f t="shared" si="30"/>
        <v>1</v>
      </c>
      <c r="BA33" s="80">
        <f t="shared" si="31"/>
        <v>1</v>
      </c>
      <c r="BB33" s="80">
        <f t="shared" si="32"/>
        <v>0</v>
      </c>
      <c r="BC33" s="80">
        <f t="shared" si="33"/>
        <v>0</v>
      </c>
      <c r="BD33" s="80">
        <f>COUNTIF(Referrals3[[#This Row],[Name]:[Homeless.Status]],"Mi")</f>
        <v>0</v>
      </c>
      <c r="BE33" s="80">
        <f t="shared" si="34"/>
        <v>0</v>
      </c>
      <c r="BF33" s="109">
        <v>43577</v>
      </c>
      <c r="BH33" s="112"/>
      <c r="BI33" s="112"/>
      <c r="BJ33" s="112"/>
      <c r="BK33" s="110" t="str">
        <f t="shared" si="35"/>
        <v>Yes</v>
      </c>
      <c r="BL33" s="111"/>
      <c r="BM33" s="6">
        <f t="shared" ca="1" si="36"/>
        <v>284</v>
      </c>
      <c r="BN33" s="6" t="str">
        <f t="shared" ca="1" si="37"/>
        <v>no</v>
      </c>
      <c r="BO33" s="110" t="str">
        <f t="shared" ca="1" si="38"/>
        <v>no</v>
      </c>
      <c r="BP33" s="80">
        <f t="shared" si="39"/>
        <v>32</v>
      </c>
    </row>
    <row r="34" spans="1:68" ht="15" customHeight="1">
      <c r="A34" s="33" t="s">
        <v>899</v>
      </c>
      <c r="B34" t="s">
        <v>855</v>
      </c>
      <c r="D34" s="2"/>
      <c r="E34" s="80">
        <f t="shared" ref="E34:E65" si="40">INT(YEARFRAC(D34,Q34))</f>
        <v>119</v>
      </c>
      <c r="I34" s="29"/>
      <c r="O34" t="s">
        <v>143</v>
      </c>
      <c r="P34" t="s">
        <v>172</v>
      </c>
      <c r="Q34" s="2">
        <v>43545</v>
      </c>
      <c r="R34" t="s">
        <v>12</v>
      </c>
      <c r="S34" s="6"/>
      <c r="T34" s="6"/>
      <c r="U34" s="6"/>
      <c r="V34" s="110">
        <f t="shared" ref="V34:V65" si="41">YEAR(Q34)</f>
        <v>2019</v>
      </c>
      <c r="W34" s="110">
        <f t="shared" ref="W34:W65" si="42">MONTH(Q34)</f>
        <v>3</v>
      </c>
      <c r="X34" s="80">
        <f t="shared" ref="X34:X65" si="43">IF(S34 = "Male",1,0)</f>
        <v>0</v>
      </c>
      <c r="Y34" s="80">
        <f t="shared" ref="Y34:Y65" si="44">IF(S34 = "Female",1,0)</f>
        <v>0</v>
      </c>
      <c r="Z34" s="80">
        <f t="shared" ref="Z34:Z65" si="45">IF(S34 = "Trans",1,0)</f>
        <v>0</v>
      </c>
      <c r="AA34" s="6">
        <f t="shared" ref="AA34:AA65" si="46">IF(T34 = "AI",1,0)</f>
        <v>0</v>
      </c>
      <c r="AB34" s="80">
        <f t="shared" ref="AB34:AB65" si="47">IF(T34="Asian",1,0)</f>
        <v>0</v>
      </c>
      <c r="AC34" s="80">
        <f t="shared" ref="AC34:AC65" si="48">IF(T34 = "Black/AA",1,0)</f>
        <v>0</v>
      </c>
      <c r="AD34" s="80">
        <f t="shared" ref="AD34:AD65" si="49">IF(T34 = "NH/PI",1,0)</f>
        <v>0</v>
      </c>
      <c r="AE34" s="6">
        <f t="shared" ref="AE34:AE65" si="50">IF(T34 = "White",1,0)</f>
        <v>0</v>
      </c>
      <c r="AF34" s="80">
        <f t="shared" ref="AF34:AF65" si="51">IF(T34 = "Mix/Other",1,0)</f>
        <v>0</v>
      </c>
      <c r="AG34" s="80">
        <f t="shared" ref="AG34:AG65" si="52">IF(U34 ="H/L",1,0)</f>
        <v>0</v>
      </c>
      <c r="AH34" s="80">
        <f t="shared" ref="AH34:AH65" si="53">IF(N34 = "Chronic Homeless",1,0)</f>
        <v>0</v>
      </c>
      <c r="AI34" s="80">
        <f t="shared" ref="AI34:AI65" si="54">IF(N34 = "HUD homeless",1,0)</f>
        <v>0</v>
      </c>
      <c r="AJ34" s="80">
        <f t="shared" ref="AJ34:AJ65" si="55">IF(N34 = "Long term homeless",1,0)</f>
        <v>0</v>
      </c>
      <c r="AK34" s="80">
        <f t="shared" ref="AK34:AK65" si="56">IF(N34 = "not homeless",1,0)</f>
        <v>0</v>
      </c>
      <c r="AL34" s="80">
        <f>IF(SUM(Referrals3[[#This Row],[Tribal.bin]:[GA.bin]]) = 0,1,0)</f>
        <v>1</v>
      </c>
      <c r="AM34" s="80">
        <f t="shared" ref="AM34:AM65" si="57">IF(J34 = "Tribal",1,0)</f>
        <v>0</v>
      </c>
      <c r="AN34" s="80">
        <f t="shared" ref="AN34:AN65" si="58">IF(J34 = "SSDI",1,0)</f>
        <v>0</v>
      </c>
      <c r="AO34" s="80">
        <f t="shared" ref="AO34:AO65" si="59">IF(J34="RSDI",1,0)</f>
        <v>0</v>
      </c>
      <c r="AP34" s="80">
        <f t="shared" ref="AP34:AP65" si="60">IF(J34 = "none",1,0)</f>
        <v>0</v>
      </c>
      <c r="AQ34" s="80">
        <f t="shared" ref="AQ34:AQ65" si="61">IF(J34="employment",1,0)</f>
        <v>0</v>
      </c>
      <c r="AR34" s="80">
        <f t="shared" ref="AR34:AR65" si="62">IF(J34="SSI",1,0)</f>
        <v>0</v>
      </c>
      <c r="AS34" s="80">
        <f t="shared" ref="AS34:AS65" si="63">IF(J34="GA",1,0)</f>
        <v>0</v>
      </c>
      <c r="AT34" s="80">
        <f t="shared" ref="AT34:AT65" si="64">IF(I34="Yes",1,0)</f>
        <v>0</v>
      </c>
      <c r="AU34" s="80">
        <f t="shared" ref="AU34:AU65" si="65">IF(H34 = "Yes",1,0)</f>
        <v>0</v>
      </c>
      <c r="AV34" s="80">
        <f t="shared" ref="AV34:AV65" si="66">IF(G34="Yes",1,0)</f>
        <v>0</v>
      </c>
      <c r="AW34" s="80">
        <f t="shared" ref="AW34:AW65" si="67">IF(K34="Yes",1,0)</f>
        <v>0</v>
      </c>
      <c r="AX34" s="80">
        <f t="shared" ref="AX34:AX65" si="68">IF(L34="Yes",1,0)</f>
        <v>0</v>
      </c>
      <c r="AY34" s="80">
        <f t="shared" ref="AY34:AY65" si="69">IF(M34&lt;&gt;"",1,0)</f>
        <v>0</v>
      </c>
      <c r="AZ34" s="80">
        <f t="shared" ref="AZ34:AZ65" si="70">IF(Q34&lt;&gt;"",1,0)</f>
        <v>1</v>
      </c>
      <c r="BA34" s="80">
        <f t="shared" ref="BA34:BA65" si="71">IF(R34 = "Moved in",1,0)</f>
        <v>0</v>
      </c>
      <c r="BB34" s="80">
        <f t="shared" ref="BB34:BB65" si="72">IF(Q34&lt;&gt;"Moved in",0,1)</f>
        <v>0</v>
      </c>
      <c r="BC34" s="80">
        <f t="shared" ref="BC34:BC65" si="73">IF(Q34&lt;&gt;"Removed",0,1)</f>
        <v>0</v>
      </c>
      <c r="BD34" s="80">
        <f>COUNTIF(Referrals3[[#This Row],[Name]:[Homeless.Status]],"Mi")</f>
        <v>0</v>
      </c>
      <c r="BE34" s="80">
        <f t="shared" ref="BE34:BE65" si="74">IF(BD34 &gt;0,1,0)</f>
        <v>0</v>
      </c>
      <c r="BF34" s="109"/>
      <c r="BG34" t="s">
        <v>41</v>
      </c>
      <c r="BH34" s="112"/>
      <c r="BI34" t="s">
        <v>892</v>
      </c>
      <c r="BJ34" s="112"/>
      <c r="BK34" s="110" t="str">
        <f t="shared" ref="BK34:BK65" si="75">_xlfn.IFS(R34="Removed"," ",R34 = "in process with PM"," ",R34 = "interview scheduled"," ", BL34 &gt; 1/1/2010,"no",R34 = "Moved in","Yes")</f>
        <v xml:space="preserve"> </v>
      </c>
      <c r="BL34" s="111"/>
      <c r="BM34" s="6" t="str">
        <f t="shared" ref="BM34:BM65" ca="1" si="76">_xlfn.IFS(R34 = "removed"," ",R34 = "in process with PM"," ",R34 = "interview scheduled"," ",BK34 = "no",BL34 - BF34,BK34 = "yes",TODAY() - BF34)</f>
        <v xml:space="preserve"> </v>
      </c>
      <c r="BN34" s="6" t="str">
        <f t="shared" ref="BN34:BN65" ca="1" si="77">_xlfn.IFS(R34 = "removed"," ",R34 = "in process with PM"," ",R34 = "interview scheduled"," ",(TODAY() - BF34) &gt; 364,"Yes",(TODAY() - BF34) &lt; 365,"no")</f>
        <v xml:space="preserve"> </v>
      </c>
      <c r="BO34" s="110" t="str">
        <f t="shared" ref="BO34:BO65" ca="1" si="78">_xlfn.IFS(R34 = "removed"," ",R34 = "in process with PM"," ",R34 = "interview scheduled"," ",BM34 &gt; 364,"Yes",BM34 &lt; 365,"no")</f>
        <v xml:space="preserve"> </v>
      </c>
      <c r="BP34" s="80" t="str">
        <f t="shared" ref="BP34:BP65" si="79">_xlfn.IFS(R34 = "removed"," ",R34 = "in process with PM"," ",R34 = "interview scheduled"," ",R34 = "Moved in",BF34 - Q34)</f>
        <v xml:space="preserve"> </v>
      </c>
    </row>
    <row r="35" spans="1:68" ht="15" customHeight="1">
      <c r="A35" s="33" t="s">
        <v>898</v>
      </c>
      <c r="D35" s="2"/>
      <c r="E35" s="80">
        <f t="shared" si="40"/>
        <v>119</v>
      </c>
      <c r="I35" s="29"/>
      <c r="P35" s="112"/>
      <c r="Q35" s="2">
        <v>43545</v>
      </c>
      <c r="R35" t="s">
        <v>12</v>
      </c>
      <c r="S35" s="6"/>
      <c r="T35" s="6"/>
      <c r="U35" s="6"/>
      <c r="V35" s="110">
        <f t="shared" si="41"/>
        <v>2019</v>
      </c>
      <c r="W35" s="110">
        <f t="shared" si="42"/>
        <v>3</v>
      </c>
      <c r="X35" s="80">
        <f t="shared" si="43"/>
        <v>0</v>
      </c>
      <c r="Y35" s="80">
        <f t="shared" si="44"/>
        <v>0</v>
      </c>
      <c r="Z35" s="80">
        <f t="shared" si="45"/>
        <v>0</v>
      </c>
      <c r="AA35" s="6">
        <f t="shared" si="46"/>
        <v>0</v>
      </c>
      <c r="AB35" s="80">
        <f t="shared" si="47"/>
        <v>0</v>
      </c>
      <c r="AC35" s="80">
        <f t="shared" si="48"/>
        <v>0</v>
      </c>
      <c r="AD35" s="80">
        <f t="shared" si="49"/>
        <v>0</v>
      </c>
      <c r="AE35" s="6">
        <f t="shared" si="50"/>
        <v>0</v>
      </c>
      <c r="AF35" s="80">
        <f t="shared" si="51"/>
        <v>0</v>
      </c>
      <c r="AG35" s="80">
        <f t="shared" si="52"/>
        <v>0</v>
      </c>
      <c r="AH35" s="80">
        <f t="shared" si="53"/>
        <v>0</v>
      </c>
      <c r="AI35" s="80">
        <f t="shared" si="54"/>
        <v>0</v>
      </c>
      <c r="AJ35" s="80">
        <f t="shared" si="55"/>
        <v>0</v>
      </c>
      <c r="AK35" s="80">
        <f t="shared" si="56"/>
        <v>0</v>
      </c>
      <c r="AL35" s="80">
        <f>IF(SUM(Referrals3[[#This Row],[Tribal.bin]:[GA.bin]]) = 0,1,0)</f>
        <v>1</v>
      </c>
      <c r="AM35" s="80">
        <f t="shared" si="57"/>
        <v>0</v>
      </c>
      <c r="AN35" s="80">
        <f t="shared" si="58"/>
        <v>0</v>
      </c>
      <c r="AO35" s="80">
        <f t="shared" si="59"/>
        <v>0</v>
      </c>
      <c r="AP35" s="80">
        <f t="shared" si="60"/>
        <v>0</v>
      </c>
      <c r="AQ35" s="80">
        <f t="shared" si="61"/>
        <v>0</v>
      </c>
      <c r="AR35" s="80">
        <f t="shared" si="62"/>
        <v>0</v>
      </c>
      <c r="AS35" s="80">
        <f t="shared" si="63"/>
        <v>0</v>
      </c>
      <c r="AT35" s="80">
        <f t="shared" si="64"/>
        <v>0</v>
      </c>
      <c r="AU35" s="80">
        <f t="shared" si="65"/>
        <v>0</v>
      </c>
      <c r="AV35" s="80">
        <f t="shared" si="66"/>
        <v>0</v>
      </c>
      <c r="AW35" s="80">
        <f t="shared" si="67"/>
        <v>0</v>
      </c>
      <c r="AX35" s="80">
        <f t="shared" si="68"/>
        <v>0</v>
      </c>
      <c r="AY35" s="80">
        <f t="shared" si="69"/>
        <v>0</v>
      </c>
      <c r="AZ35" s="80">
        <f t="shared" si="70"/>
        <v>1</v>
      </c>
      <c r="BA35" s="80">
        <f t="shared" si="71"/>
        <v>0</v>
      </c>
      <c r="BB35" s="80">
        <f t="shared" si="72"/>
        <v>0</v>
      </c>
      <c r="BC35" s="80">
        <f t="shared" si="73"/>
        <v>0</v>
      </c>
      <c r="BD35" s="80">
        <f>COUNTIF(Referrals3[[#This Row],[Name]:[Homeless.Status]],"Mi")</f>
        <v>0</v>
      </c>
      <c r="BE35" s="80">
        <f t="shared" si="74"/>
        <v>0</v>
      </c>
      <c r="BF35" s="107"/>
      <c r="BG35" t="s">
        <v>41</v>
      </c>
      <c r="BH35" s="112"/>
      <c r="BI35" t="s">
        <v>888</v>
      </c>
      <c r="BJ35" s="112"/>
      <c r="BK35" s="110" t="str">
        <f t="shared" si="75"/>
        <v xml:space="preserve"> </v>
      </c>
      <c r="BL35" s="111"/>
      <c r="BM35" s="6" t="str">
        <f t="shared" ca="1" si="76"/>
        <v xml:space="preserve"> </v>
      </c>
      <c r="BN35" s="6" t="str">
        <f t="shared" ca="1" si="77"/>
        <v xml:space="preserve"> </v>
      </c>
      <c r="BO35" s="110" t="str">
        <f t="shared" ca="1" si="78"/>
        <v xml:space="preserve"> </v>
      </c>
      <c r="BP35" s="80" t="str">
        <f t="shared" si="79"/>
        <v xml:space="preserve"> </v>
      </c>
    </row>
    <row r="36" spans="1:68" ht="15" customHeight="1">
      <c r="A36" s="33" t="s">
        <v>897</v>
      </c>
      <c r="B36" t="s">
        <v>844</v>
      </c>
      <c r="C36">
        <v>1095917</v>
      </c>
      <c r="D36" s="2"/>
      <c r="E36" s="80">
        <f t="shared" si="40"/>
        <v>119</v>
      </c>
      <c r="I36" s="29"/>
      <c r="O36" t="s">
        <v>143</v>
      </c>
      <c r="P36" t="s">
        <v>172</v>
      </c>
      <c r="Q36" s="2">
        <v>43545</v>
      </c>
      <c r="R36" t="s">
        <v>12</v>
      </c>
      <c r="S36" s="6"/>
      <c r="T36" s="6"/>
      <c r="U36" s="6"/>
      <c r="V36" s="110">
        <f t="shared" si="41"/>
        <v>2019</v>
      </c>
      <c r="W36" s="110">
        <f t="shared" si="42"/>
        <v>3</v>
      </c>
      <c r="X36" s="80">
        <f t="shared" si="43"/>
        <v>0</v>
      </c>
      <c r="Y36" s="80">
        <f t="shared" si="44"/>
        <v>0</v>
      </c>
      <c r="Z36" s="80">
        <f t="shared" si="45"/>
        <v>0</v>
      </c>
      <c r="AA36" s="6">
        <f t="shared" si="46"/>
        <v>0</v>
      </c>
      <c r="AB36" s="80">
        <f t="shared" si="47"/>
        <v>0</v>
      </c>
      <c r="AC36" s="80">
        <f t="shared" si="48"/>
        <v>0</v>
      </c>
      <c r="AD36" s="80">
        <f t="shared" si="49"/>
        <v>0</v>
      </c>
      <c r="AE36" s="6">
        <f t="shared" si="50"/>
        <v>0</v>
      </c>
      <c r="AF36" s="80">
        <f t="shared" si="51"/>
        <v>0</v>
      </c>
      <c r="AG36" s="80">
        <f t="shared" si="52"/>
        <v>0</v>
      </c>
      <c r="AH36" s="80">
        <f t="shared" si="53"/>
        <v>0</v>
      </c>
      <c r="AI36" s="80">
        <f t="shared" si="54"/>
        <v>0</v>
      </c>
      <c r="AJ36" s="80">
        <f t="shared" si="55"/>
        <v>0</v>
      </c>
      <c r="AK36" s="80">
        <f t="shared" si="56"/>
        <v>0</v>
      </c>
      <c r="AL36" s="80">
        <f>IF(SUM(Referrals3[[#This Row],[Tribal.bin]:[GA.bin]]) = 0,1,0)</f>
        <v>1</v>
      </c>
      <c r="AM36" s="80">
        <f t="shared" si="57"/>
        <v>0</v>
      </c>
      <c r="AN36" s="80">
        <f t="shared" si="58"/>
        <v>0</v>
      </c>
      <c r="AO36" s="80">
        <f t="shared" si="59"/>
        <v>0</v>
      </c>
      <c r="AP36" s="80">
        <f t="shared" si="60"/>
        <v>0</v>
      </c>
      <c r="AQ36" s="80">
        <f t="shared" si="61"/>
        <v>0</v>
      </c>
      <c r="AR36" s="80">
        <f t="shared" si="62"/>
        <v>0</v>
      </c>
      <c r="AS36" s="80">
        <f t="shared" si="63"/>
        <v>0</v>
      </c>
      <c r="AT36" s="80">
        <f t="shared" si="64"/>
        <v>0</v>
      </c>
      <c r="AU36" s="80">
        <f t="shared" si="65"/>
        <v>0</v>
      </c>
      <c r="AV36" s="80">
        <f t="shared" si="66"/>
        <v>0</v>
      </c>
      <c r="AW36" s="80">
        <f t="shared" si="67"/>
        <v>0</v>
      </c>
      <c r="AX36" s="80">
        <f t="shared" si="68"/>
        <v>0</v>
      </c>
      <c r="AY36" s="80">
        <f t="shared" si="69"/>
        <v>0</v>
      </c>
      <c r="AZ36" s="80">
        <f t="shared" si="70"/>
        <v>1</v>
      </c>
      <c r="BA36" s="80">
        <f t="shared" si="71"/>
        <v>0</v>
      </c>
      <c r="BB36" s="80">
        <f t="shared" si="72"/>
        <v>0</v>
      </c>
      <c r="BC36" s="80">
        <f t="shared" si="73"/>
        <v>0</v>
      </c>
      <c r="BD36" s="80">
        <f>COUNTIF(Referrals3[[#This Row],[Name]:[Homeless.Status]],"Mi")</f>
        <v>0</v>
      </c>
      <c r="BE36" s="80">
        <f t="shared" si="74"/>
        <v>0</v>
      </c>
      <c r="BF36" s="109"/>
      <c r="BG36" t="s">
        <v>717</v>
      </c>
      <c r="BH36" t="s">
        <v>896</v>
      </c>
      <c r="BI36" s="112"/>
      <c r="BJ36" s="112"/>
      <c r="BK36" s="110" t="str">
        <f t="shared" si="75"/>
        <v xml:space="preserve"> </v>
      </c>
      <c r="BL36" s="111"/>
      <c r="BM36" s="6" t="str">
        <f t="shared" ca="1" si="76"/>
        <v xml:space="preserve"> </v>
      </c>
      <c r="BN36" s="6" t="str">
        <f t="shared" ca="1" si="77"/>
        <v xml:space="preserve"> </v>
      </c>
      <c r="BO36" s="110" t="str">
        <f t="shared" ca="1" si="78"/>
        <v xml:space="preserve"> </v>
      </c>
      <c r="BP36" s="80" t="str">
        <f t="shared" si="79"/>
        <v xml:space="preserve"> </v>
      </c>
    </row>
    <row r="37" spans="1:68" ht="15" customHeight="1">
      <c r="A37" s="33" t="s">
        <v>895</v>
      </c>
      <c r="B37" t="s">
        <v>855</v>
      </c>
      <c r="C37">
        <v>1086512</v>
      </c>
      <c r="D37" s="2"/>
      <c r="E37" s="80">
        <f t="shared" si="40"/>
        <v>119</v>
      </c>
      <c r="F37" s="6">
        <v>10</v>
      </c>
      <c r="I37" s="29"/>
      <c r="O37" t="s">
        <v>143</v>
      </c>
      <c r="P37" t="s">
        <v>695</v>
      </c>
      <c r="Q37" s="2">
        <v>43545</v>
      </c>
      <c r="R37" t="s">
        <v>12</v>
      </c>
      <c r="S37" s="6"/>
      <c r="T37" s="6"/>
      <c r="U37" s="6"/>
      <c r="V37" s="110">
        <f t="shared" si="41"/>
        <v>2019</v>
      </c>
      <c r="W37" s="110">
        <f t="shared" si="42"/>
        <v>3</v>
      </c>
      <c r="X37" s="80">
        <f t="shared" si="43"/>
        <v>0</v>
      </c>
      <c r="Y37" s="80">
        <f t="shared" si="44"/>
        <v>0</v>
      </c>
      <c r="Z37" s="80">
        <f t="shared" si="45"/>
        <v>0</v>
      </c>
      <c r="AA37" s="6">
        <f t="shared" si="46"/>
        <v>0</v>
      </c>
      <c r="AB37" s="80">
        <f t="shared" si="47"/>
        <v>0</v>
      </c>
      <c r="AC37" s="80">
        <f t="shared" si="48"/>
        <v>0</v>
      </c>
      <c r="AD37" s="80">
        <f t="shared" si="49"/>
        <v>0</v>
      </c>
      <c r="AE37" s="6">
        <f t="shared" si="50"/>
        <v>0</v>
      </c>
      <c r="AF37" s="80">
        <f t="shared" si="51"/>
        <v>0</v>
      </c>
      <c r="AG37" s="80">
        <f t="shared" si="52"/>
        <v>0</v>
      </c>
      <c r="AH37" s="80">
        <f t="shared" si="53"/>
        <v>0</v>
      </c>
      <c r="AI37" s="80">
        <f t="shared" si="54"/>
        <v>0</v>
      </c>
      <c r="AJ37" s="80">
        <f t="shared" si="55"/>
        <v>0</v>
      </c>
      <c r="AK37" s="80">
        <f t="shared" si="56"/>
        <v>0</v>
      </c>
      <c r="AL37" s="80">
        <f>IF(SUM(Referrals3[[#This Row],[Tribal.bin]:[GA.bin]]) = 0,1,0)</f>
        <v>1</v>
      </c>
      <c r="AM37" s="80">
        <f t="shared" si="57"/>
        <v>0</v>
      </c>
      <c r="AN37" s="80">
        <f t="shared" si="58"/>
        <v>0</v>
      </c>
      <c r="AO37" s="80">
        <f t="shared" si="59"/>
        <v>0</v>
      </c>
      <c r="AP37" s="80">
        <f t="shared" si="60"/>
        <v>0</v>
      </c>
      <c r="AQ37" s="80">
        <f t="shared" si="61"/>
        <v>0</v>
      </c>
      <c r="AR37" s="80">
        <f t="shared" si="62"/>
        <v>0</v>
      </c>
      <c r="AS37" s="80">
        <f t="shared" si="63"/>
        <v>0</v>
      </c>
      <c r="AT37" s="80">
        <f t="shared" si="64"/>
        <v>0</v>
      </c>
      <c r="AU37" s="80">
        <f t="shared" si="65"/>
        <v>0</v>
      </c>
      <c r="AV37" s="80">
        <f t="shared" si="66"/>
        <v>0</v>
      </c>
      <c r="AW37" s="80">
        <f t="shared" si="67"/>
        <v>0</v>
      </c>
      <c r="AX37" s="80">
        <f t="shared" si="68"/>
        <v>0</v>
      </c>
      <c r="AY37" s="80">
        <f t="shared" si="69"/>
        <v>0</v>
      </c>
      <c r="AZ37" s="80">
        <f t="shared" si="70"/>
        <v>1</v>
      </c>
      <c r="BA37" s="80">
        <f t="shared" si="71"/>
        <v>0</v>
      </c>
      <c r="BB37" s="80">
        <f t="shared" si="72"/>
        <v>0</v>
      </c>
      <c r="BC37" s="80">
        <f t="shared" si="73"/>
        <v>0</v>
      </c>
      <c r="BD37" s="80">
        <f>COUNTIF(Referrals3[[#This Row],[Name]:[Homeless.Status]],"Mi")</f>
        <v>0</v>
      </c>
      <c r="BE37" s="80">
        <f t="shared" si="74"/>
        <v>0</v>
      </c>
      <c r="BF37" s="107"/>
      <c r="BG37" t="s">
        <v>41</v>
      </c>
      <c r="BH37" s="112"/>
      <c r="BI37" t="s">
        <v>892</v>
      </c>
      <c r="BJ37" s="112"/>
      <c r="BK37" s="110" t="str">
        <f t="shared" si="75"/>
        <v xml:space="preserve"> </v>
      </c>
      <c r="BL37" s="111"/>
      <c r="BM37" s="6" t="str">
        <f t="shared" ca="1" si="76"/>
        <v xml:space="preserve"> </v>
      </c>
      <c r="BN37" s="6" t="str">
        <f t="shared" ca="1" si="77"/>
        <v xml:space="preserve"> </v>
      </c>
      <c r="BO37" s="110" t="str">
        <f t="shared" ca="1" si="78"/>
        <v xml:space="preserve"> </v>
      </c>
      <c r="BP37" s="80" t="str">
        <f t="shared" si="79"/>
        <v xml:space="preserve"> </v>
      </c>
    </row>
    <row r="38" spans="1:68" ht="15" customHeight="1">
      <c r="A38" s="33" t="s">
        <v>894</v>
      </c>
      <c r="B38" t="s">
        <v>855</v>
      </c>
      <c r="D38" s="2"/>
      <c r="E38" s="80">
        <f t="shared" si="40"/>
        <v>119</v>
      </c>
      <c r="I38" s="29"/>
      <c r="P38" s="112"/>
      <c r="Q38" s="2">
        <v>43545</v>
      </c>
      <c r="R38" t="s">
        <v>12</v>
      </c>
      <c r="S38" s="6"/>
      <c r="T38" s="6"/>
      <c r="U38" s="6"/>
      <c r="V38" s="110">
        <f t="shared" si="41"/>
        <v>2019</v>
      </c>
      <c r="W38" s="110">
        <f t="shared" si="42"/>
        <v>3</v>
      </c>
      <c r="X38" s="80">
        <f t="shared" si="43"/>
        <v>0</v>
      </c>
      <c r="Y38" s="80">
        <f t="shared" si="44"/>
        <v>0</v>
      </c>
      <c r="Z38" s="80">
        <f t="shared" si="45"/>
        <v>0</v>
      </c>
      <c r="AA38" s="6">
        <f t="shared" si="46"/>
        <v>0</v>
      </c>
      <c r="AB38" s="80">
        <f t="shared" si="47"/>
        <v>0</v>
      </c>
      <c r="AC38" s="80">
        <f t="shared" si="48"/>
        <v>0</v>
      </c>
      <c r="AD38" s="80">
        <f t="shared" si="49"/>
        <v>0</v>
      </c>
      <c r="AE38" s="6">
        <f t="shared" si="50"/>
        <v>0</v>
      </c>
      <c r="AF38" s="80">
        <f t="shared" si="51"/>
        <v>0</v>
      </c>
      <c r="AG38" s="80">
        <f t="shared" si="52"/>
        <v>0</v>
      </c>
      <c r="AH38" s="80">
        <f t="shared" si="53"/>
        <v>0</v>
      </c>
      <c r="AI38" s="80">
        <f t="shared" si="54"/>
        <v>0</v>
      </c>
      <c r="AJ38" s="80">
        <f t="shared" si="55"/>
        <v>0</v>
      </c>
      <c r="AK38" s="80">
        <f t="shared" si="56"/>
        <v>0</v>
      </c>
      <c r="AL38" s="80">
        <f>IF(SUM(Referrals3[[#This Row],[Tribal.bin]:[GA.bin]]) = 0,1,0)</f>
        <v>1</v>
      </c>
      <c r="AM38" s="80">
        <f t="shared" si="57"/>
        <v>0</v>
      </c>
      <c r="AN38" s="80">
        <f t="shared" si="58"/>
        <v>0</v>
      </c>
      <c r="AO38" s="80">
        <f t="shared" si="59"/>
        <v>0</v>
      </c>
      <c r="AP38" s="80">
        <f t="shared" si="60"/>
        <v>0</v>
      </c>
      <c r="AQ38" s="80">
        <f t="shared" si="61"/>
        <v>0</v>
      </c>
      <c r="AR38" s="80">
        <f t="shared" si="62"/>
        <v>0</v>
      </c>
      <c r="AS38" s="80">
        <f t="shared" si="63"/>
        <v>0</v>
      </c>
      <c r="AT38" s="80">
        <f t="shared" si="64"/>
        <v>0</v>
      </c>
      <c r="AU38" s="80">
        <f t="shared" si="65"/>
        <v>0</v>
      </c>
      <c r="AV38" s="80">
        <f t="shared" si="66"/>
        <v>0</v>
      </c>
      <c r="AW38" s="80">
        <f t="shared" si="67"/>
        <v>0</v>
      </c>
      <c r="AX38" s="80">
        <f t="shared" si="68"/>
        <v>0</v>
      </c>
      <c r="AY38" s="80">
        <f t="shared" si="69"/>
        <v>0</v>
      </c>
      <c r="AZ38" s="80">
        <f t="shared" si="70"/>
        <v>1</v>
      </c>
      <c r="BA38" s="80">
        <f t="shared" si="71"/>
        <v>0</v>
      </c>
      <c r="BB38" s="80">
        <f t="shared" si="72"/>
        <v>0</v>
      </c>
      <c r="BC38" s="80">
        <f t="shared" si="73"/>
        <v>0</v>
      </c>
      <c r="BD38" s="80">
        <f>COUNTIF(Referrals3[[#This Row],[Name]:[Homeless.Status]],"Mi")</f>
        <v>0</v>
      </c>
      <c r="BE38" s="80">
        <f t="shared" si="74"/>
        <v>0</v>
      </c>
      <c r="BF38" s="109"/>
      <c r="BG38" t="s">
        <v>413</v>
      </c>
      <c r="BH38" s="112"/>
      <c r="BI38" s="112"/>
      <c r="BJ38" s="112"/>
      <c r="BK38" s="110" t="str">
        <f t="shared" si="75"/>
        <v xml:space="preserve"> </v>
      </c>
      <c r="BL38" s="111"/>
      <c r="BM38" s="6" t="str">
        <f t="shared" ca="1" si="76"/>
        <v xml:space="preserve"> </v>
      </c>
      <c r="BN38" s="6" t="str">
        <f t="shared" ca="1" si="77"/>
        <v xml:space="preserve"> </v>
      </c>
      <c r="BO38" s="110" t="str">
        <f t="shared" ca="1" si="78"/>
        <v xml:space="preserve"> </v>
      </c>
      <c r="BP38" s="80" t="str">
        <f t="shared" si="79"/>
        <v xml:space="preserve"> </v>
      </c>
    </row>
    <row r="39" spans="1:68" ht="15" customHeight="1">
      <c r="A39" s="33" t="s">
        <v>893</v>
      </c>
      <c r="B39" t="s">
        <v>855</v>
      </c>
      <c r="D39" s="2"/>
      <c r="E39" s="80">
        <f t="shared" si="40"/>
        <v>119</v>
      </c>
      <c r="I39" s="29"/>
      <c r="O39" t="s">
        <v>143</v>
      </c>
      <c r="P39" t="s">
        <v>172</v>
      </c>
      <c r="Q39" s="2">
        <v>43545</v>
      </c>
      <c r="R39" t="s">
        <v>12</v>
      </c>
      <c r="S39" s="6"/>
      <c r="T39" s="6"/>
      <c r="U39" s="6"/>
      <c r="V39" s="110">
        <f t="shared" si="41"/>
        <v>2019</v>
      </c>
      <c r="W39" s="110">
        <f t="shared" si="42"/>
        <v>3</v>
      </c>
      <c r="X39" s="80">
        <f t="shared" si="43"/>
        <v>0</v>
      </c>
      <c r="Y39" s="80">
        <f t="shared" si="44"/>
        <v>0</v>
      </c>
      <c r="Z39" s="80">
        <f t="shared" si="45"/>
        <v>0</v>
      </c>
      <c r="AA39" s="6">
        <f t="shared" si="46"/>
        <v>0</v>
      </c>
      <c r="AB39" s="80">
        <f t="shared" si="47"/>
        <v>0</v>
      </c>
      <c r="AC39" s="80">
        <f t="shared" si="48"/>
        <v>0</v>
      </c>
      <c r="AD39" s="80">
        <f t="shared" si="49"/>
        <v>0</v>
      </c>
      <c r="AE39" s="6">
        <f t="shared" si="50"/>
        <v>0</v>
      </c>
      <c r="AF39" s="80">
        <f t="shared" si="51"/>
        <v>0</v>
      </c>
      <c r="AG39" s="80">
        <f t="shared" si="52"/>
        <v>0</v>
      </c>
      <c r="AH39" s="80">
        <f t="shared" si="53"/>
        <v>0</v>
      </c>
      <c r="AI39" s="80">
        <f t="shared" si="54"/>
        <v>0</v>
      </c>
      <c r="AJ39" s="80">
        <f t="shared" si="55"/>
        <v>0</v>
      </c>
      <c r="AK39" s="80">
        <f t="shared" si="56"/>
        <v>0</v>
      </c>
      <c r="AL39" s="80">
        <f>IF(SUM(Referrals3[[#This Row],[Tribal.bin]:[GA.bin]]) = 0,1,0)</f>
        <v>1</v>
      </c>
      <c r="AM39" s="80">
        <f t="shared" si="57"/>
        <v>0</v>
      </c>
      <c r="AN39" s="80">
        <f t="shared" si="58"/>
        <v>0</v>
      </c>
      <c r="AO39" s="80">
        <f t="shared" si="59"/>
        <v>0</v>
      </c>
      <c r="AP39" s="80">
        <f t="shared" si="60"/>
        <v>0</v>
      </c>
      <c r="AQ39" s="80">
        <f t="shared" si="61"/>
        <v>0</v>
      </c>
      <c r="AR39" s="80">
        <f t="shared" si="62"/>
        <v>0</v>
      </c>
      <c r="AS39" s="80">
        <f t="shared" si="63"/>
        <v>0</v>
      </c>
      <c r="AT39" s="80">
        <f t="shared" si="64"/>
        <v>0</v>
      </c>
      <c r="AU39" s="80">
        <f t="shared" si="65"/>
        <v>0</v>
      </c>
      <c r="AV39" s="80">
        <f t="shared" si="66"/>
        <v>0</v>
      </c>
      <c r="AW39" s="80">
        <f t="shared" si="67"/>
        <v>0</v>
      </c>
      <c r="AX39" s="80">
        <f t="shared" si="68"/>
        <v>0</v>
      </c>
      <c r="AY39" s="80">
        <f t="shared" si="69"/>
        <v>0</v>
      </c>
      <c r="AZ39" s="80">
        <f t="shared" si="70"/>
        <v>1</v>
      </c>
      <c r="BA39" s="80">
        <f t="shared" si="71"/>
        <v>0</v>
      </c>
      <c r="BB39" s="80">
        <f t="shared" si="72"/>
        <v>0</v>
      </c>
      <c r="BC39" s="80">
        <f t="shared" si="73"/>
        <v>0</v>
      </c>
      <c r="BD39" s="80">
        <f>COUNTIF(Referrals3[[#This Row],[Name]:[Homeless.Status]],"Mi")</f>
        <v>0</v>
      </c>
      <c r="BE39" s="80">
        <f t="shared" si="74"/>
        <v>0</v>
      </c>
      <c r="BF39" s="109"/>
      <c r="BG39" t="s">
        <v>41</v>
      </c>
      <c r="BH39" s="112"/>
      <c r="BI39" t="s">
        <v>892</v>
      </c>
      <c r="BJ39" s="112"/>
      <c r="BK39" s="110" t="str">
        <f t="shared" si="75"/>
        <v xml:space="preserve"> </v>
      </c>
      <c r="BL39" s="111"/>
      <c r="BM39" s="6" t="str">
        <f t="shared" ca="1" si="76"/>
        <v xml:space="preserve"> </v>
      </c>
      <c r="BN39" s="6" t="str">
        <f t="shared" ca="1" si="77"/>
        <v xml:space="preserve"> </v>
      </c>
      <c r="BO39" s="110" t="str">
        <f t="shared" ca="1" si="78"/>
        <v xml:space="preserve"> </v>
      </c>
      <c r="BP39" s="80" t="str">
        <f t="shared" si="79"/>
        <v xml:space="preserve"> </v>
      </c>
    </row>
    <row r="40" spans="1:68" ht="15" customHeight="1">
      <c r="A40" s="33" t="s">
        <v>891</v>
      </c>
      <c r="B40" t="s">
        <v>846</v>
      </c>
      <c r="C40">
        <v>1025521</v>
      </c>
      <c r="D40" s="2"/>
      <c r="E40" s="80">
        <f t="shared" si="40"/>
        <v>119</v>
      </c>
      <c r="I40" s="29"/>
      <c r="P40" s="112"/>
      <c r="Q40" s="2">
        <v>43545</v>
      </c>
      <c r="R40" t="s">
        <v>12</v>
      </c>
      <c r="S40" s="6"/>
      <c r="T40" s="6"/>
      <c r="U40" s="6"/>
      <c r="V40" s="110">
        <f t="shared" si="41"/>
        <v>2019</v>
      </c>
      <c r="W40" s="110">
        <f t="shared" si="42"/>
        <v>3</v>
      </c>
      <c r="X40" s="80">
        <f t="shared" si="43"/>
        <v>0</v>
      </c>
      <c r="Y40" s="80">
        <f t="shared" si="44"/>
        <v>0</v>
      </c>
      <c r="Z40" s="80">
        <f t="shared" si="45"/>
        <v>0</v>
      </c>
      <c r="AA40" s="6">
        <f t="shared" si="46"/>
        <v>0</v>
      </c>
      <c r="AB40" s="80">
        <f t="shared" si="47"/>
        <v>0</v>
      </c>
      <c r="AC40" s="80">
        <f t="shared" si="48"/>
        <v>0</v>
      </c>
      <c r="AD40" s="80">
        <f t="shared" si="49"/>
        <v>0</v>
      </c>
      <c r="AE40" s="6">
        <f t="shared" si="50"/>
        <v>0</v>
      </c>
      <c r="AF40" s="80">
        <f t="shared" si="51"/>
        <v>0</v>
      </c>
      <c r="AG40" s="80">
        <f t="shared" si="52"/>
        <v>0</v>
      </c>
      <c r="AH40" s="80">
        <f t="shared" si="53"/>
        <v>0</v>
      </c>
      <c r="AI40" s="80">
        <f t="shared" si="54"/>
        <v>0</v>
      </c>
      <c r="AJ40" s="80">
        <f t="shared" si="55"/>
        <v>0</v>
      </c>
      <c r="AK40" s="80">
        <f t="shared" si="56"/>
        <v>0</v>
      </c>
      <c r="AL40" s="80">
        <f>IF(SUM(Referrals3[[#This Row],[Tribal.bin]:[GA.bin]]) = 0,1,0)</f>
        <v>1</v>
      </c>
      <c r="AM40" s="80">
        <f t="shared" si="57"/>
        <v>0</v>
      </c>
      <c r="AN40" s="80">
        <f t="shared" si="58"/>
        <v>0</v>
      </c>
      <c r="AO40" s="80">
        <f t="shared" si="59"/>
        <v>0</v>
      </c>
      <c r="AP40" s="80">
        <f t="shared" si="60"/>
        <v>0</v>
      </c>
      <c r="AQ40" s="80">
        <f t="shared" si="61"/>
        <v>0</v>
      </c>
      <c r="AR40" s="80">
        <f t="shared" si="62"/>
        <v>0</v>
      </c>
      <c r="AS40" s="80">
        <f t="shared" si="63"/>
        <v>0</v>
      </c>
      <c r="AT40" s="80">
        <f t="shared" si="64"/>
        <v>0</v>
      </c>
      <c r="AU40" s="80">
        <f t="shared" si="65"/>
        <v>0</v>
      </c>
      <c r="AV40" s="80">
        <f t="shared" si="66"/>
        <v>0</v>
      </c>
      <c r="AW40" s="80">
        <f t="shared" si="67"/>
        <v>0</v>
      </c>
      <c r="AX40" s="80">
        <f t="shared" si="68"/>
        <v>0</v>
      </c>
      <c r="AY40" s="80">
        <f t="shared" si="69"/>
        <v>0</v>
      </c>
      <c r="AZ40" s="80">
        <f t="shared" si="70"/>
        <v>1</v>
      </c>
      <c r="BA40" s="80">
        <f t="shared" si="71"/>
        <v>0</v>
      </c>
      <c r="BB40" s="80">
        <f t="shared" si="72"/>
        <v>0</v>
      </c>
      <c r="BC40" s="80">
        <f t="shared" si="73"/>
        <v>0</v>
      </c>
      <c r="BD40" s="80">
        <f>COUNTIF(Referrals3[[#This Row],[Name]:[Homeless.Status]],"Mi")</f>
        <v>0</v>
      </c>
      <c r="BE40" s="80">
        <f t="shared" si="74"/>
        <v>0</v>
      </c>
      <c r="BF40" s="109"/>
      <c r="BG40" t="s">
        <v>413</v>
      </c>
      <c r="BH40" s="112"/>
      <c r="BI40" s="112"/>
      <c r="BJ40" s="112"/>
      <c r="BK40" s="110" t="str">
        <f t="shared" si="75"/>
        <v xml:space="preserve"> </v>
      </c>
      <c r="BL40" s="111"/>
      <c r="BM40" s="6" t="str">
        <f t="shared" ca="1" si="76"/>
        <v xml:space="preserve"> </v>
      </c>
      <c r="BN40" s="6" t="str">
        <f t="shared" ca="1" si="77"/>
        <v xml:space="preserve"> </v>
      </c>
      <c r="BO40" s="110" t="str">
        <f t="shared" ca="1" si="78"/>
        <v xml:space="preserve"> </v>
      </c>
      <c r="BP40" s="80" t="str">
        <f t="shared" si="79"/>
        <v xml:space="preserve"> </v>
      </c>
    </row>
    <row r="41" spans="1:68" ht="15" customHeight="1">
      <c r="A41" s="33" t="s">
        <v>890</v>
      </c>
      <c r="B41" t="s">
        <v>855</v>
      </c>
      <c r="C41">
        <v>1099490</v>
      </c>
      <c r="D41" s="2"/>
      <c r="E41" s="80">
        <f t="shared" si="40"/>
        <v>119</v>
      </c>
      <c r="F41" s="6">
        <v>11</v>
      </c>
      <c r="I41" s="29"/>
      <c r="O41" t="s">
        <v>37</v>
      </c>
      <c r="P41" s="112"/>
      <c r="Q41" s="2">
        <v>43545</v>
      </c>
      <c r="R41" t="s">
        <v>12</v>
      </c>
      <c r="S41" s="6"/>
      <c r="T41" s="6"/>
      <c r="U41" s="6"/>
      <c r="V41" s="110">
        <f t="shared" si="41"/>
        <v>2019</v>
      </c>
      <c r="W41" s="110">
        <f t="shared" si="42"/>
        <v>3</v>
      </c>
      <c r="X41" s="80">
        <f t="shared" si="43"/>
        <v>0</v>
      </c>
      <c r="Y41" s="80">
        <f t="shared" si="44"/>
        <v>0</v>
      </c>
      <c r="Z41" s="80">
        <f t="shared" si="45"/>
        <v>0</v>
      </c>
      <c r="AA41" s="6">
        <f t="shared" si="46"/>
        <v>0</v>
      </c>
      <c r="AB41" s="80">
        <f t="shared" si="47"/>
        <v>0</v>
      </c>
      <c r="AC41" s="80">
        <f t="shared" si="48"/>
        <v>0</v>
      </c>
      <c r="AD41" s="80">
        <f t="shared" si="49"/>
        <v>0</v>
      </c>
      <c r="AE41" s="6">
        <f t="shared" si="50"/>
        <v>0</v>
      </c>
      <c r="AF41" s="80">
        <f t="shared" si="51"/>
        <v>0</v>
      </c>
      <c r="AG41" s="80">
        <f t="shared" si="52"/>
        <v>0</v>
      </c>
      <c r="AH41" s="80">
        <f t="shared" si="53"/>
        <v>0</v>
      </c>
      <c r="AI41" s="80">
        <f t="shared" si="54"/>
        <v>0</v>
      </c>
      <c r="AJ41" s="80">
        <f t="shared" si="55"/>
        <v>0</v>
      </c>
      <c r="AK41" s="80">
        <f t="shared" si="56"/>
        <v>0</v>
      </c>
      <c r="AL41" s="80">
        <f>IF(SUM(Referrals3[[#This Row],[Tribal.bin]:[GA.bin]]) = 0,1,0)</f>
        <v>1</v>
      </c>
      <c r="AM41" s="80">
        <f t="shared" si="57"/>
        <v>0</v>
      </c>
      <c r="AN41" s="80">
        <f t="shared" si="58"/>
        <v>0</v>
      </c>
      <c r="AO41" s="80">
        <f t="shared" si="59"/>
        <v>0</v>
      </c>
      <c r="AP41" s="80">
        <f t="shared" si="60"/>
        <v>0</v>
      </c>
      <c r="AQ41" s="80">
        <f t="shared" si="61"/>
        <v>0</v>
      </c>
      <c r="AR41" s="80">
        <f t="shared" si="62"/>
        <v>0</v>
      </c>
      <c r="AS41" s="80">
        <f t="shared" si="63"/>
        <v>0</v>
      </c>
      <c r="AT41" s="80">
        <f t="shared" si="64"/>
        <v>0</v>
      </c>
      <c r="AU41" s="80">
        <f t="shared" si="65"/>
        <v>0</v>
      </c>
      <c r="AV41" s="80">
        <f t="shared" si="66"/>
        <v>0</v>
      </c>
      <c r="AW41" s="80">
        <f t="shared" si="67"/>
        <v>0</v>
      </c>
      <c r="AX41" s="80">
        <f t="shared" si="68"/>
        <v>0</v>
      </c>
      <c r="AY41" s="80">
        <f t="shared" si="69"/>
        <v>0</v>
      </c>
      <c r="AZ41" s="80">
        <f t="shared" si="70"/>
        <v>1</v>
      </c>
      <c r="BA41" s="80">
        <f t="shared" si="71"/>
        <v>0</v>
      </c>
      <c r="BB41" s="80">
        <f t="shared" si="72"/>
        <v>0</v>
      </c>
      <c r="BC41" s="80">
        <f t="shared" si="73"/>
        <v>0</v>
      </c>
      <c r="BD41" s="80">
        <f>COUNTIF(Referrals3[[#This Row],[Name]:[Homeless.Status]],"Mi")</f>
        <v>0</v>
      </c>
      <c r="BE41" s="80">
        <f t="shared" si="74"/>
        <v>0</v>
      </c>
      <c r="BF41" s="109"/>
      <c r="BG41" t="s">
        <v>717</v>
      </c>
      <c r="BH41" s="112"/>
      <c r="BI41" s="112"/>
      <c r="BJ41" s="112"/>
      <c r="BK41" s="110" t="str">
        <f t="shared" si="75"/>
        <v xml:space="preserve"> </v>
      </c>
      <c r="BL41" s="111"/>
      <c r="BM41" s="6" t="str">
        <f t="shared" ca="1" si="76"/>
        <v xml:space="preserve"> </v>
      </c>
      <c r="BN41" s="6" t="str">
        <f t="shared" ca="1" si="77"/>
        <v xml:space="preserve"> </v>
      </c>
      <c r="BO41" s="110" t="str">
        <f t="shared" ca="1" si="78"/>
        <v xml:space="preserve"> </v>
      </c>
      <c r="BP41" s="80" t="str">
        <f t="shared" si="79"/>
        <v xml:space="preserve"> </v>
      </c>
    </row>
    <row r="42" spans="1:68" ht="15" customHeight="1">
      <c r="A42" s="33" t="s">
        <v>889</v>
      </c>
      <c r="B42" t="s">
        <v>855</v>
      </c>
      <c r="D42" s="2"/>
      <c r="E42" s="80">
        <f t="shared" si="40"/>
        <v>119</v>
      </c>
      <c r="F42" s="6">
        <v>12</v>
      </c>
      <c r="I42" s="29"/>
      <c r="O42" t="s">
        <v>15</v>
      </c>
      <c r="P42" t="s">
        <v>695</v>
      </c>
      <c r="Q42" s="2">
        <v>43545</v>
      </c>
      <c r="R42" t="s">
        <v>12</v>
      </c>
      <c r="S42" s="6"/>
      <c r="T42" s="6"/>
      <c r="U42" s="6"/>
      <c r="V42" s="110">
        <f t="shared" si="41"/>
        <v>2019</v>
      </c>
      <c r="W42" s="110">
        <f t="shared" si="42"/>
        <v>3</v>
      </c>
      <c r="X42" s="80">
        <f t="shared" si="43"/>
        <v>0</v>
      </c>
      <c r="Y42" s="80">
        <f t="shared" si="44"/>
        <v>0</v>
      </c>
      <c r="Z42" s="80">
        <f t="shared" si="45"/>
        <v>0</v>
      </c>
      <c r="AA42" s="6">
        <f t="shared" si="46"/>
        <v>0</v>
      </c>
      <c r="AB42" s="80">
        <f t="shared" si="47"/>
        <v>0</v>
      </c>
      <c r="AC42" s="80">
        <f t="shared" si="48"/>
        <v>0</v>
      </c>
      <c r="AD42" s="80">
        <f t="shared" si="49"/>
        <v>0</v>
      </c>
      <c r="AE42" s="6">
        <f t="shared" si="50"/>
        <v>0</v>
      </c>
      <c r="AF42" s="80">
        <f t="shared" si="51"/>
        <v>0</v>
      </c>
      <c r="AG42" s="80">
        <f t="shared" si="52"/>
        <v>0</v>
      </c>
      <c r="AH42" s="80">
        <f t="shared" si="53"/>
        <v>0</v>
      </c>
      <c r="AI42" s="80">
        <f t="shared" si="54"/>
        <v>0</v>
      </c>
      <c r="AJ42" s="80">
        <f t="shared" si="55"/>
        <v>0</v>
      </c>
      <c r="AK42" s="80">
        <f t="shared" si="56"/>
        <v>0</v>
      </c>
      <c r="AL42" s="80">
        <f>IF(SUM(Referrals3[[#This Row],[Tribal.bin]:[GA.bin]]) = 0,1,0)</f>
        <v>1</v>
      </c>
      <c r="AM42" s="80">
        <f t="shared" si="57"/>
        <v>0</v>
      </c>
      <c r="AN42" s="80">
        <f t="shared" si="58"/>
        <v>0</v>
      </c>
      <c r="AO42" s="80">
        <f t="shared" si="59"/>
        <v>0</v>
      </c>
      <c r="AP42" s="80">
        <f t="shared" si="60"/>
        <v>0</v>
      </c>
      <c r="AQ42" s="80">
        <f t="shared" si="61"/>
        <v>0</v>
      </c>
      <c r="AR42" s="80">
        <f t="shared" si="62"/>
        <v>0</v>
      </c>
      <c r="AS42" s="80">
        <f t="shared" si="63"/>
        <v>0</v>
      </c>
      <c r="AT42" s="80">
        <f t="shared" si="64"/>
        <v>0</v>
      </c>
      <c r="AU42" s="80">
        <f t="shared" si="65"/>
        <v>0</v>
      </c>
      <c r="AV42" s="80">
        <f t="shared" si="66"/>
        <v>0</v>
      </c>
      <c r="AW42" s="80">
        <f t="shared" si="67"/>
        <v>0</v>
      </c>
      <c r="AX42" s="80">
        <f t="shared" si="68"/>
        <v>0</v>
      </c>
      <c r="AY42" s="80">
        <f t="shared" si="69"/>
        <v>0</v>
      </c>
      <c r="AZ42" s="80">
        <f t="shared" si="70"/>
        <v>1</v>
      </c>
      <c r="BA42" s="80">
        <f t="shared" si="71"/>
        <v>0</v>
      </c>
      <c r="BB42" s="80">
        <f t="shared" si="72"/>
        <v>0</v>
      </c>
      <c r="BC42" s="80">
        <f t="shared" si="73"/>
        <v>0</v>
      </c>
      <c r="BD42" s="80">
        <f>COUNTIF(Referrals3[[#This Row],[Name]:[Homeless.Status]],"Mi")</f>
        <v>0</v>
      </c>
      <c r="BE42" s="80">
        <f t="shared" si="74"/>
        <v>0</v>
      </c>
      <c r="BF42" s="109"/>
      <c r="BG42" t="s">
        <v>41</v>
      </c>
      <c r="BH42" s="112"/>
      <c r="BI42" t="s">
        <v>888</v>
      </c>
      <c r="BJ42" s="112"/>
      <c r="BK42" s="110" t="str">
        <f t="shared" si="75"/>
        <v xml:space="preserve"> </v>
      </c>
      <c r="BL42" s="111"/>
      <c r="BM42" s="6" t="str">
        <f t="shared" ca="1" si="76"/>
        <v xml:space="preserve"> </v>
      </c>
      <c r="BN42" s="6" t="str">
        <f t="shared" ca="1" si="77"/>
        <v xml:space="preserve"> </v>
      </c>
      <c r="BO42" s="110" t="str">
        <f t="shared" ca="1" si="78"/>
        <v xml:space="preserve"> </v>
      </c>
      <c r="BP42" s="80" t="str">
        <f t="shared" si="79"/>
        <v xml:space="preserve"> </v>
      </c>
    </row>
    <row r="43" spans="1:68" ht="15" customHeight="1">
      <c r="A43" s="33" t="s">
        <v>887</v>
      </c>
      <c r="B43" t="s">
        <v>846</v>
      </c>
      <c r="C43">
        <v>1105185</v>
      </c>
      <c r="D43" s="2">
        <v>31930</v>
      </c>
      <c r="E43" s="80">
        <f t="shared" si="40"/>
        <v>31</v>
      </c>
      <c r="F43" s="13">
        <v>14</v>
      </c>
      <c r="G43" s="6" t="s">
        <v>348</v>
      </c>
      <c r="H43" s="6" t="s">
        <v>11</v>
      </c>
      <c r="I43" s="29" t="s">
        <v>348</v>
      </c>
      <c r="J43" t="s">
        <v>9</v>
      </c>
      <c r="K43" t="s">
        <v>11</v>
      </c>
      <c r="L43" t="s">
        <v>11</v>
      </c>
      <c r="M43" t="s">
        <v>348</v>
      </c>
      <c r="N43" t="s">
        <v>45</v>
      </c>
      <c r="O43" t="s">
        <v>37</v>
      </c>
      <c r="P43" s="112"/>
      <c r="Q43" s="2">
        <v>43574</v>
      </c>
      <c r="R43" t="s">
        <v>842</v>
      </c>
      <c r="S43" s="6" t="s">
        <v>645</v>
      </c>
      <c r="T43" s="6" t="s">
        <v>642</v>
      </c>
      <c r="U43" s="6" t="s">
        <v>700</v>
      </c>
      <c r="V43" s="110">
        <f t="shared" si="41"/>
        <v>2019</v>
      </c>
      <c r="W43" s="110">
        <f t="shared" si="42"/>
        <v>4</v>
      </c>
      <c r="X43" s="80">
        <f t="shared" si="43"/>
        <v>0</v>
      </c>
      <c r="Y43" s="80">
        <f t="shared" si="44"/>
        <v>1</v>
      </c>
      <c r="Z43" s="80">
        <f t="shared" si="45"/>
        <v>0</v>
      </c>
      <c r="AA43" s="6">
        <f t="shared" si="46"/>
        <v>0</v>
      </c>
      <c r="AB43" s="80">
        <f t="shared" si="47"/>
        <v>0</v>
      </c>
      <c r="AC43" s="80">
        <f t="shared" si="48"/>
        <v>0</v>
      </c>
      <c r="AD43" s="80">
        <f t="shared" si="49"/>
        <v>0</v>
      </c>
      <c r="AE43" s="6">
        <f t="shared" si="50"/>
        <v>1</v>
      </c>
      <c r="AF43" s="80">
        <f t="shared" si="51"/>
        <v>0</v>
      </c>
      <c r="AG43" s="80">
        <f t="shared" si="52"/>
        <v>0</v>
      </c>
      <c r="AH43" s="80">
        <f t="shared" si="53"/>
        <v>0</v>
      </c>
      <c r="AI43" s="80">
        <f t="shared" si="54"/>
        <v>0</v>
      </c>
      <c r="AJ43" s="80">
        <f t="shared" si="55"/>
        <v>1</v>
      </c>
      <c r="AK43" s="80">
        <f t="shared" si="56"/>
        <v>0</v>
      </c>
      <c r="AL43" s="80">
        <f>IF(SUM(Referrals3[[#This Row],[Tribal.bin]:[GA.bin]]) = 0,1,0)</f>
        <v>0</v>
      </c>
      <c r="AM43" s="80">
        <f t="shared" si="57"/>
        <v>0</v>
      </c>
      <c r="AN43" s="80">
        <f t="shared" si="58"/>
        <v>0</v>
      </c>
      <c r="AO43" s="80">
        <f t="shared" si="59"/>
        <v>0</v>
      </c>
      <c r="AP43" s="80">
        <f t="shared" si="60"/>
        <v>0</v>
      </c>
      <c r="AQ43" s="80">
        <f t="shared" si="61"/>
        <v>0</v>
      </c>
      <c r="AR43" s="80">
        <f t="shared" si="62"/>
        <v>0</v>
      </c>
      <c r="AS43" s="80">
        <f t="shared" si="63"/>
        <v>1</v>
      </c>
      <c r="AT43" s="80">
        <f t="shared" si="64"/>
        <v>0</v>
      </c>
      <c r="AU43" s="80">
        <f t="shared" si="65"/>
        <v>1</v>
      </c>
      <c r="AV43" s="80">
        <f t="shared" si="66"/>
        <v>0</v>
      </c>
      <c r="AW43" s="80">
        <f t="shared" si="67"/>
        <v>1</v>
      </c>
      <c r="AX43" s="80">
        <f t="shared" si="68"/>
        <v>1</v>
      </c>
      <c r="AY43" s="80">
        <f t="shared" si="69"/>
        <v>1</v>
      </c>
      <c r="AZ43" s="80">
        <f t="shared" si="70"/>
        <v>1</v>
      </c>
      <c r="BA43" s="80">
        <f t="shared" si="71"/>
        <v>1</v>
      </c>
      <c r="BB43" s="80">
        <f t="shared" si="72"/>
        <v>0</v>
      </c>
      <c r="BC43" s="80">
        <f t="shared" si="73"/>
        <v>0</v>
      </c>
      <c r="BD43" s="80">
        <f>COUNTIF(Referrals3[[#This Row],[Name]:[Homeless.Status]],"Mi")</f>
        <v>0</v>
      </c>
      <c r="BE43" s="80">
        <f t="shared" si="74"/>
        <v>0</v>
      </c>
      <c r="BF43" s="109">
        <v>43591</v>
      </c>
      <c r="BH43" s="112"/>
      <c r="BI43" s="112"/>
      <c r="BJ43" s="112"/>
      <c r="BK43" s="110" t="str">
        <f t="shared" si="75"/>
        <v>Yes</v>
      </c>
      <c r="BL43" s="111"/>
      <c r="BM43" s="6">
        <f t="shared" ca="1" si="76"/>
        <v>270</v>
      </c>
      <c r="BN43" s="6" t="str">
        <f t="shared" ca="1" si="77"/>
        <v>no</v>
      </c>
      <c r="BO43" s="110" t="str">
        <f t="shared" ca="1" si="78"/>
        <v>no</v>
      </c>
      <c r="BP43" s="80">
        <f t="shared" si="79"/>
        <v>17</v>
      </c>
    </row>
    <row r="44" spans="1:68" ht="15" customHeight="1">
      <c r="A44" s="33" t="s">
        <v>886</v>
      </c>
      <c r="B44" t="s">
        <v>846</v>
      </c>
      <c r="C44">
        <v>1070664</v>
      </c>
      <c r="D44" s="2">
        <v>21886</v>
      </c>
      <c r="E44" s="80">
        <f t="shared" si="40"/>
        <v>59</v>
      </c>
      <c r="F44" s="13">
        <v>14</v>
      </c>
      <c r="G44" s="6" t="s">
        <v>348</v>
      </c>
      <c r="H44" s="6" t="s">
        <v>11</v>
      </c>
      <c r="I44" s="29" t="s">
        <v>348</v>
      </c>
      <c r="J44" t="s">
        <v>9</v>
      </c>
      <c r="K44" t="s">
        <v>11</v>
      </c>
      <c r="L44" t="s">
        <v>11</v>
      </c>
      <c r="M44" t="s">
        <v>11</v>
      </c>
      <c r="N44" t="s">
        <v>45</v>
      </c>
      <c r="O44" t="s">
        <v>37</v>
      </c>
      <c r="P44" s="112"/>
      <c r="Q44" s="2">
        <v>43574</v>
      </c>
      <c r="R44" t="s">
        <v>842</v>
      </c>
      <c r="S44" s="6" t="s">
        <v>644</v>
      </c>
      <c r="T44" s="6" t="s">
        <v>3003</v>
      </c>
      <c r="U44" s="6" t="s">
        <v>700</v>
      </c>
      <c r="V44" s="110">
        <f t="shared" si="41"/>
        <v>2019</v>
      </c>
      <c r="W44" s="110">
        <f t="shared" si="42"/>
        <v>4</v>
      </c>
      <c r="X44" s="80">
        <f t="shared" si="43"/>
        <v>1</v>
      </c>
      <c r="Y44" s="80">
        <f t="shared" si="44"/>
        <v>0</v>
      </c>
      <c r="Z44" s="80">
        <f t="shared" si="45"/>
        <v>0</v>
      </c>
      <c r="AA44" s="6">
        <f t="shared" si="46"/>
        <v>0</v>
      </c>
      <c r="AB44" s="80">
        <f t="shared" si="47"/>
        <v>0</v>
      </c>
      <c r="AC44" s="80">
        <f t="shared" si="48"/>
        <v>0</v>
      </c>
      <c r="AD44" s="80">
        <f t="shared" si="49"/>
        <v>0</v>
      </c>
      <c r="AE44" s="6">
        <f t="shared" si="50"/>
        <v>0</v>
      </c>
      <c r="AF44" s="80">
        <f t="shared" si="51"/>
        <v>0</v>
      </c>
      <c r="AG44" s="80">
        <f t="shared" si="52"/>
        <v>0</v>
      </c>
      <c r="AH44" s="80">
        <f t="shared" si="53"/>
        <v>0</v>
      </c>
      <c r="AI44" s="80">
        <f t="shared" si="54"/>
        <v>0</v>
      </c>
      <c r="AJ44" s="80">
        <f t="shared" si="55"/>
        <v>1</v>
      </c>
      <c r="AK44" s="80">
        <f t="shared" si="56"/>
        <v>0</v>
      </c>
      <c r="AL44" s="80">
        <f>IF(SUM(Referrals3[[#This Row],[Tribal.bin]:[GA.bin]]) = 0,1,0)</f>
        <v>0</v>
      </c>
      <c r="AM44" s="80">
        <f t="shared" si="57"/>
        <v>0</v>
      </c>
      <c r="AN44" s="80">
        <f t="shared" si="58"/>
        <v>0</v>
      </c>
      <c r="AO44" s="80">
        <f t="shared" si="59"/>
        <v>0</v>
      </c>
      <c r="AP44" s="80">
        <f t="shared" si="60"/>
        <v>0</v>
      </c>
      <c r="AQ44" s="80">
        <f t="shared" si="61"/>
        <v>0</v>
      </c>
      <c r="AR44" s="80">
        <f t="shared" si="62"/>
        <v>0</v>
      </c>
      <c r="AS44" s="80">
        <f t="shared" si="63"/>
        <v>1</v>
      </c>
      <c r="AT44" s="80">
        <f t="shared" si="64"/>
        <v>0</v>
      </c>
      <c r="AU44" s="80">
        <f t="shared" si="65"/>
        <v>1</v>
      </c>
      <c r="AV44" s="80">
        <f t="shared" si="66"/>
        <v>0</v>
      </c>
      <c r="AW44" s="80">
        <f t="shared" si="67"/>
        <v>1</v>
      </c>
      <c r="AX44" s="80">
        <f t="shared" si="68"/>
        <v>1</v>
      </c>
      <c r="AY44" s="80">
        <f t="shared" si="69"/>
        <v>1</v>
      </c>
      <c r="AZ44" s="80">
        <f t="shared" si="70"/>
        <v>1</v>
      </c>
      <c r="BA44" s="80">
        <f t="shared" si="71"/>
        <v>1</v>
      </c>
      <c r="BB44" s="80">
        <f t="shared" si="72"/>
        <v>0</v>
      </c>
      <c r="BC44" s="80">
        <f t="shared" si="73"/>
        <v>0</v>
      </c>
      <c r="BD44" s="80">
        <f>COUNTIF(Referrals3[[#This Row],[Name]:[Homeless.Status]],"Mi")</f>
        <v>0</v>
      </c>
      <c r="BE44" s="80">
        <f t="shared" si="74"/>
        <v>0</v>
      </c>
      <c r="BF44" s="109">
        <v>43591</v>
      </c>
      <c r="BH44" s="112"/>
      <c r="BI44" s="112"/>
      <c r="BJ44" s="112"/>
      <c r="BK44" s="110" t="str">
        <f t="shared" si="75"/>
        <v>Yes</v>
      </c>
      <c r="BL44" s="111"/>
      <c r="BM44" s="6">
        <f t="shared" ca="1" si="76"/>
        <v>270</v>
      </c>
      <c r="BN44" s="6" t="str">
        <f t="shared" ca="1" si="77"/>
        <v>no</v>
      </c>
      <c r="BO44" s="110" t="str">
        <f t="shared" ca="1" si="78"/>
        <v>no</v>
      </c>
      <c r="BP44" s="80">
        <f t="shared" si="79"/>
        <v>17</v>
      </c>
    </row>
    <row r="45" spans="1:68" ht="15" customHeight="1">
      <c r="A45" s="33" t="s">
        <v>885</v>
      </c>
      <c r="B45" t="s">
        <v>862</v>
      </c>
      <c r="C45">
        <v>1106334</v>
      </c>
      <c r="D45" s="2"/>
      <c r="E45" s="80">
        <f t="shared" si="40"/>
        <v>119</v>
      </c>
      <c r="F45" s="6">
        <v>16</v>
      </c>
      <c r="I45" s="29"/>
      <c r="O45" t="s">
        <v>37</v>
      </c>
      <c r="P45" s="112"/>
      <c r="Q45" s="2">
        <v>43574</v>
      </c>
      <c r="R45" t="s">
        <v>842</v>
      </c>
      <c r="S45" s="6"/>
      <c r="T45" s="6"/>
      <c r="U45" s="6"/>
      <c r="V45" s="110">
        <f t="shared" si="41"/>
        <v>2019</v>
      </c>
      <c r="W45" s="110">
        <f t="shared" si="42"/>
        <v>4</v>
      </c>
      <c r="X45" s="80">
        <f t="shared" si="43"/>
        <v>0</v>
      </c>
      <c r="Y45" s="80">
        <f t="shared" si="44"/>
        <v>0</v>
      </c>
      <c r="Z45" s="80">
        <f t="shared" si="45"/>
        <v>0</v>
      </c>
      <c r="AA45" s="6">
        <f t="shared" si="46"/>
        <v>0</v>
      </c>
      <c r="AB45" s="80">
        <f t="shared" si="47"/>
        <v>0</v>
      </c>
      <c r="AC45" s="80">
        <f t="shared" si="48"/>
        <v>0</v>
      </c>
      <c r="AD45" s="80">
        <f t="shared" si="49"/>
        <v>0</v>
      </c>
      <c r="AE45" s="6">
        <f t="shared" si="50"/>
        <v>0</v>
      </c>
      <c r="AF45" s="80">
        <f t="shared" si="51"/>
        <v>0</v>
      </c>
      <c r="AG45" s="80">
        <f t="shared" si="52"/>
        <v>0</v>
      </c>
      <c r="AH45" s="80">
        <f t="shared" si="53"/>
        <v>0</v>
      </c>
      <c r="AI45" s="80">
        <f t="shared" si="54"/>
        <v>0</v>
      </c>
      <c r="AJ45" s="80">
        <f t="shared" si="55"/>
        <v>0</v>
      </c>
      <c r="AK45" s="80">
        <f t="shared" si="56"/>
        <v>0</v>
      </c>
      <c r="AL45" s="80">
        <f>IF(SUM(Referrals3[[#This Row],[Tribal.bin]:[GA.bin]]) = 0,1,0)</f>
        <v>1</v>
      </c>
      <c r="AM45" s="80">
        <f t="shared" si="57"/>
        <v>0</v>
      </c>
      <c r="AN45" s="80">
        <f t="shared" si="58"/>
        <v>0</v>
      </c>
      <c r="AO45" s="80">
        <f t="shared" si="59"/>
        <v>0</v>
      </c>
      <c r="AP45" s="80">
        <f t="shared" si="60"/>
        <v>0</v>
      </c>
      <c r="AQ45" s="80">
        <f t="shared" si="61"/>
        <v>0</v>
      </c>
      <c r="AR45" s="80">
        <f t="shared" si="62"/>
        <v>0</v>
      </c>
      <c r="AS45" s="80">
        <f t="shared" si="63"/>
        <v>0</v>
      </c>
      <c r="AT45" s="80">
        <f t="shared" si="64"/>
        <v>0</v>
      </c>
      <c r="AU45" s="80">
        <f t="shared" si="65"/>
        <v>0</v>
      </c>
      <c r="AV45" s="80">
        <f t="shared" si="66"/>
        <v>0</v>
      </c>
      <c r="AW45" s="80">
        <f t="shared" si="67"/>
        <v>0</v>
      </c>
      <c r="AX45" s="80">
        <f t="shared" si="68"/>
        <v>0</v>
      </c>
      <c r="AY45" s="80">
        <f t="shared" si="69"/>
        <v>0</v>
      </c>
      <c r="AZ45" s="80">
        <f t="shared" si="70"/>
        <v>1</v>
      </c>
      <c r="BA45" s="80">
        <f t="shared" si="71"/>
        <v>1</v>
      </c>
      <c r="BB45" s="80">
        <f t="shared" si="72"/>
        <v>0</v>
      </c>
      <c r="BC45" s="80">
        <f t="shared" si="73"/>
        <v>0</v>
      </c>
      <c r="BD45" s="80">
        <f>COUNTIF(Referrals3[[#This Row],[Name]:[Homeless.Status]],"Mi")</f>
        <v>0</v>
      </c>
      <c r="BE45" s="80">
        <f t="shared" si="74"/>
        <v>0</v>
      </c>
      <c r="BF45" s="4">
        <v>43601</v>
      </c>
      <c r="BH45" s="112"/>
      <c r="BI45" s="112"/>
      <c r="BJ45" s="112"/>
      <c r="BK45" s="110" t="str">
        <f t="shared" si="75"/>
        <v>Yes</v>
      </c>
      <c r="BL45" s="111"/>
      <c r="BM45" s="6">
        <f t="shared" ca="1" si="76"/>
        <v>260</v>
      </c>
      <c r="BN45" s="6" t="str">
        <f t="shared" ca="1" si="77"/>
        <v>no</v>
      </c>
      <c r="BO45" s="110" t="str">
        <f t="shared" ca="1" si="78"/>
        <v>no</v>
      </c>
      <c r="BP45" s="80">
        <f t="shared" si="79"/>
        <v>27</v>
      </c>
    </row>
    <row r="46" spans="1:68" ht="15" customHeight="1">
      <c r="A46" s="33" t="s">
        <v>884</v>
      </c>
      <c r="B46" t="s">
        <v>883</v>
      </c>
      <c r="C46">
        <v>1094123</v>
      </c>
      <c r="D46" s="2">
        <v>26050</v>
      </c>
      <c r="E46" s="80">
        <f t="shared" si="40"/>
        <v>47</v>
      </c>
      <c r="F46" s="6">
        <v>8</v>
      </c>
      <c r="G46" s="6" t="s">
        <v>348</v>
      </c>
      <c r="H46" s="6" t="s">
        <v>11</v>
      </c>
      <c r="I46" s="29" t="s">
        <v>348</v>
      </c>
      <c r="J46" t="s">
        <v>9</v>
      </c>
      <c r="K46" t="s">
        <v>348</v>
      </c>
      <c r="L46" t="s">
        <v>11</v>
      </c>
      <c r="M46" t="s">
        <v>11</v>
      </c>
      <c r="N46" t="s">
        <v>45</v>
      </c>
      <c r="O46" t="s">
        <v>15</v>
      </c>
      <c r="P46" t="s">
        <v>695</v>
      </c>
      <c r="Q46" s="2">
        <v>43578</v>
      </c>
      <c r="R46" t="s">
        <v>842</v>
      </c>
      <c r="S46" s="6" t="s">
        <v>644</v>
      </c>
      <c r="T46" s="6" t="s">
        <v>698</v>
      </c>
      <c r="U46" s="6" t="s">
        <v>700</v>
      </c>
      <c r="V46" s="110">
        <f t="shared" si="41"/>
        <v>2019</v>
      </c>
      <c r="W46" s="110">
        <f t="shared" si="42"/>
        <v>4</v>
      </c>
      <c r="X46" s="80">
        <f t="shared" si="43"/>
        <v>1</v>
      </c>
      <c r="Y46" s="80">
        <f t="shared" si="44"/>
        <v>0</v>
      </c>
      <c r="Z46" s="80">
        <f t="shared" si="45"/>
        <v>0</v>
      </c>
      <c r="AA46" s="6">
        <f t="shared" si="46"/>
        <v>0</v>
      </c>
      <c r="AB46" s="80">
        <f t="shared" si="47"/>
        <v>0</v>
      </c>
      <c r="AC46" s="80">
        <f t="shared" si="48"/>
        <v>0</v>
      </c>
      <c r="AD46" s="80">
        <f t="shared" si="49"/>
        <v>0</v>
      </c>
      <c r="AE46" s="6">
        <f t="shared" si="50"/>
        <v>0</v>
      </c>
      <c r="AF46" s="80">
        <f t="shared" si="51"/>
        <v>1</v>
      </c>
      <c r="AG46" s="80">
        <f t="shared" si="52"/>
        <v>0</v>
      </c>
      <c r="AH46" s="80">
        <f t="shared" si="53"/>
        <v>0</v>
      </c>
      <c r="AI46" s="80">
        <f t="shared" si="54"/>
        <v>0</v>
      </c>
      <c r="AJ46" s="80">
        <f t="shared" si="55"/>
        <v>1</v>
      </c>
      <c r="AK46" s="80">
        <f t="shared" si="56"/>
        <v>0</v>
      </c>
      <c r="AL46" s="80">
        <f>IF(SUM(Referrals3[[#This Row],[Tribal.bin]:[GA.bin]]) = 0,1,0)</f>
        <v>0</v>
      </c>
      <c r="AM46" s="80">
        <f t="shared" si="57"/>
        <v>0</v>
      </c>
      <c r="AN46" s="80">
        <f t="shared" si="58"/>
        <v>0</v>
      </c>
      <c r="AO46" s="80">
        <f t="shared" si="59"/>
        <v>0</v>
      </c>
      <c r="AP46" s="80">
        <f t="shared" si="60"/>
        <v>0</v>
      </c>
      <c r="AQ46" s="80">
        <f t="shared" si="61"/>
        <v>0</v>
      </c>
      <c r="AR46" s="80">
        <f t="shared" si="62"/>
        <v>0</v>
      </c>
      <c r="AS46" s="80">
        <f t="shared" si="63"/>
        <v>1</v>
      </c>
      <c r="AT46" s="80">
        <f t="shared" si="64"/>
        <v>0</v>
      </c>
      <c r="AU46" s="80">
        <f t="shared" si="65"/>
        <v>1</v>
      </c>
      <c r="AV46" s="80">
        <f t="shared" si="66"/>
        <v>0</v>
      </c>
      <c r="AW46" s="80">
        <f t="shared" si="67"/>
        <v>0</v>
      </c>
      <c r="AX46" s="80">
        <f t="shared" si="68"/>
        <v>1</v>
      </c>
      <c r="AY46" s="80">
        <f t="shared" si="69"/>
        <v>1</v>
      </c>
      <c r="AZ46" s="80">
        <f t="shared" si="70"/>
        <v>1</v>
      </c>
      <c r="BA46" s="80">
        <f t="shared" si="71"/>
        <v>1</v>
      </c>
      <c r="BB46" s="80">
        <f t="shared" si="72"/>
        <v>0</v>
      </c>
      <c r="BC46" s="80">
        <f t="shared" si="73"/>
        <v>0</v>
      </c>
      <c r="BD46" s="80">
        <f>COUNTIF(Referrals3[[#This Row],[Name]:[Homeless.Status]],"Mi")</f>
        <v>0</v>
      </c>
      <c r="BE46" s="80">
        <f t="shared" si="74"/>
        <v>0</v>
      </c>
      <c r="BF46" s="109">
        <v>43605</v>
      </c>
      <c r="BH46" s="112"/>
      <c r="BI46" s="112"/>
      <c r="BJ46" s="112"/>
      <c r="BK46" s="110" t="str">
        <f t="shared" si="75"/>
        <v>Yes</v>
      </c>
      <c r="BL46" s="111"/>
      <c r="BM46" s="6">
        <f t="shared" ca="1" si="76"/>
        <v>256</v>
      </c>
      <c r="BN46" s="6" t="str">
        <f t="shared" ca="1" si="77"/>
        <v>no</v>
      </c>
      <c r="BO46" s="110" t="str">
        <f t="shared" ca="1" si="78"/>
        <v>no</v>
      </c>
      <c r="BP46" s="80">
        <f t="shared" si="79"/>
        <v>27</v>
      </c>
    </row>
    <row r="47" spans="1:68" ht="15" customHeight="1">
      <c r="A47" s="33" t="s">
        <v>882</v>
      </c>
      <c r="B47" t="s">
        <v>855</v>
      </c>
      <c r="C47">
        <v>1108373</v>
      </c>
      <c r="D47" s="2">
        <v>31413</v>
      </c>
      <c r="E47" s="80">
        <f t="shared" si="40"/>
        <v>33</v>
      </c>
      <c r="F47" s="6">
        <v>8</v>
      </c>
      <c r="G47" s="6" t="s">
        <v>348</v>
      </c>
      <c r="H47" s="6" t="s">
        <v>11</v>
      </c>
      <c r="I47" s="29" t="s">
        <v>348</v>
      </c>
      <c r="J47" t="s">
        <v>9</v>
      </c>
      <c r="K47" t="s">
        <v>348</v>
      </c>
      <c r="L47" t="s">
        <v>11</v>
      </c>
      <c r="M47" t="s">
        <v>348</v>
      </c>
      <c r="N47" t="s">
        <v>45</v>
      </c>
      <c r="O47" t="s">
        <v>37</v>
      </c>
      <c r="P47" s="112"/>
      <c r="Q47" s="2">
        <v>43601</v>
      </c>
      <c r="R47" t="s">
        <v>842</v>
      </c>
      <c r="S47" s="6" t="s">
        <v>645</v>
      </c>
      <c r="T47" s="6" t="s">
        <v>639</v>
      </c>
      <c r="U47" s="6" t="s">
        <v>700</v>
      </c>
      <c r="V47" s="110">
        <f t="shared" si="41"/>
        <v>2019</v>
      </c>
      <c r="W47" s="110">
        <f t="shared" si="42"/>
        <v>5</v>
      </c>
      <c r="X47" s="80">
        <f t="shared" si="43"/>
        <v>0</v>
      </c>
      <c r="Y47" s="80">
        <f t="shared" si="44"/>
        <v>1</v>
      </c>
      <c r="Z47" s="80">
        <f t="shared" si="45"/>
        <v>0</v>
      </c>
      <c r="AA47" s="6">
        <f t="shared" si="46"/>
        <v>0</v>
      </c>
      <c r="AB47" s="80">
        <f t="shared" si="47"/>
        <v>1</v>
      </c>
      <c r="AC47" s="80">
        <f t="shared" si="48"/>
        <v>0</v>
      </c>
      <c r="AD47" s="80">
        <f t="shared" si="49"/>
        <v>0</v>
      </c>
      <c r="AE47" s="6">
        <f t="shared" si="50"/>
        <v>0</v>
      </c>
      <c r="AF47" s="80">
        <f t="shared" si="51"/>
        <v>0</v>
      </c>
      <c r="AG47" s="80">
        <f t="shared" si="52"/>
        <v>0</v>
      </c>
      <c r="AH47" s="80">
        <f t="shared" si="53"/>
        <v>0</v>
      </c>
      <c r="AI47" s="80">
        <f t="shared" si="54"/>
        <v>0</v>
      </c>
      <c r="AJ47" s="80">
        <f t="shared" si="55"/>
        <v>1</v>
      </c>
      <c r="AK47" s="80">
        <f t="shared" si="56"/>
        <v>0</v>
      </c>
      <c r="AL47" s="80">
        <f>IF(SUM(Referrals3[[#This Row],[Tribal.bin]:[GA.bin]]) = 0,1,0)</f>
        <v>0</v>
      </c>
      <c r="AM47" s="80">
        <f t="shared" si="57"/>
        <v>0</v>
      </c>
      <c r="AN47" s="80">
        <f t="shared" si="58"/>
        <v>0</v>
      </c>
      <c r="AO47" s="80">
        <f t="shared" si="59"/>
        <v>0</v>
      </c>
      <c r="AP47" s="80">
        <f t="shared" si="60"/>
        <v>0</v>
      </c>
      <c r="AQ47" s="80">
        <f t="shared" si="61"/>
        <v>0</v>
      </c>
      <c r="AR47" s="80">
        <f t="shared" si="62"/>
        <v>0</v>
      </c>
      <c r="AS47" s="80">
        <f t="shared" si="63"/>
        <v>1</v>
      </c>
      <c r="AT47" s="80">
        <f t="shared" si="64"/>
        <v>0</v>
      </c>
      <c r="AU47" s="80">
        <f t="shared" si="65"/>
        <v>1</v>
      </c>
      <c r="AV47" s="80">
        <f t="shared" si="66"/>
        <v>0</v>
      </c>
      <c r="AW47" s="80">
        <f t="shared" si="67"/>
        <v>0</v>
      </c>
      <c r="AX47" s="80">
        <f t="shared" si="68"/>
        <v>1</v>
      </c>
      <c r="AY47" s="80">
        <f t="shared" si="69"/>
        <v>1</v>
      </c>
      <c r="AZ47" s="80">
        <f t="shared" si="70"/>
        <v>1</v>
      </c>
      <c r="BA47" s="80">
        <f t="shared" si="71"/>
        <v>1</v>
      </c>
      <c r="BB47" s="80">
        <f t="shared" si="72"/>
        <v>0</v>
      </c>
      <c r="BC47" s="80">
        <f t="shared" si="73"/>
        <v>0</v>
      </c>
      <c r="BD47" s="80">
        <f>COUNTIF(Referrals3[[#This Row],[Name]:[Homeless.Status]],"Mi")</f>
        <v>0</v>
      </c>
      <c r="BE47" s="80">
        <f t="shared" si="74"/>
        <v>0</v>
      </c>
      <c r="BF47" s="109">
        <v>43622</v>
      </c>
      <c r="BH47" s="112"/>
      <c r="BI47" s="112"/>
      <c r="BJ47" s="112"/>
      <c r="BK47" s="110" t="str">
        <f t="shared" si="75"/>
        <v>Yes</v>
      </c>
      <c r="BL47" s="111"/>
      <c r="BM47" s="6">
        <f t="shared" ca="1" si="76"/>
        <v>239</v>
      </c>
      <c r="BN47" s="6" t="str">
        <f t="shared" ca="1" si="77"/>
        <v>no</v>
      </c>
      <c r="BO47" s="110" t="str">
        <f t="shared" ca="1" si="78"/>
        <v>no</v>
      </c>
      <c r="BP47" s="80">
        <f t="shared" si="79"/>
        <v>21</v>
      </c>
    </row>
    <row r="48" spans="1:68" ht="15" customHeight="1">
      <c r="A48" s="33" t="s">
        <v>881</v>
      </c>
      <c r="B48" t="s">
        <v>862</v>
      </c>
      <c r="C48">
        <v>1025396</v>
      </c>
      <c r="D48" s="2">
        <v>28176</v>
      </c>
      <c r="E48" s="80">
        <f t="shared" si="40"/>
        <v>42</v>
      </c>
      <c r="F48" s="6">
        <v>11</v>
      </c>
      <c r="G48" s="6" t="s">
        <v>348</v>
      </c>
      <c r="H48" s="6" t="s">
        <v>11</v>
      </c>
      <c r="I48" s="29" t="s">
        <v>348</v>
      </c>
      <c r="J48" t="s">
        <v>9</v>
      </c>
      <c r="K48" t="s">
        <v>11</v>
      </c>
      <c r="L48" t="s">
        <v>11</v>
      </c>
      <c r="M48" t="s">
        <v>348</v>
      </c>
      <c r="N48" t="s">
        <v>45</v>
      </c>
      <c r="O48" t="s">
        <v>37</v>
      </c>
      <c r="P48" s="112"/>
      <c r="Q48" s="2">
        <v>43601</v>
      </c>
      <c r="R48" t="s">
        <v>842</v>
      </c>
      <c r="S48" s="6" t="s">
        <v>645</v>
      </c>
      <c r="T48" s="6" t="s">
        <v>642</v>
      </c>
      <c r="U48" s="6" t="s">
        <v>700</v>
      </c>
      <c r="V48" s="110">
        <f t="shared" si="41"/>
        <v>2019</v>
      </c>
      <c r="W48" s="110">
        <f t="shared" si="42"/>
        <v>5</v>
      </c>
      <c r="X48" s="80">
        <f t="shared" si="43"/>
        <v>0</v>
      </c>
      <c r="Y48" s="80">
        <f t="shared" si="44"/>
        <v>1</v>
      </c>
      <c r="Z48" s="80">
        <f t="shared" si="45"/>
        <v>0</v>
      </c>
      <c r="AA48" s="6">
        <f t="shared" si="46"/>
        <v>0</v>
      </c>
      <c r="AB48" s="80">
        <f t="shared" si="47"/>
        <v>0</v>
      </c>
      <c r="AC48" s="80">
        <f t="shared" si="48"/>
        <v>0</v>
      </c>
      <c r="AD48" s="80">
        <f t="shared" si="49"/>
        <v>0</v>
      </c>
      <c r="AE48" s="6">
        <f t="shared" si="50"/>
        <v>1</v>
      </c>
      <c r="AF48" s="80">
        <f t="shared" si="51"/>
        <v>0</v>
      </c>
      <c r="AG48" s="80">
        <f t="shared" si="52"/>
        <v>0</v>
      </c>
      <c r="AH48" s="80">
        <f t="shared" si="53"/>
        <v>0</v>
      </c>
      <c r="AI48" s="80">
        <f t="shared" si="54"/>
        <v>0</v>
      </c>
      <c r="AJ48" s="80">
        <f t="shared" si="55"/>
        <v>1</v>
      </c>
      <c r="AK48" s="80">
        <f t="shared" si="56"/>
        <v>0</v>
      </c>
      <c r="AL48" s="80">
        <f>IF(SUM(Referrals3[[#This Row],[Tribal.bin]:[GA.bin]]) = 0,1,0)</f>
        <v>0</v>
      </c>
      <c r="AM48" s="80">
        <f t="shared" si="57"/>
        <v>0</v>
      </c>
      <c r="AN48" s="80">
        <f t="shared" si="58"/>
        <v>0</v>
      </c>
      <c r="AO48" s="80">
        <f t="shared" si="59"/>
        <v>0</v>
      </c>
      <c r="AP48" s="80">
        <f t="shared" si="60"/>
        <v>0</v>
      </c>
      <c r="AQ48" s="80">
        <f t="shared" si="61"/>
        <v>0</v>
      </c>
      <c r="AR48" s="80">
        <f t="shared" si="62"/>
        <v>0</v>
      </c>
      <c r="AS48" s="80">
        <f t="shared" si="63"/>
        <v>1</v>
      </c>
      <c r="AT48" s="80">
        <f t="shared" si="64"/>
        <v>0</v>
      </c>
      <c r="AU48" s="80">
        <f t="shared" si="65"/>
        <v>1</v>
      </c>
      <c r="AV48" s="80">
        <f t="shared" si="66"/>
        <v>0</v>
      </c>
      <c r="AW48" s="80">
        <f t="shared" si="67"/>
        <v>1</v>
      </c>
      <c r="AX48" s="80">
        <f t="shared" si="68"/>
        <v>1</v>
      </c>
      <c r="AY48" s="80">
        <f t="shared" si="69"/>
        <v>1</v>
      </c>
      <c r="AZ48" s="80">
        <f t="shared" si="70"/>
        <v>1</v>
      </c>
      <c r="BA48" s="80">
        <f t="shared" si="71"/>
        <v>1</v>
      </c>
      <c r="BB48" s="80">
        <f t="shared" si="72"/>
        <v>0</v>
      </c>
      <c r="BC48" s="80">
        <f t="shared" si="73"/>
        <v>0</v>
      </c>
      <c r="BD48" s="80">
        <f>COUNTIF(Referrals3[[#This Row],[Name]:[Homeless.Status]],"Mi")</f>
        <v>0</v>
      </c>
      <c r="BE48" s="80">
        <f t="shared" si="74"/>
        <v>0</v>
      </c>
      <c r="BF48" s="109">
        <v>43622</v>
      </c>
      <c r="BH48" s="112"/>
      <c r="BI48" s="112"/>
      <c r="BJ48" s="112"/>
      <c r="BK48" s="110" t="str">
        <f t="shared" si="75"/>
        <v>Yes</v>
      </c>
      <c r="BL48" s="111"/>
      <c r="BM48" s="6">
        <f t="shared" ca="1" si="76"/>
        <v>239</v>
      </c>
      <c r="BN48" s="6" t="str">
        <f t="shared" ca="1" si="77"/>
        <v>no</v>
      </c>
      <c r="BO48" s="110" t="str">
        <f t="shared" ca="1" si="78"/>
        <v>no</v>
      </c>
      <c r="BP48" s="80">
        <f t="shared" si="79"/>
        <v>21</v>
      </c>
    </row>
    <row r="49" spans="1:68" ht="15" customHeight="1">
      <c r="A49" s="33" t="s">
        <v>880</v>
      </c>
      <c r="B49" t="s">
        <v>862</v>
      </c>
      <c r="C49">
        <v>1108372</v>
      </c>
      <c r="D49" s="2">
        <v>31800</v>
      </c>
      <c r="E49" s="80">
        <f t="shared" si="40"/>
        <v>32</v>
      </c>
      <c r="F49" s="6">
        <v>15</v>
      </c>
      <c r="G49" s="6" t="s">
        <v>348</v>
      </c>
      <c r="H49" s="6" t="s">
        <v>11</v>
      </c>
      <c r="I49" s="29" t="s">
        <v>348</v>
      </c>
      <c r="J49" t="s">
        <v>9</v>
      </c>
      <c r="K49" t="s">
        <v>11</v>
      </c>
      <c r="L49" t="s">
        <v>11</v>
      </c>
      <c r="M49" t="s">
        <v>348</v>
      </c>
      <c r="N49" t="s">
        <v>45</v>
      </c>
      <c r="O49" t="s">
        <v>37</v>
      </c>
      <c r="P49" s="112"/>
      <c r="Q49" s="2">
        <v>43601</v>
      </c>
      <c r="R49" t="s">
        <v>842</v>
      </c>
      <c r="S49" s="6" t="s">
        <v>645</v>
      </c>
      <c r="T49" s="6" t="s">
        <v>642</v>
      </c>
      <c r="U49" s="6" t="s">
        <v>700</v>
      </c>
      <c r="V49" s="110">
        <f t="shared" si="41"/>
        <v>2019</v>
      </c>
      <c r="W49" s="110">
        <f t="shared" si="42"/>
        <v>5</v>
      </c>
      <c r="X49" s="80">
        <f t="shared" si="43"/>
        <v>0</v>
      </c>
      <c r="Y49" s="80">
        <f t="shared" si="44"/>
        <v>1</v>
      </c>
      <c r="Z49" s="80">
        <f t="shared" si="45"/>
        <v>0</v>
      </c>
      <c r="AA49" s="6">
        <f t="shared" si="46"/>
        <v>0</v>
      </c>
      <c r="AB49" s="80">
        <f t="shared" si="47"/>
        <v>0</v>
      </c>
      <c r="AC49" s="80">
        <f t="shared" si="48"/>
        <v>0</v>
      </c>
      <c r="AD49" s="80">
        <f t="shared" si="49"/>
        <v>0</v>
      </c>
      <c r="AE49" s="6">
        <f t="shared" si="50"/>
        <v>1</v>
      </c>
      <c r="AF49" s="80">
        <f t="shared" si="51"/>
        <v>0</v>
      </c>
      <c r="AG49" s="80">
        <f t="shared" si="52"/>
        <v>0</v>
      </c>
      <c r="AH49" s="80">
        <f t="shared" si="53"/>
        <v>0</v>
      </c>
      <c r="AI49" s="80">
        <f t="shared" si="54"/>
        <v>0</v>
      </c>
      <c r="AJ49" s="80">
        <f t="shared" si="55"/>
        <v>1</v>
      </c>
      <c r="AK49" s="80">
        <f t="shared" si="56"/>
        <v>0</v>
      </c>
      <c r="AL49" s="80">
        <f>IF(SUM(Referrals3[[#This Row],[Tribal.bin]:[GA.bin]]) = 0,1,0)</f>
        <v>0</v>
      </c>
      <c r="AM49" s="80">
        <f t="shared" si="57"/>
        <v>0</v>
      </c>
      <c r="AN49" s="80">
        <f t="shared" si="58"/>
        <v>0</v>
      </c>
      <c r="AO49" s="80">
        <f t="shared" si="59"/>
        <v>0</v>
      </c>
      <c r="AP49" s="80">
        <f t="shared" si="60"/>
        <v>0</v>
      </c>
      <c r="AQ49" s="80">
        <f t="shared" si="61"/>
        <v>0</v>
      </c>
      <c r="AR49" s="80">
        <f t="shared" si="62"/>
        <v>0</v>
      </c>
      <c r="AS49" s="80">
        <f t="shared" si="63"/>
        <v>1</v>
      </c>
      <c r="AT49" s="80">
        <f t="shared" si="64"/>
        <v>0</v>
      </c>
      <c r="AU49" s="80">
        <f t="shared" si="65"/>
        <v>1</v>
      </c>
      <c r="AV49" s="80">
        <f t="shared" si="66"/>
        <v>0</v>
      </c>
      <c r="AW49" s="80">
        <f t="shared" si="67"/>
        <v>1</v>
      </c>
      <c r="AX49" s="80">
        <f t="shared" si="68"/>
        <v>1</v>
      </c>
      <c r="AY49" s="80">
        <f t="shared" si="69"/>
        <v>1</v>
      </c>
      <c r="AZ49" s="80">
        <f t="shared" si="70"/>
        <v>1</v>
      </c>
      <c r="BA49" s="80">
        <f t="shared" si="71"/>
        <v>1</v>
      </c>
      <c r="BB49" s="80">
        <f t="shared" si="72"/>
        <v>0</v>
      </c>
      <c r="BC49" s="80">
        <f t="shared" si="73"/>
        <v>0</v>
      </c>
      <c r="BD49" s="80">
        <f>COUNTIF(Referrals3[[#This Row],[Name]:[Homeless.Status]],"Mi")</f>
        <v>0</v>
      </c>
      <c r="BE49" s="80">
        <f t="shared" si="74"/>
        <v>0</v>
      </c>
      <c r="BF49" s="109">
        <v>43626</v>
      </c>
      <c r="BH49" s="112"/>
      <c r="BI49" s="112"/>
      <c r="BJ49" s="112"/>
      <c r="BK49" s="110" t="str">
        <f t="shared" si="75"/>
        <v>Yes</v>
      </c>
      <c r="BL49" s="111"/>
      <c r="BM49" s="6">
        <f t="shared" ca="1" si="76"/>
        <v>235</v>
      </c>
      <c r="BN49" s="6" t="str">
        <f t="shared" ca="1" si="77"/>
        <v>no</v>
      </c>
      <c r="BO49" s="110" t="str">
        <f t="shared" ca="1" si="78"/>
        <v>no</v>
      </c>
      <c r="BP49" s="80">
        <f t="shared" si="79"/>
        <v>25</v>
      </c>
    </row>
    <row r="50" spans="1:68" ht="15" customHeight="1">
      <c r="A50" s="33" t="s">
        <v>879</v>
      </c>
      <c r="B50" t="s">
        <v>862</v>
      </c>
      <c r="C50">
        <v>1056804</v>
      </c>
      <c r="D50" s="2"/>
      <c r="E50" s="80">
        <f t="shared" si="40"/>
        <v>119</v>
      </c>
      <c r="F50" s="6">
        <v>11</v>
      </c>
      <c r="I50" s="29"/>
      <c r="O50" t="s">
        <v>15</v>
      </c>
      <c r="P50" t="s">
        <v>695</v>
      </c>
      <c r="Q50" s="2">
        <v>43623</v>
      </c>
      <c r="R50" t="s">
        <v>842</v>
      </c>
      <c r="S50" s="6"/>
      <c r="T50" s="6"/>
      <c r="U50" s="6"/>
      <c r="V50" s="110">
        <f t="shared" si="41"/>
        <v>2019</v>
      </c>
      <c r="W50" s="110">
        <f t="shared" si="42"/>
        <v>6</v>
      </c>
      <c r="X50" s="80">
        <f t="shared" si="43"/>
        <v>0</v>
      </c>
      <c r="Y50" s="80">
        <f t="shared" si="44"/>
        <v>0</v>
      </c>
      <c r="Z50" s="80">
        <f t="shared" si="45"/>
        <v>0</v>
      </c>
      <c r="AA50" s="6">
        <f t="shared" si="46"/>
        <v>0</v>
      </c>
      <c r="AB50" s="80">
        <f t="shared" si="47"/>
        <v>0</v>
      </c>
      <c r="AC50" s="80">
        <f t="shared" si="48"/>
        <v>0</v>
      </c>
      <c r="AD50" s="80">
        <f t="shared" si="49"/>
        <v>0</v>
      </c>
      <c r="AE50" s="6">
        <f t="shared" si="50"/>
        <v>0</v>
      </c>
      <c r="AF50" s="80">
        <f t="shared" si="51"/>
        <v>0</v>
      </c>
      <c r="AG50" s="80">
        <f t="shared" si="52"/>
        <v>0</v>
      </c>
      <c r="AH50" s="80">
        <f t="shared" si="53"/>
        <v>0</v>
      </c>
      <c r="AI50" s="80">
        <f t="shared" si="54"/>
        <v>0</v>
      </c>
      <c r="AJ50" s="80">
        <f t="shared" si="55"/>
        <v>0</v>
      </c>
      <c r="AK50" s="80">
        <f t="shared" si="56"/>
        <v>0</v>
      </c>
      <c r="AL50" s="80">
        <f>IF(SUM(Referrals3[[#This Row],[Tribal.bin]:[GA.bin]]) = 0,1,0)</f>
        <v>1</v>
      </c>
      <c r="AM50" s="80">
        <f t="shared" si="57"/>
        <v>0</v>
      </c>
      <c r="AN50" s="80">
        <f t="shared" si="58"/>
        <v>0</v>
      </c>
      <c r="AO50" s="80">
        <f t="shared" si="59"/>
        <v>0</v>
      </c>
      <c r="AP50" s="80">
        <f t="shared" si="60"/>
        <v>0</v>
      </c>
      <c r="AQ50" s="80">
        <f t="shared" si="61"/>
        <v>0</v>
      </c>
      <c r="AR50" s="80">
        <f t="shared" si="62"/>
        <v>0</v>
      </c>
      <c r="AS50" s="80">
        <f t="shared" si="63"/>
        <v>0</v>
      </c>
      <c r="AT50" s="80">
        <f t="shared" si="64"/>
        <v>0</v>
      </c>
      <c r="AU50" s="80">
        <f t="shared" si="65"/>
        <v>0</v>
      </c>
      <c r="AV50" s="80">
        <f t="shared" si="66"/>
        <v>0</v>
      </c>
      <c r="AW50" s="80">
        <f t="shared" si="67"/>
        <v>0</v>
      </c>
      <c r="AX50" s="80">
        <f t="shared" si="68"/>
        <v>0</v>
      </c>
      <c r="AY50" s="80">
        <f t="shared" si="69"/>
        <v>0</v>
      </c>
      <c r="AZ50" s="80">
        <f t="shared" si="70"/>
        <v>1</v>
      </c>
      <c r="BA50" s="80">
        <f t="shared" si="71"/>
        <v>1</v>
      </c>
      <c r="BB50" s="80">
        <f t="shared" si="72"/>
        <v>0</v>
      </c>
      <c r="BC50" s="80">
        <f t="shared" si="73"/>
        <v>0</v>
      </c>
      <c r="BD50" s="80">
        <f>COUNTIF(Referrals3[[#This Row],[Name]:[Homeless.Status]],"Mi")</f>
        <v>0</v>
      </c>
      <c r="BE50" s="80">
        <f t="shared" si="74"/>
        <v>0</v>
      </c>
      <c r="BF50" s="114">
        <v>43648</v>
      </c>
      <c r="BH50" s="112"/>
      <c r="BI50" s="112"/>
      <c r="BJ50" s="112"/>
      <c r="BK50" s="110" t="str">
        <f t="shared" si="75"/>
        <v>Yes</v>
      </c>
      <c r="BL50" s="111"/>
      <c r="BM50" s="6">
        <f t="shared" ca="1" si="76"/>
        <v>213</v>
      </c>
      <c r="BN50" s="6" t="str">
        <f t="shared" ca="1" si="77"/>
        <v>no</v>
      </c>
      <c r="BO50" s="110" t="str">
        <f t="shared" ca="1" si="78"/>
        <v>no</v>
      </c>
      <c r="BP50" s="80">
        <f t="shared" si="79"/>
        <v>25</v>
      </c>
    </row>
    <row r="51" spans="1:68" ht="15" customHeight="1">
      <c r="A51" s="33" t="s">
        <v>878</v>
      </c>
      <c r="B51" t="s">
        <v>862</v>
      </c>
      <c r="C51">
        <v>1111223</v>
      </c>
      <c r="D51" s="2">
        <v>34671</v>
      </c>
      <c r="E51" s="80">
        <f t="shared" si="40"/>
        <v>24</v>
      </c>
      <c r="F51" s="6">
        <v>16</v>
      </c>
      <c r="G51" s="6" t="s">
        <v>348</v>
      </c>
      <c r="H51" s="6" t="s">
        <v>11</v>
      </c>
      <c r="I51" s="29" t="s">
        <v>348</v>
      </c>
      <c r="J51" t="s">
        <v>9</v>
      </c>
      <c r="K51" t="s">
        <v>11</v>
      </c>
      <c r="L51" t="s">
        <v>11</v>
      </c>
      <c r="M51" t="s">
        <v>348</v>
      </c>
      <c r="N51" t="s">
        <v>45</v>
      </c>
      <c r="O51" t="s">
        <v>15</v>
      </c>
      <c r="P51" t="s">
        <v>695</v>
      </c>
      <c r="Q51" s="2">
        <v>43623</v>
      </c>
      <c r="R51" t="s">
        <v>842</v>
      </c>
      <c r="S51" s="6" t="s">
        <v>645</v>
      </c>
      <c r="T51" s="6" t="s">
        <v>642</v>
      </c>
      <c r="U51" s="6" t="s">
        <v>700</v>
      </c>
      <c r="V51" s="110">
        <f t="shared" si="41"/>
        <v>2019</v>
      </c>
      <c r="W51" s="110">
        <f t="shared" si="42"/>
        <v>6</v>
      </c>
      <c r="X51" s="80">
        <f t="shared" si="43"/>
        <v>0</v>
      </c>
      <c r="Y51" s="80">
        <f t="shared" si="44"/>
        <v>1</v>
      </c>
      <c r="Z51" s="80">
        <f t="shared" si="45"/>
        <v>0</v>
      </c>
      <c r="AA51" s="6">
        <f t="shared" si="46"/>
        <v>0</v>
      </c>
      <c r="AB51" s="80">
        <f t="shared" si="47"/>
        <v>0</v>
      </c>
      <c r="AC51" s="80">
        <f t="shared" si="48"/>
        <v>0</v>
      </c>
      <c r="AD51" s="80">
        <f t="shared" si="49"/>
        <v>0</v>
      </c>
      <c r="AE51" s="6">
        <f t="shared" si="50"/>
        <v>1</v>
      </c>
      <c r="AF51" s="80">
        <f t="shared" si="51"/>
        <v>0</v>
      </c>
      <c r="AG51" s="80">
        <f t="shared" si="52"/>
        <v>0</v>
      </c>
      <c r="AH51" s="80">
        <f t="shared" si="53"/>
        <v>0</v>
      </c>
      <c r="AI51" s="80">
        <f t="shared" si="54"/>
        <v>0</v>
      </c>
      <c r="AJ51" s="80">
        <f t="shared" si="55"/>
        <v>1</v>
      </c>
      <c r="AK51" s="80">
        <f t="shared" si="56"/>
        <v>0</v>
      </c>
      <c r="AL51" s="80">
        <f>IF(SUM(Referrals3[[#This Row],[Tribal.bin]:[GA.bin]]) = 0,1,0)</f>
        <v>0</v>
      </c>
      <c r="AM51" s="80">
        <f t="shared" si="57"/>
        <v>0</v>
      </c>
      <c r="AN51" s="80">
        <f t="shared" si="58"/>
        <v>0</v>
      </c>
      <c r="AO51" s="80">
        <f t="shared" si="59"/>
        <v>0</v>
      </c>
      <c r="AP51" s="80">
        <f t="shared" si="60"/>
        <v>0</v>
      </c>
      <c r="AQ51" s="80">
        <f t="shared" si="61"/>
        <v>0</v>
      </c>
      <c r="AR51" s="80">
        <f t="shared" si="62"/>
        <v>0</v>
      </c>
      <c r="AS51" s="80">
        <f t="shared" si="63"/>
        <v>1</v>
      </c>
      <c r="AT51" s="80">
        <f t="shared" si="64"/>
        <v>0</v>
      </c>
      <c r="AU51" s="80">
        <f t="shared" si="65"/>
        <v>1</v>
      </c>
      <c r="AV51" s="80">
        <f t="shared" si="66"/>
        <v>0</v>
      </c>
      <c r="AW51" s="80">
        <f t="shared" si="67"/>
        <v>1</v>
      </c>
      <c r="AX51" s="80">
        <f t="shared" si="68"/>
        <v>1</v>
      </c>
      <c r="AY51" s="80">
        <f t="shared" si="69"/>
        <v>1</v>
      </c>
      <c r="AZ51" s="80">
        <f t="shared" si="70"/>
        <v>1</v>
      </c>
      <c r="BA51" s="80">
        <f t="shared" si="71"/>
        <v>1</v>
      </c>
      <c r="BB51" s="80">
        <f t="shared" si="72"/>
        <v>0</v>
      </c>
      <c r="BC51" s="80">
        <f t="shared" si="73"/>
        <v>0</v>
      </c>
      <c r="BD51" s="80">
        <f>COUNTIF(Referrals3[[#This Row],[Name]:[Homeless.Status]],"Mi")</f>
        <v>0</v>
      </c>
      <c r="BE51" s="80">
        <f t="shared" si="74"/>
        <v>0</v>
      </c>
      <c r="BF51" s="114">
        <v>43661</v>
      </c>
      <c r="BH51" s="112"/>
      <c r="BI51" s="112"/>
      <c r="BJ51" s="112"/>
      <c r="BK51" s="110" t="str">
        <f t="shared" si="75"/>
        <v>Yes</v>
      </c>
      <c r="BL51" s="111"/>
      <c r="BM51" s="6">
        <f t="shared" ca="1" si="76"/>
        <v>200</v>
      </c>
      <c r="BN51" s="6" t="str">
        <f t="shared" ca="1" si="77"/>
        <v>no</v>
      </c>
      <c r="BO51" s="110" t="str">
        <f t="shared" ca="1" si="78"/>
        <v>no</v>
      </c>
      <c r="BP51" s="80">
        <f t="shared" si="79"/>
        <v>38</v>
      </c>
    </row>
    <row r="52" spans="1:68" ht="15" customHeight="1">
      <c r="A52" s="33" t="s">
        <v>877</v>
      </c>
      <c r="B52" t="s">
        <v>855</v>
      </c>
      <c r="D52" s="2"/>
      <c r="E52" s="80">
        <f t="shared" si="40"/>
        <v>119</v>
      </c>
      <c r="I52" s="29"/>
      <c r="O52" t="s">
        <v>37</v>
      </c>
      <c r="P52" s="112"/>
      <c r="Q52" s="2">
        <v>43623</v>
      </c>
      <c r="R52" t="s">
        <v>12</v>
      </c>
      <c r="S52" s="6"/>
      <c r="T52" s="6"/>
      <c r="U52" s="6"/>
      <c r="V52" s="110">
        <f t="shared" si="41"/>
        <v>2019</v>
      </c>
      <c r="W52" s="110">
        <f t="shared" si="42"/>
        <v>6</v>
      </c>
      <c r="X52" s="80">
        <f t="shared" si="43"/>
        <v>0</v>
      </c>
      <c r="Y52" s="80">
        <f t="shared" si="44"/>
        <v>0</v>
      </c>
      <c r="Z52" s="80">
        <f t="shared" si="45"/>
        <v>0</v>
      </c>
      <c r="AA52" s="6">
        <f t="shared" si="46"/>
        <v>0</v>
      </c>
      <c r="AB52" s="80">
        <f t="shared" si="47"/>
        <v>0</v>
      </c>
      <c r="AC52" s="80">
        <f t="shared" si="48"/>
        <v>0</v>
      </c>
      <c r="AD52" s="80">
        <f t="shared" si="49"/>
        <v>0</v>
      </c>
      <c r="AE52" s="6">
        <f t="shared" si="50"/>
        <v>0</v>
      </c>
      <c r="AF52" s="80">
        <f t="shared" si="51"/>
        <v>0</v>
      </c>
      <c r="AG52" s="80">
        <f t="shared" si="52"/>
        <v>0</v>
      </c>
      <c r="AH52" s="80">
        <f t="shared" si="53"/>
        <v>0</v>
      </c>
      <c r="AI52" s="80">
        <f t="shared" si="54"/>
        <v>0</v>
      </c>
      <c r="AJ52" s="80">
        <f t="shared" si="55"/>
        <v>0</v>
      </c>
      <c r="AK52" s="80">
        <f t="shared" si="56"/>
        <v>0</v>
      </c>
      <c r="AL52" s="80">
        <f>IF(SUM(Referrals3[[#This Row],[Tribal.bin]:[GA.bin]]) = 0,1,0)</f>
        <v>1</v>
      </c>
      <c r="AM52" s="80">
        <f t="shared" si="57"/>
        <v>0</v>
      </c>
      <c r="AN52" s="80">
        <f t="shared" si="58"/>
        <v>0</v>
      </c>
      <c r="AO52" s="80">
        <f t="shared" si="59"/>
        <v>0</v>
      </c>
      <c r="AP52" s="80">
        <f t="shared" si="60"/>
        <v>0</v>
      </c>
      <c r="AQ52" s="80">
        <f t="shared" si="61"/>
        <v>0</v>
      </c>
      <c r="AR52" s="80">
        <f t="shared" si="62"/>
        <v>0</v>
      </c>
      <c r="AS52" s="80">
        <f t="shared" si="63"/>
        <v>0</v>
      </c>
      <c r="AT52" s="80">
        <f t="shared" si="64"/>
        <v>0</v>
      </c>
      <c r="AU52" s="80">
        <f t="shared" si="65"/>
        <v>0</v>
      </c>
      <c r="AV52" s="80">
        <f t="shared" si="66"/>
        <v>0</v>
      </c>
      <c r="AW52" s="80">
        <f t="shared" si="67"/>
        <v>0</v>
      </c>
      <c r="AX52" s="80">
        <f t="shared" si="68"/>
        <v>0</v>
      </c>
      <c r="AY52" s="80">
        <f t="shared" si="69"/>
        <v>0</v>
      </c>
      <c r="AZ52" s="80">
        <f t="shared" si="70"/>
        <v>1</v>
      </c>
      <c r="BA52" s="80">
        <f t="shared" si="71"/>
        <v>0</v>
      </c>
      <c r="BB52" s="80">
        <f t="shared" si="72"/>
        <v>0</v>
      </c>
      <c r="BC52" s="80">
        <f t="shared" si="73"/>
        <v>0</v>
      </c>
      <c r="BD52" s="80">
        <f>COUNTIF(Referrals3[[#This Row],[Name]:[Homeless.Status]],"Mi")</f>
        <v>0</v>
      </c>
      <c r="BE52" s="80">
        <f t="shared" si="74"/>
        <v>0</v>
      </c>
      <c r="BF52" s="114"/>
      <c r="BG52" t="s">
        <v>41</v>
      </c>
      <c r="BH52" s="112"/>
      <c r="BI52" t="s">
        <v>870</v>
      </c>
      <c r="BJ52" s="112"/>
      <c r="BK52" s="110" t="str">
        <f t="shared" si="75"/>
        <v xml:space="preserve"> </v>
      </c>
      <c r="BL52" s="111"/>
      <c r="BM52" s="6" t="str">
        <f t="shared" ca="1" si="76"/>
        <v xml:space="preserve"> </v>
      </c>
      <c r="BN52" s="6" t="str">
        <f t="shared" ca="1" si="77"/>
        <v xml:space="preserve"> </v>
      </c>
      <c r="BO52" s="110" t="str">
        <f t="shared" ca="1" si="78"/>
        <v xml:space="preserve"> </v>
      </c>
      <c r="BP52" s="80" t="str">
        <f t="shared" si="79"/>
        <v xml:space="preserve"> </v>
      </c>
    </row>
    <row r="53" spans="1:68" ht="15" customHeight="1">
      <c r="A53" s="33" t="s">
        <v>876</v>
      </c>
      <c r="B53" t="s">
        <v>862</v>
      </c>
      <c r="D53" s="2"/>
      <c r="E53" s="80">
        <f t="shared" si="40"/>
        <v>119</v>
      </c>
      <c r="I53" s="29"/>
      <c r="O53" t="s">
        <v>15</v>
      </c>
      <c r="P53" t="s">
        <v>695</v>
      </c>
      <c r="Q53" s="2">
        <v>43623</v>
      </c>
      <c r="R53" t="s">
        <v>12</v>
      </c>
      <c r="S53" s="6"/>
      <c r="T53" s="6"/>
      <c r="U53" s="6"/>
      <c r="V53" s="110">
        <f t="shared" si="41"/>
        <v>2019</v>
      </c>
      <c r="W53" s="110">
        <f t="shared" si="42"/>
        <v>6</v>
      </c>
      <c r="X53" s="80">
        <f t="shared" si="43"/>
        <v>0</v>
      </c>
      <c r="Y53" s="80">
        <f t="shared" si="44"/>
        <v>0</v>
      </c>
      <c r="Z53" s="80">
        <f t="shared" si="45"/>
        <v>0</v>
      </c>
      <c r="AA53" s="6">
        <f t="shared" si="46"/>
        <v>0</v>
      </c>
      <c r="AB53" s="80">
        <f t="shared" si="47"/>
        <v>0</v>
      </c>
      <c r="AC53" s="80">
        <f t="shared" si="48"/>
        <v>0</v>
      </c>
      <c r="AD53" s="80">
        <f t="shared" si="49"/>
        <v>0</v>
      </c>
      <c r="AE53" s="6">
        <f t="shared" si="50"/>
        <v>0</v>
      </c>
      <c r="AF53" s="80">
        <f t="shared" si="51"/>
        <v>0</v>
      </c>
      <c r="AG53" s="80">
        <f t="shared" si="52"/>
        <v>0</v>
      </c>
      <c r="AH53" s="80">
        <f t="shared" si="53"/>
        <v>0</v>
      </c>
      <c r="AI53" s="80">
        <f t="shared" si="54"/>
        <v>0</v>
      </c>
      <c r="AJ53" s="80">
        <f t="shared" si="55"/>
        <v>0</v>
      </c>
      <c r="AK53" s="80">
        <f t="shared" si="56"/>
        <v>0</v>
      </c>
      <c r="AL53" s="80">
        <f>IF(SUM(Referrals3[[#This Row],[Tribal.bin]:[GA.bin]]) = 0,1,0)</f>
        <v>1</v>
      </c>
      <c r="AM53" s="80">
        <f t="shared" si="57"/>
        <v>0</v>
      </c>
      <c r="AN53" s="80">
        <f t="shared" si="58"/>
        <v>0</v>
      </c>
      <c r="AO53" s="80">
        <f t="shared" si="59"/>
        <v>0</v>
      </c>
      <c r="AP53" s="80">
        <f t="shared" si="60"/>
        <v>0</v>
      </c>
      <c r="AQ53" s="80">
        <f t="shared" si="61"/>
        <v>0</v>
      </c>
      <c r="AR53" s="80">
        <f t="shared" si="62"/>
        <v>0</v>
      </c>
      <c r="AS53" s="80">
        <f t="shared" si="63"/>
        <v>0</v>
      </c>
      <c r="AT53" s="80">
        <f t="shared" si="64"/>
        <v>0</v>
      </c>
      <c r="AU53" s="80">
        <f t="shared" si="65"/>
        <v>0</v>
      </c>
      <c r="AV53" s="80">
        <f t="shared" si="66"/>
        <v>0</v>
      </c>
      <c r="AW53" s="80">
        <f t="shared" si="67"/>
        <v>0</v>
      </c>
      <c r="AX53" s="80">
        <f t="shared" si="68"/>
        <v>0</v>
      </c>
      <c r="AY53" s="80">
        <f t="shared" si="69"/>
        <v>0</v>
      </c>
      <c r="AZ53" s="80">
        <f t="shared" si="70"/>
        <v>1</v>
      </c>
      <c r="BA53" s="80">
        <f t="shared" si="71"/>
        <v>0</v>
      </c>
      <c r="BB53" s="80">
        <f t="shared" si="72"/>
        <v>0</v>
      </c>
      <c r="BC53" s="80">
        <f t="shared" si="73"/>
        <v>0</v>
      </c>
      <c r="BD53" s="80">
        <f>COUNTIF(Referrals3[[#This Row],[Name]:[Homeless.Status]],"Mi")</f>
        <v>0</v>
      </c>
      <c r="BE53" s="80">
        <f t="shared" si="74"/>
        <v>0</v>
      </c>
      <c r="BF53" s="112"/>
      <c r="BG53" t="s">
        <v>41</v>
      </c>
      <c r="BH53" s="112"/>
      <c r="BI53" t="s">
        <v>870</v>
      </c>
      <c r="BJ53" s="112"/>
      <c r="BK53" s="110" t="str">
        <f t="shared" si="75"/>
        <v xml:space="preserve"> </v>
      </c>
      <c r="BL53" s="111"/>
      <c r="BM53" s="6" t="str">
        <f t="shared" ca="1" si="76"/>
        <v xml:space="preserve"> </v>
      </c>
      <c r="BN53" s="6" t="str">
        <f t="shared" ca="1" si="77"/>
        <v xml:space="preserve"> </v>
      </c>
      <c r="BO53" s="110" t="str">
        <f t="shared" ca="1" si="78"/>
        <v xml:space="preserve"> </v>
      </c>
      <c r="BP53" s="80" t="str">
        <f t="shared" si="79"/>
        <v xml:space="preserve"> </v>
      </c>
    </row>
    <row r="54" spans="1:68" ht="15" customHeight="1">
      <c r="A54" s="33" t="s">
        <v>875</v>
      </c>
      <c r="B54" t="s">
        <v>873</v>
      </c>
      <c r="C54">
        <v>1111912</v>
      </c>
      <c r="D54" s="2"/>
      <c r="E54" s="80">
        <f t="shared" si="40"/>
        <v>119</v>
      </c>
      <c r="F54" s="6">
        <v>11</v>
      </c>
      <c r="I54" s="29"/>
      <c r="O54" t="s">
        <v>15</v>
      </c>
      <c r="P54" t="s">
        <v>695</v>
      </c>
      <c r="Q54" s="2">
        <v>43629</v>
      </c>
      <c r="R54" t="s">
        <v>842</v>
      </c>
      <c r="S54" s="6"/>
      <c r="T54" s="6"/>
      <c r="U54" s="6"/>
      <c r="V54" s="110">
        <f t="shared" si="41"/>
        <v>2019</v>
      </c>
      <c r="W54" s="110">
        <f t="shared" si="42"/>
        <v>6</v>
      </c>
      <c r="X54" s="80">
        <f t="shared" si="43"/>
        <v>0</v>
      </c>
      <c r="Y54" s="80">
        <f t="shared" si="44"/>
        <v>0</v>
      </c>
      <c r="Z54" s="80">
        <f t="shared" si="45"/>
        <v>0</v>
      </c>
      <c r="AA54" s="6">
        <f t="shared" si="46"/>
        <v>0</v>
      </c>
      <c r="AB54" s="80">
        <f t="shared" si="47"/>
        <v>0</v>
      </c>
      <c r="AC54" s="80">
        <f t="shared" si="48"/>
        <v>0</v>
      </c>
      <c r="AD54" s="80">
        <f t="shared" si="49"/>
        <v>0</v>
      </c>
      <c r="AE54" s="6">
        <f t="shared" si="50"/>
        <v>0</v>
      </c>
      <c r="AF54" s="80">
        <f t="shared" si="51"/>
        <v>0</v>
      </c>
      <c r="AG54" s="80">
        <f t="shared" si="52"/>
        <v>0</v>
      </c>
      <c r="AH54" s="80">
        <f t="shared" si="53"/>
        <v>0</v>
      </c>
      <c r="AI54" s="80">
        <f t="shared" si="54"/>
        <v>0</v>
      </c>
      <c r="AJ54" s="80">
        <f t="shared" si="55"/>
        <v>0</v>
      </c>
      <c r="AK54" s="80">
        <f t="shared" si="56"/>
        <v>0</v>
      </c>
      <c r="AL54" s="80">
        <f>IF(SUM(Referrals3[[#This Row],[Tribal.bin]:[GA.bin]]) = 0,1,0)</f>
        <v>1</v>
      </c>
      <c r="AM54" s="80">
        <f t="shared" si="57"/>
        <v>0</v>
      </c>
      <c r="AN54" s="80">
        <f t="shared" si="58"/>
        <v>0</v>
      </c>
      <c r="AO54" s="80">
        <f t="shared" si="59"/>
        <v>0</v>
      </c>
      <c r="AP54" s="80">
        <f t="shared" si="60"/>
        <v>0</v>
      </c>
      <c r="AQ54" s="80">
        <f t="shared" si="61"/>
        <v>0</v>
      </c>
      <c r="AR54" s="80">
        <f t="shared" si="62"/>
        <v>0</v>
      </c>
      <c r="AS54" s="80">
        <f t="shared" si="63"/>
        <v>0</v>
      </c>
      <c r="AT54" s="80">
        <f t="shared" si="64"/>
        <v>0</v>
      </c>
      <c r="AU54" s="80">
        <f t="shared" si="65"/>
        <v>0</v>
      </c>
      <c r="AV54" s="80">
        <f t="shared" si="66"/>
        <v>0</v>
      </c>
      <c r="AW54" s="80">
        <f t="shared" si="67"/>
        <v>0</v>
      </c>
      <c r="AX54" s="80">
        <f t="shared" si="68"/>
        <v>0</v>
      </c>
      <c r="AY54" s="80">
        <f t="shared" si="69"/>
        <v>0</v>
      </c>
      <c r="AZ54" s="80">
        <f t="shared" si="70"/>
        <v>1</v>
      </c>
      <c r="BA54" s="80">
        <f t="shared" si="71"/>
        <v>1</v>
      </c>
      <c r="BB54" s="80">
        <f t="shared" si="72"/>
        <v>0</v>
      </c>
      <c r="BC54" s="80">
        <f t="shared" si="73"/>
        <v>0</v>
      </c>
      <c r="BD54" s="80">
        <f>COUNTIF(Referrals3[[#This Row],[Name]:[Homeless.Status]],"Mi")</f>
        <v>0</v>
      </c>
      <c r="BE54" s="80">
        <f t="shared" si="74"/>
        <v>0</v>
      </c>
      <c r="BF54" s="114">
        <v>43664</v>
      </c>
      <c r="BH54" s="112"/>
      <c r="BI54" s="112"/>
      <c r="BJ54" s="112"/>
      <c r="BK54" s="110" t="str">
        <f t="shared" si="75"/>
        <v>Yes</v>
      </c>
      <c r="BL54" s="111"/>
      <c r="BM54" s="6">
        <f t="shared" ca="1" si="76"/>
        <v>197</v>
      </c>
      <c r="BN54" s="6" t="str">
        <f t="shared" ca="1" si="77"/>
        <v>no</v>
      </c>
      <c r="BO54" s="110" t="str">
        <f t="shared" ca="1" si="78"/>
        <v>no</v>
      </c>
      <c r="BP54" s="80">
        <f t="shared" si="79"/>
        <v>35</v>
      </c>
    </row>
    <row r="55" spans="1:68" ht="15" customHeight="1">
      <c r="A55" s="33" t="s">
        <v>874</v>
      </c>
      <c r="B55" t="s">
        <v>873</v>
      </c>
      <c r="C55">
        <v>1113685</v>
      </c>
      <c r="D55" s="2">
        <v>30398</v>
      </c>
      <c r="E55" s="80">
        <f t="shared" si="40"/>
        <v>36</v>
      </c>
      <c r="F55" s="6">
        <v>14</v>
      </c>
      <c r="G55" s="6" t="s">
        <v>348</v>
      </c>
      <c r="H55" s="6" t="s">
        <v>11</v>
      </c>
      <c r="I55" s="29" t="s">
        <v>348</v>
      </c>
      <c r="J55" t="s">
        <v>9</v>
      </c>
      <c r="K55" t="s">
        <v>11</v>
      </c>
      <c r="L55" t="s">
        <v>11</v>
      </c>
      <c r="M55" t="s">
        <v>348</v>
      </c>
      <c r="N55" t="s">
        <v>45</v>
      </c>
      <c r="O55" t="s">
        <v>15</v>
      </c>
      <c r="P55" t="s">
        <v>695</v>
      </c>
      <c r="Q55" s="2">
        <v>43629</v>
      </c>
      <c r="R55" t="s">
        <v>842</v>
      </c>
      <c r="S55" s="6" t="s">
        <v>644</v>
      </c>
      <c r="T55" s="6" t="s">
        <v>3003</v>
      </c>
      <c r="U55" s="6" t="s">
        <v>700</v>
      </c>
      <c r="V55" s="110">
        <f t="shared" si="41"/>
        <v>2019</v>
      </c>
      <c r="W55" s="110">
        <f t="shared" si="42"/>
        <v>6</v>
      </c>
      <c r="X55" s="80">
        <f t="shared" si="43"/>
        <v>1</v>
      </c>
      <c r="Y55" s="80">
        <f t="shared" si="44"/>
        <v>0</v>
      </c>
      <c r="Z55" s="80">
        <f t="shared" si="45"/>
        <v>0</v>
      </c>
      <c r="AA55" s="6">
        <f t="shared" si="46"/>
        <v>0</v>
      </c>
      <c r="AB55" s="80">
        <f t="shared" si="47"/>
        <v>0</v>
      </c>
      <c r="AC55" s="80">
        <f t="shared" si="48"/>
        <v>0</v>
      </c>
      <c r="AD55" s="80">
        <f t="shared" si="49"/>
        <v>0</v>
      </c>
      <c r="AE55" s="6">
        <f t="shared" si="50"/>
        <v>0</v>
      </c>
      <c r="AF55" s="80">
        <f t="shared" si="51"/>
        <v>0</v>
      </c>
      <c r="AG55" s="80">
        <f t="shared" si="52"/>
        <v>0</v>
      </c>
      <c r="AH55" s="80">
        <f t="shared" si="53"/>
        <v>0</v>
      </c>
      <c r="AI55" s="80">
        <f t="shared" si="54"/>
        <v>0</v>
      </c>
      <c r="AJ55" s="80">
        <f t="shared" si="55"/>
        <v>1</v>
      </c>
      <c r="AK55" s="80">
        <f t="shared" si="56"/>
        <v>0</v>
      </c>
      <c r="AL55" s="80">
        <f>IF(SUM(Referrals3[[#This Row],[Tribal.bin]:[GA.bin]]) = 0,1,0)</f>
        <v>0</v>
      </c>
      <c r="AM55" s="80">
        <f t="shared" si="57"/>
        <v>0</v>
      </c>
      <c r="AN55" s="80">
        <f t="shared" si="58"/>
        <v>0</v>
      </c>
      <c r="AO55" s="80">
        <f t="shared" si="59"/>
        <v>0</v>
      </c>
      <c r="AP55" s="80">
        <f t="shared" si="60"/>
        <v>0</v>
      </c>
      <c r="AQ55" s="80">
        <f t="shared" si="61"/>
        <v>0</v>
      </c>
      <c r="AR55" s="80">
        <f t="shared" si="62"/>
        <v>0</v>
      </c>
      <c r="AS55" s="80">
        <f t="shared" si="63"/>
        <v>1</v>
      </c>
      <c r="AT55" s="80">
        <f t="shared" si="64"/>
        <v>0</v>
      </c>
      <c r="AU55" s="80">
        <f t="shared" si="65"/>
        <v>1</v>
      </c>
      <c r="AV55" s="80">
        <f t="shared" si="66"/>
        <v>0</v>
      </c>
      <c r="AW55" s="80">
        <f t="shared" si="67"/>
        <v>1</v>
      </c>
      <c r="AX55" s="80">
        <f t="shared" si="68"/>
        <v>1</v>
      </c>
      <c r="AY55" s="80">
        <f t="shared" si="69"/>
        <v>1</v>
      </c>
      <c r="AZ55" s="80">
        <f t="shared" si="70"/>
        <v>1</v>
      </c>
      <c r="BA55" s="80">
        <f t="shared" si="71"/>
        <v>1</v>
      </c>
      <c r="BB55" s="80">
        <f t="shared" si="72"/>
        <v>0</v>
      </c>
      <c r="BC55" s="80">
        <f t="shared" si="73"/>
        <v>0</v>
      </c>
      <c r="BD55" s="80">
        <f>COUNTIF(Referrals3[[#This Row],[Name]:[Homeless.Status]],"Mi")</f>
        <v>0</v>
      </c>
      <c r="BE55" s="80">
        <f t="shared" si="74"/>
        <v>0</v>
      </c>
      <c r="BF55" s="114">
        <v>43689</v>
      </c>
      <c r="BH55" s="112"/>
      <c r="BI55" s="112"/>
      <c r="BJ55" s="112"/>
      <c r="BK55" s="110" t="str">
        <f t="shared" si="75"/>
        <v>Yes</v>
      </c>
      <c r="BL55" s="111"/>
      <c r="BM55" s="6">
        <f t="shared" ca="1" si="76"/>
        <v>172</v>
      </c>
      <c r="BN55" s="6" t="str">
        <f t="shared" ca="1" si="77"/>
        <v>no</v>
      </c>
      <c r="BO55" s="110" t="str">
        <f t="shared" ca="1" si="78"/>
        <v>no</v>
      </c>
      <c r="BP55" s="80">
        <f t="shared" si="79"/>
        <v>60</v>
      </c>
    </row>
    <row r="56" spans="1:68" ht="15" customHeight="1">
      <c r="A56" s="33" t="s">
        <v>848</v>
      </c>
      <c r="B56" t="s">
        <v>846</v>
      </c>
      <c r="C56">
        <v>1104712</v>
      </c>
      <c r="D56" s="2"/>
      <c r="E56" s="80">
        <f t="shared" si="40"/>
        <v>119</v>
      </c>
      <c r="F56" s="6">
        <v>14</v>
      </c>
      <c r="I56" s="29"/>
      <c r="O56" t="s">
        <v>143</v>
      </c>
      <c r="P56" t="s">
        <v>695</v>
      </c>
      <c r="Q56" s="2">
        <v>43630</v>
      </c>
      <c r="R56" t="s">
        <v>842</v>
      </c>
      <c r="S56" s="6"/>
      <c r="T56" s="6"/>
      <c r="U56" s="6"/>
      <c r="V56" s="110">
        <f t="shared" si="41"/>
        <v>2019</v>
      </c>
      <c r="W56" s="110">
        <f t="shared" si="42"/>
        <v>6</v>
      </c>
      <c r="X56" s="80">
        <f t="shared" si="43"/>
        <v>0</v>
      </c>
      <c r="Y56" s="80">
        <f t="shared" si="44"/>
        <v>0</v>
      </c>
      <c r="Z56" s="80">
        <f t="shared" si="45"/>
        <v>0</v>
      </c>
      <c r="AA56" s="6">
        <f t="shared" si="46"/>
        <v>0</v>
      </c>
      <c r="AB56" s="80">
        <f t="shared" si="47"/>
        <v>0</v>
      </c>
      <c r="AC56" s="80">
        <f t="shared" si="48"/>
        <v>0</v>
      </c>
      <c r="AD56" s="80">
        <f t="shared" si="49"/>
        <v>0</v>
      </c>
      <c r="AE56" s="6">
        <f t="shared" si="50"/>
        <v>0</v>
      </c>
      <c r="AF56" s="80">
        <f t="shared" si="51"/>
        <v>0</v>
      </c>
      <c r="AG56" s="80">
        <f t="shared" si="52"/>
        <v>0</v>
      </c>
      <c r="AH56" s="80">
        <f t="shared" si="53"/>
        <v>0</v>
      </c>
      <c r="AI56" s="80">
        <f t="shared" si="54"/>
        <v>0</v>
      </c>
      <c r="AJ56" s="80">
        <f t="shared" si="55"/>
        <v>0</v>
      </c>
      <c r="AK56" s="80">
        <f t="shared" si="56"/>
        <v>0</v>
      </c>
      <c r="AL56" s="80">
        <f>IF(SUM(Referrals3[[#This Row],[Tribal.bin]:[GA.bin]]) = 0,1,0)</f>
        <v>1</v>
      </c>
      <c r="AM56" s="80">
        <f t="shared" si="57"/>
        <v>0</v>
      </c>
      <c r="AN56" s="80">
        <f t="shared" si="58"/>
        <v>0</v>
      </c>
      <c r="AO56" s="80">
        <f t="shared" si="59"/>
        <v>0</v>
      </c>
      <c r="AP56" s="80">
        <f t="shared" si="60"/>
        <v>0</v>
      </c>
      <c r="AQ56" s="80">
        <f t="shared" si="61"/>
        <v>0</v>
      </c>
      <c r="AR56" s="80">
        <f t="shared" si="62"/>
        <v>0</v>
      </c>
      <c r="AS56" s="80">
        <f t="shared" si="63"/>
        <v>0</v>
      </c>
      <c r="AT56" s="80">
        <f t="shared" si="64"/>
        <v>0</v>
      </c>
      <c r="AU56" s="80">
        <f t="shared" si="65"/>
        <v>0</v>
      </c>
      <c r="AV56" s="80">
        <f t="shared" si="66"/>
        <v>0</v>
      </c>
      <c r="AW56" s="80">
        <f t="shared" si="67"/>
        <v>0</v>
      </c>
      <c r="AX56" s="80">
        <f t="shared" si="68"/>
        <v>0</v>
      </c>
      <c r="AY56" s="80">
        <f t="shared" si="69"/>
        <v>0</v>
      </c>
      <c r="AZ56" s="80">
        <f t="shared" si="70"/>
        <v>1</v>
      </c>
      <c r="BA56" s="80">
        <f t="shared" si="71"/>
        <v>1</v>
      </c>
      <c r="BB56" s="80">
        <f t="shared" si="72"/>
        <v>0</v>
      </c>
      <c r="BC56" s="80">
        <f t="shared" si="73"/>
        <v>0</v>
      </c>
      <c r="BD56" s="80">
        <f>COUNTIF(Referrals3[[#This Row],[Name]:[Homeless.Status]],"Mi")</f>
        <v>0</v>
      </c>
      <c r="BE56" s="80">
        <f t="shared" si="74"/>
        <v>0</v>
      </c>
      <c r="BF56" s="114">
        <v>43663</v>
      </c>
      <c r="BH56" s="112"/>
      <c r="BI56" s="112"/>
      <c r="BJ56" s="112"/>
      <c r="BK56" s="110" t="str">
        <f t="shared" si="75"/>
        <v>Yes</v>
      </c>
      <c r="BL56" s="111"/>
      <c r="BM56" s="6">
        <f t="shared" ca="1" si="76"/>
        <v>198</v>
      </c>
      <c r="BN56" s="6" t="str">
        <f t="shared" ca="1" si="77"/>
        <v>no</v>
      </c>
      <c r="BO56" s="110" t="str">
        <f t="shared" ca="1" si="78"/>
        <v>no</v>
      </c>
      <c r="BP56" s="80">
        <f t="shared" si="79"/>
        <v>33</v>
      </c>
    </row>
    <row r="57" spans="1:68" ht="15" customHeight="1">
      <c r="A57" s="33" t="s">
        <v>847</v>
      </c>
      <c r="B57" t="s">
        <v>846</v>
      </c>
      <c r="C57">
        <v>1111738</v>
      </c>
      <c r="D57" s="2"/>
      <c r="E57" s="80">
        <f t="shared" si="40"/>
        <v>119</v>
      </c>
      <c r="F57" s="6">
        <v>11</v>
      </c>
      <c r="I57" s="29"/>
      <c r="O57" t="s">
        <v>143</v>
      </c>
      <c r="P57" t="s">
        <v>695</v>
      </c>
      <c r="Q57" s="2">
        <v>43630</v>
      </c>
      <c r="R57" t="s">
        <v>842</v>
      </c>
      <c r="S57" s="6"/>
      <c r="T57" s="6"/>
      <c r="U57" s="6"/>
      <c r="V57" s="110">
        <f t="shared" si="41"/>
        <v>2019</v>
      </c>
      <c r="W57" s="110">
        <f t="shared" si="42"/>
        <v>6</v>
      </c>
      <c r="X57" s="80">
        <f t="shared" si="43"/>
        <v>0</v>
      </c>
      <c r="Y57" s="80">
        <f t="shared" si="44"/>
        <v>0</v>
      </c>
      <c r="Z57" s="80">
        <f t="shared" si="45"/>
        <v>0</v>
      </c>
      <c r="AA57" s="6">
        <f t="shared" si="46"/>
        <v>0</v>
      </c>
      <c r="AB57" s="80">
        <f t="shared" si="47"/>
        <v>0</v>
      </c>
      <c r="AC57" s="80">
        <f t="shared" si="48"/>
        <v>0</v>
      </c>
      <c r="AD57" s="80">
        <f t="shared" si="49"/>
        <v>0</v>
      </c>
      <c r="AE57" s="6">
        <f t="shared" si="50"/>
        <v>0</v>
      </c>
      <c r="AF57" s="80">
        <f t="shared" si="51"/>
        <v>0</v>
      </c>
      <c r="AG57" s="80">
        <f t="shared" si="52"/>
        <v>0</v>
      </c>
      <c r="AH57" s="80">
        <f t="shared" si="53"/>
        <v>0</v>
      </c>
      <c r="AI57" s="80">
        <f t="shared" si="54"/>
        <v>0</v>
      </c>
      <c r="AJ57" s="80">
        <f t="shared" si="55"/>
        <v>0</v>
      </c>
      <c r="AK57" s="80">
        <f t="shared" si="56"/>
        <v>0</v>
      </c>
      <c r="AL57" s="80">
        <f>IF(SUM(Referrals3[[#This Row],[Tribal.bin]:[GA.bin]]) = 0,1,0)</f>
        <v>1</v>
      </c>
      <c r="AM57" s="80">
        <f t="shared" si="57"/>
        <v>0</v>
      </c>
      <c r="AN57" s="80">
        <f t="shared" si="58"/>
        <v>0</v>
      </c>
      <c r="AO57" s="80">
        <f t="shared" si="59"/>
        <v>0</v>
      </c>
      <c r="AP57" s="80">
        <f t="shared" si="60"/>
        <v>0</v>
      </c>
      <c r="AQ57" s="80">
        <f t="shared" si="61"/>
        <v>0</v>
      </c>
      <c r="AR57" s="80">
        <f t="shared" si="62"/>
        <v>0</v>
      </c>
      <c r="AS57" s="80">
        <f t="shared" si="63"/>
        <v>0</v>
      </c>
      <c r="AT57" s="80">
        <f t="shared" si="64"/>
        <v>0</v>
      </c>
      <c r="AU57" s="80">
        <f t="shared" si="65"/>
        <v>0</v>
      </c>
      <c r="AV57" s="80">
        <f t="shared" si="66"/>
        <v>0</v>
      </c>
      <c r="AW57" s="80">
        <f t="shared" si="67"/>
        <v>0</v>
      </c>
      <c r="AX57" s="80">
        <f t="shared" si="68"/>
        <v>0</v>
      </c>
      <c r="AY57" s="80">
        <f t="shared" si="69"/>
        <v>0</v>
      </c>
      <c r="AZ57" s="80">
        <f t="shared" si="70"/>
        <v>1</v>
      </c>
      <c r="BA57" s="80">
        <f t="shared" si="71"/>
        <v>1</v>
      </c>
      <c r="BB57" s="80">
        <f t="shared" si="72"/>
        <v>0</v>
      </c>
      <c r="BC57" s="80">
        <f t="shared" si="73"/>
        <v>0</v>
      </c>
      <c r="BD57" s="80">
        <f>COUNTIF(Referrals3[[#This Row],[Name]:[Homeless.Status]],"Mi")</f>
        <v>0</v>
      </c>
      <c r="BE57" s="80">
        <f t="shared" si="74"/>
        <v>0</v>
      </c>
      <c r="BF57" s="114">
        <v>43663</v>
      </c>
      <c r="BH57" s="112"/>
      <c r="BI57" s="112"/>
      <c r="BJ57" s="112"/>
      <c r="BK57" s="110" t="str">
        <f t="shared" si="75"/>
        <v>Yes</v>
      </c>
      <c r="BL57" s="111"/>
      <c r="BM57" s="6">
        <f t="shared" ca="1" si="76"/>
        <v>198</v>
      </c>
      <c r="BN57" s="6" t="str">
        <f t="shared" ca="1" si="77"/>
        <v>no</v>
      </c>
      <c r="BO57" s="110" t="str">
        <f t="shared" ca="1" si="78"/>
        <v>no</v>
      </c>
      <c r="BP57" s="80">
        <f t="shared" si="79"/>
        <v>33</v>
      </c>
    </row>
    <row r="58" spans="1:68" ht="15" customHeight="1">
      <c r="A58" s="33" t="s">
        <v>872</v>
      </c>
      <c r="B58" t="s">
        <v>846</v>
      </c>
      <c r="D58" s="2"/>
      <c r="E58" s="80">
        <f t="shared" si="40"/>
        <v>119</v>
      </c>
      <c r="I58" s="29"/>
      <c r="O58" t="s">
        <v>143</v>
      </c>
      <c r="P58" t="s">
        <v>172</v>
      </c>
      <c r="Q58" s="2">
        <v>43630</v>
      </c>
      <c r="R58" t="s">
        <v>12</v>
      </c>
      <c r="S58" s="6"/>
      <c r="T58" s="6"/>
      <c r="U58" s="6"/>
      <c r="V58" s="110">
        <f t="shared" si="41"/>
        <v>2019</v>
      </c>
      <c r="W58" s="110">
        <f t="shared" si="42"/>
        <v>6</v>
      </c>
      <c r="X58" s="80">
        <f t="shared" si="43"/>
        <v>0</v>
      </c>
      <c r="Y58" s="80">
        <f t="shared" si="44"/>
        <v>0</v>
      </c>
      <c r="Z58" s="80">
        <f t="shared" si="45"/>
        <v>0</v>
      </c>
      <c r="AA58" s="6">
        <f t="shared" si="46"/>
        <v>0</v>
      </c>
      <c r="AB58" s="80">
        <f t="shared" si="47"/>
        <v>0</v>
      </c>
      <c r="AC58" s="80">
        <f t="shared" si="48"/>
        <v>0</v>
      </c>
      <c r="AD58" s="80">
        <f t="shared" si="49"/>
        <v>0</v>
      </c>
      <c r="AE58" s="6">
        <f t="shared" si="50"/>
        <v>0</v>
      </c>
      <c r="AF58" s="80">
        <f t="shared" si="51"/>
        <v>0</v>
      </c>
      <c r="AG58" s="80">
        <f t="shared" si="52"/>
        <v>0</v>
      </c>
      <c r="AH58" s="80">
        <f t="shared" si="53"/>
        <v>0</v>
      </c>
      <c r="AI58" s="80">
        <f t="shared" si="54"/>
        <v>0</v>
      </c>
      <c r="AJ58" s="80">
        <f t="shared" si="55"/>
        <v>0</v>
      </c>
      <c r="AK58" s="80">
        <f t="shared" si="56"/>
        <v>0</v>
      </c>
      <c r="AL58" s="80">
        <f>IF(SUM(Referrals3[[#This Row],[Tribal.bin]:[GA.bin]]) = 0,1,0)</f>
        <v>1</v>
      </c>
      <c r="AM58" s="80">
        <f t="shared" si="57"/>
        <v>0</v>
      </c>
      <c r="AN58" s="80">
        <f t="shared" si="58"/>
        <v>0</v>
      </c>
      <c r="AO58" s="80">
        <f t="shared" si="59"/>
        <v>0</v>
      </c>
      <c r="AP58" s="80">
        <f t="shared" si="60"/>
        <v>0</v>
      </c>
      <c r="AQ58" s="80">
        <f t="shared" si="61"/>
        <v>0</v>
      </c>
      <c r="AR58" s="80">
        <f t="shared" si="62"/>
        <v>0</v>
      </c>
      <c r="AS58" s="80">
        <f t="shared" si="63"/>
        <v>0</v>
      </c>
      <c r="AT58" s="80">
        <f t="shared" si="64"/>
        <v>0</v>
      </c>
      <c r="AU58" s="80">
        <f t="shared" si="65"/>
        <v>0</v>
      </c>
      <c r="AV58" s="80">
        <f t="shared" si="66"/>
        <v>0</v>
      </c>
      <c r="AW58" s="80">
        <f t="shared" si="67"/>
        <v>0</v>
      </c>
      <c r="AX58" s="80">
        <f t="shared" si="68"/>
        <v>0</v>
      </c>
      <c r="AY58" s="80">
        <f t="shared" si="69"/>
        <v>0</v>
      </c>
      <c r="AZ58" s="80">
        <f t="shared" si="70"/>
        <v>1</v>
      </c>
      <c r="BA58" s="80">
        <f t="shared" si="71"/>
        <v>0</v>
      </c>
      <c r="BB58" s="80">
        <f t="shared" si="72"/>
        <v>0</v>
      </c>
      <c r="BC58" s="80">
        <f t="shared" si="73"/>
        <v>0</v>
      </c>
      <c r="BD58" s="80">
        <f>COUNTIF(Referrals3[[#This Row],[Name]:[Homeless.Status]],"Mi")</f>
        <v>0</v>
      </c>
      <c r="BE58" s="80">
        <f t="shared" si="74"/>
        <v>0</v>
      </c>
      <c r="BF58" s="114"/>
      <c r="BG58" t="s">
        <v>717</v>
      </c>
      <c r="BH58" s="112"/>
      <c r="BI58" s="112"/>
      <c r="BJ58" s="112"/>
      <c r="BK58" s="110" t="str">
        <f t="shared" si="75"/>
        <v xml:space="preserve"> </v>
      </c>
      <c r="BL58" s="111"/>
      <c r="BM58" s="6" t="str">
        <f t="shared" ca="1" si="76"/>
        <v xml:space="preserve"> </v>
      </c>
      <c r="BN58" s="6" t="str">
        <f t="shared" ca="1" si="77"/>
        <v xml:space="preserve"> </v>
      </c>
      <c r="BO58" s="110" t="str">
        <f t="shared" ca="1" si="78"/>
        <v xml:space="preserve"> </v>
      </c>
      <c r="BP58" s="80" t="str">
        <f t="shared" si="79"/>
        <v xml:space="preserve"> </v>
      </c>
    </row>
    <row r="59" spans="1:68" ht="15" customHeight="1">
      <c r="A59" s="33" t="s">
        <v>871</v>
      </c>
      <c r="B59" t="s">
        <v>846</v>
      </c>
      <c r="D59" s="2"/>
      <c r="E59" s="80">
        <f t="shared" si="40"/>
        <v>119</v>
      </c>
      <c r="I59" s="29"/>
      <c r="O59" t="s">
        <v>143</v>
      </c>
      <c r="P59" t="s">
        <v>695</v>
      </c>
      <c r="Q59" s="2">
        <v>43630</v>
      </c>
      <c r="R59" t="s">
        <v>12</v>
      </c>
      <c r="S59" s="6"/>
      <c r="T59" s="6"/>
      <c r="U59" s="6"/>
      <c r="V59" s="110">
        <f t="shared" si="41"/>
        <v>2019</v>
      </c>
      <c r="W59" s="110">
        <f t="shared" si="42"/>
        <v>6</v>
      </c>
      <c r="X59" s="80">
        <f t="shared" si="43"/>
        <v>0</v>
      </c>
      <c r="Y59" s="80">
        <f t="shared" si="44"/>
        <v>0</v>
      </c>
      <c r="Z59" s="80">
        <f t="shared" si="45"/>
        <v>0</v>
      </c>
      <c r="AA59" s="6">
        <f t="shared" si="46"/>
        <v>0</v>
      </c>
      <c r="AB59" s="80">
        <f t="shared" si="47"/>
        <v>0</v>
      </c>
      <c r="AC59" s="80">
        <f t="shared" si="48"/>
        <v>0</v>
      </c>
      <c r="AD59" s="80">
        <f t="shared" si="49"/>
        <v>0</v>
      </c>
      <c r="AE59" s="6">
        <f t="shared" si="50"/>
        <v>0</v>
      </c>
      <c r="AF59" s="80">
        <f t="shared" si="51"/>
        <v>0</v>
      </c>
      <c r="AG59" s="80">
        <f t="shared" si="52"/>
        <v>0</v>
      </c>
      <c r="AH59" s="80">
        <f t="shared" si="53"/>
        <v>0</v>
      </c>
      <c r="AI59" s="80">
        <f t="shared" si="54"/>
        <v>0</v>
      </c>
      <c r="AJ59" s="80">
        <f t="shared" si="55"/>
        <v>0</v>
      </c>
      <c r="AK59" s="80">
        <f t="shared" si="56"/>
        <v>0</v>
      </c>
      <c r="AL59" s="80">
        <f>IF(SUM(Referrals3[[#This Row],[Tribal.bin]:[GA.bin]]) = 0,1,0)</f>
        <v>1</v>
      </c>
      <c r="AM59" s="80">
        <f t="shared" si="57"/>
        <v>0</v>
      </c>
      <c r="AN59" s="80">
        <f t="shared" si="58"/>
        <v>0</v>
      </c>
      <c r="AO59" s="80">
        <f t="shared" si="59"/>
        <v>0</v>
      </c>
      <c r="AP59" s="80">
        <f t="shared" si="60"/>
        <v>0</v>
      </c>
      <c r="AQ59" s="80">
        <f t="shared" si="61"/>
        <v>0</v>
      </c>
      <c r="AR59" s="80">
        <f t="shared" si="62"/>
        <v>0</v>
      </c>
      <c r="AS59" s="80">
        <f t="shared" si="63"/>
        <v>0</v>
      </c>
      <c r="AT59" s="80">
        <f t="shared" si="64"/>
        <v>0</v>
      </c>
      <c r="AU59" s="80">
        <f t="shared" si="65"/>
        <v>0</v>
      </c>
      <c r="AV59" s="80">
        <f t="shared" si="66"/>
        <v>0</v>
      </c>
      <c r="AW59" s="80">
        <f t="shared" si="67"/>
        <v>0</v>
      </c>
      <c r="AX59" s="80">
        <f t="shared" si="68"/>
        <v>0</v>
      </c>
      <c r="AY59" s="80">
        <f t="shared" si="69"/>
        <v>0</v>
      </c>
      <c r="AZ59" s="80">
        <f t="shared" si="70"/>
        <v>1</v>
      </c>
      <c r="BA59" s="80">
        <f t="shared" si="71"/>
        <v>0</v>
      </c>
      <c r="BB59" s="80">
        <f t="shared" si="72"/>
        <v>0</v>
      </c>
      <c r="BC59" s="80">
        <f t="shared" si="73"/>
        <v>0</v>
      </c>
      <c r="BD59" s="80">
        <f>COUNTIF(Referrals3[[#This Row],[Name]:[Homeless.Status]],"Mi")</f>
        <v>0</v>
      </c>
      <c r="BE59" s="80">
        <f t="shared" si="74"/>
        <v>0</v>
      </c>
      <c r="BF59" s="112"/>
      <c r="BG59" t="s">
        <v>41</v>
      </c>
      <c r="BH59" s="112"/>
      <c r="BI59" t="s">
        <v>870</v>
      </c>
      <c r="BJ59" s="112"/>
      <c r="BK59" s="110" t="str">
        <f t="shared" si="75"/>
        <v xml:space="preserve"> </v>
      </c>
      <c r="BL59" s="111"/>
      <c r="BM59" s="6" t="str">
        <f t="shared" ca="1" si="76"/>
        <v xml:space="preserve"> </v>
      </c>
      <c r="BN59" s="6" t="str">
        <f t="shared" ca="1" si="77"/>
        <v xml:space="preserve"> </v>
      </c>
      <c r="BO59" s="110" t="str">
        <f t="shared" ca="1" si="78"/>
        <v xml:space="preserve"> </v>
      </c>
      <c r="BP59" s="80" t="str">
        <f t="shared" si="79"/>
        <v xml:space="preserve"> </v>
      </c>
    </row>
    <row r="60" spans="1:68" ht="15" customHeight="1">
      <c r="A60" s="33" t="s">
        <v>869</v>
      </c>
      <c r="B60" t="s">
        <v>855</v>
      </c>
      <c r="D60" s="2"/>
      <c r="E60" s="80">
        <f t="shared" si="40"/>
        <v>119</v>
      </c>
      <c r="I60" s="29"/>
      <c r="O60" t="s">
        <v>37</v>
      </c>
      <c r="P60" s="112"/>
      <c r="Q60" s="2">
        <v>43661</v>
      </c>
      <c r="R60" t="s">
        <v>12</v>
      </c>
      <c r="S60" s="6"/>
      <c r="T60" s="6"/>
      <c r="U60" s="6"/>
      <c r="V60" s="110">
        <f t="shared" si="41"/>
        <v>2019</v>
      </c>
      <c r="W60" s="110">
        <f t="shared" si="42"/>
        <v>7</v>
      </c>
      <c r="X60" s="80">
        <f t="shared" si="43"/>
        <v>0</v>
      </c>
      <c r="Y60" s="80">
        <f t="shared" si="44"/>
        <v>0</v>
      </c>
      <c r="Z60" s="80">
        <f t="shared" si="45"/>
        <v>0</v>
      </c>
      <c r="AA60" s="6">
        <f t="shared" si="46"/>
        <v>0</v>
      </c>
      <c r="AB60" s="80">
        <f t="shared" si="47"/>
        <v>0</v>
      </c>
      <c r="AC60" s="80">
        <f t="shared" si="48"/>
        <v>0</v>
      </c>
      <c r="AD60" s="80">
        <f t="shared" si="49"/>
        <v>0</v>
      </c>
      <c r="AE60" s="6">
        <f t="shared" si="50"/>
        <v>0</v>
      </c>
      <c r="AF60" s="80">
        <f t="shared" si="51"/>
        <v>0</v>
      </c>
      <c r="AG60" s="80">
        <f t="shared" si="52"/>
        <v>0</v>
      </c>
      <c r="AH60" s="80">
        <f t="shared" si="53"/>
        <v>0</v>
      </c>
      <c r="AI60" s="80">
        <f t="shared" si="54"/>
        <v>0</v>
      </c>
      <c r="AJ60" s="80">
        <f t="shared" si="55"/>
        <v>0</v>
      </c>
      <c r="AK60" s="80">
        <f t="shared" si="56"/>
        <v>0</v>
      </c>
      <c r="AL60" s="80">
        <f>IF(SUM(Referrals3[[#This Row],[Tribal.bin]:[GA.bin]]) = 0,1,0)</f>
        <v>1</v>
      </c>
      <c r="AM60" s="80">
        <f t="shared" si="57"/>
        <v>0</v>
      </c>
      <c r="AN60" s="80">
        <f t="shared" si="58"/>
        <v>0</v>
      </c>
      <c r="AO60" s="80">
        <f t="shared" si="59"/>
        <v>0</v>
      </c>
      <c r="AP60" s="80">
        <f t="shared" si="60"/>
        <v>0</v>
      </c>
      <c r="AQ60" s="80">
        <f t="shared" si="61"/>
        <v>0</v>
      </c>
      <c r="AR60" s="80">
        <f t="shared" si="62"/>
        <v>0</v>
      </c>
      <c r="AS60" s="80">
        <f t="shared" si="63"/>
        <v>0</v>
      </c>
      <c r="AT60" s="80">
        <f t="shared" si="64"/>
        <v>0</v>
      </c>
      <c r="AU60" s="80">
        <f t="shared" si="65"/>
        <v>0</v>
      </c>
      <c r="AV60" s="80">
        <f t="shared" si="66"/>
        <v>0</v>
      </c>
      <c r="AW60" s="80">
        <f t="shared" si="67"/>
        <v>0</v>
      </c>
      <c r="AX60" s="80">
        <f t="shared" si="68"/>
        <v>0</v>
      </c>
      <c r="AY60" s="80">
        <f t="shared" si="69"/>
        <v>0</v>
      </c>
      <c r="AZ60" s="80">
        <f t="shared" si="70"/>
        <v>1</v>
      </c>
      <c r="BA60" s="80">
        <f t="shared" si="71"/>
        <v>0</v>
      </c>
      <c r="BB60" s="80">
        <f t="shared" si="72"/>
        <v>0</v>
      </c>
      <c r="BC60" s="80">
        <f t="shared" si="73"/>
        <v>0</v>
      </c>
      <c r="BD60" s="80">
        <f>COUNTIF(Referrals3[[#This Row],[Name]:[Homeless.Status]],"Mi")</f>
        <v>0</v>
      </c>
      <c r="BE60" s="80">
        <f t="shared" si="74"/>
        <v>0</v>
      </c>
      <c r="BF60" s="112"/>
      <c r="BG60" t="s">
        <v>717</v>
      </c>
      <c r="BH60" s="112"/>
      <c r="BI60" s="112"/>
      <c r="BJ60" s="112"/>
      <c r="BK60" s="110" t="str">
        <f t="shared" si="75"/>
        <v xml:space="preserve"> </v>
      </c>
      <c r="BL60" s="111"/>
      <c r="BM60" s="6" t="str">
        <f t="shared" ca="1" si="76"/>
        <v xml:space="preserve"> </v>
      </c>
      <c r="BN60" s="6" t="str">
        <f t="shared" ca="1" si="77"/>
        <v xml:space="preserve"> </v>
      </c>
      <c r="BO60" s="110" t="str">
        <f t="shared" ca="1" si="78"/>
        <v xml:space="preserve"> </v>
      </c>
      <c r="BP60" s="80" t="str">
        <f t="shared" si="79"/>
        <v xml:space="preserve"> </v>
      </c>
    </row>
    <row r="61" spans="1:68" ht="15" customHeight="1">
      <c r="A61" s="33" t="s">
        <v>845</v>
      </c>
      <c r="B61" t="s">
        <v>844</v>
      </c>
      <c r="C61">
        <v>1034226</v>
      </c>
      <c r="D61" s="2">
        <v>23888</v>
      </c>
      <c r="E61" s="80">
        <f t="shared" si="40"/>
        <v>54</v>
      </c>
      <c r="F61" s="6">
        <v>11</v>
      </c>
      <c r="G61" s="6" t="s">
        <v>348</v>
      </c>
      <c r="H61" s="6" t="s">
        <v>11</v>
      </c>
      <c r="I61" s="29" t="s">
        <v>348</v>
      </c>
      <c r="J61" t="s">
        <v>9</v>
      </c>
      <c r="K61" t="s">
        <v>11</v>
      </c>
      <c r="L61" t="s">
        <v>11</v>
      </c>
      <c r="M61" t="s">
        <v>348</v>
      </c>
      <c r="N61" t="s">
        <v>45</v>
      </c>
      <c r="O61" t="s">
        <v>143</v>
      </c>
      <c r="P61" t="s">
        <v>172</v>
      </c>
      <c r="Q61" s="2">
        <v>43665</v>
      </c>
      <c r="R61" t="s">
        <v>842</v>
      </c>
      <c r="S61" s="6" t="s">
        <v>645</v>
      </c>
      <c r="T61" s="6" t="s">
        <v>642</v>
      </c>
      <c r="U61" s="6" t="s">
        <v>700</v>
      </c>
      <c r="V61" s="110">
        <f t="shared" si="41"/>
        <v>2019</v>
      </c>
      <c r="W61" s="110">
        <f t="shared" si="42"/>
        <v>7</v>
      </c>
      <c r="X61" s="80">
        <f t="shared" si="43"/>
        <v>0</v>
      </c>
      <c r="Y61" s="80">
        <f t="shared" si="44"/>
        <v>1</v>
      </c>
      <c r="Z61" s="80">
        <f t="shared" si="45"/>
        <v>0</v>
      </c>
      <c r="AA61" s="6">
        <f t="shared" si="46"/>
        <v>0</v>
      </c>
      <c r="AB61" s="80">
        <f t="shared" si="47"/>
        <v>0</v>
      </c>
      <c r="AC61" s="80">
        <f t="shared" si="48"/>
        <v>0</v>
      </c>
      <c r="AD61" s="80">
        <f t="shared" si="49"/>
        <v>0</v>
      </c>
      <c r="AE61" s="6">
        <f t="shared" si="50"/>
        <v>1</v>
      </c>
      <c r="AF61" s="80">
        <f t="shared" si="51"/>
        <v>0</v>
      </c>
      <c r="AG61" s="80">
        <f t="shared" si="52"/>
        <v>0</v>
      </c>
      <c r="AH61" s="80">
        <f t="shared" si="53"/>
        <v>0</v>
      </c>
      <c r="AI61" s="80">
        <f t="shared" si="54"/>
        <v>0</v>
      </c>
      <c r="AJ61" s="80">
        <f t="shared" si="55"/>
        <v>1</v>
      </c>
      <c r="AK61" s="80">
        <f t="shared" si="56"/>
        <v>0</v>
      </c>
      <c r="AL61" s="80">
        <f>IF(SUM(Referrals3[[#This Row],[Tribal.bin]:[GA.bin]]) = 0,1,0)</f>
        <v>0</v>
      </c>
      <c r="AM61" s="80">
        <f t="shared" si="57"/>
        <v>0</v>
      </c>
      <c r="AN61" s="80">
        <f t="shared" si="58"/>
        <v>0</v>
      </c>
      <c r="AO61" s="80">
        <f t="shared" si="59"/>
        <v>0</v>
      </c>
      <c r="AP61" s="80">
        <f t="shared" si="60"/>
        <v>0</v>
      </c>
      <c r="AQ61" s="80">
        <f t="shared" si="61"/>
        <v>0</v>
      </c>
      <c r="AR61" s="80">
        <f t="shared" si="62"/>
        <v>0</v>
      </c>
      <c r="AS61" s="80">
        <f t="shared" si="63"/>
        <v>1</v>
      </c>
      <c r="AT61" s="80">
        <f t="shared" si="64"/>
        <v>0</v>
      </c>
      <c r="AU61" s="80">
        <f t="shared" si="65"/>
        <v>1</v>
      </c>
      <c r="AV61" s="80">
        <f t="shared" si="66"/>
        <v>0</v>
      </c>
      <c r="AW61" s="80">
        <f t="shared" si="67"/>
        <v>1</v>
      </c>
      <c r="AX61" s="80">
        <f t="shared" si="68"/>
        <v>1</v>
      </c>
      <c r="AY61" s="80">
        <f t="shared" si="69"/>
        <v>1</v>
      </c>
      <c r="AZ61" s="80">
        <f t="shared" si="70"/>
        <v>1</v>
      </c>
      <c r="BA61" s="80">
        <f t="shared" si="71"/>
        <v>1</v>
      </c>
      <c r="BB61" s="80">
        <f t="shared" si="72"/>
        <v>0</v>
      </c>
      <c r="BC61" s="80">
        <f t="shared" si="73"/>
        <v>0</v>
      </c>
      <c r="BD61" s="80">
        <f>COUNTIF(Referrals3[[#This Row],[Name]:[Homeless.Status]],"Mi")</f>
        <v>0</v>
      </c>
      <c r="BE61" s="80">
        <f t="shared" si="74"/>
        <v>0</v>
      </c>
      <c r="BF61" s="114">
        <v>43677</v>
      </c>
      <c r="BH61" s="112"/>
      <c r="BI61" s="112"/>
      <c r="BJ61" s="112"/>
      <c r="BK61" s="110" t="str">
        <f t="shared" si="75"/>
        <v>Yes</v>
      </c>
      <c r="BL61" s="111"/>
      <c r="BM61" s="6">
        <f t="shared" ca="1" si="76"/>
        <v>184</v>
      </c>
      <c r="BN61" s="6" t="str">
        <f t="shared" ca="1" si="77"/>
        <v>no</v>
      </c>
      <c r="BO61" s="110" t="str">
        <f t="shared" ca="1" si="78"/>
        <v>no</v>
      </c>
      <c r="BP61" s="80">
        <f t="shared" si="79"/>
        <v>12</v>
      </c>
    </row>
    <row r="62" spans="1:68" ht="15" customHeight="1">
      <c r="A62" s="33" t="s">
        <v>867</v>
      </c>
      <c r="B62" t="s">
        <v>862</v>
      </c>
      <c r="D62" s="2"/>
      <c r="E62" s="80">
        <f t="shared" si="40"/>
        <v>119</v>
      </c>
      <c r="F62" s="6">
        <v>14</v>
      </c>
      <c r="I62" s="29"/>
      <c r="O62" t="s">
        <v>143</v>
      </c>
      <c r="P62" t="s">
        <v>172</v>
      </c>
      <c r="Q62" s="2">
        <v>43665</v>
      </c>
      <c r="R62" t="s">
        <v>842</v>
      </c>
      <c r="S62" s="6"/>
      <c r="T62" s="6"/>
      <c r="U62" s="6"/>
      <c r="V62" s="110">
        <f t="shared" si="41"/>
        <v>2019</v>
      </c>
      <c r="W62" s="110">
        <f t="shared" si="42"/>
        <v>7</v>
      </c>
      <c r="X62" s="80">
        <f t="shared" si="43"/>
        <v>0</v>
      </c>
      <c r="Y62" s="80">
        <f t="shared" si="44"/>
        <v>0</v>
      </c>
      <c r="Z62" s="80">
        <f t="shared" si="45"/>
        <v>0</v>
      </c>
      <c r="AA62" s="6">
        <f t="shared" si="46"/>
        <v>0</v>
      </c>
      <c r="AB62" s="80">
        <f t="shared" si="47"/>
        <v>0</v>
      </c>
      <c r="AC62" s="80">
        <f t="shared" si="48"/>
        <v>0</v>
      </c>
      <c r="AD62" s="80">
        <f t="shared" si="49"/>
        <v>0</v>
      </c>
      <c r="AE62" s="6">
        <f t="shared" si="50"/>
        <v>0</v>
      </c>
      <c r="AF62" s="80">
        <f t="shared" si="51"/>
        <v>0</v>
      </c>
      <c r="AG62" s="80">
        <f t="shared" si="52"/>
        <v>0</v>
      </c>
      <c r="AH62" s="80">
        <f t="shared" si="53"/>
        <v>0</v>
      </c>
      <c r="AI62" s="80">
        <f t="shared" si="54"/>
        <v>0</v>
      </c>
      <c r="AJ62" s="80">
        <f t="shared" si="55"/>
        <v>0</v>
      </c>
      <c r="AK62" s="80">
        <f t="shared" si="56"/>
        <v>0</v>
      </c>
      <c r="AL62" s="80">
        <f>IF(SUM(Referrals3[[#This Row],[Tribal.bin]:[GA.bin]]) = 0,1,0)</f>
        <v>1</v>
      </c>
      <c r="AM62" s="80">
        <f t="shared" si="57"/>
        <v>0</v>
      </c>
      <c r="AN62" s="80">
        <f t="shared" si="58"/>
        <v>0</v>
      </c>
      <c r="AO62" s="80">
        <f t="shared" si="59"/>
        <v>0</v>
      </c>
      <c r="AP62" s="80">
        <f t="shared" si="60"/>
        <v>0</v>
      </c>
      <c r="AQ62" s="80">
        <f t="shared" si="61"/>
        <v>0</v>
      </c>
      <c r="AR62" s="80">
        <f t="shared" si="62"/>
        <v>0</v>
      </c>
      <c r="AS62" s="80">
        <f t="shared" si="63"/>
        <v>0</v>
      </c>
      <c r="AT62" s="80">
        <f t="shared" si="64"/>
        <v>0</v>
      </c>
      <c r="AU62" s="80">
        <f t="shared" si="65"/>
        <v>0</v>
      </c>
      <c r="AV62" s="80">
        <f t="shared" si="66"/>
        <v>0</v>
      </c>
      <c r="AW62" s="80">
        <f t="shared" si="67"/>
        <v>0</v>
      </c>
      <c r="AX62" s="80">
        <f t="shared" si="68"/>
        <v>0</v>
      </c>
      <c r="AY62" s="80">
        <f t="shared" si="69"/>
        <v>0</v>
      </c>
      <c r="AZ62" s="80">
        <f t="shared" si="70"/>
        <v>1</v>
      </c>
      <c r="BA62" s="80">
        <f t="shared" si="71"/>
        <v>1</v>
      </c>
      <c r="BB62" s="80">
        <f t="shared" si="72"/>
        <v>0</v>
      </c>
      <c r="BC62" s="80">
        <f t="shared" si="73"/>
        <v>0</v>
      </c>
      <c r="BD62" s="80">
        <f>COUNTIF(Referrals3[[#This Row],[Name]:[Homeless.Status]],"Mi")</f>
        <v>0</v>
      </c>
      <c r="BE62" s="80">
        <f t="shared" si="74"/>
        <v>0</v>
      </c>
      <c r="BF62" s="114">
        <v>43689</v>
      </c>
      <c r="BH62" s="112"/>
      <c r="BI62" s="112"/>
      <c r="BJ62" s="112"/>
      <c r="BK62" s="110" t="str">
        <f t="shared" si="75"/>
        <v>Yes</v>
      </c>
      <c r="BL62" s="111"/>
      <c r="BM62" s="6">
        <f t="shared" ca="1" si="76"/>
        <v>172</v>
      </c>
      <c r="BN62" s="6" t="str">
        <f t="shared" ca="1" si="77"/>
        <v>no</v>
      </c>
      <c r="BO62" s="110" t="str">
        <f t="shared" ca="1" si="78"/>
        <v>no</v>
      </c>
      <c r="BP62" s="80">
        <f t="shared" si="79"/>
        <v>24</v>
      </c>
    </row>
    <row r="63" spans="1:68" ht="15" customHeight="1">
      <c r="A63" s="33" t="s">
        <v>868</v>
      </c>
      <c r="B63" t="s">
        <v>862</v>
      </c>
      <c r="D63" s="2"/>
      <c r="E63" s="80">
        <f t="shared" si="40"/>
        <v>119</v>
      </c>
      <c r="F63" s="6">
        <v>15</v>
      </c>
      <c r="I63" s="29"/>
      <c r="O63" t="s">
        <v>143</v>
      </c>
      <c r="P63" t="s">
        <v>172</v>
      </c>
      <c r="Q63" s="2">
        <v>43665</v>
      </c>
      <c r="R63" t="s">
        <v>12</v>
      </c>
      <c r="S63" s="6"/>
      <c r="T63" s="6"/>
      <c r="U63" s="6"/>
      <c r="V63" s="110">
        <f t="shared" si="41"/>
        <v>2019</v>
      </c>
      <c r="W63" s="110">
        <f t="shared" si="42"/>
        <v>7</v>
      </c>
      <c r="X63" s="80">
        <f t="shared" si="43"/>
        <v>0</v>
      </c>
      <c r="Y63" s="80">
        <f t="shared" si="44"/>
        <v>0</v>
      </c>
      <c r="Z63" s="80">
        <f t="shared" si="45"/>
        <v>0</v>
      </c>
      <c r="AA63" s="6">
        <f t="shared" si="46"/>
        <v>0</v>
      </c>
      <c r="AB63" s="80">
        <f t="shared" si="47"/>
        <v>0</v>
      </c>
      <c r="AC63" s="80">
        <f t="shared" si="48"/>
        <v>0</v>
      </c>
      <c r="AD63" s="80">
        <f t="shared" si="49"/>
        <v>0</v>
      </c>
      <c r="AE63" s="6">
        <f t="shared" si="50"/>
        <v>0</v>
      </c>
      <c r="AF63" s="80">
        <f t="shared" si="51"/>
        <v>0</v>
      </c>
      <c r="AG63" s="80">
        <f t="shared" si="52"/>
        <v>0</v>
      </c>
      <c r="AH63" s="80">
        <f t="shared" si="53"/>
        <v>0</v>
      </c>
      <c r="AI63" s="80">
        <f t="shared" si="54"/>
        <v>0</v>
      </c>
      <c r="AJ63" s="80">
        <f t="shared" si="55"/>
        <v>0</v>
      </c>
      <c r="AK63" s="80">
        <f t="shared" si="56"/>
        <v>0</v>
      </c>
      <c r="AL63" s="80">
        <f>IF(SUM(Referrals3[[#This Row],[Tribal.bin]:[GA.bin]]) = 0,1,0)</f>
        <v>1</v>
      </c>
      <c r="AM63" s="80">
        <f t="shared" si="57"/>
        <v>0</v>
      </c>
      <c r="AN63" s="80">
        <f t="shared" si="58"/>
        <v>0</v>
      </c>
      <c r="AO63" s="80">
        <f t="shared" si="59"/>
        <v>0</v>
      </c>
      <c r="AP63" s="80">
        <f t="shared" si="60"/>
        <v>0</v>
      </c>
      <c r="AQ63" s="80">
        <f t="shared" si="61"/>
        <v>0</v>
      </c>
      <c r="AR63" s="80">
        <f t="shared" si="62"/>
        <v>0</v>
      </c>
      <c r="AS63" s="80">
        <f t="shared" si="63"/>
        <v>0</v>
      </c>
      <c r="AT63" s="80">
        <f t="shared" si="64"/>
        <v>0</v>
      </c>
      <c r="AU63" s="80">
        <f t="shared" si="65"/>
        <v>0</v>
      </c>
      <c r="AV63" s="80">
        <f t="shared" si="66"/>
        <v>0</v>
      </c>
      <c r="AW63" s="80">
        <f t="shared" si="67"/>
        <v>0</v>
      </c>
      <c r="AX63" s="80">
        <f t="shared" si="68"/>
        <v>0</v>
      </c>
      <c r="AY63" s="80">
        <f t="shared" si="69"/>
        <v>0</v>
      </c>
      <c r="AZ63" s="80">
        <f t="shared" si="70"/>
        <v>1</v>
      </c>
      <c r="BA63" s="80">
        <f t="shared" si="71"/>
        <v>0</v>
      </c>
      <c r="BB63" s="80">
        <f t="shared" si="72"/>
        <v>0</v>
      </c>
      <c r="BC63" s="80">
        <f t="shared" si="73"/>
        <v>0</v>
      </c>
      <c r="BD63" s="80">
        <f>COUNTIF(Referrals3[[#This Row],[Name]:[Homeless.Status]],"Mi")</f>
        <v>0</v>
      </c>
      <c r="BE63" s="80">
        <f t="shared" si="74"/>
        <v>0</v>
      </c>
      <c r="BF63" s="112"/>
      <c r="BH63" s="112"/>
      <c r="BI63" s="112"/>
      <c r="BJ63" s="112"/>
      <c r="BK63" s="110" t="str">
        <f t="shared" si="75"/>
        <v xml:space="preserve"> </v>
      </c>
      <c r="BL63" s="111"/>
      <c r="BM63" s="6" t="str">
        <f t="shared" ca="1" si="76"/>
        <v xml:space="preserve"> </v>
      </c>
      <c r="BN63" s="6" t="str">
        <f t="shared" ca="1" si="77"/>
        <v xml:space="preserve"> </v>
      </c>
      <c r="BO63" s="110" t="str">
        <f t="shared" ca="1" si="78"/>
        <v xml:space="preserve"> </v>
      </c>
      <c r="BP63" s="80" t="str">
        <f t="shared" si="79"/>
        <v xml:space="preserve"> </v>
      </c>
    </row>
    <row r="64" spans="1:68" ht="15" customHeight="1">
      <c r="A64" s="33" t="s">
        <v>866</v>
      </c>
      <c r="B64" t="s">
        <v>862</v>
      </c>
      <c r="D64" s="2"/>
      <c r="E64" s="80">
        <f t="shared" si="40"/>
        <v>119</v>
      </c>
      <c r="F64" s="6">
        <v>11</v>
      </c>
      <c r="I64" s="29"/>
      <c r="O64" t="s">
        <v>143</v>
      </c>
      <c r="P64" t="s">
        <v>695</v>
      </c>
      <c r="Q64" s="2">
        <v>43672</v>
      </c>
      <c r="R64" t="s">
        <v>842</v>
      </c>
      <c r="S64" s="6"/>
      <c r="T64" s="6"/>
      <c r="U64" s="6"/>
      <c r="V64" s="110">
        <f t="shared" si="41"/>
        <v>2019</v>
      </c>
      <c r="W64" s="110">
        <f t="shared" si="42"/>
        <v>7</v>
      </c>
      <c r="X64" s="80">
        <f t="shared" si="43"/>
        <v>0</v>
      </c>
      <c r="Y64" s="80">
        <f t="shared" si="44"/>
        <v>0</v>
      </c>
      <c r="Z64" s="80">
        <f t="shared" si="45"/>
        <v>0</v>
      </c>
      <c r="AA64" s="6">
        <f t="shared" si="46"/>
        <v>0</v>
      </c>
      <c r="AB64" s="80">
        <f t="shared" si="47"/>
        <v>0</v>
      </c>
      <c r="AC64" s="80">
        <f t="shared" si="48"/>
        <v>0</v>
      </c>
      <c r="AD64" s="80">
        <f t="shared" si="49"/>
        <v>0</v>
      </c>
      <c r="AE64" s="6">
        <f t="shared" si="50"/>
        <v>0</v>
      </c>
      <c r="AF64" s="80">
        <f t="shared" si="51"/>
        <v>0</v>
      </c>
      <c r="AG64" s="80">
        <f t="shared" si="52"/>
        <v>0</v>
      </c>
      <c r="AH64" s="80">
        <f t="shared" si="53"/>
        <v>0</v>
      </c>
      <c r="AI64" s="80">
        <f t="shared" si="54"/>
        <v>0</v>
      </c>
      <c r="AJ64" s="80">
        <f t="shared" si="55"/>
        <v>0</v>
      </c>
      <c r="AK64" s="80">
        <f t="shared" si="56"/>
        <v>0</v>
      </c>
      <c r="AL64" s="80">
        <f>IF(SUM(Referrals3[[#This Row],[Tribal.bin]:[GA.bin]]) = 0,1,0)</f>
        <v>1</v>
      </c>
      <c r="AM64" s="80">
        <f t="shared" si="57"/>
        <v>0</v>
      </c>
      <c r="AN64" s="80">
        <f t="shared" si="58"/>
        <v>0</v>
      </c>
      <c r="AO64" s="80">
        <f t="shared" si="59"/>
        <v>0</v>
      </c>
      <c r="AP64" s="80">
        <f t="shared" si="60"/>
        <v>0</v>
      </c>
      <c r="AQ64" s="80">
        <f t="shared" si="61"/>
        <v>0</v>
      </c>
      <c r="AR64" s="80">
        <f t="shared" si="62"/>
        <v>0</v>
      </c>
      <c r="AS64" s="80">
        <f t="shared" si="63"/>
        <v>0</v>
      </c>
      <c r="AT64" s="80">
        <f t="shared" si="64"/>
        <v>0</v>
      </c>
      <c r="AU64" s="80">
        <f t="shared" si="65"/>
        <v>0</v>
      </c>
      <c r="AV64" s="80">
        <f t="shared" si="66"/>
        <v>0</v>
      </c>
      <c r="AW64" s="80">
        <f t="shared" si="67"/>
        <v>0</v>
      </c>
      <c r="AX64" s="80">
        <f t="shared" si="68"/>
        <v>0</v>
      </c>
      <c r="AY64" s="80">
        <f t="shared" si="69"/>
        <v>0</v>
      </c>
      <c r="AZ64" s="80">
        <f t="shared" si="70"/>
        <v>1</v>
      </c>
      <c r="BA64" s="80">
        <f t="shared" si="71"/>
        <v>1</v>
      </c>
      <c r="BB64" s="80">
        <f t="shared" si="72"/>
        <v>0</v>
      </c>
      <c r="BC64" s="80">
        <f t="shared" si="73"/>
        <v>0</v>
      </c>
      <c r="BD64" s="80">
        <f>COUNTIF(Referrals3[[#This Row],[Name]:[Homeless.Status]],"Mi")</f>
        <v>0</v>
      </c>
      <c r="BE64" s="80">
        <f t="shared" si="74"/>
        <v>0</v>
      </c>
      <c r="BF64" s="114">
        <v>43699</v>
      </c>
      <c r="BH64" s="112"/>
      <c r="BI64" s="112"/>
      <c r="BJ64" s="112"/>
      <c r="BK64" s="110" t="str">
        <f t="shared" si="75"/>
        <v>Yes</v>
      </c>
      <c r="BL64" s="111"/>
      <c r="BM64" s="6">
        <f t="shared" ca="1" si="76"/>
        <v>162</v>
      </c>
      <c r="BN64" s="6" t="str">
        <f t="shared" ca="1" si="77"/>
        <v>no</v>
      </c>
      <c r="BO64" s="110" t="str">
        <f t="shared" ca="1" si="78"/>
        <v>no</v>
      </c>
      <c r="BP64" s="80">
        <f t="shared" si="79"/>
        <v>27</v>
      </c>
    </row>
    <row r="65" spans="1:68" ht="15" customHeight="1">
      <c r="A65" s="33" t="s">
        <v>865</v>
      </c>
      <c r="B65" t="s">
        <v>862</v>
      </c>
      <c r="D65" s="2">
        <v>32909</v>
      </c>
      <c r="E65" s="80">
        <f t="shared" si="40"/>
        <v>29</v>
      </c>
      <c r="F65" s="6">
        <v>12</v>
      </c>
      <c r="G65" s="6" t="s">
        <v>348</v>
      </c>
      <c r="H65" s="6" t="s">
        <v>11</v>
      </c>
      <c r="I65" s="29" t="s">
        <v>348</v>
      </c>
      <c r="J65" t="s">
        <v>9</v>
      </c>
      <c r="K65" t="s">
        <v>11</v>
      </c>
      <c r="L65" t="s">
        <v>11</v>
      </c>
      <c r="M65" t="s">
        <v>11</v>
      </c>
      <c r="N65" t="s">
        <v>45</v>
      </c>
      <c r="O65" t="s">
        <v>143</v>
      </c>
      <c r="P65" t="s">
        <v>695</v>
      </c>
      <c r="Q65" s="2">
        <v>43679</v>
      </c>
      <c r="R65" t="s">
        <v>842</v>
      </c>
      <c r="S65" s="6" t="s">
        <v>645</v>
      </c>
      <c r="T65" s="6" t="s">
        <v>642</v>
      </c>
      <c r="U65" s="6" t="s">
        <v>700</v>
      </c>
      <c r="V65" s="110">
        <f t="shared" si="41"/>
        <v>2019</v>
      </c>
      <c r="W65" s="110">
        <f t="shared" si="42"/>
        <v>8</v>
      </c>
      <c r="X65" s="80">
        <f t="shared" si="43"/>
        <v>0</v>
      </c>
      <c r="Y65" s="80">
        <f t="shared" si="44"/>
        <v>1</v>
      </c>
      <c r="Z65" s="80">
        <f t="shared" si="45"/>
        <v>0</v>
      </c>
      <c r="AA65" s="6">
        <f t="shared" si="46"/>
        <v>0</v>
      </c>
      <c r="AB65" s="80">
        <f t="shared" si="47"/>
        <v>0</v>
      </c>
      <c r="AC65" s="80">
        <f t="shared" si="48"/>
        <v>0</v>
      </c>
      <c r="AD65" s="80">
        <f t="shared" si="49"/>
        <v>0</v>
      </c>
      <c r="AE65" s="6">
        <f t="shared" si="50"/>
        <v>1</v>
      </c>
      <c r="AF65" s="80">
        <f t="shared" si="51"/>
        <v>0</v>
      </c>
      <c r="AG65" s="80">
        <f t="shared" si="52"/>
        <v>0</v>
      </c>
      <c r="AH65" s="80">
        <f t="shared" si="53"/>
        <v>0</v>
      </c>
      <c r="AI65" s="80">
        <f t="shared" si="54"/>
        <v>0</v>
      </c>
      <c r="AJ65" s="80">
        <f t="shared" si="55"/>
        <v>1</v>
      </c>
      <c r="AK65" s="80">
        <f t="shared" si="56"/>
        <v>0</v>
      </c>
      <c r="AL65" s="80">
        <f>IF(SUM(Referrals3[[#This Row],[Tribal.bin]:[GA.bin]]) = 0,1,0)</f>
        <v>0</v>
      </c>
      <c r="AM65" s="80">
        <f t="shared" si="57"/>
        <v>0</v>
      </c>
      <c r="AN65" s="80">
        <f t="shared" si="58"/>
        <v>0</v>
      </c>
      <c r="AO65" s="80">
        <f t="shared" si="59"/>
        <v>0</v>
      </c>
      <c r="AP65" s="80">
        <f t="shared" si="60"/>
        <v>0</v>
      </c>
      <c r="AQ65" s="80">
        <f t="shared" si="61"/>
        <v>0</v>
      </c>
      <c r="AR65" s="80">
        <f t="shared" si="62"/>
        <v>0</v>
      </c>
      <c r="AS65" s="80">
        <f t="shared" si="63"/>
        <v>1</v>
      </c>
      <c r="AT65" s="80">
        <f t="shared" si="64"/>
        <v>0</v>
      </c>
      <c r="AU65" s="80">
        <f t="shared" si="65"/>
        <v>1</v>
      </c>
      <c r="AV65" s="80">
        <f t="shared" si="66"/>
        <v>0</v>
      </c>
      <c r="AW65" s="80">
        <f t="shared" si="67"/>
        <v>1</v>
      </c>
      <c r="AX65" s="80">
        <f t="shared" si="68"/>
        <v>1</v>
      </c>
      <c r="AY65" s="80">
        <f t="shared" si="69"/>
        <v>1</v>
      </c>
      <c r="AZ65" s="80">
        <f t="shared" si="70"/>
        <v>1</v>
      </c>
      <c r="BA65" s="80">
        <f t="shared" si="71"/>
        <v>1</v>
      </c>
      <c r="BB65" s="80">
        <f t="shared" si="72"/>
        <v>0</v>
      </c>
      <c r="BC65" s="80">
        <f t="shared" si="73"/>
        <v>0</v>
      </c>
      <c r="BD65" s="80">
        <f>COUNTIF(Referrals3[[#This Row],[Name]:[Homeless.Status]],"Mi")</f>
        <v>0</v>
      </c>
      <c r="BE65" s="80">
        <f t="shared" si="74"/>
        <v>0</v>
      </c>
      <c r="BF65" s="114">
        <v>43755</v>
      </c>
      <c r="BH65" s="112"/>
      <c r="BI65" s="112"/>
      <c r="BJ65" s="112"/>
      <c r="BK65" s="110" t="str">
        <f t="shared" si="75"/>
        <v>Yes</v>
      </c>
      <c r="BL65" s="111"/>
      <c r="BM65" s="6">
        <f t="shared" ca="1" si="76"/>
        <v>106</v>
      </c>
      <c r="BN65" s="6" t="str">
        <f t="shared" ca="1" si="77"/>
        <v>no</v>
      </c>
      <c r="BO65" s="110" t="str">
        <f t="shared" ca="1" si="78"/>
        <v>no</v>
      </c>
      <c r="BP65" s="80">
        <f t="shared" si="79"/>
        <v>76</v>
      </c>
    </row>
    <row r="66" spans="1:68" ht="15" customHeight="1">
      <c r="A66" s="33" t="s">
        <v>864</v>
      </c>
      <c r="B66" t="s">
        <v>862</v>
      </c>
      <c r="D66" s="2">
        <v>31081</v>
      </c>
      <c r="E66" s="80">
        <f t="shared" ref="E66:E75" si="80">INT(YEARFRAC(D66,Q66))</f>
        <v>34</v>
      </c>
      <c r="F66" s="6">
        <v>7</v>
      </c>
      <c r="G66" s="6" t="s">
        <v>348</v>
      </c>
      <c r="H66" s="6" t="s">
        <v>11</v>
      </c>
      <c r="I66" s="29" t="s">
        <v>348</v>
      </c>
      <c r="J66" t="s">
        <v>9</v>
      </c>
      <c r="K66" t="s">
        <v>11</v>
      </c>
      <c r="L66" t="s">
        <v>11</v>
      </c>
      <c r="M66" t="s">
        <v>348</v>
      </c>
      <c r="N66" t="s">
        <v>45</v>
      </c>
      <c r="O66" t="s">
        <v>143</v>
      </c>
      <c r="P66" t="s">
        <v>695</v>
      </c>
      <c r="Q66" s="2">
        <v>43679</v>
      </c>
      <c r="R66" t="s">
        <v>842</v>
      </c>
      <c r="S66" s="6" t="s">
        <v>645</v>
      </c>
      <c r="T66" s="6" t="s">
        <v>638</v>
      </c>
      <c r="U66" s="6" t="s">
        <v>700</v>
      </c>
      <c r="V66" s="110">
        <f t="shared" ref="V66:V75" si="81">YEAR(Q66)</f>
        <v>2019</v>
      </c>
      <c r="W66" s="110">
        <f t="shared" ref="W66:W75" si="82">MONTH(Q66)</f>
        <v>8</v>
      </c>
      <c r="X66" s="80">
        <f t="shared" ref="X66:X75" si="83">IF(S66 = "Male",1,0)</f>
        <v>0</v>
      </c>
      <c r="Y66" s="80">
        <f t="shared" ref="Y66:Y75" si="84">IF(S66 = "Female",1,0)</f>
        <v>1</v>
      </c>
      <c r="Z66" s="80">
        <f t="shared" ref="Z66:Z75" si="85">IF(S66 = "Trans",1,0)</f>
        <v>0</v>
      </c>
      <c r="AA66" s="6">
        <f t="shared" ref="AA66:AA75" si="86">IF(T66 = "AI",1,0)</f>
        <v>1</v>
      </c>
      <c r="AB66" s="80">
        <f t="shared" ref="AB66:AB75" si="87">IF(T66="Asian",1,0)</f>
        <v>0</v>
      </c>
      <c r="AC66" s="80">
        <f t="shared" ref="AC66:AC75" si="88">IF(T66 = "Black/AA",1,0)</f>
        <v>0</v>
      </c>
      <c r="AD66" s="80">
        <f t="shared" ref="AD66:AD75" si="89">IF(T66 = "NH/PI",1,0)</f>
        <v>0</v>
      </c>
      <c r="AE66" s="6">
        <f t="shared" ref="AE66:AE75" si="90">IF(T66 = "White",1,0)</f>
        <v>0</v>
      </c>
      <c r="AF66" s="80">
        <f t="shared" ref="AF66:AF75" si="91">IF(T66 = "Mix/Other",1,0)</f>
        <v>0</v>
      </c>
      <c r="AG66" s="80">
        <f t="shared" ref="AG66:AG75" si="92">IF(U66 ="H/L",1,0)</f>
        <v>0</v>
      </c>
      <c r="AH66" s="80">
        <f t="shared" ref="AH66:AH75" si="93">IF(N66 = "Chronic Homeless",1,0)</f>
        <v>0</v>
      </c>
      <c r="AI66" s="80">
        <f t="shared" ref="AI66:AI75" si="94">IF(N66 = "HUD homeless",1,0)</f>
        <v>0</v>
      </c>
      <c r="AJ66" s="80">
        <f t="shared" ref="AJ66:AJ75" si="95">IF(N66 = "Long term homeless",1,0)</f>
        <v>1</v>
      </c>
      <c r="AK66" s="80">
        <f t="shared" ref="AK66:AK75" si="96">IF(N66 = "not homeless",1,0)</f>
        <v>0</v>
      </c>
      <c r="AL66" s="80">
        <f>IF(SUM(Referrals3[[#This Row],[Tribal.bin]:[GA.bin]]) = 0,1,0)</f>
        <v>0</v>
      </c>
      <c r="AM66" s="80">
        <f t="shared" ref="AM66:AM75" si="97">IF(J66 = "Tribal",1,0)</f>
        <v>0</v>
      </c>
      <c r="AN66" s="80">
        <f t="shared" ref="AN66:AN75" si="98">IF(J66 = "SSDI",1,0)</f>
        <v>0</v>
      </c>
      <c r="AO66" s="80">
        <f t="shared" ref="AO66:AO75" si="99">IF(J66="RSDI",1,0)</f>
        <v>0</v>
      </c>
      <c r="AP66" s="80">
        <f t="shared" ref="AP66:AP75" si="100">IF(J66 = "none",1,0)</f>
        <v>0</v>
      </c>
      <c r="AQ66" s="80">
        <f t="shared" ref="AQ66:AQ75" si="101">IF(J66="employment",1,0)</f>
        <v>0</v>
      </c>
      <c r="AR66" s="80">
        <f t="shared" ref="AR66:AR75" si="102">IF(J66="SSI",1,0)</f>
        <v>0</v>
      </c>
      <c r="AS66" s="80">
        <f t="shared" ref="AS66:AS75" si="103">IF(J66="GA",1,0)</f>
        <v>1</v>
      </c>
      <c r="AT66" s="80">
        <f t="shared" ref="AT66:AT75" si="104">IF(I66="Yes",1,0)</f>
        <v>0</v>
      </c>
      <c r="AU66" s="80">
        <f t="shared" ref="AU66:AU75" si="105">IF(H66 = "Yes",1,0)</f>
        <v>1</v>
      </c>
      <c r="AV66" s="80">
        <f t="shared" ref="AV66:AV75" si="106">IF(G66="Yes",1,0)</f>
        <v>0</v>
      </c>
      <c r="AW66" s="80">
        <f t="shared" ref="AW66:AW75" si="107">IF(K66="Yes",1,0)</f>
        <v>1</v>
      </c>
      <c r="AX66" s="80">
        <f t="shared" ref="AX66:AX75" si="108">IF(L66="Yes",1,0)</f>
        <v>1</v>
      </c>
      <c r="AY66" s="80">
        <f t="shared" ref="AY66:AY75" si="109">IF(M66&lt;&gt;"",1,0)</f>
        <v>1</v>
      </c>
      <c r="AZ66" s="80">
        <f t="shared" ref="AZ66:AZ75" si="110">IF(Q66&lt;&gt;"",1,0)</f>
        <v>1</v>
      </c>
      <c r="BA66" s="80">
        <f t="shared" ref="BA66:BA75" si="111">IF(R66 = "Moved in",1,0)</f>
        <v>1</v>
      </c>
      <c r="BB66" s="80">
        <f t="shared" ref="BB66:BB75" si="112">IF(Q66&lt;&gt;"Moved in",0,1)</f>
        <v>0</v>
      </c>
      <c r="BC66" s="80">
        <f t="shared" ref="BC66:BC75" si="113">IF(Q66&lt;&gt;"Removed",0,1)</f>
        <v>0</v>
      </c>
      <c r="BD66" s="80">
        <f>COUNTIF(Referrals3[[#This Row],[Name]:[Homeless.Status]],"Mi")</f>
        <v>0</v>
      </c>
      <c r="BE66" s="80">
        <f t="shared" ref="BE66:BE75" si="114">IF(BD66 &gt;0,1,0)</f>
        <v>0</v>
      </c>
      <c r="BF66" s="114">
        <v>43755</v>
      </c>
      <c r="BH66" s="112"/>
      <c r="BI66" s="112"/>
      <c r="BJ66" s="112"/>
      <c r="BK66" s="110" t="str">
        <f t="shared" ref="BK66:BK75" si="115">_xlfn.IFS(R66="Removed"," ",R66 = "in process with PM"," ",R66 = "interview scheduled"," ", BL66 &gt; 1/1/2010,"no",R66 = "Moved in","Yes")</f>
        <v>Yes</v>
      </c>
      <c r="BL66" s="111"/>
      <c r="BM66" s="6">
        <f t="shared" ref="BM66:BM75" ca="1" si="116">_xlfn.IFS(R66 = "removed"," ",R66 = "in process with PM"," ",R66 = "interview scheduled"," ",BK66 = "no",BL66 - BF66,BK66 = "yes",TODAY() - BF66)</f>
        <v>106</v>
      </c>
      <c r="BN66" s="6" t="str">
        <f t="shared" ref="BN66:BN75" ca="1" si="117">_xlfn.IFS(R66 = "removed"," ",R66 = "in process with PM"," ",R66 = "interview scheduled"," ",(TODAY() - BF66) &gt; 364,"Yes",(TODAY() - BF66) &lt; 365,"no")</f>
        <v>no</v>
      </c>
      <c r="BO66" s="110" t="str">
        <f t="shared" ref="BO66:BO75" ca="1" si="118">_xlfn.IFS(R66 = "removed"," ",R66 = "in process with PM"," ",R66 = "interview scheduled"," ",BM66 &gt; 364,"Yes",BM66 &lt; 365,"no")</f>
        <v>no</v>
      </c>
      <c r="BP66" s="80">
        <f t="shared" ref="BP66:BP75" si="119">_xlfn.IFS(R66 = "removed"," ",R66 = "in process with PM"," ",R66 = "interview scheduled"," ",R66 = "Moved in",BF66 - Q66)</f>
        <v>76</v>
      </c>
    </row>
    <row r="67" spans="1:68" ht="15" customHeight="1">
      <c r="A67" s="33" t="s">
        <v>863</v>
      </c>
      <c r="B67" t="s">
        <v>862</v>
      </c>
      <c r="D67" s="2">
        <v>26504</v>
      </c>
      <c r="E67" s="80">
        <f t="shared" si="80"/>
        <v>47</v>
      </c>
      <c r="F67" s="6">
        <v>14</v>
      </c>
      <c r="G67" s="6" t="s">
        <v>11</v>
      </c>
      <c r="H67" s="6" t="s">
        <v>11</v>
      </c>
      <c r="I67" s="29" t="s">
        <v>348</v>
      </c>
      <c r="J67" t="s">
        <v>9</v>
      </c>
      <c r="K67" t="s">
        <v>11</v>
      </c>
      <c r="L67" t="s">
        <v>11</v>
      </c>
      <c r="M67" t="s">
        <v>11</v>
      </c>
      <c r="N67" t="s">
        <v>45</v>
      </c>
      <c r="O67" t="s">
        <v>143</v>
      </c>
      <c r="P67" t="s">
        <v>695</v>
      </c>
      <c r="Q67" s="2">
        <v>43679</v>
      </c>
      <c r="R67" t="s">
        <v>842</v>
      </c>
      <c r="S67" s="6" t="s">
        <v>645</v>
      </c>
      <c r="T67" s="6" t="s">
        <v>698</v>
      </c>
      <c r="U67" s="6" t="s">
        <v>700</v>
      </c>
      <c r="V67" s="110">
        <f t="shared" si="81"/>
        <v>2019</v>
      </c>
      <c r="W67" s="110">
        <f t="shared" si="82"/>
        <v>8</v>
      </c>
      <c r="X67" s="80">
        <f t="shared" si="83"/>
        <v>0</v>
      </c>
      <c r="Y67" s="80">
        <f t="shared" si="84"/>
        <v>1</v>
      </c>
      <c r="Z67" s="80">
        <f t="shared" si="85"/>
        <v>0</v>
      </c>
      <c r="AA67" s="6">
        <f t="shared" si="86"/>
        <v>0</v>
      </c>
      <c r="AB67" s="80">
        <f t="shared" si="87"/>
        <v>0</v>
      </c>
      <c r="AC67" s="80">
        <f t="shared" si="88"/>
        <v>0</v>
      </c>
      <c r="AD67" s="80">
        <f t="shared" si="89"/>
        <v>0</v>
      </c>
      <c r="AE67" s="6">
        <f t="shared" si="90"/>
        <v>0</v>
      </c>
      <c r="AF67" s="80">
        <f t="shared" si="91"/>
        <v>1</v>
      </c>
      <c r="AG67" s="80">
        <f t="shared" si="92"/>
        <v>0</v>
      </c>
      <c r="AH67" s="80">
        <f t="shared" si="93"/>
        <v>0</v>
      </c>
      <c r="AI67" s="80">
        <f t="shared" si="94"/>
        <v>0</v>
      </c>
      <c r="AJ67" s="80">
        <f t="shared" si="95"/>
        <v>1</v>
      </c>
      <c r="AK67" s="80">
        <f t="shared" si="96"/>
        <v>0</v>
      </c>
      <c r="AL67" s="80">
        <f>IF(SUM(Referrals3[[#This Row],[Tribal.bin]:[GA.bin]]) = 0,1,0)</f>
        <v>0</v>
      </c>
      <c r="AM67" s="80">
        <f t="shared" si="97"/>
        <v>0</v>
      </c>
      <c r="AN67" s="80">
        <f t="shared" si="98"/>
        <v>0</v>
      </c>
      <c r="AO67" s="80">
        <f t="shared" si="99"/>
        <v>0</v>
      </c>
      <c r="AP67" s="80">
        <f t="shared" si="100"/>
        <v>0</v>
      </c>
      <c r="AQ67" s="80">
        <f t="shared" si="101"/>
        <v>0</v>
      </c>
      <c r="AR67" s="80">
        <f t="shared" si="102"/>
        <v>0</v>
      </c>
      <c r="AS67" s="80">
        <f t="shared" si="103"/>
        <v>1</v>
      </c>
      <c r="AT67" s="80">
        <f t="shared" si="104"/>
        <v>0</v>
      </c>
      <c r="AU67" s="80">
        <f t="shared" si="105"/>
        <v>1</v>
      </c>
      <c r="AV67" s="80">
        <f t="shared" si="106"/>
        <v>1</v>
      </c>
      <c r="AW67" s="80">
        <f t="shared" si="107"/>
        <v>1</v>
      </c>
      <c r="AX67" s="80">
        <f t="shared" si="108"/>
        <v>1</v>
      </c>
      <c r="AY67" s="80">
        <f t="shared" si="109"/>
        <v>1</v>
      </c>
      <c r="AZ67" s="80">
        <f t="shared" si="110"/>
        <v>1</v>
      </c>
      <c r="BA67" s="80">
        <f t="shared" si="111"/>
        <v>1</v>
      </c>
      <c r="BB67" s="80">
        <f t="shared" si="112"/>
        <v>0</v>
      </c>
      <c r="BC67" s="80">
        <f t="shared" si="113"/>
        <v>0</v>
      </c>
      <c r="BD67" s="80">
        <f>COUNTIF(Referrals3[[#This Row],[Name]:[Homeless.Status]],"Mi")</f>
        <v>0</v>
      </c>
      <c r="BE67" s="80">
        <f t="shared" si="114"/>
        <v>0</v>
      </c>
      <c r="BF67" s="114">
        <v>43760</v>
      </c>
      <c r="BH67" s="112"/>
      <c r="BI67" s="112"/>
      <c r="BJ67" s="112"/>
      <c r="BK67" s="110" t="str">
        <f t="shared" si="115"/>
        <v>Yes</v>
      </c>
      <c r="BL67" s="111"/>
      <c r="BM67" s="6">
        <f t="shared" ca="1" si="116"/>
        <v>101</v>
      </c>
      <c r="BN67" s="6" t="str">
        <f t="shared" ca="1" si="117"/>
        <v>no</v>
      </c>
      <c r="BO67" s="110" t="str">
        <f t="shared" ca="1" si="118"/>
        <v>no</v>
      </c>
      <c r="BP67" s="80">
        <f t="shared" si="119"/>
        <v>81</v>
      </c>
    </row>
    <row r="68" spans="1:68" ht="15" customHeight="1">
      <c r="A68" s="33" t="s">
        <v>861</v>
      </c>
      <c r="B68" t="s">
        <v>855</v>
      </c>
      <c r="D68" s="2">
        <v>24463</v>
      </c>
      <c r="E68" s="80">
        <f t="shared" si="80"/>
        <v>52</v>
      </c>
      <c r="G68" s="6" t="s">
        <v>348</v>
      </c>
      <c r="H68" s="6" t="s">
        <v>11</v>
      </c>
      <c r="I68" s="29" t="s">
        <v>348</v>
      </c>
      <c r="J68" t="s">
        <v>77</v>
      </c>
      <c r="K68" t="s">
        <v>11</v>
      </c>
      <c r="L68" t="s">
        <v>11</v>
      </c>
      <c r="M68" t="s">
        <v>11</v>
      </c>
      <c r="N68" t="s">
        <v>45</v>
      </c>
      <c r="O68" t="s">
        <v>37</v>
      </c>
      <c r="P68" s="112"/>
      <c r="Q68" s="2">
        <v>43686</v>
      </c>
      <c r="R68" t="s">
        <v>842</v>
      </c>
      <c r="S68" s="6" t="s">
        <v>645</v>
      </c>
      <c r="T68" s="6" t="s">
        <v>698</v>
      </c>
      <c r="U68" s="6" t="s">
        <v>700</v>
      </c>
      <c r="V68" s="110">
        <f t="shared" si="81"/>
        <v>2019</v>
      </c>
      <c r="W68" s="110">
        <f t="shared" si="82"/>
        <v>8</v>
      </c>
      <c r="X68" s="80">
        <f t="shared" si="83"/>
        <v>0</v>
      </c>
      <c r="Y68" s="80">
        <f t="shared" si="84"/>
        <v>1</v>
      </c>
      <c r="Z68" s="80">
        <f t="shared" si="85"/>
        <v>0</v>
      </c>
      <c r="AA68" s="6">
        <f t="shared" si="86"/>
        <v>0</v>
      </c>
      <c r="AB68" s="80">
        <f t="shared" si="87"/>
        <v>0</v>
      </c>
      <c r="AC68" s="80">
        <f t="shared" si="88"/>
        <v>0</v>
      </c>
      <c r="AD68" s="80">
        <f t="shared" si="89"/>
        <v>0</v>
      </c>
      <c r="AE68" s="6">
        <f t="shared" si="90"/>
        <v>0</v>
      </c>
      <c r="AF68" s="80">
        <f t="shared" si="91"/>
        <v>1</v>
      </c>
      <c r="AG68" s="80">
        <f t="shared" si="92"/>
        <v>0</v>
      </c>
      <c r="AH68" s="80">
        <f t="shared" si="93"/>
        <v>0</v>
      </c>
      <c r="AI68" s="80">
        <f t="shared" si="94"/>
        <v>0</v>
      </c>
      <c r="AJ68" s="80">
        <f t="shared" si="95"/>
        <v>1</v>
      </c>
      <c r="AK68" s="80">
        <f t="shared" si="96"/>
        <v>0</v>
      </c>
      <c r="AL68" s="80">
        <f>IF(SUM(Referrals3[[#This Row],[Tribal.bin]:[GA.bin]]) = 0,1,0)</f>
        <v>0</v>
      </c>
      <c r="AM68" s="80">
        <f t="shared" si="97"/>
        <v>0</v>
      </c>
      <c r="AN68" s="80">
        <f t="shared" si="98"/>
        <v>0</v>
      </c>
      <c r="AO68" s="80">
        <f t="shared" si="99"/>
        <v>0</v>
      </c>
      <c r="AP68" s="80">
        <f t="shared" si="100"/>
        <v>0</v>
      </c>
      <c r="AQ68" s="80">
        <f t="shared" si="101"/>
        <v>1</v>
      </c>
      <c r="AR68" s="80">
        <f t="shared" si="102"/>
        <v>0</v>
      </c>
      <c r="AS68" s="80">
        <f t="shared" si="103"/>
        <v>0</v>
      </c>
      <c r="AT68" s="80">
        <f t="shared" si="104"/>
        <v>0</v>
      </c>
      <c r="AU68" s="80">
        <f t="shared" si="105"/>
        <v>1</v>
      </c>
      <c r="AV68" s="80">
        <f t="shared" si="106"/>
        <v>0</v>
      </c>
      <c r="AW68" s="80">
        <f t="shared" si="107"/>
        <v>1</v>
      </c>
      <c r="AX68" s="80">
        <f t="shared" si="108"/>
        <v>1</v>
      </c>
      <c r="AY68" s="80">
        <f t="shared" si="109"/>
        <v>1</v>
      </c>
      <c r="AZ68" s="80">
        <f t="shared" si="110"/>
        <v>1</v>
      </c>
      <c r="BA68" s="80">
        <f t="shared" si="111"/>
        <v>1</v>
      </c>
      <c r="BB68" s="80">
        <f t="shared" si="112"/>
        <v>0</v>
      </c>
      <c r="BC68" s="80">
        <f t="shared" si="113"/>
        <v>0</v>
      </c>
      <c r="BD68" s="80">
        <f>COUNTIF(Referrals3[[#This Row],[Name]:[Homeless.Status]],"Mi")</f>
        <v>0</v>
      </c>
      <c r="BE68" s="80">
        <f t="shared" si="114"/>
        <v>0</v>
      </c>
      <c r="BF68" s="114">
        <v>43725</v>
      </c>
      <c r="BH68" s="112"/>
      <c r="BI68" s="112"/>
      <c r="BJ68" s="112"/>
      <c r="BK68" s="110" t="str">
        <f t="shared" si="115"/>
        <v>Yes</v>
      </c>
      <c r="BL68" s="111"/>
      <c r="BM68" s="6">
        <f t="shared" ca="1" si="116"/>
        <v>136</v>
      </c>
      <c r="BN68" s="6" t="str">
        <f t="shared" ca="1" si="117"/>
        <v>no</v>
      </c>
      <c r="BO68" s="110" t="str">
        <f t="shared" ca="1" si="118"/>
        <v>no</v>
      </c>
      <c r="BP68" s="80">
        <f t="shared" si="119"/>
        <v>39</v>
      </c>
    </row>
    <row r="69" spans="1:68" ht="15" customHeight="1">
      <c r="A69" s="33" t="s">
        <v>860</v>
      </c>
      <c r="B69" t="s">
        <v>855</v>
      </c>
      <c r="D69" s="2"/>
      <c r="E69" s="80">
        <f t="shared" si="80"/>
        <v>119</v>
      </c>
      <c r="F69" s="6">
        <v>12</v>
      </c>
      <c r="I69" s="29"/>
      <c r="O69" t="s">
        <v>37</v>
      </c>
      <c r="P69" s="112"/>
      <c r="Q69" s="2">
        <v>43686</v>
      </c>
      <c r="R69" t="s">
        <v>12</v>
      </c>
      <c r="S69" s="6"/>
      <c r="T69" s="6"/>
      <c r="U69" s="6"/>
      <c r="V69" s="110">
        <f t="shared" si="81"/>
        <v>2019</v>
      </c>
      <c r="W69" s="110">
        <f t="shared" si="82"/>
        <v>8</v>
      </c>
      <c r="X69" s="80">
        <f t="shared" si="83"/>
        <v>0</v>
      </c>
      <c r="Y69" s="80">
        <f t="shared" si="84"/>
        <v>0</v>
      </c>
      <c r="Z69" s="80">
        <f t="shared" si="85"/>
        <v>0</v>
      </c>
      <c r="AA69" s="6">
        <f t="shared" si="86"/>
        <v>0</v>
      </c>
      <c r="AB69" s="80">
        <f t="shared" si="87"/>
        <v>0</v>
      </c>
      <c r="AC69" s="80">
        <f t="shared" si="88"/>
        <v>0</v>
      </c>
      <c r="AD69" s="80">
        <f t="shared" si="89"/>
        <v>0</v>
      </c>
      <c r="AE69" s="6">
        <f t="shared" si="90"/>
        <v>0</v>
      </c>
      <c r="AF69" s="80">
        <f t="shared" si="91"/>
        <v>0</v>
      </c>
      <c r="AG69" s="80">
        <f t="shared" si="92"/>
        <v>0</v>
      </c>
      <c r="AH69" s="80">
        <f t="shared" si="93"/>
        <v>0</v>
      </c>
      <c r="AI69" s="80">
        <f t="shared" si="94"/>
        <v>0</v>
      </c>
      <c r="AJ69" s="80">
        <f t="shared" si="95"/>
        <v>0</v>
      </c>
      <c r="AK69" s="80">
        <f t="shared" si="96"/>
        <v>0</v>
      </c>
      <c r="AL69" s="80">
        <f>IF(SUM(Referrals3[[#This Row],[Tribal.bin]:[GA.bin]]) = 0,1,0)</f>
        <v>1</v>
      </c>
      <c r="AM69" s="80">
        <f t="shared" si="97"/>
        <v>0</v>
      </c>
      <c r="AN69" s="80">
        <f t="shared" si="98"/>
        <v>0</v>
      </c>
      <c r="AO69" s="80">
        <f t="shared" si="99"/>
        <v>0</v>
      </c>
      <c r="AP69" s="80">
        <f t="shared" si="100"/>
        <v>0</v>
      </c>
      <c r="AQ69" s="80">
        <f t="shared" si="101"/>
        <v>0</v>
      </c>
      <c r="AR69" s="80">
        <f t="shared" si="102"/>
        <v>0</v>
      </c>
      <c r="AS69" s="80">
        <f t="shared" si="103"/>
        <v>0</v>
      </c>
      <c r="AT69" s="80">
        <f t="shared" si="104"/>
        <v>0</v>
      </c>
      <c r="AU69" s="80">
        <f t="shared" si="105"/>
        <v>0</v>
      </c>
      <c r="AV69" s="80">
        <f t="shared" si="106"/>
        <v>0</v>
      </c>
      <c r="AW69" s="80">
        <f t="shared" si="107"/>
        <v>0</v>
      </c>
      <c r="AX69" s="80">
        <f t="shared" si="108"/>
        <v>0</v>
      </c>
      <c r="AY69" s="80">
        <f t="shared" si="109"/>
        <v>0</v>
      </c>
      <c r="AZ69" s="80">
        <f t="shared" si="110"/>
        <v>1</v>
      </c>
      <c r="BA69" s="80">
        <f t="shared" si="111"/>
        <v>0</v>
      </c>
      <c r="BB69" s="80">
        <f t="shared" si="112"/>
        <v>0</v>
      </c>
      <c r="BC69" s="80">
        <f t="shared" si="113"/>
        <v>0</v>
      </c>
      <c r="BD69" s="80">
        <f>COUNTIF(Referrals3[[#This Row],[Name]:[Homeless.Status]],"Mi")</f>
        <v>0</v>
      </c>
      <c r="BE69" s="80">
        <f t="shared" si="114"/>
        <v>0</v>
      </c>
      <c r="BF69" s="114"/>
      <c r="BH69" s="112"/>
      <c r="BI69" s="112"/>
      <c r="BJ69" s="112"/>
      <c r="BK69" s="110" t="str">
        <f t="shared" si="115"/>
        <v xml:space="preserve"> </v>
      </c>
      <c r="BL69" s="111"/>
      <c r="BM69" s="6" t="str">
        <f t="shared" ca="1" si="116"/>
        <v xml:space="preserve"> </v>
      </c>
      <c r="BN69" s="6" t="str">
        <f t="shared" ca="1" si="117"/>
        <v xml:space="preserve"> </v>
      </c>
      <c r="BO69" s="110" t="str">
        <f t="shared" ca="1" si="118"/>
        <v xml:space="preserve"> </v>
      </c>
      <c r="BP69" s="80" t="str">
        <f t="shared" si="119"/>
        <v xml:space="preserve"> </v>
      </c>
    </row>
    <row r="70" spans="1:68" ht="15" customHeight="1">
      <c r="A70" s="33" t="s">
        <v>843</v>
      </c>
      <c r="B70" t="s">
        <v>111</v>
      </c>
      <c r="D70" s="2">
        <v>33509</v>
      </c>
      <c r="E70" s="80">
        <f t="shared" si="80"/>
        <v>27</v>
      </c>
      <c r="F70" s="6">
        <v>12</v>
      </c>
      <c r="G70" s="6" t="s">
        <v>348</v>
      </c>
      <c r="H70" s="6" t="s">
        <v>348</v>
      </c>
      <c r="I70" s="29" t="s">
        <v>348</v>
      </c>
      <c r="J70" t="s">
        <v>9</v>
      </c>
      <c r="K70" t="s">
        <v>11</v>
      </c>
      <c r="L70" t="s">
        <v>11</v>
      </c>
      <c r="M70" t="s">
        <v>348</v>
      </c>
      <c r="N70" t="s">
        <v>45</v>
      </c>
      <c r="O70" t="s">
        <v>675</v>
      </c>
      <c r="P70" s="112"/>
      <c r="Q70" s="2">
        <v>43691</v>
      </c>
      <c r="R70" t="s">
        <v>842</v>
      </c>
      <c r="S70" s="6" t="s">
        <v>645</v>
      </c>
      <c r="T70" s="6" t="s">
        <v>642</v>
      </c>
      <c r="U70" s="6" t="s">
        <v>700</v>
      </c>
      <c r="V70" s="110">
        <f t="shared" si="81"/>
        <v>2019</v>
      </c>
      <c r="W70" s="110">
        <f t="shared" si="82"/>
        <v>8</v>
      </c>
      <c r="X70" s="80">
        <f t="shared" si="83"/>
        <v>0</v>
      </c>
      <c r="Y70" s="80">
        <f t="shared" si="84"/>
        <v>1</v>
      </c>
      <c r="Z70" s="80">
        <f t="shared" si="85"/>
        <v>0</v>
      </c>
      <c r="AA70" s="6">
        <f t="shared" si="86"/>
        <v>0</v>
      </c>
      <c r="AB70" s="80">
        <f t="shared" si="87"/>
        <v>0</v>
      </c>
      <c r="AC70" s="80">
        <f t="shared" si="88"/>
        <v>0</v>
      </c>
      <c r="AD70" s="80">
        <f t="shared" si="89"/>
        <v>0</v>
      </c>
      <c r="AE70" s="6">
        <f t="shared" si="90"/>
        <v>1</v>
      </c>
      <c r="AF70" s="80">
        <f t="shared" si="91"/>
        <v>0</v>
      </c>
      <c r="AG70" s="80">
        <f t="shared" si="92"/>
        <v>0</v>
      </c>
      <c r="AH70" s="80">
        <f t="shared" si="93"/>
        <v>0</v>
      </c>
      <c r="AI70" s="80">
        <f t="shared" si="94"/>
        <v>0</v>
      </c>
      <c r="AJ70" s="80">
        <f t="shared" si="95"/>
        <v>1</v>
      </c>
      <c r="AK70" s="80">
        <f t="shared" si="96"/>
        <v>0</v>
      </c>
      <c r="AL70" s="80">
        <f>IF(SUM(Referrals3[[#This Row],[Tribal.bin]:[GA.bin]]) = 0,1,0)</f>
        <v>0</v>
      </c>
      <c r="AM70" s="80">
        <f t="shared" si="97"/>
        <v>0</v>
      </c>
      <c r="AN70" s="80">
        <f t="shared" si="98"/>
        <v>0</v>
      </c>
      <c r="AO70" s="80">
        <f t="shared" si="99"/>
        <v>0</v>
      </c>
      <c r="AP70" s="80">
        <f t="shared" si="100"/>
        <v>0</v>
      </c>
      <c r="AQ70" s="80">
        <f t="shared" si="101"/>
        <v>0</v>
      </c>
      <c r="AR70" s="80">
        <f t="shared" si="102"/>
        <v>0</v>
      </c>
      <c r="AS70" s="80">
        <f t="shared" si="103"/>
        <v>1</v>
      </c>
      <c r="AT70" s="80">
        <f t="shared" si="104"/>
        <v>0</v>
      </c>
      <c r="AU70" s="80">
        <f t="shared" si="105"/>
        <v>0</v>
      </c>
      <c r="AV70" s="80">
        <f t="shared" si="106"/>
        <v>0</v>
      </c>
      <c r="AW70" s="80">
        <f t="shared" si="107"/>
        <v>1</v>
      </c>
      <c r="AX70" s="80">
        <f t="shared" si="108"/>
        <v>1</v>
      </c>
      <c r="AY70" s="80">
        <f t="shared" si="109"/>
        <v>1</v>
      </c>
      <c r="AZ70" s="80">
        <f t="shared" si="110"/>
        <v>1</v>
      </c>
      <c r="BA70" s="80">
        <f t="shared" si="111"/>
        <v>1</v>
      </c>
      <c r="BB70" s="80">
        <f t="shared" si="112"/>
        <v>0</v>
      </c>
      <c r="BC70" s="80">
        <f t="shared" si="113"/>
        <v>0</v>
      </c>
      <c r="BD70" s="80">
        <f>COUNTIF(Referrals3[[#This Row],[Name]:[Homeless.Status]],"Mi")</f>
        <v>0</v>
      </c>
      <c r="BE70" s="80">
        <f t="shared" si="114"/>
        <v>0</v>
      </c>
      <c r="BF70" s="4">
        <v>43738</v>
      </c>
      <c r="BH70" s="112"/>
      <c r="BI70" s="112"/>
      <c r="BJ70" s="112"/>
      <c r="BK70" s="110" t="str">
        <f t="shared" si="115"/>
        <v>Yes</v>
      </c>
      <c r="BL70" s="111"/>
      <c r="BM70" s="6">
        <f t="shared" ca="1" si="116"/>
        <v>123</v>
      </c>
      <c r="BN70" s="6" t="str">
        <f t="shared" ca="1" si="117"/>
        <v>no</v>
      </c>
      <c r="BO70" s="110" t="str">
        <f t="shared" ca="1" si="118"/>
        <v>no</v>
      </c>
      <c r="BP70" s="80">
        <f t="shared" si="119"/>
        <v>47</v>
      </c>
    </row>
    <row r="71" spans="1:68" ht="15" customHeight="1">
      <c r="A71" s="33" t="s">
        <v>859</v>
      </c>
      <c r="B71" t="s">
        <v>855</v>
      </c>
      <c r="D71" s="2"/>
      <c r="E71" s="80">
        <f t="shared" si="80"/>
        <v>120</v>
      </c>
      <c r="I71" s="29"/>
      <c r="O71" t="s">
        <v>143</v>
      </c>
      <c r="P71" t="s">
        <v>172</v>
      </c>
      <c r="Q71" s="2">
        <v>43846</v>
      </c>
      <c r="R71" t="s">
        <v>839</v>
      </c>
      <c r="S71" s="6"/>
      <c r="T71" s="6"/>
      <c r="U71" s="6"/>
      <c r="V71" s="110">
        <f t="shared" si="81"/>
        <v>2020</v>
      </c>
      <c r="W71" s="110">
        <f t="shared" si="82"/>
        <v>1</v>
      </c>
      <c r="X71" s="80">
        <f t="shared" si="83"/>
        <v>0</v>
      </c>
      <c r="Y71" s="80">
        <f t="shared" si="84"/>
        <v>0</v>
      </c>
      <c r="Z71" s="80">
        <f t="shared" si="85"/>
        <v>0</v>
      </c>
      <c r="AA71" s="6">
        <f t="shared" si="86"/>
        <v>0</v>
      </c>
      <c r="AB71" s="80">
        <f t="shared" si="87"/>
        <v>0</v>
      </c>
      <c r="AC71" s="80">
        <f t="shared" si="88"/>
        <v>0</v>
      </c>
      <c r="AD71" s="80">
        <f t="shared" si="89"/>
        <v>0</v>
      </c>
      <c r="AE71" s="6">
        <f t="shared" si="90"/>
        <v>0</v>
      </c>
      <c r="AF71" s="80">
        <f t="shared" si="91"/>
        <v>0</v>
      </c>
      <c r="AG71" s="80">
        <f t="shared" si="92"/>
        <v>0</v>
      </c>
      <c r="AH71" s="80">
        <f t="shared" si="93"/>
        <v>0</v>
      </c>
      <c r="AI71" s="80">
        <f t="shared" si="94"/>
        <v>0</v>
      </c>
      <c r="AJ71" s="80">
        <f t="shared" si="95"/>
        <v>0</v>
      </c>
      <c r="AK71" s="80">
        <f t="shared" si="96"/>
        <v>0</v>
      </c>
      <c r="AL71" s="80">
        <f>IF(SUM(Referrals3[[#This Row],[Tribal.bin]:[GA.bin]]) = 0,1,0)</f>
        <v>1</v>
      </c>
      <c r="AM71" s="80">
        <f t="shared" si="97"/>
        <v>0</v>
      </c>
      <c r="AN71" s="80">
        <f t="shared" si="98"/>
        <v>0</v>
      </c>
      <c r="AO71" s="80">
        <f t="shared" si="99"/>
        <v>0</v>
      </c>
      <c r="AP71" s="80">
        <f t="shared" si="100"/>
        <v>0</v>
      </c>
      <c r="AQ71" s="80">
        <f t="shared" si="101"/>
        <v>0</v>
      </c>
      <c r="AR71" s="80">
        <f t="shared" si="102"/>
        <v>0</v>
      </c>
      <c r="AS71" s="80">
        <f t="shared" si="103"/>
        <v>0</v>
      </c>
      <c r="AT71" s="80">
        <f t="shared" si="104"/>
        <v>0</v>
      </c>
      <c r="AU71" s="80">
        <f t="shared" si="105"/>
        <v>0</v>
      </c>
      <c r="AV71" s="80">
        <f t="shared" si="106"/>
        <v>0</v>
      </c>
      <c r="AW71" s="80">
        <f t="shared" si="107"/>
        <v>0</v>
      </c>
      <c r="AX71" s="80">
        <f t="shared" si="108"/>
        <v>0</v>
      </c>
      <c r="AY71" s="80">
        <f t="shared" si="109"/>
        <v>0</v>
      </c>
      <c r="AZ71" s="80">
        <f t="shared" si="110"/>
        <v>1</v>
      </c>
      <c r="BA71" s="80">
        <f t="shared" si="111"/>
        <v>0</v>
      </c>
      <c r="BB71" s="80">
        <f t="shared" si="112"/>
        <v>0</v>
      </c>
      <c r="BC71" s="80">
        <f t="shared" si="113"/>
        <v>0</v>
      </c>
      <c r="BD71" s="80">
        <f>COUNTIF(Referrals3[[#This Row],[Name]:[Homeless.Status]],"Mi")</f>
        <v>0</v>
      </c>
      <c r="BE71" s="80">
        <f t="shared" si="114"/>
        <v>0</v>
      </c>
      <c r="BF71"/>
      <c r="BH71" s="112"/>
      <c r="BI71" s="112"/>
      <c r="BJ71" s="112"/>
      <c r="BK71" s="110" t="str">
        <f t="shared" si="115"/>
        <v xml:space="preserve"> </v>
      </c>
      <c r="BL71" s="111"/>
      <c r="BM71" s="6" t="str">
        <f t="shared" ca="1" si="116"/>
        <v xml:space="preserve"> </v>
      </c>
      <c r="BN71" s="6" t="str">
        <f t="shared" ca="1" si="117"/>
        <v xml:space="preserve"> </v>
      </c>
      <c r="BO71" s="110" t="str">
        <f t="shared" ca="1" si="118"/>
        <v xml:space="preserve"> </v>
      </c>
      <c r="BP71" s="80" t="str">
        <f t="shared" si="119"/>
        <v xml:space="preserve"> </v>
      </c>
    </row>
    <row r="72" spans="1:68" ht="15" customHeight="1">
      <c r="A72" s="33" t="s">
        <v>858</v>
      </c>
      <c r="B72" t="s">
        <v>855</v>
      </c>
      <c r="D72" s="2"/>
      <c r="E72" s="80">
        <f t="shared" si="80"/>
        <v>120</v>
      </c>
      <c r="I72" s="29"/>
      <c r="O72" t="s">
        <v>143</v>
      </c>
      <c r="P72" t="s">
        <v>172</v>
      </c>
      <c r="Q72" s="2">
        <v>43846</v>
      </c>
      <c r="R72" t="s">
        <v>839</v>
      </c>
      <c r="S72" s="6"/>
      <c r="T72" s="6"/>
      <c r="U72" s="6"/>
      <c r="V72" s="110">
        <f t="shared" si="81"/>
        <v>2020</v>
      </c>
      <c r="W72" s="110">
        <f t="shared" si="82"/>
        <v>1</v>
      </c>
      <c r="X72" s="80">
        <f t="shared" si="83"/>
        <v>0</v>
      </c>
      <c r="Y72" s="80">
        <f t="shared" si="84"/>
        <v>0</v>
      </c>
      <c r="Z72" s="80">
        <f t="shared" si="85"/>
        <v>0</v>
      </c>
      <c r="AA72" s="6">
        <f t="shared" si="86"/>
        <v>0</v>
      </c>
      <c r="AB72" s="80">
        <f t="shared" si="87"/>
        <v>0</v>
      </c>
      <c r="AC72" s="80">
        <f t="shared" si="88"/>
        <v>0</v>
      </c>
      <c r="AD72" s="80">
        <f t="shared" si="89"/>
        <v>0</v>
      </c>
      <c r="AE72" s="6">
        <f t="shared" si="90"/>
        <v>0</v>
      </c>
      <c r="AF72" s="80">
        <f t="shared" si="91"/>
        <v>0</v>
      </c>
      <c r="AG72" s="80">
        <f t="shared" si="92"/>
        <v>0</v>
      </c>
      <c r="AH72" s="80">
        <f t="shared" si="93"/>
        <v>0</v>
      </c>
      <c r="AI72" s="80">
        <f t="shared" si="94"/>
        <v>0</v>
      </c>
      <c r="AJ72" s="80">
        <f t="shared" si="95"/>
        <v>0</v>
      </c>
      <c r="AK72" s="80">
        <f t="shared" si="96"/>
        <v>0</v>
      </c>
      <c r="AL72" s="80">
        <f>IF(SUM(Referrals3[[#This Row],[Tribal.bin]:[GA.bin]]) = 0,1,0)</f>
        <v>1</v>
      </c>
      <c r="AM72" s="80">
        <f t="shared" si="97"/>
        <v>0</v>
      </c>
      <c r="AN72" s="80">
        <f t="shared" si="98"/>
        <v>0</v>
      </c>
      <c r="AO72" s="80">
        <f t="shared" si="99"/>
        <v>0</v>
      </c>
      <c r="AP72" s="80">
        <f t="shared" si="100"/>
        <v>0</v>
      </c>
      <c r="AQ72" s="80">
        <f t="shared" si="101"/>
        <v>0</v>
      </c>
      <c r="AR72" s="80">
        <f t="shared" si="102"/>
        <v>0</v>
      </c>
      <c r="AS72" s="80">
        <f t="shared" si="103"/>
        <v>0</v>
      </c>
      <c r="AT72" s="80">
        <f t="shared" si="104"/>
        <v>0</v>
      </c>
      <c r="AU72" s="80">
        <f t="shared" si="105"/>
        <v>0</v>
      </c>
      <c r="AV72" s="80">
        <f t="shared" si="106"/>
        <v>0</v>
      </c>
      <c r="AW72" s="80">
        <f t="shared" si="107"/>
        <v>0</v>
      </c>
      <c r="AX72" s="80">
        <f t="shared" si="108"/>
        <v>0</v>
      </c>
      <c r="AY72" s="80">
        <f t="shared" si="109"/>
        <v>0</v>
      </c>
      <c r="AZ72" s="80">
        <f t="shared" si="110"/>
        <v>1</v>
      </c>
      <c r="BA72" s="80">
        <f t="shared" si="111"/>
        <v>0</v>
      </c>
      <c r="BB72" s="80">
        <f t="shared" si="112"/>
        <v>0</v>
      </c>
      <c r="BC72" s="80">
        <f t="shared" si="113"/>
        <v>0</v>
      </c>
      <c r="BD72" s="80">
        <f>COUNTIF(Referrals3[[#This Row],[Name]:[Homeless.Status]],"Mi")</f>
        <v>0</v>
      </c>
      <c r="BE72" s="80">
        <f t="shared" si="114"/>
        <v>0</v>
      </c>
      <c r="BF72" s="4"/>
      <c r="BH72" s="112"/>
      <c r="BI72" s="112"/>
      <c r="BJ72" s="112"/>
      <c r="BK72" s="110" t="str">
        <f t="shared" si="115"/>
        <v xml:space="preserve"> </v>
      </c>
      <c r="BL72" s="111"/>
      <c r="BM72" s="6" t="str">
        <f t="shared" ca="1" si="116"/>
        <v xml:space="preserve"> </v>
      </c>
      <c r="BN72" s="6" t="str">
        <f t="shared" ca="1" si="117"/>
        <v xml:space="preserve"> </v>
      </c>
      <c r="BO72" s="110" t="str">
        <f t="shared" ca="1" si="118"/>
        <v xml:space="preserve"> </v>
      </c>
      <c r="BP72" s="80" t="str">
        <f t="shared" si="119"/>
        <v xml:space="preserve"> </v>
      </c>
    </row>
    <row r="73" spans="1:68" ht="15" customHeight="1">
      <c r="A73" s="33" t="s">
        <v>857</v>
      </c>
      <c r="B73" t="s">
        <v>855</v>
      </c>
      <c r="D73" s="2"/>
      <c r="E73" s="80">
        <f t="shared" si="80"/>
        <v>120</v>
      </c>
      <c r="I73" s="29"/>
      <c r="O73" t="s">
        <v>143</v>
      </c>
      <c r="P73" t="s">
        <v>172</v>
      </c>
      <c r="Q73" s="2">
        <v>43846</v>
      </c>
      <c r="R73" t="s">
        <v>839</v>
      </c>
      <c r="S73" s="6"/>
      <c r="T73" s="6"/>
      <c r="U73" s="6"/>
      <c r="V73" s="110">
        <f t="shared" si="81"/>
        <v>2020</v>
      </c>
      <c r="W73" s="110">
        <f t="shared" si="82"/>
        <v>1</v>
      </c>
      <c r="X73" s="80">
        <f t="shared" si="83"/>
        <v>0</v>
      </c>
      <c r="Y73" s="80">
        <f t="shared" si="84"/>
        <v>0</v>
      </c>
      <c r="Z73" s="80">
        <f t="shared" si="85"/>
        <v>0</v>
      </c>
      <c r="AA73" s="6">
        <f t="shared" si="86"/>
        <v>0</v>
      </c>
      <c r="AB73" s="80">
        <f t="shared" si="87"/>
        <v>0</v>
      </c>
      <c r="AC73" s="80">
        <f t="shared" si="88"/>
        <v>0</v>
      </c>
      <c r="AD73" s="80">
        <f t="shared" si="89"/>
        <v>0</v>
      </c>
      <c r="AE73" s="6">
        <f t="shared" si="90"/>
        <v>0</v>
      </c>
      <c r="AF73" s="80">
        <f t="shared" si="91"/>
        <v>0</v>
      </c>
      <c r="AG73" s="80">
        <f t="shared" si="92"/>
        <v>0</v>
      </c>
      <c r="AH73" s="80">
        <f t="shared" si="93"/>
        <v>0</v>
      </c>
      <c r="AI73" s="80">
        <f t="shared" si="94"/>
        <v>0</v>
      </c>
      <c r="AJ73" s="80">
        <f t="shared" si="95"/>
        <v>0</v>
      </c>
      <c r="AK73" s="80">
        <f t="shared" si="96"/>
        <v>0</v>
      </c>
      <c r="AL73" s="80">
        <f>IF(SUM(Referrals3[[#This Row],[Tribal.bin]:[GA.bin]]) = 0,1,0)</f>
        <v>1</v>
      </c>
      <c r="AM73" s="80">
        <f t="shared" si="97"/>
        <v>0</v>
      </c>
      <c r="AN73" s="80">
        <f t="shared" si="98"/>
        <v>0</v>
      </c>
      <c r="AO73" s="80">
        <f t="shared" si="99"/>
        <v>0</v>
      </c>
      <c r="AP73" s="80">
        <f t="shared" si="100"/>
        <v>0</v>
      </c>
      <c r="AQ73" s="80">
        <f t="shared" si="101"/>
        <v>0</v>
      </c>
      <c r="AR73" s="80">
        <f t="shared" si="102"/>
        <v>0</v>
      </c>
      <c r="AS73" s="80">
        <f t="shared" si="103"/>
        <v>0</v>
      </c>
      <c r="AT73" s="80">
        <f t="shared" si="104"/>
        <v>0</v>
      </c>
      <c r="AU73" s="80">
        <f t="shared" si="105"/>
        <v>0</v>
      </c>
      <c r="AV73" s="80">
        <f t="shared" si="106"/>
        <v>0</v>
      </c>
      <c r="AW73" s="80">
        <f t="shared" si="107"/>
        <v>0</v>
      </c>
      <c r="AX73" s="80">
        <f t="shared" si="108"/>
        <v>0</v>
      </c>
      <c r="AY73" s="80">
        <f t="shared" si="109"/>
        <v>0</v>
      </c>
      <c r="AZ73" s="80">
        <f t="shared" si="110"/>
        <v>1</v>
      </c>
      <c r="BA73" s="80">
        <f t="shared" si="111"/>
        <v>0</v>
      </c>
      <c r="BB73" s="80">
        <f t="shared" si="112"/>
        <v>0</v>
      </c>
      <c r="BC73" s="80">
        <f t="shared" si="113"/>
        <v>0</v>
      </c>
      <c r="BD73" s="80">
        <f>COUNTIF(Referrals3[[#This Row],[Name]:[Homeless.Status]],"Mi")</f>
        <v>0</v>
      </c>
      <c r="BE73" s="80">
        <f t="shared" si="114"/>
        <v>0</v>
      </c>
      <c r="BF73"/>
      <c r="BH73" s="112"/>
      <c r="BI73" s="112"/>
      <c r="BJ73" s="112"/>
      <c r="BK73" s="110" t="str">
        <f t="shared" si="115"/>
        <v xml:space="preserve"> </v>
      </c>
      <c r="BL73" s="111"/>
      <c r="BM73" s="6" t="str">
        <f t="shared" ca="1" si="116"/>
        <v xml:space="preserve"> </v>
      </c>
      <c r="BN73" s="6" t="str">
        <f t="shared" ca="1" si="117"/>
        <v xml:space="preserve"> </v>
      </c>
      <c r="BO73" s="110" t="str">
        <f t="shared" ca="1" si="118"/>
        <v xml:space="preserve"> </v>
      </c>
      <c r="BP73" s="80" t="str">
        <f t="shared" si="119"/>
        <v xml:space="preserve"> </v>
      </c>
    </row>
    <row r="74" spans="1:68" ht="15" customHeight="1">
      <c r="A74" s="33" t="s">
        <v>856</v>
      </c>
      <c r="B74" t="s">
        <v>855</v>
      </c>
      <c r="D74" s="2"/>
      <c r="E74" s="80">
        <f t="shared" si="80"/>
        <v>120</v>
      </c>
      <c r="I74" s="29"/>
      <c r="O74" t="s">
        <v>143</v>
      </c>
      <c r="P74" t="s">
        <v>172</v>
      </c>
      <c r="Q74" s="2">
        <v>43846</v>
      </c>
      <c r="R74" t="s">
        <v>839</v>
      </c>
      <c r="S74" s="6"/>
      <c r="T74" s="6"/>
      <c r="U74" s="6"/>
      <c r="V74" s="110">
        <f t="shared" si="81"/>
        <v>2020</v>
      </c>
      <c r="W74" s="110">
        <f t="shared" si="82"/>
        <v>1</v>
      </c>
      <c r="X74" s="80">
        <f t="shared" si="83"/>
        <v>0</v>
      </c>
      <c r="Y74" s="80">
        <f t="shared" si="84"/>
        <v>0</v>
      </c>
      <c r="Z74" s="80">
        <f t="shared" si="85"/>
        <v>0</v>
      </c>
      <c r="AA74" s="6">
        <f t="shared" si="86"/>
        <v>0</v>
      </c>
      <c r="AB74" s="80">
        <f t="shared" si="87"/>
        <v>0</v>
      </c>
      <c r="AC74" s="80">
        <f t="shared" si="88"/>
        <v>0</v>
      </c>
      <c r="AD74" s="80">
        <f t="shared" si="89"/>
        <v>0</v>
      </c>
      <c r="AE74" s="6">
        <f t="shared" si="90"/>
        <v>0</v>
      </c>
      <c r="AF74" s="80">
        <f t="shared" si="91"/>
        <v>0</v>
      </c>
      <c r="AG74" s="80">
        <f t="shared" si="92"/>
        <v>0</v>
      </c>
      <c r="AH74" s="80">
        <f t="shared" si="93"/>
        <v>0</v>
      </c>
      <c r="AI74" s="80">
        <f t="shared" si="94"/>
        <v>0</v>
      </c>
      <c r="AJ74" s="80">
        <f t="shared" si="95"/>
        <v>0</v>
      </c>
      <c r="AK74" s="80">
        <f t="shared" si="96"/>
        <v>0</v>
      </c>
      <c r="AL74" s="80">
        <f>IF(SUM(Referrals3[[#This Row],[Tribal.bin]:[GA.bin]]) = 0,1,0)</f>
        <v>1</v>
      </c>
      <c r="AM74" s="80">
        <f t="shared" si="97"/>
        <v>0</v>
      </c>
      <c r="AN74" s="80">
        <f t="shared" si="98"/>
        <v>0</v>
      </c>
      <c r="AO74" s="80">
        <f t="shared" si="99"/>
        <v>0</v>
      </c>
      <c r="AP74" s="80">
        <f t="shared" si="100"/>
        <v>0</v>
      </c>
      <c r="AQ74" s="80">
        <f t="shared" si="101"/>
        <v>0</v>
      </c>
      <c r="AR74" s="80">
        <f t="shared" si="102"/>
        <v>0</v>
      </c>
      <c r="AS74" s="80">
        <f t="shared" si="103"/>
        <v>0</v>
      </c>
      <c r="AT74" s="80">
        <f t="shared" si="104"/>
        <v>0</v>
      </c>
      <c r="AU74" s="80">
        <f t="shared" si="105"/>
        <v>0</v>
      </c>
      <c r="AV74" s="80">
        <f t="shared" si="106"/>
        <v>0</v>
      </c>
      <c r="AW74" s="80">
        <f t="shared" si="107"/>
        <v>0</v>
      </c>
      <c r="AX74" s="80">
        <f t="shared" si="108"/>
        <v>0</v>
      </c>
      <c r="AY74" s="80">
        <f t="shared" si="109"/>
        <v>0</v>
      </c>
      <c r="AZ74" s="80">
        <f t="shared" si="110"/>
        <v>1</v>
      </c>
      <c r="BA74" s="80">
        <f t="shared" si="111"/>
        <v>0</v>
      </c>
      <c r="BB74" s="80">
        <f t="shared" si="112"/>
        <v>0</v>
      </c>
      <c r="BC74" s="80">
        <f t="shared" si="113"/>
        <v>0</v>
      </c>
      <c r="BD74" s="80">
        <f>COUNTIF(Referrals3[[#This Row],[Name]:[Homeless.Status]],"Mi")</f>
        <v>0</v>
      </c>
      <c r="BE74" s="80">
        <f t="shared" si="114"/>
        <v>0</v>
      </c>
      <c r="BF74"/>
      <c r="BH74" s="112"/>
      <c r="BI74" s="112"/>
      <c r="BJ74" s="112"/>
      <c r="BK74" s="110" t="str">
        <f t="shared" si="115"/>
        <v xml:space="preserve"> </v>
      </c>
      <c r="BL74" s="111"/>
      <c r="BM74" s="6" t="str">
        <f t="shared" ca="1" si="116"/>
        <v xml:space="preserve"> </v>
      </c>
      <c r="BN74" s="6" t="str">
        <f t="shared" ca="1" si="117"/>
        <v xml:space="preserve"> </v>
      </c>
      <c r="BO74" s="110" t="str">
        <f t="shared" ca="1" si="118"/>
        <v xml:space="preserve"> </v>
      </c>
      <c r="BP74" s="80" t="str">
        <f t="shared" si="119"/>
        <v xml:space="preserve"> </v>
      </c>
    </row>
    <row r="75" spans="1:68" ht="15" customHeight="1">
      <c r="A75" s="33" t="s">
        <v>824</v>
      </c>
      <c r="C75" s="112"/>
      <c r="D75" s="2"/>
      <c r="E75" s="80">
        <f t="shared" si="80"/>
        <v>120</v>
      </c>
      <c r="I75" s="29"/>
      <c r="O75" t="s">
        <v>26</v>
      </c>
      <c r="P75" s="112"/>
      <c r="Q75" s="2">
        <v>43847</v>
      </c>
      <c r="R75" t="s">
        <v>839</v>
      </c>
      <c r="S75" s="6"/>
      <c r="T75" s="6"/>
      <c r="U75" s="6"/>
      <c r="V75" s="110">
        <f t="shared" si="81"/>
        <v>2020</v>
      </c>
      <c r="W75" s="110">
        <f t="shared" si="82"/>
        <v>1</v>
      </c>
      <c r="X75" s="80">
        <f t="shared" si="83"/>
        <v>0</v>
      </c>
      <c r="Y75" s="80">
        <f t="shared" si="84"/>
        <v>0</v>
      </c>
      <c r="Z75" s="80">
        <f t="shared" si="85"/>
        <v>0</v>
      </c>
      <c r="AA75" s="6">
        <f t="shared" si="86"/>
        <v>0</v>
      </c>
      <c r="AB75" s="80">
        <f t="shared" si="87"/>
        <v>0</v>
      </c>
      <c r="AC75" s="80">
        <f t="shared" si="88"/>
        <v>0</v>
      </c>
      <c r="AD75" s="80">
        <f t="shared" si="89"/>
        <v>0</v>
      </c>
      <c r="AE75" s="6">
        <f t="shared" si="90"/>
        <v>0</v>
      </c>
      <c r="AF75" s="80">
        <f t="shared" si="91"/>
        <v>0</v>
      </c>
      <c r="AG75" s="80">
        <f t="shared" si="92"/>
        <v>0</v>
      </c>
      <c r="AH75" s="80">
        <f t="shared" si="93"/>
        <v>0</v>
      </c>
      <c r="AI75" s="80">
        <f t="shared" si="94"/>
        <v>0</v>
      </c>
      <c r="AJ75" s="80">
        <f t="shared" si="95"/>
        <v>0</v>
      </c>
      <c r="AK75" s="80">
        <f t="shared" si="96"/>
        <v>0</v>
      </c>
      <c r="AL75" s="80">
        <f>IF(SUM(Referrals3[[#This Row],[Tribal.bin]:[GA.bin]]) = 0,1,0)</f>
        <v>1</v>
      </c>
      <c r="AM75" s="80">
        <f t="shared" si="97"/>
        <v>0</v>
      </c>
      <c r="AN75" s="80">
        <f t="shared" si="98"/>
        <v>0</v>
      </c>
      <c r="AO75" s="80">
        <f t="shared" si="99"/>
        <v>0</v>
      </c>
      <c r="AP75" s="80">
        <f t="shared" si="100"/>
        <v>0</v>
      </c>
      <c r="AQ75" s="80">
        <f t="shared" si="101"/>
        <v>0</v>
      </c>
      <c r="AR75" s="80">
        <f t="shared" si="102"/>
        <v>0</v>
      </c>
      <c r="AS75" s="80">
        <f t="shared" si="103"/>
        <v>0</v>
      </c>
      <c r="AT75" s="80">
        <f t="shared" si="104"/>
        <v>0</v>
      </c>
      <c r="AU75" s="80">
        <f t="shared" si="105"/>
        <v>0</v>
      </c>
      <c r="AV75" s="80">
        <f t="shared" si="106"/>
        <v>0</v>
      </c>
      <c r="AW75" s="80">
        <f t="shared" si="107"/>
        <v>0</v>
      </c>
      <c r="AX75" s="80">
        <f t="shared" si="108"/>
        <v>0</v>
      </c>
      <c r="AY75" s="80">
        <f t="shared" si="109"/>
        <v>0</v>
      </c>
      <c r="AZ75" s="80">
        <f t="shared" si="110"/>
        <v>1</v>
      </c>
      <c r="BA75" s="80">
        <f t="shared" si="111"/>
        <v>0</v>
      </c>
      <c r="BB75" s="80">
        <f t="shared" si="112"/>
        <v>0</v>
      </c>
      <c r="BC75" s="80">
        <f t="shared" si="113"/>
        <v>0</v>
      </c>
      <c r="BD75" s="80">
        <f>COUNTIF(Referrals3[[#This Row],[Name]:[Homeless.Status]],"Mi")</f>
        <v>0</v>
      </c>
      <c r="BE75" s="80">
        <f t="shared" si="114"/>
        <v>0</v>
      </c>
      <c r="BF75" s="114"/>
      <c r="BH75" s="112"/>
      <c r="BI75" s="112"/>
      <c r="BJ75" s="112"/>
      <c r="BK75" s="110" t="str">
        <f t="shared" si="115"/>
        <v xml:space="preserve"> </v>
      </c>
      <c r="BL75" s="111"/>
      <c r="BM75" s="6" t="str">
        <f t="shared" ca="1" si="116"/>
        <v xml:space="preserve"> </v>
      </c>
      <c r="BN75" s="6" t="str">
        <f t="shared" ca="1" si="117"/>
        <v xml:space="preserve"> </v>
      </c>
      <c r="BO75" s="110" t="str">
        <f t="shared" ca="1" si="118"/>
        <v xml:space="preserve"> </v>
      </c>
      <c r="BP75" s="80" t="str">
        <f t="shared" si="119"/>
        <v xml:space="preserve"> </v>
      </c>
    </row>
    <row r="76" spans="1:68" ht="15" customHeight="1">
      <c r="A76" s="113"/>
      <c r="C76" s="112"/>
      <c r="D76" s="2"/>
      <c r="E76" s="80"/>
      <c r="I76" s="29"/>
      <c r="P76" s="112"/>
      <c r="Q76" s="2"/>
      <c r="S76" s="6"/>
      <c r="T76" s="6"/>
      <c r="U76" s="6"/>
      <c r="V76" s="110"/>
      <c r="W76" s="110"/>
      <c r="AA76" s="6"/>
      <c r="AE76" s="6"/>
      <c r="BA76" s="80"/>
      <c r="BF76" s="114"/>
      <c r="BH76" s="112"/>
      <c r="BI76" s="112"/>
      <c r="BJ76" s="112"/>
      <c r="BK76" s="110"/>
      <c r="BL76" s="111"/>
      <c r="BM76" s="6"/>
      <c r="BN76" s="6"/>
      <c r="BO76" s="110"/>
    </row>
    <row r="77" spans="1:68" ht="15" customHeight="1">
      <c r="A77" s="113"/>
      <c r="C77" s="112"/>
      <c r="D77" s="2"/>
      <c r="E77" s="80"/>
      <c r="I77" s="29"/>
      <c r="P77" s="112"/>
      <c r="Q77" s="2"/>
      <c r="S77" s="6"/>
      <c r="T77" s="6"/>
      <c r="U77" s="6"/>
      <c r="V77" s="110"/>
      <c r="W77" s="110"/>
      <c r="AA77" s="6"/>
      <c r="AE77" s="6"/>
      <c r="BA77" s="80"/>
      <c r="BF77" s="114"/>
      <c r="BH77" s="112"/>
      <c r="BI77" s="112"/>
      <c r="BJ77" s="112"/>
      <c r="BK77" s="110"/>
      <c r="BL77" s="111"/>
      <c r="BM77" s="6"/>
      <c r="BN77" s="6"/>
      <c r="BO77" s="110"/>
    </row>
    <row r="78" spans="1:68" ht="15" customHeight="1">
      <c r="A78" s="113"/>
      <c r="C78" s="112"/>
      <c r="D78" s="2"/>
      <c r="E78" s="80"/>
      <c r="I78" s="29"/>
      <c r="P78" s="112"/>
      <c r="Q78" s="2"/>
      <c r="S78" s="6"/>
      <c r="T78" s="6"/>
      <c r="U78" s="6"/>
      <c r="V78" s="110"/>
      <c r="W78" s="110"/>
      <c r="AA78" s="6"/>
      <c r="AE78" s="6"/>
      <c r="BA78" s="80"/>
      <c r="BF78" s="114"/>
      <c r="BH78" s="112"/>
      <c r="BI78" s="112"/>
      <c r="BJ78" s="112"/>
      <c r="BK78" s="110"/>
      <c r="BL78" s="111"/>
      <c r="BM78" s="6"/>
      <c r="BN78" s="6"/>
      <c r="BO78" s="110"/>
    </row>
    <row r="79" spans="1:68" ht="15" customHeight="1">
      <c r="A79" s="113"/>
      <c r="C79" s="112"/>
      <c r="D79" s="2"/>
      <c r="E79" s="80"/>
      <c r="I79" s="29"/>
      <c r="P79" s="112"/>
      <c r="Q79" s="2"/>
      <c r="S79" s="6"/>
      <c r="T79" s="6"/>
      <c r="U79" s="6"/>
      <c r="V79" s="110"/>
      <c r="W79" s="110"/>
      <c r="AA79" s="6"/>
      <c r="AE79" s="6"/>
      <c r="BA79" s="80"/>
      <c r="BF79" s="114"/>
      <c r="BH79" s="112"/>
      <c r="BI79" s="112"/>
      <c r="BJ79" s="112"/>
      <c r="BK79" s="110"/>
      <c r="BL79" s="111"/>
      <c r="BM79" s="6"/>
      <c r="BN79" s="6"/>
      <c r="BO79" s="110"/>
    </row>
    <row r="80" spans="1:68" ht="15" customHeight="1">
      <c r="A80" s="113"/>
      <c r="C80" s="112"/>
      <c r="D80" s="2"/>
      <c r="E80" s="80"/>
      <c r="I80" s="29"/>
      <c r="P80" s="112"/>
      <c r="Q80" s="2"/>
      <c r="S80" s="6"/>
      <c r="T80" s="6"/>
      <c r="U80" s="6"/>
      <c r="V80" s="110"/>
      <c r="W80" s="110"/>
      <c r="AA80" s="6"/>
      <c r="AE80" s="6"/>
      <c r="BA80" s="80"/>
      <c r="BF80" s="114"/>
      <c r="BH80" s="112"/>
      <c r="BI80" s="112"/>
      <c r="BJ80" s="112"/>
      <c r="BK80" s="110"/>
      <c r="BL80" s="111"/>
      <c r="BM80" s="6"/>
      <c r="BN80" s="6"/>
      <c r="BO80" s="110"/>
    </row>
    <row r="81" spans="1:67" ht="15" customHeight="1">
      <c r="A81" s="113"/>
      <c r="C81" s="112"/>
      <c r="D81" s="2"/>
      <c r="E81" s="80"/>
      <c r="I81" s="29"/>
      <c r="P81" s="112"/>
      <c r="Q81" s="2"/>
      <c r="S81" s="6"/>
      <c r="T81" s="6"/>
      <c r="U81" s="6"/>
      <c r="V81" s="110"/>
      <c r="W81" s="110"/>
      <c r="AA81" s="6"/>
      <c r="AE81" s="6"/>
      <c r="BA81" s="80"/>
      <c r="BF81"/>
      <c r="BH81" s="112"/>
      <c r="BI81" s="112"/>
      <c r="BJ81" s="112"/>
      <c r="BK81" s="110"/>
      <c r="BL81" s="111"/>
      <c r="BM81" s="6"/>
      <c r="BN81" s="6"/>
      <c r="BO81" s="110"/>
    </row>
    <row r="82" spans="1:67" ht="15" customHeight="1">
      <c r="A82" s="113"/>
      <c r="C82" s="112"/>
      <c r="D82" s="2"/>
      <c r="E82" s="80"/>
      <c r="I82" s="29"/>
      <c r="P82" s="112"/>
      <c r="Q82" s="2"/>
      <c r="S82" s="6"/>
      <c r="T82" s="6"/>
      <c r="U82" s="6"/>
      <c r="V82" s="110"/>
      <c r="W82" s="110"/>
      <c r="AA82" s="6"/>
      <c r="AE82" s="6"/>
      <c r="BA82" s="80"/>
      <c r="BF82" s="4"/>
      <c r="BH82" s="112"/>
      <c r="BI82" s="112"/>
      <c r="BJ82" s="112"/>
      <c r="BK82" s="110"/>
      <c r="BL82" s="111"/>
      <c r="BM82" s="6"/>
      <c r="BN82" s="6"/>
      <c r="BO82" s="110"/>
    </row>
    <row r="83" spans="1:67" ht="15" customHeight="1">
      <c r="A83" s="113"/>
      <c r="C83" s="112"/>
      <c r="D83" s="2"/>
      <c r="E83" s="80"/>
      <c r="I83" s="29"/>
      <c r="P83" s="112"/>
      <c r="Q83" s="2"/>
      <c r="S83" s="6"/>
      <c r="T83" s="6"/>
      <c r="U83" s="6"/>
      <c r="V83" s="110"/>
      <c r="W83" s="110"/>
      <c r="AA83" s="6"/>
      <c r="AE83" s="6"/>
      <c r="BA83" s="80"/>
      <c r="BF83"/>
      <c r="BH83" s="112"/>
      <c r="BI83" s="112"/>
      <c r="BJ83" s="112"/>
      <c r="BK83" s="110"/>
      <c r="BL83" s="111"/>
      <c r="BM83" s="6"/>
      <c r="BN83" s="6"/>
      <c r="BO83" s="110"/>
    </row>
    <row r="84" spans="1:67" ht="15" customHeight="1">
      <c r="A84" s="113"/>
      <c r="C84" s="112"/>
      <c r="D84" s="2"/>
      <c r="E84" s="80"/>
      <c r="I84" s="29"/>
      <c r="P84" s="112"/>
      <c r="Q84" s="2"/>
      <c r="S84" s="6"/>
      <c r="T84" s="6"/>
      <c r="U84" s="6"/>
      <c r="V84" s="110"/>
      <c r="W84" s="110"/>
      <c r="AA84" s="6"/>
      <c r="AE84" s="6"/>
      <c r="BA84" s="80"/>
      <c r="BF84"/>
      <c r="BH84" s="112"/>
      <c r="BI84" s="112"/>
      <c r="BJ84" s="112"/>
      <c r="BK84" s="110"/>
      <c r="BL84" s="111"/>
      <c r="BM84" s="6"/>
      <c r="BN84" s="6"/>
      <c r="BO84" s="110"/>
    </row>
    <row r="85" spans="1:67" ht="15" customHeight="1">
      <c r="A85" s="113"/>
      <c r="C85" s="112"/>
      <c r="D85" s="2"/>
      <c r="E85" s="80"/>
      <c r="I85" s="29"/>
      <c r="P85" s="112"/>
      <c r="Q85" s="2"/>
      <c r="S85" s="6"/>
      <c r="T85" s="6"/>
      <c r="U85" s="6"/>
      <c r="V85" s="110"/>
      <c r="W85" s="110"/>
      <c r="AA85" s="6"/>
      <c r="AE85" s="6"/>
      <c r="BA85" s="80"/>
      <c r="BF85" s="109"/>
      <c r="BH85" s="112"/>
      <c r="BI85" s="112"/>
      <c r="BJ85" s="112"/>
      <c r="BK85" s="110"/>
      <c r="BL85" s="111"/>
      <c r="BM85" s="6"/>
      <c r="BN85" s="6"/>
      <c r="BO85" s="110"/>
    </row>
    <row r="86" spans="1:67" ht="15" customHeight="1">
      <c r="A86" s="113"/>
      <c r="C86" s="112"/>
      <c r="D86" s="2"/>
      <c r="E86" s="80"/>
      <c r="I86" s="29"/>
      <c r="P86" s="112"/>
      <c r="Q86" s="2"/>
      <c r="S86" s="6"/>
      <c r="T86" s="6"/>
      <c r="U86" s="6"/>
      <c r="V86" s="110"/>
      <c r="W86" s="110"/>
      <c r="AA86" s="6"/>
      <c r="AE86" s="6"/>
      <c r="BA86" s="80"/>
      <c r="BF86" s="109"/>
      <c r="BH86" s="112"/>
      <c r="BI86" s="112"/>
      <c r="BJ86" s="112"/>
      <c r="BK86" s="110"/>
      <c r="BL86" s="111"/>
      <c r="BM86" s="6"/>
      <c r="BN86" s="6"/>
      <c r="BO86" s="110"/>
    </row>
    <row r="87" spans="1:67" ht="15" customHeight="1">
      <c r="A87" s="113"/>
      <c r="C87" s="112"/>
      <c r="D87" s="2"/>
      <c r="E87" s="80"/>
      <c r="I87" s="29"/>
      <c r="P87" s="112"/>
      <c r="Q87" s="2"/>
      <c r="S87" s="6"/>
      <c r="T87" s="6"/>
      <c r="U87" s="6"/>
      <c r="V87" s="110"/>
      <c r="W87" s="110"/>
      <c r="AA87" s="6"/>
      <c r="AE87" s="6"/>
      <c r="BA87" s="80"/>
      <c r="BF87" s="109"/>
      <c r="BH87" s="112"/>
      <c r="BI87" s="112"/>
      <c r="BJ87" s="112"/>
      <c r="BK87" s="110"/>
      <c r="BL87" s="111"/>
      <c r="BM87" s="6"/>
      <c r="BN87" s="6"/>
      <c r="BO87" s="110"/>
    </row>
    <row r="88" spans="1:67" ht="15" customHeight="1">
      <c r="A88" s="113"/>
      <c r="C88" s="112"/>
      <c r="D88" s="2"/>
      <c r="E88" s="80"/>
      <c r="I88" s="29"/>
      <c r="P88" s="112"/>
      <c r="Q88" s="2"/>
      <c r="S88" s="6"/>
      <c r="T88" s="6"/>
      <c r="U88" s="6"/>
      <c r="V88" s="110"/>
      <c r="W88" s="110"/>
      <c r="AA88" s="6"/>
      <c r="AE88" s="6"/>
      <c r="BA88" s="80"/>
      <c r="BF88" s="109"/>
      <c r="BH88" s="112"/>
      <c r="BI88" s="112"/>
      <c r="BJ88" s="112"/>
      <c r="BK88" s="110"/>
      <c r="BL88" s="111"/>
      <c r="BM88" s="6"/>
      <c r="BN88" s="6"/>
      <c r="BO88" s="110"/>
    </row>
    <row r="89" spans="1:67" ht="15" customHeight="1">
      <c r="A89" s="113"/>
      <c r="C89" s="112"/>
      <c r="D89" s="2"/>
      <c r="E89" s="80"/>
      <c r="I89" s="29"/>
      <c r="P89" s="112"/>
      <c r="Q89" s="2"/>
      <c r="S89" s="6"/>
      <c r="T89" s="6"/>
      <c r="U89" s="6"/>
      <c r="V89" s="110"/>
      <c r="W89" s="110"/>
      <c r="AA89" s="6"/>
      <c r="AE89" s="6"/>
      <c r="BA89" s="80"/>
      <c r="BF89" s="4"/>
      <c r="BH89" s="112"/>
      <c r="BI89" s="112"/>
      <c r="BJ89" s="112"/>
      <c r="BK89" s="110"/>
      <c r="BL89" s="111"/>
      <c r="BM89" s="6"/>
      <c r="BN89" s="6"/>
      <c r="BO89" s="110"/>
    </row>
    <row r="90" spans="1:67" ht="15" customHeight="1">
      <c r="A90" s="113"/>
      <c r="C90" s="112"/>
      <c r="D90" s="2"/>
      <c r="E90" s="80"/>
      <c r="I90" s="29"/>
      <c r="P90" s="112"/>
      <c r="Q90" s="2"/>
      <c r="S90" s="6"/>
      <c r="T90" s="6"/>
      <c r="U90" s="6"/>
      <c r="V90" s="110"/>
      <c r="W90" s="110"/>
      <c r="AA90" s="6"/>
      <c r="AE90" s="6"/>
      <c r="BA90" s="80"/>
      <c r="BF90" s="114"/>
      <c r="BH90" s="112"/>
      <c r="BI90" s="112"/>
      <c r="BJ90" s="112"/>
      <c r="BK90" s="110"/>
      <c r="BL90" s="111"/>
      <c r="BM90" s="6"/>
      <c r="BN90" s="6"/>
      <c r="BO90" s="110"/>
    </row>
    <row r="91" spans="1:67" ht="15" customHeight="1">
      <c r="A91" s="113"/>
      <c r="C91" s="112"/>
      <c r="D91" s="2"/>
      <c r="E91" s="80"/>
      <c r="I91" s="29"/>
      <c r="P91" s="112"/>
      <c r="Q91" s="2"/>
      <c r="S91" s="6"/>
      <c r="T91" s="6"/>
      <c r="U91" s="6"/>
      <c r="V91" s="110"/>
      <c r="W91" s="110"/>
      <c r="AA91" s="6"/>
      <c r="AE91" s="6"/>
      <c r="BA91" s="80"/>
      <c r="BF91" s="114"/>
      <c r="BH91" s="112"/>
      <c r="BI91" s="112"/>
      <c r="BJ91" s="112"/>
      <c r="BK91" s="110"/>
      <c r="BL91" s="111"/>
      <c r="BM91" s="6"/>
      <c r="BN91" s="6"/>
      <c r="BO91" s="110"/>
    </row>
    <row r="92" spans="1:67" ht="15" customHeight="1">
      <c r="A92" s="113"/>
      <c r="C92" s="112"/>
      <c r="D92" s="2"/>
      <c r="E92" s="80"/>
      <c r="I92" s="29"/>
      <c r="P92" s="112"/>
      <c r="Q92" s="2"/>
      <c r="S92" s="6"/>
      <c r="T92" s="6"/>
      <c r="U92" s="6"/>
      <c r="V92" s="110"/>
      <c r="W92" s="110"/>
      <c r="AA92" s="6"/>
      <c r="AE92" s="6"/>
      <c r="BA92" s="80"/>
      <c r="BF92" s="114"/>
      <c r="BH92" s="112"/>
      <c r="BI92" s="112"/>
      <c r="BJ92" s="112"/>
      <c r="BK92" s="110"/>
      <c r="BL92" s="111"/>
      <c r="BM92" s="6"/>
      <c r="BN92" s="6"/>
      <c r="BO92" s="110"/>
    </row>
    <row r="93" spans="1:67" ht="15" customHeight="1">
      <c r="A93" s="113"/>
      <c r="C93" s="112"/>
      <c r="D93" s="2"/>
      <c r="E93" s="80"/>
      <c r="I93" s="29"/>
      <c r="P93" s="112"/>
      <c r="Q93" s="2"/>
      <c r="S93" s="6"/>
      <c r="T93" s="6"/>
      <c r="U93" s="6"/>
      <c r="V93" s="110"/>
      <c r="W93" s="110"/>
      <c r="AA93" s="6"/>
      <c r="AE93" s="6"/>
      <c r="BA93" s="80"/>
      <c r="BF93" s="114"/>
      <c r="BH93" s="112"/>
      <c r="BI93" s="112"/>
      <c r="BJ93" s="112"/>
      <c r="BK93" s="110"/>
      <c r="BL93" s="111"/>
      <c r="BM93" s="6"/>
      <c r="BN93" s="6"/>
      <c r="BO93" s="110"/>
    </row>
    <row r="94" spans="1:67" ht="15" customHeight="1">
      <c r="A94" s="113"/>
      <c r="C94" s="112"/>
      <c r="D94" s="2"/>
      <c r="E94" s="80"/>
      <c r="I94" s="29"/>
      <c r="P94" s="112"/>
      <c r="Q94" s="2"/>
      <c r="S94" s="6"/>
      <c r="T94" s="6"/>
      <c r="U94" s="6"/>
      <c r="V94" s="110"/>
      <c r="W94" s="110"/>
      <c r="AA94" s="6"/>
      <c r="AE94" s="6"/>
      <c r="BA94" s="80"/>
      <c r="BF94" s="4"/>
      <c r="BH94" s="112"/>
      <c r="BI94" s="112"/>
      <c r="BJ94" s="112"/>
      <c r="BK94" s="110"/>
      <c r="BL94" s="111"/>
      <c r="BM94" s="6"/>
      <c r="BN94" s="6"/>
      <c r="BO94" s="110"/>
    </row>
    <row r="95" spans="1:67" ht="15" customHeight="1">
      <c r="A95" s="113"/>
      <c r="C95" s="112"/>
      <c r="D95" s="2"/>
      <c r="E95" s="80"/>
      <c r="I95" s="29"/>
      <c r="P95" s="112"/>
      <c r="Q95" s="2"/>
      <c r="S95" s="6"/>
      <c r="T95" s="6"/>
      <c r="U95" s="6"/>
      <c r="V95" s="110"/>
      <c r="W95" s="110"/>
      <c r="AA95" s="6"/>
      <c r="AE95" s="6"/>
      <c r="BA95" s="80"/>
      <c r="BF95" s="109"/>
      <c r="BH95" s="112"/>
      <c r="BI95" s="112"/>
      <c r="BJ95" s="112"/>
      <c r="BK95" s="110"/>
      <c r="BL95" s="111"/>
      <c r="BM95" s="6"/>
      <c r="BN95" s="6"/>
      <c r="BO95" s="110"/>
    </row>
    <row r="96" spans="1:67" ht="15" customHeight="1">
      <c r="A96" s="33"/>
      <c r="D96" s="2"/>
      <c r="E96" s="80"/>
      <c r="Q96" s="4"/>
      <c r="S96" s="6"/>
      <c r="T96" s="6"/>
      <c r="U96" s="6"/>
      <c r="V96" s="106"/>
      <c r="W96" s="106"/>
      <c r="AA96" s="6"/>
      <c r="AC96" s="6"/>
      <c r="AE96" s="6"/>
      <c r="BA96" s="80"/>
      <c r="BF96" s="109"/>
      <c r="BH96" s="107"/>
      <c r="BI96" s="107"/>
      <c r="BJ96" s="107"/>
      <c r="BK96" s="80"/>
      <c r="BL96" s="28"/>
      <c r="BM96" s="6"/>
      <c r="BN96" s="6"/>
      <c r="BO96" s="80"/>
    </row>
    <row r="97" spans="1:67" ht="15" customHeight="1">
      <c r="A97" s="33"/>
      <c r="D97" s="2"/>
      <c r="E97" s="80"/>
      <c r="S97" s="6"/>
      <c r="T97" s="6"/>
      <c r="U97" s="6"/>
      <c r="V97" s="106"/>
      <c r="W97" s="106"/>
      <c r="AA97" s="6"/>
      <c r="AC97" s="6"/>
      <c r="AE97" s="6"/>
      <c r="BA97" s="80"/>
      <c r="BF97" s="109"/>
      <c r="BH97" s="107"/>
      <c r="BI97" s="107"/>
      <c r="BJ97" s="107"/>
      <c r="BK97" s="80"/>
      <c r="BL97" s="28"/>
      <c r="BM97" s="6"/>
      <c r="BN97" s="6"/>
      <c r="BO97" s="80"/>
    </row>
    <row r="98" spans="1:67" ht="15" customHeight="1">
      <c r="A98" s="33"/>
      <c r="D98" s="2"/>
      <c r="E98" s="80"/>
      <c r="Q98" s="4"/>
      <c r="S98" s="6"/>
      <c r="T98" s="6"/>
      <c r="U98" s="6"/>
      <c r="V98" s="106"/>
      <c r="W98" s="106"/>
      <c r="AA98" s="6"/>
      <c r="AC98" s="6"/>
      <c r="AE98" s="6"/>
      <c r="BA98" s="80"/>
      <c r="BF98" s="109"/>
      <c r="BH98" s="107"/>
      <c r="BI98" s="107"/>
      <c r="BJ98" s="107"/>
      <c r="BK98" s="80"/>
      <c r="BL98" s="28"/>
      <c r="BM98" s="6"/>
      <c r="BN98" s="6"/>
      <c r="BO98" s="80"/>
    </row>
    <row r="99" spans="1:67" ht="15" customHeight="1">
      <c r="A99" s="33"/>
      <c r="D99" s="2"/>
      <c r="E99" s="80"/>
      <c r="S99" s="6"/>
      <c r="T99" s="6"/>
      <c r="U99" s="6"/>
      <c r="V99" s="106"/>
      <c r="W99" s="106"/>
      <c r="AA99" s="6"/>
      <c r="AE99" s="6"/>
      <c r="BA99" s="80"/>
      <c r="BF99" s="109"/>
      <c r="BH99" s="107"/>
      <c r="BJ99" s="107"/>
      <c r="BK99" s="80"/>
      <c r="BL99" s="28"/>
      <c r="BM99" s="6"/>
      <c r="BN99" s="6"/>
      <c r="BO99" s="80"/>
    </row>
    <row r="100" spans="1:67" ht="15" customHeight="1">
      <c r="A100" s="33"/>
      <c r="B100" s="107"/>
      <c r="C100" s="107"/>
      <c r="D100" s="2"/>
      <c r="E100" s="80"/>
      <c r="S100" s="6"/>
      <c r="T100" s="6"/>
      <c r="U100" s="6"/>
      <c r="V100" s="106"/>
      <c r="W100" s="106"/>
      <c r="AA100" s="6"/>
      <c r="AE100" s="6"/>
      <c r="BA100" s="80"/>
      <c r="BF100" s="109"/>
      <c r="BH100" s="107"/>
      <c r="BJ100" s="107"/>
      <c r="BK100" s="80"/>
      <c r="BL100" s="28"/>
      <c r="BM100" s="6"/>
      <c r="BN100" s="6"/>
      <c r="BO100" s="80"/>
    </row>
    <row r="101" spans="1:67" ht="15" customHeight="1">
      <c r="A101" s="33"/>
      <c r="D101" s="2"/>
      <c r="E101" s="80"/>
      <c r="S101" s="6"/>
      <c r="T101" s="6"/>
      <c r="U101" s="6"/>
      <c r="V101" s="106"/>
      <c r="W101" s="106"/>
      <c r="AA101" s="6"/>
      <c r="AE101" s="6"/>
      <c r="BA101" s="80"/>
      <c r="BF101" s="109"/>
      <c r="BH101" s="107"/>
      <c r="BI101" s="107"/>
      <c r="BJ101" s="107"/>
      <c r="BK101" s="80"/>
      <c r="BL101" s="28"/>
      <c r="BM101" s="6"/>
      <c r="BN101" s="6"/>
      <c r="BO101" s="80"/>
    </row>
    <row r="102" spans="1:67" ht="15" customHeight="1">
      <c r="A102" s="33"/>
      <c r="D102" s="2"/>
      <c r="E102" s="80"/>
      <c r="Q102" s="4"/>
      <c r="S102" s="6"/>
      <c r="T102" s="6"/>
      <c r="U102" s="6"/>
      <c r="V102" s="106"/>
      <c r="W102" s="106"/>
      <c r="AA102" s="6"/>
      <c r="AE102" s="6"/>
      <c r="BA102" s="80"/>
      <c r="BF102" s="109"/>
      <c r="BH102" s="107"/>
      <c r="BI102" s="107"/>
      <c r="BJ102" s="107"/>
      <c r="BK102" s="80"/>
      <c r="BL102" s="28"/>
      <c r="BM102" s="6"/>
      <c r="BN102" s="6"/>
      <c r="BO102" s="80"/>
    </row>
    <row r="103" spans="1:67" ht="15" customHeight="1">
      <c r="A103" s="33"/>
      <c r="B103" s="107"/>
      <c r="C103" s="107"/>
      <c r="D103" s="2"/>
      <c r="E103" s="80"/>
      <c r="S103" s="6"/>
      <c r="T103" s="6"/>
      <c r="U103" s="6"/>
      <c r="V103" s="106"/>
      <c r="W103" s="106"/>
      <c r="AA103" s="6"/>
      <c r="AE103" s="6"/>
      <c r="BA103" s="80"/>
      <c r="BF103" s="109"/>
      <c r="BH103" s="107"/>
      <c r="BJ103" s="107"/>
      <c r="BK103" s="80"/>
      <c r="BL103" s="28"/>
      <c r="BM103" s="6"/>
      <c r="BN103" s="6"/>
      <c r="BO103" s="80"/>
    </row>
    <row r="104" spans="1:67" ht="15" customHeight="1">
      <c r="A104" s="33"/>
      <c r="B104" s="107"/>
      <c r="C104" s="107"/>
      <c r="D104" s="2"/>
      <c r="E104" s="80"/>
      <c r="S104" s="6"/>
      <c r="T104" s="6"/>
      <c r="U104" s="6"/>
      <c r="V104" s="106"/>
      <c r="W104" s="106"/>
      <c r="AA104" s="6"/>
      <c r="AC104" s="6"/>
      <c r="AE104" s="6"/>
      <c r="BA104" s="80"/>
      <c r="BF104" s="109"/>
      <c r="BH104" s="107"/>
      <c r="BJ104" s="107"/>
      <c r="BK104" s="80"/>
      <c r="BL104" s="28"/>
      <c r="BM104" s="6"/>
      <c r="BN104" s="6"/>
      <c r="BO104" s="80"/>
    </row>
    <row r="105" spans="1:67" ht="15" customHeight="1">
      <c r="A105" s="33"/>
      <c r="B105" s="107"/>
      <c r="C105" s="107"/>
      <c r="D105" s="2"/>
      <c r="E105" s="80"/>
      <c r="S105" s="6"/>
      <c r="T105" s="6"/>
      <c r="U105" s="6"/>
      <c r="V105" s="106"/>
      <c r="W105" s="106"/>
      <c r="X105" s="6"/>
      <c r="AA105" s="6"/>
      <c r="AC105" s="6"/>
      <c r="AE105" s="6"/>
      <c r="BA105" s="80"/>
      <c r="BF105" s="109"/>
      <c r="BH105" s="107"/>
      <c r="BI105" s="107"/>
      <c r="BJ105" s="107"/>
      <c r="BK105" s="80"/>
      <c r="BL105" s="28"/>
      <c r="BM105" s="6"/>
      <c r="BN105" s="6"/>
      <c r="BO105" s="80"/>
    </row>
    <row r="106" spans="1:67" ht="15" customHeight="1">
      <c r="A106" s="33"/>
      <c r="D106" s="2"/>
      <c r="E106" s="80"/>
      <c r="S106" s="6"/>
      <c r="T106" s="6"/>
      <c r="U106" s="6"/>
      <c r="V106" s="106"/>
      <c r="W106" s="106"/>
      <c r="AA106" s="6"/>
      <c r="AC106" s="6"/>
      <c r="AE106" s="6"/>
      <c r="BA106" s="80"/>
      <c r="BF106" s="109"/>
      <c r="BH106" s="107"/>
      <c r="BI106" s="107"/>
      <c r="BJ106" s="107"/>
      <c r="BK106" s="80"/>
      <c r="BL106" s="28"/>
      <c r="BM106" s="6"/>
      <c r="BN106" s="6"/>
      <c r="BO106" s="80"/>
    </row>
    <row r="107" spans="1:67" ht="15" customHeight="1">
      <c r="A107" s="33"/>
      <c r="B107" s="107"/>
      <c r="C107" s="107"/>
      <c r="D107" s="2"/>
      <c r="E107" s="80"/>
      <c r="S107" s="6"/>
      <c r="T107" s="6"/>
      <c r="U107" s="6"/>
      <c r="V107" s="106"/>
      <c r="W107" s="106"/>
      <c r="X107" s="6"/>
      <c r="AA107" s="6"/>
      <c r="AC107" s="6"/>
      <c r="AE107" s="6"/>
      <c r="BA107" s="80"/>
      <c r="BF107" s="109"/>
      <c r="BH107" s="107"/>
      <c r="BI107" s="107"/>
      <c r="BJ107" s="107"/>
      <c r="BK107" s="80"/>
      <c r="BL107" s="28"/>
      <c r="BM107" s="6"/>
      <c r="BN107" s="6"/>
      <c r="BO107" s="80"/>
    </row>
    <row r="108" spans="1:67" ht="15" customHeight="1">
      <c r="D108" s="2"/>
      <c r="E108" s="80"/>
      <c r="Q108" s="4"/>
      <c r="S108" s="6"/>
      <c r="T108" s="6"/>
      <c r="U108" s="6"/>
      <c r="V108" s="106"/>
      <c r="W108" s="106"/>
      <c r="X108" s="6"/>
      <c r="AA108" s="6"/>
      <c r="AC108" s="6"/>
      <c r="AE108" s="6"/>
      <c r="BA108" s="80"/>
      <c r="BF108" s="109"/>
      <c r="BH108" s="107"/>
      <c r="BI108" s="107"/>
      <c r="BJ108" s="107"/>
      <c r="BK108" s="80"/>
      <c r="BL108" s="28"/>
      <c r="BM108" s="6"/>
      <c r="BN108" s="6"/>
      <c r="BO108" s="80"/>
    </row>
    <row r="109" spans="1:67" ht="15" customHeight="1">
      <c r="A109" s="33"/>
      <c r="D109" s="2"/>
      <c r="E109" s="80"/>
      <c r="Q109" s="4"/>
      <c r="S109" s="6"/>
      <c r="T109" s="6"/>
      <c r="U109" s="6"/>
      <c r="V109" s="106"/>
      <c r="W109" s="106"/>
      <c r="X109" s="6"/>
      <c r="AA109" s="6"/>
      <c r="AC109" s="6"/>
      <c r="AE109" s="6"/>
      <c r="BA109" s="80"/>
      <c r="BF109" s="109"/>
      <c r="BH109" s="107"/>
      <c r="BI109" s="107"/>
      <c r="BJ109" s="107"/>
      <c r="BK109" s="80"/>
      <c r="BL109" s="28"/>
      <c r="BM109" s="6"/>
      <c r="BN109" s="6"/>
      <c r="BO109" s="80"/>
    </row>
    <row r="110" spans="1:67" ht="15" customHeight="1">
      <c r="D110" s="2"/>
      <c r="E110" s="80"/>
      <c r="Q110" s="4"/>
      <c r="S110" s="6"/>
      <c r="T110" s="6"/>
      <c r="U110" s="6"/>
      <c r="V110" s="106"/>
      <c r="W110" s="106"/>
      <c r="AA110" s="6"/>
      <c r="AC110" s="6"/>
      <c r="AE110" s="6"/>
      <c r="BA110" s="80"/>
      <c r="BF110" s="109"/>
      <c r="BH110" s="107"/>
      <c r="BI110" s="107"/>
      <c r="BJ110" s="107"/>
      <c r="BK110" s="80"/>
      <c r="BL110" s="28"/>
      <c r="BM110" s="6"/>
      <c r="BN110" s="6"/>
      <c r="BO110" s="80"/>
    </row>
    <row r="111" spans="1:67" ht="15" customHeight="1">
      <c r="D111" s="2"/>
      <c r="E111" s="80"/>
      <c r="Q111" s="4"/>
      <c r="S111" s="6"/>
      <c r="T111" s="6"/>
      <c r="U111" s="6"/>
      <c r="V111" s="106"/>
      <c r="W111" s="106"/>
      <c r="AA111" s="6"/>
      <c r="AC111" s="6"/>
      <c r="AE111" s="6"/>
      <c r="BA111" s="80"/>
      <c r="BF111" s="109"/>
      <c r="BH111" s="107"/>
      <c r="BI111" s="107"/>
      <c r="BJ111" s="107"/>
      <c r="BK111" s="80"/>
      <c r="BL111" s="28"/>
      <c r="BM111" s="6"/>
      <c r="BN111" s="6"/>
      <c r="BO111" s="80"/>
    </row>
    <row r="112" spans="1:67" ht="15" customHeight="1">
      <c r="A112" s="33"/>
      <c r="D112" s="2"/>
      <c r="E112" s="80"/>
      <c r="Q112" s="4"/>
      <c r="S112" s="6"/>
      <c r="T112" s="6"/>
      <c r="U112" s="6"/>
      <c r="V112" s="106"/>
      <c r="W112" s="106"/>
      <c r="AA112" s="6"/>
      <c r="AC112" s="6"/>
      <c r="AE112" s="6"/>
      <c r="BA112" s="80"/>
      <c r="BF112" s="109"/>
      <c r="BH112" s="107"/>
      <c r="BI112" s="107"/>
      <c r="BJ112" s="107"/>
      <c r="BK112" s="80"/>
      <c r="BL112" s="28"/>
      <c r="BM112" s="6"/>
      <c r="BN112" s="6"/>
      <c r="BO112" s="80"/>
    </row>
    <row r="113" spans="1:67" ht="15" customHeight="1">
      <c r="D113" s="2"/>
      <c r="E113" s="80"/>
      <c r="S113" s="6"/>
      <c r="T113" s="6"/>
      <c r="U113" s="6"/>
      <c r="V113" s="106"/>
      <c r="W113" s="106"/>
      <c r="AA113" s="6"/>
      <c r="AC113" s="6"/>
      <c r="AE113" s="6"/>
      <c r="BA113" s="80"/>
      <c r="BF113" s="109"/>
      <c r="BH113" s="107"/>
      <c r="BI113" s="107"/>
      <c r="BJ113" s="107"/>
      <c r="BK113" s="80"/>
      <c r="BL113" s="28"/>
      <c r="BM113" s="6"/>
      <c r="BN113" s="6"/>
      <c r="BO113" s="80"/>
    </row>
    <row r="114" spans="1:67" ht="15" customHeight="1">
      <c r="D114" s="2"/>
      <c r="E114" s="80"/>
      <c r="Q114" s="4"/>
      <c r="S114" s="6"/>
      <c r="T114" s="6"/>
      <c r="U114" s="6"/>
      <c r="V114" s="106"/>
      <c r="W114" s="106"/>
      <c r="AA114" s="6"/>
      <c r="AE114" s="6"/>
      <c r="BA114" s="80"/>
      <c r="BF114" s="109"/>
      <c r="BH114" s="107"/>
      <c r="BI114" s="107"/>
      <c r="BJ114" s="107"/>
      <c r="BK114" s="80"/>
      <c r="BL114" s="28"/>
      <c r="BM114" s="6"/>
      <c r="BN114" s="6"/>
      <c r="BO114" s="80"/>
    </row>
    <row r="115" spans="1:67" ht="15" customHeight="1">
      <c r="D115" s="2"/>
      <c r="E115" s="80"/>
      <c r="Q115" s="4"/>
      <c r="S115" s="6"/>
      <c r="T115" s="6"/>
      <c r="U115" s="6"/>
      <c r="V115" s="106"/>
      <c r="W115" s="106"/>
      <c r="AA115" s="6"/>
      <c r="AC115" s="6"/>
      <c r="AE115" s="6"/>
      <c r="BA115" s="80"/>
      <c r="BF115" s="109"/>
      <c r="BH115" s="107"/>
      <c r="BJ115" s="107"/>
      <c r="BK115" s="80"/>
      <c r="BL115" s="28"/>
      <c r="BM115" s="6"/>
      <c r="BN115" s="6"/>
      <c r="BO115" s="80"/>
    </row>
    <row r="116" spans="1:67" ht="15" customHeight="1">
      <c r="D116" s="2"/>
      <c r="E116" s="80"/>
      <c r="Q116" s="4"/>
      <c r="S116" s="6"/>
      <c r="T116" s="6"/>
      <c r="U116" s="6"/>
      <c r="V116" s="106"/>
      <c r="W116" s="106"/>
      <c r="AA116" s="6"/>
      <c r="AC116" s="6"/>
      <c r="AE116" s="6"/>
      <c r="BA116" s="80"/>
      <c r="BF116" s="109"/>
      <c r="BH116" s="107"/>
      <c r="BI116" s="107"/>
      <c r="BJ116" s="107"/>
      <c r="BK116" s="80"/>
      <c r="BL116" s="28"/>
      <c r="BM116" s="6"/>
      <c r="BN116" s="6"/>
      <c r="BO116" s="80"/>
    </row>
    <row r="117" spans="1:67" ht="15" customHeight="1">
      <c r="A117" s="33"/>
      <c r="D117" s="2"/>
      <c r="E117" s="80"/>
      <c r="Q117" s="4"/>
      <c r="S117" s="6"/>
      <c r="T117" s="6"/>
      <c r="U117" s="6"/>
      <c r="V117" s="106"/>
      <c r="W117" s="106"/>
      <c r="X117" s="6"/>
      <c r="AA117" s="6"/>
      <c r="AC117" s="6"/>
      <c r="AE117" s="6"/>
      <c r="BA117" s="80"/>
      <c r="BF117" s="109"/>
      <c r="BH117" s="107"/>
      <c r="BI117" s="107"/>
      <c r="BJ117" s="107"/>
      <c r="BK117" s="80"/>
      <c r="BL117" s="28"/>
      <c r="BM117" s="6"/>
      <c r="BN117" s="6"/>
      <c r="BO117" s="80"/>
    </row>
    <row r="118" spans="1:67" ht="15" customHeight="1">
      <c r="D118" s="2"/>
      <c r="E118" s="80"/>
      <c r="S118" s="6"/>
      <c r="T118" s="6"/>
      <c r="U118" s="6"/>
      <c r="V118" s="106"/>
      <c r="W118" s="106"/>
      <c r="AA118" s="6"/>
      <c r="AC118" s="6"/>
      <c r="AE118" s="6"/>
      <c r="BA118" s="80"/>
      <c r="BF118" s="109"/>
      <c r="BH118" s="107"/>
      <c r="BJ118" s="107"/>
      <c r="BK118" s="80"/>
      <c r="BL118" s="28"/>
      <c r="BM118" s="6"/>
      <c r="BN118" s="6"/>
      <c r="BO118" s="80"/>
    </row>
    <row r="119" spans="1:67" ht="15" customHeight="1">
      <c r="D119" s="2"/>
      <c r="E119" s="80"/>
      <c r="S119" s="6"/>
      <c r="T119" s="6"/>
      <c r="U119" s="6"/>
      <c r="V119" s="106"/>
      <c r="W119" s="106"/>
      <c r="AA119" s="6"/>
      <c r="AC119" s="6"/>
      <c r="AE119" s="6"/>
      <c r="BA119" s="80"/>
      <c r="BF119" s="109"/>
      <c r="BH119" s="107"/>
      <c r="BI119" s="107"/>
      <c r="BJ119" s="107"/>
      <c r="BK119" s="80"/>
      <c r="BL119" s="28"/>
      <c r="BM119" s="6"/>
      <c r="BN119" s="6"/>
      <c r="BO119" s="80"/>
    </row>
    <row r="120" spans="1:67" ht="15" customHeight="1">
      <c r="D120" s="2"/>
      <c r="E120" s="80"/>
      <c r="S120" s="6"/>
      <c r="T120" s="6"/>
      <c r="U120" s="6"/>
      <c r="V120" s="106"/>
      <c r="W120" s="106"/>
      <c r="AA120" s="6"/>
      <c r="AC120" s="6"/>
      <c r="AE120" s="6"/>
      <c r="BA120" s="80"/>
      <c r="BF120" s="109"/>
      <c r="BH120" s="107"/>
      <c r="BI120" s="107"/>
      <c r="BJ120" s="107"/>
      <c r="BK120" s="80"/>
      <c r="BL120" s="28"/>
      <c r="BM120" s="6"/>
      <c r="BN120" s="6"/>
      <c r="BO120" s="80"/>
    </row>
    <row r="121" spans="1:67" ht="15" customHeight="1">
      <c r="D121" s="2"/>
      <c r="E121" s="80"/>
      <c r="S121" s="6"/>
      <c r="T121" s="6"/>
      <c r="U121" s="6"/>
      <c r="V121" s="106"/>
      <c r="W121" s="106"/>
      <c r="AA121" s="6"/>
      <c r="AC121" s="6"/>
      <c r="AE121" s="6"/>
      <c r="BA121" s="80"/>
      <c r="BF121" s="109"/>
      <c r="BH121" s="107"/>
      <c r="BI121" s="107"/>
      <c r="BJ121" s="107"/>
      <c r="BK121" s="80"/>
      <c r="BL121" s="28"/>
      <c r="BM121" s="6"/>
      <c r="BN121" s="6"/>
      <c r="BO121" s="80"/>
    </row>
    <row r="122" spans="1:67" ht="15" customHeight="1">
      <c r="D122" s="2"/>
      <c r="E122" s="80"/>
      <c r="Q122" s="4"/>
      <c r="S122" s="6"/>
      <c r="T122" s="6"/>
      <c r="U122" s="6"/>
      <c r="V122" s="106"/>
      <c r="W122" s="106"/>
      <c r="X122" s="6"/>
      <c r="AA122" s="6"/>
      <c r="AC122" s="6"/>
      <c r="AE122" s="6"/>
      <c r="BA122" s="80"/>
      <c r="BF122" s="109"/>
      <c r="BH122" s="107"/>
      <c r="BI122" s="107"/>
      <c r="BJ122" s="107"/>
      <c r="BK122" s="80"/>
      <c r="BL122" s="28"/>
      <c r="BM122" s="6"/>
      <c r="BN122" s="6"/>
      <c r="BO122" s="80"/>
    </row>
    <row r="123" spans="1:67" ht="15" customHeight="1">
      <c r="D123" s="2"/>
      <c r="E123" s="80"/>
      <c r="Q123" s="4"/>
      <c r="S123" s="6"/>
      <c r="T123" s="6"/>
      <c r="U123" s="6"/>
      <c r="V123" s="106"/>
      <c r="W123" s="106"/>
      <c r="X123" s="6"/>
      <c r="AA123" s="6"/>
      <c r="AC123" s="6"/>
      <c r="AE123" s="6"/>
      <c r="BA123" s="80"/>
      <c r="BF123" s="109"/>
      <c r="BH123" s="107"/>
      <c r="BI123" s="107"/>
      <c r="BJ123" s="107"/>
      <c r="BK123" s="80"/>
      <c r="BL123" s="28"/>
      <c r="BM123" s="6"/>
      <c r="BN123" s="6"/>
      <c r="BO123" s="80"/>
    </row>
    <row r="124" spans="1:67" ht="15" customHeight="1">
      <c r="D124" s="2"/>
      <c r="E124" s="80"/>
      <c r="S124" s="6"/>
      <c r="T124" s="6"/>
      <c r="U124" s="6"/>
      <c r="V124" s="106"/>
      <c r="W124" s="106"/>
      <c r="AA124" s="6"/>
      <c r="AC124" s="6"/>
      <c r="AE124" s="6"/>
      <c r="BA124" s="80"/>
      <c r="BF124" s="109"/>
      <c r="BH124" s="107"/>
      <c r="BJ124" s="107"/>
      <c r="BK124" s="80"/>
      <c r="BL124" s="28"/>
      <c r="BM124" s="6"/>
      <c r="BN124" s="6"/>
      <c r="BO124" s="80"/>
    </row>
    <row r="125" spans="1:67" ht="15" customHeight="1">
      <c r="D125" s="2"/>
      <c r="E125" s="80"/>
      <c r="Q125" s="4"/>
      <c r="S125" s="6"/>
      <c r="T125" s="6"/>
      <c r="U125" s="6"/>
      <c r="V125" s="106"/>
      <c r="W125" s="106"/>
      <c r="AA125" s="6"/>
      <c r="AE125" s="6"/>
      <c r="BA125" s="80"/>
      <c r="BF125" s="109"/>
      <c r="BH125" s="107"/>
      <c r="BI125" s="107"/>
      <c r="BJ125" s="107"/>
      <c r="BK125" s="80"/>
      <c r="BL125" s="28"/>
      <c r="BM125" s="6"/>
      <c r="BN125" s="6"/>
      <c r="BO125" s="80"/>
    </row>
    <row r="126" spans="1:67" ht="15" customHeight="1">
      <c r="D126" s="2"/>
      <c r="E126" s="80"/>
      <c r="Q126" s="4"/>
      <c r="S126" s="6"/>
      <c r="T126" s="6"/>
      <c r="U126" s="6"/>
      <c r="V126" s="106"/>
      <c r="W126" s="106"/>
      <c r="X126" s="6"/>
      <c r="AA126" s="6"/>
      <c r="AC126" s="6"/>
      <c r="AE126" s="6"/>
      <c r="BA126" s="80"/>
      <c r="BF126" s="109"/>
      <c r="BH126" s="107"/>
      <c r="BI126" s="107"/>
      <c r="BJ126" s="107"/>
      <c r="BK126" s="80"/>
      <c r="BL126" s="28"/>
      <c r="BM126" s="6"/>
      <c r="BN126" s="6"/>
      <c r="BO126" s="80"/>
    </row>
    <row r="127" spans="1:67" ht="15" customHeight="1">
      <c r="D127" s="2"/>
      <c r="E127" s="80"/>
      <c r="Q127" s="4"/>
      <c r="S127" s="6"/>
      <c r="T127" s="6"/>
      <c r="U127" s="6"/>
      <c r="V127" s="106"/>
      <c r="W127" s="106"/>
      <c r="AA127" s="6"/>
      <c r="AC127" s="6"/>
      <c r="AE127" s="6"/>
      <c r="BA127" s="80"/>
      <c r="BF127" s="109"/>
      <c r="BH127" s="107"/>
      <c r="BI127" s="107"/>
      <c r="BJ127" s="107"/>
      <c r="BK127" s="80"/>
      <c r="BL127" s="28"/>
      <c r="BM127" s="6"/>
      <c r="BN127" s="6"/>
      <c r="BO127" s="80"/>
    </row>
    <row r="128" spans="1:67" ht="15" customHeight="1">
      <c r="D128" s="2"/>
      <c r="E128" s="80"/>
      <c r="Q128" s="4"/>
      <c r="S128" s="6"/>
      <c r="T128" s="6"/>
      <c r="U128" s="6"/>
      <c r="V128" s="106"/>
      <c r="W128" s="106"/>
      <c r="X128" s="6"/>
      <c r="AA128" s="6"/>
      <c r="AE128" s="6"/>
      <c r="BA128" s="80"/>
      <c r="BF128" s="109"/>
      <c r="BH128" s="107"/>
      <c r="BI128" s="107"/>
      <c r="BJ128" s="107"/>
      <c r="BK128" s="80"/>
      <c r="BL128" s="28"/>
      <c r="BM128" s="6"/>
      <c r="BN128" s="6"/>
      <c r="BO128" s="80"/>
    </row>
    <row r="129" spans="4:67" ht="15" customHeight="1">
      <c r="D129" s="2"/>
      <c r="E129" s="80"/>
      <c r="Q129" s="4"/>
      <c r="S129" s="6"/>
      <c r="T129" s="6"/>
      <c r="U129" s="6"/>
      <c r="V129" s="106"/>
      <c r="W129" s="106"/>
      <c r="X129" s="6"/>
      <c r="AA129" s="6"/>
      <c r="AE129" s="6"/>
      <c r="BA129" s="80"/>
      <c r="BF129" s="109"/>
      <c r="BH129" s="107"/>
      <c r="BI129" s="107"/>
      <c r="BJ129" s="107"/>
      <c r="BK129" s="80"/>
      <c r="BL129" s="28"/>
      <c r="BM129" s="6"/>
      <c r="BN129" s="6"/>
      <c r="BO129" s="80"/>
    </row>
    <row r="130" spans="4:67" ht="15" customHeight="1">
      <c r="D130" s="2"/>
      <c r="E130" s="80"/>
      <c r="Q130" s="4"/>
      <c r="S130" s="6"/>
      <c r="T130" s="6"/>
      <c r="U130" s="6"/>
      <c r="V130" s="106"/>
      <c r="W130" s="106"/>
      <c r="X130" s="6"/>
      <c r="AA130" s="6"/>
      <c r="AC130" s="6"/>
      <c r="AE130" s="6"/>
      <c r="BA130" s="80"/>
      <c r="BF130" s="109"/>
      <c r="BH130" s="107"/>
      <c r="BI130" s="107"/>
      <c r="BJ130" s="107"/>
      <c r="BK130" s="80"/>
      <c r="BL130" s="28"/>
      <c r="BM130" s="6"/>
      <c r="BN130" s="6"/>
      <c r="BO130" s="80"/>
    </row>
    <row r="131" spans="4:67" ht="15" customHeight="1">
      <c r="D131" s="2"/>
      <c r="E131" s="80"/>
      <c r="Q131" s="4"/>
      <c r="S131" s="6"/>
      <c r="T131" s="6"/>
      <c r="U131" s="6"/>
      <c r="V131" s="106"/>
      <c r="W131" s="106"/>
      <c r="X131" s="6"/>
      <c r="AA131" s="6"/>
      <c r="AC131" s="6"/>
      <c r="AE131" s="6"/>
      <c r="BA131" s="80"/>
      <c r="BF131" s="109"/>
      <c r="BH131" s="107"/>
      <c r="BI131" s="107"/>
      <c r="BJ131" s="107"/>
      <c r="BK131" s="80"/>
      <c r="BL131" s="28"/>
      <c r="BM131" s="6"/>
      <c r="BN131" s="6"/>
      <c r="BO131" s="80"/>
    </row>
    <row r="132" spans="4:67" ht="15" customHeight="1">
      <c r="D132" s="2"/>
      <c r="E132" s="80"/>
      <c r="Q132" s="4"/>
      <c r="S132" s="6"/>
      <c r="T132" s="6"/>
      <c r="U132" s="6"/>
      <c r="V132" s="106"/>
      <c r="W132" s="106"/>
      <c r="X132" s="6"/>
      <c r="AA132" s="6"/>
      <c r="AC132" s="6"/>
      <c r="AE132" s="6"/>
      <c r="BA132" s="80"/>
      <c r="BF132" s="109"/>
      <c r="BJ132" s="107"/>
      <c r="BK132" s="80"/>
      <c r="BL132" s="28"/>
      <c r="BM132" s="6"/>
      <c r="BN132" s="6"/>
      <c r="BO132" s="80"/>
    </row>
    <row r="133" spans="4:67" ht="15" customHeight="1">
      <c r="D133" s="2"/>
      <c r="E133" s="80"/>
      <c r="Q133" s="4"/>
      <c r="S133" s="6"/>
      <c r="T133" s="6"/>
      <c r="U133" s="6"/>
      <c r="V133" s="106"/>
      <c r="W133" s="106"/>
      <c r="AA133" s="6"/>
      <c r="AC133" s="6"/>
      <c r="AE133" s="6"/>
      <c r="BA133" s="80"/>
      <c r="BF133" s="109"/>
      <c r="BH133" s="107"/>
      <c r="BI133" s="107"/>
      <c r="BJ133" s="107"/>
      <c r="BK133" s="80"/>
      <c r="BL133" s="28"/>
      <c r="BM133" s="6"/>
      <c r="BN133" s="6"/>
      <c r="BO133" s="80"/>
    </row>
    <row r="134" spans="4:67" ht="15" customHeight="1">
      <c r="D134" s="2"/>
      <c r="E134" s="80"/>
      <c r="S134" s="6"/>
      <c r="T134" s="6"/>
      <c r="U134" s="6"/>
      <c r="V134" s="106"/>
      <c r="W134" s="106"/>
      <c r="AA134" s="6"/>
      <c r="AC134" s="6"/>
      <c r="AE134" s="6"/>
      <c r="BA134" s="80"/>
      <c r="BF134" s="109"/>
      <c r="BH134" s="107"/>
      <c r="BI134" s="107"/>
      <c r="BJ134" s="107"/>
      <c r="BK134" s="80"/>
      <c r="BL134" s="28"/>
      <c r="BM134" s="6"/>
      <c r="BN134" s="6"/>
      <c r="BO134" s="80"/>
    </row>
    <row r="135" spans="4:67" ht="15" customHeight="1">
      <c r="D135" s="2"/>
      <c r="E135" s="80"/>
      <c r="Q135" s="4"/>
      <c r="S135" s="6"/>
      <c r="T135" s="6"/>
      <c r="U135" s="6"/>
      <c r="V135" s="106"/>
      <c r="W135" s="106"/>
      <c r="X135" s="6"/>
      <c r="AA135" s="6"/>
      <c r="AC135" s="6"/>
      <c r="AE135" s="6"/>
      <c r="BA135" s="80"/>
      <c r="BF135" s="109"/>
      <c r="BH135" s="107"/>
      <c r="BI135" s="107"/>
      <c r="BJ135" s="107"/>
      <c r="BK135" s="80"/>
      <c r="BL135" s="28"/>
      <c r="BM135" s="6"/>
      <c r="BN135" s="6"/>
      <c r="BO135" s="80"/>
    </row>
    <row r="136" spans="4:67" ht="15" customHeight="1">
      <c r="D136" s="2"/>
      <c r="E136" s="80"/>
      <c r="Q136" s="4"/>
      <c r="S136" s="6"/>
      <c r="T136" s="6"/>
      <c r="U136" s="6"/>
      <c r="V136" s="106"/>
      <c r="W136" s="106"/>
      <c r="AA136" s="6"/>
      <c r="AE136" s="6"/>
      <c r="BA136" s="80"/>
      <c r="BF136" s="109"/>
      <c r="BJ136" s="107"/>
      <c r="BK136" s="80"/>
      <c r="BL136" s="28"/>
      <c r="BM136" s="6"/>
      <c r="BN136" s="6"/>
      <c r="BO136" s="80"/>
    </row>
    <row r="137" spans="4:67" ht="15" customHeight="1">
      <c r="D137" s="2"/>
      <c r="E137" s="80"/>
      <c r="Q137" s="4"/>
      <c r="S137" s="6"/>
      <c r="T137" s="6"/>
      <c r="U137" s="6"/>
      <c r="V137" s="106"/>
      <c r="W137" s="106"/>
      <c r="AA137" s="6"/>
      <c r="AC137" s="6"/>
      <c r="AE137" s="6"/>
      <c r="BA137" s="80"/>
      <c r="BF137" s="109"/>
      <c r="BH137" s="107"/>
      <c r="BI137" s="107"/>
      <c r="BJ137" s="107"/>
      <c r="BK137" s="80"/>
      <c r="BL137" s="28"/>
      <c r="BM137" s="6"/>
      <c r="BN137" s="6"/>
      <c r="BO137" s="80"/>
    </row>
    <row r="138" spans="4:67" ht="15" customHeight="1">
      <c r="D138" s="2"/>
      <c r="E138" s="80"/>
      <c r="S138" s="6"/>
      <c r="T138" s="6"/>
      <c r="U138" s="6"/>
      <c r="V138" s="106"/>
      <c r="W138" s="106"/>
      <c r="X138" s="6"/>
      <c r="AA138" s="6"/>
      <c r="AC138" s="6"/>
      <c r="AE138" s="6"/>
      <c r="BA138" s="80"/>
      <c r="BF138" s="109"/>
      <c r="BH138" s="107"/>
      <c r="BI138" s="107"/>
      <c r="BJ138" s="107"/>
      <c r="BK138" s="80"/>
      <c r="BL138" s="28"/>
      <c r="BM138" s="6"/>
      <c r="BN138" s="6"/>
      <c r="BO138" s="80"/>
    </row>
    <row r="139" spans="4:67" ht="15" customHeight="1">
      <c r="D139" s="2"/>
      <c r="E139" s="80"/>
      <c r="S139" s="6"/>
      <c r="T139" s="6"/>
      <c r="U139" s="6"/>
      <c r="V139" s="106"/>
      <c r="W139" s="106"/>
      <c r="X139" s="6"/>
      <c r="AA139" s="6"/>
      <c r="AC139" s="6"/>
      <c r="AE139" s="6"/>
      <c r="BA139" s="80"/>
      <c r="BF139" s="109"/>
      <c r="BH139" s="107"/>
      <c r="BI139" s="107"/>
      <c r="BJ139" s="107"/>
      <c r="BK139" s="80"/>
      <c r="BL139" s="28"/>
      <c r="BM139" s="6"/>
      <c r="BN139" s="6"/>
      <c r="BO139" s="80"/>
    </row>
    <row r="140" spans="4:67" ht="15" customHeight="1">
      <c r="D140" s="2"/>
      <c r="E140" s="80"/>
      <c r="Q140" s="4"/>
      <c r="S140" s="6"/>
      <c r="T140" s="6"/>
      <c r="U140" s="6"/>
      <c r="V140" s="106"/>
      <c r="W140" s="106"/>
      <c r="AA140" s="6"/>
      <c r="AC140" s="6"/>
      <c r="AE140" s="6"/>
      <c r="BA140" s="80"/>
      <c r="BF140" s="109"/>
      <c r="BH140" s="107"/>
      <c r="BI140" s="107"/>
      <c r="BJ140" s="107"/>
      <c r="BK140" s="80"/>
      <c r="BL140" s="28"/>
      <c r="BM140" s="6"/>
      <c r="BN140" s="6"/>
      <c r="BO140" s="80"/>
    </row>
    <row r="141" spans="4:67" ht="15" customHeight="1">
      <c r="D141" s="2"/>
      <c r="E141" s="80"/>
      <c r="Q141" s="4"/>
      <c r="S141" s="6"/>
      <c r="T141" s="6"/>
      <c r="U141" s="6"/>
      <c r="V141" s="106"/>
      <c r="W141" s="106"/>
      <c r="AA141" s="6"/>
      <c r="AC141" s="6"/>
      <c r="AE141" s="6"/>
      <c r="BA141" s="80"/>
      <c r="BF141" s="109"/>
      <c r="BH141" s="107"/>
      <c r="BI141" s="107"/>
      <c r="BJ141" s="107"/>
      <c r="BK141" s="80"/>
      <c r="BL141" s="28"/>
      <c r="BM141" s="6"/>
      <c r="BN141" s="6"/>
      <c r="BO141" s="80"/>
    </row>
    <row r="142" spans="4:67" ht="15" customHeight="1">
      <c r="D142" s="2"/>
      <c r="E142" s="80"/>
      <c r="Q142" s="4"/>
      <c r="S142" s="6"/>
      <c r="T142" s="6"/>
      <c r="U142" s="6"/>
      <c r="V142" s="106"/>
      <c r="W142" s="106"/>
      <c r="X142" s="6"/>
      <c r="AA142" s="6"/>
      <c r="AC142" s="6"/>
      <c r="AE142" s="6"/>
      <c r="BA142" s="80"/>
      <c r="BF142" s="109"/>
      <c r="BH142" s="107"/>
      <c r="BI142" s="107"/>
      <c r="BJ142" s="107"/>
      <c r="BK142" s="80"/>
      <c r="BL142" s="28"/>
      <c r="BM142" s="6"/>
      <c r="BN142" s="6"/>
      <c r="BO142" s="80"/>
    </row>
    <row r="143" spans="4:67" ht="15" customHeight="1">
      <c r="D143" s="2"/>
      <c r="E143" s="80"/>
      <c r="Q143" s="4"/>
      <c r="S143" s="6"/>
      <c r="T143" s="6"/>
      <c r="U143" s="6"/>
      <c r="V143" s="106"/>
      <c r="W143" s="106"/>
      <c r="AA143" s="6"/>
      <c r="AC143" s="6"/>
      <c r="AE143" s="6"/>
      <c r="BA143" s="80"/>
      <c r="BF143" s="109"/>
      <c r="BH143" s="107"/>
      <c r="BJ143" s="107"/>
      <c r="BK143" s="80"/>
      <c r="BL143" s="28"/>
      <c r="BM143" s="6"/>
      <c r="BN143" s="6"/>
      <c r="BO143" s="80"/>
    </row>
    <row r="144" spans="4:67" ht="15" customHeight="1">
      <c r="D144" s="2"/>
      <c r="E144" s="80"/>
      <c r="Q144" s="4"/>
      <c r="S144" s="6"/>
      <c r="T144" s="6"/>
      <c r="U144" s="6"/>
      <c r="V144" s="106"/>
      <c r="W144" s="106"/>
      <c r="X144" s="6"/>
      <c r="AA144" s="6"/>
      <c r="AC144" s="6"/>
      <c r="AE144" s="6"/>
      <c r="BA144" s="80"/>
      <c r="BF144" s="109"/>
      <c r="BH144" s="107"/>
      <c r="BI144" s="107"/>
      <c r="BJ144" s="107"/>
      <c r="BK144" s="80"/>
      <c r="BL144" s="28"/>
      <c r="BM144" s="6"/>
      <c r="BN144" s="6"/>
      <c r="BO144" s="80"/>
    </row>
    <row r="145" spans="4:67" ht="15" customHeight="1">
      <c r="D145" s="2"/>
      <c r="E145" s="80"/>
      <c r="Q145" s="4"/>
      <c r="S145" s="6"/>
      <c r="T145" s="6"/>
      <c r="U145" s="6"/>
      <c r="V145" s="106"/>
      <c r="W145" s="106"/>
      <c r="X145" s="6"/>
      <c r="AA145" s="6"/>
      <c r="AE145" s="6"/>
      <c r="BA145" s="80"/>
      <c r="BF145" s="109"/>
      <c r="BH145" s="107"/>
      <c r="BI145" s="107"/>
      <c r="BJ145" s="107"/>
      <c r="BK145" s="80"/>
      <c r="BL145" s="28"/>
      <c r="BM145" s="6"/>
      <c r="BN145" s="6"/>
      <c r="BO145" s="80"/>
    </row>
    <row r="146" spans="4:67" ht="15" customHeight="1">
      <c r="D146" s="2"/>
      <c r="E146" s="80"/>
      <c r="Q146" s="4"/>
      <c r="S146" s="6"/>
      <c r="T146" s="6"/>
      <c r="U146" s="6"/>
      <c r="V146" s="106"/>
      <c r="W146" s="106"/>
      <c r="AA146" s="6"/>
      <c r="AE146" s="6"/>
      <c r="BA146" s="80"/>
      <c r="BF146" s="109"/>
      <c r="BH146" s="107"/>
      <c r="BI146" s="107"/>
      <c r="BJ146" s="107"/>
      <c r="BK146" s="80"/>
      <c r="BL146" s="28"/>
      <c r="BM146" s="6"/>
      <c r="BN146" s="6"/>
      <c r="BO146" s="80"/>
    </row>
    <row r="147" spans="4:67" ht="15" customHeight="1">
      <c r="D147" s="2"/>
      <c r="E147" s="80"/>
      <c r="Q147" s="4"/>
      <c r="S147" s="6"/>
      <c r="T147" s="6"/>
      <c r="U147" s="6"/>
      <c r="V147" s="106"/>
      <c r="W147" s="106"/>
      <c r="AA147" s="6"/>
      <c r="AE147" s="6"/>
      <c r="BA147" s="80"/>
      <c r="BF147" s="109"/>
      <c r="BH147" s="107"/>
      <c r="BI147" s="107"/>
      <c r="BJ147" s="107"/>
      <c r="BK147" s="80"/>
      <c r="BL147" s="28"/>
      <c r="BM147" s="6"/>
      <c r="BN147" s="6"/>
      <c r="BO147" s="80"/>
    </row>
    <row r="148" spans="4:67" ht="15" customHeight="1">
      <c r="D148" s="2"/>
      <c r="E148" s="80"/>
      <c r="S148" s="6"/>
      <c r="T148" s="6"/>
      <c r="U148" s="6"/>
      <c r="V148" s="106"/>
      <c r="W148" s="106"/>
      <c r="AA148" s="6"/>
      <c r="AC148" s="6"/>
      <c r="AE148" s="6"/>
      <c r="BA148" s="80"/>
      <c r="BF148" s="109"/>
      <c r="BH148" s="107"/>
      <c r="BI148" s="107"/>
      <c r="BJ148" s="107"/>
      <c r="BK148" s="80"/>
      <c r="BL148" s="28"/>
      <c r="BM148" s="6"/>
      <c r="BN148" s="6"/>
      <c r="BO148" s="80"/>
    </row>
    <row r="149" spans="4:67" ht="15" customHeight="1">
      <c r="D149" s="2"/>
      <c r="E149" s="80"/>
      <c r="Q149" s="4"/>
      <c r="S149" s="6"/>
      <c r="T149" s="6"/>
      <c r="U149" s="6"/>
      <c r="V149" s="106"/>
      <c r="W149" s="106"/>
      <c r="AA149" s="6"/>
      <c r="AE149" s="6"/>
      <c r="BA149" s="80"/>
      <c r="BF149"/>
      <c r="BK149" s="25"/>
      <c r="BL149" s="27"/>
      <c r="BM149" s="6"/>
      <c r="BN149" s="6"/>
      <c r="BO149" s="80"/>
    </row>
    <row r="150" spans="4:67" ht="15" customHeight="1">
      <c r="D150" s="2"/>
      <c r="E150" s="80"/>
      <c r="Q150" s="4"/>
      <c r="S150" s="6"/>
      <c r="T150" s="6"/>
      <c r="U150" s="6"/>
      <c r="V150" s="106"/>
      <c r="W150" s="106"/>
      <c r="X150" s="6"/>
      <c r="AA150" s="6"/>
      <c r="AC150" s="6"/>
      <c r="AE150" s="6"/>
      <c r="BA150" s="80"/>
      <c r="BF150"/>
      <c r="BH150" s="107"/>
      <c r="BK150" s="25"/>
      <c r="BL150" s="27"/>
      <c r="BM150" s="6"/>
      <c r="BN150" s="6"/>
      <c r="BO150" s="80"/>
    </row>
    <row r="151" spans="4:67" ht="15" customHeight="1">
      <c r="D151" s="2"/>
      <c r="E151" s="80"/>
      <c r="S151" s="6"/>
      <c r="T151" s="6"/>
      <c r="U151" s="6"/>
      <c r="V151" s="106"/>
      <c r="W151" s="106"/>
      <c r="AA151" s="6"/>
      <c r="AE151" s="6"/>
      <c r="BA151" s="80"/>
      <c r="BF151"/>
      <c r="BH151" s="107"/>
      <c r="BK151" s="25"/>
      <c r="BL151" s="27"/>
      <c r="BM151" s="6"/>
      <c r="BN151" s="6"/>
      <c r="BO151" s="80"/>
    </row>
    <row r="152" spans="4:67" ht="15" customHeight="1">
      <c r="D152" s="2"/>
      <c r="E152" s="80"/>
      <c r="Q152" s="4"/>
      <c r="S152" s="6"/>
      <c r="T152" s="6"/>
      <c r="U152" s="6"/>
      <c r="V152" s="106"/>
      <c r="W152" s="106"/>
      <c r="X152" s="6"/>
      <c r="AA152" s="6"/>
      <c r="AE152" s="6"/>
      <c r="BA152" s="80"/>
      <c r="BF152" s="4"/>
      <c r="BH152" s="107"/>
      <c r="BK152" s="25"/>
      <c r="BL152" s="27"/>
      <c r="BM152" s="6"/>
      <c r="BN152" s="6"/>
      <c r="BO152" s="80"/>
    </row>
    <row r="153" spans="4:67" ht="15" customHeight="1">
      <c r="D153" s="4"/>
      <c r="E153" s="80"/>
      <c r="Q153" s="4"/>
      <c r="S153" s="6"/>
      <c r="T153" s="6"/>
      <c r="U153" s="6"/>
      <c r="V153" s="106"/>
      <c r="W153" s="106"/>
      <c r="AA153" s="6"/>
      <c r="AC153" s="6"/>
      <c r="AE153" s="6"/>
      <c r="BA153" s="80"/>
      <c r="BF153" s="4"/>
      <c r="BH153" s="107"/>
      <c r="BK153" s="25"/>
      <c r="BL153" s="27"/>
      <c r="BM153" s="6"/>
      <c r="BN153" s="6"/>
      <c r="BO153" s="80"/>
    </row>
    <row r="154" spans="4:67" ht="15" customHeight="1">
      <c r="D154" s="2"/>
      <c r="E154" s="80"/>
      <c r="S154" s="6"/>
      <c r="T154" s="6"/>
      <c r="U154" s="6"/>
      <c r="V154" s="106"/>
      <c r="W154" s="106"/>
      <c r="X154" s="6"/>
      <c r="AA154" s="6"/>
      <c r="AC154" s="6"/>
      <c r="AE154" s="6"/>
      <c r="BA154" s="80"/>
      <c r="BF154"/>
      <c r="BH154" s="107"/>
      <c r="BK154" s="25"/>
      <c r="BL154" s="27"/>
      <c r="BM154" s="6"/>
      <c r="BN154" s="6"/>
      <c r="BO154" s="80"/>
    </row>
    <row r="155" spans="4:67" ht="15" customHeight="1">
      <c r="D155" s="2"/>
      <c r="E155" s="80"/>
      <c r="Q155" s="4"/>
      <c r="S155" s="6"/>
      <c r="T155" s="6"/>
      <c r="U155" s="6"/>
      <c r="V155" s="106"/>
      <c r="W155" s="106"/>
      <c r="X155" s="6"/>
      <c r="AA155" s="6"/>
      <c r="AE155" s="6"/>
      <c r="BA155" s="80"/>
      <c r="BF155" s="4"/>
      <c r="BH155" s="107"/>
      <c r="BK155" s="80"/>
      <c r="BL155" s="28"/>
      <c r="BM155" s="6"/>
      <c r="BN155" s="6"/>
      <c r="BO155" s="80"/>
    </row>
    <row r="156" spans="4:67" ht="15" customHeight="1">
      <c r="D156" s="2"/>
      <c r="E156" s="80"/>
      <c r="Q156" s="4"/>
      <c r="S156" s="6"/>
      <c r="T156" s="6"/>
      <c r="U156" s="6"/>
      <c r="V156" s="106"/>
      <c r="W156" s="106"/>
      <c r="AA156" s="6"/>
      <c r="AC156" s="6"/>
      <c r="AE156" s="6"/>
      <c r="BA156" s="80"/>
      <c r="BF156" s="4"/>
      <c r="BH156" s="107"/>
      <c r="BK156" s="80"/>
      <c r="BL156" s="28"/>
      <c r="BM156" s="6"/>
      <c r="BN156" s="6"/>
      <c r="BO156" s="80"/>
    </row>
    <row r="157" spans="4:67" ht="15" customHeight="1">
      <c r="D157" s="2"/>
      <c r="E157" s="80"/>
      <c r="S157" s="6"/>
      <c r="T157" s="6"/>
      <c r="U157" s="6"/>
      <c r="V157" s="106"/>
      <c r="W157" s="106"/>
      <c r="X157" s="6"/>
      <c r="AA157" s="6"/>
      <c r="AC157" s="6"/>
      <c r="AE157" s="6"/>
      <c r="BA157" s="80"/>
      <c r="BF157"/>
      <c r="BH157" s="107"/>
      <c r="BK157" s="25"/>
      <c r="BL157" s="27"/>
      <c r="BM157" s="6"/>
      <c r="BN157" s="6"/>
      <c r="BO157" s="80"/>
    </row>
    <row r="158" spans="4:67" ht="15" customHeight="1">
      <c r="D158" s="2"/>
      <c r="E158" s="80"/>
      <c r="S158" s="6"/>
      <c r="T158" s="6"/>
      <c r="U158" s="6"/>
      <c r="V158" s="106"/>
      <c r="W158" s="106"/>
      <c r="AA158" s="6"/>
      <c r="AC158" s="6"/>
      <c r="AE158" s="6"/>
      <c r="BA158" s="80"/>
      <c r="BF158"/>
      <c r="BH158" s="107"/>
      <c r="BK158" s="25"/>
      <c r="BL158" s="27"/>
      <c r="BM158" s="6"/>
      <c r="BN158" s="6"/>
      <c r="BO158" s="80"/>
    </row>
    <row r="159" spans="4:67" ht="15" customHeight="1">
      <c r="D159" s="2"/>
      <c r="E159" s="80"/>
      <c r="Q159" s="4"/>
      <c r="S159" s="6"/>
      <c r="T159" s="6"/>
      <c r="U159" s="6"/>
      <c r="V159" s="106"/>
      <c r="W159" s="106"/>
      <c r="AA159" s="6"/>
      <c r="AE159" s="6"/>
      <c r="BA159" s="80"/>
      <c r="BF159"/>
      <c r="BH159" s="107"/>
      <c r="BK159" s="25"/>
      <c r="BL159" s="27"/>
      <c r="BM159" s="6"/>
      <c r="BN159" s="6"/>
      <c r="BO159" s="80"/>
    </row>
    <row r="160" spans="4:67" ht="15" customHeight="1">
      <c r="D160" s="2"/>
      <c r="E160" s="80"/>
      <c r="Q160" s="4"/>
      <c r="S160" s="6"/>
      <c r="T160" s="6"/>
      <c r="U160" s="6"/>
      <c r="V160" s="106"/>
      <c r="W160" s="106"/>
      <c r="AA160" s="6"/>
      <c r="AE160" s="6"/>
      <c r="BA160" s="80"/>
      <c r="BF160"/>
      <c r="BK160" s="25"/>
      <c r="BL160" s="27"/>
      <c r="BM160" s="6"/>
      <c r="BN160" s="6"/>
      <c r="BO160" s="80"/>
    </row>
    <row r="161" spans="1:67" ht="15" customHeight="1">
      <c r="D161" s="2"/>
      <c r="E161" s="80"/>
      <c r="Q161" s="4"/>
      <c r="S161" s="6"/>
      <c r="T161" s="6"/>
      <c r="U161" s="6"/>
      <c r="V161" s="106"/>
      <c r="W161" s="106"/>
      <c r="X161" s="6"/>
      <c r="AA161" s="6"/>
      <c r="AC161" s="6"/>
      <c r="AE161" s="6"/>
      <c r="BA161" s="80"/>
      <c r="BF161"/>
      <c r="BK161" s="25"/>
      <c r="BL161" s="27"/>
      <c r="BM161" s="6"/>
      <c r="BN161" s="6"/>
      <c r="BO161" s="80"/>
    </row>
    <row r="162" spans="1:67" ht="15" customHeight="1">
      <c r="D162" s="2"/>
      <c r="E162" s="80"/>
      <c r="Q162" s="4"/>
      <c r="S162" s="6"/>
      <c r="T162" s="6"/>
      <c r="U162" s="6"/>
      <c r="V162" s="106"/>
      <c r="W162" s="106"/>
      <c r="AA162" s="6"/>
      <c r="AE162" s="6"/>
      <c r="BA162" s="80"/>
      <c r="BF162"/>
      <c r="BK162" s="25"/>
      <c r="BL162" s="27"/>
      <c r="BM162" s="6"/>
      <c r="BN162" s="6"/>
      <c r="BO162" s="80"/>
    </row>
    <row r="163" spans="1:67" ht="15" customHeight="1">
      <c r="D163" s="2"/>
      <c r="E163" s="80"/>
      <c r="Q163" s="4"/>
      <c r="S163" s="6"/>
      <c r="T163" s="6"/>
      <c r="U163" s="6"/>
      <c r="V163" s="106"/>
      <c r="W163" s="106"/>
      <c r="AA163" s="6"/>
      <c r="AC163" s="6"/>
      <c r="AE163" s="6"/>
      <c r="BA163" s="80"/>
      <c r="BF163"/>
      <c r="BH163" s="107"/>
      <c r="BK163" s="25"/>
      <c r="BL163" s="27"/>
      <c r="BM163" s="6"/>
      <c r="BN163" s="6"/>
      <c r="BO163" s="80"/>
    </row>
    <row r="164" spans="1:67" ht="15" customHeight="1">
      <c r="D164" s="2"/>
      <c r="E164" s="80"/>
      <c r="Q164" s="4"/>
      <c r="S164" s="6"/>
      <c r="T164" s="6"/>
      <c r="U164" s="6"/>
      <c r="V164" s="106"/>
      <c r="W164" s="106"/>
      <c r="AA164" s="6"/>
      <c r="AE164" s="6"/>
      <c r="BA164" s="80"/>
      <c r="BF164"/>
      <c r="BH164" s="107"/>
      <c r="BK164" s="25"/>
      <c r="BL164" s="27"/>
      <c r="BM164" s="6"/>
      <c r="BN164" s="6"/>
      <c r="BO164" s="80"/>
    </row>
    <row r="165" spans="1:67" ht="15" customHeight="1">
      <c r="D165" s="2"/>
      <c r="E165" s="80"/>
      <c r="Q165" s="4"/>
      <c r="S165" s="6"/>
      <c r="T165" s="6"/>
      <c r="U165" s="6"/>
      <c r="V165" s="106"/>
      <c r="W165" s="106"/>
      <c r="AA165" s="6"/>
      <c r="AC165" s="6"/>
      <c r="AE165" s="6"/>
      <c r="BA165" s="80"/>
      <c r="BF165" s="4"/>
      <c r="BH165" s="107"/>
      <c r="BK165" s="25"/>
      <c r="BL165" s="27"/>
      <c r="BM165" s="6"/>
      <c r="BN165" s="6"/>
      <c r="BO165" s="80"/>
    </row>
    <row r="166" spans="1:67" ht="15" customHeight="1">
      <c r="D166" s="2"/>
      <c r="E166" s="80"/>
      <c r="Q166" s="4"/>
      <c r="S166" s="6"/>
      <c r="T166" s="6"/>
      <c r="U166" s="6"/>
      <c r="V166" s="106"/>
      <c r="W166" s="106"/>
      <c r="AA166" s="6"/>
      <c r="AE166" s="6"/>
      <c r="BA166" s="80"/>
      <c r="BF166" s="4"/>
      <c r="BH166" s="107"/>
      <c r="BK166" s="25"/>
      <c r="BL166" s="27"/>
      <c r="BM166" s="6"/>
      <c r="BN166" s="6"/>
      <c r="BO166" s="80"/>
    </row>
    <row r="167" spans="1:67" ht="15" customHeight="1">
      <c r="D167" s="2"/>
      <c r="E167" s="80"/>
      <c r="Q167" s="4"/>
      <c r="S167" s="6"/>
      <c r="T167" s="6"/>
      <c r="U167" s="6"/>
      <c r="V167" s="106"/>
      <c r="W167" s="106"/>
      <c r="AA167" s="6"/>
      <c r="AC167" s="6"/>
      <c r="AE167" s="6"/>
      <c r="BA167" s="80"/>
      <c r="BF167" s="4"/>
      <c r="BH167" s="107"/>
      <c r="BK167" s="25"/>
      <c r="BL167" s="28"/>
      <c r="BM167" s="6"/>
      <c r="BN167" s="6"/>
      <c r="BO167" s="80"/>
    </row>
    <row r="168" spans="1:67">
      <c r="D168" s="2"/>
      <c r="E168" s="80"/>
      <c r="Q168" s="4"/>
      <c r="S168" s="6"/>
      <c r="T168" s="6"/>
      <c r="U168" s="6"/>
      <c r="V168" s="106"/>
      <c r="W168" s="106"/>
      <c r="X168" s="6"/>
      <c r="AA168" s="6"/>
      <c r="AE168" s="6"/>
      <c r="BA168" s="80"/>
      <c r="BF168"/>
      <c r="BH168" s="107"/>
      <c r="BK168" s="25"/>
      <c r="BL168" s="27"/>
      <c r="BM168" s="6"/>
      <c r="BN168" s="6"/>
      <c r="BO168" s="80"/>
    </row>
    <row r="169" spans="1:67">
      <c r="A169" s="33"/>
      <c r="D169" s="2"/>
      <c r="E169" s="80"/>
      <c r="S169" s="6"/>
      <c r="T169" s="6"/>
      <c r="U169" s="6"/>
      <c r="V169" s="106"/>
      <c r="W169" s="106"/>
      <c r="AA169" s="6"/>
      <c r="AC169" s="6"/>
      <c r="AE169" s="6"/>
      <c r="BA169" s="80"/>
      <c r="BF169"/>
      <c r="BK169" s="80"/>
      <c r="BL169" s="28"/>
      <c r="BM169" s="6"/>
      <c r="BN169" s="6"/>
      <c r="BO169" s="80"/>
    </row>
    <row r="170" spans="1:67">
      <c r="D170" s="2"/>
      <c r="E170" s="80"/>
      <c r="S170" s="6"/>
      <c r="T170" s="6"/>
      <c r="U170" s="6"/>
      <c r="V170" s="106"/>
      <c r="W170" s="106"/>
      <c r="AA170" s="6"/>
      <c r="AE170" s="6"/>
      <c r="BA170" s="80"/>
      <c r="BF170"/>
      <c r="BH170" s="107"/>
      <c r="BK170" s="80"/>
      <c r="BL170" s="15"/>
      <c r="BM170" s="6"/>
      <c r="BN170" s="6"/>
      <c r="BO170" s="80"/>
    </row>
    <row r="171" spans="1:67">
      <c r="D171" s="2"/>
      <c r="E171" s="80"/>
      <c r="Q171" s="4"/>
      <c r="S171" s="6"/>
      <c r="T171" s="6"/>
      <c r="U171" s="6"/>
      <c r="V171" s="106"/>
      <c r="W171" s="106"/>
      <c r="AA171" s="6"/>
      <c r="AE171" s="6"/>
      <c r="BA171" s="80"/>
      <c r="BF171"/>
      <c r="BK171" s="25"/>
      <c r="BL171" s="27"/>
      <c r="BM171" s="6"/>
      <c r="BN171" s="6"/>
      <c r="BO171" s="80"/>
    </row>
    <row r="172" spans="1:67" ht="15" customHeight="1">
      <c r="D172" s="2"/>
      <c r="E172" s="80"/>
      <c r="S172" s="6"/>
      <c r="T172" s="6"/>
      <c r="U172" s="6"/>
      <c r="V172" s="106"/>
      <c r="W172" s="106"/>
      <c r="X172" s="6"/>
      <c r="AA172" s="6"/>
      <c r="AC172" s="6"/>
      <c r="AE172" s="6"/>
      <c r="BA172" s="80"/>
      <c r="BF172"/>
      <c r="BK172" s="25"/>
      <c r="BL172" s="27"/>
      <c r="BM172" s="6"/>
      <c r="BN172" s="6"/>
      <c r="BO172" s="80"/>
    </row>
    <row r="173" spans="1:67">
      <c r="D173" s="2"/>
      <c r="E173" s="80"/>
      <c r="S173" s="6"/>
      <c r="T173" s="6"/>
      <c r="U173" s="6"/>
      <c r="V173" s="106"/>
      <c r="W173" s="106"/>
      <c r="AA173" s="6"/>
      <c r="AC173" s="6"/>
      <c r="AE173" s="6"/>
      <c r="BA173" s="80"/>
      <c r="BF173"/>
      <c r="BH173" s="107"/>
      <c r="BK173" s="25"/>
      <c r="BL173" s="27"/>
      <c r="BM173" s="6"/>
      <c r="BN173" s="6"/>
      <c r="BO173" s="80"/>
    </row>
    <row r="174" spans="1:67">
      <c r="D174" s="2"/>
      <c r="E174" s="80"/>
      <c r="S174" s="6"/>
      <c r="T174" s="6"/>
      <c r="U174" s="6"/>
      <c r="V174" s="106"/>
      <c r="W174" s="106"/>
      <c r="AA174" s="6"/>
      <c r="AC174" s="6"/>
      <c r="AE174" s="6"/>
      <c r="BA174" s="80"/>
      <c r="BF174"/>
      <c r="BH174" s="107"/>
      <c r="BK174" s="25"/>
      <c r="BL174" s="27"/>
      <c r="BM174" s="6"/>
      <c r="BN174" s="6"/>
      <c r="BO174" s="80"/>
    </row>
    <row r="175" spans="1:67">
      <c r="D175" s="2"/>
      <c r="E175" s="80"/>
      <c r="Q175" s="4"/>
      <c r="S175" s="6"/>
      <c r="T175" s="6"/>
      <c r="U175" s="6"/>
      <c r="V175" s="106"/>
      <c r="W175" s="106"/>
      <c r="X175" s="6"/>
      <c r="AA175" s="6"/>
      <c r="AE175" s="6"/>
      <c r="BA175" s="80"/>
      <c r="BF175" s="4"/>
      <c r="BH175" s="107"/>
      <c r="BK175" s="25"/>
      <c r="BL175" s="28"/>
      <c r="BM175" s="6"/>
      <c r="BN175" s="6"/>
      <c r="BO175" s="80"/>
    </row>
    <row r="176" spans="1:67">
      <c r="D176" s="2"/>
      <c r="E176" s="80"/>
      <c r="Q176" s="4"/>
      <c r="S176" s="6"/>
      <c r="T176" s="6"/>
      <c r="U176" s="6"/>
      <c r="V176" s="106"/>
      <c r="W176" s="106"/>
      <c r="X176" s="6"/>
      <c r="AA176" s="6"/>
      <c r="AC176" s="6"/>
      <c r="AE176" s="6"/>
      <c r="BA176" s="80"/>
      <c r="BF176" s="4"/>
      <c r="BH176" s="107"/>
      <c r="BK176" s="25"/>
      <c r="BL176" s="28"/>
      <c r="BM176" s="6"/>
      <c r="BN176" s="6"/>
      <c r="BO176" s="80"/>
    </row>
    <row r="177" spans="4:67">
      <c r="D177" s="2"/>
      <c r="E177" s="80"/>
      <c r="S177" s="6"/>
      <c r="T177" s="6"/>
      <c r="U177" s="6"/>
      <c r="V177" s="106"/>
      <c r="W177" s="106"/>
      <c r="AA177" s="6"/>
      <c r="AC177" s="6"/>
      <c r="AE177" s="6"/>
      <c r="BA177" s="80"/>
      <c r="BF177"/>
      <c r="BH177" s="107"/>
      <c r="BK177" s="25"/>
      <c r="BL177" s="27"/>
      <c r="BM177" s="6"/>
      <c r="BN177" s="6"/>
      <c r="BO177" s="80"/>
    </row>
    <row r="178" spans="4:67">
      <c r="D178" s="2"/>
      <c r="E178" s="80"/>
      <c r="Q178" s="4"/>
      <c r="S178" s="6"/>
      <c r="T178" s="6"/>
      <c r="U178" s="6"/>
      <c r="V178" s="106"/>
      <c r="W178" s="106"/>
      <c r="X178" s="6"/>
      <c r="AA178" s="6"/>
      <c r="AC178" s="6"/>
      <c r="AE178" s="6"/>
      <c r="BA178" s="80"/>
      <c r="BF178" s="4"/>
      <c r="BH178" s="107"/>
      <c r="BK178" s="80"/>
      <c r="BL178" s="28"/>
      <c r="BM178" s="6"/>
      <c r="BN178" s="6"/>
      <c r="BO178" s="80"/>
    </row>
    <row r="179" spans="4:67">
      <c r="D179" s="2"/>
      <c r="E179" s="80"/>
      <c r="S179" s="6"/>
      <c r="T179" s="6"/>
      <c r="U179" s="6"/>
      <c r="V179" s="106"/>
      <c r="W179" s="106"/>
      <c r="AA179" s="6"/>
      <c r="AE179" s="6"/>
      <c r="BA179" s="80"/>
      <c r="BF179"/>
      <c r="BH179" s="107"/>
      <c r="BK179" s="25"/>
      <c r="BL179" s="27"/>
      <c r="BM179" s="6"/>
      <c r="BN179" s="6"/>
      <c r="BO179" s="80"/>
    </row>
    <row r="180" spans="4:67">
      <c r="D180" s="2"/>
      <c r="E180" s="80"/>
      <c r="Q180" s="4"/>
      <c r="S180" s="6"/>
      <c r="T180" s="6"/>
      <c r="U180" s="6"/>
      <c r="V180" s="106"/>
      <c r="W180" s="106"/>
      <c r="AA180" s="6"/>
      <c r="AE180" s="6"/>
      <c r="BA180" s="80"/>
      <c r="BF180" s="4"/>
      <c r="BH180" s="107"/>
      <c r="BK180" s="25"/>
      <c r="BL180" s="28"/>
      <c r="BM180" s="6"/>
      <c r="BN180" s="6"/>
      <c r="BO180" s="80"/>
    </row>
    <row r="181" spans="4:67">
      <c r="D181" s="2"/>
      <c r="E181" s="80"/>
      <c r="Q181" s="4"/>
      <c r="S181" s="6"/>
      <c r="T181" s="6"/>
      <c r="U181" s="6"/>
      <c r="V181" s="106"/>
      <c r="W181" s="106"/>
      <c r="AA181" s="6"/>
      <c r="AC181" s="6"/>
      <c r="AE181" s="6"/>
      <c r="BA181" s="80"/>
      <c r="BF181" s="4"/>
      <c r="BH181" s="107"/>
      <c r="BK181" s="25"/>
      <c r="BL181" s="27"/>
      <c r="BM181" s="6"/>
      <c r="BN181" s="6"/>
      <c r="BO181" s="80"/>
    </row>
    <row r="182" spans="4:67" ht="15" customHeight="1">
      <c r="D182" s="2"/>
      <c r="E182" s="80"/>
      <c r="Q182" s="4"/>
      <c r="S182" s="6"/>
      <c r="T182" s="6"/>
      <c r="U182" s="6"/>
      <c r="V182" s="106"/>
      <c r="W182" s="106"/>
      <c r="AA182" s="6"/>
      <c r="AC182" s="6"/>
      <c r="AE182" s="6"/>
      <c r="BA182" s="80"/>
      <c r="BF182" s="4"/>
      <c r="BH182" s="107"/>
      <c r="BK182" s="25"/>
      <c r="BL182" s="28"/>
      <c r="BM182" s="6"/>
      <c r="BN182" s="6"/>
      <c r="BO182" s="80"/>
    </row>
    <row r="183" spans="4:67">
      <c r="D183" s="2"/>
      <c r="E183" s="80"/>
      <c r="Q183" s="4"/>
      <c r="S183" s="6"/>
      <c r="T183" s="6"/>
      <c r="U183" s="6"/>
      <c r="V183" s="106"/>
      <c r="W183" s="106"/>
      <c r="AA183" s="6"/>
      <c r="AC183" s="6"/>
      <c r="AE183" s="6"/>
      <c r="BA183" s="80"/>
      <c r="BF183" s="4"/>
      <c r="BH183" s="107"/>
      <c r="BK183" s="25"/>
      <c r="BL183" s="27"/>
      <c r="BM183" s="6"/>
      <c r="BN183" s="6"/>
      <c r="BO183" s="80"/>
    </row>
    <row r="184" spans="4:67">
      <c r="D184" s="2"/>
      <c r="E184" s="80"/>
      <c r="S184" s="6"/>
      <c r="T184" s="6"/>
      <c r="U184" s="6"/>
      <c r="V184" s="106"/>
      <c r="W184" s="106"/>
      <c r="X184" s="6"/>
      <c r="AA184" s="6"/>
      <c r="AC184" s="6"/>
      <c r="AE184" s="6"/>
      <c r="BA184" s="80"/>
      <c r="BF184"/>
      <c r="BH184" s="107"/>
      <c r="BK184" s="25"/>
      <c r="BL184" s="27"/>
      <c r="BM184" s="6"/>
      <c r="BN184" s="6"/>
      <c r="BO184" s="80"/>
    </row>
    <row r="185" spans="4:67">
      <c r="D185" s="2"/>
      <c r="E185" s="80"/>
      <c r="S185" s="6"/>
      <c r="T185" s="6"/>
      <c r="U185" s="6"/>
      <c r="V185" s="106"/>
      <c r="W185" s="106"/>
      <c r="AA185" s="6"/>
      <c r="AC185" s="6"/>
      <c r="AE185" s="6"/>
      <c r="BA185" s="80"/>
      <c r="BF185"/>
      <c r="BK185" s="25"/>
      <c r="BL185" s="27"/>
      <c r="BM185" s="6"/>
      <c r="BN185" s="6"/>
      <c r="BO185" s="80"/>
    </row>
    <row r="186" spans="4:67">
      <c r="D186" s="2"/>
      <c r="E186" s="80"/>
      <c r="S186" s="6"/>
      <c r="T186" s="6"/>
      <c r="U186" s="6"/>
      <c r="V186" s="106"/>
      <c r="W186" s="106"/>
      <c r="X186" s="6"/>
      <c r="AA186" s="6"/>
      <c r="AE186" s="6"/>
      <c r="BA186" s="80"/>
      <c r="BF186"/>
      <c r="BH186" s="107"/>
      <c r="BK186" s="25"/>
      <c r="BL186" s="27"/>
      <c r="BM186" s="6"/>
      <c r="BN186" s="6"/>
      <c r="BO186" s="80"/>
    </row>
    <row r="187" spans="4:67">
      <c r="D187" s="2"/>
      <c r="E187" s="80"/>
      <c r="Q187" s="4"/>
      <c r="S187" s="6"/>
      <c r="T187" s="6"/>
      <c r="U187" s="6"/>
      <c r="V187" s="106"/>
      <c r="W187" s="106"/>
      <c r="AA187" s="6"/>
      <c r="AC187" s="6"/>
      <c r="AE187" s="6"/>
      <c r="BA187" s="80"/>
      <c r="BF187" s="4"/>
      <c r="BH187" s="107"/>
      <c r="BK187" s="25"/>
      <c r="BL187" s="27"/>
      <c r="BM187" s="6"/>
      <c r="BN187" s="6"/>
      <c r="BO187" s="80"/>
    </row>
    <row r="188" spans="4:67">
      <c r="D188" s="2"/>
      <c r="E188" s="80"/>
      <c r="S188" s="6"/>
      <c r="T188" s="6"/>
      <c r="U188" s="6"/>
      <c r="V188" s="106"/>
      <c r="W188" s="106"/>
      <c r="AA188" s="6"/>
      <c r="AC188" s="6"/>
      <c r="AE188" s="6"/>
      <c r="BA188" s="80"/>
      <c r="BF188"/>
      <c r="BK188" s="25"/>
      <c r="BL188" s="27"/>
      <c r="BM188" s="6"/>
      <c r="BN188" s="6"/>
      <c r="BO188" s="80"/>
    </row>
    <row r="189" spans="4:67">
      <c r="D189" s="2"/>
      <c r="E189" s="80"/>
      <c r="S189" s="6"/>
      <c r="T189" s="6"/>
      <c r="U189" s="6"/>
      <c r="V189" s="106"/>
      <c r="W189" s="106"/>
      <c r="AA189" s="6"/>
      <c r="AC189" s="6"/>
      <c r="AE189" s="6"/>
      <c r="BA189" s="80"/>
      <c r="BF189"/>
      <c r="BH189" s="107"/>
      <c r="BK189" s="80"/>
      <c r="BL189" s="15"/>
      <c r="BM189" s="6"/>
      <c r="BN189" s="6"/>
      <c r="BO189" s="80"/>
    </row>
    <row r="190" spans="4:67">
      <c r="D190" s="2"/>
      <c r="E190" s="80"/>
      <c r="Q190" s="4"/>
      <c r="S190" s="6"/>
      <c r="T190" s="6"/>
      <c r="U190" s="6"/>
      <c r="V190" s="106"/>
      <c r="W190" s="106"/>
      <c r="AA190" s="6"/>
      <c r="AE190" s="6"/>
      <c r="BA190" s="80"/>
      <c r="BF190"/>
      <c r="BH190" s="107"/>
      <c r="BK190" s="80"/>
      <c r="BL190" s="15"/>
      <c r="BM190" s="6"/>
      <c r="BN190" s="6"/>
      <c r="BO190" s="80"/>
    </row>
    <row r="191" spans="4:67">
      <c r="D191" s="2"/>
      <c r="E191" s="80"/>
      <c r="S191" s="6"/>
      <c r="T191" s="6"/>
      <c r="U191" s="6"/>
      <c r="V191" s="106"/>
      <c r="W191" s="106"/>
      <c r="X191" s="6"/>
      <c r="AA191" s="6"/>
      <c r="AE191" s="6"/>
      <c r="BA191" s="80"/>
      <c r="BF191"/>
      <c r="BH191" s="107"/>
      <c r="BK191" s="25"/>
      <c r="BL191" s="27"/>
      <c r="BM191" s="6"/>
      <c r="BN191" s="6"/>
      <c r="BO191" s="80"/>
    </row>
    <row r="192" spans="4:67">
      <c r="D192" s="2"/>
      <c r="E192" s="80"/>
      <c r="Q192" s="4"/>
      <c r="S192" s="6"/>
      <c r="T192" s="6"/>
      <c r="U192" s="6"/>
      <c r="V192" s="106"/>
      <c r="W192" s="106"/>
      <c r="AA192" s="6"/>
      <c r="AC192" s="6"/>
      <c r="AE192" s="6"/>
      <c r="BA192" s="80"/>
      <c r="BF192" s="4"/>
      <c r="BH192" s="107"/>
      <c r="BK192" s="25"/>
      <c r="BL192" s="27"/>
      <c r="BM192" s="6"/>
      <c r="BN192" s="6"/>
      <c r="BO192" s="80"/>
    </row>
    <row r="193" spans="4:67">
      <c r="D193" s="2"/>
      <c r="E193" s="80"/>
      <c r="Q193" s="4"/>
      <c r="S193" s="6"/>
      <c r="T193" s="6"/>
      <c r="U193" s="6"/>
      <c r="V193" s="106"/>
      <c r="W193" s="106"/>
      <c r="AA193" s="6"/>
      <c r="AE193" s="6"/>
      <c r="BA193" s="80"/>
      <c r="BF193" s="4"/>
      <c r="BH193" s="107"/>
      <c r="BK193" s="25"/>
      <c r="BL193" s="27"/>
      <c r="BM193" s="6"/>
      <c r="BN193" s="6"/>
      <c r="BO193" s="80"/>
    </row>
    <row r="194" spans="4:67">
      <c r="D194" s="2"/>
      <c r="E194" s="80"/>
      <c r="S194" s="6"/>
      <c r="T194" s="6"/>
      <c r="U194" s="6"/>
      <c r="V194" s="106"/>
      <c r="W194" s="106"/>
      <c r="AA194" s="6"/>
      <c r="AC194" s="6"/>
      <c r="AE194" s="6"/>
      <c r="BA194" s="80"/>
      <c r="BF194"/>
      <c r="BH194" s="107"/>
      <c r="BK194" s="80"/>
      <c r="BL194" s="15"/>
      <c r="BM194" s="6"/>
      <c r="BN194" s="6"/>
      <c r="BO194" s="80"/>
    </row>
    <row r="195" spans="4:67">
      <c r="D195" s="2"/>
      <c r="E195" s="80"/>
      <c r="Q195" s="4"/>
      <c r="S195" s="6"/>
      <c r="T195" s="6"/>
      <c r="U195" s="6"/>
      <c r="V195" s="106"/>
      <c r="W195" s="106"/>
      <c r="AA195" s="6"/>
      <c r="AE195" s="6"/>
      <c r="BA195" s="80"/>
      <c r="BF195" s="4"/>
      <c r="BH195" s="107"/>
      <c r="BK195" s="25"/>
      <c r="BL195" s="15"/>
      <c r="BM195" s="6"/>
      <c r="BN195" s="6"/>
      <c r="BO195" s="80"/>
    </row>
    <row r="196" spans="4:67">
      <c r="D196" s="2"/>
      <c r="E196" s="80"/>
      <c r="I196" s="32"/>
      <c r="N196" s="14"/>
      <c r="Q196" s="4"/>
      <c r="S196" s="6"/>
      <c r="T196" s="6"/>
      <c r="U196" s="6"/>
      <c r="V196" s="106"/>
      <c r="W196" s="106"/>
      <c r="AA196" s="6"/>
      <c r="AC196" s="6"/>
      <c r="AE196" s="6"/>
      <c r="BA196" s="80"/>
      <c r="BF196"/>
      <c r="BH196" s="107"/>
      <c r="BK196" s="80"/>
      <c r="BL196" s="15"/>
      <c r="BM196" s="6"/>
      <c r="BN196" s="6"/>
      <c r="BO196" s="80"/>
    </row>
    <row r="197" spans="4:67">
      <c r="D197" s="12"/>
      <c r="E197" s="80"/>
      <c r="F197" s="13"/>
      <c r="G197" s="13"/>
      <c r="H197" s="13"/>
      <c r="I197" s="31"/>
      <c r="J197" s="14"/>
      <c r="Q197" s="4"/>
      <c r="S197" s="6"/>
      <c r="T197" s="6"/>
      <c r="U197" s="6"/>
      <c r="V197" s="106"/>
      <c r="W197" s="106"/>
      <c r="AA197" s="6"/>
      <c r="AC197" s="6"/>
      <c r="AE197" s="6"/>
      <c r="BA197" s="80"/>
      <c r="BF197" s="4"/>
      <c r="BH197" s="107"/>
      <c r="BK197" s="25"/>
      <c r="BL197" s="15"/>
      <c r="BM197" s="6"/>
      <c r="BN197" s="6"/>
      <c r="BO197" s="80"/>
    </row>
    <row r="198" spans="4:67">
      <c r="D198" s="12"/>
      <c r="E198" s="15"/>
      <c r="F198" s="13"/>
      <c r="G198" s="13"/>
      <c r="H198" s="13"/>
      <c r="J198" s="14"/>
      <c r="S198" s="6"/>
      <c r="T198" s="6"/>
      <c r="U198" s="6"/>
      <c r="V198" s="106"/>
      <c r="W198" s="106"/>
      <c r="AA198" s="6"/>
      <c r="AE198" s="6"/>
      <c r="BA198" s="80"/>
      <c r="BF198"/>
      <c r="BH198" s="107"/>
      <c r="BK198" s="25"/>
      <c r="BL198" s="27"/>
      <c r="BM198" s="6"/>
      <c r="BN198" s="6"/>
      <c r="BO198" s="80"/>
    </row>
    <row r="199" spans="4:67">
      <c r="D199" s="2"/>
      <c r="E199" s="80"/>
      <c r="Q199" s="4"/>
      <c r="S199" s="6"/>
      <c r="T199" s="6"/>
      <c r="U199" s="6"/>
      <c r="V199" s="106"/>
      <c r="W199" s="106"/>
      <c r="AA199" s="6"/>
      <c r="AE199" s="6"/>
      <c r="BA199" s="80"/>
      <c r="BF199" s="4"/>
      <c r="BH199" s="107"/>
      <c r="BK199" s="25"/>
      <c r="BL199" s="28"/>
      <c r="BM199" s="6"/>
      <c r="BN199" s="6"/>
      <c r="BO199" s="80"/>
    </row>
    <row r="200" spans="4:67">
      <c r="D200" s="2"/>
      <c r="E200" s="80"/>
      <c r="Q200" s="4"/>
      <c r="S200" s="6"/>
      <c r="T200" s="6"/>
      <c r="U200" s="6"/>
      <c r="V200" s="106"/>
      <c r="W200" s="106"/>
      <c r="X200" s="6"/>
      <c r="AA200" s="6"/>
      <c r="AC200" s="6"/>
      <c r="AE200" s="6"/>
      <c r="BA200" s="80"/>
      <c r="BF200" s="4"/>
      <c r="BH200" s="107"/>
      <c r="BK200" s="25"/>
      <c r="BL200" s="15"/>
      <c r="BM200" s="6"/>
      <c r="BN200" s="6"/>
      <c r="BO200" s="80"/>
    </row>
    <row r="201" spans="4:67">
      <c r="D201" s="2"/>
      <c r="E201" s="80"/>
      <c r="S201" s="6"/>
      <c r="T201" s="6"/>
      <c r="U201" s="6"/>
      <c r="V201" s="106"/>
      <c r="W201" s="106"/>
      <c r="AA201" s="6"/>
      <c r="AE201" s="6"/>
      <c r="BA201" s="80"/>
      <c r="BF201"/>
      <c r="BH201" s="107"/>
      <c r="BK201" s="25"/>
      <c r="BL201" s="27"/>
      <c r="BM201" s="6"/>
      <c r="BN201" s="6"/>
      <c r="BO201" s="80"/>
    </row>
    <row r="202" spans="4:67">
      <c r="D202" s="2"/>
      <c r="E202" s="80"/>
      <c r="S202" s="6"/>
      <c r="T202" s="6"/>
      <c r="U202" s="6"/>
      <c r="V202" s="106"/>
      <c r="W202" s="106"/>
      <c r="AA202" s="6"/>
      <c r="AC202" s="6"/>
      <c r="AE202" s="6"/>
      <c r="BA202" s="80"/>
      <c r="BF202"/>
      <c r="BK202" s="25"/>
      <c r="BL202" s="15"/>
      <c r="BM202" s="6"/>
      <c r="BN202" s="6"/>
      <c r="BO202" s="80"/>
    </row>
    <row r="203" spans="4:67">
      <c r="D203" s="2"/>
      <c r="E203" s="80"/>
      <c r="S203" s="6"/>
      <c r="T203" s="6"/>
      <c r="U203" s="6"/>
      <c r="V203" s="106"/>
      <c r="W203" s="106"/>
      <c r="AA203" s="6"/>
      <c r="AC203" s="6"/>
      <c r="AE203" s="6"/>
      <c r="BA203" s="80"/>
      <c r="BF203"/>
      <c r="BK203" s="25"/>
      <c r="BL203" s="15"/>
      <c r="BM203" s="6"/>
      <c r="BN203" s="6"/>
      <c r="BO203" s="80"/>
    </row>
    <row r="204" spans="4:67">
      <c r="D204" s="2"/>
      <c r="E204" s="80"/>
      <c r="S204" s="6"/>
      <c r="T204" s="6"/>
      <c r="U204" s="6"/>
      <c r="V204" s="106"/>
      <c r="W204" s="106"/>
      <c r="AA204" s="6"/>
      <c r="AC204" s="6"/>
      <c r="AE204" s="6"/>
      <c r="BA204" s="80"/>
      <c r="BF204"/>
      <c r="BK204" s="25"/>
      <c r="BL204" s="27"/>
      <c r="BM204" s="6"/>
      <c r="BN204" s="6"/>
      <c r="BO204" s="80"/>
    </row>
    <row r="205" spans="4:67">
      <c r="D205" s="2"/>
      <c r="E205" s="80"/>
      <c r="S205" s="6"/>
      <c r="T205" s="6"/>
      <c r="U205" s="6"/>
      <c r="V205" s="106"/>
      <c r="W205" s="106"/>
      <c r="X205" s="6"/>
      <c r="AA205" s="6"/>
      <c r="AC205" s="6"/>
      <c r="AE205" s="6"/>
      <c r="BA205" s="80"/>
      <c r="BF205"/>
      <c r="BK205" s="25"/>
      <c r="BL205" s="15"/>
      <c r="BM205" s="6"/>
      <c r="BN205" s="6"/>
      <c r="BO205" s="80"/>
    </row>
    <row r="206" spans="4:67">
      <c r="D206" s="2"/>
      <c r="E206" s="80"/>
      <c r="S206" s="6"/>
      <c r="T206" s="6"/>
      <c r="U206" s="6"/>
      <c r="V206" s="106"/>
      <c r="W206" s="106"/>
      <c r="AA206" s="6"/>
      <c r="AC206" s="6"/>
      <c r="AE206" s="6"/>
      <c r="BA206" s="80"/>
      <c r="BF206"/>
      <c r="BK206" s="80"/>
      <c r="BL206" s="15"/>
      <c r="BM206" s="6"/>
      <c r="BN206" s="6"/>
      <c r="BO206" s="80"/>
    </row>
    <row r="207" spans="4:67">
      <c r="D207" s="2"/>
      <c r="E207" s="80"/>
      <c r="S207" s="6"/>
      <c r="T207" s="6"/>
      <c r="U207" s="6"/>
      <c r="V207" s="106"/>
      <c r="W207" s="106"/>
      <c r="AA207" s="6"/>
      <c r="AE207" s="6"/>
      <c r="BA207" s="80"/>
      <c r="BF207"/>
      <c r="BH207" s="107"/>
      <c r="BK207" s="25"/>
      <c r="BL207" s="27"/>
      <c r="BM207" s="6"/>
      <c r="BN207" s="6"/>
      <c r="BO207" s="80"/>
    </row>
    <row r="208" spans="4:67">
      <c r="D208" s="2"/>
      <c r="E208" s="80"/>
      <c r="S208" s="6"/>
      <c r="T208" s="6"/>
      <c r="U208" s="6"/>
      <c r="V208" s="106"/>
      <c r="W208" s="106"/>
      <c r="X208" s="6"/>
      <c r="AA208" s="6"/>
      <c r="AC208" s="6"/>
      <c r="AE208" s="6"/>
      <c r="BA208" s="80"/>
      <c r="BF208"/>
      <c r="BH208" s="107"/>
      <c r="BK208" s="25"/>
      <c r="BL208" s="27"/>
      <c r="BM208" s="6"/>
      <c r="BN208" s="6"/>
      <c r="BO208" s="80"/>
    </row>
    <row r="209" spans="4:67">
      <c r="D209" s="2"/>
      <c r="E209" s="80"/>
      <c r="S209" s="6"/>
      <c r="T209" s="6"/>
      <c r="U209" s="6"/>
      <c r="V209" s="106"/>
      <c r="W209" s="106"/>
      <c r="X209" s="6"/>
      <c r="AA209" s="6"/>
      <c r="AE209" s="6"/>
      <c r="BA209" s="80"/>
      <c r="BF209"/>
      <c r="BK209" s="25"/>
      <c r="BL209" s="27"/>
      <c r="BM209" s="6"/>
      <c r="BN209" s="6"/>
      <c r="BO209" s="80"/>
    </row>
    <row r="210" spans="4:67">
      <c r="D210" s="2"/>
      <c r="E210" s="80"/>
      <c r="S210" s="6"/>
      <c r="T210" s="6"/>
      <c r="U210" s="6"/>
      <c r="V210" s="106"/>
      <c r="W210" s="106"/>
      <c r="AA210" s="6"/>
      <c r="AE210" s="6"/>
      <c r="BA210" s="80"/>
      <c r="BF210"/>
      <c r="BK210" s="25"/>
      <c r="BL210" s="27"/>
      <c r="BM210" s="6"/>
      <c r="BN210" s="6"/>
      <c r="BO210" s="80"/>
    </row>
    <row r="211" spans="4:67">
      <c r="D211" s="2"/>
      <c r="E211" s="80"/>
      <c r="S211" s="6"/>
      <c r="T211" s="6"/>
      <c r="U211" s="6"/>
      <c r="V211" s="106"/>
      <c r="W211" s="106"/>
      <c r="AA211" s="6"/>
      <c r="AC211" s="6"/>
      <c r="AE211" s="6"/>
      <c r="BA211" s="80"/>
      <c r="BF211"/>
      <c r="BH211" s="107"/>
      <c r="BK211" s="25"/>
      <c r="BL211" s="15"/>
      <c r="BM211" s="6"/>
      <c r="BN211" s="6"/>
      <c r="BO211" s="80"/>
    </row>
    <row r="212" spans="4:67">
      <c r="D212" s="2"/>
      <c r="E212" s="80"/>
      <c r="S212" s="6"/>
      <c r="T212" s="6"/>
      <c r="U212" s="6"/>
      <c r="V212" s="106"/>
      <c r="W212" s="106"/>
      <c r="AA212" s="6"/>
      <c r="AC212" s="6"/>
      <c r="AE212" s="6"/>
      <c r="BA212" s="80"/>
      <c r="BF212"/>
      <c r="BK212" s="25"/>
      <c r="BL212" s="27"/>
      <c r="BM212" s="6"/>
      <c r="BN212" s="6"/>
      <c r="BO212" s="80"/>
    </row>
    <row r="213" spans="4:67">
      <c r="D213" s="2"/>
      <c r="E213" s="80"/>
      <c r="S213" s="6"/>
      <c r="T213" s="6"/>
      <c r="U213" s="6"/>
      <c r="V213" s="106"/>
      <c r="W213" s="106"/>
      <c r="X213" s="6"/>
      <c r="AA213" s="6"/>
      <c r="AE213" s="6"/>
      <c r="BA213" s="80"/>
      <c r="BF213"/>
      <c r="BH213" s="107"/>
      <c r="BK213" s="25"/>
      <c r="BL213" s="27"/>
      <c r="BM213" s="6"/>
      <c r="BN213" s="6"/>
      <c r="BO213" s="80"/>
    </row>
    <row r="214" spans="4:67">
      <c r="D214" s="2"/>
      <c r="E214" s="80"/>
      <c r="S214" s="6"/>
      <c r="T214" s="6"/>
      <c r="U214" s="6"/>
      <c r="V214" s="106"/>
      <c r="W214" s="106"/>
      <c r="AA214" s="6"/>
      <c r="AC214" s="6"/>
      <c r="AE214" s="6"/>
      <c r="BA214" s="80"/>
      <c r="BF214"/>
      <c r="BK214" s="25"/>
      <c r="BL214" s="27"/>
      <c r="BM214" s="6"/>
      <c r="BN214" s="6"/>
      <c r="BO214" s="80"/>
    </row>
    <row r="215" spans="4:67">
      <c r="D215" s="2"/>
      <c r="E215" s="80"/>
      <c r="Q215" s="4"/>
      <c r="S215" s="6"/>
      <c r="T215" s="6"/>
      <c r="U215" s="6"/>
      <c r="V215" s="106"/>
      <c r="W215" s="106"/>
      <c r="AA215" s="6"/>
      <c r="AC215" s="6"/>
      <c r="AE215" s="6"/>
      <c r="BA215" s="80"/>
      <c r="BF215"/>
      <c r="BH215" s="107"/>
      <c r="BK215" s="25"/>
      <c r="BL215" s="15"/>
      <c r="BM215" s="6"/>
      <c r="BN215" s="6"/>
      <c r="BO215" s="80"/>
    </row>
    <row r="216" spans="4:67">
      <c r="D216" s="2"/>
      <c r="E216" s="80"/>
      <c r="Q216" s="4"/>
      <c r="S216" s="6"/>
      <c r="T216" s="6"/>
      <c r="U216" s="6"/>
      <c r="V216" s="106"/>
      <c r="W216" s="106"/>
      <c r="X216" s="6"/>
      <c r="AA216" s="6"/>
      <c r="AE216" s="6"/>
      <c r="BA216" s="80"/>
      <c r="BF216" s="4"/>
      <c r="BH216" s="107"/>
      <c r="BK216" s="25"/>
      <c r="BL216" s="28"/>
      <c r="BM216" s="6"/>
      <c r="BN216" s="6"/>
      <c r="BO216" s="80"/>
    </row>
    <row r="217" spans="4:67">
      <c r="D217" s="2"/>
      <c r="E217" s="80"/>
      <c r="Q217" s="4"/>
      <c r="S217" s="6"/>
      <c r="T217" s="6"/>
      <c r="U217" s="6"/>
      <c r="V217" s="106"/>
      <c r="W217" s="106"/>
      <c r="AA217" s="6"/>
      <c r="AC217" s="6"/>
      <c r="AE217" s="6"/>
      <c r="BA217" s="80"/>
      <c r="BF217" s="4"/>
      <c r="BH217" s="107"/>
      <c r="BK217" s="25"/>
      <c r="BL217" s="15"/>
      <c r="BM217" s="6"/>
      <c r="BN217" s="6"/>
      <c r="BO217" s="80"/>
    </row>
    <row r="218" spans="4:67">
      <c r="D218" s="2"/>
      <c r="E218" s="80"/>
      <c r="Q218" s="4"/>
      <c r="S218" s="6"/>
      <c r="T218" s="6"/>
      <c r="U218" s="6"/>
      <c r="V218" s="106"/>
      <c r="W218" s="106"/>
      <c r="AA218" s="6"/>
      <c r="AE218" s="6"/>
      <c r="BA218" s="80"/>
      <c r="BF218" s="4"/>
      <c r="BH218" s="107"/>
      <c r="BK218" s="25"/>
      <c r="BL218" s="15"/>
      <c r="BM218" s="6"/>
      <c r="BN218" s="6"/>
      <c r="BO218" s="80"/>
    </row>
    <row r="219" spans="4:67">
      <c r="D219" s="2"/>
      <c r="E219" s="80"/>
      <c r="Q219" s="4"/>
      <c r="S219" s="6"/>
      <c r="T219" s="6"/>
      <c r="U219" s="6"/>
      <c r="V219" s="106"/>
      <c r="W219" s="106"/>
      <c r="X219" s="6"/>
      <c r="AA219" s="6"/>
      <c r="AC219" s="6"/>
      <c r="AE219" s="6"/>
      <c r="BA219" s="80"/>
      <c r="BF219" s="4"/>
      <c r="BH219" s="107"/>
      <c r="BK219" s="25"/>
      <c r="BL219" s="15"/>
      <c r="BM219" s="6"/>
      <c r="BN219" s="6"/>
      <c r="BO219" s="80"/>
    </row>
    <row r="220" spans="4:67">
      <c r="D220" s="2"/>
      <c r="E220" s="80"/>
      <c r="S220" s="6"/>
      <c r="T220" s="6"/>
      <c r="U220" s="6"/>
      <c r="V220" s="106"/>
      <c r="W220" s="106"/>
      <c r="AA220" s="6"/>
      <c r="AE220" s="6"/>
      <c r="BA220" s="80"/>
      <c r="BF220"/>
      <c r="BK220" s="25"/>
      <c r="BL220" s="15"/>
      <c r="BM220" s="6"/>
      <c r="BN220" s="6"/>
      <c r="BO220" s="80"/>
    </row>
    <row r="221" spans="4:67">
      <c r="D221" s="2"/>
      <c r="E221" s="80"/>
      <c r="Q221" s="4"/>
      <c r="S221" s="6"/>
      <c r="T221" s="6"/>
      <c r="U221" s="6"/>
      <c r="V221" s="106"/>
      <c r="W221" s="106"/>
      <c r="AA221" s="6"/>
      <c r="AE221" s="6"/>
      <c r="BA221" s="80"/>
      <c r="BF221" s="4"/>
      <c r="BH221" s="107"/>
      <c r="BK221" s="25"/>
      <c r="BL221" s="15"/>
      <c r="BM221" s="6"/>
      <c r="BN221" s="6"/>
      <c r="BO221" s="80"/>
    </row>
    <row r="222" spans="4:67">
      <c r="D222" s="2"/>
      <c r="E222" s="80"/>
      <c r="Q222" s="4"/>
      <c r="S222" s="6"/>
      <c r="T222" s="6"/>
      <c r="U222" s="6"/>
      <c r="V222" s="106"/>
      <c r="W222" s="106"/>
      <c r="AA222" s="6"/>
      <c r="AC222" s="6"/>
      <c r="AE222" s="6"/>
      <c r="BA222" s="80"/>
      <c r="BF222" s="4"/>
      <c r="BH222" s="107"/>
      <c r="BK222" s="25"/>
      <c r="BL222" s="15"/>
      <c r="BM222" s="6"/>
      <c r="BN222" s="6"/>
      <c r="BO222" s="80"/>
    </row>
    <row r="223" spans="4:67">
      <c r="D223" s="2"/>
      <c r="E223" s="80"/>
      <c r="S223" s="6"/>
      <c r="T223" s="6"/>
      <c r="U223" s="6"/>
      <c r="V223" s="106"/>
      <c r="W223" s="106"/>
      <c r="AA223" s="6"/>
      <c r="AC223" s="6"/>
      <c r="AE223" s="6"/>
      <c r="BA223" s="80"/>
      <c r="BF223"/>
      <c r="BH223" s="107"/>
      <c r="BK223" s="25"/>
      <c r="BL223" s="15"/>
      <c r="BM223" s="6"/>
      <c r="BN223" s="6"/>
      <c r="BO223" s="80"/>
    </row>
    <row r="224" spans="4:67">
      <c r="D224" s="2"/>
      <c r="E224" s="80"/>
      <c r="Q224" s="4"/>
      <c r="S224" s="6"/>
      <c r="T224" s="6"/>
      <c r="U224" s="6"/>
      <c r="V224" s="106"/>
      <c r="W224" s="106"/>
      <c r="AA224" s="6"/>
      <c r="AE224" s="6"/>
      <c r="BA224" s="80"/>
      <c r="BF224" s="4"/>
      <c r="BH224" s="107"/>
      <c r="BK224" s="25"/>
      <c r="BL224" s="15"/>
      <c r="BM224" s="6"/>
      <c r="BN224" s="6"/>
      <c r="BO224" s="80"/>
    </row>
    <row r="225" spans="1:67">
      <c r="D225" s="2"/>
      <c r="E225" s="80"/>
      <c r="Q225" s="4"/>
      <c r="S225" s="6"/>
      <c r="T225" s="6"/>
      <c r="U225" s="6"/>
      <c r="V225" s="106"/>
      <c r="W225" s="106"/>
      <c r="AA225" s="6"/>
      <c r="AE225" s="6"/>
      <c r="BA225" s="80"/>
      <c r="BF225"/>
      <c r="BK225" s="80"/>
      <c r="BL225" s="15"/>
      <c r="BM225" s="6"/>
      <c r="BN225" s="6"/>
      <c r="BO225" s="80"/>
    </row>
    <row r="226" spans="1:67">
      <c r="D226" s="2"/>
      <c r="E226" s="80"/>
      <c r="S226" s="6"/>
      <c r="T226" s="6"/>
      <c r="U226" s="6"/>
      <c r="V226" s="106"/>
      <c r="W226" s="106"/>
      <c r="AA226" s="6"/>
      <c r="AC226" s="6"/>
      <c r="AE226" s="6"/>
      <c r="BA226" s="80"/>
      <c r="BF226"/>
      <c r="BH226" s="107"/>
      <c r="BK226" s="25"/>
      <c r="BL226" s="15"/>
      <c r="BM226" s="6"/>
      <c r="BN226" s="6"/>
      <c r="BO226" s="80"/>
    </row>
    <row r="227" spans="1:67">
      <c r="D227" s="2"/>
      <c r="E227" s="80"/>
      <c r="S227" s="6"/>
      <c r="T227" s="6"/>
      <c r="U227" s="6"/>
      <c r="V227" s="106"/>
      <c r="W227" s="106"/>
      <c r="AA227" s="6"/>
      <c r="AC227" s="6"/>
      <c r="AE227" s="6"/>
      <c r="BA227" s="80"/>
      <c r="BF227"/>
      <c r="BK227" s="25"/>
      <c r="BL227" s="27"/>
      <c r="BM227" s="6"/>
      <c r="BN227" s="6"/>
      <c r="BO227" s="80"/>
    </row>
    <row r="228" spans="1:67">
      <c r="A228" s="33"/>
      <c r="D228" s="2"/>
      <c r="E228" s="80"/>
      <c r="S228" s="6"/>
      <c r="T228" s="6"/>
      <c r="U228" s="6"/>
      <c r="V228" s="106"/>
      <c r="W228" s="106"/>
      <c r="AA228" s="6"/>
      <c r="AC228" s="6"/>
      <c r="AE228" s="6"/>
      <c r="BA228" s="80"/>
      <c r="BF228"/>
      <c r="BH228" s="107"/>
      <c r="BK228" s="80"/>
      <c r="BL228" s="15"/>
      <c r="BM228" s="6"/>
      <c r="BN228" s="6"/>
      <c r="BO228" s="80"/>
    </row>
    <row r="229" spans="1:67">
      <c r="D229" s="2"/>
      <c r="E229" s="80"/>
      <c r="S229" s="6"/>
      <c r="T229" s="6"/>
      <c r="U229" s="6"/>
      <c r="V229" s="106"/>
      <c r="W229" s="106"/>
      <c r="AA229" s="6"/>
      <c r="AE229" s="6"/>
      <c r="BA229" s="80"/>
      <c r="BF229"/>
      <c r="BI229" s="107"/>
      <c r="BJ229" s="107"/>
      <c r="BK229" s="25"/>
      <c r="BL229" s="15"/>
      <c r="BM229" s="6"/>
      <c r="BN229" s="6"/>
      <c r="BO229" s="80"/>
    </row>
    <row r="230" spans="1:67">
      <c r="D230" s="2"/>
      <c r="E230" s="80"/>
      <c r="Q230" s="4"/>
      <c r="S230" s="6"/>
      <c r="T230" s="6"/>
      <c r="U230" s="6"/>
      <c r="V230" s="106"/>
      <c r="W230" s="106"/>
      <c r="AA230" s="6"/>
      <c r="AC230" s="6"/>
      <c r="AE230" s="6"/>
      <c r="BA230" s="80"/>
      <c r="BF230" s="4"/>
      <c r="BH230" s="107"/>
      <c r="BI230" s="107"/>
      <c r="BJ230" s="107"/>
      <c r="BK230" s="25"/>
      <c r="BL230" s="15"/>
      <c r="BM230" s="6"/>
      <c r="BN230" s="6"/>
      <c r="BO230" s="80"/>
    </row>
    <row r="231" spans="1:67">
      <c r="D231" s="2"/>
      <c r="E231" s="80"/>
      <c r="Q231" s="4"/>
      <c r="S231" s="6"/>
      <c r="T231" s="6"/>
      <c r="U231" s="6"/>
      <c r="V231" s="106"/>
      <c r="W231" s="106"/>
      <c r="AA231" s="6"/>
      <c r="AE231" s="6"/>
      <c r="BA231" s="80"/>
      <c r="BF231" s="109"/>
      <c r="BH231" s="107"/>
      <c r="BI231" s="107"/>
      <c r="BJ231" s="107"/>
      <c r="BK231" s="80"/>
      <c r="BL231" s="15"/>
      <c r="BM231" s="6"/>
      <c r="BN231" s="6"/>
      <c r="BO231" s="80"/>
    </row>
    <row r="232" spans="1:67">
      <c r="D232" s="2"/>
      <c r="E232" s="80"/>
      <c r="S232" s="6"/>
      <c r="T232" s="6"/>
      <c r="U232" s="6"/>
      <c r="V232" s="106"/>
      <c r="W232" s="106"/>
      <c r="AA232" s="6"/>
      <c r="AC232" s="6"/>
      <c r="AE232" s="6"/>
      <c r="BA232" s="80"/>
      <c r="BF232" s="107"/>
      <c r="BH232" s="107"/>
      <c r="BI232" s="107"/>
      <c r="BJ232" s="107"/>
      <c r="BK232" s="80"/>
      <c r="BL232" s="15"/>
      <c r="BM232" s="6"/>
      <c r="BN232" s="6"/>
      <c r="BO232" s="80"/>
    </row>
    <row r="233" spans="1:67">
      <c r="D233" s="2"/>
      <c r="E233" s="80"/>
      <c r="S233" s="6"/>
      <c r="T233" s="6"/>
      <c r="U233" s="6"/>
      <c r="V233" s="106"/>
      <c r="W233" s="106"/>
      <c r="AA233" s="6"/>
      <c r="AC233" s="6"/>
      <c r="AE233" s="6"/>
      <c r="BA233" s="80"/>
      <c r="BF233" s="107"/>
      <c r="BK233" s="25"/>
      <c r="BL233" s="15"/>
      <c r="BM233" s="6"/>
      <c r="BN233" s="6"/>
      <c r="BO233" s="80"/>
    </row>
    <row r="234" spans="1:67">
      <c r="D234" s="2"/>
      <c r="E234" s="80"/>
      <c r="Q234" s="4"/>
      <c r="S234" s="6"/>
      <c r="T234" s="6"/>
      <c r="U234" s="6"/>
      <c r="V234" s="106"/>
      <c r="W234" s="106"/>
      <c r="AA234" s="6"/>
      <c r="AE234" s="6"/>
      <c r="BA234" s="80"/>
      <c r="BF234" s="109"/>
      <c r="BH234" s="107"/>
      <c r="BI234" s="107"/>
      <c r="BJ234" s="107"/>
      <c r="BK234" s="25"/>
      <c r="BL234" s="15"/>
      <c r="BM234" s="6"/>
      <c r="BN234" s="6"/>
      <c r="BO234" s="80"/>
    </row>
    <row r="235" spans="1:67">
      <c r="D235" s="2"/>
      <c r="E235" s="80"/>
      <c r="S235" s="6"/>
      <c r="T235" s="6"/>
      <c r="U235" s="6"/>
      <c r="V235" s="106"/>
      <c r="W235" s="106"/>
      <c r="AA235" s="6"/>
      <c r="AE235" s="6"/>
      <c r="BA235" s="80"/>
      <c r="BF235" s="107"/>
      <c r="BH235" s="107"/>
      <c r="BI235" s="107"/>
      <c r="BJ235" s="107"/>
      <c r="BK235" s="80"/>
      <c r="BL235" s="15"/>
      <c r="BM235" s="6"/>
      <c r="BN235" s="6"/>
      <c r="BO235" s="80"/>
    </row>
    <row r="236" spans="1:67">
      <c r="D236" s="2"/>
      <c r="E236" s="80"/>
      <c r="S236" s="6"/>
      <c r="T236" s="6"/>
      <c r="U236" s="6"/>
      <c r="V236" s="106"/>
      <c r="W236" s="106"/>
      <c r="AA236" s="6"/>
      <c r="AC236" s="6"/>
      <c r="AE236" s="6"/>
      <c r="BA236" s="80"/>
      <c r="BF236" s="107"/>
      <c r="BH236" s="107"/>
      <c r="BJ236" s="107"/>
      <c r="BK236" s="25"/>
      <c r="BL236" s="15"/>
      <c r="BM236" s="6"/>
      <c r="BN236" s="6"/>
      <c r="BO236" s="80"/>
    </row>
    <row r="237" spans="1:67">
      <c r="D237" s="2"/>
      <c r="E237" s="80"/>
      <c r="S237" s="6"/>
      <c r="T237" s="6"/>
      <c r="U237" s="6"/>
      <c r="V237" s="106"/>
      <c r="W237" s="106"/>
      <c r="AA237" s="6"/>
      <c r="AC237" s="6"/>
      <c r="AE237" s="6"/>
      <c r="BA237" s="80"/>
      <c r="BF237" s="107"/>
      <c r="BH237" s="107"/>
      <c r="BJ237" s="107"/>
      <c r="BK237" s="25"/>
      <c r="BL237" s="15"/>
      <c r="BM237" s="6"/>
      <c r="BN237" s="6"/>
      <c r="BO237" s="80"/>
    </row>
    <row r="238" spans="1:67">
      <c r="D238" s="2"/>
      <c r="E238" s="80"/>
      <c r="S238" s="6"/>
      <c r="T238" s="6"/>
      <c r="U238" s="6"/>
      <c r="V238" s="106"/>
      <c r="W238" s="106"/>
      <c r="AA238" s="6"/>
      <c r="AC238" s="6"/>
      <c r="AE238" s="6"/>
      <c r="BA238" s="80"/>
      <c r="BF238" s="107"/>
      <c r="BK238" s="25"/>
      <c r="BL238" s="15"/>
      <c r="BM238" s="6"/>
      <c r="BN238" s="6"/>
      <c r="BO238" s="80"/>
    </row>
    <row r="239" spans="1:67">
      <c r="D239" s="2"/>
      <c r="E239" s="80"/>
      <c r="Q239" s="4"/>
      <c r="S239" s="6"/>
      <c r="T239" s="6"/>
      <c r="U239" s="6"/>
      <c r="V239" s="106"/>
      <c r="W239" s="106"/>
      <c r="AA239" s="6"/>
      <c r="AE239" s="6"/>
      <c r="BA239" s="80"/>
      <c r="BF239" s="109"/>
      <c r="BH239" s="107"/>
      <c r="BI239" s="107"/>
      <c r="BJ239" s="107"/>
      <c r="BK239" s="25"/>
      <c r="BL239" s="28"/>
      <c r="BM239" s="6"/>
      <c r="BN239" s="6"/>
      <c r="BO239" s="80"/>
    </row>
    <row r="240" spans="1:67">
      <c r="D240" s="2"/>
      <c r="E240" s="80"/>
      <c r="S240" s="6"/>
      <c r="T240" s="6"/>
      <c r="U240" s="6"/>
      <c r="V240" s="106"/>
      <c r="W240" s="106"/>
      <c r="AA240" s="6"/>
      <c r="AC240" s="6"/>
      <c r="AE240" s="6"/>
      <c r="BA240" s="80"/>
      <c r="BF240" s="107"/>
      <c r="BK240" s="25"/>
      <c r="BL240" s="15"/>
      <c r="BM240" s="6"/>
      <c r="BN240" s="6"/>
      <c r="BO240" s="80"/>
    </row>
    <row r="241" spans="1:67">
      <c r="D241" s="2"/>
      <c r="E241" s="80"/>
      <c r="Q241" s="4"/>
      <c r="S241" s="6"/>
      <c r="T241" s="6"/>
      <c r="U241" s="6"/>
      <c r="V241" s="106"/>
      <c r="W241" s="106"/>
      <c r="X241" s="6"/>
      <c r="AA241" s="6"/>
      <c r="AE241" s="6"/>
      <c r="BA241" s="80"/>
      <c r="BF241" s="107"/>
      <c r="BH241" s="107"/>
      <c r="BJ241" s="107"/>
      <c r="BK241" s="25"/>
      <c r="BL241" s="15"/>
      <c r="BM241" s="6"/>
      <c r="BN241" s="6"/>
      <c r="BO241" s="80"/>
    </row>
    <row r="242" spans="1:67">
      <c r="A242" s="33"/>
      <c r="D242" s="2"/>
      <c r="E242" s="80"/>
      <c r="S242" s="6"/>
      <c r="T242" s="6"/>
      <c r="U242" s="6"/>
      <c r="V242" s="106"/>
      <c r="W242" s="106"/>
      <c r="AA242" s="6"/>
      <c r="AC242" s="6"/>
      <c r="AE242" s="6"/>
      <c r="BA242" s="80"/>
      <c r="BF242" s="107"/>
      <c r="BH242" s="107"/>
      <c r="BJ242" s="107"/>
      <c r="BK242" s="80"/>
      <c r="BL242" s="15"/>
      <c r="BM242" s="6"/>
      <c r="BN242" s="6"/>
      <c r="BO242" s="80"/>
    </row>
    <row r="243" spans="1:67">
      <c r="D243" s="2"/>
      <c r="E243" s="80"/>
      <c r="S243" s="6"/>
      <c r="T243" s="6"/>
      <c r="U243" s="6"/>
      <c r="V243" s="106"/>
      <c r="W243" s="106"/>
      <c r="AA243" s="6"/>
      <c r="AE243" s="6"/>
      <c r="BA243" s="80"/>
      <c r="BF243" s="107"/>
      <c r="BH243" s="107"/>
      <c r="BI243" s="107"/>
      <c r="BJ243" s="107"/>
      <c r="BK243" s="25"/>
      <c r="BL243" s="15"/>
      <c r="BM243" s="6"/>
      <c r="BN243" s="6"/>
      <c r="BO243" s="80"/>
    </row>
    <row r="244" spans="1:67">
      <c r="D244" s="2"/>
      <c r="E244" s="80"/>
      <c r="Q244" s="4"/>
      <c r="S244" s="6"/>
      <c r="T244" s="6"/>
      <c r="U244" s="6"/>
      <c r="V244" s="106"/>
      <c r="W244" s="106"/>
      <c r="AA244" s="6"/>
      <c r="AC244" s="6"/>
      <c r="AE244" s="6"/>
      <c r="BA244" s="80"/>
      <c r="BF244" s="109"/>
      <c r="BH244" s="107"/>
      <c r="BI244" s="107"/>
      <c r="BJ244" s="107"/>
      <c r="BK244" s="25"/>
      <c r="BL244" s="28"/>
      <c r="BM244" s="6"/>
      <c r="BN244" s="6"/>
      <c r="BO244" s="80"/>
    </row>
    <row r="245" spans="1:67">
      <c r="D245" s="2"/>
      <c r="E245" s="80"/>
      <c r="S245" s="6"/>
      <c r="T245" s="6"/>
      <c r="U245" s="6"/>
      <c r="V245" s="106"/>
      <c r="W245" s="106"/>
      <c r="X245" s="6"/>
      <c r="AA245" s="6"/>
      <c r="AC245" s="6"/>
      <c r="AE245" s="6"/>
      <c r="BA245" s="80"/>
      <c r="BF245" s="107"/>
      <c r="BH245" s="107"/>
      <c r="BJ245" s="107"/>
      <c r="BK245" s="25"/>
      <c r="BL245" s="15"/>
      <c r="BM245" s="6"/>
      <c r="BN245" s="6"/>
      <c r="BO245" s="80"/>
    </row>
    <row r="246" spans="1:67">
      <c r="D246" s="2"/>
      <c r="E246" s="80"/>
      <c r="S246" s="6"/>
      <c r="T246" s="6"/>
      <c r="U246" s="6"/>
      <c r="V246" s="106"/>
      <c r="W246" s="106"/>
      <c r="AA246" s="6"/>
      <c r="AE246" s="6"/>
      <c r="BA246" s="80"/>
      <c r="BF246" s="107"/>
      <c r="BJ246" s="107"/>
      <c r="BK246" s="80"/>
      <c r="BL246" s="15"/>
      <c r="BM246" s="6"/>
      <c r="BN246" s="6"/>
      <c r="BO246" s="80"/>
    </row>
    <row r="247" spans="1:67">
      <c r="D247" s="2"/>
      <c r="E247" s="80"/>
      <c r="S247" s="6"/>
      <c r="T247" s="6"/>
      <c r="U247" s="6"/>
      <c r="V247" s="106"/>
      <c r="W247" s="106"/>
      <c r="AA247" s="6"/>
      <c r="AE247" s="6"/>
      <c r="BA247" s="80"/>
      <c r="BF247" s="107"/>
      <c r="BH247" s="107"/>
      <c r="BI247" s="107"/>
      <c r="BJ247" s="107"/>
      <c r="BK247" s="80"/>
      <c r="BL247" s="15"/>
      <c r="BM247" s="6"/>
      <c r="BN247" s="6"/>
      <c r="BO247" s="80"/>
    </row>
    <row r="248" spans="1:67">
      <c r="D248" s="2"/>
      <c r="E248" s="80"/>
      <c r="S248" s="6"/>
      <c r="T248" s="6"/>
      <c r="U248" s="6"/>
      <c r="V248" s="106"/>
      <c r="W248" s="106"/>
      <c r="X248" s="6"/>
      <c r="AA248" s="6"/>
      <c r="AC248" s="6"/>
      <c r="AE248" s="6"/>
      <c r="BA248" s="80"/>
      <c r="BF248" s="107"/>
      <c r="BJ248" s="107"/>
      <c r="BK248" s="80"/>
      <c r="BL248" s="15"/>
      <c r="BM248" s="6"/>
      <c r="BN248" s="6"/>
      <c r="BO248" s="80"/>
    </row>
    <row r="249" spans="1:67">
      <c r="A249" s="33"/>
      <c r="D249" s="2"/>
      <c r="E249" s="80"/>
      <c r="Q249" s="4"/>
      <c r="S249" s="6"/>
      <c r="T249" s="6"/>
      <c r="U249" s="6"/>
      <c r="V249" s="106"/>
      <c r="W249" s="106"/>
      <c r="X249" s="6"/>
      <c r="AA249" s="6"/>
      <c r="AE249" s="6"/>
      <c r="BA249" s="80"/>
      <c r="BF249" s="109"/>
      <c r="BH249" s="107"/>
      <c r="BI249" s="107"/>
      <c r="BJ249" s="107"/>
      <c r="BK249" s="25"/>
      <c r="BL249" s="28"/>
      <c r="BM249" s="6"/>
      <c r="BN249" s="6"/>
      <c r="BO249" s="80"/>
    </row>
    <row r="250" spans="1:67">
      <c r="D250" s="2"/>
      <c r="E250" s="80"/>
      <c r="Q250" s="4"/>
      <c r="S250" s="6"/>
      <c r="T250" s="6"/>
      <c r="U250" s="6"/>
      <c r="V250" s="106"/>
      <c r="W250" s="106"/>
      <c r="AA250" s="6"/>
      <c r="AE250" s="6"/>
      <c r="BA250" s="80"/>
      <c r="BF250" s="109"/>
      <c r="BH250" s="107"/>
      <c r="BI250" s="107"/>
      <c r="BJ250" s="107"/>
      <c r="BK250" s="80"/>
      <c r="BL250" s="28"/>
      <c r="BM250" s="6"/>
      <c r="BN250" s="6"/>
      <c r="BO250" s="80"/>
    </row>
    <row r="251" spans="1:67">
      <c r="D251" s="2"/>
      <c r="E251" s="80"/>
      <c r="S251" s="6"/>
      <c r="T251" s="6"/>
      <c r="U251" s="6"/>
      <c r="V251" s="106"/>
      <c r="W251" s="106"/>
      <c r="AA251" s="6"/>
      <c r="AC251" s="6"/>
      <c r="AE251" s="6"/>
      <c r="BA251" s="80"/>
      <c r="BF251" s="107"/>
      <c r="BJ251" s="107"/>
      <c r="BK251" s="25"/>
      <c r="BL251" s="15"/>
      <c r="BM251" s="6"/>
      <c r="BN251" s="6"/>
      <c r="BO251" s="80"/>
    </row>
    <row r="252" spans="1:67">
      <c r="D252" s="2"/>
      <c r="E252" s="80"/>
      <c r="S252" s="6"/>
      <c r="T252" s="6"/>
      <c r="U252" s="6"/>
      <c r="V252" s="106"/>
      <c r="W252" s="106"/>
      <c r="X252" s="6"/>
      <c r="AA252" s="6"/>
      <c r="AC252" s="6"/>
      <c r="AE252" s="6"/>
      <c r="BA252" s="80"/>
      <c r="BF252" s="107"/>
      <c r="BJ252" s="107"/>
      <c r="BK252" s="25"/>
      <c r="BL252" s="15"/>
      <c r="BM252" s="6"/>
      <c r="BN252" s="6"/>
      <c r="BO252" s="80"/>
    </row>
    <row r="253" spans="1:67">
      <c r="D253" s="2"/>
      <c r="E253" s="80"/>
      <c r="S253" s="6"/>
      <c r="T253" s="6"/>
      <c r="U253" s="6"/>
      <c r="V253" s="106"/>
      <c r="W253" s="106"/>
      <c r="AA253" s="6"/>
      <c r="AC253" s="6"/>
      <c r="AE253" s="6"/>
      <c r="BA253" s="80"/>
      <c r="BF253" s="107"/>
      <c r="BJ253" s="107"/>
      <c r="BK253" s="25"/>
      <c r="BL253" s="15"/>
      <c r="BM253" s="6"/>
      <c r="BN253" s="6"/>
      <c r="BO253" s="80"/>
    </row>
    <row r="254" spans="1:67">
      <c r="D254" s="2"/>
      <c r="E254" s="80"/>
      <c r="S254" s="6"/>
      <c r="T254" s="6"/>
      <c r="U254" s="6"/>
      <c r="V254" s="106"/>
      <c r="W254" s="106"/>
      <c r="AA254" s="6"/>
      <c r="AC254" s="6"/>
      <c r="AE254" s="6"/>
      <c r="BA254" s="80"/>
      <c r="BF254" s="107"/>
      <c r="BH254" s="107"/>
      <c r="BI254" s="107"/>
      <c r="BJ254" s="107"/>
      <c r="BK254" s="80"/>
      <c r="BL254" s="15"/>
      <c r="BM254" s="6"/>
      <c r="BN254" s="6"/>
      <c r="BO254" s="80"/>
    </row>
    <row r="255" spans="1:67">
      <c r="D255" s="2"/>
      <c r="E255" s="80"/>
      <c r="Q255" s="4"/>
      <c r="S255" s="6"/>
      <c r="T255" s="6"/>
      <c r="U255" s="6"/>
      <c r="V255" s="106"/>
      <c r="W255" s="106"/>
      <c r="AA255" s="6"/>
      <c r="AE255" s="6"/>
      <c r="BA255" s="80"/>
      <c r="BF255" s="109"/>
      <c r="BH255" s="107"/>
      <c r="BI255" s="107"/>
      <c r="BJ255" s="107"/>
      <c r="BK255" s="80"/>
      <c r="BL255" s="15"/>
      <c r="BM255" s="6"/>
      <c r="BN255" s="6"/>
      <c r="BO255" s="80"/>
    </row>
    <row r="256" spans="1:67">
      <c r="D256" s="2"/>
      <c r="E256" s="80"/>
      <c r="S256" s="6"/>
      <c r="T256" s="6"/>
      <c r="U256" s="6"/>
      <c r="V256" s="106"/>
      <c r="W256" s="106"/>
      <c r="X256" s="6"/>
      <c r="AA256" s="6"/>
      <c r="AC256" s="6"/>
      <c r="AE256" s="6"/>
      <c r="BA256" s="80"/>
      <c r="BF256" s="107"/>
      <c r="BH256" s="107"/>
      <c r="BI256" s="107"/>
      <c r="BJ256" s="107"/>
      <c r="BK256" s="80"/>
      <c r="BL256" s="15"/>
      <c r="BM256" s="6"/>
      <c r="BN256" s="6"/>
      <c r="BO256" s="80"/>
    </row>
    <row r="257" spans="1:67">
      <c r="D257" s="2"/>
      <c r="E257" s="80"/>
      <c r="Q257" s="4"/>
      <c r="S257" s="6"/>
      <c r="T257" s="6"/>
      <c r="U257" s="6"/>
      <c r="V257" s="106"/>
      <c r="W257" s="106"/>
      <c r="AA257" s="6"/>
      <c r="AC257" s="6"/>
      <c r="AE257" s="6"/>
      <c r="BA257" s="80"/>
      <c r="BF257" s="107"/>
      <c r="BJ257" s="107"/>
      <c r="BK257" s="80"/>
      <c r="BL257" s="15"/>
      <c r="BM257" s="6"/>
      <c r="BN257" s="6"/>
      <c r="BO257" s="80"/>
    </row>
    <row r="258" spans="1:67">
      <c r="D258" s="2"/>
      <c r="E258" s="80"/>
      <c r="S258" s="6"/>
      <c r="T258" s="6"/>
      <c r="U258" s="6"/>
      <c r="V258" s="106"/>
      <c r="W258" s="106"/>
      <c r="X258" s="6"/>
      <c r="AA258" s="6"/>
      <c r="AC258" s="6"/>
      <c r="AE258" s="6"/>
      <c r="BA258" s="80"/>
      <c r="BF258" s="107"/>
      <c r="BH258" s="107"/>
      <c r="BI258" s="107"/>
      <c r="BJ258" s="107"/>
      <c r="BK258" s="80"/>
      <c r="BL258" s="15"/>
      <c r="BM258" s="6"/>
      <c r="BN258" s="6"/>
      <c r="BO258" s="80"/>
    </row>
    <row r="259" spans="1:67">
      <c r="D259" s="2"/>
      <c r="E259" s="80"/>
      <c r="S259" s="6"/>
      <c r="T259" s="6"/>
      <c r="U259" s="6"/>
      <c r="V259" s="106"/>
      <c r="W259" s="106"/>
      <c r="AA259" s="6"/>
      <c r="AC259" s="6"/>
      <c r="AE259" s="6"/>
      <c r="BA259" s="80"/>
      <c r="BF259" s="107"/>
      <c r="BH259" s="107"/>
      <c r="BI259" s="107"/>
      <c r="BJ259" s="107"/>
      <c r="BK259" s="25"/>
      <c r="BL259" s="15"/>
      <c r="BM259" s="6"/>
      <c r="BN259" s="6"/>
      <c r="BO259" s="80"/>
    </row>
    <row r="260" spans="1:67">
      <c r="D260" s="2"/>
      <c r="E260" s="80"/>
      <c r="S260" s="6"/>
      <c r="T260" s="6"/>
      <c r="U260" s="6"/>
      <c r="V260" s="106"/>
      <c r="W260" s="106"/>
      <c r="AA260" s="6"/>
      <c r="AC260" s="6"/>
      <c r="AE260" s="6"/>
      <c r="BA260" s="80"/>
      <c r="BF260" s="107"/>
      <c r="BH260" s="107"/>
      <c r="BI260" s="107"/>
      <c r="BJ260" s="107"/>
      <c r="BK260" s="80"/>
      <c r="BL260" s="15"/>
      <c r="BM260" s="6"/>
      <c r="BN260" s="6"/>
      <c r="BO260" s="80"/>
    </row>
    <row r="261" spans="1:67">
      <c r="D261" s="2"/>
      <c r="E261" s="80"/>
      <c r="S261" s="6"/>
      <c r="T261" s="6"/>
      <c r="U261" s="6"/>
      <c r="V261" s="106"/>
      <c r="W261" s="106"/>
      <c r="AA261" s="6"/>
      <c r="AE261" s="6"/>
      <c r="BA261" s="80"/>
      <c r="BF261" s="107"/>
      <c r="BH261" s="107"/>
      <c r="BJ261" s="107"/>
      <c r="BK261" s="25"/>
      <c r="BL261" s="15"/>
      <c r="BM261" s="6"/>
      <c r="BN261" s="6"/>
      <c r="BO261" s="80"/>
    </row>
    <row r="262" spans="1:67">
      <c r="D262" s="2"/>
      <c r="E262" s="80"/>
      <c r="S262" s="6"/>
      <c r="T262" s="6"/>
      <c r="U262" s="6"/>
      <c r="V262" s="106"/>
      <c r="W262" s="106"/>
      <c r="AA262" s="6"/>
      <c r="AE262" s="6"/>
      <c r="BA262" s="80"/>
      <c r="BF262" s="107"/>
      <c r="BH262" s="107"/>
      <c r="BJ262" s="107"/>
      <c r="BK262" s="80"/>
      <c r="BL262" s="15"/>
      <c r="BM262" s="6"/>
      <c r="BN262" s="6"/>
      <c r="BO262" s="80"/>
    </row>
    <row r="263" spans="1:67">
      <c r="D263" s="2"/>
      <c r="E263" s="80"/>
      <c r="S263" s="6"/>
      <c r="T263" s="6"/>
      <c r="U263" s="6"/>
      <c r="V263" s="106"/>
      <c r="W263" s="106"/>
      <c r="AA263" s="6"/>
      <c r="AE263" s="6"/>
      <c r="BA263" s="80"/>
      <c r="BF263" s="107"/>
      <c r="BI263" s="107"/>
      <c r="BJ263" s="107"/>
      <c r="BK263" s="25"/>
      <c r="BL263" s="15"/>
      <c r="BM263" s="6"/>
      <c r="BN263" s="6"/>
      <c r="BO263" s="80"/>
    </row>
    <row r="264" spans="1:67">
      <c r="D264" s="2"/>
      <c r="E264" s="80"/>
      <c r="S264" s="6"/>
      <c r="T264" s="6"/>
      <c r="U264" s="6"/>
      <c r="V264" s="106"/>
      <c r="W264" s="106"/>
      <c r="AA264" s="6"/>
      <c r="AE264" s="6"/>
      <c r="BA264" s="80"/>
      <c r="BF264" s="107"/>
      <c r="BJ264" s="107"/>
      <c r="BK264" s="80"/>
      <c r="BL264" s="15"/>
      <c r="BM264" s="6"/>
      <c r="BN264" s="6"/>
      <c r="BO264" s="80"/>
    </row>
    <row r="265" spans="1:67">
      <c r="D265" s="2"/>
      <c r="E265" s="80"/>
      <c r="S265" s="6"/>
      <c r="T265" s="6"/>
      <c r="U265" s="6"/>
      <c r="V265" s="106"/>
      <c r="W265" s="106"/>
      <c r="AA265" s="6"/>
      <c r="AE265" s="6"/>
      <c r="BA265" s="80"/>
      <c r="BF265" s="107"/>
      <c r="BK265" s="25"/>
      <c r="BL265" s="15"/>
      <c r="BM265" s="6"/>
      <c r="BN265" s="6"/>
      <c r="BO265" s="80"/>
    </row>
    <row r="266" spans="1:67">
      <c r="D266" s="2"/>
      <c r="E266" s="80"/>
      <c r="S266" s="6"/>
      <c r="T266" s="6"/>
      <c r="U266" s="6"/>
      <c r="V266" s="106"/>
      <c r="W266" s="106"/>
      <c r="AA266" s="6"/>
      <c r="AC266" s="6"/>
      <c r="AE266" s="6"/>
      <c r="BA266" s="80"/>
      <c r="BF266" s="107"/>
      <c r="BI266" s="107"/>
      <c r="BJ266" s="107"/>
      <c r="BK266" s="25"/>
      <c r="BL266" s="15"/>
      <c r="BM266" s="6"/>
      <c r="BN266" s="6"/>
      <c r="BO266" s="80"/>
    </row>
    <row r="267" spans="1:67">
      <c r="D267" s="2"/>
      <c r="E267" s="80"/>
      <c r="Q267" s="4"/>
      <c r="S267" s="6"/>
      <c r="T267" s="6"/>
      <c r="U267" s="6"/>
      <c r="V267" s="106"/>
      <c r="W267" s="106"/>
      <c r="X267" s="6"/>
      <c r="AA267" s="6"/>
      <c r="AC267" s="6"/>
      <c r="AE267" s="6"/>
      <c r="BA267" s="80"/>
      <c r="BF267" s="109"/>
      <c r="BH267" s="107"/>
      <c r="BI267" s="107"/>
      <c r="BJ267" s="107"/>
      <c r="BK267" s="80"/>
      <c r="BL267" s="15"/>
      <c r="BM267" s="6"/>
      <c r="BN267" s="6"/>
      <c r="BO267" s="80"/>
    </row>
    <row r="268" spans="1:67">
      <c r="D268" s="2"/>
      <c r="E268" s="80"/>
      <c r="S268" s="6"/>
      <c r="T268" s="6"/>
      <c r="U268" s="6"/>
      <c r="V268" s="106"/>
      <c r="W268" s="106"/>
      <c r="AA268" s="6"/>
      <c r="AE268" s="6"/>
      <c r="BA268" s="80"/>
      <c r="BF268" s="107"/>
      <c r="BH268" s="107"/>
      <c r="BI268" s="107"/>
      <c r="BJ268" s="107"/>
      <c r="BK268" s="80"/>
      <c r="BL268" s="15"/>
      <c r="BM268" s="6"/>
      <c r="BN268" s="6"/>
      <c r="BO268" s="80"/>
    </row>
    <row r="269" spans="1:67">
      <c r="D269" s="2"/>
      <c r="E269" s="80"/>
      <c r="S269" s="6"/>
      <c r="T269" s="6"/>
      <c r="U269" s="6"/>
      <c r="V269" s="106"/>
      <c r="W269" s="106"/>
      <c r="AA269" s="6"/>
      <c r="AE269" s="6"/>
      <c r="BA269" s="80"/>
      <c r="BF269" s="107"/>
      <c r="BH269" s="107"/>
      <c r="BJ269" s="107"/>
      <c r="BK269" s="25"/>
      <c r="BL269" s="15"/>
      <c r="BM269" s="6"/>
      <c r="BN269" s="6"/>
      <c r="BO269" s="80"/>
    </row>
    <row r="270" spans="1:67">
      <c r="D270" s="2"/>
      <c r="E270" s="80"/>
      <c r="S270" s="6"/>
      <c r="T270" s="6"/>
      <c r="U270" s="6"/>
      <c r="V270" s="106"/>
      <c r="W270" s="106"/>
      <c r="AA270" s="6"/>
      <c r="AC270" s="6"/>
      <c r="AE270" s="6"/>
      <c r="BA270" s="80"/>
      <c r="BF270" s="107"/>
      <c r="BH270" s="107"/>
      <c r="BI270" s="107"/>
      <c r="BJ270" s="107"/>
      <c r="BK270" s="25"/>
      <c r="BL270" s="15"/>
      <c r="BM270" s="6"/>
      <c r="BN270" s="6"/>
      <c r="BO270" s="80"/>
    </row>
    <row r="271" spans="1:67">
      <c r="A271" s="33"/>
      <c r="D271" s="2"/>
      <c r="E271" s="80"/>
      <c r="S271" s="6"/>
      <c r="T271" s="6"/>
      <c r="U271" s="6"/>
      <c r="V271" s="106"/>
      <c r="W271" s="106"/>
      <c r="AA271" s="6"/>
      <c r="AE271" s="6"/>
      <c r="BA271" s="80"/>
      <c r="BF271" s="107"/>
      <c r="BI271" s="107"/>
      <c r="BJ271" s="107"/>
      <c r="BK271" s="80"/>
      <c r="BL271" s="15"/>
      <c r="BM271" s="6"/>
      <c r="BN271" s="6"/>
      <c r="BO271" s="80"/>
    </row>
    <row r="272" spans="1:67">
      <c r="D272" s="2"/>
      <c r="E272" s="80"/>
      <c r="S272" s="6"/>
      <c r="T272" s="6"/>
      <c r="U272" s="6"/>
      <c r="V272" s="106"/>
      <c r="W272" s="106"/>
      <c r="AA272" s="6"/>
      <c r="AE272" s="6"/>
      <c r="BA272" s="80"/>
      <c r="BF272" s="107"/>
      <c r="BI272" s="107"/>
      <c r="BJ272" s="107"/>
      <c r="BK272" s="80"/>
      <c r="BL272" s="15"/>
      <c r="BM272" s="6"/>
      <c r="BN272" s="6"/>
      <c r="BO272" s="80"/>
    </row>
    <row r="273" spans="1:67">
      <c r="A273" s="33"/>
      <c r="D273" s="2"/>
      <c r="E273" s="80"/>
      <c r="S273" s="6"/>
      <c r="T273" s="6"/>
      <c r="U273" s="6"/>
      <c r="V273" s="106"/>
      <c r="W273" s="106"/>
      <c r="X273" s="6"/>
      <c r="AA273" s="6"/>
      <c r="AC273" s="6"/>
      <c r="AE273" s="6"/>
      <c r="BA273" s="80"/>
      <c r="BF273" s="107"/>
      <c r="BI273" s="107"/>
      <c r="BJ273" s="107"/>
      <c r="BK273" s="80"/>
      <c r="BL273" s="15"/>
      <c r="BM273" s="6"/>
      <c r="BN273" s="6"/>
      <c r="BO273" s="80"/>
    </row>
    <row r="274" spans="1:67">
      <c r="A274" s="33"/>
      <c r="D274" s="2"/>
      <c r="E274" s="80"/>
      <c r="Q274" s="4"/>
      <c r="S274" s="6"/>
      <c r="T274" s="6"/>
      <c r="U274" s="6"/>
      <c r="V274" s="106"/>
      <c r="W274" s="106"/>
      <c r="X274" s="6"/>
      <c r="AA274" s="6"/>
      <c r="AC274" s="6"/>
      <c r="AE274" s="6"/>
      <c r="BA274" s="80"/>
      <c r="BF274" s="109"/>
      <c r="BH274" s="107"/>
      <c r="BI274" s="107"/>
      <c r="BJ274" s="107"/>
      <c r="BK274" s="80"/>
      <c r="BL274" s="15"/>
      <c r="BM274" s="6"/>
      <c r="BN274" s="6"/>
      <c r="BO274" s="80"/>
    </row>
    <row r="275" spans="1:67">
      <c r="A275" s="33"/>
      <c r="D275" s="2"/>
      <c r="E275" s="80"/>
      <c r="Q275" s="4"/>
      <c r="S275" s="6"/>
      <c r="T275" s="6"/>
      <c r="U275" s="6"/>
      <c r="V275" s="106"/>
      <c r="W275" s="106"/>
      <c r="AA275" s="6"/>
      <c r="AE275" s="6"/>
      <c r="BA275" s="80"/>
      <c r="BF275" s="109"/>
      <c r="BH275" s="107"/>
      <c r="BI275" s="107"/>
      <c r="BJ275" s="107"/>
      <c r="BK275" s="80"/>
      <c r="BL275" s="28"/>
      <c r="BM275" s="6"/>
      <c r="BN275" s="6"/>
      <c r="BO275" s="80"/>
    </row>
    <row r="276" spans="1:67">
      <c r="A276" s="33"/>
      <c r="D276" s="2"/>
      <c r="E276" s="80"/>
      <c r="S276" s="6"/>
      <c r="T276" s="6"/>
      <c r="U276" s="6"/>
      <c r="V276" s="106"/>
      <c r="W276" s="106"/>
      <c r="X276" s="6"/>
      <c r="AA276" s="6"/>
      <c r="AC276" s="6"/>
      <c r="AE276" s="6"/>
      <c r="BA276" s="80"/>
      <c r="BF276" s="107"/>
      <c r="BI276" s="107"/>
      <c r="BJ276" s="107"/>
      <c r="BK276" s="80"/>
      <c r="BL276" s="15"/>
      <c r="BM276" s="6"/>
      <c r="BN276" s="6"/>
      <c r="BO276" s="80"/>
    </row>
    <row r="277" spans="1:67">
      <c r="A277" s="33"/>
      <c r="D277" s="2"/>
      <c r="E277" s="80"/>
      <c r="S277" s="6"/>
      <c r="T277" s="6"/>
      <c r="U277" s="6"/>
      <c r="V277" s="106"/>
      <c r="W277" s="106"/>
      <c r="AA277" s="6"/>
      <c r="AC277" s="6"/>
      <c r="AE277" s="6"/>
      <c r="BA277" s="80"/>
      <c r="BF277" s="107"/>
      <c r="BH277" s="107"/>
      <c r="BI277" s="107"/>
      <c r="BJ277" s="107"/>
      <c r="BK277" s="80"/>
      <c r="BL277" s="15"/>
      <c r="BM277" s="6"/>
      <c r="BN277" s="6"/>
      <c r="BO277" s="80"/>
    </row>
    <row r="278" spans="1:67">
      <c r="A278" s="33"/>
      <c r="D278" s="2"/>
      <c r="E278" s="80"/>
      <c r="S278" s="6"/>
      <c r="T278" s="6"/>
      <c r="U278" s="6"/>
      <c r="V278" s="106"/>
      <c r="W278" s="106"/>
      <c r="AA278" s="6"/>
      <c r="AE278" s="6"/>
      <c r="BA278" s="80"/>
      <c r="BF278" s="107"/>
      <c r="BH278" s="107"/>
      <c r="BI278" s="107"/>
      <c r="BJ278" s="107"/>
      <c r="BK278" s="80"/>
      <c r="BL278" s="15"/>
      <c r="BM278" s="6"/>
      <c r="BN278" s="6"/>
      <c r="BO278" s="80"/>
    </row>
    <row r="279" spans="1:67">
      <c r="A279" s="33"/>
      <c r="D279" s="2"/>
      <c r="E279" s="80"/>
      <c r="S279" s="6"/>
      <c r="T279" s="6"/>
      <c r="U279" s="6"/>
      <c r="V279" s="106"/>
      <c r="W279" s="106"/>
      <c r="AA279" s="6"/>
      <c r="AC279" s="6"/>
      <c r="AE279" s="6"/>
      <c r="BA279" s="80"/>
      <c r="BF279" s="107"/>
      <c r="BI279" s="107"/>
      <c r="BJ279" s="107"/>
      <c r="BK279" s="80"/>
      <c r="BL279" s="15"/>
      <c r="BM279" s="6"/>
      <c r="BN279" s="6"/>
      <c r="BO279" s="80"/>
    </row>
    <row r="280" spans="1:67">
      <c r="A280" s="33"/>
      <c r="D280" s="2"/>
      <c r="E280" s="80"/>
      <c r="S280" s="6"/>
      <c r="T280" s="6"/>
      <c r="U280" s="6"/>
      <c r="V280" s="106"/>
      <c r="W280" s="106"/>
      <c r="AA280" s="6"/>
      <c r="AC280" s="6"/>
      <c r="AE280" s="6"/>
      <c r="BA280" s="80"/>
      <c r="BF280" s="107"/>
      <c r="BH280" s="107"/>
      <c r="BI280" s="107"/>
      <c r="BJ280" s="107"/>
      <c r="BK280" s="80"/>
      <c r="BL280" s="15"/>
      <c r="BM280" s="6"/>
      <c r="BN280" s="6"/>
      <c r="BO280" s="80"/>
    </row>
    <row r="281" spans="1:67">
      <c r="A281" s="33"/>
      <c r="D281" s="2"/>
      <c r="E281" s="80"/>
      <c r="Q281" s="4"/>
      <c r="S281" s="6"/>
      <c r="T281" s="6"/>
      <c r="U281" s="6"/>
      <c r="V281" s="106"/>
      <c r="W281" s="106"/>
      <c r="X281" s="6"/>
      <c r="AA281" s="6"/>
      <c r="AE281" s="6"/>
      <c r="BA281" s="80"/>
      <c r="BF281" s="107"/>
      <c r="BH281" s="107"/>
      <c r="BI281" s="107"/>
      <c r="BJ281" s="107"/>
      <c r="BK281" s="80"/>
      <c r="BL281" s="15"/>
      <c r="BM281" s="6"/>
      <c r="BN281" s="6"/>
      <c r="BO281" s="80"/>
    </row>
    <row r="282" spans="1:67">
      <c r="A282" s="33"/>
      <c r="D282" s="2"/>
      <c r="E282" s="80"/>
      <c r="S282" s="6"/>
      <c r="T282" s="6"/>
      <c r="U282" s="6"/>
      <c r="V282" s="106"/>
      <c r="W282" s="106"/>
      <c r="AA282" s="6"/>
      <c r="AC282" s="6"/>
      <c r="AE282" s="6"/>
      <c r="BA282" s="80"/>
      <c r="BF282" s="107"/>
      <c r="BI282" s="107"/>
      <c r="BJ282" s="107"/>
      <c r="BK282" s="80"/>
      <c r="BL282" s="15"/>
      <c r="BM282" s="6"/>
      <c r="BN282" s="6"/>
      <c r="BO282" s="80"/>
    </row>
    <row r="283" spans="1:67">
      <c r="A283" s="33"/>
      <c r="D283" s="2"/>
      <c r="E283" s="80"/>
      <c r="Q283" s="4"/>
      <c r="S283" s="6"/>
      <c r="T283" s="6"/>
      <c r="U283" s="6"/>
      <c r="V283" s="106"/>
      <c r="W283" s="106"/>
      <c r="X283" s="6"/>
      <c r="AA283" s="6"/>
      <c r="AE283" s="6"/>
      <c r="BA283" s="80"/>
      <c r="BF283" s="109"/>
      <c r="BH283" s="107"/>
      <c r="BI283" s="107"/>
      <c r="BJ283" s="107"/>
      <c r="BK283" s="80"/>
      <c r="BL283" s="15"/>
      <c r="BM283" s="6"/>
      <c r="BN283" s="6"/>
      <c r="BO283" s="80"/>
    </row>
    <row r="284" spans="1:67">
      <c r="A284" s="33"/>
      <c r="D284" s="2"/>
      <c r="E284" s="80"/>
      <c r="Q284" s="4"/>
      <c r="S284" s="6"/>
      <c r="T284" s="6"/>
      <c r="U284" s="6"/>
      <c r="V284" s="106"/>
      <c r="W284" s="106"/>
      <c r="X284" s="6"/>
      <c r="AA284" s="6"/>
      <c r="AC284" s="6"/>
      <c r="AE284" s="6"/>
      <c r="BA284" s="80"/>
      <c r="BF284" s="107"/>
      <c r="BH284" s="107"/>
      <c r="BI284" s="107"/>
      <c r="BJ284" s="107"/>
      <c r="BK284" s="80"/>
      <c r="BL284" s="15"/>
      <c r="BM284" s="6"/>
      <c r="BN284" s="6"/>
      <c r="BO284" s="80"/>
    </row>
    <row r="285" spans="1:67">
      <c r="D285" s="2"/>
      <c r="E285" s="80"/>
      <c r="S285" s="6"/>
      <c r="T285" s="6"/>
      <c r="U285" s="6"/>
      <c r="V285" s="106"/>
      <c r="W285" s="106"/>
      <c r="AA285" s="6"/>
      <c r="AE285" s="6"/>
      <c r="BA285" s="80"/>
      <c r="BF285" s="107"/>
      <c r="BI285" s="107"/>
      <c r="BJ285" s="107"/>
      <c r="BK285" s="80"/>
      <c r="BL285" s="15"/>
      <c r="BM285" s="6"/>
      <c r="BN285" s="6"/>
      <c r="BO285" s="80"/>
    </row>
    <row r="286" spans="1:67">
      <c r="A286" s="33"/>
      <c r="D286" s="2"/>
      <c r="E286" s="80"/>
      <c r="S286" s="6"/>
      <c r="T286" s="6"/>
      <c r="U286" s="6"/>
      <c r="V286" s="106"/>
      <c r="W286" s="106"/>
      <c r="AA286" s="6"/>
      <c r="AC286" s="6"/>
      <c r="AE286" s="6"/>
      <c r="BA286" s="80"/>
      <c r="BF286" s="107"/>
      <c r="BH286" s="107"/>
      <c r="BI286" s="107"/>
      <c r="BJ286" s="107"/>
      <c r="BK286" s="80"/>
      <c r="BL286" s="15"/>
      <c r="BM286" s="6"/>
      <c r="BN286" s="6"/>
      <c r="BO286" s="80"/>
    </row>
    <row r="287" spans="1:67">
      <c r="A287" s="33"/>
      <c r="D287" s="2"/>
      <c r="E287" s="80"/>
      <c r="S287" s="6"/>
      <c r="T287" s="6"/>
      <c r="U287" s="6"/>
      <c r="V287" s="106"/>
      <c r="W287" s="106"/>
      <c r="AA287" s="6"/>
      <c r="AE287" s="6"/>
      <c r="BA287" s="80"/>
      <c r="BF287" s="107"/>
      <c r="BH287" s="107"/>
      <c r="BI287" s="107"/>
      <c r="BJ287" s="107"/>
      <c r="BK287" s="80"/>
      <c r="BL287" s="15"/>
      <c r="BM287" s="6"/>
      <c r="BN287" s="6"/>
      <c r="BO287" s="80"/>
    </row>
    <row r="288" spans="1:67">
      <c r="A288" s="33"/>
      <c r="D288" s="2"/>
      <c r="E288" s="80"/>
      <c r="Q288" s="4"/>
      <c r="S288" s="6"/>
      <c r="T288" s="6"/>
      <c r="U288" s="6"/>
      <c r="V288" s="106"/>
      <c r="W288" s="106"/>
      <c r="X288" s="6"/>
      <c r="AA288" s="6"/>
      <c r="AE288" s="6"/>
      <c r="BA288" s="80"/>
      <c r="BF288" s="109"/>
      <c r="BH288" s="107"/>
      <c r="BI288" s="107"/>
      <c r="BJ288" s="107"/>
      <c r="BK288" s="80"/>
      <c r="BL288" s="28"/>
      <c r="BM288" s="6"/>
      <c r="BN288" s="6"/>
      <c r="BO288" s="80"/>
    </row>
    <row r="289" spans="1:67">
      <c r="A289" s="33"/>
      <c r="D289" s="2"/>
      <c r="E289" s="80"/>
      <c r="S289" s="6"/>
      <c r="T289" s="6"/>
      <c r="U289" s="6"/>
      <c r="V289" s="106"/>
      <c r="W289" s="106"/>
      <c r="X289" s="6"/>
      <c r="AA289" s="6"/>
      <c r="AE289" s="6"/>
      <c r="BA289" s="80"/>
      <c r="BF289" s="107"/>
      <c r="BI289" s="107"/>
      <c r="BJ289" s="107"/>
      <c r="BK289" s="80"/>
      <c r="BL289" s="15"/>
      <c r="BM289" s="6"/>
      <c r="BN289" s="6"/>
      <c r="BO289" s="80"/>
    </row>
    <row r="290" spans="1:67">
      <c r="A290" s="33"/>
      <c r="D290" s="2"/>
      <c r="E290" s="80"/>
      <c r="Q290" s="4"/>
      <c r="S290" s="6"/>
      <c r="T290" s="6"/>
      <c r="U290" s="6"/>
      <c r="V290" s="106"/>
      <c r="W290" s="106"/>
      <c r="AA290" s="6"/>
      <c r="AC290" s="6"/>
      <c r="AE290" s="6"/>
      <c r="BA290" s="80"/>
      <c r="BF290" s="107"/>
      <c r="BH290" s="107"/>
      <c r="BI290" s="107"/>
      <c r="BJ290" s="107"/>
      <c r="BK290" s="80"/>
      <c r="BL290" s="15"/>
      <c r="BM290" s="6"/>
      <c r="BN290" s="6"/>
      <c r="BO290" s="80"/>
    </row>
    <row r="291" spans="1:67">
      <c r="A291" s="33"/>
      <c r="D291" s="2"/>
      <c r="E291" s="80"/>
      <c r="S291" s="6"/>
      <c r="T291" s="6"/>
      <c r="U291" s="6"/>
      <c r="V291" s="106"/>
      <c r="W291" s="106"/>
      <c r="X291" s="6"/>
      <c r="AA291" s="6"/>
      <c r="AC291" s="6"/>
      <c r="AE291" s="6"/>
      <c r="BA291" s="80"/>
      <c r="BF291" s="107"/>
      <c r="BH291" s="107"/>
      <c r="BI291" s="107"/>
      <c r="BJ291" s="107"/>
      <c r="BK291" s="80"/>
      <c r="BL291" s="15"/>
      <c r="BM291" s="6"/>
      <c r="BN291" s="6"/>
      <c r="BO291" s="80"/>
    </row>
    <row r="292" spans="1:67">
      <c r="A292" s="33"/>
      <c r="D292" s="2"/>
      <c r="E292" s="80"/>
      <c r="S292" s="6"/>
      <c r="T292" s="6"/>
      <c r="U292" s="6"/>
      <c r="V292" s="106"/>
      <c r="W292" s="106"/>
      <c r="AA292" s="6"/>
      <c r="AE292" s="6"/>
      <c r="BA292" s="80"/>
      <c r="BF292" s="107"/>
      <c r="BI292" s="107"/>
      <c r="BJ292" s="107"/>
      <c r="BK292" s="80"/>
      <c r="BL292" s="15"/>
      <c r="BM292" s="6"/>
      <c r="BN292" s="6"/>
      <c r="BO292" s="80"/>
    </row>
    <row r="293" spans="1:67">
      <c r="A293" s="33"/>
      <c r="D293" s="2"/>
      <c r="E293" s="80"/>
      <c r="S293" s="6"/>
      <c r="T293" s="6"/>
      <c r="U293" s="6"/>
      <c r="V293" s="106"/>
      <c r="W293" s="106"/>
      <c r="AA293" s="6"/>
      <c r="AE293" s="6"/>
      <c r="BA293" s="80"/>
      <c r="BF293" s="107"/>
      <c r="BI293" s="107"/>
      <c r="BJ293" s="107"/>
      <c r="BK293" s="80"/>
      <c r="BL293" s="15"/>
      <c r="BM293" s="6"/>
      <c r="BN293" s="6"/>
      <c r="BO293" s="80"/>
    </row>
    <row r="294" spans="1:67">
      <c r="A294" s="33"/>
      <c r="D294" s="2"/>
      <c r="E294" s="80"/>
      <c r="S294" s="6"/>
      <c r="T294" s="6"/>
      <c r="U294" s="6"/>
      <c r="V294" s="106"/>
      <c r="W294" s="106"/>
      <c r="AA294" s="6"/>
      <c r="AC294" s="6"/>
      <c r="AE294" s="6"/>
      <c r="BA294" s="80"/>
      <c r="BF294" s="107"/>
      <c r="BH294" s="107"/>
      <c r="BI294" s="107"/>
      <c r="BJ294" s="107"/>
      <c r="BK294" s="80"/>
      <c r="BL294" s="15"/>
      <c r="BM294" s="6"/>
      <c r="BN294" s="6"/>
      <c r="BO294" s="80"/>
    </row>
    <row r="295" spans="1:67">
      <c r="A295" s="33"/>
      <c r="D295" s="2"/>
      <c r="E295" s="80"/>
      <c r="S295" s="6"/>
      <c r="T295" s="6"/>
      <c r="U295" s="6"/>
      <c r="V295" s="106"/>
      <c r="W295" s="106"/>
      <c r="AA295" s="6"/>
      <c r="AC295" s="6"/>
      <c r="AE295" s="6"/>
      <c r="BA295" s="80"/>
      <c r="BF295" s="107"/>
      <c r="BH295" s="107"/>
      <c r="BI295" s="107"/>
      <c r="BJ295" s="107"/>
      <c r="BK295" s="80"/>
      <c r="BL295" s="15"/>
      <c r="BM295" s="6"/>
      <c r="BN295" s="6"/>
      <c r="BO295" s="80"/>
    </row>
    <row r="296" spans="1:67">
      <c r="A296" s="33"/>
      <c r="D296" s="2"/>
      <c r="E296" s="80"/>
      <c r="S296" s="6"/>
      <c r="T296" s="6"/>
      <c r="U296" s="6"/>
      <c r="V296" s="106"/>
      <c r="W296" s="106"/>
      <c r="AA296" s="6"/>
      <c r="AC296" s="6"/>
      <c r="AE296" s="6"/>
      <c r="BA296" s="80"/>
      <c r="BF296" s="107"/>
      <c r="BI296" s="107"/>
      <c r="BJ296" s="107"/>
      <c r="BK296" s="80"/>
      <c r="BL296" s="15"/>
      <c r="BM296" s="6"/>
      <c r="BN296" s="6"/>
      <c r="BO296" s="80"/>
    </row>
    <row r="297" spans="1:67">
      <c r="A297" s="33"/>
      <c r="D297" s="2"/>
      <c r="E297" s="80"/>
      <c r="S297" s="6"/>
      <c r="T297" s="6"/>
      <c r="U297" s="6"/>
      <c r="V297" s="106"/>
      <c r="W297" s="106"/>
      <c r="AA297" s="6"/>
      <c r="AC297" s="6"/>
      <c r="AE297" s="6"/>
      <c r="BA297" s="80"/>
      <c r="BF297" s="107"/>
      <c r="BH297" s="107"/>
      <c r="BI297" s="107"/>
      <c r="BJ297" s="107"/>
      <c r="BK297" s="80"/>
      <c r="BL297" s="15"/>
      <c r="BM297" s="6"/>
      <c r="BN297" s="6"/>
      <c r="BO297" s="80"/>
    </row>
    <row r="298" spans="1:67">
      <c r="A298" s="33"/>
      <c r="D298" s="2"/>
      <c r="E298" s="80"/>
      <c r="S298" s="6"/>
      <c r="T298" s="6"/>
      <c r="U298" s="6"/>
      <c r="V298" s="106"/>
      <c r="W298" s="106"/>
      <c r="AA298" s="6"/>
      <c r="AE298" s="6"/>
      <c r="BA298" s="80"/>
      <c r="BF298" s="107"/>
      <c r="BH298" s="107"/>
      <c r="BI298" s="107"/>
      <c r="BJ298" s="107"/>
      <c r="BK298" s="80"/>
      <c r="BL298" s="15"/>
      <c r="BM298" s="6"/>
      <c r="BN298" s="6"/>
      <c r="BO298" s="80"/>
    </row>
    <row r="299" spans="1:67">
      <c r="A299" s="33"/>
      <c r="D299" s="2"/>
      <c r="E299" s="80"/>
      <c r="S299" s="6"/>
      <c r="T299" s="6"/>
      <c r="U299" s="6"/>
      <c r="V299" s="106"/>
      <c r="W299" s="106"/>
      <c r="AA299" s="6"/>
      <c r="AC299" s="6"/>
      <c r="AE299" s="6"/>
      <c r="BA299" s="80"/>
      <c r="BF299" s="107"/>
      <c r="BH299" s="107"/>
      <c r="BI299" s="107"/>
      <c r="BJ299" s="107"/>
      <c r="BK299" s="80"/>
      <c r="BL299" s="15"/>
      <c r="BM299" s="6"/>
      <c r="BN299" s="6"/>
      <c r="BO299" s="80"/>
    </row>
    <row r="300" spans="1:67">
      <c r="A300" s="33"/>
      <c r="D300" s="2"/>
      <c r="E300" s="80"/>
      <c r="S300" s="6"/>
      <c r="T300" s="6"/>
      <c r="U300" s="6"/>
      <c r="V300" s="106"/>
      <c r="W300" s="106"/>
      <c r="X300" s="6"/>
      <c r="AA300" s="6"/>
      <c r="AE300" s="6"/>
      <c r="BA300" s="80"/>
      <c r="BF300" s="107"/>
      <c r="BH300" s="107"/>
      <c r="BI300" s="107"/>
      <c r="BJ300" s="107"/>
      <c r="BK300" s="80"/>
      <c r="BL300" s="15"/>
      <c r="BM300" s="6"/>
      <c r="BN300" s="6"/>
      <c r="BO300" s="80"/>
    </row>
    <row r="301" spans="1:67">
      <c r="A301" s="33"/>
      <c r="D301" s="2"/>
      <c r="E301" s="80"/>
      <c r="Q301" s="4"/>
      <c r="S301" s="6"/>
      <c r="T301" s="6"/>
      <c r="U301" s="6"/>
      <c r="V301" s="106"/>
      <c r="W301" s="106"/>
      <c r="AA301" s="6"/>
      <c r="AC301" s="6"/>
      <c r="AE301" s="6"/>
      <c r="BA301" s="80"/>
      <c r="BF301" s="109"/>
      <c r="BH301" s="107"/>
      <c r="BI301" s="107"/>
      <c r="BJ301" s="107"/>
      <c r="BK301" s="80"/>
      <c r="BL301" s="28"/>
      <c r="BM301" s="6"/>
      <c r="BN301" s="6"/>
      <c r="BO301" s="80"/>
    </row>
    <row r="302" spans="1:67">
      <c r="A302" s="33"/>
      <c r="D302" s="2"/>
      <c r="E302" s="80"/>
      <c r="S302" s="6"/>
      <c r="T302" s="6"/>
      <c r="U302" s="6"/>
      <c r="V302" s="106"/>
      <c r="W302" s="106"/>
      <c r="AA302" s="6"/>
      <c r="AE302" s="6"/>
      <c r="BA302" s="80"/>
      <c r="BF302" s="107"/>
      <c r="BI302" s="107"/>
      <c r="BJ302" s="107"/>
      <c r="BK302" s="80"/>
      <c r="BL302" s="15"/>
      <c r="BM302" s="6"/>
      <c r="BN302" s="6"/>
      <c r="BO302" s="80"/>
    </row>
    <row r="303" spans="1:67">
      <c r="A303" s="33"/>
      <c r="D303" s="2"/>
      <c r="E303" s="80"/>
      <c r="S303" s="6"/>
      <c r="T303" s="6"/>
      <c r="U303" s="6"/>
      <c r="V303" s="106"/>
      <c r="W303" s="106"/>
      <c r="X303" s="6"/>
      <c r="AA303" s="6"/>
      <c r="AE303" s="6"/>
      <c r="BA303" s="80"/>
      <c r="BF303" s="107"/>
      <c r="BH303" s="107"/>
      <c r="BI303" s="107"/>
      <c r="BJ303" s="107"/>
      <c r="BK303" s="80"/>
      <c r="BL303" s="15"/>
      <c r="BM303" s="6"/>
      <c r="BN303" s="6"/>
      <c r="BO303" s="80"/>
    </row>
    <row r="304" spans="1:67">
      <c r="A304" s="33"/>
      <c r="D304" s="2"/>
      <c r="E304" s="80"/>
      <c r="S304" s="6"/>
      <c r="T304" s="6"/>
      <c r="U304" s="6"/>
      <c r="V304" s="106"/>
      <c r="W304" s="106"/>
      <c r="AA304" s="6"/>
      <c r="AC304" s="6"/>
      <c r="AE304" s="6"/>
      <c r="BA304" s="80"/>
      <c r="BF304" s="107"/>
      <c r="BH304" s="107"/>
      <c r="BI304" s="107"/>
      <c r="BJ304" s="107"/>
      <c r="BK304" s="80"/>
      <c r="BL304" s="15"/>
      <c r="BM304" s="6"/>
      <c r="BN304" s="6"/>
      <c r="BO304" s="80"/>
    </row>
    <row r="305" spans="1:67">
      <c r="A305" s="33"/>
      <c r="D305" s="2"/>
      <c r="E305" s="80"/>
      <c r="S305" s="6"/>
      <c r="T305" s="6"/>
      <c r="U305" s="6"/>
      <c r="V305" s="106"/>
      <c r="W305" s="106"/>
      <c r="X305" s="6"/>
      <c r="AA305" s="6"/>
      <c r="AC305" s="6"/>
      <c r="AE305" s="6"/>
      <c r="BA305" s="80"/>
      <c r="BF305" s="107"/>
      <c r="BH305" s="107"/>
      <c r="BI305" s="107"/>
      <c r="BJ305" s="107"/>
      <c r="BK305" s="80"/>
      <c r="BL305" s="15"/>
      <c r="BM305" s="6"/>
      <c r="BN305" s="6"/>
      <c r="BO305" s="80"/>
    </row>
    <row r="306" spans="1:67">
      <c r="A306" s="33"/>
      <c r="D306" s="2"/>
      <c r="E306" s="80"/>
      <c r="S306" s="6"/>
      <c r="T306" s="6"/>
      <c r="U306" s="6"/>
      <c r="V306" s="106"/>
      <c r="W306" s="106"/>
      <c r="X306" s="6"/>
      <c r="AA306" s="6"/>
      <c r="AE306" s="6"/>
      <c r="BA306" s="80"/>
      <c r="BF306" s="107"/>
      <c r="BH306" s="107"/>
      <c r="BI306" s="107"/>
      <c r="BJ306" s="107"/>
      <c r="BK306" s="80"/>
      <c r="BL306" s="15"/>
      <c r="BM306" s="6"/>
      <c r="BN306" s="6"/>
      <c r="BO306" s="80"/>
    </row>
    <row r="307" spans="1:67">
      <c r="A307" s="33"/>
      <c r="D307" s="2"/>
      <c r="E307" s="80"/>
      <c r="S307" s="6"/>
      <c r="T307" s="6"/>
      <c r="U307" s="6"/>
      <c r="V307" s="106"/>
      <c r="W307" s="106"/>
      <c r="AA307" s="6"/>
      <c r="AC307" s="6"/>
      <c r="AE307" s="6"/>
      <c r="BA307" s="80"/>
      <c r="BF307" s="107"/>
      <c r="BH307" s="107"/>
      <c r="BI307" s="107"/>
      <c r="BJ307" s="107"/>
      <c r="BK307" s="80"/>
      <c r="BL307" s="15"/>
      <c r="BM307" s="6"/>
      <c r="BN307" s="6"/>
      <c r="BO307" s="80"/>
    </row>
    <row r="308" spans="1:67">
      <c r="A308" s="33"/>
      <c r="D308" s="2"/>
      <c r="E308" s="80"/>
      <c r="S308" s="6"/>
      <c r="T308" s="6"/>
      <c r="U308" s="6"/>
      <c r="V308" s="106"/>
      <c r="W308" s="106"/>
      <c r="AA308" s="6"/>
      <c r="AC308" s="6"/>
      <c r="AE308" s="6"/>
      <c r="BA308" s="80"/>
      <c r="BF308" s="107"/>
      <c r="BH308" s="107"/>
      <c r="BI308" s="107"/>
      <c r="BJ308" s="107"/>
      <c r="BK308" s="80"/>
      <c r="BL308" s="15"/>
      <c r="BM308" s="6"/>
      <c r="BN308" s="6"/>
      <c r="BO308" s="80"/>
    </row>
    <row r="309" spans="1:67">
      <c r="A309" s="33"/>
      <c r="D309" s="2"/>
      <c r="E309" s="80"/>
      <c r="S309" s="6"/>
      <c r="T309" s="6"/>
      <c r="U309" s="6"/>
      <c r="V309" s="106"/>
      <c r="W309" s="106"/>
      <c r="AA309" s="6"/>
      <c r="AC309" s="6"/>
      <c r="AE309" s="6"/>
      <c r="BA309" s="80"/>
      <c r="BF309" s="107"/>
      <c r="BH309" s="107"/>
      <c r="BI309" s="107"/>
      <c r="BJ309" s="107"/>
      <c r="BK309" s="80"/>
      <c r="BL309" s="15"/>
      <c r="BM309" s="6"/>
      <c r="BN309" s="6"/>
      <c r="BO309" s="80"/>
    </row>
    <row r="310" spans="1:67">
      <c r="A310" s="33"/>
      <c r="D310" s="2"/>
      <c r="E310" s="80"/>
      <c r="S310" s="6"/>
      <c r="T310" s="6"/>
      <c r="U310" s="6"/>
      <c r="V310" s="106"/>
      <c r="W310" s="106"/>
      <c r="AA310" s="6"/>
      <c r="AC310" s="6"/>
      <c r="AE310" s="6"/>
      <c r="BA310" s="80"/>
      <c r="BF310" s="107"/>
      <c r="BH310" s="107"/>
      <c r="BI310" s="107"/>
      <c r="BJ310" s="107"/>
      <c r="BK310" s="80"/>
      <c r="BL310" s="15"/>
      <c r="BM310" s="6"/>
      <c r="BN310" s="6"/>
      <c r="BO310" s="80"/>
    </row>
    <row r="311" spans="1:67">
      <c r="A311" s="33"/>
      <c r="D311" s="2"/>
      <c r="E311" s="80"/>
      <c r="S311" s="6"/>
      <c r="T311" s="6"/>
      <c r="U311" s="6"/>
      <c r="V311" s="106"/>
      <c r="W311" s="106"/>
      <c r="AA311" s="6"/>
      <c r="AE311" s="6"/>
      <c r="BA311" s="80"/>
      <c r="BF311" s="107"/>
      <c r="BH311" s="107"/>
      <c r="BI311" s="107"/>
      <c r="BJ311" s="107"/>
      <c r="BK311" s="80"/>
      <c r="BL311" s="15"/>
      <c r="BM311" s="6"/>
      <c r="BN311" s="6"/>
      <c r="BO311" s="80"/>
    </row>
    <row r="312" spans="1:67">
      <c r="A312" s="33"/>
      <c r="D312" s="2"/>
      <c r="E312" s="80"/>
      <c r="S312" s="6"/>
      <c r="T312" s="6"/>
      <c r="U312" s="6"/>
      <c r="V312" s="106"/>
      <c r="W312" s="106"/>
      <c r="AA312" s="6"/>
      <c r="AE312" s="6"/>
      <c r="BA312" s="80"/>
      <c r="BF312" s="107"/>
      <c r="BH312" s="107"/>
      <c r="BI312" s="107"/>
      <c r="BJ312" s="107"/>
      <c r="BK312" s="80"/>
      <c r="BL312" s="15"/>
      <c r="BM312" s="6"/>
      <c r="BN312" s="6"/>
      <c r="BO312" s="80"/>
    </row>
    <row r="313" spans="1:67">
      <c r="A313" s="33"/>
      <c r="D313" s="2"/>
      <c r="E313" s="80"/>
      <c r="S313" s="6"/>
      <c r="T313" s="6"/>
      <c r="U313" s="6"/>
      <c r="V313" s="106"/>
      <c r="W313" s="106"/>
      <c r="AA313" s="6"/>
      <c r="AE313" s="6"/>
      <c r="BA313" s="80"/>
      <c r="BF313" s="107"/>
      <c r="BH313" s="107"/>
      <c r="BI313" s="107"/>
      <c r="BJ313" s="107"/>
      <c r="BK313" s="80"/>
      <c r="BL313" s="15"/>
      <c r="BM313" s="6"/>
      <c r="BN313" s="6"/>
      <c r="BO313" s="80"/>
    </row>
    <row r="314" spans="1:67">
      <c r="A314" s="33"/>
      <c r="D314" s="2"/>
      <c r="E314" s="80"/>
      <c r="S314" s="6"/>
      <c r="T314" s="6"/>
      <c r="U314" s="6"/>
      <c r="V314" s="106"/>
      <c r="W314" s="106"/>
      <c r="AA314" s="6"/>
      <c r="AE314" s="6"/>
      <c r="BA314" s="80"/>
      <c r="BF314" s="107"/>
      <c r="BH314" s="107"/>
      <c r="BI314" s="107"/>
      <c r="BJ314" s="107"/>
      <c r="BK314" s="80"/>
      <c r="BL314" s="15"/>
      <c r="BM314" s="6"/>
      <c r="BN314" s="6"/>
      <c r="BO314" s="80"/>
    </row>
    <row r="315" spans="1:67">
      <c r="A315" s="33"/>
      <c r="D315" s="2"/>
      <c r="E315" s="80"/>
      <c r="S315" s="6"/>
      <c r="T315" s="6"/>
      <c r="U315" s="6"/>
      <c r="V315" s="106"/>
      <c r="W315" s="106"/>
      <c r="AA315" s="6"/>
      <c r="AC315" s="6"/>
      <c r="AE315" s="6"/>
      <c r="BA315" s="80"/>
      <c r="BF315" s="107"/>
      <c r="BH315" s="107"/>
      <c r="BI315" s="107"/>
      <c r="BJ315" s="107"/>
      <c r="BK315" s="80"/>
      <c r="BL315" s="15"/>
      <c r="BM315" s="6"/>
      <c r="BN315" s="6"/>
      <c r="BO315" s="80"/>
    </row>
    <row r="316" spans="1:67">
      <c r="A316" s="33"/>
      <c r="D316" s="2"/>
      <c r="E316" s="80"/>
      <c r="Q316" s="4"/>
      <c r="S316" s="6"/>
      <c r="T316" s="6"/>
      <c r="U316" s="6"/>
      <c r="V316" s="106"/>
      <c r="W316" s="106"/>
      <c r="X316" s="6"/>
      <c r="AA316" s="6"/>
      <c r="AE316" s="6"/>
      <c r="BA316" s="80"/>
      <c r="BF316" s="109"/>
      <c r="BH316" s="107"/>
      <c r="BI316" s="107"/>
      <c r="BJ316" s="107"/>
      <c r="BK316" s="80"/>
      <c r="BL316" s="15"/>
      <c r="BM316" s="6"/>
      <c r="BN316" s="6"/>
      <c r="BO316" s="80"/>
    </row>
    <row r="317" spans="1:67">
      <c r="A317" s="33"/>
      <c r="D317" s="2"/>
      <c r="E317" s="80"/>
      <c r="S317" s="6"/>
      <c r="T317" s="6"/>
      <c r="U317" s="6"/>
      <c r="V317" s="106"/>
      <c r="W317" s="106"/>
      <c r="X317" s="6"/>
      <c r="AA317" s="6"/>
      <c r="AC317" s="6"/>
      <c r="AE317" s="6"/>
      <c r="BA317" s="80"/>
      <c r="BF317" s="107"/>
      <c r="BH317" s="107"/>
      <c r="BI317" s="107"/>
      <c r="BJ317" s="107"/>
      <c r="BK317" s="80"/>
      <c r="BL317" s="15"/>
      <c r="BM317" s="6"/>
      <c r="BN317" s="6"/>
      <c r="BO317" s="80"/>
    </row>
    <row r="318" spans="1:67">
      <c r="D318" s="2"/>
      <c r="E318" s="80"/>
      <c r="S318" s="6"/>
      <c r="T318" s="6"/>
      <c r="U318" s="6"/>
      <c r="V318" s="106"/>
      <c r="W318" s="106"/>
      <c r="AA318" s="6"/>
      <c r="AC318" s="6"/>
      <c r="AE318" s="6"/>
      <c r="BA318" s="80"/>
      <c r="BF318" s="107"/>
      <c r="BH318" s="107"/>
      <c r="BI318" s="107"/>
      <c r="BJ318" s="107"/>
      <c r="BK318" s="80"/>
      <c r="BL318" s="15"/>
      <c r="BM318" s="6"/>
      <c r="BN318" s="6"/>
      <c r="BO318" s="80"/>
    </row>
    <row r="319" spans="1:67">
      <c r="A319" s="33"/>
      <c r="D319" s="2"/>
      <c r="E319" s="80"/>
      <c r="Q319" s="4"/>
      <c r="S319" s="6"/>
      <c r="T319" s="6"/>
      <c r="U319" s="6"/>
      <c r="V319" s="106"/>
      <c r="W319" s="106"/>
      <c r="AA319" s="6"/>
      <c r="AE319" s="6"/>
      <c r="BA319" s="80"/>
      <c r="BF319" s="4"/>
      <c r="BH319" s="107"/>
      <c r="BK319" s="80"/>
      <c r="BL319" s="28"/>
      <c r="BM319" s="6"/>
      <c r="BN319" s="6"/>
      <c r="BO319" s="80"/>
    </row>
    <row r="320" spans="1:67">
      <c r="A320" s="33"/>
      <c r="D320" s="2"/>
      <c r="E320" s="80"/>
      <c r="Q320" s="4"/>
      <c r="S320" s="6"/>
      <c r="T320" s="6"/>
      <c r="U320" s="6"/>
      <c r="V320" s="106"/>
      <c r="W320" s="106"/>
      <c r="AA320" s="6"/>
      <c r="AE320" s="6"/>
      <c r="BA320" s="80"/>
      <c r="BF320" s="4"/>
      <c r="BH320" s="107"/>
      <c r="BK320" s="80"/>
      <c r="BL320" s="28"/>
      <c r="BM320" s="6"/>
      <c r="BN320" s="6"/>
      <c r="BO320" s="80"/>
    </row>
    <row r="321" spans="1:67">
      <c r="A321" s="33"/>
      <c r="D321" s="2"/>
      <c r="E321" s="80"/>
      <c r="S321" s="6"/>
      <c r="T321" s="6"/>
      <c r="U321" s="6"/>
      <c r="V321" s="106"/>
      <c r="W321" s="106"/>
      <c r="AA321" s="6"/>
      <c r="AE321" s="6"/>
      <c r="BA321" s="80"/>
      <c r="BF321"/>
      <c r="BK321" s="80"/>
      <c r="BL321" s="15"/>
      <c r="BM321" s="6"/>
      <c r="BN321" s="6"/>
      <c r="BO321" s="80"/>
    </row>
    <row r="322" spans="1:67">
      <c r="A322" s="33"/>
      <c r="D322" s="2"/>
      <c r="E322" s="80"/>
      <c r="S322" s="6"/>
      <c r="T322" s="6"/>
      <c r="U322" s="6"/>
      <c r="V322" s="106"/>
      <c r="W322" s="106"/>
      <c r="X322" s="6"/>
      <c r="AA322" s="6"/>
      <c r="AE322" s="6"/>
      <c r="BA322" s="80"/>
      <c r="BF322"/>
      <c r="BK322" s="80"/>
      <c r="BL322" s="15"/>
      <c r="BM322" s="6"/>
      <c r="BN322" s="6"/>
      <c r="BO322" s="80"/>
    </row>
    <row r="323" spans="1:67">
      <c r="A323" s="33"/>
      <c r="D323" s="2"/>
      <c r="E323" s="80"/>
      <c r="S323" s="6"/>
      <c r="T323" s="6"/>
      <c r="U323" s="6"/>
      <c r="V323" s="106"/>
      <c r="W323" s="106"/>
      <c r="X323" s="6"/>
      <c r="AA323" s="6"/>
      <c r="AE323" s="6"/>
      <c r="BA323" s="80"/>
      <c r="BF323"/>
      <c r="BH323" s="107"/>
      <c r="BK323" s="80"/>
      <c r="BL323" s="15"/>
      <c r="BM323" s="6"/>
      <c r="BN323" s="6"/>
      <c r="BO323" s="80"/>
    </row>
    <row r="324" spans="1:67">
      <c r="A324" s="33"/>
      <c r="B324" s="20"/>
      <c r="D324" s="2"/>
      <c r="E324" s="80"/>
      <c r="Q324" s="4"/>
      <c r="S324" s="6"/>
      <c r="T324" s="6"/>
      <c r="U324" s="6"/>
      <c r="V324" s="106"/>
      <c r="W324" s="106"/>
      <c r="AA324" s="6"/>
      <c r="AE324" s="6"/>
      <c r="BA324" s="80"/>
      <c r="BF324" s="4"/>
      <c r="BH324" s="107"/>
      <c r="BK324" s="80"/>
      <c r="BL324" s="15"/>
      <c r="BM324" s="6"/>
      <c r="BN324" s="6"/>
      <c r="BO324" s="80"/>
    </row>
    <row r="325" spans="1:67">
      <c r="A325" s="33"/>
      <c r="D325" s="2"/>
      <c r="E325" s="80"/>
      <c r="S325" s="6"/>
      <c r="T325" s="6"/>
      <c r="U325" s="6"/>
      <c r="V325" s="106"/>
      <c r="W325" s="106"/>
      <c r="AA325" s="6"/>
      <c r="AE325" s="6"/>
      <c r="BA325" s="80"/>
      <c r="BF325" s="107"/>
      <c r="BI325" s="107"/>
      <c r="BJ325" s="107"/>
      <c r="BK325" s="80"/>
      <c r="BL325" s="15"/>
      <c r="BM325" s="6"/>
      <c r="BN325" s="6"/>
      <c r="BO325" s="80"/>
    </row>
    <row r="326" spans="1:67">
      <c r="A326" s="33"/>
      <c r="D326" s="2"/>
      <c r="E326" s="80"/>
      <c r="S326" s="6"/>
      <c r="T326" s="6"/>
      <c r="U326" s="6"/>
      <c r="V326" s="106"/>
      <c r="W326" s="106"/>
      <c r="AA326" s="6"/>
      <c r="AC326" s="6"/>
      <c r="AE326" s="6"/>
      <c r="BA326" s="80"/>
      <c r="BF326" s="107"/>
      <c r="BI326" s="107"/>
      <c r="BJ326" s="107"/>
      <c r="BK326" s="80"/>
      <c r="BL326" s="15"/>
      <c r="BM326" s="6"/>
      <c r="BN326" s="6"/>
      <c r="BO326" s="80"/>
    </row>
    <row r="327" spans="1:67">
      <c r="A327" s="33"/>
      <c r="D327" s="2"/>
      <c r="E327" s="80"/>
      <c r="Q327" s="4"/>
      <c r="S327" s="6"/>
      <c r="T327" s="6"/>
      <c r="U327" s="6"/>
      <c r="V327" s="106"/>
      <c r="W327" s="106"/>
      <c r="X327" s="6"/>
      <c r="AA327" s="6"/>
      <c r="AC327" s="6"/>
      <c r="AE327" s="6"/>
      <c r="BA327" s="80"/>
      <c r="BF327" s="109"/>
      <c r="BH327" s="107"/>
      <c r="BI327" s="107"/>
      <c r="BJ327" s="107"/>
      <c r="BK327" s="80"/>
      <c r="BL327" s="28"/>
      <c r="BM327" s="6"/>
      <c r="BN327" s="6"/>
      <c r="BO327" s="80"/>
    </row>
    <row r="328" spans="1:67">
      <c r="A328" s="33"/>
      <c r="D328" s="2"/>
      <c r="E328" s="80"/>
      <c r="Q328" s="4"/>
      <c r="S328" s="6"/>
      <c r="T328" s="6"/>
      <c r="U328" s="6"/>
      <c r="V328" s="106"/>
      <c r="W328" s="106"/>
      <c r="AA328" s="6"/>
      <c r="AE328" s="6"/>
      <c r="BA328" s="80"/>
      <c r="BF328" s="109"/>
      <c r="BH328" s="107"/>
      <c r="BI328" s="107"/>
      <c r="BJ328" s="107"/>
      <c r="BK328" s="80"/>
      <c r="BL328" s="28"/>
      <c r="BM328" s="6"/>
      <c r="BN328" s="6"/>
      <c r="BO328" s="80"/>
    </row>
    <row r="329" spans="1:67">
      <c r="A329" s="33"/>
      <c r="D329" s="2"/>
      <c r="E329" s="80"/>
      <c r="S329" s="6"/>
      <c r="T329" s="6"/>
      <c r="U329" s="6"/>
      <c r="V329" s="106"/>
      <c r="W329" s="106"/>
      <c r="AA329" s="6"/>
      <c r="AC329" s="6"/>
      <c r="AE329" s="6"/>
      <c r="BA329" s="80"/>
      <c r="BF329" s="107"/>
      <c r="BH329" s="107"/>
      <c r="BI329" s="107"/>
      <c r="BJ329" s="107"/>
      <c r="BK329" s="80"/>
      <c r="BL329" s="15"/>
      <c r="BM329" s="6"/>
      <c r="BN329" s="6"/>
      <c r="BO329" s="80"/>
    </row>
    <row r="330" spans="1:67">
      <c r="A330" s="33"/>
      <c r="D330" s="2"/>
      <c r="E330" s="80"/>
      <c r="S330" s="6"/>
      <c r="T330" s="6"/>
      <c r="U330" s="6"/>
      <c r="V330" s="106"/>
      <c r="W330" s="106"/>
      <c r="AA330" s="6"/>
      <c r="AE330" s="6"/>
      <c r="BA330" s="80"/>
      <c r="BF330" s="107"/>
      <c r="BI330" s="107"/>
      <c r="BJ330" s="107"/>
      <c r="BK330" s="80"/>
      <c r="BL330" s="15"/>
      <c r="BM330" s="6"/>
      <c r="BN330" s="6"/>
      <c r="BO330" s="80"/>
    </row>
    <row r="331" spans="1:67">
      <c r="A331" s="33"/>
      <c r="D331" s="2"/>
      <c r="E331" s="80"/>
      <c r="Q331" s="4"/>
      <c r="S331" s="6"/>
      <c r="T331" s="6"/>
      <c r="U331" s="6"/>
      <c r="V331" s="106"/>
      <c r="W331" s="106"/>
      <c r="AA331" s="6"/>
      <c r="AE331" s="6"/>
      <c r="BA331" s="80"/>
      <c r="BF331" s="109"/>
      <c r="BH331" s="107"/>
      <c r="BI331" s="107"/>
      <c r="BJ331" s="107"/>
      <c r="BK331" s="80"/>
      <c r="BL331" s="15"/>
      <c r="BM331" s="6"/>
      <c r="BN331" s="6"/>
      <c r="BO331" s="80"/>
    </row>
    <row r="332" spans="1:67">
      <c r="A332" s="33"/>
      <c r="D332" s="2"/>
      <c r="E332" s="80"/>
      <c r="S332" s="6"/>
      <c r="T332" s="6"/>
      <c r="U332" s="6"/>
      <c r="V332" s="106"/>
      <c r="W332" s="106"/>
      <c r="AA332" s="6"/>
      <c r="AE332" s="6"/>
      <c r="BA332" s="80"/>
      <c r="BF332" s="107"/>
      <c r="BH332" s="107"/>
      <c r="BI332" s="107"/>
      <c r="BJ332" s="107"/>
      <c r="BK332" s="80"/>
      <c r="BL332" s="15"/>
      <c r="BM332" s="6"/>
      <c r="BN332" s="6"/>
      <c r="BO332" s="80"/>
    </row>
    <row r="333" spans="1:67">
      <c r="A333" s="33"/>
      <c r="D333" s="2"/>
      <c r="E333" s="80"/>
      <c r="Q333" s="4"/>
      <c r="S333" s="6"/>
      <c r="T333" s="6"/>
      <c r="U333" s="6"/>
      <c r="V333" s="106"/>
      <c r="W333" s="106"/>
      <c r="AA333" s="6"/>
      <c r="AE333" s="6"/>
      <c r="BA333" s="80"/>
      <c r="BF333" s="109"/>
      <c r="BH333" s="107"/>
      <c r="BI333" s="107"/>
      <c r="BJ333" s="107"/>
      <c r="BK333" s="80"/>
      <c r="BL333" s="15"/>
      <c r="BM333" s="6"/>
      <c r="BN333" s="6"/>
      <c r="BO333" s="80"/>
    </row>
    <row r="334" spans="1:67">
      <c r="A334" s="33"/>
      <c r="D334" s="2"/>
      <c r="E334" s="80"/>
      <c r="S334" s="6"/>
      <c r="T334" s="6"/>
      <c r="U334" s="6"/>
      <c r="V334" s="106"/>
      <c r="W334" s="106"/>
      <c r="X334" s="6"/>
      <c r="AA334" s="6"/>
      <c r="AE334" s="6"/>
      <c r="BA334" s="80"/>
      <c r="BF334" s="107"/>
      <c r="BH334" s="107"/>
      <c r="BI334" s="107"/>
      <c r="BJ334" s="107"/>
      <c r="BK334" s="80"/>
      <c r="BL334" s="15"/>
      <c r="BM334" s="6"/>
      <c r="BN334" s="6"/>
      <c r="BO334" s="80"/>
    </row>
    <row r="335" spans="1:67">
      <c r="A335" s="33"/>
      <c r="D335" s="2"/>
      <c r="E335" s="80"/>
      <c r="S335" s="6"/>
      <c r="T335" s="6"/>
      <c r="U335" s="6"/>
      <c r="V335" s="106"/>
      <c r="W335" s="106"/>
      <c r="AA335" s="6"/>
      <c r="AE335" s="6"/>
      <c r="BA335" s="80"/>
      <c r="BF335" s="107"/>
      <c r="BH335" s="107"/>
      <c r="BI335" s="107"/>
      <c r="BJ335" s="107"/>
      <c r="BK335" s="80"/>
      <c r="BL335" s="15"/>
      <c r="BM335" s="6"/>
      <c r="BN335" s="6"/>
      <c r="BO335" s="80"/>
    </row>
    <row r="336" spans="1:67">
      <c r="A336" s="33"/>
      <c r="D336" s="2"/>
      <c r="E336" s="80"/>
      <c r="S336" s="6"/>
      <c r="T336" s="6"/>
      <c r="U336" s="6"/>
      <c r="V336" s="106"/>
      <c r="W336" s="106"/>
      <c r="AA336" s="6"/>
      <c r="AE336" s="6"/>
      <c r="BA336" s="80"/>
      <c r="BF336" s="107"/>
      <c r="BH336" s="107"/>
      <c r="BI336" s="107"/>
      <c r="BJ336" s="107"/>
      <c r="BK336" s="80"/>
      <c r="BL336" s="15"/>
      <c r="BM336" s="6"/>
      <c r="BN336" s="6"/>
      <c r="BO336" s="80"/>
    </row>
    <row r="337" spans="1:67">
      <c r="A337" s="33"/>
      <c r="D337" s="2"/>
      <c r="E337" s="80"/>
      <c r="S337" s="6"/>
      <c r="T337" s="6"/>
      <c r="U337" s="6"/>
      <c r="V337" s="106"/>
      <c r="W337" s="106"/>
      <c r="AA337" s="6"/>
      <c r="AE337" s="6"/>
      <c r="BA337" s="80"/>
      <c r="BF337" s="107"/>
      <c r="BH337" s="107"/>
      <c r="BI337" s="107"/>
      <c r="BJ337" s="107"/>
      <c r="BK337" s="80"/>
      <c r="BL337" s="15"/>
      <c r="BM337" s="6"/>
      <c r="BN337" s="6"/>
      <c r="BO337" s="80"/>
    </row>
    <row r="338" spans="1:67">
      <c r="A338" s="33"/>
      <c r="D338" s="2"/>
      <c r="E338" s="80"/>
      <c r="Q338" s="4"/>
      <c r="S338" s="6"/>
      <c r="T338" s="6"/>
      <c r="U338" s="6"/>
      <c r="V338" s="106"/>
      <c r="W338" s="106"/>
      <c r="AA338" s="6"/>
      <c r="AE338" s="6"/>
      <c r="BA338" s="80"/>
      <c r="BF338" s="109"/>
      <c r="BH338" s="107"/>
      <c r="BI338" s="107"/>
      <c r="BJ338" s="107"/>
      <c r="BK338" s="80"/>
      <c r="BL338" s="15"/>
      <c r="BM338" s="6"/>
      <c r="BN338" s="6"/>
      <c r="BO338" s="80"/>
    </row>
    <row r="339" spans="1:67">
      <c r="A339" s="33"/>
      <c r="D339" s="2"/>
      <c r="E339" s="80"/>
      <c r="Q339" s="4"/>
      <c r="S339" s="6"/>
      <c r="T339" s="6"/>
      <c r="U339" s="6"/>
      <c r="V339" s="106"/>
      <c r="W339" s="106"/>
      <c r="X339" s="6"/>
      <c r="AA339" s="6"/>
      <c r="AE339" s="6"/>
      <c r="BA339" s="80"/>
      <c r="BF339" s="109"/>
      <c r="BH339" s="107"/>
      <c r="BI339" s="107"/>
      <c r="BJ339" s="107"/>
      <c r="BK339" s="80"/>
      <c r="BL339" s="28"/>
      <c r="BM339" s="6"/>
      <c r="BN339" s="6"/>
      <c r="BO339" s="80"/>
    </row>
    <row r="340" spans="1:67">
      <c r="A340" s="33"/>
      <c r="D340" s="2"/>
      <c r="E340" s="80"/>
      <c r="S340" s="6"/>
      <c r="T340" s="6"/>
      <c r="U340" s="6"/>
      <c r="V340" s="106"/>
      <c r="W340" s="106"/>
      <c r="AA340" s="6"/>
      <c r="AE340" s="6"/>
      <c r="BA340" s="80"/>
      <c r="BF340" s="107"/>
      <c r="BH340" s="107"/>
      <c r="BI340" s="107"/>
      <c r="BJ340" s="107"/>
      <c r="BK340" s="80"/>
      <c r="BL340" s="15"/>
      <c r="BM340" s="6"/>
      <c r="BN340" s="6"/>
      <c r="BO340" s="80"/>
    </row>
    <row r="341" spans="1:67">
      <c r="A341" s="33"/>
      <c r="D341" s="2"/>
      <c r="E341" s="80"/>
      <c r="S341" s="6"/>
      <c r="T341" s="6"/>
      <c r="U341" s="6"/>
      <c r="V341" s="106"/>
      <c r="W341" s="106"/>
      <c r="X341" s="6"/>
      <c r="AA341" s="6"/>
      <c r="AC341" s="6"/>
      <c r="AE341" s="6"/>
      <c r="BA341" s="80"/>
      <c r="BF341" s="107"/>
      <c r="BH341" s="107"/>
      <c r="BI341" s="107"/>
      <c r="BJ341" s="107"/>
      <c r="BK341" s="80"/>
      <c r="BL341" s="15"/>
      <c r="BM341" s="6"/>
      <c r="BN341" s="6"/>
      <c r="BO341" s="80"/>
    </row>
    <row r="342" spans="1:67">
      <c r="A342" s="33"/>
      <c r="D342" s="2"/>
      <c r="E342" s="80"/>
      <c r="S342" s="6"/>
      <c r="T342" s="6"/>
      <c r="U342" s="6"/>
      <c r="V342" s="106"/>
      <c r="W342" s="106"/>
      <c r="AA342" s="6"/>
      <c r="AE342" s="6"/>
      <c r="BA342" s="80"/>
      <c r="BF342" s="107"/>
      <c r="BH342" s="107"/>
      <c r="BI342" s="107"/>
      <c r="BJ342" s="107"/>
      <c r="BK342" s="80"/>
      <c r="BL342" s="15"/>
      <c r="BM342" s="6"/>
      <c r="BN342" s="6"/>
      <c r="BO342" s="80"/>
    </row>
    <row r="343" spans="1:67">
      <c r="A343" s="33"/>
      <c r="D343" s="2"/>
      <c r="E343" s="80"/>
      <c r="S343" s="6"/>
      <c r="T343" s="6"/>
      <c r="U343" s="6"/>
      <c r="V343" s="106"/>
      <c r="W343" s="106"/>
      <c r="AA343" s="6"/>
      <c r="AE343" s="6"/>
      <c r="BA343" s="80"/>
      <c r="BF343" s="107"/>
      <c r="BH343" s="107"/>
      <c r="BI343" s="107"/>
      <c r="BJ343" s="107"/>
      <c r="BK343" s="80"/>
      <c r="BL343" s="15"/>
      <c r="BM343" s="6"/>
      <c r="BN343" s="6"/>
      <c r="BO343" s="80"/>
    </row>
    <row r="344" spans="1:67">
      <c r="A344" s="33"/>
      <c r="D344" s="2"/>
      <c r="E344" s="80"/>
      <c r="Q344" s="4"/>
      <c r="S344" s="6"/>
      <c r="T344" s="6"/>
      <c r="U344" s="6"/>
      <c r="V344" s="106"/>
      <c r="W344" s="106"/>
      <c r="AA344" s="6"/>
      <c r="AC344" s="6"/>
      <c r="AE344" s="6"/>
      <c r="BA344" s="80"/>
      <c r="BF344" s="107"/>
      <c r="BH344" s="107"/>
      <c r="BJ344" s="107"/>
      <c r="BK344" s="80"/>
      <c r="BL344" s="15"/>
      <c r="BM344" s="6"/>
      <c r="BN344" s="6"/>
      <c r="BO344" s="80"/>
    </row>
    <row r="345" spans="1:67">
      <c r="A345" s="33"/>
      <c r="D345" s="2"/>
      <c r="E345" s="80"/>
      <c r="S345" s="6"/>
      <c r="T345" s="6"/>
      <c r="U345" s="6"/>
      <c r="V345" s="106"/>
      <c r="W345" s="106"/>
      <c r="AA345" s="6"/>
      <c r="AE345" s="6"/>
      <c r="BA345" s="80"/>
      <c r="BF345" s="107"/>
      <c r="BH345" s="107"/>
      <c r="BI345" s="107"/>
      <c r="BJ345" s="107"/>
      <c r="BK345" s="80"/>
      <c r="BL345" s="15"/>
      <c r="BM345" s="6"/>
      <c r="BN345" s="6"/>
      <c r="BO345" s="80"/>
    </row>
    <row r="346" spans="1:67">
      <c r="A346" s="33"/>
      <c r="D346" s="2"/>
      <c r="E346" s="80"/>
      <c r="S346" s="6"/>
      <c r="T346" s="6"/>
      <c r="U346" s="6"/>
      <c r="V346" s="106"/>
      <c r="W346" s="106"/>
      <c r="AA346" s="6"/>
      <c r="AE346" s="6"/>
      <c r="BA346" s="80"/>
      <c r="BF346" s="107"/>
      <c r="BH346" s="107"/>
      <c r="BI346" s="107"/>
      <c r="BJ346" s="107"/>
      <c r="BK346" s="80"/>
      <c r="BL346" s="15"/>
      <c r="BM346" s="6"/>
      <c r="BN346" s="6"/>
      <c r="BO346" s="80"/>
    </row>
    <row r="347" spans="1:67">
      <c r="A347" s="33"/>
      <c r="D347" s="2"/>
      <c r="E347" s="80"/>
      <c r="S347" s="6"/>
      <c r="T347" s="6"/>
      <c r="U347" s="6"/>
      <c r="V347" s="106"/>
      <c r="W347" s="106"/>
      <c r="AA347" s="6"/>
      <c r="AC347" s="6"/>
      <c r="AE347" s="6"/>
      <c r="BA347" s="80"/>
      <c r="BF347" s="107"/>
      <c r="BH347" s="107"/>
      <c r="BI347" s="107"/>
      <c r="BJ347" s="107"/>
      <c r="BK347" s="80"/>
      <c r="BL347" s="15"/>
      <c r="BM347" s="6"/>
      <c r="BN347" s="6"/>
      <c r="BO347" s="80"/>
    </row>
    <row r="348" spans="1:67">
      <c r="A348" s="33"/>
      <c r="D348" s="2"/>
      <c r="E348" s="80"/>
      <c r="S348" s="6"/>
      <c r="T348" s="6"/>
      <c r="U348" s="6"/>
      <c r="V348" s="106"/>
      <c r="W348" s="106"/>
      <c r="AA348" s="6"/>
      <c r="AC348" s="6"/>
      <c r="AE348" s="6"/>
      <c r="BA348" s="80"/>
      <c r="BF348" s="107"/>
      <c r="BH348" s="107"/>
      <c r="BI348" s="107"/>
      <c r="BJ348" s="107"/>
      <c r="BK348" s="80"/>
      <c r="BL348" s="15"/>
      <c r="BM348" s="6"/>
      <c r="BN348" s="6"/>
      <c r="BO348" s="80"/>
    </row>
    <row r="349" spans="1:67">
      <c r="A349" s="33"/>
      <c r="D349" s="2"/>
      <c r="E349" s="80"/>
      <c r="S349" s="6"/>
      <c r="T349" s="6"/>
      <c r="U349" s="6"/>
      <c r="V349" s="106"/>
      <c r="W349" s="106"/>
      <c r="AA349" s="6"/>
      <c r="AC349" s="6"/>
      <c r="AE349" s="6"/>
      <c r="BA349" s="80"/>
      <c r="BF349" s="107"/>
      <c r="BH349" s="107"/>
      <c r="BI349" s="107"/>
      <c r="BJ349" s="107"/>
      <c r="BK349" s="80"/>
      <c r="BL349" s="15"/>
      <c r="BM349" s="6"/>
      <c r="BN349" s="6"/>
      <c r="BO349" s="80"/>
    </row>
    <row r="350" spans="1:67">
      <c r="A350" s="33"/>
      <c r="D350" s="2"/>
      <c r="E350" s="80"/>
      <c r="S350" s="6"/>
      <c r="T350" s="6"/>
      <c r="U350" s="6"/>
      <c r="V350" s="106"/>
      <c r="W350" s="106"/>
      <c r="AA350" s="6"/>
      <c r="AC350" s="6"/>
      <c r="AE350" s="6"/>
      <c r="BA350" s="80"/>
      <c r="BF350" s="107"/>
      <c r="BH350" s="107"/>
      <c r="BI350" s="107"/>
      <c r="BJ350" s="107"/>
      <c r="BK350" s="80"/>
      <c r="BL350" s="15"/>
      <c r="BM350" s="6"/>
      <c r="BN350" s="6"/>
      <c r="BO350" s="80"/>
    </row>
    <row r="351" spans="1:67">
      <c r="A351" s="33"/>
      <c r="D351" s="2"/>
      <c r="E351" s="80"/>
      <c r="S351" s="6"/>
      <c r="T351" s="6"/>
      <c r="U351" s="6"/>
      <c r="V351" s="106"/>
      <c r="W351" s="106"/>
      <c r="AA351" s="6"/>
      <c r="AC351" s="6"/>
      <c r="AE351" s="6"/>
      <c r="BA351" s="80"/>
      <c r="BF351" s="107"/>
      <c r="BH351" s="107"/>
      <c r="BI351" s="107"/>
      <c r="BJ351" s="107"/>
      <c r="BK351" s="80"/>
      <c r="BL351" s="15"/>
      <c r="BM351" s="6"/>
      <c r="BN351" s="6"/>
      <c r="BO351" s="80"/>
    </row>
    <row r="352" spans="1:67">
      <c r="A352" s="33"/>
      <c r="D352" s="2"/>
      <c r="E352" s="80"/>
      <c r="S352" s="6"/>
      <c r="T352" s="6"/>
      <c r="U352" s="6"/>
      <c r="V352" s="106"/>
      <c r="W352" s="106"/>
      <c r="AA352" s="6"/>
      <c r="AC352" s="6"/>
      <c r="AE352" s="6"/>
      <c r="BA352" s="80"/>
      <c r="BF352" s="107"/>
      <c r="BH352" s="107"/>
      <c r="BI352" s="107"/>
      <c r="BJ352" s="107"/>
      <c r="BK352" s="80"/>
      <c r="BL352" s="15"/>
      <c r="BM352" s="6"/>
      <c r="BN352" s="6"/>
      <c r="BO352" s="80"/>
    </row>
    <row r="353" spans="1:67">
      <c r="A353" s="33"/>
      <c r="D353" s="2"/>
      <c r="E353" s="80"/>
      <c r="S353" s="6"/>
      <c r="T353" s="6"/>
      <c r="U353" s="6"/>
      <c r="V353" s="106"/>
      <c r="W353" s="106"/>
      <c r="AA353" s="6"/>
      <c r="AC353" s="6"/>
      <c r="AE353" s="6"/>
      <c r="BA353" s="80"/>
      <c r="BF353" s="107"/>
      <c r="BH353" s="107"/>
      <c r="BI353" s="107"/>
      <c r="BJ353" s="107"/>
      <c r="BK353" s="80"/>
      <c r="BL353" s="15"/>
      <c r="BM353" s="6"/>
      <c r="BN353" s="6"/>
      <c r="BO353" s="80"/>
    </row>
    <row r="354" spans="1:67">
      <c r="A354" s="33"/>
      <c r="D354" s="2"/>
      <c r="E354" s="80"/>
      <c r="S354" s="6"/>
      <c r="T354" s="6"/>
      <c r="U354" s="6"/>
      <c r="V354" s="106"/>
      <c r="W354" s="106"/>
      <c r="AA354" s="6"/>
      <c r="AC354" s="6"/>
      <c r="AE354" s="6"/>
      <c r="BA354" s="80"/>
      <c r="BF354" s="107"/>
      <c r="BH354" s="107"/>
      <c r="BI354" s="107"/>
      <c r="BJ354" s="107"/>
      <c r="BK354" s="80"/>
      <c r="BL354" s="15"/>
      <c r="BM354" s="6"/>
      <c r="BN354" s="6"/>
      <c r="BO354" s="80"/>
    </row>
    <row r="355" spans="1:67">
      <c r="A355" s="33"/>
      <c r="D355" s="2"/>
      <c r="E355" s="80"/>
      <c r="S355" s="6"/>
      <c r="T355" s="6"/>
      <c r="U355" s="6"/>
      <c r="V355" s="106"/>
      <c r="W355" s="106"/>
      <c r="X355" s="6"/>
      <c r="AA355" s="6"/>
      <c r="AC355" s="6"/>
      <c r="AE355" s="6"/>
      <c r="BA355" s="80"/>
      <c r="BF355" s="107"/>
      <c r="BH355" s="107"/>
      <c r="BI355" s="107"/>
      <c r="BJ355" s="107"/>
      <c r="BK355" s="80"/>
      <c r="BL355" s="15"/>
      <c r="BM355" s="6"/>
      <c r="BN355" s="6"/>
      <c r="BO355" s="80"/>
    </row>
    <row r="356" spans="1:67">
      <c r="A356" s="33"/>
      <c r="D356" s="2"/>
      <c r="E356" s="80"/>
      <c r="S356" s="6"/>
      <c r="T356" s="6"/>
      <c r="U356" s="6"/>
      <c r="V356" s="106"/>
      <c r="W356" s="106"/>
      <c r="X356" s="6"/>
      <c r="AA356" s="6"/>
      <c r="AE356" s="6"/>
      <c r="BA356" s="80"/>
      <c r="BF356" s="107"/>
      <c r="BJ356" s="107"/>
      <c r="BK356" s="80"/>
      <c r="BL356" s="15"/>
      <c r="BM356" s="6"/>
      <c r="BN356" s="6"/>
      <c r="BO356" s="80"/>
    </row>
    <row r="357" spans="1:67">
      <c r="A357" s="33"/>
      <c r="D357" s="2"/>
      <c r="E357" s="80"/>
      <c r="Q357" s="4"/>
      <c r="S357" s="6"/>
      <c r="T357" s="6"/>
      <c r="U357" s="6"/>
      <c r="V357" s="106"/>
      <c r="W357" s="106"/>
      <c r="AA357" s="6"/>
      <c r="AC357" s="6"/>
      <c r="AE357" s="6"/>
      <c r="BA357" s="80"/>
      <c r="BF357" s="107"/>
      <c r="BK357" s="80"/>
      <c r="BL357" s="15"/>
      <c r="BM357" s="6"/>
      <c r="BN357" s="6"/>
      <c r="BO357" s="80"/>
    </row>
    <row r="358" spans="1:67">
      <c r="A358" s="33"/>
      <c r="D358" s="2"/>
      <c r="E358" s="80"/>
      <c r="Q358" s="4"/>
      <c r="S358" s="6"/>
      <c r="T358" s="6"/>
      <c r="U358" s="6"/>
      <c r="V358" s="106"/>
      <c r="W358" s="106"/>
      <c r="X358" s="6"/>
      <c r="AA358" s="6"/>
      <c r="AE358" s="6"/>
      <c r="BA358" s="80"/>
      <c r="BF358" s="107"/>
      <c r="BH358" s="107"/>
      <c r="BK358" s="80"/>
      <c r="BL358" s="15"/>
      <c r="BM358" s="6"/>
      <c r="BN358" s="6"/>
      <c r="BO358" s="80"/>
    </row>
    <row r="359" spans="1:67">
      <c r="A359" s="33"/>
      <c r="D359" s="2"/>
      <c r="E359" s="80"/>
      <c r="Q359" s="4"/>
      <c r="S359" s="6"/>
      <c r="T359" s="6"/>
      <c r="U359" s="6"/>
      <c r="V359" s="106"/>
      <c r="W359" s="106"/>
      <c r="AA359" s="6"/>
      <c r="AC359" s="6"/>
      <c r="AE359" s="6"/>
      <c r="BA359" s="80"/>
      <c r="BF359" s="107"/>
      <c r="BH359" s="107"/>
      <c r="BJ359" s="107"/>
      <c r="BK359" s="80"/>
      <c r="BL359" s="15"/>
      <c r="BM359" s="6"/>
      <c r="BN359" s="6"/>
      <c r="BO359" s="80"/>
    </row>
    <row r="360" spans="1:67">
      <c r="A360" s="33"/>
      <c r="D360" s="2"/>
      <c r="E360" s="80"/>
      <c r="S360" s="6"/>
      <c r="T360" s="6"/>
      <c r="U360" s="6"/>
      <c r="V360" s="106"/>
      <c r="W360" s="106"/>
      <c r="AA360" s="6"/>
      <c r="AE360" s="6"/>
      <c r="BA360" s="80"/>
      <c r="BF360" s="107"/>
      <c r="BJ360" s="107"/>
      <c r="BK360" s="80"/>
      <c r="BL360" s="15"/>
      <c r="BM360" s="6"/>
      <c r="BN360" s="6"/>
      <c r="BO360" s="80"/>
    </row>
    <row r="361" spans="1:67">
      <c r="A361" s="33"/>
      <c r="D361" s="2"/>
      <c r="E361" s="80"/>
      <c r="S361" s="6"/>
      <c r="T361" s="6"/>
      <c r="U361" s="6"/>
      <c r="V361" s="106"/>
      <c r="W361" s="106"/>
      <c r="X361" s="6"/>
      <c r="AA361" s="6"/>
      <c r="AC361" s="6"/>
      <c r="AE361" s="6"/>
      <c r="BA361" s="80"/>
      <c r="BF361" s="107"/>
      <c r="BH361" s="107"/>
      <c r="BI361" s="107"/>
      <c r="BJ361" s="107"/>
      <c r="BK361" s="80"/>
      <c r="BL361" s="15"/>
      <c r="BM361" s="6"/>
      <c r="BN361" s="6"/>
      <c r="BO361" s="80"/>
    </row>
    <row r="362" spans="1:67">
      <c r="A362" s="33"/>
      <c r="D362" s="2"/>
      <c r="E362" s="80"/>
      <c r="S362" s="6"/>
      <c r="T362" s="6"/>
      <c r="U362" s="6"/>
      <c r="V362" s="106"/>
      <c r="W362" s="106"/>
      <c r="AA362" s="6"/>
      <c r="AE362" s="6"/>
      <c r="BA362" s="80"/>
      <c r="BF362" s="107"/>
      <c r="BH362" s="107"/>
      <c r="BI362" s="107"/>
      <c r="BJ362" s="107"/>
      <c r="BK362" s="80"/>
      <c r="BL362" s="15"/>
      <c r="BM362" s="6"/>
      <c r="BN362" s="6"/>
      <c r="BO362" s="80"/>
    </row>
    <row r="363" spans="1:67" ht="15.75" thickBot="1">
      <c r="A363" s="49"/>
      <c r="B363" s="21"/>
      <c r="C363" s="21"/>
      <c r="D363" s="2"/>
      <c r="E363" s="80"/>
      <c r="S363" s="6"/>
      <c r="T363" s="6"/>
      <c r="U363" s="6"/>
      <c r="V363" s="106"/>
      <c r="W363" s="106"/>
      <c r="AA363" s="6"/>
      <c r="AC363" s="6"/>
      <c r="AE363" s="6"/>
      <c r="BA363" s="80"/>
      <c r="BF363" s="107"/>
      <c r="BH363" s="107"/>
      <c r="BI363" s="107"/>
      <c r="BJ363" s="107"/>
      <c r="BK363" s="80"/>
      <c r="BL363" s="15"/>
      <c r="BM363" s="6"/>
      <c r="BN363" s="6"/>
      <c r="BO363" s="80"/>
    </row>
    <row r="364" spans="1:67">
      <c r="A364" s="33"/>
      <c r="D364" s="2"/>
      <c r="E364" s="80"/>
      <c r="Q364" s="4"/>
      <c r="S364" s="6"/>
      <c r="T364" s="6"/>
      <c r="U364" s="6"/>
      <c r="V364" s="106"/>
      <c r="W364" s="106"/>
      <c r="AA364" s="6"/>
      <c r="AE364" s="6"/>
      <c r="BA364" s="80"/>
      <c r="BF364" s="109"/>
      <c r="BH364" s="107"/>
      <c r="BI364" s="107"/>
      <c r="BJ364" s="107"/>
      <c r="BK364" s="80"/>
      <c r="BL364" s="15"/>
      <c r="BM364" s="6"/>
      <c r="BN364" s="6"/>
      <c r="BO364" s="80"/>
    </row>
    <row r="365" spans="1:67">
      <c r="A365" s="33"/>
      <c r="D365" s="2"/>
      <c r="E365" s="80"/>
      <c r="S365" s="6"/>
      <c r="T365" s="6"/>
      <c r="U365" s="6"/>
      <c r="V365" s="106"/>
      <c r="W365" s="106"/>
      <c r="X365" s="6"/>
      <c r="AA365" s="6"/>
      <c r="AE365" s="6"/>
      <c r="BA365" s="80"/>
      <c r="BF365" s="107"/>
      <c r="BH365" s="107"/>
      <c r="BI365" s="107"/>
      <c r="BJ365" s="107"/>
      <c r="BK365" s="80"/>
      <c r="BL365" s="15"/>
      <c r="BM365" s="6"/>
      <c r="BN365" s="6"/>
      <c r="BO365" s="80"/>
    </row>
    <row r="366" spans="1:67">
      <c r="A366" s="33"/>
      <c r="D366" s="2"/>
      <c r="E366" s="80"/>
      <c r="S366" s="6"/>
      <c r="T366" s="6"/>
      <c r="U366" s="6"/>
      <c r="V366" s="106"/>
      <c r="W366" s="106"/>
      <c r="AA366" s="6"/>
      <c r="AE366" s="6"/>
      <c r="BA366" s="80"/>
      <c r="BF366" s="107"/>
      <c r="BH366" s="107"/>
      <c r="BI366" s="107"/>
      <c r="BJ366" s="107"/>
      <c r="BK366" s="80"/>
      <c r="BL366" s="15"/>
      <c r="BM366" s="6"/>
      <c r="BN366" s="6"/>
      <c r="BO366" s="80"/>
    </row>
    <row r="367" spans="1:67">
      <c r="A367" s="33"/>
      <c r="D367" s="2"/>
      <c r="E367" s="80"/>
      <c r="S367" s="6"/>
      <c r="T367" s="6"/>
      <c r="U367" s="6"/>
      <c r="V367" s="106"/>
      <c r="W367" s="106"/>
      <c r="AA367" s="6"/>
      <c r="AE367" s="6"/>
      <c r="BA367" s="80"/>
      <c r="BF367" s="107"/>
      <c r="BI367" s="107"/>
      <c r="BJ367" s="107"/>
      <c r="BK367" s="80"/>
      <c r="BL367" s="15"/>
      <c r="BM367" s="6"/>
      <c r="BN367" s="6"/>
      <c r="BO367" s="80"/>
    </row>
    <row r="368" spans="1:67">
      <c r="A368" s="33"/>
      <c r="D368" s="2"/>
      <c r="E368" s="80"/>
      <c r="Q368" s="4"/>
      <c r="S368" s="6"/>
      <c r="T368" s="6"/>
      <c r="U368" s="6"/>
      <c r="V368" s="106"/>
      <c r="W368" s="106"/>
      <c r="X368" s="6"/>
      <c r="AA368" s="6"/>
      <c r="AC368" s="6"/>
      <c r="AE368" s="6"/>
      <c r="BA368" s="80"/>
      <c r="BF368" s="107"/>
      <c r="BK368" s="80"/>
      <c r="BL368" s="15"/>
      <c r="BM368" s="6"/>
      <c r="BN368" s="6"/>
      <c r="BO368" s="80"/>
    </row>
    <row r="369" spans="1:67">
      <c r="A369" s="33"/>
      <c r="D369" s="2"/>
      <c r="E369" s="80"/>
      <c r="S369" s="6"/>
      <c r="T369" s="6"/>
      <c r="U369" s="6"/>
      <c r="V369" s="106"/>
      <c r="W369" s="106"/>
      <c r="AA369" s="6"/>
      <c r="AC369" s="6"/>
      <c r="AE369" s="6"/>
      <c r="BA369" s="80"/>
      <c r="BF369" s="107"/>
      <c r="BH369" s="107"/>
      <c r="BI369" s="107"/>
      <c r="BJ369" s="107"/>
      <c r="BK369" s="80"/>
      <c r="BL369" s="15"/>
      <c r="BM369" s="6"/>
      <c r="BN369" s="6"/>
      <c r="BO369" s="80"/>
    </row>
    <row r="370" spans="1:67">
      <c r="A370" s="33"/>
      <c r="D370" s="2"/>
      <c r="E370" s="80"/>
      <c r="Q370" s="4"/>
      <c r="S370" s="6"/>
      <c r="T370" s="6"/>
      <c r="U370" s="6"/>
      <c r="V370" s="106"/>
      <c r="W370" s="106"/>
      <c r="X370" s="6"/>
      <c r="AA370" s="6"/>
      <c r="AE370" s="6"/>
      <c r="BA370" s="80"/>
      <c r="BF370" s="107"/>
      <c r="BK370" s="80"/>
      <c r="BL370" s="15"/>
      <c r="BM370" s="6"/>
      <c r="BN370" s="6"/>
      <c r="BO370" s="80"/>
    </row>
    <row r="371" spans="1:67">
      <c r="A371" s="33"/>
      <c r="D371" s="2"/>
      <c r="E371" s="80"/>
      <c r="Q371" s="4"/>
      <c r="S371" s="6"/>
      <c r="T371" s="6"/>
      <c r="U371" s="6"/>
      <c r="V371" s="106"/>
      <c r="W371" s="106"/>
      <c r="AA371" s="6"/>
      <c r="AC371" s="6"/>
      <c r="AE371" s="6"/>
      <c r="BA371" s="80"/>
      <c r="BF371" s="107"/>
      <c r="BH371" s="107"/>
      <c r="BJ371" s="107"/>
      <c r="BK371" s="80"/>
      <c r="BL371" s="15"/>
      <c r="BM371" s="6"/>
      <c r="BN371" s="6"/>
      <c r="BO371" s="80"/>
    </row>
    <row r="372" spans="1:67">
      <c r="A372" s="33"/>
      <c r="D372" s="2"/>
      <c r="E372" s="80"/>
      <c r="S372" s="6"/>
      <c r="T372" s="6"/>
      <c r="U372" s="6"/>
      <c r="V372" s="106"/>
      <c r="W372" s="106"/>
      <c r="AA372" s="6"/>
      <c r="AE372" s="6"/>
      <c r="BA372" s="80"/>
      <c r="BF372" s="107"/>
      <c r="BH372" s="107"/>
      <c r="BI372" s="107"/>
      <c r="BJ372" s="107"/>
      <c r="BK372" s="80"/>
      <c r="BL372" s="15"/>
      <c r="BM372" s="6"/>
      <c r="BN372" s="6"/>
      <c r="BO372" s="80"/>
    </row>
    <row r="373" spans="1:67">
      <c r="A373" s="33"/>
      <c r="D373" s="2"/>
      <c r="E373" s="80"/>
      <c r="S373" s="6"/>
      <c r="T373" s="6"/>
      <c r="U373" s="6"/>
      <c r="V373" s="106"/>
      <c r="W373" s="106"/>
      <c r="AA373" s="6"/>
      <c r="AE373" s="6"/>
      <c r="BA373" s="80"/>
      <c r="BF373" s="107"/>
      <c r="BH373" s="107"/>
      <c r="BI373" s="107"/>
      <c r="BJ373" s="107"/>
      <c r="BK373" s="80"/>
      <c r="BL373" s="15"/>
      <c r="BM373" s="6"/>
      <c r="BN373" s="6"/>
      <c r="BO373" s="80"/>
    </row>
    <row r="374" spans="1:67">
      <c r="A374" s="33"/>
      <c r="D374" s="2"/>
      <c r="E374" s="80"/>
      <c r="Q374" s="4"/>
      <c r="S374" s="6"/>
      <c r="T374" s="6"/>
      <c r="U374" s="6"/>
      <c r="V374" s="106"/>
      <c r="W374" s="106"/>
      <c r="X374" s="6"/>
      <c r="AA374" s="6"/>
      <c r="AC374" s="6"/>
      <c r="AE374" s="6"/>
      <c r="BA374" s="80"/>
      <c r="BF374" s="109"/>
      <c r="BH374" s="107"/>
      <c r="BI374" s="107"/>
      <c r="BJ374" s="107"/>
      <c r="BK374" s="80"/>
      <c r="BL374" s="28"/>
      <c r="BM374" s="6"/>
      <c r="BN374" s="6"/>
      <c r="BO374" s="80"/>
    </row>
    <row r="375" spans="1:67">
      <c r="A375" s="33"/>
      <c r="D375" s="2"/>
      <c r="E375" s="80"/>
      <c r="Q375" s="4"/>
      <c r="S375" s="6"/>
      <c r="T375" s="6"/>
      <c r="U375" s="6"/>
      <c r="V375" s="106"/>
      <c r="W375" s="106"/>
      <c r="AA375" s="6"/>
      <c r="AC375" s="6"/>
      <c r="AE375" s="6"/>
      <c r="BA375" s="80"/>
      <c r="BF375" s="109"/>
      <c r="BH375" s="107"/>
      <c r="BI375" s="107"/>
      <c r="BJ375" s="107"/>
      <c r="BK375" s="80"/>
      <c r="BL375" s="15"/>
      <c r="BM375" s="6"/>
      <c r="BN375" s="6"/>
      <c r="BO375" s="80"/>
    </row>
    <row r="376" spans="1:67">
      <c r="A376" s="33"/>
      <c r="D376" s="2"/>
      <c r="E376" s="80"/>
      <c r="Q376" s="4"/>
      <c r="S376" s="6"/>
      <c r="T376" s="6"/>
      <c r="U376" s="6"/>
      <c r="V376" s="106"/>
      <c r="W376" s="106"/>
      <c r="AA376" s="6"/>
      <c r="AC376" s="6"/>
      <c r="AE376" s="6"/>
      <c r="BA376" s="80"/>
      <c r="BF376" s="109"/>
      <c r="BI376" s="107"/>
      <c r="BJ376" s="107"/>
      <c r="BK376" s="80"/>
      <c r="BL376" s="15"/>
      <c r="BM376" s="6"/>
      <c r="BN376" s="6"/>
      <c r="BO376" s="80"/>
    </row>
    <row r="377" spans="1:67">
      <c r="A377" s="33"/>
      <c r="D377" s="2"/>
      <c r="E377" s="80"/>
      <c r="Q377" s="4"/>
      <c r="S377" s="6"/>
      <c r="T377" s="6"/>
      <c r="U377" s="6"/>
      <c r="V377" s="106"/>
      <c r="W377" s="106"/>
      <c r="AA377" s="6"/>
      <c r="AE377" s="6"/>
      <c r="BA377" s="80"/>
      <c r="BF377" s="109"/>
      <c r="BH377" s="107"/>
      <c r="BJ377" s="107"/>
      <c r="BK377" s="80"/>
      <c r="BL377" s="15"/>
      <c r="BM377" s="6"/>
      <c r="BN377" s="6"/>
      <c r="BO377" s="80"/>
    </row>
    <row r="378" spans="1:67">
      <c r="A378" s="33"/>
      <c r="D378" s="2"/>
      <c r="E378" s="80"/>
      <c r="Q378" s="4"/>
      <c r="S378" s="6"/>
      <c r="T378" s="6"/>
      <c r="U378" s="6"/>
      <c r="V378" s="106"/>
      <c r="W378" s="106"/>
      <c r="X378" s="6"/>
      <c r="AA378" s="6"/>
      <c r="AC378" s="6"/>
      <c r="AE378" s="6"/>
      <c r="BA378" s="80"/>
      <c r="BF378" s="109"/>
      <c r="BH378" s="107"/>
      <c r="BI378" s="107"/>
      <c r="BJ378" s="107"/>
      <c r="BK378" s="80"/>
      <c r="BL378" s="15"/>
      <c r="BM378" s="6"/>
      <c r="BN378" s="6"/>
      <c r="BO378" s="80"/>
    </row>
    <row r="379" spans="1:67">
      <c r="A379" s="33"/>
      <c r="D379" s="2"/>
      <c r="E379" s="80"/>
      <c r="Q379" s="4"/>
      <c r="S379" s="6"/>
      <c r="T379" s="6"/>
      <c r="U379" s="6"/>
      <c r="V379" s="106"/>
      <c r="W379" s="106"/>
      <c r="X379" s="6"/>
      <c r="AA379" s="6"/>
      <c r="AC379" s="6"/>
      <c r="AE379" s="6"/>
      <c r="BA379" s="80"/>
      <c r="BF379" s="109"/>
      <c r="BH379" s="107"/>
      <c r="BI379" s="107"/>
      <c r="BJ379" s="107"/>
      <c r="BK379" s="80"/>
      <c r="BL379" s="15"/>
      <c r="BM379" s="6"/>
      <c r="BN379" s="6"/>
      <c r="BO379" s="80"/>
    </row>
    <row r="380" spans="1:67">
      <c r="A380" s="33"/>
      <c r="D380" s="2"/>
      <c r="E380" s="80"/>
      <c r="Q380" s="4"/>
      <c r="S380" s="6"/>
      <c r="T380" s="6"/>
      <c r="U380" s="6"/>
      <c r="V380" s="106"/>
      <c r="W380" s="106"/>
      <c r="X380" s="6"/>
      <c r="AA380" s="6"/>
      <c r="AE380" s="6"/>
      <c r="BA380" s="80"/>
      <c r="BF380" s="109"/>
      <c r="BH380" s="107"/>
      <c r="BI380" s="107"/>
      <c r="BJ380" s="107"/>
      <c r="BK380" s="80"/>
      <c r="BL380" s="15"/>
      <c r="BM380" s="6"/>
      <c r="BN380" s="6"/>
      <c r="BO380" s="80"/>
    </row>
    <row r="381" spans="1:67">
      <c r="A381" s="33"/>
      <c r="D381" s="2"/>
      <c r="E381" s="80"/>
      <c r="Q381" s="4"/>
      <c r="S381" s="6"/>
      <c r="T381" s="6"/>
      <c r="U381" s="6"/>
      <c r="V381" s="106"/>
      <c r="W381" s="106"/>
      <c r="X381" s="6"/>
      <c r="AA381" s="6"/>
      <c r="AE381" s="6"/>
      <c r="BA381" s="80"/>
      <c r="BF381" s="109"/>
      <c r="BH381" s="107"/>
      <c r="BI381" s="107"/>
      <c r="BJ381" s="107"/>
      <c r="BK381" s="80"/>
      <c r="BL381" s="15"/>
      <c r="BM381" s="6"/>
      <c r="BN381" s="6"/>
      <c r="BO381" s="80"/>
    </row>
    <row r="382" spans="1:67">
      <c r="A382" s="33"/>
      <c r="D382" s="2"/>
      <c r="E382" s="80"/>
      <c r="Q382" s="4"/>
      <c r="S382" s="6"/>
      <c r="T382" s="6"/>
      <c r="U382" s="6"/>
      <c r="V382" s="106"/>
      <c r="W382" s="106"/>
      <c r="AA382" s="6"/>
      <c r="AE382" s="6"/>
      <c r="BA382" s="80"/>
      <c r="BF382" s="109"/>
      <c r="BH382" s="107"/>
      <c r="BI382" s="107"/>
      <c r="BJ382" s="107"/>
      <c r="BK382" s="80"/>
      <c r="BL382" s="28"/>
      <c r="BM382" s="6"/>
      <c r="BN382" s="6"/>
      <c r="BO382" s="80"/>
    </row>
    <row r="383" spans="1:67">
      <c r="A383" s="33"/>
      <c r="D383" s="2"/>
      <c r="E383" s="80"/>
      <c r="Q383" s="4"/>
      <c r="S383" s="6"/>
      <c r="T383" s="6"/>
      <c r="U383" s="6"/>
      <c r="V383" s="106"/>
      <c r="W383" s="106"/>
      <c r="X383" s="6"/>
      <c r="AA383" s="6"/>
      <c r="AC383" s="6"/>
      <c r="AE383" s="6"/>
      <c r="BA383" s="80"/>
      <c r="BF383" s="109"/>
      <c r="BI383" s="107"/>
      <c r="BJ383" s="107"/>
      <c r="BK383" s="80"/>
      <c r="BL383" s="15"/>
      <c r="BM383" s="6"/>
      <c r="BN383" s="6"/>
      <c r="BO383" s="80"/>
    </row>
    <row r="384" spans="1:67">
      <c r="A384" s="33"/>
      <c r="D384" s="2"/>
      <c r="E384" s="80"/>
      <c r="Q384" s="4"/>
      <c r="S384" s="6"/>
      <c r="T384" s="6"/>
      <c r="U384" s="6"/>
      <c r="V384" s="106"/>
      <c r="W384" s="106"/>
      <c r="AA384" s="6"/>
      <c r="AC384" s="6"/>
      <c r="AE384" s="6"/>
      <c r="BA384" s="80"/>
      <c r="BF384" s="109"/>
      <c r="BH384" s="107"/>
      <c r="BI384" s="107"/>
      <c r="BJ384" s="107"/>
      <c r="BK384" s="80"/>
      <c r="BL384" s="15"/>
      <c r="BM384" s="6"/>
      <c r="BN384" s="6"/>
      <c r="BO384" s="80"/>
    </row>
    <row r="385" spans="1:67">
      <c r="A385" s="33"/>
      <c r="D385" s="2"/>
      <c r="E385" s="80"/>
      <c r="Q385" s="4"/>
      <c r="S385" s="6"/>
      <c r="T385" s="6"/>
      <c r="U385" s="6"/>
      <c r="V385" s="106"/>
      <c r="W385" s="106"/>
      <c r="X385" s="6"/>
      <c r="AA385" s="6"/>
      <c r="AC385" s="6"/>
      <c r="AE385" s="6"/>
      <c r="BA385" s="80"/>
      <c r="BF385" s="109"/>
      <c r="BH385" s="107"/>
      <c r="BI385" s="107"/>
      <c r="BJ385" s="107"/>
      <c r="BK385" s="80"/>
      <c r="BL385" s="28"/>
      <c r="BM385" s="6"/>
      <c r="BN385" s="6"/>
      <c r="BO385" s="80"/>
    </row>
    <row r="386" spans="1:67">
      <c r="A386" s="33"/>
      <c r="D386" s="2"/>
      <c r="E386" s="80"/>
      <c r="Q386" s="4"/>
      <c r="S386" s="6"/>
      <c r="T386" s="6"/>
      <c r="U386" s="6"/>
      <c r="V386" s="106"/>
      <c r="W386" s="106"/>
      <c r="AA386" s="6"/>
      <c r="AE386" s="6"/>
      <c r="BA386" s="80"/>
      <c r="BF386" s="109"/>
      <c r="BH386" s="107"/>
      <c r="BI386" s="107"/>
      <c r="BJ386" s="107"/>
      <c r="BK386" s="80"/>
      <c r="BL386" s="15"/>
      <c r="BM386" s="6"/>
      <c r="BN386" s="6"/>
      <c r="BO386" s="80"/>
    </row>
    <row r="387" spans="1:67">
      <c r="A387" s="33"/>
      <c r="D387" s="2"/>
      <c r="E387" s="80"/>
      <c r="Q387" s="4"/>
      <c r="S387" s="6"/>
      <c r="T387" s="6"/>
      <c r="U387" s="6"/>
      <c r="V387" s="106"/>
      <c r="W387" s="106"/>
      <c r="X387" s="6"/>
      <c r="AA387" s="6"/>
      <c r="AC387" s="6"/>
      <c r="AE387" s="6"/>
      <c r="BA387" s="80"/>
      <c r="BF387" s="109"/>
      <c r="BH387" s="107"/>
      <c r="BI387" s="107"/>
      <c r="BJ387" s="107"/>
      <c r="BK387" s="80"/>
      <c r="BL387" s="15"/>
      <c r="BM387" s="6"/>
      <c r="BN387" s="6"/>
      <c r="BO387" s="80"/>
    </row>
    <row r="388" spans="1:67">
      <c r="A388" s="33"/>
      <c r="D388" s="2"/>
      <c r="E388" s="80"/>
      <c r="S388" s="6"/>
      <c r="T388" s="6"/>
      <c r="U388" s="6"/>
      <c r="V388" s="106"/>
      <c r="W388" s="106"/>
      <c r="X388" s="6"/>
      <c r="AA388" s="6"/>
      <c r="AE388" s="6"/>
      <c r="BA388" s="80"/>
      <c r="BF388" s="109"/>
      <c r="BI388" s="107"/>
      <c r="BJ388" s="107"/>
      <c r="BK388" s="80"/>
      <c r="BL388" s="15"/>
      <c r="BM388" s="6"/>
      <c r="BN388" s="6"/>
      <c r="BO388" s="80"/>
    </row>
    <row r="389" spans="1:67">
      <c r="A389" s="33"/>
      <c r="D389" s="2"/>
      <c r="E389" s="80"/>
      <c r="Q389" s="4"/>
      <c r="S389" s="6"/>
      <c r="T389" s="6"/>
      <c r="U389" s="6"/>
      <c r="V389" s="106"/>
      <c r="W389" s="106"/>
      <c r="X389" s="6"/>
      <c r="AA389" s="6"/>
      <c r="AC389" s="6"/>
      <c r="AE389" s="6"/>
      <c r="BA389" s="80"/>
      <c r="BF389" s="109"/>
      <c r="BI389" s="107"/>
      <c r="BJ389" s="107"/>
      <c r="BK389" s="80"/>
      <c r="BL389" s="15"/>
      <c r="BM389" s="6"/>
      <c r="BN389" s="6"/>
      <c r="BO389" s="80"/>
    </row>
    <row r="390" spans="1:67">
      <c r="A390" s="33"/>
      <c r="D390" s="2"/>
      <c r="E390" s="80"/>
      <c r="S390" s="6"/>
      <c r="T390" s="6"/>
      <c r="U390" s="6"/>
      <c r="V390" s="106"/>
      <c r="W390" s="106"/>
      <c r="AA390" s="6"/>
      <c r="AE390" s="6"/>
      <c r="BA390" s="80"/>
      <c r="BF390" s="109"/>
      <c r="BH390" s="107"/>
      <c r="BJ390" s="107"/>
      <c r="BK390" s="80"/>
      <c r="BL390" s="15"/>
      <c r="BM390" s="6"/>
      <c r="BN390" s="6"/>
      <c r="BO390" s="80"/>
    </row>
    <row r="391" spans="1:67">
      <c r="A391" s="33"/>
      <c r="D391" s="2"/>
      <c r="E391" s="80"/>
      <c r="Q391" s="4"/>
      <c r="S391" s="6"/>
      <c r="T391" s="6"/>
      <c r="U391" s="6"/>
      <c r="V391" s="106"/>
      <c r="W391" s="106"/>
      <c r="X391" s="6"/>
      <c r="AA391" s="6"/>
      <c r="AE391" s="6"/>
      <c r="BA391" s="80"/>
      <c r="BF391" s="109"/>
      <c r="BI391" s="107"/>
      <c r="BJ391" s="107"/>
      <c r="BK391" s="80"/>
      <c r="BL391" s="15"/>
      <c r="BM391" s="6"/>
      <c r="BN391" s="6"/>
      <c r="BO391" s="80"/>
    </row>
    <row r="392" spans="1:67">
      <c r="A392" s="33"/>
      <c r="D392" s="2"/>
      <c r="E392" s="80"/>
      <c r="Q392" s="4"/>
      <c r="S392" s="6"/>
      <c r="T392" s="6"/>
      <c r="U392" s="6"/>
      <c r="V392" s="106"/>
      <c r="W392" s="106"/>
      <c r="X392" s="6"/>
      <c r="AA392" s="6"/>
      <c r="AC392" s="6"/>
      <c r="AE392" s="6"/>
      <c r="BA392" s="80"/>
      <c r="BF392" s="109"/>
      <c r="BI392" s="107"/>
      <c r="BJ392" s="107"/>
      <c r="BK392" s="80"/>
      <c r="BL392" s="15"/>
      <c r="BM392" s="6"/>
      <c r="BN392" s="6"/>
      <c r="BO392" s="80"/>
    </row>
    <row r="393" spans="1:67">
      <c r="A393" s="33"/>
      <c r="D393" s="2"/>
      <c r="E393" s="80"/>
      <c r="Q393" s="4"/>
      <c r="S393" s="6"/>
      <c r="T393" s="6"/>
      <c r="U393" s="6"/>
      <c r="V393" s="106"/>
      <c r="W393" s="106"/>
      <c r="AA393" s="6"/>
      <c r="AC393" s="6"/>
      <c r="AE393" s="6"/>
      <c r="BA393" s="80"/>
      <c r="BF393" s="109"/>
      <c r="BI393" s="107"/>
      <c r="BJ393" s="107"/>
      <c r="BK393" s="80"/>
      <c r="BL393" s="15"/>
      <c r="BM393" s="6"/>
      <c r="BN393" s="6"/>
      <c r="BO393" s="80"/>
    </row>
    <row r="394" spans="1:67">
      <c r="A394" s="33"/>
      <c r="D394" s="2"/>
      <c r="E394" s="80"/>
      <c r="S394" s="6"/>
      <c r="T394" s="6"/>
      <c r="U394" s="6"/>
      <c r="V394" s="106"/>
      <c r="W394" s="106"/>
      <c r="X394" s="6"/>
      <c r="AA394" s="6"/>
      <c r="AC394" s="6"/>
      <c r="AE394" s="6"/>
      <c r="BA394" s="80"/>
      <c r="BF394" s="109"/>
      <c r="BH394" s="107"/>
      <c r="BI394" s="107"/>
      <c r="BJ394" s="107"/>
      <c r="BK394" s="80"/>
      <c r="BL394" s="15"/>
      <c r="BM394" s="6"/>
      <c r="BN394" s="6"/>
      <c r="BO394" s="80"/>
    </row>
    <row r="395" spans="1:67">
      <c r="A395" s="33"/>
      <c r="D395" s="2"/>
      <c r="E395" s="80"/>
      <c r="S395" s="6"/>
      <c r="T395" s="6"/>
      <c r="U395" s="6"/>
      <c r="V395" s="106"/>
      <c r="W395" s="106"/>
      <c r="X395" s="6"/>
      <c r="AA395" s="6"/>
      <c r="AE395" s="6"/>
      <c r="BA395" s="80"/>
      <c r="BF395" s="109"/>
      <c r="BI395" s="107"/>
      <c r="BJ395" s="107"/>
      <c r="BK395" s="80"/>
      <c r="BL395" s="15"/>
      <c r="BM395" s="6"/>
      <c r="BN395" s="6"/>
      <c r="BO395" s="80"/>
    </row>
    <row r="396" spans="1:67">
      <c r="A396" s="33"/>
      <c r="D396" s="2"/>
      <c r="E396" s="80"/>
      <c r="Q396" s="4"/>
      <c r="S396" s="6"/>
      <c r="T396" s="6"/>
      <c r="U396" s="6"/>
      <c r="V396" s="106"/>
      <c r="W396" s="106"/>
      <c r="AA396" s="6"/>
      <c r="AE396" s="6"/>
      <c r="BA396" s="80"/>
      <c r="BF396" s="109"/>
      <c r="BH396" s="107"/>
      <c r="BI396" s="107"/>
      <c r="BJ396" s="107"/>
      <c r="BK396" s="80"/>
      <c r="BL396" s="15"/>
      <c r="BM396" s="6"/>
      <c r="BN396" s="6"/>
      <c r="BO396" s="80"/>
    </row>
    <row r="397" spans="1:67">
      <c r="A397" s="33"/>
      <c r="D397" s="2"/>
      <c r="E397" s="80"/>
      <c r="S397" s="6"/>
      <c r="T397" s="6"/>
      <c r="U397" s="6"/>
      <c r="V397" s="106"/>
      <c r="W397" s="106"/>
      <c r="AA397" s="6"/>
      <c r="AE397" s="6"/>
      <c r="BA397" s="80"/>
      <c r="BF397" s="109"/>
      <c r="BH397" s="107"/>
      <c r="BI397" s="107"/>
      <c r="BJ397" s="107"/>
      <c r="BK397" s="80"/>
      <c r="BL397" s="15"/>
      <c r="BM397" s="6"/>
      <c r="BN397" s="6"/>
      <c r="BO397" s="80"/>
    </row>
    <row r="398" spans="1:67">
      <c r="A398" s="33"/>
      <c r="D398" s="2"/>
      <c r="E398" s="80"/>
      <c r="S398" s="6"/>
      <c r="T398" s="6"/>
      <c r="U398" s="6"/>
      <c r="V398" s="106"/>
      <c r="W398" s="106"/>
      <c r="AA398" s="6"/>
      <c r="AC398" s="6"/>
      <c r="AE398" s="6"/>
      <c r="BA398" s="80"/>
      <c r="BF398" s="109"/>
      <c r="BH398" s="107"/>
      <c r="BI398" s="107"/>
      <c r="BJ398" s="107"/>
      <c r="BK398" s="80"/>
      <c r="BL398" s="15"/>
      <c r="BM398" s="6"/>
      <c r="BN398" s="6"/>
      <c r="BO398" s="80"/>
    </row>
    <row r="399" spans="1:67">
      <c r="A399" s="33"/>
      <c r="D399" s="2"/>
      <c r="E399" s="80"/>
      <c r="Q399" s="4"/>
      <c r="S399" s="6"/>
      <c r="T399" s="6"/>
      <c r="U399" s="6"/>
      <c r="V399" s="106"/>
      <c r="W399" s="106"/>
      <c r="AA399" s="6"/>
      <c r="AE399" s="6"/>
      <c r="BA399" s="80"/>
      <c r="BF399" s="109"/>
      <c r="BK399" s="80"/>
      <c r="BL399" s="15"/>
      <c r="BM399" s="6"/>
      <c r="BN399" s="6"/>
      <c r="BO399" s="80"/>
    </row>
    <row r="400" spans="1:67">
      <c r="A400" s="33"/>
      <c r="D400" s="2"/>
      <c r="E400" s="80"/>
      <c r="Q400" s="4"/>
      <c r="S400" s="6"/>
      <c r="T400" s="6"/>
      <c r="U400" s="6"/>
      <c r="V400" s="106"/>
      <c r="W400" s="106"/>
      <c r="X400" s="6"/>
      <c r="AA400" s="6"/>
      <c r="AC400" s="6"/>
      <c r="AE400" s="6"/>
      <c r="BA400" s="80"/>
      <c r="BF400" s="109"/>
      <c r="BH400" s="107"/>
      <c r="BI400" s="107"/>
      <c r="BJ400" s="107"/>
      <c r="BK400" s="80"/>
      <c r="BL400" s="28"/>
      <c r="BM400" s="6"/>
      <c r="BN400" s="6"/>
      <c r="BO400" s="80"/>
    </row>
    <row r="401" spans="1:67">
      <c r="A401" s="33"/>
      <c r="D401" s="2"/>
      <c r="E401" s="80"/>
      <c r="Q401" s="4"/>
      <c r="S401" s="6"/>
      <c r="T401" s="6"/>
      <c r="U401" s="6"/>
      <c r="V401" s="106"/>
      <c r="W401" s="106"/>
      <c r="AA401" s="6"/>
      <c r="AC401" s="6"/>
      <c r="AE401" s="6"/>
      <c r="BA401" s="80"/>
      <c r="BF401" s="109"/>
      <c r="BH401" s="107"/>
      <c r="BI401" s="107"/>
      <c r="BJ401" s="107"/>
      <c r="BK401" s="80"/>
      <c r="BL401" s="15"/>
      <c r="BM401" s="6"/>
      <c r="BN401" s="6"/>
      <c r="BO401" s="80"/>
    </row>
    <row r="402" spans="1:67">
      <c r="A402" s="33"/>
      <c r="D402" s="2"/>
      <c r="E402" s="80"/>
      <c r="S402" s="6"/>
      <c r="T402" s="6"/>
      <c r="U402" s="6"/>
      <c r="V402" s="106"/>
      <c r="W402" s="106"/>
      <c r="X402" s="6"/>
      <c r="AA402" s="6"/>
      <c r="AE402" s="6"/>
      <c r="BA402" s="80"/>
      <c r="BF402" s="109"/>
      <c r="BH402" s="107"/>
      <c r="BI402" s="107"/>
      <c r="BK402" s="80"/>
      <c r="BL402" s="15"/>
      <c r="BM402" s="6"/>
      <c r="BN402" s="6"/>
      <c r="BO402" s="80"/>
    </row>
    <row r="403" spans="1:67">
      <c r="A403" s="33"/>
      <c r="D403" s="2"/>
      <c r="E403" s="80"/>
      <c r="S403" s="6"/>
      <c r="T403" s="6"/>
      <c r="U403" s="6"/>
      <c r="V403" s="106"/>
      <c r="W403" s="106"/>
      <c r="AA403" s="6"/>
      <c r="AC403" s="6"/>
      <c r="AE403" s="6"/>
      <c r="BA403" s="80"/>
      <c r="BF403" s="109"/>
      <c r="BI403" s="107"/>
      <c r="BJ403" s="107"/>
      <c r="BK403" s="80"/>
      <c r="BL403" s="15"/>
      <c r="BM403" s="6"/>
      <c r="BN403" s="6"/>
      <c r="BO403" s="80"/>
    </row>
    <row r="404" spans="1:67">
      <c r="A404" s="33"/>
      <c r="D404" s="2"/>
      <c r="E404" s="80"/>
      <c r="Q404" s="4"/>
      <c r="S404" s="6"/>
      <c r="T404" s="6"/>
      <c r="U404" s="6"/>
      <c r="V404" s="106"/>
      <c r="W404" s="106"/>
      <c r="X404" s="6"/>
      <c r="AA404" s="6"/>
      <c r="AC404" s="6"/>
      <c r="AE404" s="6"/>
      <c r="BA404" s="80"/>
      <c r="BF404" s="109"/>
      <c r="BH404" s="107"/>
      <c r="BI404" s="107"/>
      <c r="BJ404" s="107"/>
      <c r="BK404" s="80"/>
      <c r="BL404" s="28"/>
      <c r="BM404" s="6"/>
      <c r="BN404" s="6"/>
      <c r="BO404" s="80"/>
    </row>
    <row r="405" spans="1:67">
      <c r="A405" s="33"/>
      <c r="D405" s="2"/>
      <c r="E405" s="80"/>
      <c r="S405" s="6"/>
      <c r="T405" s="6"/>
      <c r="U405" s="6"/>
      <c r="V405" s="106"/>
      <c r="W405" s="106"/>
      <c r="AA405" s="6"/>
      <c r="AC405" s="6"/>
      <c r="AE405" s="6"/>
      <c r="BA405" s="80"/>
      <c r="BF405" s="109"/>
      <c r="BH405" s="107"/>
      <c r="BI405" s="107"/>
      <c r="BJ405" s="107"/>
      <c r="BK405" s="80"/>
      <c r="BL405" s="15"/>
      <c r="BM405" s="6"/>
      <c r="BN405" s="6"/>
      <c r="BO405" s="80"/>
    </row>
    <row r="406" spans="1:67">
      <c r="A406" s="33"/>
      <c r="D406" s="2"/>
      <c r="E406" s="80"/>
      <c r="Q406" s="4"/>
      <c r="S406" s="6"/>
      <c r="T406" s="6"/>
      <c r="U406" s="6"/>
      <c r="V406" s="106"/>
      <c r="W406" s="106"/>
      <c r="AA406" s="6"/>
      <c r="AE406" s="6"/>
      <c r="BA406" s="80"/>
      <c r="BF406" s="109"/>
      <c r="BH406" s="107"/>
      <c r="BI406" s="107"/>
      <c r="BJ406" s="107"/>
      <c r="BK406" s="80"/>
      <c r="BL406" s="28"/>
      <c r="BM406" s="6"/>
      <c r="BN406" s="6"/>
      <c r="BO406" s="80"/>
    </row>
    <row r="407" spans="1:67">
      <c r="A407" s="33"/>
      <c r="D407" s="2"/>
      <c r="E407" s="80"/>
      <c r="S407" s="6"/>
      <c r="T407" s="6"/>
      <c r="U407" s="6"/>
      <c r="V407" s="106"/>
      <c r="W407" s="106"/>
      <c r="X407" s="6"/>
      <c r="AA407" s="6"/>
      <c r="AC407" s="6"/>
      <c r="AE407" s="6"/>
      <c r="BA407" s="80"/>
      <c r="BF407" s="109"/>
      <c r="BI407" s="107"/>
      <c r="BJ407" s="107"/>
      <c r="BK407" s="80"/>
      <c r="BL407" s="15"/>
      <c r="BM407" s="6"/>
      <c r="BN407" s="6"/>
      <c r="BO407" s="80"/>
    </row>
    <row r="408" spans="1:67">
      <c r="A408" s="33"/>
      <c r="D408" s="2"/>
      <c r="E408" s="80"/>
      <c r="S408" s="6"/>
      <c r="T408" s="6"/>
      <c r="U408" s="6"/>
      <c r="V408" s="106"/>
      <c r="W408" s="106"/>
      <c r="AA408" s="6"/>
      <c r="AE408" s="6"/>
      <c r="BA408" s="80"/>
      <c r="BF408" s="109"/>
      <c r="BH408" s="107"/>
      <c r="BI408" s="107"/>
      <c r="BJ408" s="107"/>
      <c r="BK408" s="80"/>
      <c r="BL408" s="15"/>
      <c r="BM408" s="6"/>
      <c r="BN408" s="6"/>
      <c r="BO408" s="80"/>
    </row>
    <row r="409" spans="1:67">
      <c r="A409" s="33"/>
      <c r="D409" s="2"/>
      <c r="E409" s="80"/>
      <c r="S409" s="6"/>
      <c r="T409" s="6"/>
      <c r="U409" s="6"/>
      <c r="V409" s="106"/>
      <c r="W409" s="106"/>
      <c r="AA409" s="6"/>
      <c r="AE409" s="6"/>
      <c r="BA409" s="80"/>
      <c r="BF409" s="109"/>
      <c r="BH409" s="107"/>
      <c r="BI409" s="107"/>
      <c r="BJ409" s="107"/>
      <c r="BK409" s="80"/>
      <c r="BL409" s="15"/>
      <c r="BM409" s="6"/>
      <c r="BN409" s="6"/>
      <c r="BO409" s="80"/>
    </row>
    <row r="410" spans="1:67">
      <c r="A410" s="33"/>
      <c r="D410" s="2"/>
      <c r="E410" s="80"/>
      <c r="S410" s="6"/>
      <c r="T410" s="6"/>
      <c r="U410" s="6"/>
      <c r="V410" s="106"/>
      <c r="W410" s="106"/>
      <c r="AA410" s="6"/>
      <c r="AE410" s="6"/>
      <c r="BA410" s="80"/>
      <c r="BF410" s="109"/>
      <c r="BH410" s="107"/>
      <c r="BI410" s="107"/>
      <c r="BJ410" s="107"/>
      <c r="BK410" s="80"/>
      <c r="BL410" s="15"/>
      <c r="BM410" s="6"/>
      <c r="BN410" s="6"/>
      <c r="BO410" s="80"/>
    </row>
    <row r="411" spans="1:67">
      <c r="A411" s="33"/>
      <c r="D411" s="2"/>
      <c r="E411" s="80"/>
      <c r="S411" s="6"/>
      <c r="T411" s="6"/>
      <c r="U411" s="6"/>
      <c r="V411" s="106"/>
      <c r="W411" s="106"/>
      <c r="AA411" s="6"/>
      <c r="AE411" s="6"/>
      <c r="BA411" s="80"/>
      <c r="BF411" s="109"/>
      <c r="BI411" s="107"/>
      <c r="BJ411" s="107"/>
      <c r="BK411" s="80"/>
      <c r="BL411" s="15"/>
      <c r="BM411" s="6"/>
      <c r="BN411" s="6"/>
      <c r="BO411" s="80"/>
    </row>
    <row r="412" spans="1:67">
      <c r="A412" s="33"/>
      <c r="D412" s="2"/>
      <c r="E412" s="80"/>
      <c r="S412" s="6"/>
      <c r="T412" s="6"/>
      <c r="U412" s="6"/>
      <c r="V412" s="106"/>
      <c r="W412" s="106"/>
      <c r="AA412" s="6"/>
      <c r="AE412" s="6"/>
      <c r="BA412" s="80"/>
      <c r="BF412" s="109"/>
      <c r="BH412" s="107"/>
      <c r="BI412" s="107"/>
      <c r="BK412" s="80"/>
      <c r="BL412" s="15"/>
      <c r="BM412" s="6"/>
      <c r="BN412" s="6"/>
      <c r="BO412" s="80"/>
    </row>
    <row r="413" spans="1:67">
      <c r="A413" s="33"/>
      <c r="D413" s="2"/>
      <c r="E413" s="80"/>
      <c r="S413" s="6"/>
      <c r="T413" s="6"/>
      <c r="U413" s="6"/>
      <c r="V413" s="106"/>
      <c r="W413" s="106"/>
      <c r="AA413" s="6"/>
      <c r="AE413" s="6"/>
      <c r="BA413" s="80"/>
      <c r="BF413" s="109"/>
      <c r="BH413" s="107"/>
      <c r="BJ413" s="107"/>
      <c r="BK413" s="80"/>
      <c r="BL413" s="15"/>
      <c r="BM413" s="6"/>
      <c r="BN413" s="6"/>
      <c r="BO413" s="80"/>
    </row>
    <row r="414" spans="1:67">
      <c r="A414" s="33"/>
      <c r="D414" s="2"/>
      <c r="E414" s="80"/>
      <c r="S414" s="6"/>
      <c r="T414" s="6"/>
      <c r="U414" s="6"/>
      <c r="V414" s="106"/>
      <c r="W414" s="106"/>
      <c r="X414" s="6"/>
      <c r="AA414" s="6"/>
      <c r="AC414" s="6"/>
      <c r="AE414" s="6"/>
      <c r="BA414" s="80"/>
      <c r="BF414" s="109"/>
      <c r="BH414" s="107"/>
      <c r="BI414" s="107"/>
      <c r="BJ414" s="107"/>
      <c r="BK414" s="80"/>
      <c r="BL414" s="15"/>
      <c r="BM414" s="6"/>
      <c r="BN414" s="6"/>
      <c r="BO414" s="80"/>
    </row>
    <row r="415" spans="1:67">
      <c r="A415" s="33"/>
      <c r="D415" s="2"/>
      <c r="E415" s="80"/>
      <c r="S415" s="6"/>
      <c r="T415" s="6"/>
      <c r="U415" s="6"/>
      <c r="V415" s="106"/>
      <c r="W415" s="106"/>
      <c r="AA415" s="6"/>
      <c r="AE415" s="6"/>
      <c r="BA415" s="80"/>
      <c r="BF415" s="109"/>
      <c r="BI415" s="107"/>
      <c r="BJ415" s="107"/>
      <c r="BK415" s="80"/>
      <c r="BL415" s="15"/>
      <c r="BM415" s="6"/>
      <c r="BN415" s="6"/>
      <c r="BO415" s="80"/>
    </row>
    <row r="416" spans="1:67">
      <c r="A416" s="33"/>
      <c r="D416" s="2"/>
      <c r="E416" s="80"/>
      <c r="S416" s="6"/>
      <c r="T416" s="6"/>
      <c r="U416" s="6"/>
      <c r="V416" s="106"/>
      <c r="W416" s="106"/>
      <c r="AA416" s="6"/>
      <c r="AE416" s="6"/>
      <c r="BA416" s="80"/>
      <c r="BF416" s="109"/>
      <c r="BH416" s="107"/>
      <c r="BJ416" s="107"/>
      <c r="BK416" s="80"/>
      <c r="BL416" s="15"/>
      <c r="BM416" s="6"/>
      <c r="BN416" s="6"/>
      <c r="BO416" s="80"/>
    </row>
    <row r="417" spans="1:67">
      <c r="A417" s="33"/>
      <c r="D417" s="2"/>
      <c r="E417" s="80"/>
      <c r="Q417" s="4"/>
      <c r="S417" s="6"/>
      <c r="T417" s="6"/>
      <c r="U417" s="6"/>
      <c r="V417" s="106"/>
      <c r="W417" s="106"/>
      <c r="X417" s="6"/>
      <c r="AA417" s="6"/>
      <c r="AC417" s="6"/>
      <c r="AE417" s="6"/>
      <c r="BA417" s="80"/>
      <c r="BF417" s="109"/>
      <c r="BH417" s="107"/>
      <c r="BI417" s="107"/>
      <c r="BJ417" s="107"/>
      <c r="BK417" s="80"/>
      <c r="BL417" s="15"/>
      <c r="BM417" s="6"/>
      <c r="BN417" s="6"/>
      <c r="BO417" s="80"/>
    </row>
    <row r="418" spans="1:67">
      <c r="A418" s="33"/>
      <c r="D418" s="2"/>
      <c r="E418" s="80"/>
      <c r="S418" s="6"/>
      <c r="T418" s="6"/>
      <c r="U418" s="6"/>
      <c r="V418" s="106"/>
      <c r="W418" s="106"/>
      <c r="AA418" s="6"/>
      <c r="AC418" s="6"/>
      <c r="AE418" s="6"/>
      <c r="BA418" s="80"/>
      <c r="BF418" s="109"/>
      <c r="BH418" s="107"/>
      <c r="BI418" s="107"/>
      <c r="BJ418" s="107"/>
      <c r="BK418" s="80"/>
      <c r="BL418" s="15"/>
      <c r="BM418" s="6"/>
      <c r="BN418" s="6"/>
      <c r="BO418" s="80"/>
    </row>
    <row r="419" spans="1:67">
      <c r="A419" s="33"/>
      <c r="D419" s="2"/>
      <c r="E419" s="80"/>
      <c r="Q419" s="4"/>
      <c r="S419" s="6"/>
      <c r="T419" s="6"/>
      <c r="U419" s="6"/>
      <c r="V419" s="106"/>
      <c r="W419" s="106"/>
      <c r="X419" s="6"/>
      <c r="AA419" s="6"/>
      <c r="AC419" s="6"/>
      <c r="AE419" s="6"/>
      <c r="BA419" s="80"/>
      <c r="BF419" s="109"/>
      <c r="BK419" s="80"/>
      <c r="BL419" s="15"/>
      <c r="BM419" s="6"/>
      <c r="BN419" s="6"/>
      <c r="BO419" s="80"/>
    </row>
    <row r="420" spans="1:67">
      <c r="A420" s="33"/>
      <c r="D420" s="2"/>
      <c r="E420" s="80"/>
      <c r="S420" s="6"/>
      <c r="T420" s="6"/>
      <c r="U420" s="6"/>
      <c r="V420" s="106"/>
      <c r="W420" s="106"/>
      <c r="AA420" s="6"/>
      <c r="AE420" s="6"/>
      <c r="BA420" s="80"/>
      <c r="BF420" s="109"/>
      <c r="BH420" s="107"/>
      <c r="BI420" s="107"/>
      <c r="BK420" s="80"/>
      <c r="BL420" s="15"/>
      <c r="BM420" s="6"/>
      <c r="BN420" s="6"/>
      <c r="BO420" s="80"/>
    </row>
    <row r="421" spans="1:67">
      <c r="A421" s="33"/>
      <c r="D421" s="2"/>
      <c r="E421" s="80"/>
      <c r="S421" s="6"/>
      <c r="T421" s="6"/>
      <c r="U421" s="6"/>
      <c r="V421" s="106"/>
      <c r="W421" s="106"/>
      <c r="AA421" s="6"/>
      <c r="AE421" s="6"/>
      <c r="BA421" s="80"/>
      <c r="BF421" s="109"/>
      <c r="BH421" s="107"/>
      <c r="BI421" s="107"/>
      <c r="BJ421" s="107"/>
      <c r="BK421" s="80"/>
      <c r="BL421" s="15"/>
      <c r="BM421" s="6"/>
      <c r="BN421" s="6"/>
      <c r="BO421" s="80"/>
    </row>
    <row r="422" spans="1:67">
      <c r="A422" s="33"/>
      <c r="D422" s="2"/>
      <c r="E422" s="80"/>
      <c r="Q422" s="4"/>
      <c r="S422" s="6"/>
      <c r="T422" s="6"/>
      <c r="U422" s="6"/>
      <c r="V422" s="106"/>
      <c r="W422" s="106"/>
      <c r="AA422" s="6"/>
      <c r="AE422" s="6"/>
      <c r="BA422" s="80"/>
      <c r="BF422" s="109"/>
      <c r="BH422" s="107"/>
      <c r="BI422" s="107"/>
      <c r="BJ422" s="107"/>
      <c r="BK422" s="80"/>
      <c r="BL422" s="28"/>
      <c r="BM422" s="6"/>
      <c r="BN422" s="6"/>
      <c r="BO422" s="80"/>
    </row>
    <row r="423" spans="1:67">
      <c r="A423" s="33"/>
      <c r="D423" s="2"/>
      <c r="E423" s="80"/>
      <c r="S423" s="6"/>
      <c r="T423" s="6"/>
      <c r="U423" s="6"/>
      <c r="V423" s="106"/>
      <c r="W423" s="106"/>
      <c r="AA423" s="6"/>
      <c r="AE423" s="6"/>
      <c r="BA423" s="80"/>
      <c r="BF423" s="109"/>
      <c r="BJ423" s="107"/>
      <c r="BK423" s="80"/>
      <c r="BL423" s="15"/>
      <c r="BM423" s="6"/>
      <c r="BN423" s="6"/>
      <c r="BO423" s="80"/>
    </row>
    <row r="424" spans="1:67">
      <c r="A424" s="33"/>
      <c r="D424" s="2"/>
      <c r="E424" s="80"/>
      <c r="S424" s="6"/>
      <c r="T424" s="6"/>
      <c r="U424" s="6"/>
      <c r="V424" s="106"/>
      <c r="W424" s="106"/>
      <c r="AA424" s="6"/>
      <c r="AC424" s="6"/>
      <c r="AE424" s="6"/>
      <c r="BA424" s="80"/>
      <c r="BF424" s="109"/>
      <c r="BH424" s="107"/>
      <c r="BI424" s="107"/>
      <c r="BJ424" s="107"/>
      <c r="BK424" s="80"/>
      <c r="BL424" s="15"/>
      <c r="BM424" s="6"/>
      <c r="BN424" s="6"/>
      <c r="BO424" s="80"/>
    </row>
    <row r="425" spans="1:67">
      <c r="A425" s="33"/>
      <c r="D425" s="2"/>
      <c r="E425" s="80"/>
      <c r="S425" s="6"/>
      <c r="T425" s="6"/>
      <c r="U425" s="6"/>
      <c r="V425" s="106"/>
      <c r="W425" s="106"/>
      <c r="X425" s="6"/>
      <c r="AA425" s="6"/>
      <c r="AE425" s="6"/>
      <c r="BA425" s="80"/>
      <c r="BF425" s="109"/>
      <c r="BJ425" s="107"/>
      <c r="BK425" s="80"/>
      <c r="BL425" s="15"/>
      <c r="BM425" s="6"/>
      <c r="BN425" s="6"/>
      <c r="BO425" s="80"/>
    </row>
    <row r="426" spans="1:67">
      <c r="A426" s="33"/>
      <c r="D426" s="2"/>
      <c r="E426" s="80"/>
      <c r="S426" s="6"/>
      <c r="T426" s="6"/>
      <c r="U426" s="6"/>
      <c r="V426" s="106"/>
      <c r="W426" s="106"/>
      <c r="X426" s="6"/>
      <c r="AA426" s="6"/>
      <c r="AC426" s="6"/>
      <c r="AE426" s="6"/>
      <c r="BA426" s="80"/>
      <c r="BF426" s="109"/>
      <c r="BH426" s="107"/>
      <c r="BI426" s="107"/>
      <c r="BJ426" s="107"/>
      <c r="BK426" s="80"/>
      <c r="BL426" s="15"/>
      <c r="BM426" s="6"/>
      <c r="BN426" s="6"/>
      <c r="BO426" s="80"/>
    </row>
    <row r="427" spans="1:67">
      <c r="A427" s="33"/>
      <c r="D427" s="2"/>
      <c r="E427" s="80"/>
      <c r="Q427" s="4"/>
      <c r="S427" s="6"/>
      <c r="T427" s="6"/>
      <c r="U427" s="6"/>
      <c r="V427" s="106"/>
      <c r="W427" s="106"/>
      <c r="AA427" s="6"/>
      <c r="AE427" s="6"/>
      <c r="BA427" s="80"/>
      <c r="BF427" s="109"/>
      <c r="BH427" s="107"/>
      <c r="BI427" s="107"/>
      <c r="BJ427" s="107"/>
      <c r="BK427" s="80"/>
      <c r="BL427" s="15"/>
      <c r="BM427" s="6"/>
      <c r="BN427" s="6"/>
      <c r="BO427" s="80"/>
    </row>
    <row r="428" spans="1:67">
      <c r="A428" s="33"/>
      <c r="D428" s="2"/>
      <c r="E428" s="80"/>
      <c r="Q428" s="4"/>
      <c r="S428" s="6"/>
      <c r="T428" s="6"/>
      <c r="U428" s="6"/>
      <c r="V428" s="106"/>
      <c r="W428" s="106"/>
      <c r="AA428" s="6"/>
      <c r="AC428" s="6"/>
      <c r="AE428" s="6"/>
      <c r="BA428" s="80"/>
      <c r="BF428" s="109"/>
      <c r="BH428" s="107"/>
      <c r="BI428" s="107"/>
      <c r="BJ428" s="107"/>
      <c r="BK428" s="80"/>
      <c r="BL428" s="28"/>
      <c r="BM428" s="6"/>
      <c r="BN428" s="6"/>
      <c r="BO428" s="80"/>
    </row>
    <row r="429" spans="1:67">
      <c r="A429" s="33"/>
      <c r="D429" s="2"/>
      <c r="E429" s="80"/>
      <c r="S429" s="6"/>
      <c r="T429" s="6"/>
      <c r="U429" s="6"/>
      <c r="V429" s="106"/>
      <c r="W429" s="106"/>
      <c r="AA429" s="6"/>
      <c r="AC429" s="6"/>
      <c r="AE429" s="6"/>
      <c r="BA429" s="80"/>
      <c r="BF429" s="109"/>
      <c r="BH429" s="107"/>
      <c r="BI429" s="107"/>
      <c r="BJ429" s="107"/>
      <c r="BK429" s="80"/>
      <c r="BL429" s="15"/>
      <c r="BM429" s="6"/>
      <c r="BN429" s="6"/>
      <c r="BO429" s="80"/>
    </row>
    <row r="430" spans="1:67">
      <c r="A430" s="33"/>
      <c r="D430" s="2"/>
      <c r="E430" s="80"/>
      <c r="Q430" s="4"/>
      <c r="S430" s="6"/>
      <c r="T430" s="6"/>
      <c r="U430" s="6"/>
      <c r="V430" s="106"/>
      <c r="W430" s="106"/>
      <c r="AA430" s="6"/>
      <c r="AC430" s="6"/>
      <c r="AE430" s="6"/>
      <c r="BA430" s="80"/>
      <c r="BF430" s="109"/>
      <c r="BH430" s="107"/>
      <c r="BI430" s="107"/>
      <c r="BJ430" s="107"/>
      <c r="BK430" s="80"/>
      <c r="BL430" s="15"/>
      <c r="BM430" s="6"/>
      <c r="BN430" s="6"/>
      <c r="BO430" s="80"/>
    </row>
    <row r="431" spans="1:67">
      <c r="A431" s="33"/>
      <c r="D431" s="2"/>
      <c r="E431" s="80"/>
      <c r="S431" s="6"/>
      <c r="T431" s="6"/>
      <c r="U431" s="6"/>
      <c r="V431" s="106"/>
      <c r="W431" s="106"/>
      <c r="X431" s="6"/>
      <c r="AA431" s="6"/>
      <c r="AC431" s="6"/>
      <c r="AE431" s="6"/>
      <c r="BA431" s="80"/>
      <c r="BF431" s="109"/>
      <c r="BH431" s="107"/>
      <c r="BI431" s="107"/>
      <c r="BJ431" s="107"/>
      <c r="BK431" s="80"/>
      <c r="BL431" s="15"/>
      <c r="BM431" s="6"/>
      <c r="BN431" s="6"/>
      <c r="BO431" s="80"/>
    </row>
    <row r="432" spans="1:67">
      <c r="A432" s="33"/>
      <c r="D432" s="2"/>
      <c r="E432" s="80"/>
      <c r="S432" s="6"/>
      <c r="T432" s="6"/>
      <c r="U432" s="6"/>
      <c r="V432" s="106"/>
      <c r="W432" s="106"/>
      <c r="AA432" s="6"/>
      <c r="AE432" s="6"/>
      <c r="BA432" s="80"/>
      <c r="BF432" s="109"/>
      <c r="BH432" s="107"/>
      <c r="BI432" s="107"/>
      <c r="BJ432" s="107"/>
      <c r="BK432" s="80"/>
      <c r="BL432" s="15"/>
      <c r="BM432" s="6"/>
      <c r="BN432" s="6"/>
      <c r="BO432" s="80"/>
    </row>
    <row r="433" spans="1:67">
      <c r="A433" s="33"/>
      <c r="B433" s="20"/>
      <c r="D433" s="2"/>
      <c r="E433" s="80"/>
      <c r="Q433" s="4"/>
      <c r="S433" s="6"/>
      <c r="T433" s="6"/>
      <c r="U433" s="6"/>
      <c r="V433" s="106"/>
      <c r="W433" s="106"/>
      <c r="X433" s="6"/>
      <c r="AA433" s="6"/>
      <c r="AC433" s="6"/>
      <c r="AE433" s="6"/>
      <c r="BA433" s="80"/>
      <c r="BF433" s="4"/>
      <c r="BH433" s="107"/>
      <c r="BK433" s="80"/>
      <c r="BL433" s="28"/>
      <c r="BM433" s="6"/>
      <c r="BN433" s="6"/>
      <c r="BO433" s="80"/>
    </row>
    <row r="434" spans="1:67">
      <c r="A434" s="33"/>
      <c r="D434" s="2"/>
      <c r="E434" s="80"/>
      <c r="S434" s="6"/>
      <c r="T434" s="6"/>
      <c r="U434" s="6"/>
      <c r="V434" s="106"/>
      <c r="W434" s="106"/>
      <c r="AA434" s="6"/>
      <c r="AC434" s="6"/>
      <c r="AE434" s="6"/>
      <c r="BA434" s="80"/>
      <c r="BF434" s="107"/>
      <c r="BH434" s="107"/>
      <c r="BK434" s="80"/>
      <c r="BL434" s="15"/>
      <c r="BM434" s="6"/>
      <c r="BN434" s="6"/>
      <c r="BO434" s="80"/>
    </row>
    <row r="435" spans="1:67">
      <c r="A435" s="33"/>
      <c r="D435" s="2"/>
      <c r="E435" s="80"/>
      <c r="S435" s="6"/>
      <c r="T435" s="6"/>
      <c r="U435" s="6"/>
      <c r="V435" s="106"/>
      <c r="W435" s="106"/>
      <c r="AA435" s="6"/>
      <c r="AE435" s="6"/>
      <c r="BA435" s="80"/>
      <c r="BF435"/>
      <c r="BH435" s="107"/>
      <c r="BK435" s="80"/>
      <c r="BL435" s="15"/>
      <c r="BM435" s="6"/>
      <c r="BN435" s="6"/>
      <c r="BO435" s="80"/>
    </row>
    <row r="436" spans="1:67">
      <c r="A436" s="33"/>
      <c r="D436" s="2"/>
      <c r="E436" s="80"/>
      <c r="S436" s="6"/>
      <c r="T436" s="6"/>
      <c r="U436" s="6"/>
      <c r="V436" s="106"/>
      <c r="W436" s="106"/>
      <c r="X436" s="6"/>
      <c r="AA436" s="6"/>
      <c r="AC436" s="6"/>
      <c r="AE436" s="6"/>
      <c r="BA436" s="80"/>
      <c r="BF436" s="4"/>
      <c r="BK436" s="80"/>
      <c r="BL436" s="15"/>
      <c r="BM436" s="6"/>
      <c r="BN436" s="6"/>
      <c r="BO436" s="80"/>
    </row>
    <row r="437" spans="1:67">
      <c r="A437" s="33"/>
      <c r="D437" s="2"/>
      <c r="E437" s="80"/>
      <c r="S437" s="6"/>
      <c r="T437" s="6"/>
      <c r="U437" s="6"/>
      <c r="V437" s="106"/>
      <c r="W437" s="106"/>
      <c r="AA437" s="6"/>
      <c r="AC437" s="6"/>
      <c r="AE437" s="6"/>
      <c r="BA437" s="80"/>
      <c r="BF437" s="4"/>
      <c r="BH437" s="107"/>
      <c r="BK437" s="80"/>
      <c r="BL437" s="15"/>
      <c r="BM437" s="6"/>
      <c r="BN437" s="6"/>
      <c r="BO437" s="80"/>
    </row>
    <row r="438" spans="1:67">
      <c r="A438" s="33"/>
      <c r="D438" s="2"/>
      <c r="E438" s="80"/>
      <c r="Q438" s="4"/>
      <c r="S438" s="6"/>
      <c r="T438" s="6"/>
      <c r="U438" s="6"/>
      <c r="V438" s="106"/>
      <c r="W438" s="106"/>
      <c r="AA438" s="6"/>
      <c r="AC438" s="6"/>
      <c r="AE438" s="6"/>
      <c r="BA438" s="80"/>
      <c r="BF438" s="4"/>
      <c r="BH438" s="107"/>
      <c r="BK438" s="80"/>
      <c r="BL438" s="15"/>
      <c r="BM438" s="6"/>
      <c r="BN438" s="6"/>
      <c r="BO438" s="80"/>
    </row>
    <row r="439" spans="1:67">
      <c r="A439" s="33"/>
      <c r="D439" s="2"/>
      <c r="E439" s="80"/>
      <c r="Q439" s="4"/>
      <c r="S439" s="6"/>
      <c r="T439" s="6"/>
      <c r="U439" s="6"/>
      <c r="V439" s="106"/>
      <c r="W439" s="106"/>
      <c r="AA439" s="6"/>
      <c r="AE439" s="6"/>
      <c r="BA439" s="80"/>
      <c r="BF439" s="4"/>
      <c r="BH439" s="107"/>
      <c r="BK439" s="80"/>
      <c r="BL439" s="15"/>
      <c r="BM439" s="6"/>
      <c r="BN439" s="6"/>
      <c r="BO439" s="80"/>
    </row>
    <row r="440" spans="1:67">
      <c r="A440" s="33"/>
      <c r="D440" s="2"/>
      <c r="E440" s="80"/>
      <c r="S440" s="6"/>
      <c r="T440" s="6"/>
      <c r="U440" s="6"/>
      <c r="V440" s="106"/>
      <c r="W440" s="106"/>
      <c r="AA440" s="6"/>
      <c r="AC440" s="6"/>
      <c r="AE440" s="6"/>
      <c r="BA440" s="80"/>
      <c r="BF440"/>
      <c r="BK440" s="80"/>
      <c r="BL440" s="15"/>
      <c r="BM440" s="6"/>
      <c r="BN440" s="6"/>
      <c r="BO440" s="80"/>
    </row>
    <row r="441" spans="1:67">
      <c r="A441" s="33"/>
      <c r="D441" s="2"/>
      <c r="E441" s="80"/>
      <c r="S441" s="6"/>
      <c r="T441" s="6"/>
      <c r="U441" s="6"/>
      <c r="V441" s="106"/>
      <c r="W441" s="106"/>
      <c r="AA441" s="6"/>
      <c r="AE441" s="6"/>
      <c r="BA441" s="80"/>
      <c r="BF441" s="107"/>
      <c r="BH441" s="107"/>
      <c r="BK441" s="80"/>
      <c r="BL441" s="15"/>
      <c r="BM441" s="6"/>
      <c r="BN441" s="6"/>
      <c r="BO441" s="80"/>
    </row>
    <row r="442" spans="1:67">
      <c r="A442" s="33"/>
      <c r="D442" s="2"/>
      <c r="E442" s="80"/>
      <c r="S442" s="6"/>
      <c r="T442" s="6"/>
      <c r="U442" s="6"/>
      <c r="V442" s="106"/>
      <c r="W442" s="106"/>
      <c r="AA442" s="6"/>
      <c r="AC442" s="6"/>
      <c r="AE442" s="6"/>
      <c r="BA442" s="80"/>
      <c r="BF442"/>
      <c r="BH442" s="107"/>
      <c r="BK442" s="80"/>
      <c r="BL442" s="15"/>
      <c r="BM442" s="6"/>
      <c r="BN442" s="6"/>
      <c r="BO442" s="80"/>
    </row>
    <row r="443" spans="1:67">
      <c r="A443" s="33"/>
      <c r="D443" s="2"/>
      <c r="E443" s="80"/>
      <c r="S443" s="6"/>
      <c r="T443" s="6"/>
      <c r="U443" s="6"/>
      <c r="V443" s="106"/>
      <c r="W443" s="106"/>
      <c r="X443" s="6"/>
      <c r="AA443" s="6"/>
      <c r="AE443" s="6"/>
      <c r="BA443" s="80"/>
      <c r="BF443"/>
      <c r="BK443" s="80"/>
      <c r="BL443" s="15"/>
      <c r="BM443" s="6"/>
      <c r="BN443" s="6"/>
      <c r="BO443" s="80"/>
    </row>
    <row r="444" spans="1:67">
      <c r="A444" s="33"/>
      <c r="D444" s="2"/>
      <c r="E444" s="80"/>
      <c r="S444" s="6"/>
      <c r="T444" s="6"/>
      <c r="U444" s="6"/>
      <c r="V444" s="106"/>
      <c r="W444" s="106"/>
      <c r="AA444" s="6"/>
      <c r="AC444" s="6"/>
      <c r="AE444" s="6"/>
      <c r="BA444" s="80"/>
      <c r="BF444"/>
      <c r="BH444" s="107"/>
      <c r="BK444" s="80"/>
      <c r="BL444" s="15"/>
      <c r="BM444" s="6"/>
      <c r="BN444" s="6"/>
      <c r="BO444" s="80"/>
    </row>
    <row r="445" spans="1:67">
      <c r="A445" s="33"/>
      <c r="D445" s="2"/>
      <c r="E445" s="80"/>
      <c r="S445" s="6"/>
      <c r="T445" s="6"/>
      <c r="U445" s="6"/>
      <c r="V445" s="106"/>
      <c r="W445" s="106"/>
      <c r="AA445" s="6"/>
      <c r="AE445" s="6"/>
      <c r="BA445" s="80"/>
      <c r="BF445"/>
      <c r="BK445" s="80"/>
      <c r="BL445" s="15"/>
      <c r="BM445" s="6"/>
      <c r="BN445" s="6"/>
      <c r="BO445" s="80"/>
    </row>
    <row r="446" spans="1:67">
      <c r="A446" s="33"/>
      <c r="D446" s="2"/>
      <c r="E446" s="80"/>
      <c r="Q446" s="4"/>
      <c r="S446" s="6"/>
      <c r="T446" s="6"/>
      <c r="U446" s="6"/>
      <c r="V446" s="106"/>
      <c r="W446" s="106"/>
      <c r="AA446" s="6"/>
      <c r="AC446" s="6"/>
      <c r="AE446" s="6"/>
      <c r="BA446" s="80"/>
      <c r="BF446"/>
      <c r="BH446" s="107"/>
      <c r="BK446" s="80"/>
      <c r="BL446" s="15"/>
      <c r="BM446" s="6"/>
      <c r="BN446" s="6"/>
      <c r="BO446" s="80"/>
    </row>
    <row r="447" spans="1:67">
      <c r="A447" s="33"/>
      <c r="D447" s="2"/>
      <c r="E447" s="80"/>
      <c r="S447" s="6"/>
      <c r="T447" s="6"/>
      <c r="U447" s="6"/>
      <c r="V447" s="106"/>
      <c r="W447" s="106"/>
      <c r="X447" s="6"/>
      <c r="AA447" s="6"/>
      <c r="AE447" s="6"/>
      <c r="BA447" s="80"/>
      <c r="BF447"/>
      <c r="BH447" s="107"/>
      <c r="BK447" s="80"/>
      <c r="BL447" s="15"/>
      <c r="BM447" s="6"/>
      <c r="BN447" s="6"/>
      <c r="BO447" s="80"/>
    </row>
    <row r="448" spans="1:67">
      <c r="A448" s="33"/>
      <c r="D448" s="2"/>
      <c r="E448" s="80"/>
      <c r="Q448" s="4"/>
      <c r="S448" s="6"/>
      <c r="T448" s="6"/>
      <c r="U448" s="6"/>
      <c r="V448" s="106"/>
      <c r="W448" s="106"/>
      <c r="AA448" s="6"/>
      <c r="AE448" s="6"/>
      <c r="BA448" s="80"/>
      <c r="BF448" s="109"/>
      <c r="BH448" s="107"/>
      <c r="BI448" s="107"/>
      <c r="BJ448" s="107"/>
      <c r="BK448" s="80"/>
      <c r="BL448" s="28"/>
      <c r="BM448" s="6"/>
      <c r="BN448" s="6"/>
      <c r="BO448" s="80"/>
    </row>
    <row r="449" spans="1:67">
      <c r="A449" s="33"/>
      <c r="D449" s="2"/>
      <c r="E449" s="80"/>
      <c r="S449" s="6"/>
      <c r="T449" s="6"/>
      <c r="U449" s="6"/>
      <c r="V449" s="106"/>
      <c r="W449" s="106"/>
      <c r="AA449" s="6"/>
      <c r="AC449" s="6"/>
      <c r="AE449" s="6"/>
      <c r="BA449" s="80"/>
      <c r="BF449" s="107"/>
      <c r="BH449" s="107"/>
      <c r="BJ449" s="107"/>
      <c r="BK449" s="80"/>
      <c r="BL449" s="15"/>
      <c r="BM449" s="6"/>
      <c r="BN449" s="6"/>
      <c r="BO449" s="80"/>
    </row>
    <row r="450" spans="1:67">
      <c r="A450" s="33"/>
      <c r="D450" s="2"/>
      <c r="E450" s="80"/>
      <c r="S450" s="6"/>
      <c r="T450" s="6"/>
      <c r="U450" s="6"/>
      <c r="V450" s="106"/>
      <c r="W450" s="106"/>
      <c r="AA450" s="6"/>
      <c r="AC450" s="6"/>
      <c r="AE450" s="6"/>
      <c r="BA450" s="80"/>
      <c r="BF450" s="107"/>
      <c r="BH450" s="107"/>
      <c r="BI450" s="107"/>
      <c r="BJ450" s="107"/>
      <c r="BK450" s="80"/>
      <c r="BL450" s="15"/>
      <c r="BM450" s="6"/>
      <c r="BN450" s="6"/>
      <c r="BO450" s="80"/>
    </row>
    <row r="451" spans="1:67">
      <c r="A451" s="33"/>
      <c r="D451" s="2"/>
      <c r="E451" s="80"/>
      <c r="S451" s="6"/>
      <c r="T451" s="6"/>
      <c r="U451" s="6"/>
      <c r="V451" s="106"/>
      <c r="W451" s="106"/>
      <c r="AA451" s="6"/>
      <c r="AC451" s="6"/>
      <c r="AE451" s="6"/>
      <c r="BA451" s="80"/>
      <c r="BF451" s="107"/>
      <c r="BK451" s="80"/>
      <c r="BL451" s="15"/>
      <c r="BM451" s="6"/>
      <c r="BN451" s="6"/>
      <c r="BO451" s="80"/>
    </row>
    <row r="452" spans="1:67">
      <c r="A452" s="33"/>
      <c r="D452" s="2"/>
      <c r="E452" s="80"/>
      <c r="S452" s="6"/>
      <c r="T452" s="6"/>
      <c r="U452" s="6"/>
      <c r="V452" s="106"/>
      <c r="W452" s="106"/>
      <c r="AA452" s="6"/>
      <c r="AC452" s="6"/>
      <c r="AE452" s="6"/>
      <c r="BA452" s="80"/>
      <c r="BF452" s="107"/>
      <c r="BK452" s="80"/>
      <c r="BL452" s="15"/>
      <c r="BM452" s="6"/>
      <c r="BN452" s="6"/>
      <c r="BO452" s="80"/>
    </row>
    <row r="453" spans="1:67">
      <c r="A453" s="33"/>
      <c r="D453" s="2"/>
      <c r="E453" s="80"/>
      <c r="S453" s="6"/>
      <c r="T453" s="6"/>
      <c r="U453" s="6"/>
      <c r="V453" s="106"/>
      <c r="W453" s="106"/>
      <c r="AA453" s="6"/>
      <c r="AC453" s="6"/>
      <c r="AE453" s="6"/>
      <c r="BA453" s="80"/>
      <c r="BF453" s="107"/>
      <c r="BH453" s="107"/>
      <c r="BJ453" s="107"/>
      <c r="BK453" s="80"/>
      <c r="BL453" s="15"/>
      <c r="BM453" s="6"/>
      <c r="BN453" s="6"/>
      <c r="BO453" s="80"/>
    </row>
    <row r="454" spans="1:67">
      <c r="A454" s="33"/>
      <c r="D454" s="2"/>
      <c r="E454" s="80"/>
      <c r="S454" s="6"/>
      <c r="T454" s="6"/>
      <c r="U454" s="6"/>
      <c r="V454" s="106"/>
      <c r="W454" s="106"/>
      <c r="X454" s="6"/>
      <c r="AA454" s="6"/>
      <c r="AC454" s="6"/>
      <c r="AE454" s="6"/>
      <c r="BA454" s="80"/>
      <c r="BF454" s="107"/>
      <c r="BK454" s="80"/>
      <c r="BL454" s="15"/>
      <c r="BM454" s="6"/>
      <c r="BN454" s="6"/>
      <c r="BO454" s="80"/>
    </row>
    <row r="455" spans="1:67">
      <c r="D455" s="2"/>
      <c r="E455" s="80"/>
      <c r="S455" s="6"/>
      <c r="T455" s="6"/>
      <c r="U455" s="6"/>
      <c r="V455" s="106"/>
      <c r="W455" s="106"/>
      <c r="AA455" s="6"/>
      <c r="AC455" s="6"/>
      <c r="AE455" s="6"/>
      <c r="BA455" s="80"/>
      <c r="BF455" s="107"/>
      <c r="BH455" s="107"/>
      <c r="BI455" s="107"/>
      <c r="BJ455" s="107"/>
      <c r="BK455" s="80"/>
      <c r="BL455" s="15"/>
      <c r="BM455" s="6"/>
      <c r="BN455" s="6"/>
      <c r="BO455" s="80"/>
    </row>
    <row r="456" spans="1:67">
      <c r="A456" s="33"/>
      <c r="D456" s="2"/>
      <c r="E456" s="80"/>
      <c r="S456" s="6"/>
      <c r="T456" s="6"/>
      <c r="U456" s="6"/>
      <c r="V456" s="106"/>
      <c r="W456" s="106"/>
      <c r="X456" s="6"/>
      <c r="AA456" s="6"/>
      <c r="AC456" s="6"/>
      <c r="AE456" s="6"/>
      <c r="BA456" s="80"/>
      <c r="BF456" s="107"/>
      <c r="BH456" s="107"/>
      <c r="BI456" s="107"/>
      <c r="BJ456" s="107"/>
      <c r="BK456" s="80"/>
      <c r="BL456" s="15"/>
      <c r="BM456" s="6"/>
      <c r="BN456" s="6"/>
      <c r="BO456" s="80"/>
    </row>
    <row r="457" spans="1:67">
      <c r="A457" s="33"/>
      <c r="D457" s="2"/>
      <c r="E457" s="80"/>
      <c r="Q457" s="4"/>
      <c r="S457" s="6"/>
      <c r="T457" s="6"/>
      <c r="U457" s="6"/>
      <c r="V457" s="106"/>
      <c r="W457" s="106"/>
      <c r="X457" s="6"/>
      <c r="AA457" s="6"/>
      <c r="AE457" s="6"/>
      <c r="BA457" s="80"/>
      <c r="BF457" s="109"/>
      <c r="BH457" s="107"/>
      <c r="BI457" s="107"/>
      <c r="BJ457" s="107"/>
      <c r="BK457" s="80"/>
      <c r="BL457" s="15"/>
      <c r="BM457" s="6"/>
      <c r="BN457" s="6"/>
      <c r="BO457" s="80"/>
    </row>
    <row r="458" spans="1:67">
      <c r="A458" s="33"/>
      <c r="D458" s="2"/>
      <c r="E458" s="80"/>
      <c r="S458" s="6"/>
      <c r="T458" s="6"/>
      <c r="U458" s="6"/>
      <c r="V458" s="106"/>
      <c r="W458" s="106"/>
      <c r="AA458" s="6"/>
      <c r="AC458" s="6"/>
      <c r="AE458" s="6"/>
      <c r="BA458" s="80"/>
      <c r="BF458" s="107"/>
      <c r="BJ458" s="107"/>
      <c r="BK458" s="80"/>
      <c r="BL458" s="15"/>
      <c r="BM458" s="6"/>
      <c r="BN458" s="6"/>
      <c r="BO458" s="80"/>
    </row>
    <row r="459" spans="1:67">
      <c r="A459" s="33"/>
      <c r="D459" s="2"/>
      <c r="E459" s="80"/>
      <c r="S459" s="6"/>
      <c r="T459" s="6"/>
      <c r="U459" s="6"/>
      <c r="V459" s="106"/>
      <c r="W459" s="106"/>
      <c r="AA459" s="6"/>
      <c r="AE459" s="6"/>
      <c r="BA459" s="80"/>
      <c r="BF459" s="107"/>
      <c r="BH459" s="107"/>
      <c r="BI459" s="107"/>
      <c r="BJ459" s="107"/>
      <c r="BK459" s="80"/>
      <c r="BL459" s="15"/>
      <c r="BM459" s="6"/>
      <c r="BN459" s="6"/>
      <c r="BO459" s="80"/>
    </row>
    <row r="460" spans="1:67">
      <c r="A460" s="33"/>
      <c r="D460" s="2"/>
      <c r="E460" s="80"/>
      <c r="S460" s="6"/>
      <c r="T460" s="6"/>
      <c r="U460" s="6"/>
      <c r="V460" s="106"/>
      <c r="W460" s="106"/>
      <c r="X460" s="6"/>
      <c r="AA460" s="6"/>
      <c r="AE460" s="6"/>
      <c r="BA460" s="80"/>
      <c r="BF460" s="107"/>
      <c r="BH460" s="107"/>
      <c r="BI460" s="107"/>
      <c r="BJ460" s="107"/>
      <c r="BK460" s="80"/>
      <c r="BL460" s="15"/>
      <c r="BM460" s="6"/>
      <c r="BN460" s="6"/>
      <c r="BO460" s="80"/>
    </row>
    <row r="461" spans="1:67">
      <c r="A461" s="33"/>
      <c r="D461" s="2"/>
      <c r="E461" s="80"/>
      <c r="S461" s="6"/>
      <c r="T461" s="6"/>
      <c r="U461" s="6"/>
      <c r="V461" s="106"/>
      <c r="W461" s="106"/>
      <c r="X461" s="6"/>
      <c r="AA461" s="6"/>
      <c r="AC461" s="6"/>
      <c r="AE461" s="6"/>
      <c r="BA461" s="80"/>
      <c r="BF461" s="107"/>
      <c r="BH461" s="107"/>
      <c r="BK461" s="80"/>
      <c r="BL461" s="15"/>
      <c r="BM461" s="6"/>
      <c r="BN461" s="6"/>
      <c r="BO461" s="80"/>
    </row>
    <row r="462" spans="1:67">
      <c r="A462" s="33"/>
      <c r="D462" s="2"/>
      <c r="E462" s="80"/>
      <c r="S462" s="6"/>
      <c r="T462" s="6"/>
      <c r="U462" s="6"/>
      <c r="V462" s="106"/>
      <c r="W462" s="106"/>
      <c r="AA462" s="6"/>
      <c r="AE462" s="6"/>
      <c r="BA462" s="80"/>
      <c r="BF462" s="107"/>
      <c r="BH462" s="107"/>
      <c r="BI462" s="107"/>
      <c r="BJ462" s="107"/>
      <c r="BK462" s="80"/>
      <c r="BL462" s="15"/>
      <c r="BM462" s="6"/>
      <c r="BN462" s="6"/>
      <c r="BO462" s="80"/>
    </row>
    <row r="463" spans="1:67">
      <c r="A463" s="33"/>
      <c r="D463" s="2"/>
      <c r="E463" s="80"/>
      <c r="S463" s="6"/>
      <c r="T463" s="6"/>
      <c r="U463" s="6"/>
      <c r="V463" s="106"/>
      <c r="W463" s="106"/>
      <c r="X463" s="6"/>
      <c r="AA463" s="6"/>
      <c r="AC463" s="6"/>
      <c r="AE463" s="6"/>
      <c r="BA463" s="80"/>
      <c r="BF463" s="107"/>
      <c r="BH463" s="107"/>
      <c r="BI463" s="107"/>
      <c r="BJ463" s="107"/>
      <c r="BK463" s="80"/>
      <c r="BL463" s="15"/>
      <c r="BM463" s="6"/>
      <c r="BN463" s="6"/>
      <c r="BO463" s="80"/>
    </row>
    <row r="464" spans="1:67">
      <c r="A464" s="33"/>
      <c r="D464" s="2"/>
      <c r="E464" s="80"/>
      <c r="Q464" s="4"/>
      <c r="S464" s="6"/>
      <c r="T464" s="6"/>
      <c r="U464" s="6"/>
      <c r="V464" s="106"/>
      <c r="W464" s="106"/>
      <c r="AA464" s="6"/>
      <c r="AE464" s="6"/>
      <c r="BA464" s="80"/>
      <c r="BF464" s="109"/>
      <c r="BH464" s="107"/>
      <c r="BI464" s="107"/>
      <c r="BJ464" s="107"/>
      <c r="BK464" s="80"/>
      <c r="BL464" s="15"/>
      <c r="BM464" s="6"/>
      <c r="BN464" s="6"/>
      <c r="BO464" s="80"/>
    </row>
    <row r="465" spans="1:67">
      <c r="A465" s="33"/>
      <c r="D465" s="2"/>
      <c r="E465" s="80"/>
      <c r="Q465" s="4"/>
      <c r="S465" s="6"/>
      <c r="T465" s="6"/>
      <c r="U465" s="6"/>
      <c r="V465" s="106"/>
      <c r="W465" s="106"/>
      <c r="AA465" s="6"/>
      <c r="AC465" s="6"/>
      <c r="AE465" s="6"/>
      <c r="BA465" s="80"/>
      <c r="BF465" s="107"/>
      <c r="BH465" s="107"/>
      <c r="BI465" s="107"/>
      <c r="BJ465" s="107"/>
      <c r="BK465" s="80"/>
      <c r="BL465" s="15"/>
      <c r="BM465" s="6"/>
      <c r="BN465" s="6"/>
      <c r="BO465" s="80"/>
    </row>
    <row r="466" spans="1:67">
      <c r="A466" s="33"/>
      <c r="D466" s="2"/>
      <c r="E466" s="80"/>
      <c r="S466" s="6"/>
      <c r="T466" s="6"/>
      <c r="U466" s="6"/>
      <c r="V466" s="106"/>
      <c r="W466" s="106"/>
      <c r="X466" s="6"/>
      <c r="AA466" s="6"/>
      <c r="AC466" s="6"/>
      <c r="AE466" s="6"/>
      <c r="BA466" s="80"/>
      <c r="BF466" s="107"/>
      <c r="BK466" s="80"/>
      <c r="BL466" s="15"/>
      <c r="BM466" s="6"/>
      <c r="BN466" s="6"/>
      <c r="BO466" s="80"/>
    </row>
    <row r="467" spans="1:67">
      <c r="A467" s="33"/>
      <c r="D467" s="2"/>
      <c r="E467" s="80"/>
      <c r="S467" s="6"/>
      <c r="T467" s="6"/>
      <c r="U467" s="6"/>
      <c r="V467" s="106"/>
      <c r="W467" s="106"/>
      <c r="X467" s="6"/>
      <c r="AA467" s="6"/>
      <c r="AE467" s="6"/>
      <c r="BA467" s="80"/>
      <c r="BF467" s="107"/>
      <c r="BJ467" s="107"/>
      <c r="BK467" s="80"/>
      <c r="BL467" s="15"/>
      <c r="BM467" s="6"/>
      <c r="BN467" s="6"/>
      <c r="BO467" s="80"/>
    </row>
    <row r="468" spans="1:67">
      <c r="A468" s="33"/>
      <c r="D468" s="2"/>
      <c r="E468" s="80"/>
      <c r="S468" s="6"/>
      <c r="T468" s="6"/>
      <c r="U468" s="6"/>
      <c r="V468" s="106"/>
      <c r="W468" s="106"/>
      <c r="AA468" s="6"/>
      <c r="AE468" s="6"/>
      <c r="BA468" s="80"/>
      <c r="BF468" s="107"/>
      <c r="BH468" s="107"/>
      <c r="BK468" s="80"/>
      <c r="BL468" s="15"/>
      <c r="BM468" s="6"/>
      <c r="BN468" s="6"/>
      <c r="BO468" s="80"/>
    </row>
    <row r="469" spans="1:67">
      <c r="A469" s="33"/>
      <c r="D469" s="2"/>
      <c r="E469" s="80"/>
      <c r="S469" s="6"/>
      <c r="T469" s="6"/>
      <c r="U469" s="6"/>
      <c r="V469" s="106"/>
      <c r="W469" s="106"/>
      <c r="AA469" s="6"/>
      <c r="AC469" s="6"/>
      <c r="AE469" s="6"/>
      <c r="BA469" s="80"/>
      <c r="BF469" s="107"/>
      <c r="BH469" s="107"/>
      <c r="BI469" s="107"/>
      <c r="BJ469" s="107"/>
      <c r="BK469" s="80"/>
      <c r="BL469" s="15"/>
      <c r="BM469" s="6"/>
      <c r="BN469" s="6"/>
      <c r="BO469" s="80"/>
    </row>
    <row r="470" spans="1:67">
      <c r="A470" s="33"/>
      <c r="D470" s="2"/>
      <c r="E470" s="80"/>
      <c r="S470" s="6"/>
      <c r="T470" s="6"/>
      <c r="U470" s="6"/>
      <c r="V470" s="106"/>
      <c r="W470" s="106"/>
      <c r="X470" s="6"/>
      <c r="AA470" s="6"/>
      <c r="AC470" s="6"/>
      <c r="AE470" s="6"/>
      <c r="BA470" s="80"/>
      <c r="BF470" s="107"/>
      <c r="BH470" s="107"/>
      <c r="BI470" s="107"/>
      <c r="BJ470" s="107"/>
      <c r="BK470" s="80"/>
      <c r="BL470" s="15"/>
      <c r="BM470" s="6"/>
      <c r="BN470" s="6"/>
      <c r="BO470" s="80"/>
    </row>
    <row r="471" spans="1:67">
      <c r="A471" s="33"/>
      <c r="D471" s="2"/>
      <c r="E471" s="80"/>
      <c r="S471" s="6"/>
      <c r="T471" s="6"/>
      <c r="U471" s="6"/>
      <c r="V471" s="106"/>
      <c r="W471" s="106"/>
      <c r="AA471" s="6"/>
      <c r="AC471" s="6"/>
      <c r="AE471" s="6"/>
      <c r="BA471" s="80"/>
      <c r="BF471" s="107"/>
      <c r="BH471" s="107"/>
      <c r="BI471" s="107"/>
      <c r="BJ471" s="107"/>
      <c r="BK471" s="80"/>
      <c r="BL471" s="15"/>
      <c r="BM471" s="6"/>
      <c r="BN471" s="6"/>
      <c r="BO471" s="80"/>
    </row>
    <row r="472" spans="1:67">
      <c r="A472" s="33"/>
      <c r="D472" s="2"/>
      <c r="E472" s="80"/>
      <c r="Q472" s="4"/>
      <c r="S472" s="6"/>
      <c r="T472" s="6"/>
      <c r="U472" s="6"/>
      <c r="V472" s="106"/>
      <c r="W472" s="106"/>
      <c r="X472" s="6"/>
      <c r="AA472" s="6"/>
      <c r="AE472" s="6"/>
      <c r="BA472" s="80"/>
      <c r="BF472" s="109"/>
      <c r="BH472" s="107"/>
      <c r="BI472" s="107"/>
      <c r="BJ472" s="107"/>
      <c r="BK472" s="80"/>
      <c r="BL472" s="28"/>
      <c r="BM472" s="6"/>
      <c r="BN472" s="6"/>
      <c r="BO472" s="80"/>
    </row>
    <row r="473" spans="1:67">
      <c r="A473" s="33"/>
      <c r="D473" s="2"/>
      <c r="E473" s="80"/>
      <c r="S473" s="6"/>
      <c r="T473" s="6"/>
      <c r="U473" s="6"/>
      <c r="V473" s="106"/>
      <c r="W473" s="106"/>
      <c r="AA473" s="6"/>
      <c r="AC473" s="6"/>
      <c r="AE473" s="6"/>
      <c r="BA473" s="80"/>
      <c r="BF473" s="109"/>
      <c r="BH473" s="107"/>
      <c r="BI473" s="107"/>
      <c r="BJ473" s="107"/>
      <c r="BK473" s="80"/>
      <c r="BL473" s="15"/>
      <c r="BM473" s="6"/>
      <c r="BN473" s="6"/>
      <c r="BO473" s="80"/>
    </row>
    <row r="474" spans="1:67">
      <c r="A474" s="33"/>
      <c r="D474" s="2"/>
      <c r="E474" s="80"/>
      <c r="S474" s="6"/>
      <c r="T474" s="6"/>
      <c r="U474" s="6"/>
      <c r="V474" s="106"/>
      <c r="W474" s="106"/>
      <c r="X474" s="6"/>
      <c r="AA474" s="6"/>
      <c r="AC474" s="6"/>
      <c r="AE474" s="6"/>
      <c r="BA474" s="80"/>
      <c r="BF474" s="109"/>
      <c r="BH474" s="107"/>
      <c r="BI474" s="107"/>
      <c r="BJ474" s="107"/>
      <c r="BK474" s="80"/>
      <c r="BL474" s="15"/>
      <c r="BM474" s="6"/>
      <c r="BN474" s="6"/>
      <c r="BO474" s="80"/>
    </row>
    <row r="475" spans="1:67">
      <c r="A475" s="33"/>
      <c r="D475" s="2"/>
      <c r="E475" s="80"/>
      <c r="S475" s="6"/>
      <c r="T475" s="6"/>
      <c r="U475" s="6"/>
      <c r="V475" s="106"/>
      <c r="W475" s="106"/>
      <c r="X475" s="6"/>
      <c r="AA475" s="6"/>
      <c r="AE475" s="6"/>
      <c r="BA475" s="80"/>
      <c r="BF475" s="109"/>
      <c r="BH475" s="107"/>
      <c r="BI475" s="107"/>
      <c r="BJ475" s="107"/>
      <c r="BK475" s="80"/>
      <c r="BL475" s="15"/>
      <c r="BM475" s="6"/>
      <c r="BN475" s="6"/>
      <c r="BO475" s="80"/>
    </row>
    <row r="476" spans="1:67">
      <c r="A476" s="33"/>
      <c r="D476" s="2"/>
      <c r="E476" s="80"/>
      <c r="S476" s="6"/>
      <c r="T476" s="6"/>
      <c r="U476" s="6"/>
      <c r="V476" s="106"/>
      <c r="W476" s="106"/>
      <c r="X476" s="6"/>
      <c r="AA476" s="6"/>
      <c r="AC476" s="6"/>
      <c r="AE476" s="6"/>
      <c r="BA476" s="80"/>
      <c r="BF476" s="109"/>
      <c r="BK476" s="80"/>
      <c r="BL476" s="15"/>
      <c r="BM476" s="6"/>
      <c r="BN476" s="6"/>
      <c r="BO476" s="80"/>
    </row>
    <row r="477" spans="1:67">
      <c r="A477" s="33"/>
      <c r="D477" s="2"/>
      <c r="E477" s="80"/>
      <c r="S477" s="6"/>
      <c r="T477" s="6"/>
      <c r="U477" s="6"/>
      <c r="V477" s="106"/>
      <c r="W477" s="106"/>
      <c r="AA477" s="6"/>
      <c r="AE477" s="6"/>
      <c r="BA477" s="80"/>
      <c r="BF477" s="107"/>
      <c r="BH477" s="107"/>
      <c r="BI477" s="107"/>
      <c r="BJ477" s="107"/>
      <c r="BK477" s="80"/>
      <c r="BL477" s="15"/>
      <c r="BM477" s="6"/>
      <c r="BN477" s="6"/>
      <c r="BO477" s="80"/>
    </row>
    <row r="478" spans="1:67">
      <c r="A478" s="33"/>
      <c r="D478" s="2"/>
      <c r="E478" s="80"/>
      <c r="S478" s="6"/>
      <c r="T478" s="6"/>
      <c r="U478" s="6"/>
      <c r="V478" s="106"/>
      <c r="W478" s="106"/>
      <c r="AA478" s="6"/>
      <c r="AE478" s="6"/>
      <c r="BA478" s="80"/>
      <c r="BF478" s="109"/>
      <c r="BJ478" s="107"/>
      <c r="BK478" s="80"/>
      <c r="BL478" s="15"/>
      <c r="BM478" s="6"/>
      <c r="BN478" s="6"/>
      <c r="BO478" s="80"/>
    </row>
    <row r="479" spans="1:67">
      <c r="A479" s="33"/>
      <c r="D479" s="2"/>
      <c r="E479" s="80"/>
      <c r="S479" s="6"/>
      <c r="T479" s="6"/>
      <c r="U479" s="6"/>
      <c r="V479" s="106"/>
      <c r="W479" s="106"/>
      <c r="AA479" s="6"/>
      <c r="AE479" s="6"/>
      <c r="BA479" s="80"/>
      <c r="BF479" s="107"/>
      <c r="BH479" s="107"/>
      <c r="BI479" s="107"/>
      <c r="BJ479" s="107"/>
      <c r="BK479" s="80"/>
      <c r="BL479" s="15"/>
      <c r="BM479" s="6"/>
      <c r="BN479" s="6"/>
      <c r="BO479" s="80"/>
    </row>
    <row r="480" spans="1:67">
      <c r="A480" s="33"/>
      <c r="D480" s="2"/>
      <c r="E480" s="80"/>
      <c r="S480" s="6"/>
      <c r="T480" s="6"/>
      <c r="U480" s="6"/>
      <c r="V480" s="106"/>
      <c r="W480" s="106"/>
      <c r="X480" s="6"/>
      <c r="AA480" s="6"/>
      <c r="AC480" s="6"/>
      <c r="AE480" s="6"/>
      <c r="BA480" s="80"/>
      <c r="BF480" s="109"/>
      <c r="BH480" s="107"/>
      <c r="BJ480" s="107"/>
      <c r="BK480" s="80"/>
      <c r="BL480" s="15"/>
      <c r="BM480" s="6"/>
      <c r="BN480" s="6"/>
      <c r="BO480" s="80"/>
    </row>
    <row r="481" spans="1:67">
      <c r="A481" s="33"/>
      <c r="D481" s="2"/>
      <c r="E481" s="80"/>
      <c r="S481" s="6"/>
      <c r="T481" s="6"/>
      <c r="U481" s="6"/>
      <c r="V481" s="106"/>
      <c r="W481" s="106"/>
      <c r="X481" s="6"/>
      <c r="AA481" s="6"/>
      <c r="AE481" s="6"/>
      <c r="BA481" s="80"/>
      <c r="BF481" s="107"/>
      <c r="BH481" s="107"/>
      <c r="BI481" s="107"/>
      <c r="BJ481" s="107"/>
      <c r="BK481" s="80"/>
      <c r="BL481" s="15"/>
      <c r="BM481" s="6"/>
      <c r="BN481" s="6"/>
      <c r="BO481" s="80"/>
    </row>
    <row r="482" spans="1:67">
      <c r="A482" s="33"/>
      <c r="D482" s="2"/>
      <c r="E482" s="80"/>
      <c r="S482" s="6"/>
      <c r="T482" s="6"/>
      <c r="U482" s="6"/>
      <c r="V482" s="106"/>
      <c r="W482" s="106"/>
      <c r="AA482" s="6"/>
      <c r="AC482" s="6"/>
      <c r="AE482" s="6"/>
      <c r="BA482" s="80"/>
      <c r="BF482" s="107"/>
      <c r="BH482" s="107"/>
      <c r="BI482" s="107"/>
      <c r="BJ482" s="107"/>
      <c r="BK482" s="80"/>
      <c r="BL482" s="15"/>
      <c r="BM482" s="6"/>
      <c r="BN482" s="6"/>
      <c r="BO482" s="80"/>
    </row>
    <row r="483" spans="1:67">
      <c r="A483" s="33"/>
      <c r="D483" s="2"/>
      <c r="E483" s="80"/>
      <c r="Q483" s="4"/>
      <c r="S483" s="6"/>
      <c r="T483" s="6"/>
      <c r="U483" s="6"/>
      <c r="V483" s="106"/>
      <c r="W483" s="106"/>
      <c r="X483" s="6"/>
      <c r="AA483" s="6"/>
      <c r="AC483" s="6"/>
      <c r="AE483" s="6"/>
      <c r="BA483" s="80"/>
      <c r="BF483" s="107"/>
      <c r="BK483" s="80"/>
      <c r="BL483" s="15"/>
      <c r="BM483" s="6"/>
      <c r="BN483" s="6"/>
      <c r="BO483" s="80"/>
    </row>
    <row r="484" spans="1:67">
      <c r="A484" s="33"/>
      <c r="D484" s="2"/>
      <c r="E484" s="80"/>
      <c r="Q484" s="4"/>
      <c r="S484" s="6"/>
      <c r="T484" s="6"/>
      <c r="U484" s="6"/>
      <c r="V484" s="106"/>
      <c r="W484" s="106"/>
      <c r="X484" s="6"/>
      <c r="AA484" s="6"/>
      <c r="AE484" s="6"/>
      <c r="BA484" s="80"/>
      <c r="BF484" s="109"/>
      <c r="BH484" s="107"/>
      <c r="BI484" s="107"/>
      <c r="BJ484" s="107"/>
      <c r="BK484" s="80"/>
      <c r="BL484" s="15"/>
      <c r="BM484" s="6"/>
      <c r="BN484" s="6"/>
      <c r="BO484" s="80"/>
    </row>
    <row r="485" spans="1:67">
      <c r="A485" s="33"/>
      <c r="D485" s="2"/>
      <c r="E485" s="80"/>
      <c r="S485" s="6"/>
      <c r="T485" s="6"/>
      <c r="U485" s="6"/>
      <c r="V485" s="106"/>
      <c r="W485" s="106"/>
      <c r="AA485" s="6"/>
      <c r="AE485" s="6"/>
      <c r="BA485" s="80"/>
      <c r="BF485" s="107"/>
      <c r="BH485" s="107"/>
      <c r="BI485" s="107"/>
      <c r="BJ485" s="107"/>
      <c r="BK485" s="80"/>
      <c r="BL485" s="15"/>
      <c r="BM485" s="6"/>
      <c r="BN485" s="6"/>
      <c r="BO485" s="80"/>
    </row>
    <row r="486" spans="1:67">
      <c r="A486" s="33"/>
      <c r="D486" s="2"/>
      <c r="E486" s="80"/>
      <c r="S486" s="6"/>
      <c r="T486" s="6"/>
      <c r="U486" s="6"/>
      <c r="V486" s="106"/>
      <c r="W486" s="106"/>
      <c r="AA486" s="6"/>
      <c r="AE486" s="6"/>
      <c r="BA486" s="80"/>
      <c r="BF486" s="107"/>
      <c r="BH486" s="107"/>
      <c r="BJ486" s="107"/>
      <c r="BK486" s="80"/>
      <c r="BL486" s="15"/>
      <c r="BM486" s="6"/>
      <c r="BN486" s="6"/>
      <c r="BO486" s="80"/>
    </row>
    <row r="487" spans="1:67">
      <c r="A487" s="33"/>
      <c r="D487" s="2"/>
      <c r="E487" s="80"/>
      <c r="S487" s="6"/>
      <c r="T487" s="6"/>
      <c r="U487" s="6"/>
      <c r="V487" s="106"/>
      <c r="W487" s="106"/>
      <c r="X487" s="6"/>
      <c r="AA487" s="6"/>
      <c r="AC487" s="6"/>
      <c r="AE487" s="6"/>
      <c r="BA487" s="80"/>
      <c r="BF487" s="107"/>
      <c r="BJ487" s="107"/>
      <c r="BK487" s="80"/>
      <c r="BL487" s="15"/>
      <c r="BM487" s="6"/>
      <c r="BN487" s="6"/>
      <c r="BO487" s="80"/>
    </row>
    <row r="488" spans="1:67">
      <c r="A488" s="33"/>
      <c r="D488" s="2"/>
      <c r="E488" s="80"/>
      <c r="S488" s="6"/>
      <c r="T488" s="6"/>
      <c r="U488" s="6"/>
      <c r="V488" s="106"/>
      <c r="W488" s="106"/>
      <c r="X488" s="6"/>
      <c r="AA488" s="6"/>
      <c r="AE488" s="6"/>
      <c r="BA488" s="80"/>
      <c r="BF488" s="107"/>
      <c r="BH488" s="107"/>
      <c r="BI488" s="107"/>
      <c r="BJ488" s="107"/>
      <c r="BK488" s="80"/>
      <c r="BL488" s="15"/>
      <c r="BM488" s="6"/>
      <c r="BN488" s="6"/>
      <c r="BO488" s="80"/>
    </row>
    <row r="489" spans="1:67">
      <c r="A489" s="33"/>
      <c r="D489" s="2"/>
      <c r="E489" s="80"/>
      <c r="Q489" s="4"/>
      <c r="S489" s="6"/>
      <c r="T489" s="6"/>
      <c r="U489" s="6"/>
      <c r="V489" s="106"/>
      <c r="W489" s="106"/>
      <c r="AA489" s="6"/>
      <c r="AE489" s="6"/>
      <c r="BA489" s="80"/>
      <c r="BF489" s="107"/>
      <c r="BH489" s="107"/>
      <c r="BJ489" s="107"/>
      <c r="BK489" s="80"/>
      <c r="BL489" s="15"/>
      <c r="BM489" s="6"/>
      <c r="BN489" s="6"/>
      <c r="BO489" s="80"/>
    </row>
    <row r="490" spans="1:67">
      <c r="A490" s="33"/>
      <c r="D490" s="2"/>
      <c r="E490" s="80"/>
      <c r="Q490" s="4"/>
      <c r="S490" s="6"/>
      <c r="T490" s="6"/>
      <c r="U490" s="6"/>
      <c r="V490" s="106"/>
      <c r="W490" s="106"/>
      <c r="X490" s="6"/>
      <c r="AA490" s="6"/>
      <c r="AC490" s="6"/>
      <c r="AE490" s="6"/>
      <c r="BA490" s="80"/>
      <c r="BF490" s="109"/>
      <c r="BH490" s="107"/>
      <c r="BI490" s="107"/>
      <c r="BJ490" s="107"/>
      <c r="BK490" s="80"/>
      <c r="BL490" s="15"/>
      <c r="BM490" s="6"/>
      <c r="BN490" s="6"/>
      <c r="BO490" s="80"/>
    </row>
    <row r="491" spans="1:67">
      <c r="A491" s="33"/>
      <c r="D491" s="2"/>
      <c r="E491" s="80"/>
      <c r="S491" s="6"/>
      <c r="T491" s="6"/>
      <c r="U491" s="6"/>
      <c r="V491" s="106"/>
      <c r="W491" s="106"/>
      <c r="X491" s="6"/>
      <c r="AA491" s="6"/>
      <c r="AE491" s="6"/>
      <c r="BA491" s="80"/>
      <c r="BF491" s="107"/>
      <c r="BH491" s="107"/>
      <c r="BI491" s="107"/>
      <c r="BJ491" s="107"/>
      <c r="BK491" s="80"/>
      <c r="BL491" s="15"/>
      <c r="BM491" s="6"/>
      <c r="BN491" s="6"/>
      <c r="BO491" s="80"/>
    </row>
    <row r="492" spans="1:67">
      <c r="A492" s="33"/>
      <c r="D492" s="2"/>
      <c r="E492" s="80"/>
      <c r="S492" s="6"/>
      <c r="T492" s="6"/>
      <c r="U492" s="6"/>
      <c r="V492" s="106"/>
      <c r="W492" s="106"/>
      <c r="AA492" s="6"/>
      <c r="AC492" s="6"/>
      <c r="AE492" s="6"/>
      <c r="BA492" s="80"/>
      <c r="BF492" s="107"/>
      <c r="BH492" s="107"/>
      <c r="BI492" s="107"/>
      <c r="BJ492" s="107"/>
      <c r="BK492" s="80"/>
      <c r="BL492" s="15"/>
      <c r="BM492" s="6"/>
      <c r="BN492" s="6"/>
      <c r="BO492" s="80"/>
    </row>
    <row r="493" spans="1:67">
      <c r="A493" s="33"/>
      <c r="D493" s="2"/>
      <c r="E493" s="80"/>
      <c r="S493" s="6"/>
      <c r="T493" s="6"/>
      <c r="U493" s="6"/>
      <c r="V493" s="106"/>
      <c r="W493" s="106"/>
      <c r="X493" s="6"/>
      <c r="AA493" s="6"/>
      <c r="AC493" s="6"/>
      <c r="AE493" s="6"/>
      <c r="BA493" s="80"/>
      <c r="BF493" s="107"/>
      <c r="BJ493" s="107"/>
      <c r="BK493" s="80"/>
      <c r="BL493" s="15"/>
      <c r="BM493" s="6"/>
      <c r="BN493" s="6"/>
      <c r="BO493" s="80"/>
    </row>
    <row r="494" spans="1:67">
      <c r="A494" s="33"/>
      <c r="D494" s="2"/>
      <c r="E494" s="80"/>
      <c r="Q494" s="4"/>
      <c r="S494" s="6"/>
      <c r="T494" s="6"/>
      <c r="U494" s="6"/>
      <c r="V494" s="106"/>
      <c r="W494" s="106"/>
      <c r="AA494" s="6"/>
      <c r="AC494" s="6"/>
      <c r="AE494" s="6"/>
      <c r="BA494" s="80"/>
      <c r="BF494" s="109"/>
      <c r="BH494" s="107"/>
      <c r="BI494" s="107"/>
      <c r="BJ494" s="107"/>
      <c r="BK494" s="80"/>
      <c r="BL494" s="28"/>
      <c r="BM494" s="6"/>
      <c r="BN494" s="6"/>
      <c r="BO494" s="80"/>
    </row>
    <row r="495" spans="1:67">
      <c r="A495" s="33"/>
      <c r="D495" s="2"/>
      <c r="E495" s="80"/>
      <c r="Q495" s="4"/>
      <c r="S495" s="6"/>
      <c r="T495" s="6"/>
      <c r="U495" s="6"/>
      <c r="V495" s="106"/>
      <c r="W495" s="106"/>
      <c r="X495" s="6"/>
      <c r="AA495" s="6"/>
      <c r="AE495" s="6"/>
      <c r="BA495" s="80"/>
      <c r="BF495" s="109"/>
      <c r="BH495" s="107"/>
      <c r="BI495" s="107"/>
      <c r="BJ495" s="107"/>
      <c r="BK495" s="80"/>
      <c r="BL495" s="15"/>
      <c r="BM495" s="6"/>
      <c r="BN495" s="6"/>
      <c r="BO495" s="80"/>
    </row>
    <row r="496" spans="1:67">
      <c r="A496" s="33"/>
      <c r="D496" s="2"/>
      <c r="E496" s="80"/>
      <c r="S496" s="6"/>
      <c r="T496" s="6"/>
      <c r="U496" s="6"/>
      <c r="V496" s="106"/>
      <c r="W496" s="106"/>
      <c r="X496" s="6"/>
      <c r="AA496" s="6"/>
      <c r="AC496" s="6"/>
      <c r="AE496" s="6"/>
      <c r="BA496" s="80"/>
      <c r="BF496" s="107"/>
      <c r="BJ496" s="107"/>
      <c r="BK496" s="80"/>
      <c r="BL496" s="15"/>
      <c r="BM496" s="6"/>
      <c r="BN496" s="6"/>
      <c r="BO496" s="80"/>
    </row>
    <row r="497" spans="1:67">
      <c r="A497" s="33"/>
      <c r="D497" s="2"/>
      <c r="E497" s="80"/>
      <c r="Q497" s="4"/>
      <c r="S497" s="6"/>
      <c r="T497" s="6"/>
      <c r="U497" s="6"/>
      <c r="V497" s="106"/>
      <c r="W497" s="106"/>
      <c r="AA497" s="6"/>
      <c r="AE497" s="6"/>
      <c r="BA497" s="80"/>
      <c r="BF497" s="107"/>
      <c r="BJ497" s="107"/>
      <c r="BK497" s="80"/>
      <c r="BL497" s="15"/>
      <c r="BM497" s="6"/>
      <c r="BN497" s="6"/>
      <c r="BO497" s="80"/>
    </row>
    <row r="498" spans="1:67">
      <c r="A498" s="33"/>
      <c r="D498" s="2"/>
      <c r="E498" s="80"/>
      <c r="S498" s="6"/>
      <c r="T498" s="6"/>
      <c r="U498" s="6"/>
      <c r="V498" s="106"/>
      <c r="W498" s="106"/>
      <c r="X498" s="6"/>
      <c r="AA498" s="6"/>
      <c r="AE498" s="6"/>
      <c r="BA498" s="80"/>
      <c r="BF498" s="107"/>
      <c r="BJ498" s="107"/>
      <c r="BK498" s="80"/>
      <c r="BL498" s="15"/>
      <c r="BM498" s="6"/>
      <c r="BN498" s="6"/>
      <c r="BO498" s="80"/>
    </row>
    <row r="499" spans="1:67">
      <c r="A499" s="33"/>
      <c r="D499" s="2"/>
      <c r="E499" s="80"/>
      <c r="Q499" s="4"/>
      <c r="S499" s="6"/>
      <c r="T499" s="6"/>
      <c r="U499" s="6"/>
      <c r="V499" s="106"/>
      <c r="W499" s="106"/>
      <c r="X499" s="6"/>
      <c r="AA499" s="6"/>
      <c r="AC499" s="6"/>
      <c r="AE499" s="6"/>
      <c r="BA499" s="80"/>
      <c r="BF499" s="109"/>
      <c r="BH499" s="107"/>
      <c r="BI499" s="107"/>
      <c r="BJ499" s="107"/>
      <c r="BK499" s="80"/>
      <c r="BL499" s="15"/>
      <c r="BM499" s="6"/>
      <c r="BN499" s="6"/>
      <c r="BO499" s="80"/>
    </row>
    <row r="500" spans="1:67">
      <c r="A500" s="33"/>
      <c r="D500" s="2"/>
      <c r="E500" s="80"/>
      <c r="S500" s="6"/>
      <c r="T500" s="6"/>
      <c r="U500" s="6"/>
      <c r="V500" s="106"/>
      <c r="W500" s="106"/>
      <c r="AA500" s="6"/>
      <c r="AE500" s="6"/>
      <c r="BA500" s="80"/>
      <c r="BF500" s="107"/>
      <c r="BH500" s="107"/>
      <c r="BK500" s="80"/>
      <c r="BL500" s="15"/>
      <c r="BM500" s="6"/>
      <c r="BN500" s="6"/>
      <c r="BO500" s="80"/>
    </row>
    <row r="501" spans="1:67">
      <c r="A501" s="33"/>
      <c r="D501" s="2"/>
      <c r="E501" s="80"/>
      <c r="S501" s="6"/>
      <c r="T501" s="6"/>
      <c r="U501" s="6"/>
      <c r="V501" s="106"/>
      <c r="W501" s="106"/>
      <c r="AA501" s="6"/>
      <c r="AC501" s="6"/>
      <c r="AE501" s="6"/>
      <c r="BA501" s="80"/>
      <c r="BF501" s="107"/>
      <c r="BH501" s="107"/>
      <c r="BI501" s="107"/>
      <c r="BJ501" s="107"/>
      <c r="BK501" s="80"/>
      <c r="BL501" s="15"/>
      <c r="BM501" s="6"/>
      <c r="BN501" s="6"/>
      <c r="BO501" s="80"/>
    </row>
    <row r="502" spans="1:67">
      <c r="A502" s="33"/>
      <c r="D502" s="2"/>
      <c r="E502" s="80"/>
      <c r="S502" s="6"/>
      <c r="T502" s="6"/>
      <c r="U502" s="6"/>
      <c r="V502" s="106"/>
      <c r="W502" s="106"/>
      <c r="AA502" s="6"/>
      <c r="AC502" s="6"/>
      <c r="AE502" s="6"/>
      <c r="BA502" s="80"/>
      <c r="BF502" s="107"/>
      <c r="BH502" s="107"/>
      <c r="BI502" s="107"/>
      <c r="BJ502" s="107"/>
      <c r="BK502" s="80"/>
      <c r="BL502" s="15"/>
      <c r="BM502" s="6"/>
      <c r="BN502" s="6"/>
      <c r="BO502" s="80"/>
    </row>
    <row r="503" spans="1:67">
      <c r="A503" s="33"/>
      <c r="D503" s="2"/>
      <c r="E503" s="80"/>
      <c r="S503" s="6"/>
      <c r="T503" s="6"/>
      <c r="U503" s="6"/>
      <c r="V503" s="106"/>
      <c r="W503" s="106"/>
      <c r="AA503" s="6"/>
      <c r="AC503" s="6"/>
      <c r="AE503" s="6"/>
      <c r="BA503" s="80"/>
      <c r="BF503" s="107"/>
      <c r="BH503" s="107"/>
      <c r="BJ503" s="107"/>
      <c r="BK503" s="80"/>
      <c r="BL503" s="15"/>
      <c r="BM503" s="6"/>
      <c r="BN503" s="6"/>
      <c r="BO503" s="80"/>
    </row>
    <row r="504" spans="1:67">
      <c r="A504" s="33"/>
      <c r="D504" s="2"/>
      <c r="E504" s="80"/>
      <c r="S504" s="6"/>
      <c r="T504" s="6"/>
      <c r="U504" s="6"/>
      <c r="V504" s="106"/>
      <c r="W504" s="106"/>
      <c r="X504" s="6"/>
      <c r="AA504" s="6"/>
      <c r="AC504" s="6"/>
      <c r="AE504" s="6"/>
      <c r="BA504" s="80"/>
      <c r="BF504" s="107"/>
      <c r="BJ504" s="107"/>
      <c r="BK504" s="80"/>
      <c r="BL504" s="15"/>
      <c r="BM504" s="6"/>
      <c r="BN504" s="6"/>
      <c r="BO504" s="80"/>
    </row>
    <row r="505" spans="1:67">
      <c r="A505" s="33"/>
      <c r="D505" s="2"/>
      <c r="E505" s="80"/>
      <c r="S505" s="6"/>
      <c r="T505" s="6"/>
      <c r="U505" s="6"/>
      <c r="V505" s="106"/>
      <c r="W505" s="106"/>
      <c r="AA505" s="6"/>
      <c r="AC505" s="6"/>
      <c r="AE505" s="6"/>
      <c r="BA505" s="80"/>
      <c r="BF505" s="107"/>
      <c r="BH505" s="107"/>
      <c r="BK505" s="80"/>
      <c r="BL505" s="15"/>
      <c r="BM505" s="6"/>
      <c r="BN505" s="6"/>
      <c r="BO505" s="80"/>
    </row>
    <row r="506" spans="1:67">
      <c r="A506" s="33"/>
      <c r="D506" s="2"/>
      <c r="E506" s="80"/>
      <c r="Q506" s="4"/>
      <c r="S506" s="6"/>
      <c r="T506" s="6"/>
      <c r="U506" s="6"/>
      <c r="V506" s="106"/>
      <c r="W506" s="106"/>
      <c r="AA506" s="6"/>
      <c r="AC506" s="6"/>
      <c r="AE506" s="6"/>
      <c r="BA506" s="80"/>
      <c r="BF506" s="109"/>
      <c r="BH506" s="107"/>
      <c r="BI506" s="107"/>
      <c r="BJ506" s="107"/>
      <c r="BK506" s="80"/>
      <c r="BL506" s="15"/>
      <c r="BM506" s="6"/>
      <c r="BN506" s="6"/>
      <c r="BO506" s="80"/>
    </row>
    <row r="507" spans="1:67">
      <c r="D507" s="2"/>
      <c r="E507" s="80"/>
      <c r="Q507" s="4"/>
      <c r="S507" s="6"/>
      <c r="T507" s="6"/>
      <c r="U507" s="6"/>
      <c r="V507" s="106"/>
      <c r="W507" s="106"/>
      <c r="X507" s="6"/>
      <c r="AA507" s="6"/>
      <c r="AC507" s="6"/>
      <c r="AE507" s="6"/>
      <c r="BA507" s="80"/>
      <c r="BF507" s="109"/>
      <c r="BH507" s="107"/>
      <c r="BI507" s="107"/>
      <c r="BJ507" s="107"/>
      <c r="BK507" s="80"/>
      <c r="BL507" s="15"/>
      <c r="BM507" s="6"/>
      <c r="BN507" s="6"/>
      <c r="BO507" s="80"/>
    </row>
    <row r="508" spans="1:67">
      <c r="A508" s="33"/>
      <c r="D508" s="2"/>
      <c r="E508" s="80"/>
      <c r="S508" s="6"/>
      <c r="T508" s="6"/>
      <c r="U508" s="6"/>
      <c r="V508" s="106"/>
      <c r="W508" s="106"/>
      <c r="AA508" s="6"/>
      <c r="AE508" s="6"/>
      <c r="BA508" s="80"/>
      <c r="BF508" s="107"/>
      <c r="BK508" s="80"/>
      <c r="BL508" s="15"/>
      <c r="BM508" s="6"/>
      <c r="BN508" s="6"/>
      <c r="BO508" s="80"/>
    </row>
    <row r="509" spans="1:67">
      <c r="A509" s="33"/>
      <c r="D509" s="2"/>
      <c r="E509" s="80"/>
      <c r="S509" s="6"/>
      <c r="T509" s="6"/>
      <c r="U509" s="6"/>
      <c r="V509" s="106"/>
      <c r="W509" s="106"/>
      <c r="X509" s="6"/>
      <c r="AA509" s="6"/>
      <c r="AE509" s="6"/>
      <c r="BA509" s="80"/>
      <c r="BF509" s="107"/>
      <c r="BH509" s="107"/>
      <c r="BI509" s="107"/>
      <c r="BJ509" s="107"/>
      <c r="BK509" s="80"/>
      <c r="BL509" s="15"/>
      <c r="BM509" s="6"/>
      <c r="BN509" s="6"/>
      <c r="BO509" s="80"/>
    </row>
    <row r="510" spans="1:67">
      <c r="A510" s="33"/>
      <c r="D510" s="2"/>
      <c r="E510" s="80"/>
      <c r="S510" s="6"/>
      <c r="T510" s="6"/>
      <c r="U510" s="6"/>
      <c r="V510" s="106"/>
      <c r="W510" s="106"/>
      <c r="X510" s="6"/>
      <c r="AA510" s="6"/>
      <c r="AE510" s="6"/>
      <c r="BA510" s="80"/>
      <c r="BF510" s="107"/>
      <c r="BH510" s="107"/>
      <c r="BJ510" s="107"/>
      <c r="BK510" s="80"/>
      <c r="BL510" s="15"/>
      <c r="BM510" s="6"/>
      <c r="BN510" s="6"/>
      <c r="BO510" s="80"/>
    </row>
    <row r="511" spans="1:67">
      <c r="A511" s="33"/>
      <c r="D511" s="2"/>
      <c r="E511" s="80"/>
      <c r="S511" s="6"/>
      <c r="T511" s="6"/>
      <c r="U511" s="6"/>
      <c r="V511" s="106"/>
      <c r="W511" s="106"/>
      <c r="X511" s="6"/>
      <c r="AA511" s="6"/>
      <c r="AC511" s="6"/>
      <c r="AE511" s="6"/>
      <c r="BA511" s="80"/>
      <c r="BF511" s="107"/>
      <c r="BH511" s="107"/>
      <c r="BI511" s="107"/>
      <c r="BJ511" s="107"/>
      <c r="BK511" s="80"/>
      <c r="BL511" s="15"/>
      <c r="BM511" s="6"/>
      <c r="BN511" s="6"/>
      <c r="BO511" s="80"/>
    </row>
    <row r="512" spans="1:67">
      <c r="A512" s="33"/>
      <c r="D512" s="2"/>
      <c r="E512" s="80"/>
      <c r="Q512" s="4"/>
      <c r="S512" s="6"/>
      <c r="T512" s="6"/>
      <c r="U512" s="6"/>
      <c r="V512" s="106"/>
      <c r="W512" s="106"/>
      <c r="AA512" s="6"/>
      <c r="AC512" s="6"/>
      <c r="AE512" s="6"/>
      <c r="BA512" s="80"/>
      <c r="BF512" s="109"/>
      <c r="BH512" s="107"/>
      <c r="BI512" s="107"/>
      <c r="BJ512" s="107"/>
      <c r="BK512" s="80"/>
      <c r="BL512" s="15"/>
      <c r="BM512" s="6"/>
      <c r="BN512" s="6"/>
      <c r="BO512" s="80"/>
    </row>
    <row r="513" spans="1:67">
      <c r="A513" s="33"/>
      <c r="D513" s="2"/>
      <c r="E513" s="80"/>
      <c r="S513" s="6"/>
      <c r="T513" s="6"/>
      <c r="U513" s="6"/>
      <c r="V513" s="106"/>
      <c r="W513" s="106"/>
      <c r="AA513" s="6"/>
      <c r="AE513" s="6"/>
      <c r="BA513" s="80"/>
      <c r="BF513" s="107"/>
      <c r="BH513" s="107"/>
      <c r="BI513" s="107"/>
      <c r="BJ513" s="107"/>
      <c r="BK513" s="80"/>
      <c r="BL513" s="15"/>
      <c r="BM513" s="6"/>
      <c r="BN513" s="6"/>
      <c r="BO513" s="80"/>
    </row>
    <row r="514" spans="1:67">
      <c r="A514" s="33"/>
      <c r="D514" s="2"/>
      <c r="E514" s="80"/>
      <c r="S514" s="6"/>
      <c r="T514" s="6"/>
      <c r="U514" s="6"/>
      <c r="V514" s="106"/>
      <c r="W514" s="106"/>
      <c r="AA514" s="6"/>
      <c r="AC514" s="6"/>
      <c r="AE514" s="6"/>
      <c r="BA514" s="80"/>
      <c r="BF514" s="107"/>
      <c r="BH514" s="107"/>
      <c r="BI514" s="107"/>
      <c r="BJ514" s="107"/>
      <c r="BK514" s="80"/>
      <c r="BL514" s="15"/>
      <c r="BM514" s="6"/>
      <c r="BN514" s="6"/>
      <c r="BO514" s="80"/>
    </row>
    <row r="515" spans="1:67">
      <c r="A515" s="33"/>
      <c r="D515" s="2"/>
      <c r="E515" s="80"/>
      <c r="S515" s="6"/>
      <c r="T515" s="6"/>
      <c r="U515" s="6"/>
      <c r="V515" s="106"/>
      <c r="W515" s="106"/>
      <c r="AA515" s="6"/>
      <c r="AC515" s="6"/>
      <c r="AE515" s="6"/>
      <c r="BA515" s="80"/>
      <c r="BF515" s="107"/>
      <c r="BH515" s="107"/>
      <c r="BK515" s="80"/>
      <c r="BL515" s="15"/>
      <c r="BM515" s="6"/>
      <c r="BN515" s="6"/>
      <c r="BO515" s="80"/>
    </row>
    <row r="516" spans="1:67">
      <c r="A516" s="33"/>
      <c r="D516" s="2"/>
      <c r="E516" s="80"/>
      <c r="I516" s="29"/>
      <c r="Q516" s="4"/>
      <c r="S516" s="6"/>
      <c r="T516" s="6"/>
      <c r="U516" s="6"/>
      <c r="V516" s="106"/>
      <c r="W516" s="106"/>
      <c r="AA516" s="6"/>
      <c r="AE516" s="6"/>
      <c r="BA516" s="80"/>
      <c r="BF516" s="109"/>
      <c r="BH516" s="107"/>
      <c r="BI516" s="107"/>
      <c r="BJ516" s="107"/>
      <c r="BK516" s="80"/>
      <c r="BL516" s="15"/>
      <c r="BM516" s="6"/>
      <c r="BN516" s="6"/>
      <c r="BO516" s="80"/>
    </row>
    <row r="517" spans="1:67">
      <c r="A517" s="33"/>
      <c r="D517" s="2"/>
      <c r="E517" s="80"/>
      <c r="I517" s="29"/>
      <c r="Q517" s="4"/>
      <c r="S517" s="6"/>
      <c r="T517" s="6"/>
      <c r="U517" s="6"/>
      <c r="V517" s="106"/>
      <c r="W517" s="106"/>
      <c r="AA517" s="6"/>
      <c r="AE517" s="6"/>
      <c r="BA517" s="80"/>
      <c r="BF517" s="109"/>
      <c r="BH517" s="107"/>
      <c r="BI517" s="107"/>
      <c r="BJ517" s="107"/>
      <c r="BK517" s="80"/>
      <c r="BL517" s="15"/>
      <c r="BM517" s="6"/>
      <c r="BN517" s="6"/>
      <c r="BO517" s="80"/>
    </row>
    <row r="518" spans="1:67">
      <c r="A518" s="33"/>
      <c r="D518" s="2"/>
      <c r="E518" s="80"/>
      <c r="I518" s="29"/>
      <c r="Q518" s="4"/>
      <c r="S518" s="6"/>
      <c r="T518" s="6"/>
      <c r="U518" s="6"/>
      <c r="V518" s="106"/>
      <c r="W518" s="106"/>
      <c r="AA518" s="6"/>
      <c r="AC518" s="6"/>
      <c r="AE518" s="6"/>
      <c r="BA518" s="80"/>
      <c r="BF518" s="109"/>
      <c r="BH518" s="107"/>
      <c r="BI518" s="107"/>
      <c r="BJ518" s="107"/>
      <c r="BK518" s="80"/>
      <c r="BL518" s="15"/>
      <c r="BM518" s="6"/>
      <c r="BN518" s="6"/>
      <c r="BO518" s="80"/>
    </row>
    <row r="519" spans="1:67">
      <c r="A519" s="33"/>
      <c r="D519" s="2"/>
      <c r="E519" s="80"/>
      <c r="I519" s="29"/>
      <c r="S519" s="6"/>
      <c r="T519" s="6"/>
      <c r="U519" s="6"/>
      <c r="V519" s="106"/>
      <c r="W519" s="106"/>
      <c r="AA519" s="6"/>
      <c r="AC519" s="6"/>
      <c r="AE519" s="6"/>
      <c r="BA519" s="80"/>
      <c r="BF519" s="107"/>
      <c r="BH519" s="107"/>
      <c r="BI519" s="107"/>
      <c r="BJ519" s="107"/>
      <c r="BK519" s="80"/>
      <c r="BL519" s="15"/>
      <c r="BM519" s="6"/>
      <c r="BN519" s="6"/>
      <c r="BO519" s="80"/>
    </row>
    <row r="520" spans="1:67">
      <c r="A520" s="33"/>
      <c r="D520" s="2"/>
      <c r="E520" s="80"/>
      <c r="S520" s="6"/>
      <c r="T520" s="6"/>
      <c r="U520" s="6"/>
      <c r="V520" s="106"/>
      <c r="W520" s="106"/>
      <c r="AA520" s="6"/>
      <c r="AC520" s="6"/>
      <c r="AE520" s="6"/>
      <c r="BA520" s="80"/>
      <c r="BF520" s="107"/>
      <c r="BH520" s="107"/>
      <c r="BI520" s="107"/>
      <c r="BJ520" s="107"/>
      <c r="BK520" s="80"/>
      <c r="BL520" s="15"/>
      <c r="BM520" s="6"/>
      <c r="BN520" s="6"/>
      <c r="BO520" s="80"/>
    </row>
    <row r="521" spans="1:67">
      <c r="A521" s="33"/>
      <c r="D521" s="2"/>
      <c r="E521" s="80"/>
      <c r="I521" s="29"/>
      <c r="S521" s="6"/>
      <c r="T521" s="6"/>
      <c r="U521" s="6"/>
      <c r="V521" s="106"/>
      <c r="W521" s="106"/>
      <c r="AA521" s="6"/>
      <c r="AE521" s="6"/>
      <c r="BA521" s="80"/>
      <c r="BF521" s="107"/>
      <c r="BH521" s="107"/>
      <c r="BI521" s="107"/>
      <c r="BJ521" s="107"/>
      <c r="BK521" s="80"/>
      <c r="BL521" s="15"/>
      <c r="BM521" s="6"/>
      <c r="BN521" s="6"/>
      <c r="BO521" s="80"/>
    </row>
    <row r="522" spans="1:67">
      <c r="A522" s="33"/>
      <c r="D522" s="2"/>
      <c r="E522" s="80"/>
      <c r="I522" s="29"/>
      <c r="S522" s="6"/>
      <c r="T522" s="6"/>
      <c r="U522" s="6"/>
      <c r="V522" s="106"/>
      <c r="W522" s="106"/>
      <c r="AA522" s="6"/>
      <c r="AE522" s="6"/>
      <c r="BA522" s="80"/>
      <c r="BF522" s="107"/>
      <c r="BH522" s="107"/>
      <c r="BI522" s="107"/>
      <c r="BJ522" s="107"/>
      <c r="BK522" s="80"/>
      <c r="BL522" s="15"/>
      <c r="BM522" s="6"/>
      <c r="BN522" s="6"/>
      <c r="BO522" s="80"/>
    </row>
    <row r="523" spans="1:67">
      <c r="A523" s="33"/>
      <c r="D523" s="2"/>
      <c r="E523" s="80"/>
      <c r="I523" s="29"/>
      <c r="S523" s="6"/>
      <c r="T523" s="6"/>
      <c r="U523" s="6"/>
      <c r="V523" s="106"/>
      <c r="W523" s="106"/>
      <c r="X523" s="6"/>
      <c r="AA523" s="6"/>
      <c r="AE523" s="6"/>
      <c r="BA523" s="80"/>
      <c r="BF523" s="107"/>
      <c r="BH523" s="107"/>
      <c r="BJ523" s="107"/>
      <c r="BK523" s="80"/>
      <c r="BL523" s="15"/>
      <c r="BM523" s="6"/>
      <c r="BN523" s="6"/>
      <c r="BO523" s="80"/>
    </row>
    <row r="524" spans="1:67">
      <c r="A524" s="33"/>
      <c r="D524" s="2"/>
      <c r="E524" s="80"/>
      <c r="I524" s="29"/>
      <c r="S524" s="6"/>
      <c r="T524" s="6"/>
      <c r="U524" s="6"/>
      <c r="V524" s="106"/>
      <c r="W524" s="106"/>
      <c r="AA524" s="6"/>
      <c r="AC524" s="6"/>
      <c r="AE524" s="6"/>
      <c r="BA524" s="80"/>
      <c r="BF524" s="107"/>
      <c r="BH524" s="107"/>
      <c r="BI524" s="107"/>
      <c r="BJ524" s="107"/>
      <c r="BK524" s="80"/>
      <c r="BL524" s="15"/>
      <c r="BM524" s="6"/>
      <c r="BN524" s="6"/>
      <c r="BO524" s="80"/>
    </row>
    <row r="525" spans="1:67">
      <c r="A525" s="33"/>
      <c r="D525" s="2"/>
      <c r="E525" s="80"/>
      <c r="I525" s="29"/>
      <c r="S525" s="6"/>
      <c r="T525" s="6"/>
      <c r="U525" s="6"/>
      <c r="V525" s="106"/>
      <c r="W525" s="106"/>
      <c r="X525" s="6"/>
      <c r="AA525" s="6"/>
      <c r="AC525" s="6"/>
      <c r="AE525" s="6"/>
      <c r="BA525" s="80"/>
      <c r="BF525" s="107"/>
      <c r="BH525" s="107"/>
      <c r="BI525" s="107"/>
      <c r="BJ525" s="107"/>
      <c r="BK525" s="80"/>
      <c r="BL525" s="15"/>
      <c r="BM525" s="6"/>
      <c r="BN525" s="6"/>
      <c r="BO525" s="80"/>
    </row>
    <row r="526" spans="1:67">
      <c r="A526" s="33"/>
      <c r="D526" s="2"/>
      <c r="E526" s="80"/>
      <c r="I526" s="29"/>
      <c r="S526" s="6"/>
      <c r="T526" s="6"/>
      <c r="U526" s="6"/>
      <c r="V526" s="106"/>
      <c r="W526" s="106"/>
      <c r="X526" s="6"/>
      <c r="AA526" s="6"/>
      <c r="AE526" s="6"/>
      <c r="BA526" s="80"/>
      <c r="BF526" s="107"/>
      <c r="BJ526" s="107"/>
      <c r="BK526" s="80"/>
      <c r="BL526" s="15"/>
      <c r="BM526" s="6"/>
      <c r="BN526" s="6"/>
      <c r="BO526" s="80"/>
    </row>
    <row r="527" spans="1:67">
      <c r="A527" s="33"/>
      <c r="D527" s="2"/>
      <c r="E527" s="80"/>
      <c r="I527" s="29"/>
      <c r="Q527" s="4"/>
      <c r="S527" s="6"/>
      <c r="T527" s="6"/>
      <c r="U527" s="6"/>
      <c r="V527" s="106"/>
      <c r="W527" s="106"/>
      <c r="AA527" s="6"/>
      <c r="AE527" s="6"/>
      <c r="BA527" s="80"/>
      <c r="BF527" s="107"/>
      <c r="BJ527" s="107"/>
      <c r="BK527" s="80"/>
      <c r="BL527" s="15"/>
      <c r="BM527" s="6"/>
      <c r="BN527" s="6"/>
      <c r="BO527" s="80"/>
    </row>
    <row r="528" spans="1:67">
      <c r="A528" s="33"/>
      <c r="D528" s="2"/>
      <c r="E528" s="80"/>
      <c r="I528" s="29"/>
      <c r="S528" s="6"/>
      <c r="T528" s="6"/>
      <c r="U528" s="6"/>
      <c r="V528" s="106"/>
      <c r="W528" s="106"/>
      <c r="X528" s="6"/>
      <c r="AA528" s="6"/>
      <c r="AE528" s="6"/>
      <c r="BA528" s="80"/>
      <c r="BF528" s="107"/>
      <c r="BH528" s="107"/>
      <c r="BI528" s="107"/>
      <c r="BJ528" s="107"/>
      <c r="BK528" s="80"/>
      <c r="BL528" s="15"/>
      <c r="BM528" s="6"/>
      <c r="BN528" s="6"/>
      <c r="BO528" s="80"/>
    </row>
    <row r="529" spans="1:67">
      <c r="A529" s="33"/>
      <c r="D529" s="2"/>
      <c r="E529" s="80"/>
      <c r="I529" s="29"/>
      <c r="Q529" s="4"/>
      <c r="S529" s="6"/>
      <c r="T529" s="6"/>
      <c r="U529" s="6"/>
      <c r="V529" s="106"/>
      <c r="W529" s="106"/>
      <c r="AA529" s="6"/>
      <c r="AE529" s="6"/>
      <c r="BA529" s="80"/>
      <c r="BF529" s="4"/>
      <c r="BH529" s="107"/>
      <c r="BK529" s="80"/>
      <c r="BL529" s="28"/>
      <c r="BM529" s="6"/>
      <c r="BN529" s="6"/>
      <c r="BO529" s="80"/>
    </row>
    <row r="530" spans="1:67">
      <c r="D530" s="2"/>
      <c r="E530" s="80"/>
      <c r="I530" s="29"/>
      <c r="Q530" s="4"/>
      <c r="S530" s="6"/>
      <c r="T530" s="6"/>
      <c r="U530" s="6"/>
      <c r="V530" s="106"/>
      <c r="W530" s="106"/>
      <c r="AA530" s="6"/>
      <c r="AC530" s="6"/>
      <c r="AE530" s="6"/>
      <c r="BA530" s="80"/>
      <c r="BF530" s="4"/>
      <c r="BH530" s="107"/>
      <c r="BK530" s="80"/>
      <c r="BL530" s="15"/>
      <c r="BM530" s="6"/>
      <c r="BN530" s="6"/>
      <c r="BO530" s="80"/>
    </row>
    <row r="531" spans="1:67">
      <c r="D531" s="2"/>
      <c r="E531" s="80"/>
      <c r="I531" s="29"/>
      <c r="S531" s="6"/>
      <c r="T531" s="6"/>
      <c r="U531" s="6"/>
      <c r="V531" s="106"/>
      <c r="W531" s="106"/>
      <c r="AA531" s="6"/>
      <c r="AE531" s="6"/>
      <c r="BA531" s="80"/>
      <c r="BF531"/>
      <c r="BH531" s="107"/>
      <c r="BK531" s="80"/>
      <c r="BL531" s="15"/>
      <c r="BM531" s="6"/>
      <c r="BN531" s="6"/>
      <c r="BO531" s="80"/>
    </row>
    <row r="532" spans="1:67">
      <c r="D532" s="2"/>
      <c r="E532" s="80"/>
      <c r="I532" s="29"/>
      <c r="S532" s="6"/>
      <c r="T532" s="6"/>
      <c r="U532" s="6"/>
      <c r="V532" s="106"/>
      <c r="W532" s="106"/>
      <c r="AA532" s="6"/>
      <c r="AC532" s="6"/>
      <c r="AE532" s="6"/>
      <c r="BA532" s="80"/>
      <c r="BF532"/>
      <c r="BK532" s="80"/>
      <c r="BL532" s="15"/>
      <c r="BM532" s="6"/>
      <c r="BN532" s="6"/>
      <c r="BO532" s="80"/>
    </row>
    <row r="533" spans="1:67">
      <c r="D533" s="2"/>
      <c r="E533" s="80"/>
      <c r="I533" s="29"/>
      <c r="S533" s="6"/>
      <c r="T533" s="6"/>
      <c r="U533" s="6"/>
      <c r="V533" s="106"/>
      <c r="W533" s="106"/>
      <c r="AA533" s="6"/>
      <c r="AE533" s="6"/>
      <c r="BA533" s="80"/>
      <c r="BF533"/>
      <c r="BH533" s="107"/>
      <c r="BK533" s="80"/>
      <c r="BL533" s="15"/>
      <c r="BM533" s="6"/>
      <c r="BN533" s="6"/>
      <c r="BO533" s="80"/>
    </row>
    <row r="534" spans="1:67">
      <c r="D534" s="2"/>
      <c r="E534" s="80"/>
      <c r="I534" s="29"/>
      <c r="S534" s="6"/>
      <c r="T534" s="6"/>
      <c r="U534" s="6"/>
      <c r="V534" s="106"/>
      <c r="W534" s="106"/>
      <c r="AA534" s="6"/>
      <c r="AC534" s="6"/>
      <c r="AE534" s="6"/>
      <c r="BA534" s="80"/>
      <c r="BF534"/>
      <c r="BH534" s="107"/>
      <c r="BI534" s="107"/>
      <c r="BK534" s="80"/>
      <c r="BL534" s="15"/>
      <c r="BM534" s="6"/>
      <c r="BN534" s="6"/>
      <c r="BO534" s="80"/>
    </row>
    <row r="535" spans="1:67">
      <c r="D535" s="2"/>
      <c r="E535" s="80"/>
      <c r="I535" s="29"/>
      <c r="S535" s="6"/>
      <c r="T535" s="6"/>
      <c r="U535" s="6"/>
      <c r="V535" s="106"/>
      <c r="W535" s="106"/>
      <c r="AA535" s="6"/>
      <c r="AE535" s="6"/>
      <c r="BA535" s="80"/>
      <c r="BF535"/>
      <c r="BK535" s="80"/>
      <c r="BL535" s="15"/>
      <c r="BM535" s="6"/>
      <c r="BN535" s="6"/>
      <c r="BO535" s="80"/>
    </row>
    <row r="536" spans="1:67">
      <c r="A536" s="33"/>
      <c r="D536" s="2"/>
      <c r="E536" s="80"/>
      <c r="I536" s="29"/>
      <c r="S536" s="6"/>
      <c r="T536" s="6"/>
      <c r="U536" s="6"/>
      <c r="V536" s="106"/>
      <c r="W536" s="106"/>
      <c r="AA536" s="6"/>
      <c r="AC536" s="6"/>
      <c r="AE536" s="6"/>
      <c r="BA536" s="80"/>
      <c r="BF536"/>
      <c r="BH536" s="107"/>
      <c r="BK536" s="80"/>
      <c r="BL536" s="15"/>
      <c r="BM536" s="6"/>
      <c r="BN536" s="6"/>
      <c r="BO536" s="80"/>
    </row>
    <row r="537" spans="1:67">
      <c r="D537" s="2"/>
      <c r="E537" s="80"/>
      <c r="I537" s="29"/>
      <c r="S537" s="6"/>
      <c r="T537" s="6"/>
      <c r="U537" s="6"/>
      <c r="V537" s="106"/>
      <c r="W537" s="106"/>
      <c r="AA537" s="6"/>
      <c r="AC537" s="6"/>
      <c r="AE537" s="6"/>
      <c r="BA537" s="80"/>
      <c r="BF537"/>
      <c r="BK537" s="80"/>
      <c r="BL537" s="15"/>
      <c r="BM537" s="6"/>
      <c r="BN537" s="6"/>
      <c r="BO537" s="80"/>
    </row>
    <row r="538" spans="1:67">
      <c r="D538" s="2"/>
      <c r="E538" s="80"/>
      <c r="I538" s="29"/>
      <c r="Q538" s="4"/>
      <c r="S538" s="6"/>
      <c r="T538" s="6"/>
      <c r="U538" s="6"/>
      <c r="V538" s="106"/>
      <c r="W538" s="106"/>
      <c r="X538" s="6"/>
      <c r="AA538" s="6"/>
      <c r="AC538" s="6"/>
      <c r="AE538" s="6"/>
      <c r="BA538" s="80"/>
      <c r="BF538" s="4"/>
      <c r="BH538" s="107"/>
      <c r="BK538" s="80"/>
      <c r="BL538" s="15"/>
      <c r="BM538" s="6"/>
      <c r="BN538" s="6"/>
      <c r="BO538" s="80"/>
    </row>
    <row r="539" spans="1:67">
      <c r="D539" s="2"/>
      <c r="E539" s="80"/>
      <c r="I539" s="29"/>
      <c r="Q539" s="4"/>
      <c r="S539" s="6"/>
      <c r="T539" s="6"/>
      <c r="U539" s="6"/>
      <c r="V539" s="106"/>
      <c r="W539" s="106"/>
      <c r="AA539" s="6"/>
      <c r="AC539" s="6"/>
      <c r="AE539" s="6"/>
      <c r="BA539" s="80"/>
      <c r="BF539" s="4"/>
      <c r="BH539" s="107"/>
      <c r="BK539" s="80"/>
      <c r="BL539" s="15"/>
      <c r="BM539" s="6"/>
      <c r="BN539" s="6"/>
      <c r="BO539" s="80"/>
    </row>
    <row r="540" spans="1:67">
      <c r="D540" s="2"/>
      <c r="E540" s="80"/>
      <c r="I540" s="29"/>
      <c r="Q540" s="4"/>
      <c r="S540" s="6"/>
      <c r="T540" s="6"/>
      <c r="U540" s="6"/>
      <c r="V540" s="106"/>
      <c r="W540" s="106"/>
      <c r="AA540" s="6"/>
      <c r="AE540" s="6"/>
      <c r="BA540" s="80"/>
      <c r="BF540"/>
      <c r="BK540" s="80"/>
      <c r="BL540" s="15"/>
      <c r="BM540" s="6"/>
      <c r="BN540" s="6"/>
      <c r="BO540" s="80"/>
    </row>
    <row r="541" spans="1:67">
      <c r="D541" s="2"/>
      <c r="E541" s="80"/>
      <c r="I541" s="29"/>
      <c r="S541" s="6"/>
      <c r="T541" s="6"/>
      <c r="U541" s="6"/>
      <c r="V541" s="106"/>
      <c r="W541" s="106"/>
      <c r="AA541" s="6"/>
      <c r="AC541" s="6"/>
      <c r="AE541" s="6"/>
      <c r="BA541" s="80"/>
      <c r="BF541"/>
      <c r="BH541" s="107"/>
      <c r="BK541" s="80"/>
      <c r="BL541" s="15"/>
      <c r="BM541" s="6"/>
      <c r="BN541" s="6"/>
      <c r="BO541" s="80"/>
    </row>
    <row r="542" spans="1:67">
      <c r="D542" s="2"/>
      <c r="E542" s="80"/>
      <c r="I542" s="29"/>
      <c r="Q542" s="4"/>
      <c r="S542" s="6"/>
      <c r="T542" s="6"/>
      <c r="U542" s="6"/>
      <c r="V542" s="106"/>
      <c r="W542" s="106"/>
      <c r="AA542" s="6"/>
      <c r="AC542" s="6"/>
      <c r="AE542" s="6"/>
      <c r="BA542" s="80"/>
      <c r="BF542"/>
      <c r="BK542" s="80"/>
      <c r="BL542" s="15"/>
      <c r="BM542" s="6"/>
      <c r="BN542" s="6"/>
      <c r="BO542" s="80"/>
    </row>
    <row r="543" spans="1:67">
      <c r="D543" s="2"/>
      <c r="E543" s="80"/>
      <c r="I543" s="29"/>
      <c r="S543" s="6"/>
      <c r="T543" s="6"/>
      <c r="U543" s="6"/>
      <c r="V543" s="106"/>
      <c r="W543" s="106"/>
      <c r="X543" s="6"/>
      <c r="AA543" s="6"/>
      <c r="AC543" s="6"/>
      <c r="AE543" s="6"/>
      <c r="BA543" s="80"/>
      <c r="BF543"/>
      <c r="BH543" s="107"/>
      <c r="BK543" s="80"/>
      <c r="BL543" s="15"/>
      <c r="BM543" s="6"/>
      <c r="BN543" s="6"/>
      <c r="BO543" s="80"/>
    </row>
    <row r="544" spans="1:67">
      <c r="D544" s="2"/>
      <c r="E544" s="80"/>
      <c r="I544" s="29"/>
      <c r="S544" s="6"/>
      <c r="T544" s="6"/>
      <c r="U544" s="6"/>
      <c r="V544" s="106"/>
      <c r="W544" s="106"/>
      <c r="X544" s="6"/>
      <c r="AA544" s="6"/>
      <c r="AE544" s="6"/>
      <c r="BA544" s="80"/>
      <c r="BF544"/>
      <c r="BK544" s="80"/>
      <c r="BL544" s="15"/>
      <c r="BM544" s="6"/>
      <c r="BN544" s="6"/>
      <c r="BO544" s="80"/>
    </row>
    <row r="545" spans="1:67">
      <c r="A545" s="33"/>
      <c r="D545" s="2"/>
      <c r="E545" s="80"/>
      <c r="I545" s="29"/>
      <c r="S545" s="6"/>
      <c r="T545" s="6"/>
      <c r="U545" s="6"/>
      <c r="V545" s="106"/>
      <c r="W545" s="106"/>
      <c r="X545" s="6"/>
      <c r="AA545" s="6"/>
      <c r="AE545" s="6"/>
      <c r="BA545" s="80"/>
      <c r="BF545" s="107"/>
      <c r="BH545" s="107"/>
      <c r="BJ545" s="107"/>
      <c r="BK545" s="80"/>
      <c r="BL545" s="15"/>
      <c r="BM545" s="6"/>
      <c r="BN545" s="6"/>
      <c r="BO545" s="80"/>
    </row>
    <row r="546" spans="1:67">
      <c r="A546" s="33"/>
      <c r="D546" s="2"/>
      <c r="E546" s="80"/>
      <c r="I546" s="29"/>
      <c r="Q546" s="4"/>
      <c r="S546" s="6"/>
      <c r="T546" s="6"/>
      <c r="U546" s="6"/>
      <c r="V546" s="106"/>
      <c r="W546" s="106"/>
      <c r="X546" s="6"/>
      <c r="Y546" s="6"/>
      <c r="AA546" s="6"/>
      <c r="AC546" s="6"/>
      <c r="AE546" s="6"/>
      <c r="BA546" s="80"/>
      <c r="BF546" s="109"/>
      <c r="BH546" s="107"/>
      <c r="BI546" s="107"/>
      <c r="BJ546" s="107"/>
      <c r="BK546" s="80"/>
      <c r="BL546" s="15"/>
      <c r="BM546" s="6"/>
      <c r="BN546" s="6"/>
      <c r="BO546" s="80"/>
    </row>
    <row r="547" spans="1:67">
      <c r="A547" s="33"/>
      <c r="D547" s="2"/>
      <c r="E547" s="80"/>
      <c r="I547" s="29"/>
      <c r="Q547" s="4"/>
      <c r="S547" s="6"/>
      <c r="T547" s="6"/>
      <c r="U547" s="6"/>
      <c r="V547" s="106"/>
      <c r="W547" s="106"/>
      <c r="X547" s="6"/>
      <c r="Y547" s="6"/>
      <c r="AA547" s="6"/>
      <c r="AB547" s="6"/>
      <c r="AC547" s="6"/>
      <c r="AE547" s="6"/>
      <c r="BA547" s="80"/>
      <c r="BF547" s="109"/>
      <c r="BH547" s="107"/>
      <c r="BI547" s="107"/>
      <c r="BJ547" s="107"/>
      <c r="BK547" s="80"/>
      <c r="BL547" s="15"/>
      <c r="BM547" s="6"/>
      <c r="BN547" s="6"/>
      <c r="BO547" s="80"/>
    </row>
    <row r="548" spans="1:67">
      <c r="A548" s="33"/>
      <c r="D548" s="2"/>
      <c r="E548" s="80"/>
      <c r="I548" s="29"/>
      <c r="Q548" s="4"/>
      <c r="S548" s="6"/>
      <c r="T548" s="6"/>
      <c r="U548" s="6"/>
      <c r="V548" s="106"/>
      <c r="W548" s="106"/>
      <c r="X548" s="6"/>
      <c r="AA548" s="6"/>
      <c r="AC548" s="6"/>
      <c r="AE548" s="6"/>
      <c r="BA548" s="80"/>
      <c r="BF548" s="109"/>
      <c r="BH548" s="107"/>
      <c r="BI548" s="107"/>
      <c r="BJ548" s="107"/>
      <c r="BK548" s="80"/>
      <c r="BL548" s="15"/>
      <c r="BM548" s="6"/>
      <c r="BN548" s="6"/>
      <c r="BO548" s="80"/>
    </row>
    <row r="549" spans="1:67">
      <c r="A549" s="33"/>
      <c r="D549" s="2"/>
      <c r="E549" s="80"/>
      <c r="I549" s="29"/>
      <c r="S549" s="6"/>
      <c r="T549" s="6"/>
      <c r="U549" s="6"/>
      <c r="V549" s="106"/>
      <c r="W549" s="106"/>
      <c r="X549" s="6"/>
      <c r="AA549" s="6"/>
      <c r="AC549" s="6"/>
      <c r="AE549" s="6"/>
      <c r="BA549" s="80"/>
      <c r="BF549" s="107"/>
      <c r="BI549" s="107"/>
      <c r="BJ549" s="107"/>
      <c r="BK549" s="80"/>
      <c r="BL549" s="15"/>
      <c r="BM549" s="6"/>
      <c r="BN549" s="6"/>
      <c r="BO549" s="80"/>
    </row>
    <row r="550" spans="1:67">
      <c r="A550" s="33"/>
      <c r="D550" s="2"/>
      <c r="E550" s="80"/>
      <c r="I550" s="29"/>
      <c r="S550" s="6"/>
      <c r="T550" s="6"/>
      <c r="U550" s="6"/>
      <c r="V550" s="106"/>
      <c r="W550" s="106"/>
      <c r="X550" s="6"/>
      <c r="AA550" s="6"/>
      <c r="AC550" s="6"/>
      <c r="AE550" s="6"/>
      <c r="BA550" s="80"/>
      <c r="BF550" s="107"/>
      <c r="BI550" s="107"/>
      <c r="BJ550" s="107"/>
      <c r="BK550" s="80"/>
      <c r="BL550" s="15"/>
      <c r="BM550" s="6"/>
      <c r="BN550" s="6"/>
      <c r="BO550" s="80"/>
    </row>
    <row r="551" spans="1:67">
      <c r="A551" s="33"/>
      <c r="D551" s="2"/>
      <c r="E551" s="80"/>
      <c r="I551" s="29"/>
      <c r="S551" s="6"/>
      <c r="T551" s="6"/>
      <c r="U551" s="6"/>
      <c r="V551" s="106"/>
      <c r="W551" s="106"/>
      <c r="X551" s="6"/>
      <c r="Y551" s="6"/>
      <c r="AA551" s="6"/>
      <c r="AC551" s="6"/>
      <c r="AE551" s="6"/>
      <c r="BA551" s="80"/>
      <c r="BF551" s="107"/>
      <c r="BI551" s="107"/>
      <c r="BJ551" s="107"/>
      <c r="BK551" s="80"/>
      <c r="BL551" s="15"/>
      <c r="BM551" s="6"/>
      <c r="BN551" s="6"/>
      <c r="BO551" s="80"/>
    </row>
    <row r="552" spans="1:67">
      <c r="A552" s="33"/>
      <c r="D552" s="2"/>
      <c r="E552" s="80"/>
      <c r="I552" s="29"/>
      <c r="S552" s="6"/>
      <c r="T552" s="6"/>
      <c r="U552" s="6"/>
      <c r="V552" s="106"/>
      <c r="W552" s="106"/>
      <c r="X552" s="6"/>
      <c r="Y552" s="6"/>
      <c r="AA552" s="6"/>
      <c r="AC552" s="6"/>
      <c r="AE552" s="6"/>
      <c r="AF552" s="6"/>
      <c r="BA552" s="80"/>
      <c r="BF552"/>
      <c r="BI552" s="107"/>
      <c r="BK552" s="80"/>
      <c r="BL552" s="15"/>
      <c r="BM552" s="6"/>
      <c r="BN552" s="6"/>
      <c r="BO552" s="80"/>
    </row>
    <row r="553" spans="1:67">
      <c r="A553" s="33"/>
      <c r="D553" s="2"/>
      <c r="E553" s="80"/>
      <c r="I553" s="29"/>
      <c r="S553" s="6"/>
      <c r="T553" s="6"/>
      <c r="U553" s="6"/>
      <c r="V553" s="106"/>
      <c r="W553" s="106"/>
      <c r="X553" s="6"/>
      <c r="Y553" s="6"/>
      <c r="AA553" s="6"/>
      <c r="AC553" s="6"/>
      <c r="AE553" s="6"/>
      <c r="BA553" s="80"/>
      <c r="BF553" s="107"/>
      <c r="BI553" s="107"/>
      <c r="BJ553" s="107"/>
      <c r="BK553" s="80"/>
      <c r="BL553" s="15"/>
      <c r="BM553" s="6"/>
      <c r="BN553" s="6"/>
      <c r="BO553" s="80"/>
    </row>
    <row r="554" spans="1:67">
      <c r="A554" s="33"/>
      <c r="D554" s="2"/>
      <c r="E554" s="80"/>
      <c r="I554" s="29"/>
      <c r="S554" s="6"/>
      <c r="T554" s="6"/>
      <c r="U554" s="6"/>
      <c r="V554" s="106"/>
      <c r="W554" s="106"/>
      <c r="X554" s="6"/>
      <c r="Y554" s="6"/>
      <c r="AA554" s="6"/>
      <c r="AC554" s="6"/>
      <c r="AE554" s="6"/>
      <c r="BA554" s="80"/>
      <c r="BF554" s="107"/>
      <c r="BH554" s="107"/>
      <c r="BI554" s="107"/>
      <c r="BJ554" s="107"/>
      <c r="BK554" s="80"/>
      <c r="BL554" s="15"/>
      <c r="BM554" s="6"/>
      <c r="BN554" s="6"/>
      <c r="BO554" s="80"/>
    </row>
    <row r="555" spans="1:67">
      <c r="A555" s="33"/>
      <c r="D555" s="2"/>
      <c r="E555" s="80"/>
      <c r="I555" s="29"/>
      <c r="S555" s="6"/>
      <c r="T555" s="6"/>
      <c r="U555" s="6"/>
      <c r="V555" s="106"/>
      <c r="W555" s="106"/>
      <c r="X555" s="6"/>
      <c r="AA555" s="6"/>
      <c r="AC555" s="6"/>
      <c r="AE555" s="6"/>
      <c r="BA555" s="80"/>
      <c r="BF555" s="107"/>
      <c r="BI555" s="107"/>
      <c r="BK555" s="80"/>
      <c r="BL555" s="15"/>
      <c r="BM555" s="6"/>
      <c r="BN555" s="6"/>
      <c r="BO555" s="80"/>
    </row>
    <row r="556" spans="1:67">
      <c r="A556" s="33"/>
      <c r="D556" s="2"/>
      <c r="E556" s="80"/>
      <c r="I556" s="29"/>
      <c r="Q556" s="4"/>
      <c r="S556" s="6"/>
      <c r="T556" s="6"/>
      <c r="U556" s="6"/>
      <c r="V556" s="106"/>
      <c r="W556" s="106"/>
      <c r="X556" s="6"/>
      <c r="Y556" s="6"/>
      <c r="AA556" s="6"/>
      <c r="AC556" s="6"/>
      <c r="AE556" s="6"/>
      <c r="BA556" s="80"/>
      <c r="BF556" s="109"/>
      <c r="BH556" s="107"/>
      <c r="BI556" s="107"/>
      <c r="BJ556" s="107"/>
      <c r="BK556" s="80"/>
      <c r="BL556" s="15"/>
      <c r="BM556" s="6"/>
      <c r="BN556" s="6"/>
      <c r="BO556" s="80"/>
    </row>
    <row r="557" spans="1:67">
      <c r="A557" s="33"/>
      <c r="D557" s="2"/>
      <c r="E557" s="80"/>
      <c r="I557" s="29"/>
      <c r="S557" s="6"/>
      <c r="T557" s="6"/>
      <c r="U557" s="6"/>
      <c r="V557" s="106"/>
      <c r="W557" s="106"/>
      <c r="X557" s="6"/>
      <c r="AA557" s="6"/>
      <c r="AC557" s="6"/>
      <c r="AE557" s="6"/>
      <c r="BA557" s="80"/>
      <c r="BF557" s="107"/>
      <c r="BH557" s="107"/>
      <c r="BI557" s="107"/>
      <c r="BJ557" s="107"/>
      <c r="BK557" s="80"/>
      <c r="BL557" s="15"/>
      <c r="BM557" s="6"/>
      <c r="BN557" s="6"/>
      <c r="BO557" s="80"/>
    </row>
    <row r="558" spans="1:67">
      <c r="A558" s="33"/>
      <c r="D558" s="2"/>
      <c r="E558" s="80"/>
      <c r="I558" s="29"/>
      <c r="Q558" s="4"/>
      <c r="S558" s="6"/>
      <c r="T558" s="6"/>
      <c r="U558" s="6"/>
      <c r="V558" s="106"/>
      <c r="W558" s="106"/>
      <c r="X558" s="6"/>
      <c r="AA558" s="6"/>
      <c r="AC558" s="6"/>
      <c r="AE558" s="6"/>
      <c r="BA558" s="80"/>
      <c r="BF558" s="109"/>
      <c r="BH558" s="107"/>
      <c r="BI558" s="107"/>
      <c r="BJ558" s="107"/>
      <c r="BK558" s="80"/>
      <c r="BL558" s="15"/>
      <c r="BM558" s="6"/>
      <c r="BN558" s="6"/>
      <c r="BO558" s="80"/>
    </row>
    <row r="559" spans="1:67">
      <c r="A559" s="33"/>
      <c r="D559" s="2"/>
      <c r="E559" s="80"/>
      <c r="I559" s="29"/>
      <c r="S559" s="6"/>
      <c r="T559" s="6"/>
      <c r="U559" s="6"/>
      <c r="V559" s="106"/>
      <c r="W559" s="106"/>
      <c r="X559" s="6"/>
      <c r="Y559" s="6"/>
      <c r="AA559" s="6"/>
      <c r="AC559" s="6"/>
      <c r="AE559" s="6"/>
      <c r="AF559" s="6"/>
      <c r="BA559" s="80"/>
      <c r="BF559" s="107"/>
      <c r="BH559" s="107"/>
      <c r="BI559" s="107"/>
      <c r="BJ559" s="107"/>
      <c r="BK559" s="80"/>
      <c r="BL559" s="15"/>
      <c r="BM559" s="6"/>
      <c r="BN559" s="6"/>
      <c r="BO559" s="80"/>
    </row>
    <row r="560" spans="1:67">
      <c r="A560" s="33"/>
      <c r="D560" s="2"/>
      <c r="E560" s="80"/>
      <c r="I560" s="29"/>
      <c r="Q560" s="4"/>
      <c r="S560" s="6"/>
      <c r="T560" s="6"/>
      <c r="U560" s="6"/>
      <c r="V560" s="106"/>
      <c r="W560" s="106"/>
      <c r="X560" s="6"/>
      <c r="AA560" s="6"/>
      <c r="AC560" s="6"/>
      <c r="AE560" s="6"/>
      <c r="BA560" s="80"/>
      <c r="BF560" s="107"/>
      <c r="BI560" s="107"/>
      <c r="BK560" s="80"/>
      <c r="BL560" s="15"/>
      <c r="BM560" s="6"/>
      <c r="BN560" s="6"/>
      <c r="BO560" s="80"/>
    </row>
    <row r="561" spans="1:67">
      <c r="A561" s="33"/>
      <c r="D561" s="2"/>
      <c r="E561" s="80"/>
      <c r="I561" s="29"/>
      <c r="S561" s="6"/>
      <c r="T561" s="6"/>
      <c r="U561" s="6"/>
      <c r="V561" s="106"/>
      <c r="W561" s="106"/>
      <c r="X561" s="6"/>
      <c r="AA561" s="6"/>
      <c r="AC561" s="6"/>
      <c r="AE561" s="6"/>
      <c r="BA561" s="80"/>
      <c r="BF561" s="107"/>
      <c r="BH561" s="107"/>
      <c r="BI561" s="107"/>
      <c r="BJ561" s="107"/>
      <c r="BK561" s="80"/>
      <c r="BL561" s="15"/>
      <c r="BM561" s="6"/>
      <c r="BN561" s="6"/>
      <c r="BO561" s="80"/>
    </row>
    <row r="562" spans="1:67">
      <c r="A562" s="33"/>
      <c r="D562" s="2"/>
      <c r="E562" s="80"/>
      <c r="I562" s="29"/>
      <c r="Q562" s="4"/>
      <c r="S562" s="6"/>
      <c r="T562" s="6"/>
      <c r="U562" s="6"/>
      <c r="V562" s="106"/>
      <c r="W562" s="106"/>
      <c r="X562" s="6"/>
      <c r="AA562" s="6"/>
      <c r="AC562" s="6"/>
      <c r="AE562" s="6"/>
      <c r="BA562" s="80"/>
      <c r="BF562" s="109"/>
      <c r="BH562" s="107"/>
      <c r="BI562" s="107"/>
      <c r="BJ562" s="107"/>
      <c r="BK562" s="80"/>
      <c r="BL562" s="15"/>
      <c r="BM562" s="6"/>
      <c r="BN562" s="6"/>
      <c r="BO562" s="80"/>
    </row>
    <row r="563" spans="1:67">
      <c r="A563" s="33"/>
      <c r="D563" s="2"/>
      <c r="E563" s="80"/>
      <c r="I563" s="29"/>
      <c r="S563" s="6"/>
      <c r="T563" s="6"/>
      <c r="U563" s="6"/>
      <c r="V563" s="106"/>
      <c r="W563" s="106"/>
      <c r="X563" s="6"/>
      <c r="AA563" s="6"/>
      <c r="AC563" s="6"/>
      <c r="AE563" s="6"/>
      <c r="AF563" s="6"/>
      <c r="BA563" s="80"/>
      <c r="BF563" s="107"/>
      <c r="BI563" s="107"/>
      <c r="BK563" s="80"/>
      <c r="BL563" s="15"/>
      <c r="BM563" s="6"/>
      <c r="BN563" s="6"/>
      <c r="BO563" s="80"/>
    </row>
    <row r="564" spans="1:67">
      <c r="A564" s="33"/>
      <c r="D564" s="2"/>
      <c r="E564" s="80"/>
      <c r="I564" s="29"/>
      <c r="S564" s="6"/>
      <c r="T564" s="6"/>
      <c r="U564" s="6"/>
      <c r="V564" s="106"/>
      <c r="W564" s="106"/>
      <c r="X564" s="6"/>
      <c r="AA564" s="6"/>
      <c r="AC564" s="6"/>
      <c r="AE564" s="6"/>
      <c r="BA564" s="80"/>
      <c r="BF564" s="107"/>
      <c r="BI564" s="107"/>
      <c r="BJ564" s="107"/>
      <c r="BK564" s="80"/>
      <c r="BL564" s="15"/>
      <c r="BM564" s="6"/>
      <c r="BN564" s="6"/>
      <c r="BO564" s="80"/>
    </row>
    <row r="565" spans="1:67">
      <c r="A565" s="33"/>
      <c r="D565" s="2"/>
      <c r="E565" s="80"/>
      <c r="I565" s="29"/>
      <c r="S565" s="6"/>
      <c r="T565" s="6"/>
      <c r="U565" s="6"/>
      <c r="V565" s="106"/>
      <c r="W565" s="106"/>
      <c r="X565" s="6"/>
      <c r="AA565" s="6"/>
      <c r="AC565" s="6"/>
      <c r="AE565" s="6"/>
      <c r="BA565" s="80"/>
      <c r="BF565" s="107"/>
      <c r="BH565" s="107"/>
      <c r="BI565" s="107"/>
      <c r="BJ565" s="107"/>
      <c r="BK565" s="80"/>
      <c r="BL565" s="15"/>
      <c r="BM565" s="6"/>
      <c r="BN565" s="6"/>
      <c r="BO565" s="80"/>
    </row>
    <row r="566" spans="1:67">
      <c r="A566" s="33"/>
      <c r="D566" s="2"/>
      <c r="E566" s="80"/>
      <c r="I566" s="29"/>
      <c r="Q566" s="4"/>
      <c r="S566" s="6"/>
      <c r="T566" s="6"/>
      <c r="U566" s="6"/>
      <c r="V566" s="106"/>
      <c r="W566" s="106"/>
      <c r="X566" s="6"/>
      <c r="AA566" s="6"/>
      <c r="AC566" s="6"/>
      <c r="AE566" s="6"/>
      <c r="BA566" s="80"/>
      <c r="BF566" s="109"/>
      <c r="BH566" s="107"/>
      <c r="BI566" s="107"/>
      <c r="BJ566" s="107"/>
      <c r="BK566" s="80"/>
      <c r="BL566" s="15"/>
      <c r="BM566" s="6"/>
      <c r="BN566" s="6"/>
      <c r="BO566" s="80"/>
    </row>
    <row r="567" spans="1:67">
      <c r="A567" s="33"/>
      <c r="D567" s="2"/>
      <c r="E567" s="80"/>
      <c r="I567" s="29"/>
      <c r="Q567" s="4"/>
      <c r="S567" s="6"/>
      <c r="T567" s="6"/>
      <c r="U567" s="6"/>
      <c r="V567" s="106"/>
      <c r="W567" s="106"/>
      <c r="X567" s="6"/>
      <c r="AA567" s="6"/>
      <c r="AC567" s="6"/>
      <c r="AE567" s="6"/>
      <c r="BA567" s="80"/>
      <c r="BF567" s="109"/>
      <c r="BH567" s="107"/>
      <c r="BI567" s="107"/>
      <c r="BJ567" s="107"/>
      <c r="BK567" s="80"/>
      <c r="BL567" s="15"/>
      <c r="BM567" s="6"/>
      <c r="BN567" s="6"/>
      <c r="BO567" s="80"/>
    </row>
    <row r="568" spans="1:67">
      <c r="A568" s="33"/>
      <c r="D568" s="2"/>
      <c r="E568" s="80"/>
      <c r="I568" s="29"/>
      <c r="Q568" s="4"/>
      <c r="S568" s="6"/>
      <c r="T568" s="6"/>
      <c r="U568" s="6"/>
      <c r="V568" s="106"/>
      <c r="W568" s="106"/>
      <c r="X568" s="6"/>
      <c r="Y568" s="6"/>
      <c r="AA568" s="6"/>
      <c r="AC568" s="6"/>
      <c r="AE568" s="6"/>
      <c r="BA568" s="80"/>
      <c r="BF568" s="107"/>
      <c r="BI568" s="107"/>
      <c r="BJ568" s="107"/>
      <c r="BK568" s="80"/>
      <c r="BL568" s="15"/>
      <c r="BM568" s="6"/>
      <c r="BN568" s="6"/>
      <c r="BO568" s="80"/>
    </row>
    <row r="569" spans="1:67">
      <c r="A569" s="33"/>
      <c r="D569" s="2"/>
      <c r="E569" s="80"/>
      <c r="I569" s="29"/>
      <c r="Q569" s="4"/>
      <c r="S569" s="6"/>
      <c r="T569" s="6"/>
      <c r="U569" s="6"/>
      <c r="V569" s="106"/>
      <c r="W569" s="106"/>
      <c r="X569" s="6"/>
      <c r="AA569" s="6"/>
      <c r="AC569" s="6"/>
      <c r="AE569" s="6"/>
      <c r="BA569" s="80"/>
      <c r="BF569" s="109"/>
      <c r="BH569" s="107"/>
      <c r="BI569" s="107"/>
      <c r="BJ569" s="107"/>
      <c r="BK569" s="80"/>
      <c r="BL569" s="15"/>
      <c r="BM569" s="6"/>
      <c r="BN569" s="6"/>
      <c r="BO569" s="80"/>
    </row>
    <row r="570" spans="1:67">
      <c r="A570" s="33"/>
      <c r="D570" s="2"/>
      <c r="E570" s="80"/>
      <c r="I570" s="29"/>
      <c r="S570" s="6"/>
      <c r="T570" s="6"/>
      <c r="U570" s="6"/>
      <c r="V570" s="106"/>
      <c r="W570" s="106"/>
      <c r="X570" s="6"/>
      <c r="AA570" s="6"/>
      <c r="AC570" s="6"/>
      <c r="AE570" s="6"/>
      <c r="BA570" s="80"/>
      <c r="BF570" s="107"/>
      <c r="BI570" s="107"/>
      <c r="BK570" s="80"/>
      <c r="BL570" s="15"/>
      <c r="BM570" s="6"/>
      <c r="BN570" s="6"/>
      <c r="BO570" s="80"/>
    </row>
    <row r="571" spans="1:67">
      <c r="A571" s="33"/>
      <c r="D571" s="2"/>
      <c r="E571" s="80"/>
      <c r="I571" s="29"/>
      <c r="S571" s="6"/>
      <c r="T571" s="6"/>
      <c r="U571" s="6"/>
      <c r="V571" s="106"/>
      <c r="W571" s="106"/>
      <c r="X571" s="6"/>
      <c r="Y571" s="6"/>
      <c r="AA571" s="6"/>
      <c r="AC571" s="6"/>
      <c r="AE571" s="6"/>
      <c r="BA571" s="80"/>
      <c r="BF571" s="107"/>
      <c r="BH571" s="107"/>
      <c r="BI571" s="107"/>
      <c r="BJ571" s="107"/>
      <c r="BK571" s="80"/>
      <c r="BL571" s="15"/>
      <c r="BM571" s="6"/>
      <c r="BN571" s="6"/>
      <c r="BO571" s="80"/>
    </row>
    <row r="572" spans="1:67">
      <c r="A572" s="33"/>
      <c r="D572" s="2"/>
      <c r="E572" s="80"/>
      <c r="I572" s="29"/>
      <c r="S572" s="6"/>
      <c r="T572" s="6"/>
      <c r="U572" s="6"/>
      <c r="V572" s="106"/>
      <c r="W572" s="106"/>
      <c r="X572" s="6"/>
      <c r="AA572" s="6"/>
      <c r="AC572" s="6"/>
      <c r="AE572" s="6"/>
      <c r="BA572" s="80"/>
      <c r="BF572" s="107"/>
      <c r="BH572" s="107"/>
      <c r="BI572" s="107"/>
      <c r="BJ572" s="107"/>
      <c r="BK572" s="80"/>
      <c r="BL572" s="15"/>
      <c r="BM572" s="6"/>
      <c r="BN572" s="6"/>
      <c r="BO572" s="80"/>
    </row>
    <row r="573" spans="1:67">
      <c r="A573" s="33"/>
      <c r="D573" s="2"/>
      <c r="E573" s="80"/>
      <c r="I573" s="29"/>
      <c r="S573" s="6"/>
      <c r="T573" s="6"/>
      <c r="U573" s="6"/>
      <c r="V573" s="106"/>
      <c r="W573" s="106"/>
      <c r="X573" s="6"/>
      <c r="AA573" s="6"/>
      <c r="AC573" s="6"/>
      <c r="AE573" s="6"/>
      <c r="BA573" s="80"/>
      <c r="BF573" s="107"/>
      <c r="BH573" s="107"/>
      <c r="BI573" s="107"/>
      <c r="BJ573" s="107"/>
      <c r="BK573" s="80"/>
      <c r="BL573" s="15"/>
      <c r="BM573" s="6"/>
      <c r="BN573" s="6"/>
      <c r="BO573" s="80"/>
    </row>
    <row r="574" spans="1:67">
      <c r="A574" s="33"/>
      <c r="C574" s="107"/>
      <c r="D574" s="2"/>
      <c r="E574" s="80"/>
      <c r="I574" s="29"/>
      <c r="P574" s="107"/>
      <c r="S574" s="6"/>
      <c r="T574" s="6"/>
      <c r="U574" s="6"/>
      <c r="V574" s="106"/>
      <c r="W574" s="106"/>
      <c r="X574" s="6"/>
      <c r="AA574" s="6"/>
      <c r="AC574" s="6"/>
      <c r="AE574" s="6"/>
      <c r="BA574" s="80"/>
      <c r="BF574" s="107"/>
      <c r="BH574" s="107"/>
      <c r="BI574" s="107"/>
      <c r="BJ574" s="107"/>
      <c r="BK574" s="106"/>
      <c r="BL574" s="15"/>
      <c r="BM574" s="6"/>
      <c r="BN574" s="6"/>
      <c r="BO574" s="106"/>
    </row>
    <row r="575" spans="1:67">
      <c r="A575" s="33"/>
      <c r="C575" s="107"/>
      <c r="D575" s="2"/>
      <c r="E575" s="80"/>
      <c r="I575" s="29"/>
      <c r="P575" s="107"/>
      <c r="S575" s="6"/>
      <c r="T575" s="6"/>
      <c r="U575" s="6"/>
      <c r="V575" s="106"/>
      <c r="W575" s="106"/>
      <c r="X575" s="6"/>
      <c r="AA575" s="6"/>
      <c r="AB575" s="6"/>
      <c r="AC575" s="6"/>
      <c r="AE575" s="6"/>
      <c r="BA575" s="80"/>
      <c r="BF575" s="107"/>
      <c r="BI575" s="107"/>
      <c r="BJ575" s="107"/>
      <c r="BK575" s="106"/>
      <c r="BL575" s="15"/>
      <c r="BM575" s="6"/>
      <c r="BN575" s="6"/>
      <c r="BO575" s="106"/>
    </row>
    <row r="576" spans="1:67">
      <c r="A576" s="33"/>
      <c r="C576" s="107"/>
      <c r="D576" s="2"/>
      <c r="E576" s="80"/>
      <c r="I576" s="29"/>
      <c r="P576" s="107"/>
      <c r="S576" s="6"/>
      <c r="T576" s="6"/>
      <c r="U576" s="6"/>
      <c r="V576" s="106"/>
      <c r="W576" s="106"/>
      <c r="X576" s="6"/>
      <c r="Y576" s="6"/>
      <c r="AA576" s="6"/>
      <c r="AC576" s="6"/>
      <c r="AE576" s="6"/>
      <c r="BA576" s="80"/>
      <c r="BF576" s="107"/>
      <c r="BI576" s="107"/>
      <c r="BJ576" s="107"/>
      <c r="BK576" s="106"/>
      <c r="BL576" s="15"/>
      <c r="BM576" s="6"/>
      <c r="BN576" s="6"/>
      <c r="BO576" s="106"/>
    </row>
    <row r="577" spans="1:67">
      <c r="A577" s="33"/>
      <c r="C577" s="107"/>
      <c r="D577" s="2"/>
      <c r="E577" s="80"/>
      <c r="I577" s="29"/>
      <c r="P577" s="107"/>
      <c r="S577" s="6"/>
      <c r="T577" s="6"/>
      <c r="U577" s="6"/>
      <c r="V577" s="106"/>
      <c r="W577" s="106"/>
      <c r="X577" s="6"/>
      <c r="AA577" s="6"/>
      <c r="AC577" s="6"/>
      <c r="AE577" s="6"/>
      <c r="BA577" s="80"/>
      <c r="BF577" s="107"/>
      <c r="BH577" s="107"/>
      <c r="BI577" s="107"/>
      <c r="BJ577" s="107"/>
      <c r="BK577" s="106"/>
      <c r="BL577" s="15"/>
      <c r="BM577" s="6"/>
      <c r="BN577" s="6"/>
      <c r="BO577" s="106"/>
    </row>
    <row r="578" spans="1:67">
      <c r="A578" s="33"/>
      <c r="C578" s="107"/>
      <c r="D578" s="2"/>
      <c r="E578" s="80"/>
      <c r="I578" s="29"/>
      <c r="P578" s="107"/>
      <c r="S578" s="6"/>
      <c r="T578" s="6"/>
      <c r="U578" s="6"/>
      <c r="V578" s="106"/>
      <c r="W578" s="106"/>
      <c r="X578" s="6"/>
      <c r="AA578" s="6"/>
      <c r="AC578" s="6"/>
      <c r="AE578" s="6"/>
      <c r="BA578" s="80"/>
      <c r="BF578" s="107"/>
      <c r="BH578" s="107"/>
      <c r="BI578" s="107"/>
      <c r="BJ578" s="107"/>
      <c r="BK578" s="106"/>
      <c r="BL578" s="15"/>
      <c r="BM578" s="6"/>
      <c r="BN578" s="6"/>
      <c r="BO578" s="106"/>
    </row>
    <row r="579" spans="1:67">
      <c r="A579" s="33"/>
      <c r="C579" s="107"/>
      <c r="D579" s="2"/>
      <c r="E579" s="80"/>
      <c r="I579" s="29"/>
      <c r="P579" s="107"/>
      <c r="S579" s="6"/>
      <c r="T579" s="6"/>
      <c r="U579" s="6"/>
      <c r="V579" s="106"/>
      <c r="W579" s="106"/>
      <c r="X579" s="6"/>
      <c r="AA579" s="6"/>
      <c r="AC579" s="6"/>
      <c r="AE579" s="6"/>
      <c r="BA579" s="80"/>
      <c r="BF579" s="107"/>
      <c r="BH579" s="107"/>
      <c r="BI579" s="107"/>
      <c r="BJ579" s="107"/>
      <c r="BK579" s="106"/>
      <c r="BL579" s="15"/>
      <c r="BM579" s="6"/>
      <c r="BN579" s="6"/>
      <c r="BO579" s="106"/>
    </row>
    <row r="580" spans="1:67">
      <c r="A580" s="33"/>
      <c r="D580" s="2"/>
      <c r="E580" s="80"/>
      <c r="I580" s="29"/>
      <c r="P580" s="107"/>
      <c r="S580" s="6"/>
      <c r="T580" s="6"/>
      <c r="U580" s="6"/>
      <c r="V580" s="106"/>
      <c r="W580" s="106"/>
      <c r="X580" s="6"/>
      <c r="Y580" s="6"/>
      <c r="AA580" s="6"/>
      <c r="AC580" s="6"/>
      <c r="AE580" s="6"/>
      <c r="AG580" s="6"/>
      <c r="BA580" s="80"/>
      <c r="BF580" s="107"/>
      <c r="BI580" s="107"/>
      <c r="BJ580" s="107"/>
      <c r="BK580" s="106"/>
      <c r="BL580" s="15"/>
      <c r="BM580" s="6"/>
      <c r="BN580" s="6"/>
      <c r="BO580" s="106"/>
    </row>
    <row r="581" spans="1:67">
      <c r="A581" s="33"/>
      <c r="C581" s="107"/>
      <c r="D581" s="2"/>
      <c r="E581" s="80"/>
      <c r="I581" s="29"/>
      <c r="Q581" s="4"/>
      <c r="S581" s="6"/>
      <c r="T581" s="6"/>
      <c r="U581" s="6"/>
      <c r="V581" s="106"/>
      <c r="W581" s="106"/>
      <c r="X581" s="6"/>
      <c r="AA581" s="6"/>
      <c r="AC581" s="6"/>
      <c r="AE581" s="6"/>
      <c r="BA581" s="80"/>
      <c r="BF581" s="109"/>
      <c r="BH581" s="107"/>
      <c r="BI581" s="107"/>
      <c r="BJ581" s="107"/>
      <c r="BK581" s="80"/>
      <c r="BL581" s="15"/>
      <c r="BM581" s="6"/>
      <c r="BN581" s="6"/>
      <c r="BO581" s="80"/>
    </row>
    <row r="582" spans="1:67">
      <c r="A582" s="33"/>
      <c r="C582" s="107"/>
      <c r="D582" s="2"/>
      <c r="E582" s="80"/>
      <c r="I582" s="29"/>
      <c r="P582" s="107"/>
      <c r="S582" s="6"/>
      <c r="T582" s="6"/>
      <c r="U582" s="6"/>
      <c r="V582" s="106"/>
      <c r="W582" s="106"/>
      <c r="X582" s="6"/>
      <c r="AA582" s="6"/>
      <c r="AC582" s="6"/>
      <c r="AE582" s="6"/>
      <c r="BA582" s="80"/>
      <c r="BF582" s="107"/>
      <c r="BI582" s="107"/>
      <c r="BK582" s="106"/>
      <c r="BL582" s="15"/>
      <c r="BM582" s="6"/>
      <c r="BN582" s="6"/>
      <c r="BO582" s="106"/>
    </row>
    <row r="583" spans="1:67">
      <c r="A583" s="33"/>
      <c r="C583" s="107"/>
      <c r="D583" s="2"/>
      <c r="E583" s="80"/>
      <c r="I583" s="29"/>
      <c r="P583" s="107"/>
      <c r="S583" s="6"/>
      <c r="T583" s="6"/>
      <c r="U583" s="6"/>
      <c r="V583" s="106"/>
      <c r="W583" s="106"/>
      <c r="X583" s="6"/>
      <c r="AA583" s="6"/>
      <c r="AC583" s="6"/>
      <c r="AE583" s="6"/>
      <c r="BA583" s="80"/>
      <c r="BF583" s="107"/>
      <c r="BH583" s="107"/>
      <c r="BI583" s="107"/>
      <c r="BJ583" s="107"/>
      <c r="BK583" s="106"/>
      <c r="BL583" s="15"/>
      <c r="BM583" s="6"/>
      <c r="BN583" s="6"/>
      <c r="BO583" s="106"/>
    </row>
    <row r="584" spans="1:67">
      <c r="A584" s="33"/>
      <c r="C584" s="107"/>
      <c r="D584" s="2"/>
      <c r="E584" s="80"/>
      <c r="I584" s="29"/>
      <c r="Q584" s="4"/>
      <c r="S584" s="6"/>
      <c r="T584" s="6"/>
      <c r="U584" s="6"/>
      <c r="V584" s="106"/>
      <c r="W584" s="106"/>
      <c r="X584" s="6"/>
      <c r="AA584" s="6"/>
      <c r="AC584" s="6"/>
      <c r="AE584" s="6"/>
      <c r="BA584" s="80"/>
      <c r="BF584" s="109"/>
      <c r="BH584" s="107"/>
      <c r="BI584" s="107"/>
      <c r="BJ584" s="107"/>
      <c r="BK584" s="106"/>
      <c r="BL584" s="15"/>
      <c r="BM584" s="6"/>
      <c r="BN584" s="6"/>
      <c r="BO584" s="106"/>
    </row>
    <row r="585" spans="1:67">
      <c r="A585" s="33"/>
      <c r="C585" s="107"/>
      <c r="D585" s="2"/>
      <c r="E585" s="80"/>
      <c r="I585" s="29"/>
      <c r="P585" s="107"/>
      <c r="S585" s="6"/>
      <c r="T585" s="6"/>
      <c r="U585" s="6"/>
      <c r="V585" s="106"/>
      <c r="W585" s="106"/>
      <c r="X585" s="6"/>
      <c r="Y585" s="6"/>
      <c r="AA585" s="6"/>
      <c r="AC585" s="6"/>
      <c r="AE585" s="6"/>
      <c r="BA585" s="80"/>
      <c r="BF585" s="107"/>
      <c r="BI585" s="107"/>
      <c r="BJ585" s="107"/>
      <c r="BK585" s="106"/>
      <c r="BL585" s="15"/>
      <c r="BM585" s="6"/>
      <c r="BN585" s="6"/>
      <c r="BO585" s="106"/>
    </row>
    <row r="586" spans="1:67">
      <c r="A586" s="33"/>
      <c r="D586" s="2"/>
      <c r="E586" s="80"/>
      <c r="I586" s="29"/>
      <c r="Q586" s="4"/>
      <c r="S586" s="6"/>
      <c r="T586" s="6"/>
      <c r="U586" s="6"/>
      <c r="V586" s="106"/>
      <c r="W586" s="106"/>
      <c r="X586" s="6"/>
      <c r="AA586" s="6"/>
      <c r="AC586" s="6"/>
      <c r="AE586" s="6"/>
      <c r="BA586" s="80"/>
      <c r="BF586" s="4"/>
      <c r="BI586" s="107"/>
      <c r="BK586" s="80"/>
      <c r="BL586" s="15"/>
      <c r="BM586" s="6"/>
      <c r="BN586" s="6"/>
      <c r="BO586" s="80"/>
    </row>
    <row r="587" spans="1:67">
      <c r="A587" s="33"/>
      <c r="C587" s="107"/>
      <c r="D587" s="2"/>
      <c r="E587" s="80"/>
      <c r="I587" s="29"/>
      <c r="Q587" s="4"/>
      <c r="S587" s="6"/>
      <c r="T587" s="6"/>
      <c r="U587" s="6"/>
      <c r="V587" s="106"/>
      <c r="W587" s="106"/>
      <c r="X587" s="6"/>
      <c r="AA587" s="6"/>
      <c r="AC587" s="6"/>
      <c r="AE587" s="6"/>
      <c r="BA587" s="80"/>
      <c r="BF587" s="109"/>
      <c r="BH587" s="107"/>
      <c r="BI587" s="107"/>
      <c r="BJ587" s="107"/>
      <c r="BK587" s="80"/>
      <c r="BL587" s="15"/>
      <c r="BM587" s="6"/>
      <c r="BN587" s="6"/>
      <c r="BO587" s="80"/>
    </row>
    <row r="588" spans="1:67">
      <c r="A588" s="33"/>
      <c r="C588" s="107"/>
      <c r="D588" s="2"/>
      <c r="E588" s="80"/>
      <c r="I588" s="29"/>
      <c r="P588" s="107"/>
      <c r="S588" s="6"/>
      <c r="T588" s="6"/>
      <c r="U588" s="6"/>
      <c r="V588" s="106"/>
      <c r="W588" s="106"/>
      <c r="X588" s="6"/>
      <c r="AA588" s="6"/>
      <c r="AC588" s="6"/>
      <c r="AE588" s="6"/>
      <c r="BA588" s="80"/>
      <c r="BF588" s="107"/>
      <c r="BI588" s="107"/>
      <c r="BK588" s="106"/>
      <c r="BL588" s="15"/>
      <c r="BM588" s="6"/>
      <c r="BN588" s="6"/>
      <c r="BO588" s="106"/>
    </row>
    <row r="589" spans="1:67">
      <c r="A589" s="33"/>
      <c r="C589" s="107"/>
      <c r="D589" s="2"/>
      <c r="E589" s="80"/>
      <c r="I589" s="29"/>
      <c r="Q589" s="4"/>
      <c r="S589" s="6"/>
      <c r="T589" s="6"/>
      <c r="U589" s="6"/>
      <c r="V589" s="106"/>
      <c r="W589" s="106"/>
      <c r="X589" s="6"/>
      <c r="Y589" s="6"/>
      <c r="AA589" s="6"/>
      <c r="AC589" s="6"/>
      <c r="AE589" s="6"/>
      <c r="BA589" s="80"/>
      <c r="BF589" s="109"/>
      <c r="BH589" s="107"/>
      <c r="BI589" s="107"/>
      <c r="BJ589" s="107"/>
      <c r="BK589" s="106"/>
      <c r="BL589" s="15"/>
      <c r="BM589" s="6"/>
      <c r="BN589" s="6"/>
      <c r="BO589" s="106"/>
    </row>
    <row r="590" spans="1:67">
      <c r="A590" s="33"/>
      <c r="C590" s="107"/>
      <c r="D590" s="2"/>
      <c r="E590" s="80"/>
      <c r="I590" s="29"/>
      <c r="P590" s="107"/>
      <c r="S590" s="6"/>
      <c r="T590" s="6"/>
      <c r="U590" s="6"/>
      <c r="V590" s="106"/>
      <c r="W590" s="106"/>
      <c r="X590" s="6"/>
      <c r="AA590" s="6"/>
      <c r="AC590" s="6"/>
      <c r="AE590" s="6"/>
      <c r="BA590" s="80"/>
      <c r="BF590" s="109"/>
      <c r="BH590" s="107"/>
      <c r="BK590" s="106"/>
      <c r="BL590" s="15"/>
      <c r="BM590" s="6"/>
      <c r="BN590" s="6"/>
      <c r="BO590" s="106"/>
    </row>
    <row r="591" spans="1:67">
      <c r="A591" s="33"/>
      <c r="C591" s="107"/>
      <c r="D591" s="2"/>
      <c r="E591" s="80"/>
      <c r="I591" s="29"/>
      <c r="P591" s="107"/>
      <c r="S591" s="6"/>
      <c r="T591" s="6"/>
      <c r="U591" s="6"/>
      <c r="V591" s="106"/>
      <c r="W591" s="106"/>
      <c r="X591" s="6"/>
      <c r="Y591" s="6"/>
      <c r="AA591" s="6"/>
      <c r="AC591" s="6"/>
      <c r="AE591" s="6"/>
      <c r="AG591" s="6"/>
      <c r="BA591" s="80"/>
      <c r="BF591" s="107"/>
      <c r="BH591" s="107"/>
      <c r="BI591" s="107"/>
      <c r="BJ591" s="107"/>
      <c r="BK591" s="106"/>
      <c r="BL591" s="15"/>
      <c r="BM591" s="6"/>
      <c r="BN591" s="6"/>
      <c r="BO591" s="106"/>
    </row>
    <row r="592" spans="1:67">
      <c r="A592" s="33"/>
      <c r="C592" s="107"/>
      <c r="D592" s="2"/>
      <c r="E592" s="80"/>
      <c r="I592" s="29"/>
      <c r="P592" s="107"/>
      <c r="S592" s="6"/>
      <c r="T592" s="6"/>
      <c r="U592" s="6"/>
      <c r="V592" s="106"/>
      <c r="W592" s="106"/>
      <c r="X592" s="6"/>
      <c r="AA592" s="6"/>
      <c r="AC592" s="6"/>
      <c r="AE592" s="6"/>
      <c r="BA592" s="80"/>
      <c r="BF592" s="107"/>
      <c r="BH592" s="107"/>
      <c r="BI592" s="107"/>
      <c r="BJ592" s="107"/>
      <c r="BK592" s="106"/>
      <c r="BL592" s="15"/>
      <c r="BM592" s="6"/>
      <c r="BN592" s="6"/>
      <c r="BO592" s="106"/>
    </row>
    <row r="593" spans="1:67">
      <c r="A593" s="33"/>
      <c r="C593" s="107"/>
      <c r="D593" s="2"/>
      <c r="E593" s="80"/>
      <c r="I593" s="29"/>
      <c r="P593" s="107"/>
      <c r="Q593" s="4"/>
      <c r="S593" s="6"/>
      <c r="T593" s="6"/>
      <c r="U593" s="6"/>
      <c r="V593" s="106"/>
      <c r="W593" s="106"/>
      <c r="X593" s="6"/>
      <c r="AA593" s="6"/>
      <c r="AC593" s="6"/>
      <c r="AE593" s="6"/>
      <c r="BA593" s="80"/>
      <c r="BF593" s="107"/>
      <c r="BH593" s="107"/>
      <c r="BI593" s="107"/>
      <c r="BK593" s="106"/>
      <c r="BL593" s="15"/>
      <c r="BM593" s="6"/>
      <c r="BN593" s="6"/>
      <c r="BO593" s="106"/>
    </row>
    <row r="594" spans="1:67">
      <c r="A594" s="33"/>
      <c r="C594" s="107"/>
      <c r="D594" s="2"/>
      <c r="E594" s="80"/>
      <c r="I594" s="29"/>
      <c r="P594" s="107"/>
      <c r="Q594" s="4"/>
      <c r="S594" s="6"/>
      <c r="T594" s="6"/>
      <c r="U594" s="6"/>
      <c r="V594" s="106"/>
      <c r="W594" s="106"/>
      <c r="X594" s="6"/>
      <c r="Y594" s="6"/>
      <c r="AA594" s="6"/>
      <c r="AC594" s="6"/>
      <c r="AE594" s="6"/>
      <c r="BA594" s="80"/>
      <c r="BF594" s="109"/>
      <c r="BH594" s="107"/>
      <c r="BI594" s="107"/>
      <c r="BJ594" s="107"/>
      <c r="BK594" s="80"/>
      <c r="BL594" s="15"/>
      <c r="BM594" s="6"/>
      <c r="BN594" s="6"/>
      <c r="BO594" s="80"/>
    </row>
    <row r="595" spans="1:67">
      <c r="A595" s="33"/>
      <c r="C595" s="107"/>
      <c r="D595" s="2"/>
      <c r="E595" s="80"/>
      <c r="I595" s="29"/>
      <c r="P595" s="107"/>
      <c r="S595" s="6"/>
      <c r="T595" s="6"/>
      <c r="U595" s="6"/>
      <c r="V595" s="106"/>
      <c r="W595" s="106"/>
      <c r="X595" s="6"/>
      <c r="Y595" s="6"/>
      <c r="AA595" s="6"/>
      <c r="AC595" s="6"/>
      <c r="AE595" s="6"/>
      <c r="BA595" s="80"/>
      <c r="BF595" s="107"/>
      <c r="BK595" s="106"/>
      <c r="BL595" s="15"/>
      <c r="BM595" s="6"/>
      <c r="BN595" s="6"/>
      <c r="BO595" s="106"/>
    </row>
    <row r="596" spans="1:67">
      <c r="A596" s="33"/>
      <c r="C596" s="107"/>
      <c r="D596" s="2"/>
      <c r="E596" s="80"/>
      <c r="I596" s="29"/>
      <c r="P596" s="107"/>
      <c r="S596" s="6"/>
      <c r="T596" s="6"/>
      <c r="U596" s="6"/>
      <c r="V596" s="106"/>
      <c r="W596" s="106"/>
      <c r="X596" s="6"/>
      <c r="AA596" s="6"/>
      <c r="AC596" s="6"/>
      <c r="AE596" s="6"/>
      <c r="AF596" s="6"/>
      <c r="BA596" s="80"/>
      <c r="BF596" s="107"/>
      <c r="BK596" s="106"/>
      <c r="BL596" s="15"/>
      <c r="BM596" s="6"/>
      <c r="BN596" s="6"/>
      <c r="BO596" s="106"/>
    </row>
    <row r="597" spans="1:67">
      <c r="A597" s="33"/>
      <c r="C597" s="107"/>
      <c r="D597" s="2"/>
      <c r="E597" s="80"/>
      <c r="I597" s="29"/>
      <c r="P597" s="107"/>
      <c r="Q597" s="4"/>
      <c r="S597" s="6"/>
      <c r="T597" s="6"/>
      <c r="U597" s="6"/>
      <c r="V597" s="106"/>
      <c r="W597" s="106"/>
      <c r="X597" s="6"/>
      <c r="Y597" s="6"/>
      <c r="AA597" s="6"/>
      <c r="AC597" s="6"/>
      <c r="AE597" s="6"/>
      <c r="BA597" s="80"/>
      <c r="BF597" s="109"/>
      <c r="BH597" s="107"/>
      <c r="BI597" s="107"/>
      <c r="BJ597" s="107"/>
      <c r="BK597" s="106"/>
      <c r="BL597" s="15"/>
      <c r="BM597" s="6"/>
      <c r="BN597" s="6"/>
      <c r="BO597" s="106"/>
    </row>
    <row r="598" spans="1:67">
      <c r="A598" s="33"/>
      <c r="C598" s="107"/>
      <c r="D598" s="2"/>
      <c r="E598" s="80"/>
      <c r="I598" s="29"/>
      <c r="P598" s="107"/>
      <c r="S598" s="6"/>
      <c r="T598" s="6"/>
      <c r="U598" s="6"/>
      <c r="V598" s="106"/>
      <c r="W598" s="106"/>
      <c r="X598" s="6"/>
      <c r="AA598" s="6"/>
      <c r="AC598" s="6"/>
      <c r="AE598" s="6"/>
      <c r="BA598" s="80"/>
      <c r="BF598" s="107"/>
      <c r="BH598" s="107"/>
      <c r="BI598" s="107"/>
      <c r="BK598" s="106"/>
      <c r="BL598" s="15"/>
      <c r="BM598" s="6"/>
      <c r="BN598" s="6"/>
      <c r="BO598" s="106"/>
    </row>
    <row r="599" spans="1:67">
      <c r="A599" s="33"/>
      <c r="C599" s="107"/>
      <c r="D599" s="2"/>
      <c r="E599" s="80"/>
      <c r="I599" s="29"/>
      <c r="P599" s="107"/>
      <c r="Q599" s="4"/>
      <c r="S599" s="6"/>
      <c r="T599" s="6"/>
      <c r="U599" s="6"/>
      <c r="V599" s="106"/>
      <c r="W599" s="106"/>
      <c r="X599" s="6"/>
      <c r="AA599" s="6"/>
      <c r="AC599" s="6"/>
      <c r="AE599" s="6"/>
      <c r="BA599" s="80"/>
      <c r="BF599" s="107"/>
      <c r="BH599" s="107"/>
      <c r="BI599" s="107"/>
      <c r="BJ599" s="107"/>
      <c r="BK599" s="106"/>
      <c r="BL599" s="15"/>
      <c r="BM599" s="6"/>
      <c r="BN599" s="6"/>
      <c r="BO599" s="106"/>
    </row>
    <row r="600" spans="1:67">
      <c r="A600" s="33"/>
      <c r="C600" s="107"/>
      <c r="D600" s="2"/>
      <c r="E600" s="80"/>
      <c r="I600" s="29"/>
      <c r="P600" s="107"/>
      <c r="S600" s="6"/>
      <c r="T600" s="6"/>
      <c r="U600" s="6"/>
      <c r="V600" s="106"/>
      <c r="W600" s="106"/>
      <c r="X600" s="6"/>
      <c r="AA600" s="6"/>
      <c r="AC600" s="6"/>
      <c r="AE600" s="6"/>
      <c r="BA600" s="80"/>
      <c r="BF600" s="106"/>
      <c r="BK600" s="106"/>
      <c r="BL600" s="15"/>
      <c r="BM600" s="6"/>
      <c r="BN600" s="6"/>
      <c r="BO600" s="106"/>
    </row>
    <row r="601" spans="1:67">
      <c r="A601" s="33"/>
      <c r="C601" s="107"/>
      <c r="D601" s="2"/>
      <c r="E601" s="80"/>
      <c r="I601" s="29"/>
      <c r="Q601" s="4"/>
      <c r="S601" s="6"/>
      <c r="T601" s="6"/>
      <c r="U601" s="6"/>
      <c r="V601" s="106"/>
      <c r="W601" s="106"/>
      <c r="X601" s="6"/>
      <c r="AA601" s="6"/>
      <c r="AC601" s="6"/>
      <c r="AE601" s="6"/>
      <c r="BA601" s="80"/>
      <c r="BF601" s="108"/>
      <c r="BH601" s="107"/>
      <c r="BI601" s="107"/>
      <c r="BJ601" s="107"/>
      <c r="BK601" s="106"/>
      <c r="BL601" s="15"/>
      <c r="BM601" s="6"/>
      <c r="BN601" s="6"/>
      <c r="BO601" s="106"/>
    </row>
    <row r="602" spans="1:67">
      <c r="A602" s="33"/>
      <c r="C602" s="107"/>
      <c r="D602" s="2"/>
      <c r="E602" s="80"/>
      <c r="I602" s="29"/>
      <c r="P602" s="107"/>
      <c r="S602" s="6"/>
      <c r="T602" s="6"/>
      <c r="U602" s="6"/>
      <c r="V602" s="106"/>
      <c r="W602" s="106"/>
      <c r="AA602" s="6"/>
      <c r="AE602" s="6"/>
      <c r="BA602" s="80"/>
      <c r="BF602" s="108"/>
      <c r="BK602" s="106"/>
      <c r="BL602" s="15"/>
      <c r="BM602" s="6"/>
      <c r="BN602" s="6"/>
      <c r="BO602" s="106"/>
    </row>
    <row r="603" spans="1:67">
      <c r="A603" s="33"/>
      <c r="C603" s="107"/>
      <c r="D603" s="2"/>
      <c r="E603" s="80"/>
      <c r="I603" s="29"/>
      <c r="Q603" s="4"/>
      <c r="S603" s="6"/>
      <c r="T603" s="6"/>
      <c r="U603" s="6"/>
      <c r="V603" s="106"/>
      <c r="W603" s="106"/>
      <c r="AA603" s="6"/>
      <c r="AE603" s="6"/>
      <c r="BA603" s="80"/>
      <c r="BF603" s="106"/>
      <c r="BH603" s="107"/>
      <c r="BI603" s="107"/>
      <c r="BJ603" s="107"/>
      <c r="BK603" s="106"/>
      <c r="BL603" s="15"/>
      <c r="BM603" s="6"/>
      <c r="BN603" s="6"/>
      <c r="BO603" s="106"/>
    </row>
    <row r="604" spans="1:67">
      <c r="A604" s="33"/>
      <c r="C604" s="107"/>
      <c r="D604" s="2"/>
      <c r="E604" s="80"/>
      <c r="I604" s="29"/>
      <c r="P604" s="107"/>
      <c r="S604" s="6"/>
      <c r="T604" s="6"/>
      <c r="U604" s="6"/>
      <c r="V604" s="106"/>
      <c r="W604" s="106"/>
      <c r="AA604" s="6"/>
      <c r="AE604" s="6"/>
      <c r="BA604" s="80"/>
      <c r="BF604" s="106"/>
      <c r="BH604" s="107"/>
      <c r="BI604" s="107"/>
      <c r="BJ604" s="107"/>
      <c r="BK604" s="106"/>
      <c r="BL604" s="15"/>
      <c r="BM604" s="6"/>
      <c r="BN604" s="6"/>
      <c r="BO604" s="106"/>
    </row>
    <row r="605" spans="1:67">
      <c r="A605" s="33"/>
      <c r="C605" s="107"/>
      <c r="D605" s="2"/>
      <c r="E605" s="80"/>
      <c r="I605" s="29"/>
      <c r="P605" s="107"/>
      <c r="S605" s="6"/>
      <c r="T605" s="6"/>
      <c r="U605" s="6"/>
      <c r="V605" s="106"/>
      <c r="W605" s="106"/>
      <c r="AA605" s="6"/>
      <c r="AE605" s="6"/>
      <c r="BA605" s="80"/>
      <c r="BF605" s="106"/>
      <c r="BI605" s="107"/>
      <c r="BK605" s="106"/>
      <c r="BL605" s="15"/>
      <c r="BM605" s="6"/>
      <c r="BN605" s="6"/>
      <c r="BO605" s="106"/>
    </row>
    <row r="606" spans="1:67">
      <c r="A606" s="33"/>
      <c r="C606" s="107"/>
      <c r="D606" s="2"/>
      <c r="E606" s="80"/>
      <c r="I606" s="29"/>
      <c r="P606" s="107"/>
      <c r="Q606" s="4"/>
      <c r="S606" s="6"/>
      <c r="T606" s="6"/>
      <c r="U606" s="6"/>
      <c r="V606" s="106"/>
      <c r="W606" s="106"/>
      <c r="AA606" s="6"/>
      <c r="AE606" s="6"/>
      <c r="BA606" s="80"/>
      <c r="BF606" s="106"/>
      <c r="BH606" s="107"/>
      <c r="BI606" s="107"/>
      <c r="BJ606" s="107"/>
      <c r="BK606" s="106"/>
      <c r="BL606" s="15"/>
      <c r="BM606" s="6"/>
      <c r="BN606" s="6"/>
      <c r="BO606" s="106"/>
    </row>
    <row r="607" spans="1:67">
      <c r="A607" s="33"/>
      <c r="C607" s="107"/>
      <c r="D607" s="2"/>
      <c r="E607" s="80"/>
      <c r="I607" s="29"/>
      <c r="P607" s="107"/>
      <c r="Q607" s="4"/>
      <c r="S607" s="6"/>
      <c r="T607" s="6"/>
      <c r="U607" s="6"/>
      <c r="V607" s="106"/>
      <c r="W607" s="106"/>
      <c r="AA607" s="6"/>
      <c r="AE607" s="6"/>
      <c r="BA607" s="80"/>
      <c r="BF607" s="106"/>
      <c r="BH607" s="107"/>
      <c r="BI607" s="107"/>
      <c r="BJ607" s="107"/>
      <c r="BK607" s="106"/>
      <c r="BL607" s="15"/>
      <c r="BM607" s="6"/>
      <c r="BN607" s="6"/>
      <c r="BO607" s="106"/>
    </row>
    <row r="608" spans="1:67">
      <c r="A608" s="33"/>
      <c r="C608" s="107"/>
      <c r="D608" s="2"/>
      <c r="E608" s="80"/>
      <c r="I608" s="29"/>
      <c r="P608" s="107"/>
      <c r="S608" s="6"/>
      <c r="T608" s="6"/>
      <c r="U608" s="6"/>
      <c r="V608" s="106"/>
      <c r="W608" s="106"/>
      <c r="AA608" s="6"/>
      <c r="AE608" s="6"/>
      <c r="BA608" s="80"/>
      <c r="BF608" s="106"/>
      <c r="BH608" s="107"/>
      <c r="BI608" s="107"/>
      <c r="BJ608" s="107"/>
      <c r="BK608" s="106"/>
      <c r="BL608" s="15"/>
      <c r="BM608" s="6"/>
      <c r="BN608" s="6"/>
      <c r="BO608" s="106"/>
    </row>
    <row r="609" spans="1:67">
      <c r="A609" s="33"/>
      <c r="C609" s="107"/>
      <c r="D609" s="2"/>
      <c r="E609" s="80"/>
      <c r="I609" s="29"/>
      <c r="P609" s="107"/>
      <c r="Q609" s="4"/>
      <c r="S609" s="6"/>
      <c r="T609" s="6"/>
      <c r="U609" s="6"/>
      <c r="V609" s="106"/>
      <c r="W609" s="106"/>
      <c r="AA609" s="6"/>
      <c r="AE609" s="6"/>
      <c r="BA609" s="80"/>
      <c r="BF609" s="106"/>
      <c r="BH609" s="107"/>
      <c r="BI609" s="107"/>
      <c r="BJ609" s="107"/>
      <c r="BK609" s="106"/>
      <c r="BL609" s="15"/>
      <c r="BM609" s="6"/>
      <c r="BN609" s="6"/>
      <c r="BO609" s="106"/>
    </row>
    <row r="610" spans="1:67">
      <c r="A610" s="33"/>
      <c r="C610" s="107"/>
      <c r="D610" s="2"/>
      <c r="E610" s="80"/>
      <c r="I610" s="29"/>
      <c r="S610" s="6"/>
      <c r="T610" s="6"/>
      <c r="U610" s="6"/>
      <c r="V610" s="106"/>
      <c r="W610" s="106"/>
      <c r="AA610" s="6"/>
      <c r="AE610" s="6"/>
      <c r="BA610" s="80"/>
      <c r="BF610" s="108"/>
      <c r="BH610" s="107"/>
      <c r="BI610" s="107"/>
      <c r="BJ610" s="107"/>
      <c r="BK610" s="106"/>
      <c r="BL610" s="15"/>
      <c r="BM610" s="6"/>
      <c r="BN610" s="6"/>
      <c r="BO610" s="106"/>
    </row>
    <row r="611" spans="1:67">
      <c r="A611" s="33"/>
      <c r="C611" s="107"/>
      <c r="D611" s="2"/>
      <c r="E611" s="80"/>
      <c r="I611" s="29"/>
      <c r="P611" s="107"/>
      <c r="S611" s="6"/>
      <c r="T611" s="6"/>
      <c r="U611" s="6"/>
      <c r="V611" s="106"/>
      <c r="W611" s="106"/>
      <c r="AA611" s="6"/>
      <c r="AE611" s="6"/>
      <c r="BA611" s="80"/>
      <c r="BF611" s="106"/>
      <c r="BH611" s="107"/>
      <c r="BI611" s="107"/>
      <c r="BJ611" s="107"/>
      <c r="BK611" s="106"/>
      <c r="BL611" s="15"/>
      <c r="BM611" s="6"/>
      <c r="BN611" s="6"/>
      <c r="BO611" s="106"/>
    </row>
    <row r="612" spans="1:67">
      <c r="A612" s="33"/>
      <c r="C612" s="107"/>
      <c r="D612" s="2"/>
      <c r="E612" s="80"/>
      <c r="I612" s="29"/>
      <c r="P612" s="107"/>
      <c r="S612" s="6"/>
      <c r="T612" s="6"/>
      <c r="U612" s="6"/>
      <c r="V612" s="106"/>
      <c r="W612" s="106"/>
      <c r="AA612" s="6"/>
      <c r="AE612" s="6"/>
      <c r="BA612" s="80"/>
      <c r="BF612" s="106"/>
      <c r="BH612" s="107"/>
      <c r="BI612" s="107"/>
      <c r="BJ612" s="107"/>
      <c r="BK612" s="106"/>
      <c r="BL612" s="15"/>
      <c r="BM612" s="6"/>
      <c r="BN612" s="6"/>
      <c r="BO612" s="106"/>
    </row>
    <row r="613" spans="1:67">
      <c r="A613" s="33"/>
      <c r="C613" s="107"/>
      <c r="D613" s="2"/>
      <c r="E613" s="80"/>
      <c r="I613" s="29"/>
      <c r="P613" s="107"/>
      <c r="S613" s="6"/>
      <c r="T613" s="6"/>
      <c r="U613" s="6"/>
      <c r="V613" s="106"/>
      <c r="W613" s="106"/>
      <c r="AA613" s="6"/>
      <c r="AE613" s="6"/>
      <c r="BA613" s="80"/>
      <c r="BF613" s="106"/>
      <c r="BH613" s="107"/>
      <c r="BI613" s="107"/>
      <c r="BJ613" s="107"/>
      <c r="BK613" s="106"/>
      <c r="BL613" s="15"/>
      <c r="BM613" s="6"/>
      <c r="BN613" s="6"/>
      <c r="BO613" s="106"/>
    </row>
    <row r="614" spans="1:67">
      <c r="A614" s="33"/>
      <c r="C614" s="107"/>
      <c r="D614" s="2"/>
      <c r="E614" s="80"/>
      <c r="I614" s="29"/>
      <c r="P614" s="107"/>
      <c r="S614" s="6"/>
      <c r="T614" s="6"/>
      <c r="U614" s="6"/>
      <c r="V614" s="106"/>
      <c r="W614" s="106"/>
      <c r="AA614" s="6"/>
      <c r="AE614" s="6"/>
      <c r="BA614" s="80"/>
      <c r="BF614" s="106"/>
      <c r="BI614" s="107"/>
      <c r="BJ614" s="107"/>
      <c r="BK614" s="106"/>
      <c r="BL614" s="15"/>
      <c r="BM614" s="6"/>
      <c r="BN614" s="6"/>
      <c r="BO614" s="106"/>
    </row>
    <row r="615" spans="1:67">
      <c r="A615" s="33"/>
      <c r="C615" s="107"/>
      <c r="D615" s="2"/>
      <c r="E615" s="80"/>
      <c r="I615" s="29"/>
      <c r="P615" s="107"/>
      <c r="S615" s="6"/>
      <c r="T615" s="6"/>
      <c r="U615" s="6"/>
      <c r="V615" s="106"/>
      <c r="W615" s="106"/>
      <c r="AA615" s="6"/>
      <c r="AE615" s="6"/>
      <c r="BA615" s="80"/>
      <c r="BF615" s="106"/>
      <c r="BH615" s="107"/>
      <c r="BI615" s="107"/>
      <c r="BJ615" s="107"/>
      <c r="BK615" s="106"/>
      <c r="BL615" s="15"/>
      <c r="BM615" s="6"/>
      <c r="BN615" s="6"/>
      <c r="BO615" s="106"/>
    </row>
    <row r="616" spans="1:67">
      <c r="A616" s="33"/>
      <c r="C616" s="107"/>
      <c r="D616" s="2"/>
      <c r="E616" s="80"/>
      <c r="I616" s="29"/>
      <c r="P616" s="107"/>
      <c r="S616" s="6"/>
      <c r="T616" s="6"/>
      <c r="U616" s="6"/>
      <c r="V616" s="106"/>
      <c r="W616" s="106"/>
      <c r="AA616" s="6"/>
      <c r="AE616" s="6"/>
      <c r="BA616" s="80"/>
      <c r="BF616" s="106"/>
      <c r="BH616" s="107"/>
      <c r="BI616" s="107"/>
      <c r="BJ616" s="107"/>
      <c r="BK616" s="106"/>
      <c r="BL616" s="15"/>
      <c r="BM616" s="6"/>
      <c r="BN616" s="6"/>
      <c r="BO616" s="106"/>
    </row>
    <row r="617" spans="1:67">
      <c r="A617" s="33"/>
      <c r="C617" s="107"/>
      <c r="D617" s="2"/>
      <c r="E617" s="80"/>
      <c r="I617" s="29"/>
      <c r="P617" s="107"/>
      <c r="S617" s="6"/>
      <c r="T617" s="6"/>
      <c r="U617" s="6"/>
      <c r="V617" s="106"/>
      <c r="W617" s="106"/>
      <c r="AA617" s="6"/>
      <c r="AE617" s="6"/>
      <c r="BA617" s="80"/>
      <c r="BF617" s="106"/>
      <c r="BH617" s="107"/>
      <c r="BI617" s="107"/>
      <c r="BJ617" s="107"/>
      <c r="BK617" s="106"/>
      <c r="BL617" s="15"/>
      <c r="BM617" s="6"/>
      <c r="BN617" s="6"/>
      <c r="BO617" s="106"/>
    </row>
    <row r="618" spans="1:67">
      <c r="A618" s="33"/>
      <c r="C618" s="107"/>
      <c r="D618" s="2"/>
      <c r="E618" s="80"/>
      <c r="I618" s="29"/>
      <c r="P618" s="107"/>
      <c r="S618" s="6"/>
      <c r="T618" s="6"/>
      <c r="U618" s="6"/>
      <c r="V618" s="106"/>
      <c r="W618" s="106"/>
      <c r="AA618" s="6"/>
      <c r="AE618" s="6"/>
      <c r="BA618" s="80"/>
      <c r="BF618" s="106"/>
      <c r="BH618" s="107"/>
      <c r="BI618" s="107"/>
      <c r="BJ618" s="107"/>
      <c r="BK618" s="106"/>
      <c r="BL618" s="15"/>
      <c r="BM618" s="6"/>
      <c r="BN618" s="6"/>
      <c r="BO618" s="106"/>
    </row>
  </sheetData>
  <conditionalFormatting sqref="A2:BP210">
    <cfRule type="expression" dxfId="789" priority="154">
      <formula>$R2="interview scheduled"</formula>
    </cfRule>
    <cfRule type="expression" dxfId="788" priority="155">
      <formula>$R2="Removed"</formula>
    </cfRule>
    <cfRule type="expression" dxfId="787" priority="156">
      <formula>$R2="in process with PM"</formula>
    </cfRule>
    <cfRule type="expression" dxfId="786" priority="157">
      <formula>$R2="appears eligible"</formula>
    </cfRule>
    <cfRule type="expression" dxfId="785" priority="158">
      <formula>$R2="tim's contacted"</formula>
    </cfRule>
    <cfRule type="expression" dxfId="784" priority="159">
      <formula>$R2="moved in"</formula>
    </cfRule>
  </conditionalFormatting>
  <pageMargins left="0.7" right="0.7" top="0.75" bottom="0.75" header="0.3" footer="0.3"/>
  <pageSetup orientation="landscape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B81F2-8632-4690-924A-E08BD6824D71}">
  <sheetPr>
    <tabColor theme="2" tint="-0.499984740745262"/>
  </sheetPr>
  <dimension ref="A1:P1365"/>
  <sheetViews>
    <sheetView tabSelected="1" workbookViewId="0">
      <selection activeCell="A4" sqref="A4"/>
    </sheetView>
  </sheetViews>
  <sheetFormatPr defaultRowHeight="15"/>
  <cols>
    <col min="1" max="1" width="28.7109375" style="48" customWidth="1"/>
    <col min="2" max="2" width="20.7109375" style="48" customWidth="1"/>
    <col min="3" max="4" width="9.7109375" style="48" customWidth="1"/>
    <col min="5" max="5" width="10.7109375" style="48" customWidth="1"/>
    <col min="6" max="6" width="22.7109375" style="48" customWidth="1"/>
    <col min="7" max="7" width="9.140625" style="48" customWidth="1"/>
    <col min="8" max="8" width="15.7109375" style="48" customWidth="1"/>
    <col min="9" max="9" width="13.7109375" style="48" customWidth="1"/>
    <col min="10" max="10" width="22.7109375" style="48" customWidth="1"/>
    <col min="11" max="11" width="11.7109375" style="48" customWidth="1"/>
    <col min="12" max="12" width="9.140625" style="48" customWidth="1"/>
    <col min="13" max="13" width="28.7109375" style="48" customWidth="1"/>
    <col min="14" max="14" width="37.5703125" style="48" customWidth="1"/>
    <col min="15" max="15" width="8.5703125" style="48" customWidth="1"/>
    <col min="16" max="16" width="10" style="170" customWidth="1"/>
    <col min="17" max="16384" width="9.140625" style="48"/>
  </cols>
  <sheetData>
    <row r="1" spans="1:16" ht="30">
      <c r="A1" s="166" t="s">
        <v>637</v>
      </c>
      <c r="B1" s="166" t="s">
        <v>701</v>
      </c>
      <c r="C1" s="167" t="s">
        <v>2458</v>
      </c>
      <c r="D1" s="167" t="s">
        <v>2457</v>
      </c>
      <c r="E1" s="166" t="s">
        <v>2453</v>
      </c>
      <c r="F1" s="167" t="s">
        <v>2451</v>
      </c>
      <c r="G1" s="167" t="s">
        <v>2452</v>
      </c>
      <c r="H1" s="167" t="s">
        <v>2450</v>
      </c>
      <c r="I1" s="167" t="s">
        <v>735</v>
      </c>
      <c r="J1" s="167" t="s">
        <v>4</v>
      </c>
      <c r="K1" s="166" t="s">
        <v>2999</v>
      </c>
      <c r="L1" s="166" t="s">
        <v>2454</v>
      </c>
      <c r="M1" s="167" t="s">
        <v>2998</v>
      </c>
      <c r="N1" s="167" t="s">
        <v>2997</v>
      </c>
      <c r="O1" s="167" t="s">
        <v>3009</v>
      </c>
      <c r="P1" s="168" t="s">
        <v>3010</v>
      </c>
    </row>
    <row r="2" spans="1:16">
      <c r="A2" s="149" t="s">
        <v>3007</v>
      </c>
      <c r="B2" s="48" t="s">
        <v>993</v>
      </c>
      <c r="C2" s="149"/>
      <c r="D2" s="149" t="s">
        <v>3008</v>
      </c>
      <c r="E2" s="149" t="s">
        <v>812</v>
      </c>
      <c r="F2" s="155" t="s">
        <v>1990</v>
      </c>
      <c r="G2" s="155"/>
      <c r="H2" s="155" t="s">
        <v>1633</v>
      </c>
      <c r="I2" s="163">
        <v>43784</v>
      </c>
      <c r="J2" s="164" t="s">
        <v>12</v>
      </c>
      <c r="K2" s="150">
        <v>43822</v>
      </c>
      <c r="L2" s="152">
        <f>K2-I2</f>
        <v>38</v>
      </c>
      <c r="M2" s="149" t="s">
        <v>413</v>
      </c>
      <c r="N2" s="149"/>
      <c r="O2" s="153">
        <f>YEAR(I2)</f>
        <v>2019</v>
      </c>
      <c r="P2" s="154">
        <f>MONTH(I2)</f>
        <v>11</v>
      </c>
    </row>
    <row r="3" spans="1:16">
      <c r="A3" s="149" t="s">
        <v>3006</v>
      </c>
      <c r="B3" s="48" t="s">
        <v>15</v>
      </c>
      <c r="C3" s="149" t="s">
        <v>835</v>
      </c>
      <c r="D3" s="149" t="s">
        <v>3005</v>
      </c>
      <c r="E3" s="149" t="s">
        <v>1822</v>
      </c>
      <c r="F3" s="149" t="s">
        <v>1822</v>
      </c>
      <c r="G3" s="149"/>
      <c r="H3" s="149" t="s">
        <v>1822</v>
      </c>
      <c r="I3" s="150">
        <v>43563</v>
      </c>
      <c r="J3" s="151" t="s">
        <v>12</v>
      </c>
      <c r="K3" s="150">
        <v>43579</v>
      </c>
      <c r="L3" s="152">
        <f>K3-I3</f>
        <v>16</v>
      </c>
      <c r="M3" s="149" t="s">
        <v>413</v>
      </c>
      <c r="N3" s="149"/>
      <c r="O3" s="153">
        <f>YEAR(I3)</f>
        <v>2019</v>
      </c>
      <c r="P3" s="154">
        <f>MONTH(I3)</f>
        <v>4</v>
      </c>
    </row>
    <row r="4" spans="1:16">
      <c r="A4" s="48" t="s">
        <v>3004</v>
      </c>
      <c r="B4" s="48" t="s">
        <v>15</v>
      </c>
      <c r="C4" s="48" t="s">
        <v>835</v>
      </c>
      <c r="D4" s="48" t="s">
        <v>3005</v>
      </c>
      <c r="E4" s="48" t="s">
        <v>1822</v>
      </c>
      <c r="F4" s="48" t="s">
        <v>1822</v>
      </c>
      <c r="H4" s="48" t="s">
        <v>1822</v>
      </c>
      <c r="I4" s="151">
        <v>43482</v>
      </c>
      <c r="J4" s="151" t="s">
        <v>12</v>
      </c>
      <c r="K4" s="151">
        <v>43490</v>
      </c>
      <c r="L4" s="170">
        <f>K4-I4</f>
        <v>8</v>
      </c>
      <c r="M4" s="48" t="s">
        <v>717</v>
      </c>
      <c r="O4" s="171">
        <f>YEAR(I4)</f>
        <v>2019</v>
      </c>
      <c r="P4" s="172">
        <f>MONTH(I4)</f>
        <v>1</v>
      </c>
    </row>
    <row r="5" spans="1:16">
      <c r="A5" s="149" t="s">
        <v>2944</v>
      </c>
      <c r="B5" s="48" t="s">
        <v>993</v>
      </c>
      <c r="C5" s="149"/>
      <c r="D5" s="149" t="s">
        <v>3008</v>
      </c>
      <c r="E5" s="149" t="s">
        <v>812</v>
      </c>
      <c r="F5" s="149" t="s">
        <v>812</v>
      </c>
      <c r="G5" s="149"/>
      <c r="H5" s="149" t="s">
        <v>812</v>
      </c>
      <c r="I5" s="150">
        <v>43448</v>
      </c>
      <c r="J5" s="151" t="s">
        <v>12</v>
      </c>
      <c r="K5" s="150">
        <v>43473</v>
      </c>
      <c r="L5" s="152">
        <f>K5-I5</f>
        <v>25</v>
      </c>
      <c r="M5" s="149" t="s">
        <v>413</v>
      </c>
      <c r="N5" s="149"/>
      <c r="O5" s="153">
        <f>YEAR(I5)</f>
        <v>2018</v>
      </c>
      <c r="P5" s="154">
        <f>MONTH(I5)</f>
        <v>12</v>
      </c>
    </row>
    <row r="6" spans="1:16">
      <c r="A6" s="149" t="s">
        <v>3013</v>
      </c>
      <c r="B6" s="48" t="s">
        <v>1151</v>
      </c>
      <c r="C6" s="149" t="s">
        <v>718</v>
      </c>
      <c r="D6" s="149" t="s">
        <v>1150</v>
      </c>
      <c r="E6" s="149" t="s">
        <v>812</v>
      </c>
      <c r="F6" s="149" t="s">
        <v>2320</v>
      </c>
      <c r="G6" s="149"/>
      <c r="H6" s="149" t="s">
        <v>2056</v>
      </c>
      <c r="I6" s="150">
        <v>43417</v>
      </c>
      <c r="J6" s="151" t="s">
        <v>12</v>
      </c>
      <c r="K6" s="150">
        <v>43417</v>
      </c>
      <c r="L6" s="152">
        <f>K6-I6</f>
        <v>0</v>
      </c>
      <c r="M6" s="149" t="s">
        <v>41</v>
      </c>
      <c r="N6" s="149" t="s">
        <v>482</v>
      </c>
      <c r="O6" s="153">
        <f>YEAR(I6)</f>
        <v>2018</v>
      </c>
      <c r="P6" s="154">
        <f>MONTH(I6)</f>
        <v>11</v>
      </c>
    </row>
    <row r="7" spans="1:16">
      <c r="A7" s="149" t="s">
        <v>3014</v>
      </c>
      <c r="B7" s="48" t="s">
        <v>1151</v>
      </c>
      <c r="C7" s="149" t="s">
        <v>718</v>
      </c>
      <c r="D7" s="149" t="s">
        <v>1150</v>
      </c>
      <c r="E7" s="149" t="s">
        <v>812</v>
      </c>
      <c r="F7" s="149" t="s">
        <v>2320</v>
      </c>
      <c r="G7" s="149"/>
      <c r="H7" s="149" t="s">
        <v>2056</v>
      </c>
      <c r="I7" s="150">
        <v>43417</v>
      </c>
      <c r="J7" s="151" t="s">
        <v>12</v>
      </c>
      <c r="K7" s="150">
        <v>43434</v>
      </c>
      <c r="L7" s="152">
        <f>K7-I7</f>
        <v>17</v>
      </c>
      <c r="M7" s="149" t="s">
        <v>413</v>
      </c>
      <c r="N7" s="149"/>
      <c r="O7" s="153">
        <f>YEAR(I7)</f>
        <v>2018</v>
      </c>
      <c r="P7" s="154">
        <f>MONTH(I7)</f>
        <v>11</v>
      </c>
    </row>
    <row r="8" spans="1:16">
      <c r="A8" s="149" t="s">
        <v>3011</v>
      </c>
      <c r="B8" s="48" t="s">
        <v>1151</v>
      </c>
      <c r="C8" s="149" t="s">
        <v>718</v>
      </c>
      <c r="D8" s="149" t="s">
        <v>1150</v>
      </c>
      <c r="E8" s="149" t="s">
        <v>812</v>
      </c>
      <c r="F8" s="149" t="s">
        <v>2320</v>
      </c>
      <c r="G8" s="149"/>
      <c r="H8" s="149" t="s">
        <v>2056</v>
      </c>
      <c r="I8" s="150">
        <v>43398</v>
      </c>
      <c r="J8" s="151" t="s">
        <v>12</v>
      </c>
      <c r="K8" s="150">
        <v>43416</v>
      </c>
      <c r="L8" s="152">
        <f>K8-I8</f>
        <v>18</v>
      </c>
      <c r="M8" s="149" t="s">
        <v>413</v>
      </c>
      <c r="N8" s="149"/>
      <c r="O8" s="153">
        <f>YEAR(I8)</f>
        <v>2018</v>
      </c>
      <c r="P8" s="154">
        <f>MONTH(I8)</f>
        <v>10</v>
      </c>
    </row>
    <row r="9" spans="1:16">
      <c r="A9" s="149" t="s">
        <v>3012</v>
      </c>
      <c r="B9" s="48" t="s">
        <v>1151</v>
      </c>
      <c r="C9" s="149" t="s">
        <v>718</v>
      </c>
      <c r="D9" s="149" t="s">
        <v>1150</v>
      </c>
      <c r="E9" s="149" t="s">
        <v>812</v>
      </c>
      <c r="F9" s="149" t="s">
        <v>2320</v>
      </c>
      <c r="G9" s="155"/>
      <c r="H9" s="155" t="s">
        <v>2056</v>
      </c>
      <c r="I9" s="163">
        <v>43398</v>
      </c>
      <c r="J9" s="164" t="s">
        <v>12</v>
      </c>
      <c r="K9" s="150">
        <v>43416</v>
      </c>
      <c r="L9" s="152">
        <f>K9-I9</f>
        <v>18</v>
      </c>
      <c r="M9" s="149" t="s">
        <v>413</v>
      </c>
      <c r="N9" s="149"/>
      <c r="O9" s="153">
        <f>YEAR(I9)</f>
        <v>2018</v>
      </c>
      <c r="P9" s="154">
        <f>MONTH(I9)</f>
        <v>10</v>
      </c>
    </row>
    <row r="10" spans="1:16">
      <c r="A10" s="149" t="s">
        <v>3023</v>
      </c>
      <c r="B10" s="48" t="s">
        <v>675</v>
      </c>
      <c r="C10" s="149" t="s">
        <v>3021</v>
      </c>
      <c r="D10" s="149" t="s">
        <v>3005</v>
      </c>
      <c r="E10" s="149" t="s">
        <v>812</v>
      </c>
      <c r="F10" s="149" t="s">
        <v>812</v>
      </c>
      <c r="G10" s="149"/>
      <c r="H10" s="149" t="s">
        <v>812</v>
      </c>
      <c r="I10" s="150">
        <v>43362</v>
      </c>
      <c r="J10" s="151" t="s">
        <v>12</v>
      </c>
      <c r="K10" s="150">
        <v>43397</v>
      </c>
      <c r="L10" s="152">
        <f>K10-I10</f>
        <v>35</v>
      </c>
      <c r="M10" s="149" t="s">
        <v>413</v>
      </c>
      <c r="N10" s="149"/>
      <c r="O10" s="153">
        <f>YEAR(I10)</f>
        <v>2018</v>
      </c>
      <c r="P10" s="154">
        <f>MONTH(I10)</f>
        <v>9</v>
      </c>
    </row>
    <row r="11" spans="1:16">
      <c r="A11" s="149" t="s">
        <v>3020</v>
      </c>
      <c r="B11" s="48" t="s">
        <v>675</v>
      </c>
      <c r="C11" s="149" t="s">
        <v>3021</v>
      </c>
      <c r="D11" s="149" t="s">
        <v>3005</v>
      </c>
      <c r="E11" s="149" t="s">
        <v>812</v>
      </c>
      <c r="F11" s="149" t="s">
        <v>812</v>
      </c>
      <c r="G11" s="149"/>
      <c r="H11" s="149" t="s">
        <v>812</v>
      </c>
      <c r="I11" s="150">
        <v>43357</v>
      </c>
      <c r="J11" s="151" t="s">
        <v>12</v>
      </c>
      <c r="K11" s="150">
        <v>43375</v>
      </c>
      <c r="L11" s="152">
        <f>K11-I11</f>
        <v>18</v>
      </c>
      <c r="M11" s="149" t="s">
        <v>413</v>
      </c>
      <c r="N11" s="149"/>
      <c r="O11" s="153">
        <f>YEAR(I11)</f>
        <v>2018</v>
      </c>
      <c r="P11" s="154">
        <f>MONTH(I11)</f>
        <v>9</v>
      </c>
    </row>
    <row r="12" spans="1:16">
      <c r="A12" s="149" t="s">
        <v>3031</v>
      </c>
      <c r="B12" s="48" t="s">
        <v>993</v>
      </c>
      <c r="C12" s="149"/>
      <c r="D12" s="149" t="s">
        <v>3008</v>
      </c>
      <c r="E12" s="149" t="s">
        <v>812</v>
      </c>
      <c r="F12" s="149" t="s">
        <v>812</v>
      </c>
      <c r="G12" s="149"/>
      <c r="H12" s="149" t="s">
        <v>812</v>
      </c>
      <c r="I12" s="150">
        <v>43348</v>
      </c>
      <c r="J12" s="151" t="s">
        <v>12</v>
      </c>
      <c r="K12" s="150">
        <v>43378</v>
      </c>
      <c r="L12" s="152">
        <f>K12-I12</f>
        <v>30</v>
      </c>
      <c r="M12" s="149" t="s">
        <v>413</v>
      </c>
      <c r="N12" s="149"/>
      <c r="O12" s="153">
        <f>YEAR(I12)</f>
        <v>2018</v>
      </c>
      <c r="P12" s="154">
        <f>MONTH(I12)</f>
        <v>9</v>
      </c>
    </row>
    <row r="13" spans="1:16">
      <c r="A13" s="149" t="s">
        <v>3029</v>
      </c>
      <c r="B13" s="48" t="s">
        <v>993</v>
      </c>
      <c r="C13" s="149"/>
      <c r="D13" s="149" t="s">
        <v>3008</v>
      </c>
      <c r="E13" s="149" t="s">
        <v>812</v>
      </c>
      <c r="F13" s="149" t="s">
        <v>812</v>
      </c>
      <c r="G13" s="149"/>
      <c r="H13" s="149" t="s">
        <v>812</v>
      </c>
      <c r="I13" s="163">
        <v>43276</v>
      </c>
      <c r="J13" s="164" t="s">
        <v>12</v>
      </c>
      <c r="K13" s="150">
        <v>43283</v>
      </c>
      <c r="L13" s="152">
        <f>K13-I13</f>
        <v>7</v>
      </c>
      <c r="M13" s="149" t="s">
        <v>717</v>
      </c>
      <c r="N13" s="149"/>
      <c r="O13" s="153">
        <f>YEAR(I13)</f>
        <v>2018</v>
      </c>
      <c r="P13" s="154">
        <f>MONTH(I13)</f>
        <v>6</v>
      </c>
    </row>
    <row r="14" spans="1:16">
      <c r="A14" s="149" t="s">
        <v>3016</v>
      </c>
      <c r="B14" s="48" t="s">
        <v>1151</v>
      </c>
      <c r="C14" s="149" t="s">
        <v>833</v>
      </c>
      <c r="D14" s="149" t="s">
        <v>1150</v>
      </c>
      <c r="E14" s="149" t="s">
        <v>812</v>
      </c>
      <c r="F14" s="155" t="s">
        <v>2320</v>
      </c>
      <c r="G14" s="155"/>
      <c r="H14" s="155" t="s">
        <v>2056</v>
      </c>
      <c r="I14" s="163">
        <v>43243</v>
      </c>
      <c r="J14" s="164" t="s">
        <v>12</v>
      </c>
      <c r="K14" s="150">
        <v>43270</v>
      </c>
      <c r="L14" s="152">
        <f>K14-I14</f>
        <v>27</v>
      </c>
      <c r="M14" s="149" t="s">
        <v>413</v>
      </c>
      <c r="N14" s="149"/>
      <c r="O14" s="153">
        <f>YEAR(I14)</f>
        <v>2018</v>
      </c>
      <c r="P14" s="154">
        <f>MONTH(I14)</f>
        <v>5</v>
      </c>
    </row>
    <row r="15" spans="1:16">
      <c r="A15" s="149" t="s">
        <v>3017</v>
      </c>
      <c r="B15" s="48" t="s">
        <v>1151</v>
      </c>
      <c r="C15" s="149" t="s">
        <v>833</v>
      </c>
      <c r="D15" s="149" t="s">
        <v>1150</v>
      </c>
      <c r="E15" s="149" t="s">
        <v>812</v>
      </c>
      <c r="F15" s="149" t="s">
        <v>2103</v>
      </c>
      <c r="G15" s="149"/>
      <c r="H15" s="149" t="s">
        <v>2056</v>
      </c>
      <c r="I15" s="150">
        <v>43243</v>
      </c>
      <c r="J15" s="151" t="s">
        <v>12</v>
      </c>
      <c r="K15" s="150">
        <v>43250</v>
      </c>
      <c r="L15" s="152">
        <f>K15-I15</f>
        <v>7</v>
      </c>
      <c r="M15" s="149" t="s">
        <v>717</v>
      </c>
      <c r="N15" s="149" t="s">
        <v>94</v>
      </c>
      <c r="O15" s="153">
        <f>YEAR(I15)</f>
        <v>2018</v>
      </c>
      <c r="P15" s="154">
        <f>MONTH(I15)</f>
        <v>5</v>
      </c>
    </row>
    <row r="16" spans="1:16">
      <c r="A16" s="149" t="s">
        <v>3031</v>
      </c>
      <c r="B16" s="48" t="s">
        <v>993</v>
      </c>
      <c r="C16" s="149"/>
      <c r="D16" s="149" t="s">
        <v>3008</v>
      </c>
      <c r="E16" s="149" t="s">
        <v>812</v>
      </c>
      <c r="F16" s="149" t="s">
        <v>812</v>
      </c>
      <c r="G16" s="149"/>
      <c r="H16" s="149" t="s">
        <v>812</v>
      </c>
      <c r="I16" s="150">
        <v>43243</v>
      </c>
      <c r="J16" s="151" t="s">
        <v>12</v>
      </c>
      <c r="K16" s="150">
        <v>43263</v>
      </c>
      <c r="L16" s="152">
        <f>K16-I16</f>
        <v>20</v>
      </c>
      <c r="M16" s="149" t="s">
        <v>413</v>
      </c>
      <c r="N16" s="149"/>
      <c r="O16" s="153">
        <f>YEAR(I16)</f>
        <v>2018</v>
      </c>
      <c r="P16" s="154">
        <f>MONTH(I16)</f>
        <v>5</v>
      </c>
    </row>
    <row r="17" spans="1:16">
      <c r="A17" s="149" t="s">
        <v>3028</v>
      </c>
      <c r="B17" s="48" t="s">
        <v>993</v>
      </c>
      <c r="C17" s="149"/>
      <c r="D17" s="149" t="s">
        <v>3008</v>
      </c>
      <c r="E17" s="149" t="s">
        <v>812</v>
      </c>
      <c r="F17" s="149" t="s">
        <v>812</v>
      </c>
      <c r="G17" s="149"/>
      <c r="H17" s="149" t="s">
        <v>812</v>
      </c>
      <c r="I17" s="150">
        <v>43228</v>
      </c>
      <c r="J17" s="151" t="s">
        <v>12</v>
      </c>
      <c r="K17" s="150">
        <v>43273</v>
      </c>
      <c r="L17" s="152">
        <f>K17-I17</f>
        <v>45</v>
      </c>
      <c r="M17" s="149" t="s">
        <v>413</v>
      </c>
      <c r="N17" s="149"/>
      <c r="O17" s="153">
        <f>YEAR(I17)</f>
        <v>2018</v>
      </c>
      <c r="P17" s="154">
        <f>MONTH(I17)</f>
        <v>5</v>
      </c>
    </row>
    <row r="18" spans="1:16">
      <c r="A18" s="149" t="s">
        <v>3027</v>
      </c>
      <c r="B18" s="48" t="s">
        <v>993</v>
      </c>
      <c r="C18" s="149"/>
      <c r="D18" s="149" t="s">
        <v>3008</v>
      </c>
      <c r="E18" s="149" t="s">
        <v>812</v>
      </c>
      <c r="F18" s="149" t="s">
        <v>812</v>
      </c>
      <c r="G18" s="149"/>
      <c r="H18" s="149" t="s">
        <v>812</v>
      </c>
      <c r="I18" s="150">
        <v>43216</v>
      </c>
      <c r="J18" s="151" t="s">
        <v>12</v>
      </c>
      <c r="K18" s="150">
        <v>43242</v>
      </c>
      <c r="L18" s="152">
        <f>K18-I18</f>
        <v>26</v>
      </c>
      <c r="M18" s="149" t="s">
        <v>413</v>
      </c>
      <c r="N18" s="149"/>
      <c r="O18" s="153">
        <f>YEAR(I18)</f>
        <v>2018</v>
      </c>
      <c r="P18" s="154">
        <f>MONTH(I18)</f>
        <v>4</v>
      </c>
    </row>
    <row r="19" spans="1:16">
      <c r="A19" s="149" t="s">
        <v>3026</v>
      </c>
      <c r="B19" s="48" t="s">
        <v>993</v>
      </c>
      <c r="C19" s="149"/>
      <c r="D19" s="149" t="s">
        <v>3008</v>
      </c>
      <c r="E19" s="149" t="s">
        <v>812</v>
      </c>
      <c r="F19" s="149" t="s">
        <v>812</v>
      </c>
      <c r="G19" s="149"/>
      <c r="H19" s="149" t="s">
        <v>812</v>
      </c>
      <c r="I19" s="150">
        <v>43157</v>
      </c>
      <c r="J19" s="151" t="s">
        <v>12</v>
      </c>
      <c r="K19" s="150">
        <v>43157</v>
      </c>
      <c r="L19" s="152">
        <f>K19-I19</f>
        <v>0</v>
      </c>
      <c r="M19" s="149" t="s">
        <v>41</v>
      </c>
      <c r="N19" s="149" t="s">
        <v>3030</v>
      </c>
      <c r="O19" s="153">
        <f>YEAR(I19)</f>
        <v>2018</v>
      </c>
      <c r="P19" s="154">
        <f>MONTH(I19)</f>
        <v>2</v>
      </c>
    </row>
    <row r="20" spans="1:16">
      <c r="A20" s="149" t="s">
        <v>3025</v>
      </c>
      <c r="B20" s="48" t="s">
        <v>993</v>
      </c>
      <c r="C20" s="149"/>
      <c r="D20" s="149" t="s">
        <v>3008</v>
      </c>
      <c r="E20" s="149" t="s">
        <v>812</v>
      </c>
      <c r="F20" s="149" t="s">
        <v>812</v>
      </c>
      <c r="G20" s="149"/>
      <c r="H20" s="149" t="s">
        <v>812</v>
      </c>
      <c r="I20" s="150">
        <v>43145</v>
      </c>
      <c r="J20" s="151" t="s">
        <v>12</v>
      </c>
      <c r="K20" s="150">
        <v>43200</v>
      </c>
      <c r="L20" s="152">
        <f>K20-I20</f>
        <v>55</v>
      </c>
      <c r="M20" s="149" t="s">
        <v>717</v>
      </c>
      <c r="N20" s="149"/>
      <c r="O20" s="153">
        <f>YEAR(I20)</f>
        <v>2018</v>
      </c>
      <c r="P20" s="154">
        <f>MONTH(I20)</f>
        <v>2</v>
      </c>
    </row>
    <row r="21" spans="1:16">
      <c r="A21" s="149" t="s">
        <v>3024</v>
      </c>
      <c r="B21" s="48" t="s">
        <v>993</v>
      </c>
      <c r="C21" s="149"/>
      <c r="D21" s="149" t="s">
        <v>3008</v>
      </c>
      <c r="E21" s="149" t="s">
        <v>812</v>
      </c>
      <c r="F21" s="149" t="s">
        <v>812</v>
      </c>
      <c r="G21" s="149"/>
      <c r="H21" s="149" t="s">
        <v>812</v>
      </c>
      <c r="I21" s="150">
        <v>43140</v>
      </c>
      <c r="J21" s="151" t="s">
        <v>12</v>
      </c>
      <c r="K21" s="150">
        <v>43145</v>
      </c>
      <c r="L21" s="152">
        <f>K21-I21</f>
        <v>5</v>
      </c>
      <c r="M21" s="149" t="s">
        <v>717</v>
      </c>
      <c r="N21" s="149"/>
      <c r="O21" s="153">
        <f>YEAR(I21)</f>
        <v>2018</v>
      </c>
      <c r="P21" s="154">
        <f>MONTH(I21)</f>
        <v>2</v>
      </c>
    </row>
    <row r="22" spans="1:16">
      <c r="A22" s="149" t="s">
        <v>393</v>
      </c>
      <c r="B22" s="48" t="s">
        <v>675</v>
      </c>
      <c r="C22" s="149" t="s">
        <v>718</v>
      </c>
      <c r="D22" s="149" t="s">
        <v>1150</v>
      </c>
      <c r="E22" s="149" t="s">
        <v>812</v>
      </c>
      <c r="F22" s="149" t="s">
        <v>812</v>
      </c>
      <c r="G22" s="149"/>
      <c r="H22" s="149" t="s">
        <v>812</v>
      </c>
      <c r="I22" s="150">
        <v>43131</v>
      </c>
      <c r="J22" s="151" t="s">
        <v>12</v>
      </c>
      <c r="K22" s="150">
        <v>43137</v>
      </c>
      <c r="L22" s="152">
        <f>K22-I22</f>
        <v>6</v>
      </c>
      <c r="M22" s="149" t="s">
        <v>41</v>
      </c>
      <c r="N22" s="149" t="s">
        <v>3022</v>
      </c>
      <c r="O22" s="153">
        <f>YEAR(I22)</f>
        <v>2018</v>
      </c>
      <c r="P22" s="154">
        <f>MONTH(I22)</f>
        <v>1</v>
      </c>
    </row>
    <row r="23" spans="1:16">
      <c r="A23" s="149" t="s">
        <v>3018</v>
      </c>
      <c r="B23" s="48" t="s">
        <v>821</v>
      </c>
      <c r="C23" s="149" t="s">
        <v>833</v>
      </c>
      <c r="D23" s="149" t="s">
        <v>1150</v>
      </c>
      <c r="E23" s="149" t="s">
        <v>812</v>
      </c>
      <c r="F23" s="149" t="s">
        <v>2052</v>
      </c>
      <c r="G23" s="149"/>
      <c r="H23" s="149" t="s">
        <v>812</v>
      </c>
      <c r="I23" s="150">
        <v>43112</v>
      </c>
      <c r="J23" s="151" t="s">
        <v>12</v>
      </c>
      <c r="K23" s="150">
        <v>43123</v>
      </c>
      <c r="L23" s="152">
        <f>K23-I23</f>
        <v>11</v>
      </c>
      <c r="M23" s="149" t="s">
        <v>41</v>
      </c>
      <c r="N23" s="149" t="s">
        <v>3019</v>
      </c>
      <c r="O23" s="153">
        <f>YEAR(I23)</f>
        <v>2018</v>
      </c>
      <c r="P23" s="154">
        <f>MONTH(I23)</f>
        <v>1</v>
      </c>
    </row>
    <row r="24" spans="1:16">
      <c r="A24" s="149" t="s">
        <v>2944</v>
      </c>
      <c r="B24" s="48" t="s">
        <v>993</v>
      </c>
      <c r="C24" s="149"/>
      <c r="D24" s="149" t="s">
        <v>3008</v>
      </c>
      <c r="E24" s="149" t="s">
        <v>812</v>
      </c>
      <c r="F24" s="149" t="s">
        <v>812</v>
      </c>
      <c r="G24" s="149"/>
      <c r="H24" s="149" t="s">
        <v>812</v>
      </c>
      <c r="I24" s="150">
        <v>43104</v>
      </c>
      <c r="J24" s="151" t="s">
        <v>12</v>
      </c>
      <c r="K24" s="150">
        <v>43138</v>
      </c>
      <c r="L24" s="152">
        <f>K24-I24</f>
        <v>34</v>
      </c>
      <c r="M24" s="149" t="s">
        <v>717</v>
      </c>
      <c r="N24" s="149"/>
      <c r="O24" s="153">
        <f>YEAR(I24)</f>
        <v>2018</v>
      </c>
      <c r="P24" s="154">
        <f>MONTH(I24)</f>
        <v>1</v>
      </c>
    </row>
    <row r="25" spans="1:16">
      <c r="A25" s="149" t="s">
        <v>3052</v>
      </c>
      <c r="B25" s="48" t="s">
        <v>993</v>
      </c>
      <c r="C25" s="149"/>
      <c r="D25" s="149" t="s">
        <v>3008</v>
      </c>
      <c r="E25" s="149" t="s">
        <v>812</v>
      </c>
      <c r="F25" s="149" t="s">
        <v>812</v>
      </c>
      <c r="G25" s="149"/>
      <c r="H25" s="149" t="s">
        <v>812</v>
      </c>
      <c r="I25" s="150">
        <v>43061</v>
      </c>
      <c r="J25" s="151" t="s">
        <v>12</v>
      </c>
      <c r="K25" s="150">
        <v>43088</v>
      </c>
      <c r="L25" s="152">
        <f>K25-I25</f>
        <v>27</v>
      </c>
      <c r="M25" s="149" t="s">
        <v>413</v>
      </c>
      <c r="N25" s="149"/>
      <c r="O25" s="153">
        <f>YEAR(I25)</f>
        <v>2017</v>
      </c>
      <c r="P25" s="154">
        <f>MONTH(I25)</f>
        <v>11</v>
      </c>
    </row>
    <row r="26" spans="1:16">
      <c r="A26" s="149" t="s">
        <v>3051</v>
      </c>
      <c r="B26" s="48" t="s">
        <v>993</v>
      </c>
      <c r="C26" s="149"/>
      <c r="D26" s="149" t="s">
        <v>3008</v>
      </c>
      <c r="E26" s="149" t="s">
        <v>812</v>
      </c>
      <c r="F26" s="149" t="s">
        <v>812</v>
      </c>
      <c r="G26" s="149"/>
      <c r="H26" s="149" t="s">
        <v>812</v>
      </c>
      <c r="I26" s="150">
        <v>43059</v>
      </c>
      <c r="J26" s="151" t="s">
        <v>12</v>
      </c>
      <c r="K26" s="150">
        <v>43059</v>
      </c>
      <c r="L26" s="152">
        <f>K26-I26</f>
        <v>0</v>
      </c>
      <c r="M26" s="149" t="s">
        <v>41</v>
      </c>
      <c r="N26" s="149" t="s">
        <v>3054</v>
      </c>
      <c r="O26" s="153">
        <f>YEAR(I26)</f>
        <v>2017</v>
      </c>
      <c r="P26" s="154">
        <f>MONTH(I26)</f>
        <v>11</v>
      </c>
    </row>
    <row r="27" spans="1:16">
      <c r="A27" s="149" t="s">
        <v>3050</v>
      </c>
      <c r="B27" s="48" t="s">
        <v>993</v>
      </c>
      <c r="C27" s="149"/>
      <c r="D27" s="149" t="s">
        <v>3008</v>
      </c>
      <c r="E27" s="149" t="s">
        <v>812</v>
      </c>
      <c r="F27" s="149" t="s">
        <v>812</v>
      </c>
      <c r="G27" s="149"/>
      <c r="H27" s="149" t="s">
        <v>812</v>
      </c>
      <c r="I27" s="150">
        <v>42977</v>
      </c>
      <c r="J27" s="151" t="s">
        <v>12</v>
      </c>
      <c r="K27" s="150">
        <v>42996</v>
      </c>
      <c r="L27" s="152">
        <f>K27-I27</f>
        <v>19</v>
      </c>
      <c r="M27" s="149" t="s">
        <v>413</v>
      </c>
      <c r="N27" s="149"/>
      <c r="O27" s="153">
        <f>YEAR(I27)</f>
        <v>2017</v>
      </c>
      <c r="P27" s="154">
        <f>MONTH(I27)</f>
        <v>8</v>
      </c>
    </row>
    <row r="28" spans="1:16">
      <c r="A28" s="149" t="s">
        <v>2192</v>
      </c>
      <c r="B28" s="48" t="s">
        <v>15</v>
      </c>
      <c r="C28" s="149" t="s">
        <v>826</v>
      </c>
      <c r="D28" s="149" t="s">
        <v>3005</v>
      </c>
      <c r="E28" s="149" t="s">
        <v>2161</v>
      </c>
      <c r="F28" s="149" t="s">
        <v>2161</v>
      </c>
      <c r="G28" s="149"/>
      <c r="H28" s="149" t="s">
        <v>636</v>
      </c>
      <c r="I28" s="150">
        <v>42970</v>
      </c>
      <c r="J28" s="151" t="s">
        <v>12</v>
      </c>
      <c r="K28" s="150">
        <v>42977</v>
      </c>
      <c r="L28" s="152">
        <f>K28-I28</f>
        <v>7</v>
      </c>
      <c r="M28" s="149" t="s">
        <v>41</v>
      </c>
      <c r="N28" s="149" t="s">
        <v>3035</v>
      </c>
      <c r="O28" s="153">
        <f>YEAR(I28)</f>
        <v>2017</v>
      </c>
      <c r="P28" s="154">
        <f>MONTH(I28)</f>
        <v>8</v>
      </c>
    </row>
    <row r="29" spans="1:16">
      <c r="A29" s="149" t="s">
        <v>3049</v>
      </c>
      <c r="B29" s="48" t="s">
        <v>993</v>
      </c>
      <c r="C29" s="149"/>
      <c r="D29" s="149" t="s">
        <v>3008</v>
      </c>
      <c r="E29" s="149" t="s">
        <v>812</v>
      </c>
      <c r="F29" s="149" t="s">
        <v>812</v>
      </c>
      <c r="G29" s="149"/>
      <c r="H29" s="149" t="s">
        <v>812</v>
      </c>
      <c r="I29" s="163">
        <v>42968</v>
      </c>
      <c r="J29" s="164" t="s">
        <v>12</v>
      </c>
      <c r="K29" s="150">
        <v>42976</v>
      </c>
      <c r="L29" s="152">
        <f>K29-I29</f>
        <v>8</v>
      </c>
      <c r="M29" s="149" t="s">
        <v>413</v>
      </c>
      <c r="N29" s="149"/>
      <c r="O29" s="153">
        <f>YEAR(I29)</f>
        <v>2017</v>
      </c>
      <c r="P29" s="154">
        <f>MONTH(I29)</f>
        <v>8</v>
      </c>
    </row>
    <row r="30" spans="1:16">
      <c r="A30" s="149" t="s">
        <v>3048</v>
      </c>
      <c r="B30" s="48" t="s">
        <v>993</v>
      </c>
      <c r="C30" s="149"/>
      <c r="D30" s="149" t="s">
        <v>3008</v>
      </c>
      <c r="E30" s="149" t="s">
        <v>812</v>
      </c>
      <c r="F30" s="149" t="s">
        <v>812</v>
      </c>
      <c r="G30" s="149"/>
      <c r="H30" s="149" t="s">
        <v>812</v>
      </c>
      <c r="I30" s="150">
        <v>42956</v>
      </c>
      <c r="J30" s="151" t="s">
        <v>12</v>
      </c>
      <c r="K30" s="150">
        <v>42968</v>
      </c>
      <c r="L30" s="152">
        <f>K30-I30</f>
        <v>12</v>
      </c>
      <c r="M30" s="149" t="s">
        <v>413</v>
      </c>
      <c r="N30" s="149"/>
      <c r="O30" s="153">
        <f>YEAR(I30)</f>
        <v>2017</v>
      </c>
      <c r="P30" s="154">
        <f>MONTH(I30)</f>
        <v>8</v>
      </c>
    </row>
    <row r="31" spans="1:16">
      <c r="A31" s="149" t="s">
        <v>3046</v>
      </c>
      <c r="B31" s="48" t="s">
        <v>993</v>
      </c>
      <c r="C31" s="149"/>
      <c r="D31" s="149" t="s">
        <v>3008</v>
      </c>
      <c r="E31" s="149" t="s">
        <v>812</v>
      </c>
      <c r="F31" s="149" t="s">
        <v>812</v>
      </c>
      <c r="G31" s="149"/>
      <c r="H31" s="149" t="s">
        <v>812</v>
      </c>
      <c r="I31" s="150">
        <v>42901</v>
      </c>
      <c r="J31" s="151" t="s">
        <v>12</v>
      </c>
      <c r="K31" s="150">
        <v>42948</v>
      </c>
      <c r="L31" s="152">
        <f>K31-I31</f>
        <v>47</v>
      </c>
      <c r="M31" s="149" t="s">
        <v>413</v>
      </c>
      <c r="N31" s="149"/>
      <c r="O31" s="153">
        <f>YEAR(I31)</f>
        <v>2017</v>
      </c>
      <c r="P31" s="154">
        <f>MONTH(I31)</f>
        <v>6</v>
      </c>
    </row>
    <row r="32" spans="1:16">
      <c r="A32" s="149" t="s">
        <v>3047</v>
      </c>
      <c r="B32" s="48" t="s">
        <v>993</v>
      </c>
      <c r="C32" s="149"/>
      <c r="D32" s="149" t="s">
        <v>3008</v>
      </c>
      <c r="E32" s="149" t="s">
        <v>812</v>
      </c>
      <c r="F32" s="149" t="s">
        <v>812</v>
      </c>
      <c r="G32" s="149"/>
      <c r="H32" s="149" t="s">
        <v>812</v>
      </c>
      <c r="I32" s="150">
        <v>42901</v>
      </c>
      <c r="J32" s="151" t="s">
        <v>12</v>
      </c>
      <c r="K32" s="150">
        <v>42948</v>
      </c>
      <c r="L32" s="152">
        <f>K32-I32</f>
        <v>47</v>
      </c>
      <c r="M32" s="149" t="s">
        <v>413</v>
      </c>
      <c r="N32" s="149"/>
      <c r="O32" s="153">
        <f>YEAR(I32)</f>
        <v>2017</v>
      </c>
      <c r="P32" s="154">
        <f>MONTH(I32)</f>
        <v>6</v>
      </c>
    </row>
    <row r="33" spans="1:16">
      <c r="A33" s="149" t="s">
        <v>3033</v>
      </c>
      <c r="B33" s="48" t="s">
        <v>15</v>
      </c>
      <c r="C33" s="149" t="s">
        <v>835</v>
      </c>
      <c r="D33" s="149" t="s">
        <v>3005</v>
      </c>
      <c r="E33" s="149" t="s">
        <v>1822</v>
      </c>
      <c r="F33" s="149" t="s">
        <v>1822</v>
      </c>
      <c r="G33" s="149"/>
      <c r="H33" s="149" t="s">
        <v>1822</v>
      </c>
      <c r="I33" s="150">
        <v>42893</v>
      </c>
      <c r="J33" s="151" t="s">
        <v>12</v>
      </c>
      <c r="K33" s="150">
        <v>42914</v>
      </c>
      <c r="L33" s="152">
        <f>K33-I33</f>
        <v>21</v>
      </c>
      <c r="M33" s="149" t="s">
        <v>413</v>
      </c>
      <c r="N33" s="149"/>
      <c r="O33" s="153">
        <f>YEAR(I33)</f>
        <v>2017</v>
      </c>
      <c r="P33" s="154">
        <f>MONTH(I33)</f>
        <v>6</v>
      </c>
    </row>
    <row r="34" spans="1:16">
      <c r="A34" s="149" t="s">
        <v>3045</v>
      </c>
      <c r="B34" s="48" t="s">
        <v>993</v>
      </c>
      <c r="C34" s="149"/>
      <c r="D34" s="149" t="s">
        <v>3008</v>
      </c>
      <c r="E34" s="149" t="s">
        <v>812</v>
      </c>
      <c r="F34" s="149" t="s">
        <v>812</v>
      </c>
      <c r="G34" s="149"/>
      <c r="H34" s="149" t="s">
        <v>812</v>
      </c>
      <c r="I34" s="150">
        <v>42873</v>
      </c>
      <c r="J34" s="151" t="s">
        <v>12</v>
      </c>
      <c r="K34" s="150">
        <v>42874</v>
      </c>
      <c r="L34" s="152">
        <f>K34-I34</f>
        <v>1</v>
      </c>
      <c r="M34" s="149" t="s">
        <v>41</v>
      </c>
      <c r="N34" s="149" t="s">
        <v>3053</v>
      </c>
      <c r="O34" s="153">
        <f>YEAR(I34)</f>
        <v>2017</v>
      </c>
      <c r="P34" s="154">
        <f>MONTH(I34)</f>
        <v>5</v>
      </c>
    </row>
    <row r="35" spans="1:16">
      <c r="A35" s="149" t="s">
        <v>3032</v>
      </c>
      <c r="B35" s="48" t="s">
        <v>37</v>
      </c>
      <c r="C35" s="149"/>
      <c r="D35" s="149" t="s">
        <v>3005</v>
      </c>
      <c r="E35" s="149" t="s">
        <v>1033</v>
      </c>
      <c r="F35" s="149"/>
      <c r="G35" s="149" t="s">
        <v>143</v>
      </c>
      <c r="H35" s="149" t="s">
        <v>1415</v>
      </c>
      <c r="I35" s="150">
        <v>42870</v>
      </c>
      <c r="J35" s="151" t="s">
        <v>12</v>
      </c>
      <c r="K35" s="150">
        <v>42892</v>
      </c>
      <c r="L35" s="152">
        <f>K35-I35</f>
        <v>22</v>
      </c>
      <c r="M35" s="149" t="s">
        <v>717</v>
      </c>
      <c r="N35" s="149"/>
      <c r="O35" s="153">
        <f>YEAR(I35)</f>
        <v>2017</v>
      </c>
      <c r="P35" s="154">
        <f>MONTH(I35)</f>
        <v>5</v>
      </c>
    </row>
    <row r="36" spans="1:16">
      <c r="A36" s="149" t="s">
        <v>3036</v>
      </c>
      <c r="B36" s="48" t="s">
        <v>821</v>
      </c>
      <c r="C36" s="149" t="s">
        <v>946</v>
      </c>
      <c r="D36" s="149" t="s">
        <v>1150</v>
      </c>
      <c r="E36" s="149" t="s">
        <v>1634</v>
      </c>
      <c r="F36" s="149" t="s">
        <v>3041</v>
      </c>
      <c r="G36" s="149"/>
      <c r="H36" s="149" t="s">
        <v>2078</v>
      </c>
      <c r="I36" s="150">
        <v>42866</v>
      </c>
      <c r="J36" s="151" t="s">
        <v>12</v>
      </c>
      <c r="K36" s="150">
        <v>42866</v>
      </c>
      <c r="L36" s="152">
        <f>K36-I36</f>
        <v>0</v>
      </c>
      <c r="M36" s="149" t="s">
        <v>41</v>
      </c>
      <c r="N36" s="149" t="s">
        <v>3019</v>
      </c>
      <c r="O36" s="153">
        <f>YEAR(I36)</f>
        <v>2017</v>
      </c>
      <c r="P36" s="154">
        <f>MONTH(I36)</f>
        <v>5</v>
      </c>
    </row>
    <row r="37" spans="1:16">
      <c r="A37" s="149" t="s">
        <v>3037</v>
      </c>
      <c r="B37" s="48" t="s">
        <v>821</v>
      </c>
      <c r="C37" s="149" t="s">
        <v>946</v>
      </c>
      <c r="D37" s="149" t="s">
        <v>1150</v>
      </c>
      <c r="E37" s="149" t="s">
        <v>1634</v>
      </c>
      <c r="F37" s="149" t="s">
        <v>651</v>
      </c>
      <c r="G37" s="149"/>
      <c r="H37" s="149" t="s">
        <v>2078</v>
      </c>
      <c r="I37" s="150">
        <v>42866</v>
      </c>
      <c r="J37" s="151" t="s">
        <v>12</v>
      </c>
      <c r="K37" s="150">
        <v>42866</v>
      </c>
      <c r="L37" s="152">
        <f>K37-I37</f>
        <v>0</v>
      </c>
      <c r="M37" s="149" t="s">
        <v>41</v>
      </c>
      <c r="N37" s="149" t="s">
        <v>3019</v>
      </c>
      <c r="O37" s="153">
        <f>YEAR(I37)</f>
        <v>2017</v>
      </c>
      <c r="P37" s="154">
        <f>MONTH(I37)</f>
        <v>5</v>
      </c>
    </row>
    <row r="38" spans="1:16">
      <c r="A38" s="149" t="s">
        <v>3038</v>
      </c>
      <c r="B38" s="48" t="s">
        <v>821</v>
      </c>
      <c r="C38" s="149" t="s">
        <v>946</v>
      </c>
      <c r="D38" s="149" t="s">
        <v>1150</v>
      </c>
      <c r="E38" s="149" t="s">
        <v>1634</v>
      </c>
      <c r="F38" s="149" t="s">
        <v>3042</v>
      </c>
      <c r="G38" s="149"/>
      <c r="H38" s="149" t="s">
        <v>1638</v>
      </c>
      <c r="I38" s="150">
        <v>42866</v>
      </c>
      <c r="J38" s="151" t="s">
        <v>12</v>
      </c>
      <c r="K38" s="150">
        <v>42866</v>
      </c>
      <c r="L38" s="152">
        <f>K38-I38</f>
        <v>0</v>
      </c>
      <c r="M38" s="149" t="s">
        <v>41</v>
      </c>
      <c r="N38" s="149" t="s">
        <v>3019</v>
      </c>
      <c r="O38" s="153">
        <f>YEAR(I38)</f>
        <v>2017</v>
      </c>
      <c r="P38" s="154">
        <f>MONTH(I38)</f>
        <v>5</v>
      </c>
    </row>
    <row r="39" spans="1:16">
      <c r="A39" s="149" t="s">
        <v>3039</v>
      </c>
      <c r="B39" s="48" t="s">
        <v>821</v>
      </c>
      <c r="C39" s="149" t="s">
        <v>946</v>
      </c>
      <c r="D39" s="149" t="s">
        <v>1150</v>
      </c>
      <c r="E39" s="149" t="s">
        <v>1634</v>
      </c>
      <c r="F39" s="149" t="s">
        <v>2205</v>
      </c>
      <c r="G39" s="149"/>
      <c r="H39" s="149" t="s">
        <v>2097</v>
      </c>
      <c r="I39" s="150">
        <v>42866</v>
      </c>
      <c r="J39" s="151" t="s">
        <v>12</v>
      </c>
      <c r="K39" s="150">
        <v>42866</v>
      </c>
      <c r="L39" s="152">
        <f>K39-I39</f>
        <v>0</v>
      </c>
      <c r="M39" s="149" t="s">
        <v>41</v>
      </c>
      <c r="N39" s="149" t="s">
        <v>3019</v>
      </c>
      <c r="O39" s="153">
        <f>YEAR(I39)</f>
        <v>2017</v>
      </c>
      <c r="P39" s="154">
        <f>MONTH(I39)</f>
        <v>5</v>
      </c>
    </row>
    <row r="40" spans="1:16">
      <c r="A40" s="149" t="s">
        <v>3040</v>
      </c>
      <c r="B40" s="48" t="s">
        <v>821</v>
      </c>
      <c r="C40" s="149" t="s">
        <v>946</v>
      </c>
      <c r="D40" s="149" t="s">
        <v>1150</v>
      </c>
      <c r="E40" s="149" t="s">
        <v>1634</v>
      </c>
      <c r="F40" s="149" t="s">
        <v>3015</v>
      </c>
      <c r="G40" s="149"/>
      <c r="H40" s="149" t="s">
        <v>3015</v>
      </c>
      <c r="I40" s="150">
        <v>42866</v>
      </c>
      <c r="J40" s="151" t="s">
        <v>12</v>
      </c>
      <c r="K40" s="150">
        <v>42866</v>
      </c>
      <c r="L40" s="152">
        <f>K40-I40</f>
        <v>0</v>
      </c>
      <c r="M40" s="149" t="s">
        <v>41</v>
      </c>
      <c r="N40" s="149" t="s">
        <v>3019</v>
      </c>
      <c r="O40" s="153">
        <f>YEAR(I40)</f>
        <v>2017</v>
      </c>
      <c r="P40" s="154">
        <f>MONTH(I40)</f>
        <v>5</v>
      </c>
    </row>
    <row r="41" spans="1:16">
      <c r="A41" s="149" t="s">
        <v>3044</v>
      </c>
      <c r="B41" s="48" t="s">
        <v>993</v>
      </c>
      <c r="C41" s="149"/>
      <c r="D41" s="149" t="s">
        <v>3008</v>
      </c>
      <c r="E41" s="149" t="s">
        <v>812</v>
      </c>
      <c r="F41" s="149" t="s">
        <v>812</v>
      </c>
      <c r="G41" s="149"/>
      <c r="H41" s="149" t="s">
        <v>812</v>
      </c>
      <c r="I41" s="150">
        <v>42845</v>
      </c>
      <c r="J41" s="151" t="s">
        <v>12</v>
      </c>
      <c r="K41" s="150">
        <v>42864</v>
      </c>
      <c r="L41" s="152">
        <f>K41-I41</f>
        <v>19</v>
      </c>
      <c r="M41" s="149" t="s">
        <v>413</v>
      </c>
      <c r="N41" s="149"/>
      <c r="O41" s="153">
        <f>YEAR(I41)</f>
        <v>2017</v>
      </c>
      <c r="P41" s="154">
        <f>MONTH(I41)</f>
        <v>4</v>
      </c>
    </row>
    <row r="42" spans="1:16">
      <c r="A42" s="149" t="s">
        <v>3034</v>
      </c>
      <c r="B42" s="48" t="s">
        <v>15</v>
      </c>
      <c r="C42" s="149" t="s">
        <v>826</v>
      </c>
      <c r="D42" s="149" t="s">
        <v>3005</v>
      </c>
      <c r="E42" s="149" t="s">
        <v>2161</v>
      </c>
      <c r="F42" s="149" t="s">
        <v>2161</v>
      </c>
      <c r="G42" s="149"/>
      <c r="H42" s="149" t="s">
        <v>636</v>
      </c>
      <c r="I42" s="150">
        <v>42831</v>
      </c>
      <c r="J42" s="151" t="s">
        <v>12</v>
      </c>
      <c r="K42" s="150">
        <v>42849</v>
      </c>
      <c r="L42" s="152">
        <f>K42-I42</f>
        <v>18</v>
      </c>
      <c r="M42" s="149" t="s">
        <v>717</v>
      </c>
      <c r="N42" s="149" t="s">
        <v>94</v>
      </c>
      <c r="O42" s="153">
        <f>YEAR(I42)</f>
        <v>2017</v>
      </c>
      <c r="P42" s="154">
        <f>MONTH(I42)</f>
        <v>4</v>
      </c>
    </row>
    <row r="43" spans="1:16">
      <c r="A43" s="149" t="s">
        <v>3043</v>
      </c>
      <c r="B43" s="48" t="s">
        <v>993</v>
      </c>
      <c r="C43" s="149"/>
      <c r="D43" s="149" t="s">
        <v>3008</v>
      </c>
      <c r="E43" s="149" t="s">
        <v>812</v>
      </c>
      <c r="F43" s="149" t="s">
        <v>812</v>
      </c>
      <c r="G43" s="149"/>
      <c r="H43" s="149" t="s">
        <v>812</v>
      </c>
      <c r="I43" s="150">
        <v>42814</v>
      </c>
      <c r="J43" s="151" t="s">
        <v>12</v>
      </c>
      <c r="K43" s="150">
        <v>42824</v>
      </c>
      <c r="L43" s="152">
        <f>K43-I43</f>
        <v>10</v>
      </c>
      <c r="M43" s="149" t="s">
        <v>717</v>
      </c>
      <c r="N43" s="149" t="s">
        <v>94</v>
      </c>
      <c r="O43" s="153">
        <f>YEAR(I43)</f>
        <v>2017</v>
      </c>
      <c r="P43" s="154">
        <f>MONTH(I43)</f>
        <v>3</v>
      </c>
    </row>
    <row r="44" spans="1:16">
      <c r="A44" s="149" t="s">
        <v>2281</v>
      </c>
      <c r="B44" s="48" t="s">
        <v>15</v>
      </c>
      <c r="C44" s="149" t="s">
        <v>826</v>
      </c>
      <c r="D44" s="149" t="s">
        <v>3005</v>
      </c>
      <c r="E44" s="149" t="s">
        <v>2161</v>
      </c>
      <c r="F44" s="149" t="s">
        <v>2162</v>
      </c>
      <c r="G44" s="149"/>
      <c r="H44" s="149"/>
      <c r="I44" s="150">
        <v>42613</v>
      </c>
      <c r="J44" s="151" t="s">
        <v>12</v>
      </c>
      <c r="K44" s="150">
        <v>42613</v>
      </c>
      <c r="L44" s="152">
        <f>K44-I44</f>
        <v>0</v>
      </c>
      <c r="M44" s="149" t="s">
        <v>41</v>
      </c>
      <c r="N44" s="149" t="s">
        <v>3569</v>
      </c>
      <c r="O44" s="153">
        <f>YEAR(I44)</f>
        <v>2016</v>
      </c>
      <c r="P44" s="154">
        <f>MONTH(I44)</f>
        <v>8</v>
      </c>
    </row>
    <row r="45" spans="1:16">
      <c r="A45" s="149" t="s">
        <v>3563</v>
      </c>
      <c r="B45" s="48" t="s">
        <v>15</v>
      </c>
      <c r="C45" s="149" t="s">
        <v>826</v>
      </c>
      <c r="D45" s="149" t="s">
        <v>3005</v>
      </c>
      <c r="E45" s="149" t="s">
        <v>2161</v>
      </c>
      <c r="F45" s="149" t="s">
        <v>2162</v>
      </c>
      <c r="G45" s="155"/>
      <c r="H45" s="149"/>
      <c r="I45" s="150">
        <v>42613</v>
      </c>
      <c r="J45" s="151" t="s">
        <v>12</v>
      </c>
      <c r="K45" s="150">
        <v>42613</v>
      </c>
      <c r="L45" s="152">
        <f>K45-I45</f>
        <v>0</v>
      </c>
      <c r="M45" s="149" t="s">
        <v>41</v>
      </c>
      <c r="N45" s="149" t="s">
        <v>3473</v>
      </c>
      <c r="O45" s="153">
        <f>YEAR(I45)</f>
        <v>2016</v>
      </c>
      <c r="P45" s="154">
        <f>MONTH(I45)</f>
        <v>8</v>
      </c>
    </row>
    <row r="46" spans="1:16">
      <c r="A46" s="149" t="s">
        <v>3564</v>
      </c>
      <c r="B46" s="48" t="s">
        <v>15</v>
      </c>
      <c r="C46" s="149" t="s">
        <v>826</v>
      </c>
      <c r="D46" s="149" t="s">
        <v>3005</v>
      </c>
      <c r="E46" s="149" t="s">
        <v>2161</v>
      </c>
      <c r="F46" s="149" t="s">
        <v>2162</v>
      </c>
      <c r="G46" s="149"/>
      <c r="H46" s="149"/>
      <c r="I46" s="150">
        <v>42613</v>
      </c>
      <c r="J46" s="151" t="s">
        <v>12</v>
      </c>
      <c r="K46" s="150">
        <v>42613</v>
      </c>
      <c r="L46" s="152">
        <f>K46-I46</f>
        <v>0</v>
      </c>
      <c r="M46" s="149" t="s">
        <v>41</v>
      </c>
      <c r="N46" s="149" t="s">
        <v>3570</v>
      </c>
      <c r="O46" s="153">
        <f>YEAR(I46)</f>
        <v>2016</v>
      </c>
      <c r="P46" s="154">
        <f>MONTH(I46)</f>
        <v>8</v>
      </c>
    </row>
    <row r="47" spans="1:16">
      <c r="A47" s="149" t="s">
        <v>3565</v>
      </c>
      <c r="B47" s="48" t="s">
        <v>15</v>
      </c>
      <c r="C47" s="149" t="s">
        <v>826</v>
      </c>
      <c r="D47" s="149" t="s">
        <v>3005</v>
      </c>
      <c r="E47" s="149" t="s">
        <v>2161</v>
      </c>
      <c r="F47" s="149" t="s">
        <v>2162</v>
      </c>
      <c r="G47" s="149"/>
      <c r="H47" s="149"/>
      <c r="I47" s="150">
        <v>42613</v>
      </c>
      <c r="J47" s="151" t="s">
        <v>12</v>
      </c>
      <c r="K47" s="150">
        <v>42613</v>
      </c>
      <c r="L47" s="152">
        <f>K47-I47</f>
        <v>0</v>
      </c>
      <c r="M47" s="149" t="s">
        <v>41</v>
      </c>
      <c r="N47" s="149" t="s">
        <v>3571</v>
      </c>
      <c r="O47" s="153">
        <f>YEAR(I47)</f>
        <v>2016</v>
      </c>
      <c r="P47" s="154">
        <f>MONTH(I47)</f>
        <v>8</v>
      </c>
    </row>
    <row r="48" spans="1:16">
      <c r="A48" s="149" t="s">
        <v>3566</v>
      </c>
      <c r="B48" s="48" t="s">
        <v>15</v>
      </c>
      <c r="C48" s="149" t="s">
        <v>826</v>
      </c>
      <c r="D48" s="149" t="s">
        <v>3005</v>
      </c>
      <c r="E48" s="149" t="s">
        <v>2161</v>
      </c>
      <c r="F48" s="149" t="s">
        <v>2162</v>
      </c>
      <c r="G48" s="149"/>
      <c r="H48" s="149"/>
      <c r="I48" s="150">
        <v>42613</v>
      </c>
      <c r="J48" s="151" t="s">
        <v>12</v>
      </c>
      <c r="K48" s="150">
        <v>42613</v>
      </c>
      <c r="L48" s="152">
        <f>K48-I48</f>
        <v>0</v>
      </c>
      <c r="M48" s="149" t="s">
        <v>41</v>
      </c>
      <c r="N48" s="149" t="s">
        <v>3569</v>
      </c>
      <c r="O48" s="153">
        <f>YEAR(I48)</f>
        <v>2016</v>
      </c>
      <c r="P48" s="154">
        <f>MONTH(I48)</f>
        <v>8</v>
      </c>
    </row>
    <row r="49" spans="1:16">
      <c r="A49" s="149" t="s">
        <v>3567</v>
      </c>
      <c r="B49" s="48" t="s">
        <v>15</v>
      </c>
      <c r="C49" s="149" t="s">
        <v>826</v>
      </c>
      <c r="D49" s="149" t="s">
        <v>3005</v>
      </c>
      <c r="E49" s="149" t="s">
        <v>2161</v>
      </c>
      <c r="F49" s="149" t="s">
        <v>2162</v>
      </c>
      <c r="G49" s="149"/>
      <c r="H49" s="149"/>
      <c r="I49" s="150">
        <v>42613</v>
      </c>
      <c r="J49" s="151" t="s">
        <v>12</v>
      </c>
      <c r="K49" s="150">
        <v>42613</v>
      </c>
      <c r="L49" s="152">
        <f>K49-I49</f>
        <v>0</v>
      </c>
      <c r="M49" s="149" t="s">
        <v>41</v>
      </c>
      <c r="N49" s="149" t="s">
        <v>3569</v>
      </c>
      <c r="O49" s="153">
        <f>YEAR(I49)</f>
        <v>2016</v>
      </c>
      <c r="P49" s="154">
        <f>MONTH(I49)</f>
        <v>8</v>
      </c>
    </row>
    <row r="50" spans="1:16">
      <c r="A50" s="149" t="s">
        <v>2239</v>
      </c>
      <c r="B50" s="48" t="s">
        <v>15</v>
      </c>
      <c r="C50" s="149" t="s">
        <v>826</v>
      </c>
      <c r="D50" s="149" t="s">
        <v>3005</v>
      </c>
      <c r="E50" s="149" t="s">
        <v>2161</v>
      </c>
      <c r="F50" s="149" t="s">
        <v>2162</v>
      </c>
      <c r="G50" s="149"/>
      <c r="H50" s="149"/>
      <c r="I50" s="150">
        <v>42613</v>
      </c>
      <c r="J50" s="151" t="s">
        <v>12</v>
      </c>
      <c r="K50" s="150">
        <v>42613</v>
      </c>
      <c r="L50" s="152">
        <f>K50-I50</f>
        <v>0</v>
      </c>
      <c r="M50" s="149" t="s">
        <v>41</v>
      </c>
      <c r="N50" s="149" t="s">
        <v>3569</v>
      </c>
      <c r="O50" s="153">
        <f>YEAR(I50)</f>
        <v>2016</v>
      </c>
      <c r="P50" s="154">
        <f>MONTH(I50)</f>
        <v>8</v>
      </c>
    </row>
    <row r="51" spans="1:16">
      <c r="A51" s="149" t="s">
        <v>3568</v>
      </c>
      <c r="B51" s="48" t="s">
        <v>15</v>
      </c>
      <c r="C51" s="149" t="s">
        <v>826</v>
      </c>
      <c r="D51" s="149" t="s">
        <v>3005</v>
      </c>
      <c r="E51" s="149" t="s">
        <v>2161</v>
      </c>
      <c r="F51" s="149" t="s">
        <v>2162</v>
      </c>
      <c r="G51" s="149"/>
      <c r="H51" s="149"/>
      <c r="I51" s="150">
        <v>42613</v>
      </c>
      <c r="J51" s="151" t="s">
        <v>12</v>
      </c>
      <c r="K51" s="150">
        <v>42613</v>
      </c>
      <c r="L51" s="152">
        <f>K51-I51</f>
        <v>0</v>
      </c>
      <c r="M51" s="149" t="s">
        <v>41</v>
      </c>
      <c r="N51" s="149" t="s">
        <v>3569</v>
      </c>
      <c r="O51" s="153">
        <f>YEAR(I51)</f>
        <v>2016</v>
      </c>
      <c r="P51" s="154">
        <f>MONTH(I51)</f>
        <v>8</v>
      </c>
    </row>
    <row r="52" spans="1:16">
      <c r="A52" s="149" t="s">
        <v>2829</v>
      </c>
      <c r="B52" s="48" t="s">
        <v>15</v>
      </c>
      <c r="C52" s="149" t="s">
        <v>827</v>
      </c>
      <c r="D52" s="149" t="s">
        <v>3005</v>
      </c>
      <c r="E52" s="149" t="s">
        <v>2161</v>
      </c>
      <c r="F52" s="149" t="s">
        <v>2162</v>
      </c>
      <c r="G52" s="149"/>
      <c r="H52" s="149"/>
      <c r="I52" s="150">
        <v>42613</v>
      </c>
      <c r="J52" s="151" t="s">
        <v>12</v>
      </c>
      <c r="K52" s="150">
        <v>42613</v>
      </c>
      <c r="L52" s="152">
        <f>K52-I52</f>
        <v>0</v>
      </c>
      <c r="M52" s="149" t="s">
        <v>41</v>
      </c>
      <c r="N52" s="149" t="s">
        <v>3571</v>
      </c>
      <c r="O52" s="153">
        <f>YEAR(I52)</f>
        <v>2016</v>
      </c>
      <c r="P52" s="154">
        <f>MONTH(I52)</f>
        <v>8</v>
      </c>
    </row>
    <row r="53" spans="1:16">
      <c r="A53" s="149" t="s">
        <v>2089</v>
      </c>
      <c r="B53" s="48" t="s">
        <v>15</v>
      </c>
      <c r="C53" s="149" t="s">
        <v>827</v>
      </c>
      <c r="D53" s="149" t="s">
        <v>3005</v>
      </c>
      <c r="E53" s="149" t="s">
        <v>2161</v>
      </c>
      <c r="F53" s="149" t="s">
        <v>2162</v>
      </c>
      <c r="G53" s="149"/>
      <c r="H53" s="149"/>
      <c r="I53" s="150">
        <v>42578</v>
      </c>
      <c r="J53" s="151" t="s">
        <v>12</v>
      </c>
      <c r="K53" s="150">
        <v>42578</v>
      </c>
      <c r="L53" s="152">
        <f>K53-I53</f>
        <v>0</v>
      </c>
      <c r="M53" s="149" t="s">
        <v>41</v>
      </c>
      <c r="N53" s="149" t="s">
        <v>870</v>
      </c>
      <c r="O53" s="153">
        <f>YEAR(I53)</f>
        <v>2016</v>
      </c>
      <c r="P53" s="154">
        <f>MONTH(I53)</f>
        <v>7</v>
      </c>
    </row>
    <row r="54" spans="1:16">
      <c r="A54" s="149" t="s">
        <v>4122</v>
      </c>
      <c r="B54" s="48" t="s">
        <v>993</v>
      </c>
      <c r="C54" s="149"/>
      <c r="D54" s="149" t="s">
        <v>3008</v>
      </c>
      <c r="E54" s="149" t="s">
        <v>1634</v>
      </c>
      <c r="F54" s="149" t="s">
        <v>2869</v>
      </c>
      <c r="G54" s="149"/>
      <c r="H54" s="149"/>
      <c r="I54" s="150">
        <v>42541</v>
      </c>
      <c r="J54" s="151" t="s">
        <v>12</v>
      </c>
      <c r="K54" s="150">
        <v>42541</v>
      </c>
      <c r="L54" s="152">
        <f>K54-I54</f>
        <v>0</v>
      </c>
      <c r="M54" s="149" t="s">
        <v>41</v>
      </c>
      <c r="N54" s="149" t="s">
        <v>4131</v>
      </c>
      <c r="O54" s="153">
        <f>YEAR(I54)</f>
        <v>2016</v>
      </c>
      <c r="P54" s="154">
        <f>MONTH(I54)</f>
        <v>6</v>
      </c>
    </row>
    <row r="55" spans="1:16">
      <c r="A55" s="149" t="s">
        <v>3734</v>
      </c>
      <c r="B55" s="48" t="s">
        <v>993</v>
      </c>
      <c r="C55" s="149"/>
      <c r="D55" s="149" t="s">
        <v>3008</v>
      </c>
      <c r="E55" s="149" t="s">
        <v>1634</v>
      </c>
      <c r="F55" s="149" t="s">
        <v>2869</v>
      </c>
      <c r="G55" s="149"/>
      <c r="H55" s="149"/>
      <c r="I55" s="150">
        <v>42541</v>
      </c>
      <c r="J55" s="151" t="s">
        <v>12</v>
      </c>
      <c r="K55" s="150">
        <v>42541</v>
      </c>
      <c r="L55" s="152">
        <f>K55-I55</f>
        <v>0</v>
      </c>
      <c r="M55" s="149" t="s">
        <v>41</v>
      </c>
      <c r="N55" s="149" t="s">
        <v>4131</v>
      </c>
      <c r="O55" s="153">
        <f>YEAR(I55)</f>
        <v>2016</v>
      </c>
      <c r="P55" s="154">
        <f>MONTH(I55)</f>
        <v>6</v>
      </c>
    </row>
    <row r="56" spans="1:16">
      <c r="A56" s="149" t="s">
        <v>3209</v>
      </c>
      <c r="B56" s="48" t="s">
        <v>993</v>
      </c>
      <c r="C56" s="149"/>
      <c r="D56" s="149" t="s">
        <v>3008</v>
      </c>
      <c r="E56" s="149" t="s">
        <v>1634</v>
      </c>
      <c r="F56" s="149" t="s">
        <v>2098</v>
      </c>
      <c r="G56" s="149"/>
      <c r="H56" s="149"/>
      <c r="I56" s="150">
        <v>42541</v>
      </c>
      <c r="J56" s="151" t="s">
        <v>12</v>
      </c>
      <c r="K56" s="150">
        <v>42541</v>
      </c>
      <c r="L56" s="152">
        <f>K56-I56</f>
        <v>0</v>
      </c>
      <c r="M56" s="149" t="s">
        <v>41</v>
      </c>
      <c r="N56" s="149" t="s">
        <v>25</v>
      </c>
      <c r="O56" s="153">
        <f>YEAR(I56)</f>
        <v>2016</v>
      </c>
      <c r="P56" s="154">
        <f>MONTH(I56)</f>
        <v>6</v>
      </c>
    </row>
    <row r="57" spans="1:16">
      <c r="A57" s="149" t="s">
        <v>4123</v>
      </c>
      <c r="B57" s="48" t="s">
        <v>993</v>
      </c>
      <c r="C57" s="149"/>
      <c r="D57" s="149" t="s">
        <v>3008</v>
      </c>
      <c r="E57" s="149" t="s">
        <v>1634</v>
      </c>
      <c r="F57" s="149" t="s">
        <v>119</v>
      </c>
      <c r="G57" s="149"/>
      <c r="H57" s="149"/>
      <c r="I57" s="150">
        <v>42541</v>
      </c>
      <c r="J57" s="151" t="s">
        <v>12</v>
      </c>
      <c r="K57" s="150">
        <v>42541</v>
      </c>
      <c r="L57" s="152">
        <f>K57-I57</f>
        <v>0</v>
      </c>
      <c r="M57" s="149" t="s">
        <v>41</v>
      </c>
      <c r="N57" s="149" t="s">
        <v>3498</v>
      </c>
      <c r="O57" s="153">
        <f>YEAR(I57)</f>
        <v>2016</v>
      </c>
      <c r="P57" s="154">
        <f>MONTH(I57)</f>
        <v>6</v>
      </c>
    </row>
    <row r="58" spans="1:16">
      <c r="A58" s="149" t="s">
        <v>4124</v>
      </c>
      <c r="B58" s="48" t="s">
        <v>993</v>
      </c>
      <c r="C58" s="149"/>
      <c r="D58" s="149" t="s">
        <v>3008</v>
      </c>
      <c r="E58" s="149" t="s">
        <v>1634</v>
      </c>
      <c r="F58" s="149" t="s">
        <v>862</v>
      </c>
      <c r="G58" s="149"/>
      <c r="H58" s="149"/>
      <c r="I58" s="150">
        <v>42541</v>
      </c>
      <c r="J58" s="151" t="s">
        <v>12</v>
      </c>
      <c r="K58" s="150">
        <v>42541</v>
      </c>
      <c r="L58" s="152">
        <f>K58-I58</f>
        <v>0</v>
      </c>
      <c r="M58" s="149" t="s">
        <v>41</v>
      </c>
      <c r="N58" s="149" t="s">
        <v>4132</v>
      </c>
      <c r="O58" s="153">
        <f>YEAR(I58)</f>
        <v>2016</v>
      </c>
      <c r="P58" s="154">
        <f>MONTH(I58)</f>
        <v>6</v>
      </c>
    </row>
    <row r="59" spans="1:16">
      <c r="A59" s="149" t="s">
        <v>4125</v>
      </c>
      <c r="B59" s="48" t="s">
        <v>993</v>
      </c>
      <c r="C59" s="149"/>
      <c r="D59" s="149" t="s">
        <v>3008</v>
      </c>
      <c r="E59" s="149" t="s">
        <v>1634</v>
      </c>
      <c r="F59" s="149" t="s">
        <v>2869</v>
      </c>
      <c r="G59" s="149"/>
      <c r="H59" s="149"/>
      <c r="I59" s="150">
        <v>42541</v>
      </c>
      <c r="J59" s="151" t="s">
        <v>12</v>
      </c>
      <c r="K59" s="150">
        <v>42541</v>
      </c>
      <c r="L59" s="152">
        <f>K59-I59</f>
        <v>0</v>
      </c>
      <c r="M59" s="149" t="s">
        <v>717</v>
      </c>
      <c r="N59" s="149" t="s">
        <v>4131</v>
      </c>
      <c r="O59" s="153">
        <f>YEAR(I59)</f>
        <v>2016</v>
      </c>
      <c r="P59" s="154">
        <f>MONTH(I59)</f>
        <v>6</v>
      </c>
    </row>
    <row r="60" spans="1:16">
      <c r="A60" s="149" t="s">
        <v>3918</v>
      </c>
      <c r="B60" s="48" t="s">
        <v>993</v>
      </c>
      <c r="C60" s="149"/>
      <c r="D60" s="149" t="s">
        <v>3008</v>
      </c>
      <c r="E60" s="149" t="s">
        <v>1634</v>
      </c>
      <c r="F60" s="149" t="s">
        <v>119</v>
      </c>
      <c r="G60" s="149"/>
      <c r="H60" s="149"/>
      <c r="I60" s="150">
        <v>42541</v>
      </c>
      <c r="J60" s="151" t="s">
        <v>12</v>
      </c>
      <c r="K60" s="150">
        <v>42541</v>
      </c>
      <c r="L60" s="152">
        <f>K60-I60</f>
        <v>0</v>
      </c>
      <c r="M60" s="149" t="s">
        <v>41</v>
      </c>
      <c r="N60" s="149" t="s">
        <v>4132</v>
      </c>
      <c r="O60" s="153">
        <f>YEAR(I60)</f>
        <v>2016</v>
      </c>
      <c r="P60" s="154">
        <f>MONTH(I60)</f>
        <v>6</v>
      </c>
    </row>
    <row r="61" spans="1:16">
      <c r="A61" s="149" t="s">
        <v>4126</v>
      </c>
      <c r="B61" s="48" t="s">
        <v>993</v>
      </c>
      <c r="C61" s="149"/>
      <c r="D61" s="149" t="s">
        <v>3008</v>
      </c>
      <c r="E61" s="149" t="s">
        <v>1634</v>
      </c>
      <c r="F61" s="149" t="s">
        <v>119</v>
      </c>
      <c r="G61" s="149"/>
      <c r="H61" s="149"/>
      <c r="I61" s="150">
        <v>42541</v>
      </c>
      <c r="J61" s="151" t="s">
        <v>12</v>
      </c>
      <c r="K61" s="150">
        <v>42541</v>
      </c>
      <c r="L61" s="152">
        <f>K61-I61</f>
        <v>0</v>
      </c>
      <c r="M61" s="149" t="s">
        <v>41</v>
      </c>
      <c r="N61" s="149" t="s">
        <v>3498</v>
      </c>
      <c r="O61" s="153">
        <f>YEAR(I61)</f>
        <v>2016</v>
      </c>
      <c r="P61" s="154">
        <f>MONTH(I61)</f>
        <v>6</v>
      </c>
    </row>
    <row r="62" spans="1:16">
      <c r="A62" s="149" t="s">
        <v>3347</v>
      </c>
      <c r="B62" s="48" t="s">
        <v>993</v>
      </c>
      <c r="C62" s="149"/>
      <c r="D62" s="149" t="s">
        <v>3008</v>
      </c>
      <c r="E62" s="149" t="s">
        <v>1634</v>
      </c>
      <c r="F62" s="149" t="s">
        <v>1977</v>
      </c>
      <c r="G62" s="149"/>
      <c r="H62" s="149"/>
      <c r="I62" s="150">
        <v>42541</v>
      </c>
      <c r="J62" s="151" t="s">
        <v>12</v>
      </c>
      <c r="K62" s="150">
        <v>42541</v>
      </c>
      <c r="L62" s="152">
        <f>K62-I62</f>
        <v>0</v>
      </c>
      <c r="M62" s="149" t="s">
        <v>41</v>
      </c>
      <c r="N62" s="149" t="s">
        <v>25</v>
      </c>
      <c r="O62" s="153">
        <f>YEAR(I62)</f>
        <v>2016</v>
      </c>
      <c r="P62" s="154">
        <f>MONTH(I62)</f>
        <v>6</v>
      </c>
    </row>
    <row r="63" spans="1:16">
      <c r="A63" s="149" t="s">
        <v>4127</v>
      </c>
      <c r="B63" s="48" t="s">
        <v>993</v>
      </c>
      <c r="C63" s="149"/>
      <c r="D63" s="149" t="s">
        <v>3008</v>
      </c>
      <c r="E63" s="149" t="s">
        <v>1634</v>
      </c>
      <c r="F63" s="149" t="s">
        <v>1972</v>
      </c>
      <c r="G63" s="149"/>
      <c r="H63" s="149"/>
      <c r="I63" s="150">
        <v>42541</v>
      </c>
      <c r="J63" s="151" t="s">
        <v>12</v>
      </c>
      <c r="K63" s="150">
        <v>42541</v>
      </c>
      <c r="L63" s="152">
        <f>K63-I63</f>
        <v>0</v>
      </c>
      <c r="M63" s="149" t="s">
        <v>41</v>
      </c>
      <c r="N63" s="149" t="s">
        <v>482</v>
      </c>
      <c r="O63" s="153">
        <f>YEAR(I63)</f>
        <v>2016</v>
      </c>
      <c r="P63" s="154">
        <f>MONTH(I63)</f>
        <v>6</v>
      </c>
    </row>
    <row r="64" spans="1:16">
      <c r="A64" s="149" t="s">
        <v>2241</v>
      </c>
      <c r="B64" s="48" t="s">
        <v>993</v>
      </c>
      <c r="C64" s="149"/>
      <c r="D64" s="149" t="s">
        <v>3008</v>
      </c>
      <c r="E64" s="149" t="s">
        <v>1634</v>
      </c>
      <c r="F64" s="149" t="s">
        <v>2098</v>
      </c>
      <c r="G64" s="149"/>
      <c r="H64" s="149"/>
      <c r="I64" s="150">
        <v>42541</v>
      </c>
      <c r="J64" s="151" t="s">
        <v>12</v>
      </c>
      <c r="K64" s="150">
        <v>42541</v>
      </c>
      <c r="L64" s="152">
        <f>K64-I64</f>
        <v>0</v>
      </c>
      <c r="M64" s="149" t="s">
        <v>41</v>
      </c>
      <c r="N64" s="149" t="s">
        <v>25</v>
      </c>
      <c r="O64" s="153">
        <f>YEAR(I64)</f>
        <v>2016</v>
      </c>
      <c r="P64" s="154">
        <f>MONTH(I64)</f>
        <v>6</v>
      </c>
    </row>
    <row r="65" spans="1:16">
      <c r="A65" s="149" t="s">
        <v>4128</v>
      </c>
      <c r="B65" s="48" t="s">
        <v>993</v>
      </c>
      <c r="C65" s="149"/>
      <c r="D65" s="149" t="s">
        <v>3008</v>
      </c>
      <c r="E65" s="149" t="s">
        <v>1634</v>
      </c>
      <c r="F65" s="149" t="s">
        <v>1972</v>
      </c>
      <c r="G65" s="149"/>
      <c r="H65" s="149"/>
      <c r="I65" s="150">
        <v>42541</v>
      </c>
      <c r="J65" s="151" t="s">
        <v>12</v>
      </c>
      <c r="K65" s="150">
        <v>42541</v>
      </c>
      <c r="L65" s="152">
        <f>K65-I65</f>
        <v>0</v>
      </c>
      <c r="M65" s="149" t="s">
        <v>41</v>
      </c>
      <c r="N65" s="149" t="s">
        <v>3498</v>
      </c>
      <c r="O65" s="153">
        <f>YEAR(I65)</f>
        <v>2016</v>
      </c>
      <c r="P65" s="154">
        <f>MONTH(I65)</f>
        <v>6</v>
      </c>
    </row>
    <row r="66" spans="1:16">
      <c r="A66" s="149" t="s">
        <v>3321</v>
      </c>
      <c r="B66" s="48" t="s">
        <v>993</v>
      </c>
      <c r="C66" s="149"/>
      <c r="D66" s="149" t="s">
        <v>3008</v>
      </c>
      <c r="E66" s="149" t="s">
        <v>1634</v>
      </c>
      <c r="F66" s="149" t="s">
        <v>2098</v>
      </c>
      <c r="G66" s="149"/>
      <c r="H66" s="149"/>
      <c r="I66" s="150">
        <v>42541</v>
      </c>
      <c r="J66" s="151" t="s">
        <v>12</v>
      </c>
      <c r="K66" s="150">
        <v>42541</v>
      </c>
      <c r="L66" s="152">
        <f>K66-I66</f>
        <v>0</v>
      </c>
      <c r="M66" s="149" t="s">
        <v>41</v>
      </c>
      <c r="N66" s="149" t="s">
        <v>25</v>
      </c>
      <c r="O66" s="153">
        <f>YEAR(I66)</f>
        <v>2016</v>
      </c>
      <c r="P66" s="154">
        <f>MONTH(I66)</f>
        <v>6</v>
      </c>
    </row>
    <row r="67" spans="1:16">
      <c r="A67" s="149" t="s">
        <v>4129</v>
      </c>
      <c r="B67" s="48" t="s">
        <v>993</v>
      </c>
      <c r="C67" s="149"/>
      <c r="D67" s="149" t="s">
        <v>3008</v>
      </c>
      <c r="E67" s="149" t="s">
        <v>1634</v>
      </c>
      <c r="F67" s="149" t="s">
        <v>4004</v>
      </c>
      <c r="G67" s="149"/>
      <c r="H67" s="149"/>
      <c r="I67" s="150">
        <v>42541</v>
      </c>
      <c r="J67" s="151" t="s">
        <v>12</v>
      </c>
      <c r="K67" s="150">
        <v>42541</v>
      </c>
      <c r="L67" s="152">
        <f>K67-I67</f>
        <v>0</v>
      </c>
      <c r="M67" s="149" t="s">
        <v>717</v>
      </c>
      <c r="N67" s="149" t="s">
        <v>4131</v>
      </c>
      <c r="O67" s="153">
        <f>YEAR(I67)</f>
        <v>2016</v>
      </c>
      <c r="P67" s="154">
        <f>MONTH(I67)</f>
        <v>6</v>
      </c>
    </row>
    <row r="68" spans="1:16">
      <c r="A68" s="149" t="s">
        <v>4130</v>
      </c>
      <c r="B68" s="48" t="s">
        <v>993</v>
      </c>
      <c r="C68" s="149"/>
      <c r="D68" s="149" t="s">
        <v>3008</v>
      </c>
      <c r="E68" s="149" t="s">
        <v>1634</v>
      </c>
      <c r="F68" s="149" t="s">
        <v>119</v>
      </c>
      <c r="G68" s="149"/>
      <c r="H68" s="149"/>
      <c r="I68" s="150">
        <v>42541</v>
      </c>
      <c r="J68" s="151" t="s">
        <v>12</v>
      </c>
      <c r="K68" s="150">
        <v>42541</v>
      </c>
      <c r="L68" s="152">
        <f>K68-I68</f>
        <v>0</v>
      </c>
      <c r="M68" s="149" t="s">
        <v>41</v>
      </c>
      <c r="N68" s="149" t="s">
        <v>3498</v>
      </c>
      <c r="O68" s="153">
        <f>YEAR(I68)</f>
        <v>2016</v>
      </c>
      <c r="P68" s="154">
        <f>MONTH(I68)</f>
        <v>6</v>
      </c>
    </row>
    <row r="69" spans="1:16">
      <c r="A69" s="149" t="s">
        <v>3800</v>
      </c>
      <c r="B69" s="48" t="s">
        <v>830</v>
      </c>
      <c r="C69" s="149"/>
      <c r="D69" s="149" t="s">
        <v>3008</v>
      </c>
      <c r="E69" s="149" t="s">
        <v>1634</v>
      </c>
      <c r="F69" s="48" t="s">
        <v>3078</v>
      </c>
      <c r="G69" s="149"/>
      <c r="H69" s="149"/>
      <c r="I69" s="150">
        <v>42521</v>
      </c>
      <c r="J69" s="151" t="s">
        <v>12</v>
      </c>
      <c r="K69" s="150">
        <v>42521</v>
      </c>
      <c r="L69" s="152">
        <f>K69-I69</f>
        <v>0</v>
      </c>
      <c r="M69" s="149" t="s">
        <v>41</v>
      </c>
      <c r="N69" s="48" t="s">
        <v>3785</v>
      </c>
      <c r="O69" s="153">
        <f>YEAR(I69)</f>
        <v>2016</v>
      </c>
      <c r="P69" s="154">
        <f>MONTH(I69)</f>
        <v>5</v>
      </c>
    </row>
    <row r="70" spans="1:16">
      <c r="A70" s="149" t="s">
        <v>3124</v>
      </c>
      <c r="B70" s="48" t="s">
        <v>830</v>
      </c>
      <c r="C70" s="149"/>
      <c r="D70" s="149" t="s">
        <v>3008</v>
      </c>
      <c r="E70" s="149" t="s">
        <v>1634</v>
      </c>
      <c r="F70" s="48" t="s">
        <v>2098</v>
      </c>
      <c r="G70" s="149"/>
      <c r="H70" s="149"/>
      <c r="I70" s="150">
        <v>42521</v>
      </c>
      <c r="J70" s="151" t="s">
        <v>12</v>
      </c>
      <c r="K70" s="150">
        <v>42521</v>
      </c>
      <c r="L70" s="152">
        <f>K70-I70</f>
        <v>0</v>
      </c>
      <c r="M70" s="149" t="s">
        <v>41</v>
      </c>
      <c r="N70" s="48" t="s">
        <v>3785</v>
      </c>
      <c r="O70" s="153">
        <f>YEAR(I70)</f>
        <v>2016</v>
      </c>
      <c r="P70" s="154">
        <f>MONTH(I70)</f>
        <v>5</v>
      </c>
    </row>
    <row r="71" spans="1:16">
      <c r="A71" s="149" t="s">
        <v>3321</v>
      </c>
      <c r="B71" s="48" t="s">
        <v>830</v>
      </c>
      <c r="C71" s="149"/>
      <c r="D71" s="149" t="s">
        <v>3008</v>
      </c>
      <c r="E71" s="149" t="s">
        <v>1634</v>
      </c>
      <c r="F71" s="48" t="s">
        <v>2098</v>
      </c>
      <c r="G71" s="149"/>
      <c r="H71" s="149"/>
      <c r="I71" s="150">
        <v>42521</v>
      </c>
      <c r="J71" s="151" t="s">
        <v>12</v>
      </c>
      <c r="K71" s="150">
        <v>42521</v>
      </c>
      <c r="L71" s="152">
        <f>K71-I71</f>
        <v>0</v>
      </c>
      <c r="M71" s="149" t="s">
        <v>41</v>
      </c>
      <c r="N71" s="48" t="s">
        <v>3785</v>
      </c>
      <c r="O71" s="153">
        <f>YEAR(I71)</f>
        <v>2016</v>
      </c>
      <c r="P71" s="154">
        <f>MONTH(I71)</f>
        <v>5</v>
      </c>
    </row>
    <row r="72" spans="1:16">
      <c r="A72" s="149" t="s">
        <v>3801</v>
      </c>
      <c r="B72" s="48" t="s">
        <v>830</v>
      </c>
      <c r="C72" s="149"/>
      <c r="D72" s="149" t="s">
        <v>3008</v>
      </c>
      <c r="E72" s="149" t="s">
        <v>1634</v>
      </c>
      <c r="F72" s="48" t="s">
        <v>2134</v>
      </c>
      <c r="G72" s="149"/>
      <c r="H72" s="149"/>
      <c r="I72" s="150">
        <v>42521</v>
      </c>
      <c r="J72" s="151" t="s">
        <v>12</v>
      </c>
      <c r="K72" s="150">
        <v>42521</v>
      </c>
      <c r="L72" s="152">
        <f>K72-I72</f>
        <v>0</v>
      </c>
      <c r="M72" s="149" t="s">
        <v>41</v>
      </c>
      <c r="N72" s="48" t="s">
        <v>3785</v>
      </c>
      <c r="O72" s="153">
        <f>YEAR(I72)</f>
        <v>2016</v>
      </c>
      <c r="P72" s="154">
        <f>MONTH(I72)</f>
        <v>5</v>
      </c>
    </row>
    <row r="73" spans="1:16">
      <c r="A73" s="149" t="s">
        <v>3802</v>
      </c>
      <c r="B73" s="48" t="s">
        <v>830</v>
      </c>
      <c r="C73" s="149"/>
      <c r="D73" s="149" t="s">
        <v>3008</v>
      </c>
      <c r="E73" s="149" t="s">
        <v>1634</v>
      </c>
      <c r="F73" s="48" t="s">
        <v>111</v>
      </c>
      <c r="G73" s="155"/>
      <c r="H73" s="155"/>
      <c r="I73" s="150">
        <v>42521</v>
      </c>
      <c r="J73" s="151" t="s">
        <v>12</v>
      </c>
      <c r="K73" s="150">
        <v>42521</v>
      </c>
      <c r="L73" s="152">
        <f>K73-I73</f>
        <v>0</v>
      </c>
      <c r="M73" s="149" t="s">
        <v>41</v>
      </c>
      <c r="N73" s="48" t="s">
        <v>3785</v>
      </c>
      <c r="O73" s="153">
        <f>YEAR(I73)</f>
        <v>2016</v>
      </c>
      <c r="P73" s="154">
        <f>MONTH(I73)</f>
        <v>5</v>
      </c>
    </row>
    <row r="74" spans="1:16">
      <c r="A74" s="149" t="s">
        <v>2241</v>
      </c>
      <c r="B74" s="48" t="s">
        <v>830</v>
      </c>
      <c r="C74" s="149"/>
      <c r="D74" s="149" t="s">
        <v>3008</v>
      </c>
      <c r="E74" s="149" t="s">
        <v>1634</v>
      </c>
      <c r="F74" s="48" t="s">
        <v>2098</v>
      </c>
      <c r="G74" s="155"/>
      <c r="H74" s="155"/>
      <c r="I74" s="150">
        <v>42521</v>
      </c>
      <c r="J74" s="151" t="s">
        <v>12</v>
      </c>
      <c r="K74" s="150">
        <v>42521</v>
      </c>
      <c r="L74" s="152">
        <f>K74-I74</f>
        <v>0</v>
      </c>
      <c r="M74" s="149" t="s">
        <v>41</v>
      </c>
      <c r="N74" s="48" t="s">
        <v>3785</v>
      </c>
      <c r="O74" s="153">
        <f>YEAR(I74)</f>
        <v>2016</v>
      </c>
      <c r="P74" s="154">
        <f>MONTH(I74)</f>
        <v>5</v>
      </c>
    </row>
    <row r="75" spans="1:16">
      <c r="A75" s="149" t="s">
        <v>3803</v>
      </c>
      <c r="B75" s="48" t="s">
        <v>830</v>
      </c>
      <c r="C75" s="149"/>
      <c r="D75" s="149" t="s">
        <v>3008</v>
      </c>
      <c r="E75" s="149" t="s">
        <v>1634</v>
      </c>
      <c r="F75" s="48" t="s">
        <v>3078</v>
      </c>
      <c r="G75" s="149"/>
      <c r="H75" s="149"/>
      <c r="I75" s="150">
        <v>42521</v>
      </c>
      <c r="J75" s="151" t="s">
        <v>12</v>
      </c>
      <c r="K75" s="150">
        <v>42521</v>
      </c>
      <c r="L75" s="152">
        <f>K75-I75</f>
        <v>0</v>
      </c>
      <c r="M75" s="149" t="s">
        <v>41</v>
      </c>
      <c r="N75" s="48" t="s">
        <v>3785</v>
      </c>
      <c r="O75" s="153">
        <f>YEAR(I75)</f>
        <v>2016</v>
      </c>
      <c r="P75" s="154">
        <f>MONTH(I75)</f>
        <v>5</v>
      </c>
    </row>
    <row r="76" spans="1:16">
      <c r="A76" s="149" t="s">
        <v>3804</v>
      </c>
      <c r="B76" s="48" t="s">
        <v>830</v>
      </c>
      <c r="C76" s="149"/>
      <c r="D76" s="149" t="s">
        <v>3008</v>
      </c>
      <c r="E76" s="149" t="s">
        <v>1634</v>
      </c>
      <c r="F76" s="48" t="s">
        <v>3078</v>
      </c>
      <c r="G76" s="149"/>
      <c r="H76" s="149"/>
      <c r="I76" s="150">
        <v>42521</v>
      </c>
      <c r="J76" s="151" t="s">
        <v>12</v>
      </c>
      <c r="K76" s="150">
        <v>42521</v>
      </c>
      <c r="L76" s="152">
        <f>K76-I76</f>
        <v>0</v>
      </c>
      <c r="M76" s="149" t="s">
        <v>41</v>
      </c>
      <c r="N76" s="48" t="s">
        <v>25</v>
      </c>
      <c r="O76" s="153">
        <f>YEAR(I76)</f>
        <v>2016</v>
      </c>
      <c r="P76" s="154">
        <f>MONTH(I76)</f>
        <v>5</v>
      </c>
    </row>
    <row r="77" spans="1:16">
      <c r="A77" s="149" t="s">
        <v>3551</v>
      </c>
      <c r="B77" s="48" t="s">
        <v>830</v>
      </c>
      <c r="C77" s="149"/>
      <c r="D77" s="149" t="s">
        <v>3008</v>
      </c>
      <c r="E77" s="149" t="s">
        <v>1634</v>
      </c>
      <c r="F77" s="48" t="s">
        <v>3078</v>
      </c>
      <c r="G77" s="155"/>
      <c r="H77" s="155"/>
      <c r="I77" s="150">
        <v>42521</v>
      </c>
      <c r="J77" s="151" t="s">
        <v>12</v>
      </c>
      <c r="K77" s="150">
        <v>42521</v>
      </c>
      <c r="L77" s="152">
        <f>K77-I77</f>
        <v>0</v>
      </c>
      <c r="M77" s="149" t="s">
        <v>41</v>
      </c>
      <c r="N77" s="48" t="s">
        <v>3785</v>
      </c>
      <c r="O77" s="153">
        <f>YEAR(I77)</f>
        <v>2016</v>
      </c>
      <c r="P77" s="154">
        <f>MONTH(I77)</f>
        <v>5</v>
      </c>
    </row>
    <row r="78" spans="1:16">
      <c r="A78" s="149" t="s">
        <v>3187</v>
      </c>
      <c r="B78" s="48" t="s">
        <v>830</v>
      </c>
      <c r="C78" s="149"/>
      <c r="D78" s="149" t="s">
        <v>3008</v>
      </c>
      <c r="E78" s="149" t="s">
        <v>1634</v>
      </c>
      <c r="F78" s="48" t="s">
        <v>2869</v>
      </c>
      <c r="G78" s="155"/>
      <c r="H78" s="155"/>
      <c r="I78" s="150">
        <v>42521</v>
      </c>
      <c r="J78" s="151" t="s">
        <v>12</v>
      </c>
      <c r="K78" s="150">
        <v>42521</v>
      </c>
      <c r="L78" s="152">
        <f>K78-I78</f>
        <v>0</v>
      </c>
      <c r="M78" s="149" t="s">
        <v>41</v>
      </c>
      <c r="O78" s="153">
        <f>YEAR(I78)</f>
        <v>2016</v>
      </c>
      <c r="P78" s="154">
        <f>MONTH(I78)</f>
        <v>5</v>
      </c>
    </row>
    <row r="79" spans="1:16">
      <c r="A79" s="149" t="s">
        <v>3805</v>
      </c>
      <c r="B79" s="48" t="s">
        <v>830</v>
      </c>
      <c r="C79" s="149"/>
      <c r="D79" s="149" t="s">
        <v>3008</v>
      </c>
      <c r="E79" s="149" t="s">
        <v>1634</v>
      </c>
      <c r="F79" s="48" t="s">
        <v>3078</v>
      </c>
      <c r="G79" s="149"/>
      <c r="H79" s="149"/>
      <c r="I79" s="150">
        <v>42521</v>
      </c>
      <c r="J79" s="151" t="s">
        <v>12</v>
      </c>
      <c r="K79" s="150">
        <v>42521</v>
      </c>
      <c r="L79" s="152">
        <f>K79-I79</f>
        <v>0</v>
      </c>
      <c r="M79" s="149" t="s">
        <v>41</v>
      </c>
      <c r="N79" s="48" t="s">
        <v>3785</v>
      </c>
      <c r="O79" s="153">
        <f>YEAR(I79)</f>
        <v>2016</v>
      </c>
      <c r="P79" s="154">
        <f>MONTH(I79)</f>
        <v>5</v>
      </c>
    </row>
    <row r="80" spans="1:16">
      <c r="A80" s="149" t="s">
        <v>3806</v>
      </c>
      <c r="B80" s="48" t="s">
        <v>830</v>
      </c>
      <c r="C80" s="149"/>
      <c r="D80" s="149" t="s">
        <v>3008</v>
      </c>
      <c r="E80" s="149" t="s">
        <v>1634</v>
      </c>
      <c r="F80" s="48" t="s">
        <v>3812</v>
      </c>
      <c r="G80" s="149"/>
      <c r="H80" s="149"/>
      <c r="I80" s="150">
        <v>42521</v>
      </c>
      <c r="J80" s="151" t="s">
        <v>12</v>
      </c>
      <c r="K80" s="150">
        <v>42521</v>
      </c>
      <c r="L80" s="152">
        <f>K80-I80</f>
        <v>0</v>
      </c>
      <c r="M80" s="149" t="s">
        <v>41</v>
      </c>
      <c r="N80" s="48" t="s">
        <v>3785</v>
      </c>
      <c r="O80" s="153">
        <f>YEAR(I80)</f>
        <v>2016</v>
      </c>
      <c r="P80" s="154">
        <f>MONTH(I80)</f>
        <v>5</v>
      </c>
    </row>
    <row r="81" spans="1:16">
      <c r="A81" s="149" t="s">
        <v>3807</v>
      </c>
      <c r="B81" s="48" t="s">
        <v>830</v>
      </c>
      <c r="C81" s="149"/>
      <c r="D81" s="149" t="s">
        <v>3008</v>
      </c>
      <c r="E81" s="149" t="s">
        <v>1634</v>
      </c>
      <c r="F81" s="48" t="s">
        <v>2134</v>
      </c>
      <c r="G81" s="149"/>
      <c r="H81" s="149"/>
      <c r="I81" s="150">
        <v>42521</v>
      </c>
      <c r="J81" s="151" t="s">
        <v>12</v>
      </c>
      <c r="K81" s="150">
        <v>42521</v>
      </c>
      <c r="L81" s="152">
        <f>K81-I81</f>
        <v>0</v>
      </c>
      <c r="M81" s="149" t="s">
        <v>41</v>
      </c>
      <c r="N81" s="48" t="s">
        <v>3785</v>
      </c>
      <c r="O81" s="153">
        <f>YEAR(I81)</f>
        <v>2016</v>
      </c>
      <c r="P81" s="154">
        <f>MONTH(I81)</f>
        <v>5</v>
      </c>
    </row>
    <row r="82" spans="1:16">
      <c r="A82" s="149" t="s">
        <v>3808</v>
      </c>
      <c r="B82" s="48" t="s">
        <v>830</v>
      </c>
      <c r="C82" s="149"/>
      <c r="D82" s="149" t="s">
        <v>3008</v>
      </c>
      <c r="E82" s="149" t="s">
        <v>1634</v>
      </c>
      <c r="F82" s="48" t="s">
        <v>6</v>
      </c>
      <c r="G82" s="149"/>
      <c r="H82" s="149"/>
      <c r="I82" s="150">
        <v>42521</v>
      </c>
      <c r="J82" s="151" t="s">
        <v>12</v>
      </c>
      <c r="K82" s="150">
        <v>42521</v>
      </c>
      <c r="L82" s="152">
        <f>K82-I82</f>
        <v>0</v>
      </c>
      <c r="M82" s="149" t="s">
        <v>41</v>
      </c>
      <c r="N82" s="48" t="s">
        <v>870</v>
      </c>
      <c r="O82" s="153">
        <f>YEAR(I82)</f>
        <v>2016</v>
      </c>
      <c r="P82" s="154">
        <f>MONTH(I82)</f>
        <v>5</v>
      </c>
    </row>
    <row r="83" spans="1:16">
      <c r="A83" s="149" t="s">
        <v>3809</v>
      </c>
      <c r="B83" s="48" t="s">
        <v>830</v>
      </c>
      <c r="C83" s="149"/>
      <c r="D83" s="149" t="s">
        <v>3008</v>
      </c>
      <c r="E83" s="149" t="s">
        <v>1634</v>
      </c>
      <c r="F83" s="48" t="s">
        <v>3078</v>
      </c>
      <c r="G83" s="149"/>
      <c r="H83" s="149"/>
      <c r="I83" s="150">
        <v>42521</v>
      </c>
      <c r="J83" s="151" t="s">
        <v>12</v>
      </c>
      <c r="K83" s="150">
        <v>42521</v>
      </c>
      <c r="L83" s="152">
        <f>K83-I83</f>
        <v>0</v>
      </c>
      <c r="M83" s="149" t="s">
        <v>41</v>
      </c>
      <c r="N83" s="48" t="s">
        <v>3785</v>
      </c>
      <c r="O83" s="153">
        <f>YEAR(I83)</f>
        <v>2016</v>
      </c>
      <c r="P83" s="154">
        <f>MONTH(I83)</f>
        <v>5</v>
      </c>
    </row>
    <row r="84" spans="1:16">
      <c r="A84" s="149" t="s">
        <v>2222</v>
      </c>
      <c r="B84" s="48" t="s">
        <v>830</v>
      </c>
      <c r="C84" s="149"/>
      <c r="D84" s="149" t="s">
        <v>3008</v>
      </c>
      <c r="E84" s="149" t="s">
        <v>1634</v>
      </c>
      <c r="F84" s="48" t="s">
        <v>3813</v>
      </c>
      <c r="G84" s="149"/>
      <c r="H84" s="149"/>
      <c r="I84" s="150">
        <v>42521</v>
      </c>
      <c r="J84" s="151" t="s">
        <v>12</v>
      </c>
      <c r="K84" s="150">
        <v>42521</v>
      </c>
      <c r="L84" s="152">
        <f>K84-I84</f>
        <v>0</v>
      </c>
      <c r="M84" s="149" t="s">
        <v>41</v>
      </c>
      <c r="N84" s="48" t="s">
        <v>3785</v>
      </c>
      <c r="O84" s="153">
        <f>YEAR(I84)</f>
        <v>2016</v>
      </c>
      <c r="P84" s="154">
        <f>MONTH(I84)</f>
        <v>5</v>
      </c>
    </row>
    <row r="85" spans="1:16">
      <c r="A85" s="149" t="s">
        <v>2766</v>
      </c>
      <c r="B85" s="48" t="s">
        <v>830</v>
      </c>
      <c r="C85" s="149"/>
      <c r="D85" s="149" t="s">
        <v>3008</v>
      </c>
      <c r="E85" s="149" t="s">
        <v>1634</v>
      </c>
      <c r="F85" s="48" t="s">
        <v>2098</v>
      </c>
      <c r="G85" s="155"/>
      <c r="H85" s="155"/>
      <c r="I85" s="150">
        <v>42521</v>
      </c>
      <c r="J85" s="151" t="s">
        <v>12</v>
      </c>
      <c r="K85" s="150">
        <v>42521</v>
      </c>
      <c r="L85" s="152">
        <f>K85-I85</f>
        <v>0</v>
      </c>
      <c r="M85" s="149" t="s">
        <v>41</v>
      </c>
      <c r="N85" s="48" t="s">
        <v>3785</v>
      </c>
      <c r="O85" s="153">
        <f>YEAR(I85)</f>
        <v>2016</v>
      </c>
      <c r="P85" s="154">
        <f>MONTH(I85)</f>
        <v>5</v>
      </c>
    </row>
    <row r="86" spans="1:16">
      <c r="A86" s="149" t="s">
        <v>3810</v>
      </c>
      <c r="B86" s="48" t="s">
        <v>830</v>
      </c>
      <c r="C86" s="149"/>
      <c r="D86" s="149" t="s">
        <v>3008</v>
      </c>
      <c r="E86" s="149" t="s">
        <v>1634</v>
      </c>
      <c r="F86" s="48" t="s">
        <v>914</v>
      </c>
      <c r="G86" s="155"/>
      <c r="H86" s="155"/>
      <c r="I86" s="150">
        <v>42521</v>
      </c>
      <c r="J86" s="151" t="s">
        <v>12</v>
      </c>
      <c r="K86" s="150">
        <v>42521</v>
      </c>
      <c r="L86" s="152">
        <f>K86-I86</f>
        <v>0</v>
      </c>
      <c r="M86" s="149" t="s">
        <v>41</v>
      </c>
      <c r="N86" s="48" t="s">
        <v>3785</v>
      </c>
      <c r="O86" s="153">
        <f>YEAR(I86)</f>
        <v>2016</v>
      </c>
      <c r="P86" s="154">
        <f>MONTH(I86)</f>
        <v>5</v>
      </c>
    </row>
    <row r="87" spans="1:16">
      <c r="A87" s="149" t="s">
        <v>3463</v>
      </c>
      <c r="B87" s="48" t="s">
        <v>830</v>
      </c>
      <c r="C87" s="149"/>
      <c r="D87" s="149" t="s">
        <v>3008</v>
      </c>
      <c r="E87" s="149" t="s">
        <v>1634</v>
      </c>
      <c r="F87" s="48" t="s">
        <v>3078</v>
      </c>
      <c r="G87" s="149"/>
      <c r="H87" s="149"/>
      <c r="I87" s="150">
        <v>42521</v>
      </c>
      <c r="J87" s="151" t="s">
        <v>12</v>
      </c>
      <c r="K87" s="150">
        <v>42521</v>
      </c>
      <c r="L87" s="152">
        <f>K87-I87</f>
        <v>0</v>
      </c>
      <c r="M87" s="149" t="s">
        <v>41</v>
      </c>
      <c r="N87" s="48" t="s">
        <v>3785</v>
      </c>
      <c r="O87" s="153">
        <f>YEAR(I87)</f>
        <v>2016</v>
      </c>
      <c r="P87" s="154">
        <f>MONTH(I87)</f>
        <v>5</v>
      </c>
    </row>
    <row r="88" spans="1:16">
      <c r="A88" s="149" t="s">
        <v>3811</v>
      </c>
      <c r="B88" s="48" t="s">
        <v>830</v>
      </c>
      <c r="C88" s="149"/>
      <c r="D88" s="149" t="s">
        <v>3008</v>
      </c>
      <c r="E88" s="149" t="s">
        <v>1634</v>
      </c>
      <c r="F88" s="48" t="s">
        <v>2134</v>
      </c>
      <c r="G88" s="155"/>
      <c r="H88" s="155"/>
      <c r="I88" s="150">
        <v>42521</v>
      </c>
      <c r="J88" s="151" t="s">
        <v>12</v>
      </c>
      <c r="K88" s="150">
        <v>42521</v>
      </c>
      <c r="L88" s="152">
        <f>K88-I88</f>
        <v>0</v>
      </c>
      <c r="M88" s="149" t="s">
        <v>41</v>
      </c>
      <c r="N88" s="48" t="s">
        <v>3785</v>
      </c>
      <c r="O88" s="153">
        <f>YEAR(I88)</f>
        <v>2016</v>
      </c>
      <c r="P88" s="154">
        <f>MONTH(I88)</f>
        <v>5</v>
      </c>
    </row>
    <row r="89" spans="1:16">
      <c r="A89" s="149" t="s">
        <v>3553</v>
      </c>
      <c r="B89" s="48" t="s">
        <v>830</v>
      </c>
      <c r="C89" s="149"/>
      <c r="D89" s="149" t="s">
        <v>3008</v>
      </c>
      <c r="E89" s="149" t="s">
        <v>1634</v>
      </c>
      <c r="F89" s="48" t="s">
        <v>3078</v>
      </c>
      <c r="G89" s="155"/>
      <c r="H89" s="155"/>
      <c r="I89" s="150">
        <v>42521</v>
      </c>
      <c r="J89" s="151" t="s">
        <v>12</v>
      </c>
      <c r="K89" s="150">
        <v>42521</v>
      </c>
      <c r="L89" s="152">
        <f>K89-I89</f>
        <v>0</v>
      </c>
      <c r="M89" s="149" t="s">
        <v>41</v>
      </c>
      <c r="N89" s="48" t="s">
        <v>3785</v>
      </c>
      <c r="O89" s="153">
        <f>YEAR(I89)</f>
        <v>2016</v>
      </c>
      <c r="P89" s="154">
        <f>MONTH(I89)</f>
        <v>5</v>
      </c>
    </row>
    <row r="90" spans="1:16">
      <c r="A90" s="149" t="s">
        <v>417</v>
      </c>
      <c r="B90" s="48" t="s">
        <v>15</v>
      </c>
      <c r="C90" s="149" t="s">
        <v>695</v>
      </c>
      <c r="D90" s="149" t="s">
        <v>3005</v>
      </c>
      <c r="E90" s="149" t="s">
        <v>1634</v>
      </c>
      <c r="F90" s="149" t="s">
        <v>2514</v>
      </c>
      <c r="G90" s="149"/>
      <c r="H90" s="149"/>
      <c r="I90" s="150">
        <v>42506</v>
      </c>
      <c r="J90" s="151" t="s">
        <v>12</v>
      </c>
      <c r="K90" s="150">
        <v>42506</v>
      </c>
      <c r="L90" s="152">
        <f>K90-I90</f>
        <v>0</v>
      </c>
      <c r="M90" s="149" t="s">
        <v>717</v>
      </c>
      <c r="N90" s="149"/>
      <c r="O90" s="153">
        <f>YEAR(I90)</f>
        <v>2016</v>
      </c>
      <c r="P90" s="154">
        <f>MONTH(I90)</f>
        <v>5</v>
      </c>
    </row>
    <row r="91" spans="1:16">
      <c r="A91" s="149" t="s">
        <v>3210</v>
      </c>
      <c r="B91" s="48" t="s">
        <v>15</v>
      </c>
      <c r="C91" s="149" t="s">
        <v>695</v>
      </c>
      <c r="D91" s="149" t="s">
        <v>3005</v>
      </c>
      <c r="E91" s="149" t="s">
        <v>1634</v>
      </c>
      <c r="F91" s="149" t="s">
        <v>914</v>
      </c>
      <c r="G91" s="149"/>
      <c r="H91" s="149"/>
      <c r="I91" s="150">
        <v>42506</v>
      </c>
      <c r="J91" s="151" t="s">
        <v>12</v>
      </c>
      <c r="K91" s="150">
        <v>42506</v>
      </c>
      <c r="L91" s="152">
        <f>K91-I91</f>
        <v>0</v>
      </c>
      <c r="M91" s="149" t="s">
        <v>41</v>
      </c>
      <c r="N91" s="149" t="s">
        <v>3424</v>
      </c>
      <c r="O91" s="153">
        <f>YEAR(I91)</f>
        <v>2016</v>
      </c>
      <c r="P91" s="154">
        <f>MONTH(I91)</f>
        <v>5</v>
      </c>
    </row>
    <row r="92" spans="1:16">
      <c r="A92" s="149" t="s">
        <v>3501</v>
      </c>
      <c r="B92" s="48" t="s">
        <v>15</v>
      </c>
      <c r="C92" s="149" t="s">
        <v>695</v>
      </c>
      <c r="D92" s="149" t="s">
        <v>3005</v>
      </c>
      <c r="E92" s="149" t="s">
        <v>1634</v>
      </c>
      <c r="F92" s="149" t="s">
        <v>19</v>
      </c>
      <c r="G92" s="149"/>
      <c r="H92" s="149"/>
      <c r="I92" s="150">
        <v>42506</v>
      </c>
      <c r="J92" s="151" t="s">
        <v>12</v>
      </c>
      <c r="K92" s="150">
        <v>42506</v>
      </c>
      <c r="L92" s="152">
        <f>K92-I92</f>
        <v>0</v>
      </c>
      <c r="M92" s="149" t="s">
        <v>41</v>
      </c>
      <c r="N92" s="149" t="s">
        <v>3424</v>
      </c>
      <c r="O92" s="153">
        <f>YEAR(I92)</f>
        <v>2016</v>
      </c>
      <c r="P92" s="154">
        <f>MONTH(I92)</f>
        <v>5</v>
      </c>
    </row>
    <row r="93" spans="1:16">
      <c r="A93" s="149" t="s">
        <v>2702</v>
      </c>
      <c r="B93" s="48" t="s">
        <v>15</v>
      </c>
      <c r="C93" s="149" t="s">
        <v>695</v>
      </c>
      <c r="D93" s="149" t="s">
        <v>3005</v>
      </c>
      <c r="E93" s="149" t="s">
        <v>1634</v>
      </c>
      <c r="F93" s="149" t="s">
        <v>3561</v>
      </c>
      <c r="G93" s="149"/>
      <c r="H93" s="149"/>
      <c r="I93" s="150">
        <v>42506</v>
      </c>
      <c r="J93" s="151" t="s">
        <v>12</v>
      </c>
      <c r="K93" s="150">
        <v>42506</v>
      </c>
      <c r="L93" s="152">
        <f>K93-I93</f>
        <v>0</v>
      </c>
      <c r="M93" s="149" t="s">
        <v>41</v>
      </c>
      <c r="N93" s="149" t="s">
        <v>3424</v>
      </c>
      <c r="O93" s="153">
        <f>YEAR(I93)</f>
        <v>2016</v>
      </c>
      <c r="P93" s="154">
        <f>MONTH(I93)</f>
        <v>5</v>
      </c>
    </row>
    <row r="94" spans="1:16">
      <c r="A94" s="149" t="s">
        <v>3551</v>
      </c>
      <c r="B94" s="48" t="s">
        <v>15</v>
      </c>
      <c r="C94" s="149" t="s">
        <v>695</v>
      </c>
      <c r="D94" s="149" t="s">
        <v>3005</v>
      </c>
      <c r="E94" s="149" t="s">
        <v>1634</v>
      </c>
      <c r="F94" s="149" t="s">
        <v>3078</v>
      </c>
      <c r="G94" s="149"/>
      <c r="H94" s="149"/>
      <c r="I94" s="150">
        <v>42506</v>
      </c>
      <c r="J94" s="151" t="s">
        <v>12</v>
      </c>
      <c r="K94" s="150">
        <v>42506</v>
      </c>
      <c r="L94" s="152">
        <f>K94-I94</f>
        <v>0</v>
      </c>
      <c r="M94" s="149" t="s">
        <v>41</v>
      </c>
      <c r="N94" s="149" t="s">
        <v>3443</v>
      </c>
      <c r="O94" s="153">
        <f>YEAR(I94)</f>
        <v>2016</v>
      </c>
      <c r="P94" s="154">
        <f>MONTH(I94)</f>
        <v>5</v>
      </c>
    </row>
    <row r="95" spans="1:16">
      <c r="A95" s="149" t="s">
        <v>3187</v>
      </c>
      <c r="B95" s="48" t="s">
        <v>15</v>
      </c>
      <c r="C95" s="149" t="s">
        <v>695</v>
      </c>
      <c r="D95" s="149" t="s">
        <v>3005</v>
      </c>
      <c r="E95" s="149" t="s">
        <v>1634</v>
      </c>
      <c r="F95" s="149" t="s">
        <v>2869</v>
      </c>
      <c r="G95" s="149"/>
      <c r="H95" s="149"/>
      <c r="I95" s="150">
        <v>42506</v>
      </c>
      <c r="J95" s="151" t="s">
        <v>12</v>
      </c>
      <c r="K95" s="150">
        <v>42506</v>
      </c>
      <c r="L95" s="152">
        <f>K95-I95</f>
        <v>0</v>
      </c>
      <c r="M95" s="149" t="s">
        <v>41</v>
      </c>
      <c r="N95" s="149" t="s">
        <v>25</v>
      </c>
      <c r="O95" s="153">
        <f>YEAR(I95)</f>
        <v>2016</v>
      </c>
      <c r="P95" s="154">
        <f>MONTH(I95)</f>
        <v>5</v>
      </c>
    </row>
    <row r="96" spans="1:16">
      <c r="A96" s="149" t="s">
        <v>3552</v>
      </c>
      <c r="B96" s="48" t="s">
        <v>15</v>
      </c>
      <c r="C96" s="149" t="s">
        <v>695</v>
      </c>
      <c r="D96" s="149" t="s">
        <v>3005</v>
      </c>
      <c r="E96" s="149" t="s">
        <v>1634</v>
      </c>
      <c r="F96" s="149" t="s">
        <v>3078</v>
      </c>
      <c r="G96" s="149"/>
      <c r="H96" s="149"/>
      <c r="I96" s="150">
        <v>42506</v>
      </c>
      <c r="J96" s="151" t="s">
        <v>12</v>
      </c>
      <c r="K96" s="150">
        <v>42506</v>
      </c>
      <c r="L96" s="152">
        <f>K96-I96</f>
        <v>0</v>
      </c>
      <c r="M96" s="149" t="s">
        <v>41</v>
      </c>
      <c r="N96" s="149" t="s">
        <v>3223</v>
      </c>
      <c r="O96" s="153">
        <f>YEAR(I96)</f>
        <v>2016</v>
      </c>
      <c r="P96" s="154">
        <f>MONTH(I96)</f>
        <v>5</v>
      </c>
    </row>
    <row r="97" spans="1:16">
      <c r="A97" s="149" t="s">
        <v>3553</v>
      </c>
      <c r="B97" s="48" t="s">
        <v>15</v>
      </c>
      <c r="C97" s="149" t="s">
        <v>695</v>
      </c>
      <c r="D97" s="149" t="s">
        <v>3005</v>
      </c>
      <c r="E97" s="149" t="s">
        <v>1634</v>
      </c>
      <c r="F97" s="149" t="s">
        <v>3078</v>
      </c>
      <c r="G97" s="155"/>
      <c r="H97" s="149"/>
      <c r="I97" s="150">
        <v>42506</v>
      </c>
      <c r="J97" s="151" t="s">
        <v>12</v>
      </c>
      <c r="K97" s="150">
        <v>42506</v>
      </c>
      <c r="L97" s="152">
        <f>K97-I97</f>
        <v>0</v>
      </c>
      <c r="M97" s="149" t="s">
        <v>41</v>
      </c>
      <c r="N97" s="149" t="s">
        <v>3424</v>
      </c>
      <c r="O97" s="153">
        <f>YEAR(I97)</f>
        <v>2016</v>
      </c>
      <c r="P97" s="154">
        <f>MONTH(I97)</f>
        <v>5</v>
      </c>
    </row>
    <row r="98" spans="1:16">
      <c r="A98" s="149" t="s">
        <v>3463</v>
      </c>
      <c r="B98" s="48" t="s">
        <v>15</v>
      </c>
      <c r="C98" s="149" t="s">
        <v>695</v>
      </c>
      <c r="D98" s="149" t="s">
        <v>3005</v>
      </c>
      <c r="E98" s="149" t="s">
        <v>1634</v>
      </c>
      <c r="F98" s="149" t="s">
        <v>3078</v>
      </c>
      <c r="G98" s="155"/>
      <c r="H98" s="149"/>
      <c r="I98" s="150">
        <v>42506</v>
      </c>
      <c r="J98" s="151" t="s">
        <v>12</v>
      </c>
      <c r="K98" s="150">
        <v>42506</v>
      </c>
      <c r="L98" s="152">
        <f>K98-I98</f>
        <v>0</v>
      </c>
      <c r="M98" s="149" t="s">
        <v>41</v>
      </c>
      <c r="N98" s="149" t="s">
        <v>3443</v>
      </c>
      <c r="O98" s="153">
        <f>YEAR(I98)</f>
        <v>2016</v>
      </c>
      <c r="P98" s="154">
        <f>MONTH(I98)</f>
        <v>5</v>
      </c>
    </row>
    <row r="99" spans="1:16">
      <c r="A99" s="149" t="s">
        <v>3554</v>
      </c>
      <c r="B99" s="48" t="s">
        <v>15</v>
      </c>
      <c r="C99" s="149" t="s">
        <v>695</v>
      </c>
      <c r="D99" s="149" t="s">
        <v>3005</v>
      </c>
      <c r="E99" s="149" t="s">
        <v>1634</v>
      </c>
      <c r="F99" s="149" t="s">
        <v>914</v>
      </c>
      <c r="G99" s="149"/>
      <c r="H99" s="149"/>
      <c r="I99" s="150">
        <v>42506</v>
      </c>
      <c r="J99" s="151" t="s">
        <v>12</v>
      </c>
      <c r="K99" s="150">
        <v>42506</v>
      </c>
      <c r="L99" s="152">
        <f>K99-I99</f>
        <v>0</v>
      </c>
      <c r="M99" s="149" t="s">
        <v>41</v>
      </c>
      <c r="N99" s="149" t="s">
        <v>3443</v>
      </c>
      <c r="O99" s="153">
        <f>YEAR(I99)</f>
        <v>2016</v>
      </c>
      <c r="P99" s="154">
        <f>MONTH(I99)</f>
        <v>5</v>
      </c>
    </row>
    <row r="100" spans="1:16">
      <c r="A100" s="149" t="s">
        <v>3200</v>
      </c>
      <c r="B100" s="48" t="s">
        <v>15</v>
      </c>
      <c r="C100" s="149" t="s">
        <v>695</v>
      </c>
      <c r="D100" s="149" t="s">
        <v>3005</v>
      </c>
      <c r="E100" s="149" t="s">
        <v>1634</v>
      </c>
      <c r="F100" s="149" t="s">
        <v>914</v>
      </c>
      <c r="G100" s="149"/>
      <c r="H100" s="149"/>
      <c r="I100" s="150">
        <v>42506</v>
      </c>
      <c r="J100" s="151" t="s">
        <v>12</v>
      </c>
      <c r="K100" s="150">
        <v>42506</v>
      </c>
      <c r="L100" s="152">
        <f>K100-I100</f>
        <v>0</v>
      </c>
      <c r="M100" s="149" t="s">
        <v>41</v>
      </c>
      <c r="N100" s="149" t="s">
        <v>25</v>
      </c>
      <c r="O100" s="153">
        <f>YEAR(I100)</f>
        <v>2016</v>
      </c>
      <c r="P100" s="154">
        <f>MONTH(I100)</f>
        <v>5</v>
      </c>
    </row>
    <row r="101" spans="1:16">
      <c r="A101" s="149" t="s">
        <v>3555</v>
      </c>
      <c r="B101" s="48" t="s">
        <v>15</v>
      </c>
      <c r="C101" s="149" t="s">
        <v>695</v>
      </c>
      <c r="D101" s="149" t="s">
        <v>3005</v>
      </c>
      <c r="E101" s="149" t="s">
        <v>1634</v>
      </c>
      <c r="F101" s="149" t="s">
        <v>2514</v>
      </c>
      <c r="G101" s="149"/>
      <c r="H101" s="149"/>
      <c r="I101" s="150">
        <v>42506</v>
      </c>
      <c r="J101" s="151" t="s">
        <v>12</v>
      </c>
      <c r="K101" s="150">
        <v>42506</v>
      </c>
      <c r="L101" s="152">
        <f>K101-I101</f>
        <v>0</v>
      </c>
      <c r="M101" s="149" t="s">
        <v>717</v>
      </c>
      <c r="N101" s="149"/>
      <c r="O101" s="153">
        <f>YEAR(I101)</f>
        <v>2016</v>
      </c>
      <c r="P101" s="154">
        <f>MONTH(I101)</f>
        <v>5</v>
      </c>
    </row>
    <row r="102" spans="1:16">
      <c r="A102" s="149" t="s">
        <v>3216</v>
      </c>
      <c r="B102" s="48" t="s">
        <v>15</v>
      </c>
      <c r="C102" s="149" t="s">
        <v>695</v>
      </c>
      <c r="D102" s="149" t="s">
        <v>3005</v>
      </c>
      <c r="E102" s="149" t="s">
        <v>1634</v>
      </c>
      <c r="F102" s="149" t="s">
        <v>914</v>
      </c>
      <c r="G102" s="149"/>
      <c r="H102" s="149"/>
      <c r="I102" s="150">
        <v>42506</v>
      </c>
      <c r="J102" s="151" t="s">
        <v>12</v>
      </c>
      <c r="K102" s="150">
        <v>42506</v>
      </c>
      <c r="L102" s="152">
        <f>K102-I102</f>
        <v>0</v>
      </c>
      <c r="M102" s="149" t="s">
        <v>41</v>
      </c>
      <c r="N102" s="149" t="s">
        <v>3424</v>
      </c>
      <c r="O102" s="153">
        <f>YEAR(I102)</f>
        <v>2016</v>
      </c>
      <c r="P102" s="154">
        <f>MONTH(I102)</f>
        <v>5</v>
      </c>
    </row>
    <row r="103" spans="1:16">
      <c r="A103" s="149" t="s">
        <v>1661</v>
      </c>
      <c r="B103" s="48" t="s">
        <v>15</v>
      </c>
      <c r="C103" s="149" t="s">
        <v>695</v>
      </c>
      <c r="D103" s="149" t="s">
        <v>3005</v>
      </c>
      <c r="E103" s="149" t="s">
        <v>1634</v>
      </c>
      <c r="F103" s="149" t="s">
        <v>914</v>
      </c>
      <c r="G103" s="155"/>
      <c r="H103" s="149"/>
      <c r="I103" s="150">
        <v>42506</v>
      </c>
      <c r="J103" s="151" t="s">
        <v>12</v>
      </c>
      <c r="K103" s="150">
        <v>42506</v>
      </c>
      <c r="L103" s="152">
        <f>K103-I103</f>
        <v>0</v>
      </c>
      <c r="M103" s="149" t="s">
        <v>41</v>
      </c>
      <c r="N103" s="149" t="s">
        <v>25</v>
      </c>
      <c r="O103" s="153">
        <f>YEAR(I103)</f>
        <v>2016</v>
      </c>
      <c r="P103" s="154">
        <f>MONTH(I103)</f>
        <v>5</v>
      </c>
    </row>
    <row r="104" spans="1:16">
      <c r="A104" s="149" t="s">
        <v>3556</v>
      </c>
      <c r="B104" s="48" t="s">
        <v>15</v>
      </c>
      <c r="C104" s="149" t="s">
        <v>695</v>
      </c>
      <c r="D104" s="149" t="s">
        <v>3005</v>
      </c>
      <c r="E104" s="149" t="s">
        <v>1634</v>
      </c>
      <c r="F104" s="149" t="s">
        <v>914</v>
      </c>
      <c r="G104" s="149"/>
      <c r="H104" s="149"/>
      <c r="I104" s="150">
        <v>42506</v>
      </c>
      <c r="J104" s="151" t="s">
        <v>12</v>
      </c>
      <c r="K104" s="150">
        <v>42506</v>
      </c>
      <c r="L104" s="152">
        <f>K104-I104</f>
        <v>0</v>
      </c>
      <c r="M104" s="149" t="s">
        <v>41</v>
      </c>
      <c r="N104" s="149" t="s">
        <v>3424</v>
      </c>
      <c r="O104" s="153">
        <f>YEAR(I104)</f>
        <v>2016</v>
      </c>
      <c r="P104" s="154">
        <f>MONTH(I104)</f>
        <v>5</v>
      </c>
    </row>
    <row r="105" spans="1:16">
      <c r="A105" s="149" t="s">
        <v>3170</v>
      </c>
      <c r="B105" s="48" t="s">
        <v>15</v>
      </c>
      <c r="C105" s="149" t="s">
        <v>695</v>
      </c>
      <c r="D105" s="149" t="s">
        <v>3005</v>
      </c>
      <c r="E105" s="149" t="s">
        <v>1634</v>
      </c>
      <c r="F105" s="149" t="s">
        <v>3078</v>
      </c>
      <c r="G105" s="149"/>
      <c r="H105" s="149"/>
      <c r="I105" s="150">
        <v>42506</v>
      </c>
      <c r="J105" s="151" t="s">
        <v>12</v>
      </c>
      <c r="K105" s="150">
        <v>42506</v>
      </c>
      <c r="L105" s="152">
        <f>K105-I105</f>
        <v>0</v>
      </c>
      <c r="M105" s="149" t="s">
        <v>41</v>
      </c>
      <c r="N105" s="149" t="s">
        <v>3424</v>
      </c>
      <c r="O105" s="153">
        <f>YEAR(I105)</f>
        <v>2016</v>
      </c>
      <c r="P105" s="154">
        <f>MONTH(I105)</f>
        <v>5</v>
      </c>
    </row>
    <row r="106" spans="1:16">
      <c r="A106" s="149" t="s">
        <v>3404</v>
      </c>
      <c r="B106" s="48" t="s">
        <v>15</v>
      </c>
      <c r="C106" s="149" t="s">
        <v>695</v>
      </c>
      <c r="D106" s="149" t="s">
        <v>3005</v>
      </c>
      <c r="E106" s="149" t="s">
        <v>1634</v>
      </c>
      <c r="F106" s="149" t="s">
        <v>3015</v>
      </c>
      <c r="G106" s="149"/>
      <c r="H106" s="149"/>
      <c r="I106" s="150">
        <v>42506</v>
      </c>
      <c r="J106" s="151" t="s">
        <v>12</v>
      </c>
      <c r="K106" s="150">
        <v>42506</v>
      </c>
      <c r="L106" s="152">
        <f>K106-I106</f>
        <v>0</v>
      </c>
      <c r="M106" s="149" t="s">
        <v>41</v>
      </c>
      <c r="N106" s="149" t="s">
        <v>25</v>
      </c>
      <c r="O106" s="153">
        <f>YEAR(I106)</f>
        <v>2016</v>
      </c>
      <c r="P106" s="154">
        <f>MONTH(I106)</f>
        <v>5</v>
      </c>
    </row>
    <row r="107" spans="1:16">
      <c r="A107" s="149" t="s">
        <v>3167</v>
      </c>
      <c r="B107" s="48" t="s">
        <v>15</v>
      </c>
      <c r="C107" s="149" t="s">
        <v>695</v>
      </c>
      <c r="D107" s="149" t="s">
        <v>3005</v>
      </c>
      <c r="E107" s="149" t="s">
        <v>1634</v>
      </c>
      <c r="F107" s="149" t="s">
        <v>914</v>
      </c>
      <c r="G107" s="149"/>
      <c r="H107" s="149"/>
      <c r="I107" s="150">
        <v>42506</v>
      </c>
      <c r="J107" s="151" t="s">
        <v>12</v>
      </c>
      <c r="K107" s="150">
        <v>42506</v>
      </c>
      <c r="L107" s="152">
        <f>K107-I107</f>
        <v>0</v>
      </c>
      <c r="M107" s="149" t="s">
        <v>41</v>
      </c>
      <c r="N107" s="149" t="s">
        <v>25</v>
      </c>
      <c r="O107" s="153">
        <f>YEAR(I107)</f>
        <v>2016</v>
      </c>
      <c r="P107" s="154">
        <f>MONTH(I107)</f>
        <v>5</v>
      </c>
    </row>
    <row r="108" spans="1:16">
      <c r="A108" s="149" t="s">
        <v>3557</v>
      </c>
      <c r="B108" s="48" t="s">
        <v>15</v>
      </c>
      <c r="C108" s="149" t="s">
        <v>695</v>
      </c>
      <c r="D108" s="149" t="s">
        <v>3005</v>
      </c>
      <c r="E108" s="149" t="s">
        <v>1634</v>
      </c>
      <c r="F108" s="149" t="s">
        <v>2514</v>
      </c>
      <c r="G108" s="149"/>
      <c r="H108" s="149"/>
      <c r="I108" s="150">
        <v>42506</v>
      </c>
      <c r="J108" s="151" t="s">
        <v>12</v>
      </c>
      <c r="K108" s="150">
        <v>42506</v>
      </c>
      <c r="L108" s="152">
        <f>K108-I108</f>
        <v>0</v>
      </c>
      <c r="M108" s="149" t="s">
        <v>41</v>
      </c>
      <c r="N108" s="149" t="s">
        <v>3153</v>
      </c>
      <c r="O108" s="153">
        <f>YEAR(I108)</f>
        <v>2016</v>
      </c>
      <c r="P108" s="154">
        <f>MONTH(I108)</f>
        <v>5</v>
      </c>
    </row>
    <row r="109" spans="1:16">
      <c r="A109" s="149" t="s">
        <v>3558</v>
      </c>
      <c r="B109" s="48" t="s">
        <v>15</v>
      </c>
      <c r="C109" s="149" t="s">
        <v>695</v>
      </c>
      <c r="D109" s="149" t="s">
        <v>3005</v>
      </c>
      <c r="E109" s="149" t="s">
        <v>1634</v>
      </c>
      <c r="F109" s="149" t="s">
        <v>3078</v>
      </c>
      <c r="G109" s="149"/>
      <c r="H109" s="149"/>
      <c r="I109" s="150">
        <v>42506</v>
      </c>
      <c r="J109" s="151" t="s">
        <v>12</v>
      </c>
      <c r="K109" s="150">
        <v>42506</v>
      </c>
      <c r="L109" s="152">
        <f>K109-I109</f>
        <v>0</v>
      </c>
      <c r="M109" s="149" t="s">
        <v>41</v>
      </c>
      <c r="N109" s="149" t="s">
        <v>25</v>
      </c>
      <c r="O109" s="153">
        <f>YEAR(I109)</f>
        <v>2016</v>
      </c>
      <c r="P109" s="154">
        <f>MONTH(I109)</f>
        <v>5</v>
      </c>
    </row>
    <row r="110" spans="1:16">
      <c r="A110" s="149" t="s">
        <v>3559</v>
      </c>
      <c r="B110" s="48" t="s">
        <v>15</v>
      </c>
      <c r="C110" s="149" t="s">
        <v>695</v>
      </c>
      <c r="D110" s="149" t="s">
        <v>3005</v>
      </c>
      <c r="E110" s="149" t="s">
        <v>1634</v>
      </c>
      <c r="F110" s="149" t="s">
        <v>3078</v>
      </c>
      <c r="G110" s="149"/>
      <c r="H110" s="149"/>
      <c r="I110" s="150">
        <v>42506</v>
      </c>
      <c r="J110" s="151" t="s">
        <v>12</v>
      </c>
      <c r="K110" s="150">
        <v>42506</v>
      </c>
      <c r="L110" s="152">
        <f>K110-I110</f>
        <v>0</v>
      </c>
      <c r="M110" s="149" t="s">
        <v>41</v>
      </c>
      <c r="N110" s="149" t="s">
        <v>3424</v>
      </c>
      <c r="O110" s="153">
        <f>YEAR(I110)</f>
        <v>2016</v>
      </c>
      <c r="P110" s="154">
        <f>MONTH(I110)</f>
        <v>5</v>
      </c>
    </row>
    <row r="111" spans="1:16">
      <c r="A111" s="149" t="s">
        <v>3560</v>
      </c>
      <c r="B111" s="48" t="s">
        <v>15</v>
      </c>
      <c r="C111" s="149" t="s">
        <v>695</v>
      </c>
      <c r="D111" s="149" t="s">
        <v>3005</v>
      </c>
      <c r="E111" s="149" t="s">
        <v>1634</v>
      </c>
      <c r="F111" s="149" t="s">
        <v>2134</v>
      </c>
      <c r="G111" s="149"/>
      <c r="H111" s="149"/>
      <c r="I111" s="150">
        <v>42506</v>
      </c>
      <c r="J111" s="151" t="s">
        <v>12</v>
      </c>
      <c r="K111" s="150">
        <v>42506</v>
      </c>
      <c r="L111" s="152">
        <f>K111-I111</f>
        <v>0</v>
      </c>
      <c r="M111" s="149" t="s">
        <v>41</v>
      </c>
      <c r="N111" s="149" t="s">
        <v>3562</v>
      </c>
      <c r="O111" s="153">
        <f>YEAR(I111)</f>
        <v>2016</v>
      </c>
      <c r="P111" s="154">
        <f>MONTH(I111)</f>
        <v>5</v>
      </c>
    </row>
    <row r="112" spans="1:16">
      <c r="A112" s="149" t="s">
        <v>3201</v>
      </c>
      <c r="B112" s="48" t="s">
        <v>37</v>
      </c>
      <c r="C112" s="149"/>
      <c r="D112" s="149" t="s">
        <v>3005</v>
      </c>
      <c r="E112" s="149" t="s">
        <v>1634</v>
      </c>
      <c r="F112" s="149" t="s">
        <v>1972</v>
      </c>
      <c r="G112" s="149"/>
      <c r="H112" s="149"/>
      <c r="I112" s="150">
        <v>42493</v>
      </c>
      <c r="J112" s="151" t="s">
        <v>12</v>
      </c>
      <c r="K112" s="150">
        <v>42493</v>
      </c>
      <c r="L112" s="152">
        <f>K112-I112</f>
        <v>0</v>
      </c>
      <c r="M112" s="149" t="s">
        <v>717</v>
      </c>
      <c r="N112" s="149"/>
      <c r="O112" s="153">
        <f>YEAR(I112)</f>
        <v>2016</v>
      </c>
      <c r="P112" s="154">
        <f>MONTH(I112)</f>
        <v>5</v>
      </c>
    </row>
    <row r="113" spans="1:16">
      <c r="A113" s="149" t="s">
        <v>2853</v>
      </c>
      <c r="B113" s="48" t="s">
        <v>37</v>
      </c>
      <c r="C113" s="149"/>
      <c r="D113" s="149" t="s">
        <v>3005</v>
      </c>
      <c r="E113" s="149" t="s">
        <v>1634</v>
      </c>
      <c r="F113" s="149" t="s">
        <v>2854</v>
      </c>
      <c r="G113" s="149"/>
      <c r="H113" s="149"/>
      <c r="I113" s="150">
        <v>42493</v>
      </c>
      <c r="J113" s="151" t="s">
        <v>12</v>
      </c>
      <c r="K113" s="150">
        <v>42493</v>
      </c>
      <c r="L113" s="152">
        <f>K113-I113</f>
        <v>0</v>
      </c>
      <c r="M113" s="149" t="s">
        <v>717</v>
      </c>
      <c r="N113" s="149" t="s">
        <v>3468</v>
      </c>
      <c r="O113" s="153">
        <f>YEAR(I113)</f>
        <v>2016</v>
      </c>
      <c r="P113" s="154">
        <f>MONTH(I113)</f>
        <v>5</v>
      </c>
    </row>
    <row r="114" spans="1:16">
      <c r="A114" s="149" t="s">
        <v>3445</v>
      </c>
      <c r="B114" s="48" t="s">
        <v>37</v>
      </c>
      <c r="C114" s="149"/>
      <c r="D114" s="149" t="s">
        <v>3005</v>
      </c>
      <c r="E114" s="149" t="s">
        <v>1634</v>
      </c>
      <c r="F114" s="149" t="s">
        <v>3015</v>
      </c>
      <c r="G114" s="149"/>
      <c r="H114" s="149"/>
      <c r="I114" s="150">
        <v>42493</v>
      </c>
      <c r="J114" s="151" t="s">
        <v>12</v>
      </c>
      <c r="K114" s="150">
        <v>42493</v>
      </c>
      <c r="L114" s="152">
        <f>K114-I114</f>
        <v>0</v>
      </c>
      <c r="M114" s="149" t="s">
        <v>41</v>
      </c>
      <c r="N114" s="149" t="s">
        <v>25</v>
      </c>
      <c r="O114" s="153">
        <f>YEAR(I114)</f>
        <v>2016</v>
      </c>
      <c r="P114" s="154">
        <f>MONTH(I114)</f>
        <v>5</v>
      </c>
    </row>
    <row r="115" spans="1:16">
      <c r="A115" s="149" t="s">
        <v>3211</v>
      </c>
      <c r="B115" s="48" t="s">
        <v>37</v>
      </c>
      <c r="C115" s="149"/>
      <c r="D115" s="149" t="s">
        <v>3005</v>
      </c>
      <c r="E115" s="149" t="s">
        <v>1634</v>
      </c>
      <c r="F115" s="149" t="s">
        <v>3078</v>
      </c>
      <c r="G115" s="149"/>
      <c r="H115" s="149"/>
      <c r="I115" s="150">
        <v>42493</v>
      </c>
      <c r="J115" s="151" t="s">
        <v>12</v>
      </c>
      <c r="K115" s="150">
        <v>42493</v>
      </c>
      <c r="L115" s="152">
        <f>K115-I115</f>
        <v>0</v>
      </c>
      <c r="M115" s="149" t="s">
        <v>41</v>
      </c>
      <c r="N115" s="149" t="s">
        <v>25</v>
      </c>
      <c r="O115" s="153">
        <f>YEAR(I115)</f>
        <v>2016</v>
      </c>
      <c r="P115" s="154">
        <f>MONTH(I115)</f>
        <v>5</v>
      </c>
    </row>
    <row r="116" spans="1:16">
      <c r="A116" s="149" t="s">
        <v>3446</v>
      </c>
      <c r="B116" s="48" t="s">
        <v>37</v>
      </c>
      <c r="C116" s="149"/>
      <c r="D116" s="149" t="s">
        <v>3005</v>
      </c>
      <c r="E116" s="149" t="s">
        <v>1634</v>
      </c>
      <c r="F116" s="149" t="s">
        <v>2205</v>
      </c>
      <c r="G116" s="149"/>
      <c r="H116" s="149"/>
      <c r="I116" s="150">
        <v>42493</v>
      </c>
      <c r="J116" s="151" t="s">
        <v>12</v>
      </c>
      <c r="K116" s="150">
        <v>42493</v>
      </c>
      <c r="L116" s="152">
        <f>K116-I116</f>
        <v>0</v>
      </c>
      <c r="M116" s="149" t="s">
        <v>41</v>
      </c>
      <c r="N116" s="149" t="s">
        <v>25</v>
      </c>
      <c r="O116" s="153">
        <f>YEAR(I116)</f>
        <v>2016</v>
      </c>
      <c r="P116" s="154">
        <f>MONTH(I116)</f>
        <v>5</v>
      </c>
    </row>
    <row r="117" spans="1:16">
      <c r="A117" s="149" t="s">
        <v>3386</v>
      </c>
      <c r="B117" s="48" t="s">
        <v>37</v>
      </c>
      <c r="C117" s="149"/>
      <c r="D117" s="149" t="s">
        <v>3005</v>
      </c>
      <c r="E117" s="149" t="s">
        <v>1634</v>
      </c>
      <c r="F117" s="149" t="s">
        <v>119</v>
      </c>
      <c r="G117" s="149"/>
      <c r="H117" s="149"/>
      <c r="I117" s="150">
        <v>42493</v>
      </c>
      <c r="J117" s="151" t="s">
        <v>12</v>
      </c>
      <c r="K117" s="150">
        <v>42493</v>
      </c>
      <c r="L117" s="152">
        <f>K117-I117</f>
        <v>0</v>
      </c>
      <c r="M117" s="149" t="s">
        <v>41</v>
      </c>
      <c r="N117" s="149" t="s">
        <v>3424</v>
      </c>
      <c r="O117" s="153">
        <f>YEAR(I117)</f>
        <v>2016</v>
      </c>
      <c r="P117" s="154">
        <f>MONTH(I117)</f>
        <v>5</v>
      </c>
    </row>
    <row r="118" spans="1:16">
      <c r="A118" s="149" t="s">
        <v>3397</v>
      </c>
      <c r="B118" s="48" t="s">
        <v>37</v>
      </c>
      <c r="C118" s="149"/>
      <c r="D118" s="149" t="s">
        <v>3005</v>
      </c>
      <c r="E118" s="149" t="s">
        <v>1634</v>
      </c>
      <c r="F118" s="149" t="s">
        <v>6</v>
      </c>
      <c r="G118" s="149"/>
      <c r="H118" s="149"/>
      <c r="I118" s="150">
        <v>42493</v>
      </c>
      <c r="J118" s="151" t="s">
        <v>12</v>
      </c>
      <c r="K118" s="150">
        <v>42493</v>
      </c>
      <c r="L118" s="152">
        <f>K118-I118</f>
        <v>0</v>
      </c>
      <c r="M118" s="149" t="s">
        <v>41</v>
      </c>
      <c r="N118" s="149" t="s">
        <v>3424</v>
      </c>
      <c r="O118" s="153">
        <f>YEAR(I118)</f>
        <v>2016</v>
      </c>
      <c r="P118" s="154">
        <f>MONTH(I118)</f>
        <v>5</v>
      </c>
    </row>
    <row r="119" spans="1:16">
      <c r="A119" s="149" t="s">
        <v>3447</v>
      </c>
      <c r="B119" s="48" t="s">
        <v>37</v>
      </c>
      <c r="C119" s="149"/>
      <c r="D119" s="149" t="s">
        <v>3005</v>
      </c>
      <c r="E119" s="149" t="s">
        <v>1634</v>
      </c>
      <c r="F119" s="149" t="s">
        <v>846</v>
      </c>
      <c r="G119" s="149"/>
      <c r="H119" s="149"/>
      <c r="I119" s="150">
        <v>42493</v>
      </c>
      <c r="J119" s="151" t="s">
        <v>12</v>
      </c>
      <c r="K119" s="150">
        <v>42493</v>
      </c>
      <c r="L119" s="152">
        <f>K119-I119</f>
        <v>0</v>
      </c>
      <c r="M119" s="149" t="s">
        <v>717</v>
      </c>
      <c r="N119" s="149" t="s">
        <v>3469</v>
      </c>
      <c r="O119" s="153">
        <f>YEAR(I119)</f>
        <v>2016</v>
      </c>
      <c r="P119" s="154">
        <f>MONTH(I119)</f>
        <v>5</v>
      </c>
    </row>
    <row r="120" spans="1:16">
      <c r="A120" s="149" t="s">
        <v>3448</v>
      </c>
      <c r="B120" s="48" t="s">
        <v>37</v>
      </c>
      <c r="C120" s="149"/>
      <c r="D120" s="149" t="s">
        <v>3005</v>
      </c>
      <c r="E120" s="149" t="s">
        <v>1634</v>
      </c>
      <c r="F120" s="149" t="s">
        <v>6</v>
      </c>
      <c r="G120" s="149"/>
      <c r="H120" s="149"/>
      <c r="I120" s="150">
        <v>42493</v>
      </c>
      <c r="J120" s="151" t="s">
        <v>12</v>
      </c>
      <c r="K120" s="150">
        <v>42493</v>
      </c>
      <c r="L120" s="152">
        <f>K120-I120</f>
        <v>0</v>
      </c>
      <c r="M120" s="149" t="s">
        <v>41</v>
      </c>
      <c r="N120" s="149" t="s">
        <v>3424</v>
      </c>
      <c r="O120" s="153">
        <f>YEAR(I120)</f>
        <v>2016</v>
      </c>
      <c r="P120" s="154">
        <f>MONTH(I120)</f>
        <v>5</v>
      </c>
    </row>
    <row r="121" spans="1:16">
      <c r="A121" s="149" t="s">
        <v>3449</v>
      </c>
      <c r="B121" s="48" t="s">
        <v>37</v>
      </c>
      <c r="C121" s="149"/>
      <c r="D121" s="149" t="s">
        <v>3005</v>
      </c>
      <c r="E121" s="149" t="s">
        <v>1634</v>
      </c>
      <c r="F121" s="149" t="s">
        <v>3078</v>
      </c>
      <c r="G121" s="149"/>
      <c r="H121" s="149"/>
      <c r="I121" s="150">
        <v>42493</v>
      </c>
      <c r="J121" s="151" t="s">
        <v>12</v>
      </c>
      <c r="K121" s="150">
        <v>42493</v>
      </c>
      <c r="L121" s="152">
        <f>K121-I121</f>
        <v>0</v>
      </c>
      <c r="M121" s="149" t="s">
        <v>41</v>
      </c>
      <c r="N121" s="149" t="s">
        <v>3470</v>
      </c>
      <c r="O121" s="153">
        <f>YEAR(I121)</f>
        <v>2016</v>
      </c>
      <c r="P121" s="154">
        <f>MONTH(I121)</f>
        <v>5</v>
      </c>
    </row>
    <row r="122" spans="1:16">
      <c r="A122" s="149" t="s">
        <v>3450</v>
      </c>
      <c r="B122" s="48" t="s">
        <v>37</v>
      </c>
      <c r="C122" s="149"/>
      <c r="D122" s="149" t="s">
        <v>3005</v>
      </c>
      <c r="E122" s="149" t="s">
        <v>1634</v>
      </c>
      <c r="F122" s="149" t="s">
        <v>1972</v>
      </c>
      <c r="G122" s="149"/>
      <c r="H122" s="149"/>
      <c r="I122" s="150">
        <v>42493</v>
      </c>
      <c r="J122" s="151" t="s">
        <v>12</v>
      </c>
      <c r="K122" s="150">
        <v>42493</v>
      </c>
      <c r="L122" s="152">
        <f>K122-I122</f>
        <v>0</v>
      </c>
      <c r="M122" s="149" t="s">
        <v>41</v>
      </c>
      <c r="N122" s="149" t="s">
        <v>3471</v>
      </c>
      <c r="O122" s="153">
        <f>YEAR(I122)</f>
        <v>2016</v>
      </c>
      <c r="P122" s="154">
        <f>MONTH(I122)</f>
        <v>5</v>
      </c>
    </row>
    <row r="123" spans="1:16">
      <c r="A123" s="149" t="s">
        <v>3451</v>
      </c>
      <c r="B123" s="48" t="s">
        <v>37</v>
      </c>
      <c r="C123" s="149"/>
      <c r="D123" s="149" t="s">
        <v>3005</v>
      </c>
      <c r="E123" s="149" t="s">
        <v>1634</v>
      </c>
      <c r="F123" s="149" t="s">
        <v>3465</v>
      </c>
      <c r="G123" s="149"/>
      <c r="H123" s="149"/>
      <c r="I123" s="150">
        <v>42493</v>
      </c>
      <c r="J123" s="151" t="s">
        <v>12</v>
      </c>
      <c r="K123" s="150">
        <v>42493</v>
      </c>
      <c r="L123" s="152">
        <f>K123-I123</f>
        <v>0</v>
      </c>
      <c r="M123" s="149" t="s">
        <v>41</v>
      </c>
      <c r="N123" s="149" t="s">
        <v>3472</v>
      </c>
      <c r="O123" s="153">
        <f>YEAR(I123)</f>
        <v>2016</v>
      </c>
      <c r="P123" s="154">
        <f>MONTH(I123)</f>
        <v>5</v>
      </c>
    </row>
    <row r="124" spans="1:16">
      <c r="A124" s="149" t="s">
        <v>3452</v>
      </c>
      <c r="B124" s="48" t="s">
        <v>37</v>
      </c>
      <c r="C124" s="149"/>
      <c r="D124" s="149" t="s">
        <v>3005</v>
      </c>
      <c r="E124" s="149" t="s">
        <v>1634</v>
      </c>
      <c r="F124" s="149" t="s">
        <v>862</v>
      </c>
      <c r="G124" s="149"/>
      <c r="H124" s="149"/>
      <c r="I124" s="150">
        <v>42493</v>
      </c>
      <c r="J124" s="151" t="s">
        <v>12</v>
      </c>
      <c r="K124" s="150">
        <v>42493</v>
      </c>
      <c r="L124" s="152">
        <f>K124-I124</f>
        <v>0</v>
      </c>
      <c r="M124" s="149" t="s">
        <v>717</v>
      </c>
      <c r="N124" s="149" t="s">
        <v>3223</v>
      </c>
      <c r="O124" s="153">
        <f>YEAR(I124)</f>
        <v>2016</v>
      </c>
      <c r="P124" s="154">
        <f>MONTH(I124)</f>
        <v>5</v>
      </c>
    </row>
    <row r="125" spans="1:16">
      <c r="A125" s="149" t="s">
        <v>3388</v>
      </c>
      <c r="B125" s="48" t="s">
        <v>37</v>
      </c>
      <c r="C125" s="149"/>
      <c r="D125" s="149" t="s">
        <v>3005</v>
      </c>
      <c r="E125" s="149" t="s">
        <v>1634</v>
      </c>
      <c r="F125" s="149" t="s">
        <v>3015</v>
      </c>
      <c r="G125" s="155"/>
      <c r="H125" s="149"/>
      <c r="I125" s="150">
        <v>42493</v>
      </c>
      <c r="J125" s="151" t="s">
        <v>12</v>
      </c>
      <c r="K125" s="150">
        <v>42493</v>
      </c>
      <c r="L125" s="152">
        <f>K125-I125</f>
        <v>0</v>
      </c>
      <c r="M125" s="149" t="s">
        <v>41</v>
      </c>
      <c r="N125" s="149" t="s">
        <v>2461</v>
      </c>
      <c r="O125" s="153">
        <f>YEAR(I125)</f>
        <v>2016</v>
      </c>
      <c r="P125" s="154">
        <f>MONTH(I125)</f>
        <v>5</v>
      </c>
    </row>
    <row r="126" spans="1:16">
      <c r="A126" s="149" t="s">
        <v>3210</v>
      </c>
      <c r="B126" s="48" t="s">
        <v>37</v>
      </c>
      <c r="C126" s="149"/>
      <c r="D126" s="149" t="s">
        <v>3005</v>
      </c>
      <c r="E126" s="149" t="s">
        <v>1634</v>
      </c>
      <c r="F126" s="149" t="s">
        <v>914</v>
      </c>
      <c r="G126" s="155"/>
      <c r="H126" s="149"/>
      <c r="I126" s="150">
        <v>42493</v>
      </c>
      <c r="J126" s="151" t="s">
        <v>12</v>
      </c>
      <c r="K126" s="150">
        <v>42493</v>
      </c>
      <c r="L126" s="152">
        <f>K126-I126</f>
        <v>0</v>
      </c>
      <c r="M126" s="149" t="s">
        <v>41</v>
      </c>
      <c r="N126" s="149" t="s">
        <v>3424</v>
      </c>
      <c r="O126" s="153">
        <f>YEAR(I126)</f>
        <v>2016</v>
      </c>
      <c r="P126" s="154">
        <f>MONTH(I126)</f>
        <v>5</v>
      </c>
    </row>
    <row r="127" spans="1:16">
      <c r="A127" s="149" t="s">
        <v>3173</v>
      </c>
      <c r="B127" s="48" t="s">
        <v>37</v>
      </c>
      <c r="C127" s="149"/>
      <c r="D127" s="149" t="s">
        <v>3005</v>
      </c>
      <c r="E127" s="149" t="s">
        <v>1634</v>
      </c>
      <c r="F127" s="149" t="s">
        <v>3078</v>
      </c>
      <c r="G127" s="149"/>
      <c r="H127" s="149"/>
      <c r="I127" s="150">
        <v>42493</v>
      </c>
      <c r="J127" s="151" t="s">
        <v>12</v>
      </c>
      <c r="K127" s="150">
        <v>42493</v>
      </c>
      <c r="L127" s="152">
        <f>K127-I127</f>
        <v>0</v>
      </c>
      <c r="M127" s="149" t="s">
        <v>41</v>
      </c>
      <c r="N127" s="149" t="s">
        <v>25</v>
      </c>
      <c r="O127" s="153">
        <f>YEAR(I127)</f>
        <v>2016</v>
      </c>
      <c r="P127" s="154">
        <f>MONTH(I127)</f>
        <v>5</v>
      </c>
    </row>
    <row r="128" spans="1:16">
      <c r="A128" s="149" t="s">
        <v>3165</v>
      </c>
      <c r="B128" s="48" t="s">
        <v>37</v>
      </c>
      <c r="C128" s="149"/>
      <c r="D128" s="149" t="s">
        <v>3005</v>
      </c>
      <c r="E128" s="149" t="s">
        <v>1634</v>
      </c>
      <c r="F128" s="149" t="s">
        <v>2205</v>
      </c>
      <c r="G128" s="149"/>
      <c r="H128" s="149"/>
      <c r="I128" s="150">
        <v>42493</v>
      </c>
      <c r="J128" s="151" t="s">
        <v>12</v>
      </c>
      <c r="K128" s="150">
        <v>42493</v>
      </c>
      <c r="L128" s="152">
        <f>K128-I128</f>
        <v>0</v>
      </c>
      <c r="M128" s="149" t="s">
        <v>41</v>
      </c>
      <c r="N128" s="149" t="s">
        <v>25</v>
      </c>
      <c r="O128" s="153">
        <f>YEAR(I128)</f>
        <v>2016</v>
      </c>
      <c r="P128" s="154">
        <f>MONTH(I128)</f>
        <v>5</v>
      </c>
    </row>
    <row r="129" spans="1:16">
      <c r="A129" s="149" t="s">
        <v>3194</v>
      </c>
      <c r="B129" s="48" t="s">
        <v>37</v>
      </c>
      <c r="C129" s="149"/>
      <c r="D129" s="149" t="s">
        <v>3005</v>
      </c>
      <c r="E129" s="149" t="s">
        <v>1634</v>
      </c>
      <c r="F129" s="149" t="s">
        <v>3078</v>
      </c>
      <c r="G129" s="149"/>
      <c r="H129" s="149"/>
      <c r="I129" s="150">
        <v>42493</v>
      </c>
      <c r="J129" s="151" t="s">
        <v>12</v>
      </c>
      <c r="K129" s="150">
        <v>42493</v>
      </c>
      <c r="L129" s="152">
        <f>K129-I129</f>
        <v>0</v>
      </c>
      <c r="M129" s="149" t="s">
        <v>41</v>
      </c>
      <c r="N129" s="149" t="s">
        <v>3424</v>
      </c>
      <c r="O129" s="153">
        <f>YEAR(I129)</f>
        <v>2016</v>
      </c>
      <c r="P129" s="154">
        <f>MONTH(I129)</f>
        <v>5</v>
      </c>
    </row>
    <row r="130" spans="1:16">
      <c r="A130" s="149" t="s">
        <v>3453</v>
      </c>
      <c r="B130" s="48" t="s">
        <v>37</v>
      </c>
      <c r="C130" s="149"/>
      <c r="D130" s="149" t="s">
        <v>3005</v>
      </c>
      <c r="E130" s="149" t="s">
        <v>1634</v>
      </c>
      <c r="F130" s="149" t="s">
        <v>3015</v>
      </c>
      <c r="G130" s="149"/>
      <c r="H130" s="149"/>
      <c r="I130" s="150">
        <v>42493</v>
      </c>
      <c r="J130" s="151" t="s">
        <v>12</v>
      </c>
      <c r="K130" s="150">
        <v>42493</v>
      </c>
      <c r="L130" s="152">
        <f>K130-I130</f>
        <v>0</v>
      </c>
      <c r="M130" s="149" t="s">
        <v>41</v>
      </c>
      <c r="N130" s="149" t="s">
        <v>3473</v>
      </c>
      <c r="O130" s="153">
        <f>YEAR(I130)</f>
        <v>2016</v>
      </c>
      <c r="P130" s="154">
        <f>MONTH(I130)</f>
        <v>5</v>
      </c>
    </row>
    <row r="131" spans="1:16">
      <c r="A131" s="149" t="s">
        <v>3454</v>
      </c>
      <c r="B131" s="48" t="s">
        <v>37</v>
      </c>
      <c r="C131" s="149"/>
      <c r="D131" s="149" t="s">
        <v>3005</v>
      </c>
      <c r="E131" s="149" t="s">
        <v>1634</v>
      </c>
      <c r="F131" s="149" t="s">
        <v>3466</v>
      </c>
      <c r="G131" s="149"/>
      <c r="H131" s="149"/>
      <c r="I131" s="150">
        <v>42493</v>
      </c>
      <c r="J131" s="151" t="s">
        <v>12</v>
      </c>
      <c r="K131" s="150">
        <v>42493</v>
      </c>
      <c r="L131" s="152">
        <f>K131-I131</f>
        <v>0</v>
      </c>
      <c r="M131" s="149" t="s">
        <v>41</v>
      </c>
      <c r="N131" s="149" t="s">
        <v>3471</v>
      </c>
      <c r="O131" s="153">
        <f>YEAR(I131)</f>
        <v>2016</v>
      </c>
      <c r="P131" s="154">
        <f>MONTH(I131)</f>
        <v>5</v>
      </c>
    </row>
    <row r="132" spans="1:16">
      <c r="A132" s="149" t="s">
        <v>3455</v>
      </c>
      <c r="B132" s="48" t="s">
        <v>37</v>
      </c>
      <c r="C132" s="149"/>
      <c r="D132" s="149" t="s">
        <v>3005</v>
      </c>
      <c r="E132" s="149" t="s">
        <v>1634</v>
      </c>
      <c r="F132" s="149" t="s">
        <v>2205</v>
      </c>
      <c r="G132" s="149"/>
      <c r="H132" s="149"/>
      <c r="I132" s="150">
        <v>42493</v>
      </c>
      <c r="J132" s="151" t="s">
        <v>12</v>
      </c>
      <c r="K132" s="150">
        <v>42493</v>
      </c>
      <c r="L132" s="152">
        <f>K132-I132</f>
        <v>0</v>
      </c>
      <c r="M132" s="149" t="s">
        <v>41</v>
      </c>
      <c r="N132" s="149" t="s">
        <v>3424</v>
      </c>
      <c r="O132" s="153">
        <f>YEAR(I132)</f>
        <v>2016</v>
      </c>
      <c r="P132" s="154">
        <f>MONTH(I132)</f>
        <v>5</v>
      </c>
    </row>
    <row r="133" spans="1:16">
      <c r="A133" s="149" t="s">
        <v>3159</v>
      </c>
      <c r="B133" s="48" t="s">
        <v>37</v>
      </c>
      <c r="C133" s="149"/>
      <c r="D133" s="149" t="s">
        <v>3005</v>
      </c>
      <c r="E133" s="149" t="s">
        <v>1634</v>
      </c>
      <c r="F133" s="149" t="s">
        <v>914</v>
      </c>
      <c r="G133" s="149"/>
      <c r="H133" s="149"/>
      <c r="I133" s="150">
        <v>42493</v>
      </c>
      <c r="J133" s="151" t="s">
        <v>12</v>
      </c>
      <c r="K133" s="150">
        <v>42493</v>
      </c>
      <c r="L133" s="152">
        <f>K133-I133</f>
        <v>0</v>
      </c>
      <c r="M133" s="149" t="s">
        <v>41</v>
      </c>
      <c r="N133" s="149" t="s">
        <v>3424</v>
      </c>
      <c r="O133" s="153">
        <f>YEAR(I133)</f>
        <v>2016</v>
      </c>
      <c r="P133" s="154">
        <f>MONTH(I133)</f>
        <v>5</v>
      </c>
    </row>
    <row r="134" spans="1:16">
      <c r="A134" s="149" t="s">
        <v>3183</v>
      </c>
      <c r="B134" s="48" t="s">
        <v>37</v>
      </c>
      <c r="C134" s="149"/>
      <c r="D134" s="149" t="s">
        <v>3005</v>
      </c>
      <c r="E134" s="149" t="s">
        <v>1634</v>
      </c>
      <c r="F134" s="149" t="s">
        <v>3078</v>
      </c>
      <c r="G134" s="149"/>
      <c r="H134" s="149"/>
      <c r="I134" s="150">
        <v>42493</v>
      </c>
      <c r="J134" s="151" t="s">
        <v>12</v>
      </c>
      <c r="K134" s="150">
        <v>42493</v>
      </c>
      <c r="L134" s="152">
        <f>K134-I134</f>
        <v>0</v>
      </c>
      <c r="M134" s="149" t="s">
        <v>41</v>
      </c>
      <c r="N134" s="149" t="s">
        <v>3424</v>
      </c>
      <c r="O134" s="153">
        <f>YEAR(I134)</f>
        <v>2016</v>
      </c>
      <c r="P134" s="154">
        <f>MONTH(I134)</f>
        <v>5</v>
      </c>
    </row>
    <row r="135" spans="1:16">
      <c r="A135" s="149" t="s">
        <v>3456</v>
      </c>
      <c r="B135" s="48" t="s">
        <v>37</v>
      </c>
      <c r="C135" s="149"/>
      <c r="D135" s="149" t="s">
        <v>3005</v>
      </c>
      <c r="E135" s="149" t="s">
        <v>1634</v>
      </c>
      <c r="F135" s="149" t="s">
        <v>846</v>
      </c>
      <c r="G135" s="149"/>
      <c r="H135" s="149"/>
      <c r="I135" s="150">
        <v>42493</v>
      </c>
      <c r="J135" s="151" t="s">
        <v>12</v>
      </c>
      <c r="K135" s="150">
        <v>42493</v>
      </c>
      <c r="L135" s="152">
        <f>K135-I135</f>
        <v>0</v>
      </c>
      <c r="M135" s="149" t="s">
        <v>41</v>
      </c>
      <c r="N135" s="149" t="s">
        <v>3153</v>
      </c>
      <c r="O135" s="153">
        <f>YEAR(I135)</f>
        <v>2016</v>
      </c>
      <c r="P135" s="154">
        <f>MONTH(I135)</f>
        <v>5</v>
      </c>
    </row>
    <row r="136" spans="1:16">
      <c r="A136" s="149" t="s">
        <v>2203</v>
      </c>
      <c r="B136" s="48" t="s">
        <v>37</v>
      </c>
      <c r="C136" s="149"/>
      <c r="D136" s="149" t="s">
        <v>3005</v>
      </c>
      <c r="E136" s="149" t="s">
        <v>1634</v>
      </c>
      <c r="F136" s="149" t="s">
        <v>914</v>
      </c>
      <c r="G136" s="149"/>
      <c r="H136" s="149"/>
      <c r="I136" s="150">
        <v>42493</v>
      </c>
      <c r="J136" s="151" t="s">
        <v>12</v>
      </c>
      <c r="K136" s="150">
        <v>42493</v>
      </c>
      <c r="L136" s="152">
        <f>K136-I136</f>
        <v>0</v>
      </c>
      <c r="M136" s="149" t="s">
        <v>717</v>
      </c>
      <c r="N136" s="149" t="s">
        <v>94</v>
      </c>
      <c r="O136" s="153">
        <f>YEAR(I136)</f>
        <v>2016</v>
      </c>
      <c r="P136" s="154">
        <f>MONTH(I136)</f>
        <v>5</v>
      </c>
    </row>
    <row r="137" spans="1:16">
      <c r="A137" s="149" t="s">
        <v>2867</v>
      </c>
      <c r="B137" s="48" t="s">
        <v>37</v>
      </c>
      <c r="C137" s="149"/>
      <c r="D137" s="149" t="s">
        <v>3005</v>
      </c>
      <c r="E137" s="149" t="s">
        <v>1634</v>
      </c>
      <c r="F137" s="149" t="s">
        <v>3078</v>
      </c>
      <c r="G137" s="149"/>
      <c r="H137" s="149"/>
      <c r="I137" s="150">
        <v>42493</v>
      </c>
      <c r="J137" s="151" t="s">
        <v>12</v>
      </c>
      <c r="K137" s="150">
        <v>42493</v>
      </c>
      <c r="L137" s="152">
        <f>K137-I137</f>
        <v>0</v>
      </c>
      <c r="M137" s="149" t="s">
        <v>717</v>
      </c>
      <c r="N137" s="149" t="s">
        <v>3469</v>
      </c>
      <c r="O137" s="153">
        <f>YEAR(I137)</f>
        <v>2016</v>
      </c>
      <c r="P137" s="154">
        <f>MONTH(I137)</f>
        <v>5</v>
      </c>
    </row>
    <row r="138" spans="1:16">
      <c r="A138" s="149" t="s">
        <v>2863</v>
      </c>
      <c r="B138" s="48" t="s">
        <v>37</v>
      </c>
      <c r="C138" s="149"/>
      <c r="D138" s="149" t="s">
        <v>3005</v>
      </c>
      <c r="E138" s="149" t="s">
        <v>1634</v>
      </c>
      <c r="F138" s="149" t="s">
        <v>111</v>
      </c>
      <c r="G138" s="149"/>
      <c r="H138" s="149"/>
      <c r="I138" s="150">
        <v>42493</v>
      </c>
      <c r="J138" s="151" t="s">
        <v>12</v>
      </c>
      <c r="K138" s="150">
        <v>42493</v>
      </c>
      <c r="L138" s="152">
        <f>K138-I138</f>
        <v>0</v>
      </c>
      <c r="M138" s="149" t="s">
        <v>41</v>
      </c>
      <c r="N138" s="149" t="s">
        <v>3474</v>
      </c>
      <c r="O138" s="153">
        <f>YEAR(I138)</f>
        <v>2016</v>
      </c>
      <c r="P138" s="154">
        <f>MONTH(I138)</f>
        <v>5</v>
      </c>
    </row>
    <row r="139" spans="1:16">
      <c r="A139" s="149" t="s">
        <v>2858</v>
      </c>
      <c r="B139" s="48" t="s">
        <v>37</v>
      </c>
      <c r="C139" s="149"/>
      <c r="D139" s="149" t="s">
        <v>3005</v>
      </c>
      <c r="E139" s="149" t="s">
        <v>1634</v>
      </c>
      <c r="F139" s="149" t="s">
        <v>3015</v>
      </c>
      <c r="G139" s="149"/>
      <c r="H139" s="149"/>
      <c r="I139" s="150">
        <v>42493</v>
      </c>
      <c r="J139" s="151" t="s">
        <v>12</v>
      </c>
      <c r="K139" s="150">
        <v>42493</v>
      </c>
      <c r="L139" s="152">
        <f>K139-I139</f>
        <v>0</v>
      </c>
      <c r="M139" s="149" t="s">
        <v>717</v>
      </c>
      <c r="N139" s="149"/>
      <c r="O139" s="153">
        <f>YEAR(I139)</f>
        <v>2016</v>
      </c>
      <c r="P139" s="154">
        <f>MONTH(I139)</f>
        <v>5</v>
      </c>
    </row>
    <row r="140" spans="1:16">
      <c r="A140" s="149" t="s">
        <v>3457</v>
      </c>
      <c r="B140" s="48" t="s">
        <v>37</v>
      </c>
      <c r="C140" s="149"/>
      <c r="D140" s="149" t="s">
        <v>3005</v>
      </c>
      <c r="E140" s="149" t="s">
        <v>1634</v>
      </c>
      <c r="F140" s="149" t="s">
        <v>3467</v>
      </c>
      <c r="G140" s="155"/>
      <c r="H140" s="149"/>
      <c r="I140" s="150">
        <v>42493</v>
      </c>
      <c r="J140" s="151" t="s">
        <v>12</v>
      </c>
      <c r="K140" s="150">
        <v>42493</v>
      </c>
      <c r="L140" s="152">
        <f>K140-I140</f>
        <v>0</v>
      </c>
      <c r="M140" s="149" t="s">
        <v>41</v>
      </c>
      <c r="N140" s="149" t="s">
        <v>3424</v>
      </c>
      <c r="O140" s="153">
        <f>YEAR(I140)</f>
        <v>2016</v>
      </c>
      <c r="P140" s="154">
        <f>MONTH(I140)</f>
        <v>5</v>
      </c>
    </row>
    <row r="141" spans="1:16">
      <c r="A141" s="149" t="s">
        <v>3458</v>
      </c>
      <c r="B141" s="48" t="s">
        <v>37</v>
      </c>
      <c r="C141" s="149"/>
      <c r="D141" s="149" t="s">
        <v>3005</v>
      </c>
      <c r="E141" s="149" t="s">
        <v>1634</v>
      </c>
      <c r="F141" s="149" t="s">
        <v>3015</v>
      </c>
      <c r="G141" s="149"/>
      <c r="H141" s="149"/>
      <c r="I141" s="150">
        <v>42493</v>
      </c>
      <c r="J141" s="151" t="s">
        <v>12</v>
      </c>
      <c r="K141" s="150">
        <v>42493</v>
      </c>
      <c r="L141" s="152">
        <f>K141-I141</f>
        <v>0</v>
      </c>
      <c r="M141" s="149" t="s">
        <v>41</v>
      </c>
      <c r="N141" s="149" t="s">
        <v>3424</v>
      </c>
      <c r="O141" s="153">
        <f>YEAR(I141)</f>
        <v>2016</v>
      </c>
      <c r="P141" s="154">
        <f>MONTH(I141)</f>
        <v>5</v>
      </c>
    </row>
    <row r="142" spans="1:16">
      <c r="A142" s="149" t="s">
        <v>3175</v>
      </c>
      <c r="B142" s="48" t="s">
        <v>37</v>
      </c>
      <c r="C142" s="149"/>
      <c r="D142" s="149" t="s">
        <v>3005</v>
      </c>
      <c r="E142" s="149" t="s">
        <v>1634</v>
      </c>
      <c r="F142" s="149" t="s">
        <v>1972</v>
      </c>
      <c r="G142" s="149"/>
      <c r="H142" s="149"/>
      <c r="I142" s="150">
        <v>42493</v>
      </c>
      <c r="J142" s="151" t="s">
        <v>12</v>
      </c>
      <c r="K142" s="150">
        <v>42493</v>
      </c>
      <c r="L142" s="152">
        <f>K142-I142</f>
        <v>0</v>
      </c>
      <c r="M142" s="149" t="s">
        <v>41</v>
      </c>
      <c r="N142" s="149" t="s">
        <v>3475</v>
      </c>
      <c r="O142" s="153">
        <f>YEAR(I142)</f>
        <v>2016</v>
      </c>
      <c r="P142" s="154">
        <f>MONTH(I142)</f>
        <v>5</v>
      </c>
    </row>
    <row r="143" spans="1:16">
      <c r="A143" s="149" t="s">
        <v>3459</v>
      </c>
      <c r="B143" s="48" t="s">
        <v>37</v>
      </c>
      <c r="C143" s="149"/>
      <c r="D143" s="149" t="s">
        <v>3005</v>
      </c>
      <c r="E143" s="149" t="s">
        <v>1634</v>
      </c>
      <c r="F143" s="149" t="s">
        <v>862</v>
      </c>
      <c r="G143" s="149"/>
      <c r="H143" s="149"/>
      <c r="I143" s="150">
        <v>42493</v>
      </c>
      <c r="J143" s="151" t="s">
        <v>12</v>
      </c>
      <c r="K143" s="150">
        <v>42493</v>
      </c>
      <c r="L143" s="152">
        <f>K143-I143</f>
        <v>0</v>
      </c>
      <c r="M143" s="149" t="s">
        <v>41</v>
      </c>
      <c r="N143" s="149" t="s">
        <v>3471</v>
      </c>
      <c r="O143" s="153">
        <f>YEAR(I143)</f>
        <v>2016</v>
      </c>
      <c r="P143" s="154">
        <f>MONTH(I143)</f>
        <v>5</v>
      </c>
    </row>
    <row r="144" spans="1:16">
      <c r="A144" s="149" t="s">
        <v>1661</v>
      </c>
      <c r="B144" s="48" t="s">
        <v>37</v>
      </c>
      <c r="C144" s="149"/>
      <c r="D144" s="149" t="s">
        <v>3005</v>
      </c>
      <c r="E144" s="149" t="s">
        <v>1634</v>
      </c>
      <c r="F144" s="149" t="s">
        <v>914</v>
      </c>
      <c r="G144" s="149"/>
      <c r="H144" s="149"/>
      <c r="I144" s="150">
        <v>42493</v>
      </c>
      <c r="J144" s="151" t="s">
        <v>12</v>
      </c>
      <c r="K144" s="150">
        <v>42493</v>
      </c>
      <c r="L144" s="152">
        <f>K144-I144</f>
        <v>0</v>
      </c>
      <c r="M144" s="149" t="s">
        <v>41</v>
      </c>
      <c r="N144" s="149" t="s">
        <v>3424</v>
      </c>
      <c r="O144" s="153">
        <f>YEAR(I144)</f>
        <v>2016</v>
      </c>
      <c r="P144" s="154">
        <f>MONTH(I144)</f>
        <v>5</v>
      </c>
    </row>
    <row r="145" spans="1:16">
      <c r="A145" s="149" t="s">
        <v>3206</v>
      </c>
      <c r="B145" s="48" t="s">
        <v>37</v>
      </c>
      <c r="C145" s="149"/>
      <c r="D145" s="149" t="s">
        <v>3005</v>
      </c>
      <c r="E145" s="149" t="s">
        <v>1634</v>
      </c>
      <c r="F145" s="149" t="s">
        <v>111</v>
      </c>
      <c r="G145" s="155"/>
      <c r="H145" s="149"/>
      <c r="I145" s="150">
        <v>42493</v>
      </c>
      <c r="J145" s="151" t="s">
        <v>12</v>
      </c>
      <c r="K145" s="150">
        <v>42493</v>
      </c>
      <c r="L145" s="152">
        <f>K145-I145</f>
        <v>0</v>
      </c>
      <c r="M145" s="149" t="s">
        <v>41</v>
      </c>
      <c r="N145" s="149" t="s">
        <v>3470</v>
      </c>
      <c r="O145" s="153">
        <f>YEAR(I145)</f>
        <v>2016</v>
      </c>
      <c r="P145" s="154">
        <f>MONTH(I145)</f>
        <v>5</v>
      </c>
    </row>
    <row r="146" spans="1:16">
      <c r="A146" s="149" t="s">
        <v>3187</v>
      </c>
      <c r="B146" s="48" t="s">
        <v>37</v>
      </c>
      <c r="C146" s="149"/>
      <c r="D146" s="149" t="s">
        <v>3005</v>
      </c>
      <c r="E146" s="149" t="s">
        <v>1634</v>
      </c>
      <c r="F146" s="149" t="s">
        <v>2869</v>
      </c>
      <c r="G146" s="149"/>
      <c r="H146" s="149"/>
      <c r="I146" s="150">
        <v>42493</v>
      </c>
      <c r="J146" s="151" t="s">
        <v>12</v>
      </c>
      <c r="K146" s="150">
        <v>42493</v>
      </c>
      <c r="L146" s="152">
        <f>K146-I146</f>
        <v>0</v>
      </c>
      <c r="M146" s="149" t="s">
        <v>41</v>
      </c>
      <c r="N146" s="149" t="s">
        <v>25</v>
      </c>
      <c r="O146" s="153">
        <f>YEAR(I146)</f>
        <v>2016</v>
      </c>
      <c r="P146" s="154">
        <f>MONTH(I146)</f>
        <v>5</v>
      </c>
    </row>
    <row r="147" spans="1:16">
      <c r="A147" s="149" t="s">
        <v>3181</v>
      </c>
      <c r="B147" s="48" t="s">
        <v>37</v>
      </c>
      <c r="C147" s="149"/>
      <c r="D147" s="149" t="s">
        <v>3005</v>
      </c>
      <c r="E147" s="149" t="s">
        <v>1634</v>
      </c>
      <c r="F147" s="149" t="s">
        <v>3078</v>
      </c>
      <c r="G147" s="149"/>
      <c r="H147" s="149"/>
      <c r="I147" s="150">
        <v>42493</v>
      </c>
      <c r="J147" s="151" t="s">
        <v>12</v>
      </c>
      <c r="K147" s="150">
        <v>42493</v>
      </c>
      <c r="L147" s="152">
        <f>K147-I147</f>
        <v>0</v>
      </c>
      <c r="M147" s="149" t="s">
        <v>41</v>
      </c>
      <c r="N147" s="149" t="s">
        <v>3424</v>
      </c>
      <c r="O147" s="153">
        <f>YEAR(I147)</f>
        <v>2016</v>
      </c>
      <c r="P147" s="154">
        <f>MONTH(I147)</f>
        <v>5</v>
      </c>
    </row>
    <row r="148" spans="1:16">
      <c r="A148" s="149" t="s">
        <v>3460</v>
      </c>
      <c r="B148" s="48" t="s">
        <v>37</v>
      </c>
      <c r="C148" s="149"/>
      <c r="D148" s="149" t="s">
        <v>3005</v>
      </c>
      <c r="E148" s="149" t="s">
        <v>1634</v>
      </c>
      <c r="F148" s="149" t="s">
        <v>2854</v>
      </c>
      <c r="G148" s="149"/>
      <c r="H148" s="149"/>
      <c r="I148" s="150">
        <v>42493</v>
      </c>
      <c r="J148" s="151" t="s">
        <v>12</v>
      </c>
      <c r="K148" s="150">
        <v>42493</v>
      </c>
      <c r="L148" s="152">
        <f>K148-I148</f>
        <v>0</v>
      </c>
      <c r="M148" s="149" t="s">
        <v>41</v>
      </c>
      <c r="N148" s="149" t="s">
        <v>3424</v>
      </c>
      <c r="O148" s="153">
        <f>YEAR(I148)</f>
        <v>2016</v>
      </c>
      <c r="P148" s="154">
        <f>MONTH(I148)</f>
        <v>5</v>
      </c>
    </row>
    <row r="149" spans="1:16">
      <c r="A149" s="149" t="s">
        <v>3213</v>
      </c>
      <c r="B149" s="48" t="s">
        <v>37</v>
      </c>
      <c r="C149" s="149"/>
      <c r="D149" s="149" t="s">
        <v>3005</v>
      </c>
      <c r="E149" s="149" t="s">
        <v>1634</v>
      </c>
      <c r="F149" s="149" t="s">
        <v>3078</v>
      </c>
      <c r="G149" s="149"/>
      <c r="H149" s="149"/>
      <c r="I149" s="150">
        <v>42493</v>
      </c>
      <c r="J149" s="151" t="s">
        <v>12</v>
      </c>
      <c r="K149" s="150">
        <v>42493</v>
      </c>
      <c r="L149" s="152">
        <f>K149-I149</f>
        <v>0</v>
      </c>
      <c r="M149" s="149" t="s">
        <v>41</v>
      </c>
      <c r="N149" s="149" t="s">
        <v>3424</v>
      </c>
      <c r="O149" s="153">
        <f>YEAR(I149)</f>
        <v>2016</v>
      </c>
      <c r="P149" s="154">
        <f>MONTH(I149)</f>
        <v>5</v>
      </c>
    </row>
    <row r="150" spans="1:16">
      <c r="A150" s="149" t="s">
        <v>3461</v>
      </c>
      <c r="B150" s="48" t="s">
        <v>37</v>
      </c>
      <c r="C150" s="149"/>
      <c r="D150" s="149" t="s">
        <v>3005</v>
      </c>
      <c r="E150" s="149" t="s">
        <v>1634</v>
      </c>
      <c r="F150" s="149" t="s">
        <v>2205</v>
      </c>
      <c r="G150" s="149"/>
      <c r="H150" s="149"/>
      <c r="I150" s="150">
        <v>42493</v>
      </c>
      <c r="J150" s="151" t="s">
        <v>12</v>
      </c>
      <c r="K150" s="150">
        <v>42493</v>
      </c>
      <c r="L150" s="152">
        <f>K150-I150</f>
        <v>0</v>
      </c>
      <c r="M150" s="149" t="s">
        <v>41</v>
      </c>
      <c r="N150" s="149" t="s">
        <v>3424</v>
      </c>
      <c r="O150" s="153">
        <f>YEAR(I150)</f>
        <v>2016</v>
      </c>
      <c r="P150" s="154">
        <f>MONTH(I150)</f>
        <v>5</v>
      </c>
    </row>
    <row r="151" spans="1:16">
      <c r="A151" s="149" t="s">
        <v>3170</v>
      </c>
      <c r="B151" s="48" t="s">
        <v>37</v>
      </c>
      <c r="C151" s="149"/>
      <c r="D151" s="149" t="s">
        <v>3005</v>
      </c>
      <c r="E151" s="149" t="s">
        <v>1634</v>
      </c>
      <c r="F151" s="149" t="s">
        <v>3078</v>
      </c>
      <c r="G151" s="149"/>
      <c r="H151" s="149"/>
      <c r="I151" s="150">
        <v>42493</v>
      </c>
      <c r="J151" s="151" t="s">
        <v>12</v>
      </c>
      <c r="K151" s="150">
        <v>42493</v>
      </c>
      <c r="L151" s="152">
        <f>K151-I151</f>
        <v>0</v>
      </c>
      <c r="M151" s="149" t="s">
        <v>41</v>
      </c>
      <c r="N151" s="149" t="s">
        <v>3424</v>
      </c>
      <c r="O151" s="153">
        <f>YEAR(I151)</f>
        <v>2016</v>
      </c>
      <c r="P151" s="154">
        <f>MONTH(I151)</f>
        <v>5</v>
      </c>
    </row>
    <row r="152" spans="1:16">
      <c r="A152" s="149" t="s">
        <v>3462</v>
      </c>
      <c r="B152" s="48" t="s">
        <v>37</v>
      </c>
      <c r="C152" s="149"/>
      <c r="D152" s="149" t="s">
        <v>3005</v>
      </c>
      <c r="E152" s="149" t="s">
        <v>1634</v>
      </c>
      <c r="F152" s="149" t="s">
        <v>2205</v>
      </c>
      <c r="G152" s="149"/>
      <c r="H152" s="149"/>
      <c r="I152" s="150">
        <v>42493</v>
      </c>
      <c r="J152" s="151" t="s">
        <v>12</v>
      </c>
      <c r="K152" s="150">
        <v>42493</v>
      </c>
      <c r="L152" s="152">
        <f>K152-I152</f>
        <v>0</v>
      </c>
      <c r="M152" s="149" t="s">
        <v>413</v>
      </c>
      <c r="N152" s="149" t="s">
        <v>3476</v>
      </c>
      <c r="O152" s="153">
        <f>YEAR(I152)</f>
        <v>2016</v>
      </c>
      <c r="P152" s="154">
        <f>MONTH(I152)</f>
        <v>5</v>
      </c>
    </row>
    <row r="153" spans="1:16">
      <c r="A153" s="149" t="s">
        <v>3208</v>
      </c>
      <c r="B153" s="48" t="s">
        <v>37</v>
      </c>
      <c r="C153" s="149"/>
      <c r="D153" s="149" t="s">
        <v>3005</v>
      </c>
      <c r="E153" s="149" t="s">
        <v>1634</v>
      </c>
      <c r="F153" s="149" t="s">
        <v>3078</v>
      </c>
      <c r="G153" s="149"/>
      <c r="H153" s="149"/>
      <c r="I153" s="150">
        <v>42493</v>
      </c>
      <c r="J153" s="151" t="s">
        <v>12</v>
      </c>
      <c r="K153" s="150">
        <v>42493</v>
      </c>
      <c r="L153" s="152">
        <f>K153-I153</f>
        <v>0</v>
      </c>
      <c r="M153" s="149" t="s">
        <v>41</v>
      </c>
      <c r="N153" s="149" t="s">
        <v>3470</v>
      </c>
      <c r="O153" s="153">
        <f>YEAR(I153)</f>
        <v>2016</v>
      </c>
      <c r="P153" s="154">
        <f>MONTH(I153)</f>
        <v>5</v>
      </c>
    </row>
    <row r="154" spans="1:16">
      <c r="A154" s="149" t="s">
        <v>3463</v>
      </c>
      <c r="B154" s="48" t="s">
        <v>37</v>
      </c>
      <c r="C154" s="149"/>
      <c r="D154" s="149" t="s">
        <v>3005</v>
      </c>
      <c r="E154" s="149" t="s">
        <v>1634</v>
      </c>
      <c r="F154" s="149" t="s">
        <v>3078</v>
      </c>
      <c r="G154" s="149"/>
      <c r="H154" s="149"/>
      <c r="I154" s="150">
        <v>42493</v>
      </c>
      <c r="J154" s="151" t="s">
        <v>12</v>
      </c>
      <c r="K154" s="150">
        <v>42493</v>
      </c>
      <c r="L154" s="152">
        <f>K154-I154</f>
        <v>0</v>
      </c>
      <c r="M154" s="149" t="s">
        <v>41</v>
      </c>
      <c r="N154" s="149" t="s">
        <v>482</v>
      </c>
      <c r="O154" s="153">
        <f>YEAR(I154)</f>
        <v>2016</v>
      </c>
      <c r="P154" s="154">
        <f>MONTH(I154)</f>
        <v>5</v>
      </c>
    </row>
    <row r="155" spans="1:16">
      <c r="A155" s="149" t="s">
        <v>2745</v>
      </c>
      <c r="B155" s="48" t="s">
        <v>37</v>
      </c>
      <c r="C155" s="149"/>
      <c r="D155" s="149" t="s">
        <v>3005</v>
      </c>
      <c r="E155" s="149" t="s">
        <v>1634</v>
      </c>
      <c r="F155" s="149" t="s">
        <v>3078</v>
      </c>
      <c r="G155" s="149"/>
      <c r="H155" s="149"/>
      <c r="I155" s="150">
        <v>42493</v>
      </c>
      <c r="J155" s="151" t="s">
        <v>12</v>
      </c>
      <c r="K155" s="150">
        <v>42493</v>
      </c>
      <c r="L155" s="152">
        <f>K155-I155</f>
        <v>0</v>
      </c>
      <c r="M155" s="149" t="s">
        <v>41</v>
      </c>
      <c r="N155" s="149" t="s">
        <v>3470</v>
      </c>
      <c r="O155" s="153">
        <f>YEAR(I155)</f>
        <v>2016</v>
      </c>
      <c r="P155" s="154">
        <f>MONTH(I155)</f>
        <v>5</v>
      </c>
    </row>
    <row r="156" spans="1:16">
      <c r="A156" s="149" t="s">
        <v>3464</v>
      </c>
      <c r="B156" s="48" t="s">
        <v>37</v>
      </c>
      <c r="C156" s="149"/>
      <c r="D156" s="149" t="s">
        <v>3005</v>
      </c>
      <c r="E156" s="149" t="s">
        <v>1634</v>
      </c>
      <c r="F156" s="149" t="s">
        <v>1822</v>
      </c>
      <c r="G156" s="149"/>
      <c r="H156" s="149"/>
      <c r="I156" s="150">
        <v>42493</v>
      </c>
      <c r="J156" s="151" t="s">
        <v>12</v>
      </c>
      <c r="K156" s="150">
        <v>42493</v>
      </c>
      <c r="L156" s="152">
        <f>K156-I156</f>
        <v>0</v>
      </c>
      <c r="M156" s="149" t="s">
        <v>41</v>
      </c>
      <c r="N156" s="149" t="s">
        <v>3424</v>
      </c>
      <c r="O156" s="153">
        <f>YEAR(I156)</f>
        <v>2016</v>
      </c>
      <c r="P156" s="154">
        <f>MONTH(I156)</f>
        <v>5</v>
      </c>
    </row>
    <row r="157" spans="1:16">
      <c r="A157" s="149" t="s">
        <v>3726</v>
      </c>
      <c r="B157" s="48" t="s">
        <v>821</v>
      </c>
      <c r="C157" s="149" t="s">
        <v>833</v>
      </c>
      <c r="D157" s="149" t="s">
        <v>1150</v>
      </c>
      <c r="E157" s="149" t="s">
        <v>1634</v>
      </c>
      <c r="F157" s="149" t="s">
        <v>3259</v>
      </c>
      <c r="G157" s="149"/>
      <c r="H157" s="149"/>
      <c r="I157" s="150">
        <v>42487</v>
      </c>
      <c r="J157" s="151" t="s">
        <v>12</v>
      </c>
      <c r="K157" s="150">
        <v>42487</v>
      </c>
      <c r="L157" s="152">
        <f>K157-I157</f>
        <v>0</v>
      </c>
      <c r="M157" s="149" t="s">
        <v>41</v>
      </c>
      <c r="N157" s="149" t="s">
        <v>3424</v>
      </c>
      <c r="O157" s="153">
        <f>YEAR(I157)</f>
        <v>2016</v>
      </c>
      <c r="P157" s="154">
        <f>MONTH(I157)</f>
        <v>4</v>
      </c>
    </row>
    <row r="158" spans="1:16">
      <c r="A158" s="149" t="s">
        <v>2582</v>
      </c>
      <c r="B158" s="48" t="s">
        <v>821</v>
      </c>
      <c r="C158" s="149" t="s">
        <v>833</v>
      </c>
      <c r="D158" s="149" t="s">
        <v>1150</v>
      </c>
      <c r="E158" s="149" t="s">
        <v>1634</v>
      </c>
      <c r="F158" s="149" t="s">
        <v>3015</v>
      </c>
      <c r="G158" s="155"/>
      <c r="H158" s="155"/>
      <c r="I158" s="150">
        <v>42487</v>
      </c>
      <c r="J158" s="151" t="s">
        <v>12</v>
      </c>
      <c r="K158" s="150">
        <v>42487</v>
      </c>
      <c r="L158" s="152">
        <f>K158-I158</f>
        <v>0</v>
      </c>
      <c r="M158" s="149" t="s">
        <v>41</v>
      </c>
      <c r="N158" s="149" t="s">
        <v>3424</v>
      </c>
      <c r="O158" s="153">
        <f>YEAR(I158)</f>
        <v>2016</v>
      </c>
      <c r="P158" s="154">
        <f>MONTH(I158)</f>
        <v>4</v>
      </c>
    </row>
    <row r="159" spans="1:16">
      <c r="A159" s="149" t="s">
        <v>3727</v>
      </c>
      <c r="B159" s="48" t="s">
        <v>821</v>
      </c>
      <c r="C159" s="149" t="s">
        <v>833</v>
      </c>
      <c r="D159" s="149" t="s">
        <v>1150</v>
      </c>
      <c r="E159" s="149" t="s">
        <v>1634</v>
      </c>
      <c r="F159" s="149" t="s">
        <v>862</v>
      </c>
      <c r="G159" s="149"/>
      <c r="H159" s="149"/>
      <c r="I159" s="150">
        <v>42487</v>
      </c>
      <c r="J159" s="151" t="s">
        <v>12</v>
      </c>
      <c r="K159" s="150">
        <v>42487</v>
      </c>
      <c r="L159" s="152">
        <f>K159-I159</f>
        <v>0</v>
      </c>
      <c r="M159" s="149" t="s">
        <v>41</v>
      </c>
      <c r="N159" s="149" t="s">
        <v>3019</v>
      </c>
      <c r="O159" s="153">
        <f>YEAR(I159)</f>
        <v>2016</v>
      </c>
      <c r="P159" s="154">
        <f>MONTH(I159)</f>
        <v>4</v>
      </c>
    </row>
    <row r="160" spans="1:16">
      <c r="A160" s="149" t="s">
        <v>3728</v>
      </c>
      <c r="B160" s="48" t="s">
        <v>821</v>
      </c>
      <c r="C160" s="149" t="s">
        <v>833</v>
      </c>
      <c r="D160" s="149" t="s">
        <v>1150</v>
      </c>
      <c r="E160" s="149" t="s">
        <v>1634</v>
      </c>
      <c r="F160" s="149"/>
      <c r="G160" s="155"/>
      <c r="H160" s="155"/>
      <c r="I160" s="150">
        <v>42487</v>
      </c>
      <c r="J160" s="151" t="s">
        <v>12</v>
      </c>
      <c r="K160" s="150">
        <v>42487</v>
      </c>
      <c r="L160" s="152">
        <f>K160-I160</f>
        <v>0</v>
      </c>
      <c r="M160" s="149" t="s">
        <v>41</v>
      </c>
      <c r="N160" s="149" t="s">
        <v>3424</v>
      </c>
      <c r="O160" s="153">
        <f>YEAR(I160)</f>
        <v>2016</v>
      </c>
      <c r="P160" s="154">
        <f>MONTH(I160)</f>
        <v>4</v>
      </c>
    </row>
    <row r="161" spans="1:16">
      <c r="A161" s="149" t="s">
        <v>3729</v>
      </c>
      <c r="B161" s="48" t="s">
        <v>821</v>
      </c>
      <c r="C161" s="149" t="s">
        <v>833</v>
      </c>
      <c r="D161" s="149" t="s">
        <v>1150</v>
      </c>
      <c r="E161" s="149" t="s">
        <v>1634</v>
      </c>
      <c r="F161" s="149" t="s">
        <v>862</v>
      </c>
      <c r="G161" s="149"/>
      <c r="H161" s="149"/>
      <c r="I161" s="150">
        <v>42487</v>
      </c>
      <c r="J161" s="151" t="s">
        <v>12</v>
      </c>
      <c r="K161" s="150">
        <v>42487</v>
      </c>
      <c r="L161" s="152">
        <f>K161-I161</f>
        <v>0</v>
      </c>
      <c r="M161" s="149" t="s">
        <v>41</v>
      </c>
      <c r="N161" s="149" t="s">
        <v>3019</v>
      </c>
      <c r="O161" s="153">
        <f>YEAR(I161)</f>
        <v>2016</v>
      </c>
      <c r="P161" s="154">
        <f>MONTH(I161)</f>
        <v>4</v>
      </c>
    </row>
    <row r="162" spans="1:16">
      <c r="A162" s="149" t="s">
        <v>3730</v>
      </c>
      <c r="B162" s="48" t="s">
        <v>821</v>
      </c>
      <c r="C162" s="149" t="s">
        <v>833</v>
      </c>
      <c r="D162" s="149" t="s">
        <v>1150</v>
      </c>
      <c r="E162" s="149" t="s">
        <v>1634</v>
      </c>
      <c r="F162" s="149" t="s">
        <v>3751</v>
      </c>
      <c r="G162" s="149"/>
      <c r="H162" s="149"/>
      <c r="I162" s="150">
        <v>42487</v>
      </c>
      <c r="J162" s="151" t="s">
        <v>12</v>
      </c>
      <c r="K162" s="150">
        <v>42487</v>
      </c>
      <c r="L162" s="152">
        <f>K162-I162</f>
        <v>0</v>
      </c>
      <c r="M162" s="149" t="s">
        <v>41</v>
      </c>
      <c r="N162" s="149" t="s">
        <v>3067</v>
      </c>
      <c r="O162" s="153">
        <f>YEAR(I162)</f>
        <v>2016</v>
      </c>
      <c r="P162" s="154">
        <f>MONTH(I162)</f>
        <v>4</v>
      </c>
    </row>
    <row r="163" spans="1:16">
      <c r="A163" s="149" t="s">
        <v>3731</v>
      </c>
      <c r="B163" s="48" t="s">
        <v>821</v>
      </c>
      <c r="C163" s="149" t="s">
        <v>833</v>
      </c>
      <c r="D163" s="149" t="s">
        <v>1150</v>
      </c>
      <c r="E163" s="149" t="s">
        <v>1634</v>
      </c>
      <c r="F163" s="149"/>
      <c r="G163" s="149"/>
      <c r="H163" s="149"/>
      <c r="I163" s="150">
        <v>42487</v>
      </c>
      <c r="J163" s="151" t="s">
        <v>12</v>
      </c>
      <c r="K163" s="150">
        <v>42487</v>
      </c>
      <c r="L163" s="152">
        <f>K163-I163</f>
        <v>0</v>
      </c>
      <c r="M163" s="149" t="s">
        <v>41</v>
      </c>
      <c r="N163" s="149" t="s">
        <v>3019</v>
      </c>
      <c r="O163" s="153">
        <f>YEAR(I163)</f>
        <v>2016</v>
      </c>
      <c r="P163" s="154">
        <f>MONTH(I163)</f>
        <v>4</v>
      </c>
    </row>
    <row r="164" spans="1:16">
      <c r="A164" s="149" t="s">
        <v>3732</v>
      </c>
      <c r="B164" s="48" t="s">
        <v>821</v>
      </c>
      <c r="C164" s="149" t="s">
        <v>833</v>
      </c>
      <c r="D164" s="149" t="s">
        <v>1150</v>
      </c>
      <c r="E164" s="149" t="s">
        <v>1634</v>
      </c>
      <c r="F164" s="149"/>
      <c r="G164" s="155"/>
      <c r="H164" s="155"/>
      <c r="I164" s="150">
        <v>42487</v>
      </c>
      <c r="J164" s="151" t="s">
        <v>12</v>
      </c>
      <c r="K164" s="150">
        <v>42487</v>
      </c>
      <c r="L164" s="152">
        <f>K164-I164</f>
        <v>0</v>
      </c>
      <c r="M164" s="149" t="s">
        <v>41</v>
      </c>
      <c r="N164" s="149" t="s">
        <v>25</v>
      </c>
      <c r="O164" s="153">
        <f>YEAR(I164)</f>
        <v>2016</v>
      </c>
      <c r="P164" s="154">
        <f>MONTH(I164)</f>
        <v>4</v>
      </c>
    </row>
    <row r="165" spans="1:16">
      <c r="A165" s="149" t="s">
        <v>3733</v>
      </c>
      <c r="B165" s="48" t="s">
        <v>821</v>
      </c>
      <c r="C165" s="149" t="s">
        <v>833</v>
      </c>
      <c r="D165" s="149" t="s">
        <v>1150</v>
      </c>
      <c r="E165" s="149" t="s">
        <v>1634</v>
      </c>
      <c r="F165" s="149" t="s">
        <v>862</v>
      </c>
      <c r="G165" s="155"/>
      <c r="H165" s="155"/>
      <c r="I165" s="150">
        <v>42487</v>
      </c>
      <c r="J165" s="151" t="s">
        <v>12</v>
      </c>
      <c r="K165" s="150">
        <v>42487</v>
      </c>
      <c r="L165" s="152">
        <f>K165-I165</f>
        <v>0</v>
      </c>
      <c r="M165" s="149" t="s">
        <v>41</v>
      </c>
      <c r="N165" s="149" t="s">
        <v>3019</v>
      </c>
      <c r="O165" s="153">
        <f>YEAR(I165)</f>
        <v>2016</v>
      </c>
      <c r="P165" s="154">
        <f>MONTH(I165)</f>
        <v>4</v>
      </c>
    </row>
    <row r="166" spans="1:16">
      <c r="A166" s="149" t="s">
        <v>3734</v>
      </c>
      <c r="B166" s="48" t="s">
        <v>821</v>
      </c>
      <c r="C166" s="149" t="s">
        <v>833</v>
      </c>
      <c r="D166" s="149" t="s">
        <v>1150</v>
      </c>
      <c r="E166" s="149" t="s">
        <v>1634</v>
      </c>
      <c r="F166" s="149"/>
      <c r="G166" s="155"/>
      <c r="H166" s="155"/>
      <c r="I166" s="150">
        <v>42487</v>
      </c>
      <c r="J166" s="151" t="s">
        <v>12</v>
      </c>
      <c r="K166" s="150">
        <v>42487</v>
      </c>
      <c r="L166" s="152">
        <f>K166-I166</f>
        <v>0</v>
      </c>
      <c r="M166" s="149" t="s">
        <v>41</v>
      </c>
      <c r="N166" s="149" t="s">
        <v>25</v>
      </c>
      <c r="O166" s="153">
        <f>YEAR(I166)</f>
        <v>2016</v>
      </c>
      <c r="P166" s="154">
        <f>MONTH(I166)</f>
        <v>4</v>
      </c>
    </row>
    <row r="167" spans="1:16">
      <c r="A167" s="149" t="s">
        <v>3735</v>
      </c>
      <c r="B167" s="48" t="s">
        <v>821</v>
      </c>
      <c r="C167" s="149" t="s">
        <v>833</v>
      </c>
      <c r="D167" s="149" t="s">
        <v>1150</v>
      </c>
      <c r="E167" s="149" t="s">
        <v>1634</v>
      </c>
      <c r="F167" s="149" t="s">
        <v>2473</v>
      </c>
      <c r="G167" s="149"/>
      <c r="H167" s="149"/>
      <c r="I167" s="150">
        <v>42487</v>
      </c>
      <c r="J167" s="151" t="s">
        <v>12</v>
      </c>
      <c r="K167" s="150">
        <v>42487</v>
      </c>
      <c r="L167" s="152">
        <f>K167-I167</f>
        <v>0</v>
      </c>
      <c r="M167" s="149" t="s">
        <v>41</v>
      </c>
      <c r="N167" s="149" t="s">
        <v>25</v>
      </c>
      <c r="O167" s="153">
        <f>YEAR(I167)</f>
        <v>2016</v>
      </c>
      <c r="P167" s="154">
        <f>MONTH(I167)</f>
        <v>4</v>
      </c>
    </row>
    <row r="168" spans="1:16">
      <c r="A168" s="149" t="s">
        <v>3736</v>
      </c>
      <c r="B168" s="48" t="s">
        <v>821</v>
      </c>
      <c r="C168" s="149" t="s">
        <v>833</v>
      </c>
      <c r="D168" s="149" t="s">
        <v>1150</v>
      </c>
      <c r="E168" s="149" t="s">
        <v>1634</v>
      </c>
      <c r="F168" s="149"/>
      <c r="G168" s="149"/>
      <c r="H168" s="149"/>
      <c r="I168" s="150">
        <v>42487</v>
      </c>
      <c r="J168" s="151" t="s">
        <v>12</v>
      </c>
      <c r="K168" s="150">
        <v>42487</v>
      </c>
      <c r="L168" s="152">
        <f>K168-I168</f>
        <v>0</v>
      </c>
      <c r="M168" s="149" t="s">
        <v>41</v>
      </c>
      <c r="N168" s="149" t="s">
        <v>3019</v>
      </c>
      <c r="O168" s="153">
        <f>YEAR(I168)</f>
        <v>2016</v>
      </c>
      <c r="P168" s="154">
        <f>MONTH(I168)</f>
        <v>4</v>
      </c>
    </row>
    <row r="169" spans="1:16">
      <c r="A169" s="149" t="s">
        <v>3737</v>
      </c>
      <c r="B169" s="48" t="s">
        <v>821</v>
      </c>
      <c r="C169" s="149" t="s">
        <v>833</v>
      </c>
      <c r="D169" s="149" t="s">
        <v>1150</v>
      </c>
      <c r="E169" s="149" t="s">
        <v>1634</v>
      </c>
      <c r="F169" s="149" t="s">
        <v>3259</v>
      </c>
      <c r="G169" s="149"/>
      <c r="H169" s="149"/>
      <c r="I169" s="150">
        <v>42487</v>
      </c>
      <c r="J169" s="151" t="s">
        <v>12</v>
      </c>
      <c r="K169" s="150">
        <v>42487</v>
      </c>
      <c r="L169" s="152">
        <f>K169-I169</f>
        <v>0</v>
      </c>
      <c r="M169" s="149" t="s">
        <v>41</v>
      </c>
      <c r="N169" s="149" t="s">
        <v>3019</v>
      </c>
      <c r="O169" s="153">
        <f>YEAR(I169)</f>
        <v>2016</v>
      </c>
      <c r="P169" s="154">
        <f>MONTH(I169)</f>
        <v>4</v>
      </c>
    </row>
    <row r="170" spans="1:16">
      <c r="A170" s="149" t="s">
        <v>3738</v>
      </c>
      <c r="B170" s="48" t="s">
        <v>821</v>
      </c>
      <c r="C170" s="149" t="s">
        <v>833</v>
      </c>
      <c r="D170" s="149" t="s">
        <v>1150</v>
      </c>
      <c r="E170" s="149" t="s">
        <v>1634</v>
      </c>
      <c r="F170" s="149" t="s">
        <v>862</v>
      </c>
      <c r="G170" s="149"/>
      <c r="H170" s="149"/>
      <c r="I170" s="150">
        <v>42487</v>
      </c>
      <c r="J170" s="151" t="s">
        <v>12</v>
      </c>
      <c r="K170" s="150">
        <v>42487</v>
      </c>
      <c r="L170" s="152">
        <f>K170-I170</f>
        <v>0</v>
      </c>
      <c r="M170" s="149" t="s">
        <v>41</v>
      </c>
      <c r="N170" s="149" t="s">
        <v>3019</v>
      </c>
      <c r="O170" s="153">
        <f>YEAR(I170)</f>
        <v>2016</v>
      </c>
      <c r="P170" s="154">
        <f>MONTH(I170)</f>
        <v>4</v>
      </c>
    </row>
    <row r="171" spans="1:16">
      <c r="A171" s="149" t="s">
        <v>3739</v>
      </c>
      <c r="B171" s="48" t="s">
        <v>821</v>
      </c>
      <c r="C171" s="149" t="s">
        <v>833</v>
      </c>
      <c r="D171" s="149" t="s">
        <v>1150</v>
      </c>
      <c r="E171" s="149" t="s">
        <v>1634</v>
      </c>
      <c r="F171" s="149" t="s">
        <v>3259</v>
      </c>
      <c r="G171" s="149"/>
      <c r="H171" s="149"/>
      <c r="I171" s="150">
        <v>42487</v>
      </c>
      <c r="J171" s="151" t="s">
        <v>12</v>
      </c>
      <c r="K171" s="150">
        <v>42487</v>
      </c>
      <c r="L171" s="152">
        <f>K171-I171</f>
        <v>0</v>
      </c>
      <c r="M171" s="149" t="s">
        <v>41</v>
      </c>
      <c r="N171" s="149" t="s">
        <v>3156</v>
      </c>
      <c r="O171" s="153">
        <f>YEAR(I171)</f>
        <v>2016</v>
      </c>
      <c r="P171" s="154">
        <f>MONTH(I171)</f>
        <v>4</v>
      </c>
    </row>
    <row r="172" spans="1:16">
      <c r="A172" s="149" t="s">
        <v>3740</v>
      </c>
      <c r="B172" s="48" t="s">
        <v>821</v>
      </c>
      <c r="C172" s="149" t="s">
        <v>833</v>
      </c>
      <c r="D172" s="149" t="s">
        <v>1150</v>
      </c>
      <c r="E172" s="149" t="s">
        <v>1634</v>
      </c>
      <c r="F172" s="149" t="s">
        <v>3259</v>
      </c>
      <c r="G172" s="149"/>
      <c r="H172" s="149"/>
      <c r="I172" s="150">
        <v>42487</v>
      </c>
      <c r="J172" s="151" t="s">
        <v>12</v>
      </c>
      <c r="K172" s="150">
        <v>42487</v>
      </c>
      <c r="L172" s="152">
        <f>K172-I172</f>
        <v>0</v>
      </c>
      <c r="M172" s="149" t="s">
        <v>41</v>
      </c>
      <c r="N172" s="149" t="s">
        <v>482</v>
      </c>
      <c r="O172" s="153">
        <f>YEAR(I172)</f>
        <v>2016</v>
      </c>
      <c r="P172" s="154">
        <f>MONTH(I172)</f>
        <v>4</v>
      </c>
    </row>
    <row r="173" spans="1:16">
      <c r="A173" s="149" t="s">
        <v>3741</v>
      </c>
      <c r="B173" s="48" t="s">
        <v>821</v>
      </c>
      <c r="C173" s="149" t="s">
        <v>833</v>
      </c>
      <c r="D173" s="149" t="s">
        <v>1150</v>
      </c>
      <c r="E173" s="149" t="s">
        <v>1634</v>
      </c>
      <c r="F173" s="149" t="s">
        <v>3078</v>
      </c>
      <c r="G173" s="155"/>
      <c r="H173" s="155"/>
      <c r="I173" s="150">
        <v>42487</v>
      </c>
      <c r="J173" s="151" t="s">
        <v>12</v>
      </c>
      <c r="K173" s="150">
        <v>42487</v>
      </c>
      <c r="L173" s="152">
        <f>K173-I173</f>
        <v>0</v>
      </c>
      <c r="M173" s="149" t="s">
        <v>41</v>
      </c>
      <c r="N173" s="149" t="s">
        <v>25</v>
      </c>
      <c r="O173" s="153">
        <f>YEAR(I173)</f>
        <v>2016</v>
      </c>
      <c r="P173" s="154">
        <f>MONTH(I173)</f>
        <v>4</v>
      </c>
    </row>
    <row r="174" spans="1:16">
      <c r="A174" s="149" t="s">
        <v>3742</v>
      </c>
      <c r="B174" s="48" t="s">
        <v>821</v>
      </c>
      <c r="C174" s="149" t="s">
        <v>833</v>
      </c>
      <c r="D174" s="149" t="s">
        <v>1150</v>
      </c>
      <c r="E174" s="149" t="s">
        <v>1634</v>
      </c>
      <c r="F174" s="149" t="s">
        <v>3259</v>
      </c>
      <c r="G174" s="149"/>
      <c r="H174" s="149"/>
      <c r="I174" s="150">
        <v>42487</v>
      </c>
      <c r="J174" s="151" t="s">
        <v>12</v>
      </c>
      <c r="K174" s="150">
        <v>42487</v>
      </c>
      <c r="L174" s="152">
        <f>K174-I174</f>
        <v>0</v>
      </c>
      <c r="M174" s="149" t="s">
        <v>41</v>
      </c>
      <c r="N174" s="149" t="s">
        <v>3443</v>
      </c>
      <c r="O174" s="153">
        <f>YEAR(I174)</f>
        <v>2016</v>
      </c>
      <c r="P174" s="154">
        <f>MONTH(I174)</f>
        <v>4</v>
      </c>
    </row>
    <row r="175" spans="1:16">
      <c r="A175" s="149" t="s">
        <v>3743</v>
      </c>
      <c r="B175" s="48" t="s">
        <v>821</v>
      </c>
      <c r="C175" s="149" t="s">
        <v>833</v>
      </c>
      <c r="D175" s="149" t="s">
        <v>1150</v>
      </c>
      <c r="E175" s="149" t="s">
        <v>1634</v>
      </c>
      <c r="F175" s="149" t="s">
        <v>3752</v>
      </c>
      <c r="G175" s="149"/>
      <c r="H175" s="149"/>
      <c r="I175" s="150">
        <v>42487</v>
      </c>
      <c r="J175" s="151" t="s">
        <v>12</v>
      </c>
      <c r="K175" s="150">
        <v>42487</v>
      </c>
      <c r="L175" s="152">
        <f>K175-I175</f>
        <v>0</v>
      </c>
      <c r="M175" s="149" t="s">
        <v>41</v>
      </c>
      <c r="N175" s="149" t="s">
        <v>25</v>
      </c>
      <c r="O175" s="153">
        <f>YEAR(I175)</f>
        <v>2016</v>
      </c>
      <c r="P175" s="154">
        <f>MONTH(I175)</f>
        <v>4</v>
      </c>
    </row>
    <row r="176" spans="1:16">
      <c r="A176" s="149" t="s">
        <v>3744</v>
      </c>
      <c r="B176" s="48" t="s">
        <v>821</v>
      </c>
      <c r="C176" s="149" t="s">
        <v>833</v>
      </c>
      <c r="D176" s="149" t="s">
        <v>1150</v>
      </c>
      <c r="E176" s="149" t="s">
        <v>1634</v>
      </c>
      <c r="F176" s="149" t="s">
        <v>3752</v>
      </c>
      <c r="G176" s="149"/>
      <c r="H176" s="149"/>
      <c r="I176" s="150">
        <v>42487</v>
      </c>
      <c r="J176" s="151" t="s">
        <v>12</v>
      </c>
      <c r="K176" s="150">
        <v>42487</v>
      </c>
      <c r="L176" s="152">
        <f>K176-I176</f>
        <v>0</v>
      </c>
      <c r="M176" s="149" t="s">
        <v>41</v>
      </c>
      <c r="N176" s="149" t="s">
        <v>3019</v>
      </c>
      <c r="O176" s="153">
        <f>YEAR(I176)</f>
        <v>2016</v>
      </c>
      <c r="P176" s="154">
        <f>MONTH(I176)</f>
        <v>4</v>
      </c>
    </row>
    <row r="177" spans="1:16">
      <c r="A177" s="149" t="s">
        <v>1592</v>
      </c>
      <c r="B177" s="48" t="s">
        <v>821</v>
      </c>
      <c r="C177" s="149" t="s">
        <v>833</v>
      </c>
      <c r="D177" s="149" t="s">
        <v>1150</v>
      </c>
      <c r="E177" s="149" t="s">
        <v>1634</v>
      </c>
      <c r="F177" s="149" t="s">
        <v>862</v>
      </c>
      <c r="G177" s="149"/>
      <c r="H177" s="149"/>
      <c r="I177" s="150">
        <v>42487</v>
      </c>
      <c r="J177" s="151" t="s">
        <v>12</v>
      </c>
      <c r="K177" s="150">
        <v>42487</v>
      </c>
      <c r="L177" s="152">
        <f>K177-I177</f>
        <v>0</v>
      </c>
      <c r="M177" s="149" t="s">
        <v>41</v>
      </c>
      <c r="N177" s="149" t="s">
        <v>3424</v>
      </c>
      <c r="O177" s="153">
        <f>YEAR(I177)</f>
        <v>2016</v>
      </c>
      <c r="P177" s="154">
        <f>MONTH(I177)</f>
        <v>4</v>
      </c>
    </row>
    <row r="178" spans="1:16">
      <c r="A178" s="149" t="s">
        <v>3745</v>
      </c>
      <c r="B178" s="48" t="s">
        <v>821</v>
      </c>
      <c r="C178" s="149" t="s">
        <v>833</v>
      </c>
      <c r="D178" s="149" t="s">
        <v>1150</v>
      </c>
      <c r="E178" s="149" t="s">
        <v>1634</v>
      </c>
      <c r="F178" s="149" t="s">
        <v>2514</v>
      </c>
      <c r="G178" s="149"/>
      <c r="H178" s="149"/>
      <c r="I178" s="150">
        <v>42487</v>
      </c>
      <c r="J178" s="151" t="s">
        <v>12</v>
      </c>
      <c r="K178" s="150">
        <v>42487</v>
      </c>
      <c r="L178" s="152">
        <f>K178-I178</f>
        <v>0</v>
      </c>
      <c r="M178" s="149" t="s">
        <v>41</v>
      </c>
      <c r="N178" s="149" t="s">
        <v>3019</v>
      </c>
      <c r="O178" s="153">
        <f>YEAR(I178)</f>
        <v>2016</v>
      </c>
      <c r="P178" s="154">
        <f>MONTH(I178)</f>
        <v>4</v>
      </c>
    </row>
    <row r="179" spans="1:16">
      <c r="A179" s="149" t="s">
        <v>3746</v>
      </c>
      <c r="B179" s="48" t="s">
        <v>821</v>
      </c>
      <c r="C179" s="149" t="s">
        <v>833</v>
      </c>
      <c r="D179" s="149" t="s">
        <v>1150</v>
      </c>
      <c r="E179" s="149" t="s">
        <v>1634</v>
      </c>
      <c r="F179" s="149" t="s">
        <v>3753</v>
      </c>
      <c r="G179" s="155"/>
      <c r="H179" s="155"/>
      <c r="I179" s="150">
        <v>42487</v>
      </c>
      <c r="J179" s="151" t="s">
        <v>12</v>
      </c>
      <c r="K179" s="150">
        <v>42487</v>
      </c>
      <c r="L179" s="152">
        <f>K179-I179</f>
        <v>0</v>
      </c>
      <c r="M179" s="149" t="s">
        <v>41</v>
      </c>
      <c r="N179" s="149" t="s">
        <v>3067</v>
      </c>
      <c r="O179" s="153">
        <f>YEAR(I179)</f>
        <v>2016</v>
      </c>
      <c r="P179" s="154">
        <f>MONTH(I179)</f>
        <v>4</v>
      </c>
    </row>
    <row r="180" spans="1:16">
      <c r="A180" s="149" t="s">
        <v>3747</v>
      </c>
      <c r="B180" s="48" t="s">
        <v>821</v>
      </c>
      <c r="C180" s="149" t="s">
        <v>833</v>
      </c>
      <c r="D180" s="149" t="s">
        <v>1150</v>
      </c>
      <c r="E180" s="149" t="s">
        <v>1634</v>
      </c>
      <c r="F180" s="149" t="s">
        <v>914</v>
      </c>
      <c r="G180" s="149"/>
      <c r="H180" s="149"/>
      <c r="I180" s="150">
        <v>42487</v>
      </c>
      <c r="J180" s="151" t="s">
        <v>12</v>
      </c>
      <c r="K180" s="150">
        <v>42487</v>
      </c>
      <c r="L180" s="152">
        <f>K180-I180</f>
        <v>0</v>
      </c>
      <c r="M180" s="149" t="s">
        <v>41</v>
      </c>
      <c r="N180" s="149" t="s">
        <v>3424</v>
      </c>
      <c r="O180" s="153">
        <f>YEAR(I180)</f>
        <v>2016</v>
      </c>
      <c r="P180" s="154">
        <f>MONTH(I180)</f>
        <v>4</v>
      </c>
    </row>
    <row r="181" spans="1:16">
      <c r="A181" s="149" t="s">
        <v>3748</v>
      </c>
      <c r="B181" s="48" t="s">
        <v>821</v>
      </c>
      <c r="C181" s="149" t="s">
        <v>833</v>
      </c>
      <c r="D181" s="149" t="s">
        <v>1150</v>
      </c>
      <c r="E181" s="149" t="s">
        <v>1634</v>
      </c>
      <c r="F181" s="149" t="s">
        <v>2057</v>
      </c>
      <c r="G181" s="149"/>
      <c r="H181" s="149"/>
      <c r="I181" s="150">
        <v>42487</v>
      </c>
      <c r="J181" s="151" t="s">
        <v>12</v>
      </c>
      <c r="K181" s="150">
        <v>42487</v>
      </c>
      <c r="L181" s="152">
        <f>K181-I181</f>
        <v>0</v>
      </c>
      <c r="M181" s="149" t="s">
        <v>41</v>
      </c>
      <c r="N181" s="149" t="s">
        <v>3067</v>
      </c>
      <c r="O181" s="153">
        <f>YEAR(I181)</f>
        <v>2016</v>
      </c>
      <c r="P181" s="154">
        <f>MONTH(I181)</f>
        <v>4</v>
      </c>
    </row>
    <row r="182" spans="1:16">
      <c r="A182" s="149" t="s">
        <v>3749</v>
      </c>
      <c r="B182" s="48" t="s">
        <v>821</v>
      </c>
      <c r="C182" s="149" t="s">
        <v>833</v>
      </c>
      <c r="D182" s="149" t="s">
        <v>1150</v>
      </c>
      <c r="E182" s="149" t="s">
        <v>1634</v>
      </c>
      <c r="F182" s="149"/>
      <c r="G182" s="149"/>
      <c r="H182" s="149"/>
      <c r="I182" s="150">
        <v>42487</v>
      </c>
      <c r="J182" s="151" t="s">
        <v>12</v>
      </c>
      <c r="K182" s="150">
        <v>42487</v>
      </c>
      <c r="L182" s="152">
        <f>K182-I182</f>
        <v>0</v>
      </c>
      <c r="M182" s="149" t="s">
        <v>41</v>
      </c>
      <c r="N182" s="149" t="s">
        <v>3443</v>
      </c>
      <c r="O182" s="153">
        <f>YEAR(I182)</f>
        <v>2016</v>
      </c>
      <c r="P182" s="154">
        <f>MONTH(I182)</f>
        <v>4</v>
      </c>
    </row>
    <row r="183" spans="1:16">
      <c r="A183" s="149" t="s">
        <v>3750</v>
      </c>
      <c r="B183" s="48" t="s">
        <v>821</v>
      </c>
      <c r="C183" s="149" t="s">
        <v>833</v>
      </c>
      <c r="D183" s="149" t="s">
        <v>1150</v>
      </c>
      <c r="E183" s="149" t="s">
        <v>1634</v>
      </c>
      <c r="F183" s="149" t="s">
        <v>3754</v>
      </c>
      <c r="G183" s="155"/>
      <c r="H183" s="155"/>
      <c r="I183" s="150">
        <v>42487</v>
      </c>
      <c r="J183" s="151" t="s">
        <v>12</v>
      </c>
      <c r="K183" s="150">
        <v>42487</v>
      </c>
      <c r="L183" s="152">
        <f>K183-I183</f>
        <v>0</v>
      </c>
      <c r="M183" s="149" t="s">
        <v>41</v>
      </c>
      <c r="N183" s="149" t="s">
        <v>3019</v>
      </c>
      <c r="O183" s="153">
        <f>YEAR(I183)</f>
        <v>2016</v>
      </c>
      <c r="P183" s="154">
        <f>MONTH(I183)</f>
        <v>4</v>
      </c>
    </row>
    <row r="184" spans="1:16">
      <c r="A184" s="149" t="s">
        <v>3159</v>
      </c>
      <c r="B184" s="48" t="s">
        <v>26</v>
      </c>
      <c r="C184" s="149"/>
      <c r="D184" s="149" t="s">
        <v>3005</v>
      </c>
      <c r="E184" s="149" t="s">
        <v>1634</v>
      </c>
      <c r="F184" s="149" t="s">
        <v>914</v>
      </c>
      <c r="G184" s="149"/>
      <c r="H184" s="149" t="s">
        <v>1638</v>
      </c>
      <c r="I184" s="150">
        <v>42486</v>
      </c>
      <c r="J184" s="151" t="s">
        <v>12</v>
      </c>
      <c r="K184" s="150">
        <v>42486</v>
      </c>
      <c r="L184" s="152">
        <f>K184-I184</f>
        <v>0</v>
      </c>
      <c r="M184" s="149" t="s">
        <v>41</v>
      </c>
      <c r="N184" s="149" t="s">
        <v>25</v>
      </c>
      <c r="O184" s="153">
        <f>YEAR(I184)</f>
        <v>2016</v>
      </c>
      <c r="P184" s="154">
        <f>MONTH(I184)</f>
        <v>4</v>
      </c>
    </row>
    <row r="185" spans="1:16">
      <c r="A185" s="149" t="s">
        <v>3160</v>
      </c>
      <c r="B185" s="48" t="s">
        <v>26</v>
      </c>
      <c r="C185" s="149"/>
      <c r="D185" s="149" t="s">
        <v>3005</v>
      </c>
      <c r="E185" s="149" t="s">
        <v>1634</v>
      </c>
      <c r="F185" s="149" t="s">
        <v>3078</v>
      </c>
      <c r="G185" s="149"/>
      <c r="H185" s="149" t="s">
        <v>1638</v>
      </c>
      <c r="I185" s="150">
        <v>42486</v>
      </c>
      <c r="J185" s="151" t="s">
        <v>12</v>
      </c>
      <c r="K185" s="150">
        <v>42486</v>
      </c>
      <c r="L185" s="152">
        <f>K185-I185</f>
        <v>0</v>
      </c>
      <c r="M185" s="149" t="s">
        <v>41</v>
      </c>
      <c r="N185" s="149" t="s">
        <v>25</v>
      </c>
      <c r="O185" s="153">
        <f>YEAR(I185)</f>
        <v>2016</v>
      </c>
      <c r="P185" s="154">
        <f>MONTH(I185)</f>
        <v>4</v>
      </c>
    </row>
    <row r="186" spans="1:16">
      <c r="A186" s="149" t="s">
        <v>3161</v>
      </c>
      <c r="B186" s="48" t="s">
        <v>26</v>
      </c>
      <c r="C186" s="149"/>
      <c r="D186" s="149" t="s">
        <v>3005</v>
      </c>
      <c r="E186" s="149" t="s">
        <v>1634</v>
      </c>
      <c r="F186" s="149" t="s">
        <v>3078</v>
      </c>
      <c r="G186" s="149"/>
      <c r="H186" s="149" t="s">
        <v>1638</v>
      </c>
      <c r="I186" s="150">
        <v>42486</v>
      </c>
      <c r="J186" s="151" t="s">
        <v>12</v>
      </c>
      <c r="K186" s="150">
        <v>42486</v>
      </c>
      <c r="L186" s="152">
        <f>K186-I186</f>
        <v>0</v>
      </c>
      <c r="M186" s="149" t="s">
        <v>41</v>
      </c>
      <c r="N186" s="149" t="s">
        <v>25</v>
      </c>
      <c r="O186" s="153">
        <f>YEAR(I186)</f>
        <v>2016</v>
      </c>
      <c r="P186" s="154">
        <f>MONTH(I186)</f>
        <v>4</v>
      </c>
    </row>
    <row r="187" spans="1:16">
      <c r="A187" s="149" t="s">
        <v>3162</v>
      </c>
      <c r="B187" s="48" t="s">
        <v>26</v>
      </c>
      <c r="C187" s="149"/>
      <c r="D187" s="149" t="s">
        <v>3005</v>
      </c>
      <c r="E187" s="149" t="s">
        <v>1634</v>
      </c>
      <c r="F187" s="149" t="s">
        <v>862</v>
      </c>
      <c r="G187" s="149"/>
      <c r="H187" s="149" t="s">
        <v>1638</v>
      </c>
      <c r="I187" s="150">
        <v>42486</v>
      </c>
      <c r="J187" s="151" t="s">
        <v>12</v>
      </c>
      <c r="K187" s="150">
        <v>42486</v>
      </c>
      <c r="L187" s="152">
        <f>K187-I187</f>
        <v>0</v>
      </c>
      <c r="M187" s="149" t="s">
        <v>41</v>
      </c>
      <c r="N187" s="149" t="s">
        <v>25</v>
      </c>
      <c r="O187" s="153">
        <f>YEAR(I187)</f>
        <v>2016</v>
      </c>
      <c r="P187" s="154">
        <f>MONTH(I187)</f>
        <v>4</v>
      </c>
    </row>
    <row r="188" spans="1:16">
      <c r="A188" s="149" t="s">
        <v>3163</v>
      </c>
      <c r="B188" s="48" t="s">
        <v>26</v>
      </c>
      <c r="C188" s="149"/>
      <c r="D188" s="149" t="s">
        <v>3005</v>
      </c>
      <c r="E188" s="149" t="s">
        <v>1634</v>
      </c>
      <c r="F188" s="149" t="s">
        <v>111</v>
      </c>
      <c r="G188" s="149"/>
      <c r="H188" s="149" t="s">
        <v>3066</v>
      </c>
      <c r="I188" s="150">
        <v>42486</v>
      </c>
      <c r="J188" s="151" t="s">
        <v>12</v>
      </c>
      <c r="K188" s="150">
        <v>42486</v>
      </c>
      <c r="L188" s="152">
        <f>K188-I188</f>
        <v>0</v>
      </c>
      <c r="M188" s="149" t="s">
        <v>41</v>
      </c>
      <c r="N188" s="149" t="s">
        <v>870</v>
      </c>
      <c r="O188" s="153">
        <f>YEAR(I188)</f>
        <v>2016</v>
      </c>
      <c r="P188" s="154">
        <f>MONTH(I188)</f>
        <v>4</v>
      </c>
    </row>
    <row r="189" spans="1:16">
      <c r="A189" s="149" t="s">
        <v>3164</v>
      </c>
      <c r="B189" s="48" t="s">
        <v>26</v>
      </c>
      <c r="C189" s="149"/>
      <c r="D189" s="149" t="s">
        <v>3005</v>
      </c>
      <c r="E189" s="149" t="s">
        <v>1634</v>
      </c>
      <c r="F189" s="149" t="s">
        <v>3015</v>
      </c>
      <c r="G189" s="149"/>
      <c r="H189" s="149" t="s">
        <v>3015</v>
      </c>
      <c r="I189" s="150">
        <v>42486</v>
      </c>
      <c r="J189" s="151" t="s">
        <v>12</v>
      </c>
      <c r="K189" s="150">
        <v>42486</v>
      </c>
      <c r="L189" s="152">
        <f>K189-I189</f>
        <v>0</v>
      </c>
      <c r="M189" s="149" t="s">
        <v>41</v>
      </c>
      <c r="N189" s="149" t="s">
        <v>25</v>
      </c>
      <c r="O189" s="153">
        <f>YEAR(I189)</f>
        <v>2016</v>
      </c>
      <c r="P189" s="154">
        <f>MONTH(I189)</f>
        <v>4</v>
      </c>
    </row>
    <row r="190" spans="1:16">
      <c r="A190" s="149" t="s">
        <v>3165</v>
      </c>
      <c r="B190" s="48" t="s">
        <v>26</v>
      </c>
      <c r="C190" s="149"/>
      <c r="D190" s="149" t="s">
        <v>3005</v>
      </c>
      <c r="E190" s="149" t="s">
        <v>1634</v>
      </c>
      <c r="F190" s="149" t="s">
        <v>2205</v>
      </c>
      <c r="G190" s="149"/>
      <c r="H190" s="149" t="s">
        <v>2097</v>
      </c>
      <c r="I190" s="150">
        <v>42486</v>
      </c>
      <c r="J190" s="151" t="s">
        <v>12</v>
      </c>
      <c r="K190" s="150">
        <v>42486</v>
      </c>
      <c r="L190" s="152">
        <f>K190-I190</f>
        <v>0</v>
      </c>
      <c r="M190" s="149" t="s">
        <v>413</v>
      </c>
      <c r="N190" s="149"/>
      <c r="O190" s="153">
        <f>YEAR(I190)</f>
        <v>2016</v>
      </c>
      <c r="P190" s="154">
        <f>MONTH(I190)</f>
        <v>4</v>
      </c>
    </row>
    <row r="191" spans="1:16">
      <c r="A191" s="149" t="s">
        <v>3166</v>
      </c>
      <c r="B191" s="48" t="s">
        <v>26</v>
      </c>
      <c r="C191" s="149"/>
      <c r="D191" s="149" t="s">
        <v>3005</v>
      </c>
      <c r="E191" s="149" t="s">
        <v>1634</v>
      </c>
      <c r="F191" s="149" t="s">
        <v>3217</v>
      </c>
      <c r="G191" s="149"/>
      <c r="H191" s="149" t="s">
        <v>1953</v>
      </c>
      <c r="I191" s="150">
        <v>42486</v>
      </c>
      <c r="J191" s="151" t="s">
        <v>12</v>
      </c>
      <c r="K191" s="150">
        <v>42486</v>
      </c>
      <c r="L191" s="152">
        <f>K191-I191</f>
        <v>0</v>
      </c>
      <c r="M191" s="149" t="s">
        <v>41</v>
      </c>
      <c r="N191" s="149" t="s">
        <v>25</v>
      </c>
      <c r="O191" s="153">
        <f>YEAR(I191)</f>
        <v>2016</v>
      </c>
      <c r="P191" s="154">
        <f>MONTH(I191)</f>
        <v>4</v>
      </c>
    </row>
    <row r="192" spans="1:16">
      <c r="A192" s="149" t="s">
        <v>2204</v>
      </c>
      <c r="B192" s="48" t="s">
        <v>26</v>
      </c>
      <c r="C192" s="149"/>
      <c r="D192" s="149" t="s">
        <v>3005</v>
      </c>
      <c r="E192" s="149" t="s">
        <v>1634</v>
      </c>
      <c r="F192" s="149" t="s">
        <v>3078</v>
      </c>
      <c r="G192" s="149"/>
      <c r="H192" s="149" t="s">
        <v>1638</v>
      </c>
      <c r="I192" s="150">
        <v>42486</v>
      </c>
      <c r="J192" s="151" t="s">
        <v>12</v>
      </c>
      <c r="K192" s="150">
        <v>42486</v>
      </c>
      <c r="L192" s="152">
        <f>K192-I192</f>
        <v>0</v>
      </c>
      <c r="M192" s="149" t="s">
        <v>41</v>
      </c>
      <c r="N192" s="149" t="s">
        <v>25</v>
      </c>
      <c r="O192" s="153">
        <f>YEAR(I192)</f>
        <v>2016</v>
      </c>
      <c r="P192" s="154">
        <f>MONTH(I192)</f>
        <v>4</v>
      </c>
    </row>
    <row r="193" spans="1:16">
      <c r="A193" s="149" t="s">
        <v>3167</v>
      </c>
      <c r="B193" s="48" t="s">
        <v>26</v>
      </c>
      <c r="C193" s="149"/>
      <c r="D193" s="149" t="s">
        <v>3005</v>
      </c>
      <c r="E193" s="149" t="s">
        <v>1634</v>
      </c>
      <c r="F193" s="149" t="s">
        <v>914</v>
      </c>
      <c r="G193" s="149"/>
      <c r="H193" s="149" t="s">
        <v>1638</v>
      </c>
      <c r="I193" s="150">
        <v>42486</v>
      </c>
      <c r="J193" s="151" t="s">
        <v>12</v>
      </c>
      <c r="K193" s="150">
        <v>42486</v>
      </c>
      <c r="L193" s="152">
        <f>K193-I193</f>
        <v>0</v>
      </c>
      <c r="M193" s="149" t="s">
        <v>41</v>
      </c>
      <c r="N193" s="149" t="s">
        <v>25</v>
      </c>
      <c r="O193" s="153">
        <f>YEAR(I193)</f>
        <v>2016</v>
      </c>
      <c r="P193" s="154">
        <f>MONTH(I193)</f>
        <v>4</v>
      </c>
    </row>
    <row r="194" spans="1:16">
      <c r="A194" s="149" t="s">
        <v>3168</v>
      </c>
      <c r="B194" s="48" t="s">
        <v>26</v>
      </c>
      <c r="C194" s="149"/>
      <c r="D194" s="149" t="s">
        <v>3005</v>
      </c>
      <c r="E194" s="149" t="s">
        <v>1634</v>
      </c>
      <c r="F194" s="149" t="s">
        <v>3015</v>
      </c>
      <c r="G194" s="149"/>
      <c r="H194" s="149" t="s">
        <v>3015</v>
      </c>
      <c r="I194" s="150">
        <v>42486</v>
      </c>
      <c r="J194" s="151" t="s">
        <v>12</v>
      </c>
      <c r="K194" s="150">
        <v>42486</v>
      </c>
      <c r="L194" s="152">
        <f>K194-I194</f>
        <v>0</v>
      </c>
      <c r="M194" s="149" t="s">
        <v>41</v>
      </c>
      <c r="N194" s="149" t="s">
        <v>25</v>
      </c>
      <c r="O194" s="153">
        <f>YEAR(I194)</f>
        <v>2016</v>
      </c>
      <c r="P194" s="154">
        <f>MONTH(I194)</f>
        <v>4</v>
      </c>
    </row>
    <row r="195" spans="1:16">
      <c r="A195" s="149" t="s">
        <v>3169</v>
      </c>
      <c r="B195" s="48" t="s">
        <v>26</v>
      </c>
      <c r="C195" s="149"/>
      <c r="D195" s="149" t="s">
        <v>3005</v>
      </c>
      <c r="E195" s="149" t="s">
        <v>1634</v>
      </c>
      <c r="F195" s="149" t="s">
        <v>3217</v>
      </c>
      <c r="G195" s="149"/>
      <c r="H195" s="149" t="s">
        <v>1953</v>
      </c>
      <c r="I195" s="150">
        <v>42486</v>
      </c>
      <c r="J195" s="151" t="s">
        <v>12</v>
      </c>
      <c r="K195" s="150">
        <v>42486</v>
      </c>
      <c r="L195" s="152">
        <f>K195-I195</f>
        <v>0</v>
      </c>
      <c r="M195" s="149" t="s">
        <v>41</v>
      </c>
      <c r="N195" s="149" t="s">
        <v>25</v>
      </c>
      <c r="O195" s="153">
        <f>YEAR(I195)</f>
        <v>2016</v>
      </c>
      <c r="P195" s="154">
        <f>MONTH(I195)</f>
        <v>4</v>
      </c>
    </row>
    <row r="196" spans="1:16">
      <c r="A196" s="149" t="s">
        <v>3170</v>
      </c>
      <c r="B196" s="48" t="s">
        <v>26</v>
      </c>
      <c r="C196" s="149"/>
      <c r="D196" s="149" t="s">
        <v>3005</v>
      </c>
      <c r="E196" s="149" t="s">
        <v>1634</v>
      </c>
      <c r="F196" s="149" t="s">
        <v>3078</v>
      </c>
      <c r="G196" s="149"/>
      <c r="H196" s="149" t="s">
        <v>1638</v>
      </c>
      <c r="I196" s="150">
        <v>42486</v>
      </c>
      <c r="J196" s="151" t="s">
        <v>12</v>
      </c>
      <c r="K196" s="150">
        <v>42486</v>
      </c>
      <c r="L196" s="152">
        <f>K196-I196</f>
        <v>0</v>
      </c>
      <c r="M196" s="149" t="s">
        <v>41</v>
      </c>
      <c r="N196" s="149" t="s">
        <v>25</v>
      </c>
      <c r="O196" s="153">
        <f>YEAR(I196)</f>
        <v>2016</v>
      </c>
      <c r="P196" s="154">
        <f>MONTH(I196)</f>
        <v>4</v>
      </c>
    </row>
    <row r="197" spans="1:16">
      <c r="A197" s="149" t="s">
        <v>3171</v>
      </c>
      <c r="B197" s="48" t="s">
        <v>26</v>
      </c>
      <c r="C197" s="149"/>
      <c r="D197" s="149" t="s">
        <v>3005</v>
      </c>
      <c r="E197" s="149" t="s">
        <v>1634</v>
      </c>
      <c r="F197" s="149" t="s">
        <v>3015</v>
      </c>
      <c r="G197" s="149"/>
      <c r="H197" s="149" t="s">
        <v>3015</v>
      </c>
      <c r="I197" s="150">
        <v>42486</v>
      </c>
      <c r="J197" s="151" t="s">
        <v>12</v>
      </c>
      <c r="K197" s="150">
        <v>42486</v>
      </c>
      <c r="L197" s="152">
        <f>K197-I197</f>
        <v>0</v>
      </c>
      <c r="M197" s="149" t="s">
        <v>41</v>
      </c>
      <c r="N197" s="149" t="s">
        <v>25</v>
      </c>
      <c r="O197" s="153">
        <f>YEAR(I197)</f>
        <v>2016</v>
      </c>
      <c r="P197" s="154">
        <f>MONTH(I197)</f>
        <v>4</v>
      </c>
    </row>
    <row r="198" spans="1:16">
      <c r="A198" s="149" t="s">
        <v>3172</v>
      </c>
      <c r="B198" s="48" t="s">
        <v>26</v>
      </c>
      <c r="C198" s="149"/>
      <c r="D198" s="149" t="s">
        <v>3005</v>
      </c>
      <c r="E198" s="149" t="s">
        <v>1634</v>
      </c>
      <c r="F198" s="149" t="s">
        <v>862</v>
      </c>
      <c r="G198" s="149"/>
      <c r="H198" s="149" t="s">
        <v>1638</v>
      </c>
      <c r="I198" s="150">
        <v>42486</v>
      </c>
      <c r="J198" s="151" t="s">
        <v>12</v>
      </c>
      <c r="K198" s="150">
        <v>42486</v>
      </c>
      <c r="L198" s="152">
        <f>K198-I198</f>
        <v>0</v>
      </c>
      <c r="M198" s="149" t="s">
        <v>41</v>
      </c>
      <c r="N198" s="149" t="s">
        <v>25</v>
      </c>
      <c r="O198" s="153">
        <f>YEAR(I198)</f>
        <v>2016</v>
      </c>
      <c r="P198" s="154">
        <f>MONTH(I198)</f>
        <v>4</v>
      </c>
    </row>
    <row r="199" spans="1:16">
      <c r="A199" s="149" t="s">
        <v>3173</v>
      </c>
      <c r="B199" s="48" t="s">
        <v>26</v>
      </c>
      <c r="C199" s="149"/>
      <c r="D199" s="149" t="s">
        <v>3005</v>
      </c>
      <c r="E199" s="149" t="s">
        <v>1634</v>
      </c>
      <c r="F199" s="149" t="s">
        <v>3078</v>
      </c>
      <c r="G199" s="149"/>
      <c r="H199" s="149" t="s">
        <v>1638</v>
      </c>
      <c r="I199" s="150">
        <v>42486</v>
      </c>
      <c r="J199" s="151" t="s">
        <v>12</v>
      </c>
      <c r="K199" s="150">
        <v>42486</v>
      </c>
      <c r="L199" s="152">
        <f>K199-I199</f>
        <v>0</v>
      </c>
      <c r="M199" s="149" t="s">
        <v>41</v>
      </c>
      <c r="N199" s="149" t="s">
        <v>25</v>
      </c>
      <c r="O199" s="153">
        <f>YEAR(I199)</f>
        <v>2016</v>
      </c>
      <c r="P199" s="154">
        <f>MONTH(I199)</f>
        <v>4</v>
      </c>
    </row>
    <row r="200" spans="1:16">
      <c r="A200" s="149" t="s">
        <v>3174</v>
      </c>
      <c r="B200" s="48" t="s">
        <v>26</v>
      </c>
      <c r="C200" s="149"/>
      <c r="D200" s="149" t="s">
        <v>3005</v>
      </c>
      <c r="E200" s="149" t="s">
        <v>1634</v>
      </c>
      <c r="F200" s="149" t="s">
        <v>3218</v>
      </c>
      <c r="G200" s="149"/>
      <c r="H200" s="149" t="s">
        <v>2078</v>
      </c>
      <c r="I200" s="150">
        <v>42486</v>
      </c>
      <c r="J200" s="151" t="s">
        <v>12</v>
      </c>
      <c r="K200" s="150">
        <v>42486</v>
      </c>
      <c r="L200" s="152">
        <f>K200-I200</f>
        <v>0</v>
      </c>
      <c r="M200" s="149" t="s">
        <v>41</v>
      </c>
      <c r="N200" s="149" t="s">
        <v>25</v>
      </c>
      <c r="O200" s="153">
        <f>YEAR(I200)</f>
        <v>2016</v>
      </c>
      <c r="P200" s="154">
        <f>MONTH(I200)</f>
        <v>4</v>
      </c>
    </row>
    <row r="201" spans="1:16">
      <c r="A201" s="149" t="s">
        <v>3175</v>
      </c>
      <c r="B201" s="48" t="s">
        <v>26</v>
      </c>
      <c r="C201" s="149"/>
      <c r="D201" s="149" t="s">
        <v>3005</v>
      </c>
      <c r="E201" s="149" t="s">
        <v>1634</v>
      </c>
      <c r="F201" s="149" t="s">
        <v>1972</v>
      </c>
      <c r="G201" s="149"/>
      <c r="H201" s="149" t="s">
        <v>1415</v>
      </c>
      <c r="I201" s="150">
        <v>42486</v>
      </c>
      <c r="J201" s="151" t="s">
        <v>12</v>
      </c>
      <c r="K201" s="150">
        <v>42486</v>
      </c>
      <c r="L201" s="152">
        <f>K201-I201</f>
        <v>0</v>
      </c>
      <c r="M201" s="149" t="s">
        <v>413</v>
      </c>
      <c r="N201" s="149"/>
      <c r="O201" s="153">
        <f>YEAR(I201)</f>
        <v>2016</v>
      </c>
      <c r="P201" s="154">
        <f>MONTH(I201)</f>
        <v>4</v>
      </c>
    </row>
    <row r="202" spans="1:16">
      <c r="A202" s="149" t="s">
        <v>3176</v>
      </c>
      <c r="B202" s="48" t="s">
        <v>26</v>
      </c>
      <c r="C202" s="149"/>
      <c r="D202" s="149" t="s">
        <v>3005</v>
      </c>
      <c r="E202" s="149" t="s">
        <v>1634</v>
      </c>
      <c r="F202" s="149" t="s">
        <v>2854</v>
      </c>
      <c r="G202" s="149"/>
      <c r="H202" s="149" t="s">
        <v>1953</v>
      </c>
      <c r="I202" s="150">
        <v>42486</v>
      </c>
      <c r="J202" s="151" t="s">
        <v>12</v>
      </c>
      <c r="K202" s="150">
        <v>42486</v>
      </c>
      <c r="L202" s="152">
        <f>K202-I202</f>
        <v>0</v>
      </c>
      <c r="M202" s="149" t="s">
        <v>41</v>
      </c>
      <c r="N202" s="149" t="s">
        <v>870</v>
      </c>
      <c r="O202" s="153">
        <f>YEAR(I202)</f>
        <v>2016</v>
      </c>
      <c r="P202" s="154">
        <f>MONTH(I202)</f>
        <v>4</v>
      </c>
    </row>
    <row r="203" spans="1:16">
      <c r="A203" s="149" t="s">
        <v>3177</v>
      </c>
      <c r="B203" s="48" t="s">
        <v>26</v>
      </c>
      <c r="C203" s="149"/>
      <c r="D203" s="149" t="s">
        <v>3005</v>
      </c>
      <c r="E203" s="149" t="s">
        <v>1634</v>
      </c>
      <c r="F203" s="149" t="s">
        <v>3219</v>
      </c>
      <c r="G203" s="149"/>
      <c r="H203" s="149" t="s">
        <v>1638</v>
      </c>
      <c r="I203" s="150">
        <v>42486</v>
      </c>
      <c r="J203" s="151" t="s">
        <v>12</v>
      </c>
      <c r="K203" s="150">
        <v>42486</v>
      </c>
      <c r="L203" s="152">
        <f>K203-I203</f>
        <v>0</v>
      </c>
      <c r="M203" s="149" t="s">
        <v>41</v>
      </c>
      <c r="N203" s="149" t="s">
        <v>3153</v>
      </c>
      <c r="O203" s="153">
        <f>YEAR(I203)</f>
        <v>2016</v>
      </c>
      <c r="P203" s="154">
        <f>MONTH(I203)</f>
        <v>4</v>
      </c>
    </row>
    <row r="204" spans="1:16">
      <c r="A204" s="149" t="s">
        <v>3178</v>
      </c>
      <c r="B204" s="48" t="s">
        <v>26</v>
      </c>
      <c r="C204" s="149"/>
      <c r="D204" s="149" t="s">
        <v>3005</v>
      </c>
      <c r="E204" s="149" t="s">
        <v>1634</v>
      </c>
      <c r="F204" s="149" t="s">
        <v>914</v>
      </c>
      <c r="G204" s="149"/>
      <c r="H204" s="149" t="s">
        <v>1638</v>
      </c>
      <c r="I204" s="150">
        <v>42486</v>
      </c>
      <c r="J204" s="151" t="s">
        <v>12</v>
      </c>
      <c r="K204" s="150">
        <v>42486</v>
      </c>
      <c r="L204" s="152">
        <f>K204-I204</f>
        <v>0</v>
      </c>
      <c r="M204" s="149" t="s">
        <v>41</v>
      </c>
      <c r="N204" s="149" t="s">
        <v>25</v>
      </c>
      <c r="O204" s="153">
        <f>YEAR(I204)</f>
        <v>2016</v>
      </c>
      <c r="P204" s="154">
        <f>MONTH(I204)</f>
        <v>4</v>
      </c>
    </row>
    <row r="205" spans="1:16">
      <c r="A205" s="149" t="s">
        <v>3179</v>
      </c>
      <c r="B205" s="48" t="s">
        <v>26</v>
      </c>
      <c r="C205" s="149"/>
      <c r="D205" s="149" t="s">
        <v>3005</v>
      </c>
      <c r="E205" s="149" t="s">
        <v>1634</v>
      </c>
      <c r="F205" s="149" t="s">
        <v>6</v>
      </c>
      <c r="G205" s="149"/>
      <c r="H205" s="149" t="s">
        <v>1734</v>
      </c>
      <c r="I205" s="150">
        <v>42486</v>
      </c>
      <c r="J205" s="151" t="s">
        <v>12</v>
      </c>
      <c r="K205" s="150">
        <v>42486</v>
      </c>
      <c r="L205" s="152">
        <f>K205-I205</f>
        <v>0</v>
      </c>
      <c r="M205" s="149" t="s">
        <v>717</v>
      </c>
      <c r="N205" s="149" t="s">
        <v>94</v>
      </c>
      <c r="O205" s="153">
        <f>YEAR(I205)</f>
        <v>2016</v>
      </c>
      <c r="P205" s="154">
        <f>MONTH(I205)</f>
        <v>4</v>
      </c>
    </row>
    <row r="206" spans="1:16">
      <c r="A206" s="149" t="s">
        <v>3180</v>
      </c>
      <c r="B206" s="48" t="s">
        <v>26</v>
      </c>
      <c r="C206" s="149"/>
      <c r="D206" s="149" t="s">
        <v>3005</v>
      </c>
      <c r="E206" s="149" t="s">
        <v>1634</v>
      </c>
      <c r="F206" s="149" t="s">
        <v>6</v>
      </c>
      <c r="G206" s="149"/>
      <c r="H206" s="149" t="s">
        <v>1734</v>
      </c>
      <c r="I206" s="150">
        <v>42486</v>
      </c>
      <c r="J206" s="151" t="s">
        <v>12</v>
      </c>
      <c r="K206" s="150">
        <v>42486</v>
      </c>
      <c r="L206" s="152">
        <f>K206-I206</f>
        <v>0</v>
      </c>
      <c r="M206" s="149" t="s">
        <v>413</v>
      </c>
      <c r="N206" s="149"/>
      <c r="O206" s="153">
        <f>YEAR(I206)</f>
        <v>2016</v>
      </c>
      <c r="P206" s="154">
        <f>MONTH(I206)</f>
        <v>4</v>
      </c>
    </row>
    <row r="207" spans="1:16">
      <c r="A207" s="149" t="s">
        <v>3181</v>
      </c>
      <c r="B207" s="48" t="s">
        <v>26</v>
      </c>
      <c r="C207" s="149"/>
      <c r="D207" s="149" t="s">
        <v>3005</v>
      </c>
      <c r="E207" s="149" t="s">
        <v>1634</v>
      </c>
      <c r="F207" s="149" t="s">
        <v>3078</v>
      </c>
      <c r="G207" s="149"/>
      <c r="H207" s="149" t="s">
        <v>1638</v>
      </c>
      <c r="I207" s="150">
        <v>42486</v>
      </c>
      <c r="J207" s="151" t="s">
        <v>12</v>
      </c>
      <c r="K207" s="150">
        <v>42486</v>
      </c>
      <c r="L207" s="152">
        <f>K207-I207</f>
        <v>0</v>
      </c>
      <c r="M207" s="149" t="s">
        <v>41</v>
      </c>
      <c r="N207" s="149" t="s">
        <v>25</v>
      </c>
      <c r="O207" s="153">
        <f>YEAR(I207)</f>
        <v>2016</v>
      </c>
      <c r="P207" s="154">
        <f>MONTH(I207)</f>
        <v>4</v>
      </c>
    </row>
    <row r="208" spans="1:16">
      <c r="A208" s="149" t="s">
        <v>1661</v>
      </c>
      <c r="B208" s="48" t="s">
        <v>26</v>
      </c>
      <c r="C208" s="149"/>
      <c r="D208" s="149" t="s">
        <v>3005</v>
      </c>
      <c r="E208" s="149" t="s">
        <v>1634</v>
      </c>
      <c r="F208" s="149" t="s">
        <v>914</v>
      </c>
      <c r="G208" s="149"/>
      <c r="H208" s="149" t="s">
        <v>1638</v>
      </c>
      <c r="I208" s="150">
        <v>42486</v>
      </c>
      <c r="J208" s="151" t="s">
        <v>12</v>
      </c>
      <c r="K208" s="150">
        <v>42486</v>
      </c>
      <c r="L208" s="152">
        <f>K208-I208</f>
        <v>0</v>
      </c>
      <c r="M208" s="149" t="s">
        <v>41</v>
      </c>
      <c r="N208" s="149" t="s">
        <v>25</v>
      </c>
      <c r="O208" s="153">
        <f>YEAR(I208)</f>
        <v>2016</v>
      </c>
      <c r="P208" s="154">
        <f>MONTH(I208)</f>
        <v>4</v>
      </c>
    </row>
    <row r="209" spans="1:16">
      <c r="A209" s="149" t="s">
        <v>2241</v>
      </c>
      <c r="B209" s="48" t="s">
        <v>26</v>
      </c>
      <c r="C209" s="149"/>
      <c r="D209" s="149" t="s">
        <v>3005</v>
      </c>
      <c r="E209" s="149" t="s">
        <v>1634</v>
      </c>
      <c r="F209" s="149" t="s">
        <v>2098</v>
      </c>
      <c r="G209" s="149"/>
      <c r="H209" s="149" t="s">
        <v>2097</v>
      </c>
      <c r="I209" s="150">
        <v>42486</v>
      </c>
      <c r="J209" s="151" t="s">
        <v>12</v>
      </c>
      <c r="K209" s="150">
        <v>42486</v>
      </c>
      <c r="L209" s="152">
        <f>K209-I209</f>
        <v>0</v>
      </c>
      <c r="M209" s="149" t="s">
        <v>41</v>
      </c>
      <c r="N209" s="149" t="s">
        <v>25</v>
      </c>
      <c r="O209" s="153">
        <f>YEAR(I209)</f>
        <v>2016</v>
      </c>
      <c r="P209" s="154">
        <f>MONTH(I209)</f>
        <v>4</v>
      </c>
    </row>
    <row r="210" spans="1:16">
      <c r="A210" s="149" t="s">
        <v>3182</v>
      </c>
      <c r="B210" s="48" t="s">
        <v>26</v>
      </c>
      <c r="C210" s="149"/>
      <c r="D210" s="149" t="s">
        <v>3005</v>
      </c>
      <c r="E210" s="149" t="s">
        <v>1634</v>
      </c>
      <c r="F210" s="149" t="s">
        <v>6</v>
      </c>
      <c r="G210" s="149"/>
      <c r="H210" s="149" t="s">
        <v>1734</v>
      </c>
      <c r="I210" s="150">
        <v>42486</v>
      </c>
      <c r="J210" s="151" t="s">
        <v>12</v>
      </c>
      <c r="K210" s="150">
        <v>42486</v>
      </c>
      <c r="L210" s="152">
        <f>K210-I210</f>
        <v>0</v>
      </c>
      <c r="M210" s="149" t="s">
        <v>41</v>
      </c>
      <c r="N210" s="149" t="s">
        <v>870</v>
      </c>
      <c r="O210" s="153">
        <f>YEAR(I210)</f>
        <v>2016</v>
      </c>
      <c r="P210" s="154">
        <f>MONTH(I210)</f>
        <v>4</v>
      </c>
    </row>
    <row r="211" spans="1:16">
      <c r="A211" s="149" t="s">
        <v>3183</v>
      </c>
      <c r="B211" s="48" t="s">
        <v>26</v>
      </c>
      <c r="C211" s="149"/>
      <c r="D211" s="149" t="s">
        <v>3005</v>
      </c>
      <c r="E211" s="149" t="s">
        <v>1634</v>
      </c>
      <c r="F211" s="149" t="s">
        <v>3078</v>
      </c>
      <c r="G211" s="149"/>
      <c r="H211" s="149" t="s">
        <v>1638</v>
      </c>
      <c r="I211" s="150">
        <v>42486</v>
      </c>
      <c r="J211" s="151" t="s">
        <v>12</v>
      </c>
      <c r="K211" s="150">
        <v>42486</v>
      </c>
      <c r="L211" s="152">
        <f>K211-I211</f>
        <v>0</v>
      </c>
      <c r="M211" s="149" t="s">
        <v>41</v>
      </c>
      <c r="N211" s="149" t="s">
        <v>25</v>
      </c>
      <c r="O211" s="153">
        <f>YEAR(I211)</f>
        <v>2016</v>
      </c>
      <c r="P211" s="154">
        <f>MONTH(I211)</f>
        <v>4</v>
      </c>
    </row>
    <row r="212" spans="1:16">
      <c r="A212" s="149" t="s">
        <v>3184</v>
      </c>
      <c r="B212" s="48" t="s">
        <v>26</v>
      </c>
      <c r="C212" s="149"/>
      <c r="D212" s="149" t="s">
        <v>3005</v>
      </c>
      <c r="E212" s="149" t="s">
        <v>1634</v>
      </c>
      <c r="F212" s="149" t="s">
        <v>3220</v>
      </c>
      <c r="G212" s="149"/>
      <c r="H212" s="149" t="s">
        <v>636</v>
      </c>
      <c r="I212" s="150">
        <v>42486</v>
      </c>
      <c r="J212" s="151" t="s">
        <v>12</v>
      </c>
      <c r="K212" s="150">
        <v>42486</v>
      </c>
      <c r="L212" s="152">
        <f>K212-I212</f>
        <v>0</v>
      </c>
      <c r="M212" s="149" t="s">
        <v>41</v>
      </c>
      <c r="N212" s="149" t="s">
        <v>25</v>
      </c>
      <c r="O212" s="153">
        <f>YEAR(I212)</f>
        <v>2016</v>
      </c>
      <c r="P212" s="154">
        <f>MONTH(I212)</f>
        <v>4</v>
      </c>
    </row>
    <row r="213" spans="1:16">
      <c r="A213" s="149" t="s">
        <v>2745</v>
      </c>
      <c r="B213" s="48" t="s">
        <v>26</v>
      </c>
      <c r="C213" s="149"/>
      <c r="D213" s="149" t="s">
        <v>3005</v>
      </c>
      <c r="E213" s="149" t="s">
        <v>1634</v>
      </c>
      <c r="F213" s="149" t="s">
        <v>3078</v>
      </c>
      <c r="G213" s="149"/>
      <c r="H213" s="149" t="s">
        <v>1638</v>
      </c>
      <c r="I213" s="150">
        <v>42486</v>
      </c>
      <c r="J213" s="151" t="s">
        <v>12</v>
      </c>
      <c r="K213" s="150">
        <v>42486</v>
      </c>
      <c r="L213" s="152">
        <f>K213-I213</f>
        <v>0</v>
      </c>
      <c r="M213" s="149" t="s">
        <v>41</v>
      </c>
      <c r="N213" s="149" t="s">
        <v>3222</v>
      </c>
      <c r="O213" s="153">
        <f>YEAR(I213)</f>
        <v>2016</v>
      </c>
      <c r="P213" s="154">
        <f>MONTH(I213)</f>
        <v>4</v>
      </c>
    </row>
    <row r="214" spans="1:16">
      <c r="A214" s="149" t="s">
        <v>3185</v>
      </c>
      <c r="B214" s="48" t="s">
        <v>26</v>
      </c>
      <c r="C214" s="149"/>
      <c r="D214" s="149" t="s">
        <v>3005</v>
      </c>
      <c r="E214" s="149" t="s">
        <v>1634</v>
      </c>
      <c r="F214" s="149" t="s">
        <v>1954</v>
      </c>
      <c r="G214" s="149"/>
      <c r="H214" s="149" t="s">
        <v>1953</v>
      </c>
      <c r="I214" s="150">
        <v>42486</v>
      </c>
      <c r="J214" s="151" t="s">
        <v>12</v>
      </c>
      <c r="K214" s="150">
        <v>42486</v>
      </c>
      <c r="L214" s="152">
        <f>K214-I214</f>
        <v>0</v>
      </c>
      <c r="M214" s="149" t="s">
        <v>41</v>
      </c>
      <c r="N214" s="149" t="s">
        <v>25</v>
      </c>
      <c r="O214" s="153">
        <f>YEAR(I214)</f>
        <v>2016</v>
      </c>
      <c r="P214" s="154">
        <f>MONTH(I214)</f>
        <v>4</v>
      </c>
    </row>
    <row r="215" spans="1:16">
      <c r="A215" s="149" t="s">
        <v>3186</v>
      </c>
      <c r="B215" s="48" t="s">
        <v>26</v>
      </c>
      <c r="C215" s="149"/>
      <c r="D215" s="149" t="s">
        <v>3005</v>
      </c>
      <c r="E215" s="149" t="s">
        <v>1634</v>
      </c>
      <c r="F215" s="149" t="s">
        <v>43</v>
      </c>
      <c r="G215" s="149"/>
      <c r="H215" s="149" t="s">
        <v>1734</v>
      </c>
      <c r="I215" s="150">
        <v>42486</v>
      </c>
      <c r="J215" s="151" t="s">
        <v>12</v>
      </c>
      <c r="K215" s="150">
        <v>42486</v>
      </c>
      <c r="L215" s="152">
        <f>K215-I215</f>
        <v>0</v>
      </c>
      <c r="M215" s="149" t="s">
        <v>413</v>
      </c>
      <c r="N215" s="149"/>
      <c r="O215" s="153">
        <f>YEAR(I215)</f>
        <v>2016</v>
      </c>
      <c r="P215" s="154">
        <f>MONTH(I215)</f>
        <v>4</v>
      </c>
    </row>
    <row r="216" spans="1:16">
      <c r="A216" s="149" t="s">
        <v>3187</v>
      </c>
      <c r="B216" s="48" t="s">
        <v>26</v>
      </c>
      <c r="C216" s="149"/>
      <c r="D216" s="149" t="s">
        <v>3005</v>
      </c>
      <c r="E216" s="149" t="s">
        <v>1634</v>
      </c>
      <c r="F216" s="149" t="s">
        <v>2869</v>
      </c>
      <c r="G216" s="149"/>
      <c r="H216" s="149" t="s">
        <v>1950</v>
      </c>
      <c r="I216" s="150">
        <v>42486</v>
      </c>
      <c r="J216" s="151" t="s">
        <v>12</v>
      </c>
      <c r="K216" s="150">
        <v>42486</v>
      </c>
      <c r="L216" s="152">
        <f>K216-I216</f>
        <v>0</v>
      </c>
      <c r="M216" s="149" t="s">
        <v>41</v>
      </c>
      <c r="N216" s="149" t="s">
        <v>25</v>
      </c>
      <c r="O216" s="153">
        <f>YEAR(I216)</f>
        <v>2016</v>
      </c>
      <c r="P216" s="154">
        <f>MONTH(I216)</f>
        <v>4</v>
      </c>
    </row>
    <row r="217" spans="1:16">
      <c r="A217" s="149" t="s">
        <v>3114</v>
      </c>
      <c r="B217" s="48" t="s">
        <v>26</v>
      </c>
      <c r="C217" s="149"/>
      <c r="D217" s="149" t="s">
        <v>3005</v>
      </c>
      <c r="E217" s="149" t="s">
        <v>1634</v>
      </c>
      <c r="F217" s="149" t="s">
        <v>3217</v>
      </c>
      <c r="G217" s="149"/>
      <c r="H217" s="149" t="s">
        <v>1953</v>
      </c>
      <c r="I217" s="150">
        <v>42486</v>
      </c>
      <c r="J217" s="151" t="s">
        <v>12</v>
      </c>
      <c r="K217" s="150">
        <v>42486</v>
      </c>
      <c r="L217" s="152">
        <f>K217-I217</f>
        <v>0</v>
      </c>
      <c r="M217" s="149" t="s">
        <v>41</v>
      </c>
      <c r="N217" s="149" t="s">
        <v>25</v>
      </c>
      <c r="O217" s="153">
        <f>YEAR(I217)</f>
        <v>2016</v>
      </c>
      <c r="P217" s="154">
        <f>MONTH(I217)</f>
        <v>4</v>
      </c>
    </row>
    <row r="218" spans="1:16">
      <c r="A218" s="149" t="s">
        <v>3188</v>
      </c>
      <c r="B218" s="48" t="s">
        <v>26</v>
      </c>
      <c r="C218" s="149"/>
      <c r="D218" s="149" t="s">
        <v>3005</v>
      </c>
      <c r="E218" s="149" t="s">
        <v>1634</v>
      </c>
      <c r="F218" s="149" t="s">
        <v>2552</v>
      </c>
      <c r="G218" s="149"/>
      <c r="H218" s="149" t="s">
        <v>2078</v>
      </c>
      <c r="I218" s="150">
        <v>42486</v>
      </c>
      <c r="J218" s="151" t="s">
        <v>12</v>
      </c>
      <c r="K218" s="150">
        <v>42486</v>
      </c>
      <c r="L218" s="152">
        <f>K218-I218</f>
        <v>0</v>
      </c>
      <c r="M218" s="149" t="s">
        <v>41</v>
      </c>
      <c r="N218" s="149" t="s">
        <v>25</v>
      </c>
      <c r="O218" s="153">
        <f>YEAR(I218)</f>
        <v>2016</v>
      </c>
      <c r="P218" s="154">
        <f>MONTH(I218)</f>
        <v>4</v>
      </c>
    </row>
    <row r="219" spans="1:16">
      <c r="A219" s="149" t="s">
        <v>3189</v>
      </c>
      <c r="B219" s="48" t="s">
        <v>26</v>
      </c>
      <c r="C219" s="149"/>
      <c r="D219" s="149" t="s">
        <v>3005</v>
      </c>
      <c r="E219" s="149" t="s">
        <v>1634</v>
      </c>
      <c r="F219" s="149" t="s">
        <v>3015</v>
      </c>
      <c r="G219" s="149"/>
      <c r="H219" s="149" t="s">
        <v>3015</v>
      </c>
      <c r="I219" s="150">
        <v>42486</v>
      </c>
      <c r="J219" s="151" t="s">
        <v>12</v>
      </c>
      <c r="K219" s="150">
        <v>42486</v>
      </c>
      <c r="L219" s="152">
        <f>K219-I219</f>
        <v>0</v>
      </c>
      <c r="M219" s="149" t="s">
        <v>41</v>
      </c>
      <c r="N219" s="149" t="s">
        <v>3222</v>
      </c>
      <c r="O219" s="153">
        <f>YEAR(I219)</f>
        <v>2016</v>
      </c>
      <c r="P219" s="154">
        <f>MONTH(I219)</f>
        <v>4</v>
      </c>
    </row>
    <row r="220" spans="1:16">
      <c r="A220" s="149" t="s">
        <v>3190</v>
      </c>
      <c r="B220" s="48" t="s">
        <v>26</v>
      </c>
      <c r="C220" s="149"/>
      <c r="D220" s="149" t="s">
        <v>3005</v>
      </c>
      <c r="E220" s="149" t="s">
        <v>1634</v>
      </c>
      <c r="F220" s="149" t="s">
        <v>2205</v>
      </c>
      <c r="G220" s="149"/>
      <c r="H220" s="149" t="s">
        <v>2097</v>
      </c>
      <c r="I220" s="150">
        <v>42486</v>
      </c>
      <c r="J220" s="151" t="s">
        <v>12</v>
      </c>
      <c r="K220" s="150">
        <v>42486</v>
      </c>
      <c r="L220" s="152">
        <f>K220-I220</f>
        <v>0</v>
      </c>
      <c r="M220" s="149" t="s">
        <v>41</v>
      </c>
      <c r="N220" s="149" t="s">
        <v>25</v>
      </c>
      <c r="O220" s="153">
        <f>YEAR(I220)</f>
        <v>2016</v>
      </c>
      <c r="P220" s="154">
        <f>MONTH(I220)</f>
        <v>4</v>
      </c>
    </row>
    <row r="221" spans="1:16">
      <c r="A221" s="149" t="s">
        <v>3191</v>
      </c>
      <c r="B221" s="48" t="s">
        <v>26</v>
      </c>
      <c r="C221" s="149"/>
      <c r="D221" s="149" t="s">
        <v>3005</v>
      </c>
      <c r="E221" s="149" t="s">
        <v>1634</v>
      </c>
      <c r="F221" s="149" t="s">
        <v>6</v>
      </c>
      <c r="G221" s="149"/>
      <c r="H221" s="149" t="s">
        <v>1734</v>
      </c>
      <c r="I221" s="150">
        <v>42486</v>
      </c>
      <c r="J221" s="151" t="s">
        <v>12</v>
      </c>
      <c r="K221" s="150">
        <v>42486</v>
      </c>
      <c r="L221" s="152">
        <f>K221-I221</f>
        <v>0</v>
      </c>
      <c r="M221" s="149" t="s">
        <v>717</v>
      </c>
      <c r="N221" s="149" t="s">
        <v>94</v>
      </c>
      <c r="O221" s="153">
        <f>YEAR(I221)</f>
        <v>2016</v>
      </c>
      <c r="P221" s="154">
        <f>MONTH(I221)</f>
        <v>4</v>
      </c>
    </row>
    <row r="222" spans="1:16">
      <c r="A222" s="149" t="s">
        <v>486</v>
      </c>
      <c r="B222" s="48" t="s">
        <v>26</v>
      </c>
      <c r="C222" s="149"/>
      <c r="D222" s="149" t="s">
        <v>3005</v>
      </c>
      <c r="E222" s="149" t="s">
        <v>1634</v>
      </c>
      <c r="F222" s="149" t="s">
        <v>3217</v>
      </c>
      <c r="G222" s="149"/>
      <c r="H222" s="149" t="s">
        <v>1953</v>
      </c>
      <c r="I222" s="150">
        <v>42486</v>
      </c>
      <c r="J222" s="151" t="s">
        <v>12</v>
      </c>
      <c r="K222" s="150">
        <v>42486</v>
      </c>
      <c r="L222" s="152">
        <f>K222-I222</f>
        <v>0</v>
      </c>
      <c r="M222" s="149" t="s">
        <v>717</v>
      </c>
      <c r="N222" s="149" t="s">
        <v>3223</v>
      </c>
      <c r="O222" s="153">
        <f>YEAR(I222)</f>
        <v>2016</v>
      </c>
      <c r="P222" s="154">
        <f>MONTH(I222)</f>
        <v>4</v>
      </c>
    </row>
    <row r="223" spans="1:16">
      <c r="A223" s="149" t="s">
        <v>3192</v>
      </c>
      <c r="B223" s="48" t="s">
        <v>26</v>
      </c>
      <c r="C223" s="149"/>
      <c r="D223" s="149" t="s">
        <v>3005</v>
      </c>
      <c r="E223" s="149" t="s">
        <v>1634</v>
      </c>
      <c r="F223" s="149" t="s">
        <v>119</v>
      </c>
      <c r="G223" s="149"/>
      <c r="H223" s="149" t="s">
        <v>1734</v>
      </c>
      <c r="I223" s="150">
        <v>42486</v>
      </c>
      <c r="J223" s="151" t="s">
        <v>12</v>
      </c>
      <c r="K223" s="150">
        <v>42486</v>
      </c>
      <c r="L223" s="152">
        <f>K223-I223</f>
        <v>0</v>
      </c>
      <c r="M223" s="149" t="s">
        <v>41</v>
      </c>
      <c r="N223" s="149" t="s">
        <v>482</v>
      </c>
      <c r="O223" s="153">
        <f>YEAR(I223)</f>
        <v>2016</v>
      </c>
      <c r="P223" s="154">
        <f>MONTH(I223)</f>
        <v>4</v>
      </c>
    </row>
    <row r="224" spans="1:16">
      <c r="A224" s="149" t="s">
        <v>3193</v>
      </c>
      <c r="B224" s="48" t="s">
        <v>26</v>
      </c>
      <c r="C224" s="149"/>
      <c r="D224" s="149" t="s">
        <v>3005</v>
      </c>
      <c r="E224" s="149" t="s">
        <v>1634</v>
      </c>
      <c r="F224" s="149" t="s">
        <v>3221</v>
      </c>
      <c r="G224" s="149"/>
      <c r="H224" s="149" t="s">
        <v>2097</v>
      </c>
      <c r="I224" s="150">
        <v>42486</v>
      </c>
      <c r="J224" s="151" t="s">
        <v>12</v>
      </c>
      <c r="K224" s="150">
        <v>42486</v>
      </c>
      <c r="L224" s="152">
        <f>K224-I224</f>
        <v>0</v>
      </c>
      <c r="M224" s="149" t="s">
        <v>41</v>
      </c>
      <c r="N224" s="149" t="s">
        <v>3222</v>
      </c>
      <c r="O224" s="153">
        <f>YEAR(I224)</f>
        <v>2016</v>
      </c>
      <c r="P224" s="154">
        <f>MONTH(I224)</f>
        <v>4</v>
      </c>
    </row>
    <row r="225" spans="1:16">
      <c r="A225" s="149" t="s">
        <v>3194</v>
      </c>
      <c r="B225" s="48" t="s">
        <v>26</v>
      </c>
      <c r="C225" s="149"/>
      <c r="D225" s="149" t="s">
        <v>3005</v>
      </c>
      <c r="E225" s="149" t="s">
        <v>1634</v>
      </c>
      <c r="F225" s="149" t="s">
        <v>3078</v>
      </c>
      <c r="G225" s="149"/>
      <c r="H225" s="149" t="s">
        <v>1638</v>
      </c>
      <c r="I225" s="150">
        <v>42486</v>
      </c>
      <c r="J225" s="151" t="s">
        <v>12</v>
      </c>
      <c r="K225" s="150">
        <v>42486</v>
      </c>
      <c r="L225" s="152">
        <f>K225-I225</f>
        <v>0</v>
      </c>
      <c r="M225" s="149" t="s">
        <v>41</v>
      </c>
      <c r="N225" s="149" t="s">
        <v>25</v>
      </c>
      <c r="O225" s="153">
        <f>YEAR(I225)</f>
        <v>2016</v>
      </c>
      <c r="P225" s="154">
        <f>MONTH(I225)</f>
        <v>4</v>
      </c>
    </row>
    <row r="226" spans="1:16">
      <c r="A226" s="149" t="s">
        <v>3195</v>
      </c>
      <c r="B226" s="48" t="s">
        <v>26</v>
      </c>
      <c r="C226" s="149"/>
      <c r="D226" s="149" t="s">
        <v>3005</v>
      </c>
      <c r="E226" s="149" t="s">
        <v>1634</v>
      </c>
      <c r="F226" s="149" t="s">
        <v>43</v>
      </c>
      <c r="G226" s="149"/>
      <c r="H226" s="149" t="s">
        <v>1734</v>
      </c>
      <c r="I226" s="150">
        <v>42486</v>
      </c>
      <c r="J226" s="151" t="s">
        <v>12</v>
      </c>
      <c r="K226" s="150">
        <v>42486</v>
      </c>
      <c r="L226" s="152">
        <f>K226-I226</f>
        <v>0</v>
      </c>
      <c r="M226" s="149" t="s">
        <v>413</v>
      </c>
      <c r="N226" s="149"/>
      <c r="O226" s="153">
        <f>YEAR(I226)</f>
        <v>2016</v>
      </c>
      <c r="P226" s="154">
        <f>MONTH(I226)</f>
        <v>4</v>
      </c>
    </row>
    <row r="227" spans="1:16">
      <c r="A227" s="149" t="s">
        <v>3196</v>
      </c>
      <c r="B227" s="48" t="s">
        <v>26</v>
      </c>
      <c r="C227" s="149"/>
      <c r="D227" s="149" t="s">
        <v>3005</v>
      </c>
      <c r="E227" s="149" t="s">
        <v>1634</v>
      </c>
      <c r="F227" s="149" t="s">
        <v>111</v>
      </c>
      <c r="G227" s="149"/>
      <c r="H227" s="149" t="s">
        <v>3066</v>
      </c>
      <c r="I227" s="150">
        <v>42486</v>
      </c>
      <c r="J227" s="151" t="s">
        <v>12</v>
      </c>
      <c r="K227" s="150">
        <v>42486</v>
      </c>
      <c r="L227" s="152">
        <f>K227-I227</f>
        <v>0</v>
      </c>
      <c r="M227" s="149" t="s">
        <v>41</v>
      </c>
      <c r="N227" s="149" t="s">
        <v>3222</v>
      </c>
      <c r="O227" s="153">
        <f>YEAR(I227)</f>
        <v>2016</v>
      </c>
      <c r="P227" s="154">
        <f>MONTH(I227)</f>
        <v>4</v>
      </c>
    </row>
    <row r="228" spans="1:16">
      <c r="A228" s="149" t="s">
        <v>3197</v>
      </c>
      <c r="B228" s="48" t="s">
        <v>26</v>
      </c>
      <c r="C228" s="149"/>
      <c r="D228" s="149" t="s">
        <v>3005</v>
      </c>
      <c r="E228" s="149" t="s">
        <v>1634</v>
      </c>
      <c r="F228" s="149" t="s">
        <v>2166</v>
      </c>
      <c r="G228" s="149"/>
      <c r="H228" s="149" t="s">
        <v>636</v>
      </c>
      <c r="I228" s="150">
        <v>42486</v>
      </c>
      <c r="J228" s="151" t="s">
        <v>12</v>
      </c>
      <c r="K228" s="150">
        <v>42486</v>
      </c>
      <c r="L228" s="152">
        <f>K228-I228</f>
        <v>0</v>
      </c>
      <c r="M228" s="149" t="s">
        <v>41</v>
      </c>
      <c r="N228" s="149" t="s">
        <v>25</v>
      </c>
      <c r="O228" s="153">
        <f>YEAR(I228)</f>
        <v>2016</v>
      </c>
      <c r="P228" s="154">
        <f>MONTH(I228)</f>
        <v>4</v>
      </c>
    </row>
    <row r="229" spans="1:16">
      <c r="A229" s="149" t="s">
        <v>3198</v>
      </c>
      <c r="B229" s="48" t="s">
        <v>26</v>
      </c>
      <c r="C229" s="149"/>
      <c r="D229" s="149" t="s">
        <v>3005</v>
      </c>
      <c r="E229" s="149" t="s">
        <v>1634</v>
      </c>
      <c r="F229" s="149" t="s">
        <v>3219</v>
      </c>
      <c r="G229" s="149"/>
      <c r="H229" s="149" t="s">
        <v>1638</v>
      </c>
      <c r="I229" s="150">
        <v>42486</v>
      </c>
      <c r="J229" s="151" t="s">
        <v>12</v>
      </c>
      <c r="K229" s="150">
        <v>42486</v>
      </c>
      <c r="L229" s="152">
        <f>K229-I229</f>
        <v>0</v>
      </c>
      <c r="M229" s="149" t="s">
        <v>41</v>
      </c>
      <c r="N229" s="149" t="s">
        <v>3224</v>
      </c>
      <c r="O229" s="153">
        <f>YEAR(I229)</f>
        <v>2016</v>
      </c>
      <c r="P229" s="154">
        <f>MONTH(I229)</f>
        <v>4</v>
      </c>
    </row>
    <row r="230" spans="1:16">
      <c r="A230" s="149" t="s">
        <v>3199</v>
      </c>
      <c r="B230" s="48" t="s">
        <v>26</v>
      </c>
      <c r="C230" s="149"/>
      <c r="D230" s="149" t="s">
        <v>3005</v>
      </c>
      <c r="E230" s="149" t="s">
        <v>1634</v>
      </c>
      <c r="F230" s="149" t="s">
        <v>3217</v>
      </c>
      <c r="G230" s="149"/>
      <c r="H230" s="149" t="s">
        <v>1953</v>
      </c>
      <c r="I230" s="150">
        <v>42486</v>
      </c>
      <c r="J230" s="151" t="s">
        <v>12</v>
      </c>
      <c r="K230" s="150">
        <v>42486</v>
      </c>
      <c r="L230" s="152">
        <f>K230-I230</f>
        <v>0</v>
      </c>
      <c r="M230" s="149" t="s">
        <v>41</v>
      </c>
      <c r="N230" s="149" t="s">
        <v>3222</v>
      </c>
      <c r="O230" s="153">
        <f>YEAR(I230)</f>
        <v>2016</v>
      </c>
      <c r="P230" s="154">
        <f>MONTH(I230)</f>
        <v>4</v>
      </c>
    </row>
    <row r="231" spans="1:16">
      <c r="A231" s="149" t="s">
        <v>3200</v>
      </c>
      <c r="B231" s="48" t="s">
        <v>26</v>
      </c>
      <c r="C231" s="149"/>
      <c r="D231" s="149" t="s">
        <v>3005</v>
      </c>
      <c r="E231" s="149" t="s">
        <v>1634</v>
      </c>
      <c r="F231" s="149" t="s">
        <v>914</v>
      </c>
      <c r="G231" s="149"/>
      <c r="H231" s="149" t="s">
        <v>1638</v>
      </c>
      <c r="I231" s="150">
        <v>42486</v>
      </c>
      <c r="J231" s="151" t="s">
        <v>12</v>
      </c>
      <c r="K231" s="150">
        <v>42486</v>
      </c>
      <c r="L231" s="152">
        <f>K231-I231</f>
        <v>0</v>
      </c>
      <c r="M231" s="149" t="s">
        <v>41</v>
      </c>
      <c r="N231" s="149" t="s">
        <v>25</v>
      </c>
      <c r="O231" s="153">
        <f>YEAR(I231)</f>
        <v>2016</v>
      </c>
      <c r="P231" s="154">
        <f>MONTH(I231)</f>
        <v>4</v>
      </c>
    </row>
    <row r="232" spans="1:16">
      <c r="A232" s="149" t="s">
        <v>3201</v>
      </c>
      <c r="B232" s="48" t="s">
        <v>26</v>
      </c>
      <c r="C232" s="149"/>
      <c r="D232" s="149" t="s">
        <v>3005</v>
      </c>
      <c r="E232" s="149" t="s">
        <v>1634</v>
      </c>
      <c r="F232" s="149" t="s">
        <v>1972</v>
      </c>
      <c r="G232" s="149"/>
      <c r="H232" s="149" t="s">
        <v>1415</v>
      </c>
      <c r="I232" s="150">
        <v>42486</v>
      </c>
      <c r="J232" s="151" t="s">
        <v>12</v>
      </c>
      <c r="K232" s="150">
        <v>42486</v>
      </c>
      <c r="L232" s="152">
        <f>K232-I232</f>
        <v>0</v>
      </c>
      <c r="M232" s="149" t="s">
        <v>41</v>
      </c>
      <c r="N232" s="149" t="s">
        <v>25</v>
      </c>
      <c r="O232" s="153">
        <f>YEAR(I232)</f>
        <v>2016</v>
      </c>
      <c r="P232" s="154">
        <f>MONTH(I232)</f>
        <v>4</v>
      </c>
    </row>
    <row r="233" spans="1:16">
      <c r="A233" s="149" t="s">
        <v>3202</v>
      </c>
      <c r="B233" s="48" t="s">
        <v>26</v>
      </c>
      <c r="C233" s="149"/>
      <c r="D233" s="149" t="s">
        <v>3005</v>
      </c>
      <c r="E233" s="149" t="s">
        <v>1634</v>
      </c>
      <c r="F233" s="149" t="s">
        <v>19</v>
      </c>
      <c r="G233" s="149"/>
      <c r="H233" s="149" t="s">
        <v>2034</v>
      </c>
      <c r="I233" s="150">
        <v>42486</v>
      </c>
      <c r="J233" s="151" t="s">
        <v>12</v>
      </c>
      <c r="K233" s="150">
        <v>42486</v>
      </c>
      <c r="L233" s="152">
        <f>K233-I233</f>
        <v>0</v>
      </c>
      <c r="M233" s="149" t="s">
        <v>413</v>
      </c>
      <c r="N233" s="149"/>
      <c r="O233" s="153">
        <f>YEAR(I233)</f>
        <v>2016</v>
      </c>
      <c r="P233" s="154">
        <f>MONTH(I233)</f>
        <v>4</v>
      </c>
    </row>
    <row r="234" spans="1:16">
      <c r="A234" s="149" t="s">
        <v>3203</v>
      </c>
      <c r="B234" s="48" t="s">
        <v>26</v>
      </c>
      <c r="C234" s="149"/>
      <c r="D234" s="149" t="s">
        <v>3005</v>
      </c>
      <c r="E234" s="149" t="s">
        <v>1634</v>
      </c>
      <c r="F234" s="149" t="s">
        <v>3217</v>
      </c>
      <c r="G234" s="149"/>
      <c r="H234" s="149" t="s">
        <v>1953</v>
      </c>
      <c r="I234" s="150">
        <v>42486</v>
      </c>
      <c r="J234" s="151" t="s">
        <v>12</v>
      </c>
      <c r="K234" s="150">
        <v>42486</v>
      </c>
      <c r="L234" s="152">
        <f>K234-I234</f>
        <v>0</v>
      </c>
      <c r="M234" s="149" t="s">
        <v>41</v>
      </c>
      <c r="N234" s="149" t="s">
        <v>25</v>
      </c>
      <c r="O234" s="153">
        <f>YEAR(I234)</f>
        <v>2016</v>
      </c>
      <c r="P234" s="154">
        <f>MONTH(I234)</f>
        <v>4</v>
      </c>
    </row>
    <row r="235" spans="1:16">
      <c r="A235" s="149" t="s">
        <v>2203</v>
      </c>
      <c r="B235" s="48" t="s">
        <v>26</v>
      </c>
      <c r="C235" s="149"/>
      <c r="D235" s="149" t="s">
        <v>3005</v>
      </c>
      <c r="E235" s="149" t="s">
        <v>1634</v>
      </c>
      <c r="F235" s="149" t="s">
        <v>914</v>
      </c>
      <c r="G235" s="149"/>
      <c r="H235" s="149" t="s">
        <v>1638</v>
      </c>
      <c r="I235" s="150">
        <v>42486</v>
      </c>
      <c r="J235" s="151" t="s">
        <v>12</v>
      </c>
      <c r="K235" s="150">
        <v>42486</v>
      </c>
      <c r="L235" s="152">
        <f>K235-I235</f>
        <v>0</v>
      </c>
      <c r="M235" s="149" t="s">
        <v>717</v>
      </c>
      <c r="N235" s="149" t="s">
        <v>94</v>
      </c>
      <c r="O235" s="153">
        <f>YEAR(I235)</f>
        <v>2016</v>
      </c>
      <c r="P235" s="154">
        <f>MONTH(I235)</f>
        <v>4</v>
      </c>
    </row>
    <row r="236" spans="1:16">
      <c r="A236" s="149" t="s">
        <v>3204</v>
      </c>
      <c r="B236" s="48" t="s">
        <v>26</v>
      </c>
      <c r="C236" s="149"/>
      <c r="D236" s="149" t="s">
        <v>3005</v>
      </c>
      <c r="E236" s="149" t="s">
        <v>1634</v>
      </c>
      <c r="F236" s="149" t="s">
        <v>2871</v>
      </c>
      <c r="G236" s="149"/>
      <c r="H236" s="149" t="s">
        <v>1734</v>
      </c>
      <c r="I236" s="150">
        <v>42486</v>
      </c>
      <c r="J236" s="151" t="s">
        <v>12</v>
      </c>
      <c r="K236" s="150">
        <v>42486</v>
      </c>
      <c r="L236" s="152">
        <f>K236-I236</f>
        <v>0</v>
      </c>
      <c r="M236" s="149" t="s">
        <v>41</v>
      </c>
      <c r="N236" s="149" t="s">
        <v>25</v>
      </c>
      <c r="O236" s="153">
        <f>YEAR(I236)</f>
        <v>2016</v>
      </c>
      <c r="P236" s="154">
        <f>MONTH(I236)</f>
        <v>4</v>
      </c>
    </row>
    <row r="237" spans="1:16">
      <c r="A237" s="149" t="s">
        <v>3205</v>
      </c>
      <c r="B237" s="48" t="s">
        <v>26</v>
      </c>
      <c r="C237" s="149"/>
      <c r="D237" s="149" t="s">
        <v>3005</v>
      </c>
      <c r="E237" s="149" t="s">
        <v>1634</v>
      </c>
      <c r="F237" s="149" t="s">
        <v>6</v>
      </c>
      <c r="G237" s="149"/>
      <c r="H237" s="149" t="s">
        <v>1734</v>
      </c>
      <c r="I237" s="150">
        <v>42486</v>
      </c>
      <c r="J237" s="151" t="s">
        <v>12</v>
      </c>
      <c r="K237" s="150">
        <v>42486</v>
      </c>
      <c r="L237" s="152">
        <f>K237-I237</f>
        <v>0</v>
      </c>
      <c r="M237" s="149" t="s">
        <v>413</v>
      </c>
      <c r="N237" s="149"/>
      <c r="O237" s="153">
        <f>YEAR(I237)</f>
        <v>2016</v>
      </c>
      <c r="P237" s="154">
        <f>MONTH(I237)</f>
        <v>4</v>
      </c>
    </row>
    <row r="238" spans="1:16">
      <c r="A238" s="149" t="s">
        <v>3206</v>
      </c>
      <c r="B238" s="48" t="s">
        <v>26</v>
      </c>
      <c r="C238" s="149"/>
      <c r="D238" s="149" t="s">
        <v>3005</v>
      </c>
      <c r="E238" s="149" t="s">
        <v>1634</v>
      </c>
      <c r="F238" s="149" t="s">
        <v>111</v>
      </c>
      <c r="G238" s="149"/>
      <c r="H238" s="149" t="s">
        <v>3066</v>
      </c>
      <c r="I238" s="150">
        <v>42486</v>
      </c>
      <c r="J238" s="151" t="s">
        <v>12</v>
      </c>
      <c r="K238" s="150">
        <v>42486</v>
      </c>
      <c r="L238" s="152">
        <f>K238-I238</f>
        <v>0</v>
      </c>
      <c r="M238" s="149" t="s">
        <v>41</v>
      </c>
      <c r="N238" s="149" t="s">
        <v>3222</v>
      </c>
      <c r="O238" s="153">
        <f>YEAR(I238)</f>
        <v>2016</v>
      </c>
      <c r="P238" s="154">
        <f>MONTH(I238)</f>
        <v>4</v>
      </c>
    </row>
    <row r="239" spans="1:16">
      <c r="A239" s="149" t="s">
        <v>3124</v>
      </c>
      <c r="B239" s="48" t="s">
        <v>26</v>
      </c>
      <c r="C239" s="149"/>
      <c r="D239" s="149" t="s">
        <v>3005</v>
      </c>
      <c r="E239" s="149" t="s">
        <v>1634</v>
      </c>
      <c r="F239" s="149" t="s">
        <v>2098</v>
      </c>
      <c r="G239" s="149"/>
      <c r="H239" s="149" t="s">
        <v>2097</v>
      </c>
      <c r="I239" s="150">
        <v>42486</v>
      </c>
      <c r="J239" s="151" t="s">
        <v>12</v>
      </c>
      <c r="K239" s="150">
        <v>42486</v>
      </c>
      <c r="L239" s="152">
        <f>K239-I239</f>
        <v>0</v>
      </c>
      <c r="M239" s="149" t="s">
        <v>41</v>
      </c>
      <c r="N239" s="149" t="s">
        <v>25</v>
      </c>
      <c r="O239" s="153">
        <f>YEAR(I239)</f>
        <v>2016</v>
      </c>
      <c r="P239" s="154">
        <f>MONTH(I239)</f>
        <v>4</v>
      </c>
    </row>
    <row r="240" spans="1:16">
      <c r="A240" s="149" t="s">
        <v>3207</v>
      </c>
      <c r="B240" s="48" t="s">
        <v>26</v>
      </c>
      <c r="C240" s="149"/>
      <c r="D240" s="149" t="s">
        <v>3005</v>
      </c>
      <c r="E240" s="149" t="s">
        <v>1634</v>
      </c>
      <c r="F240" s="149" t="s">
        <v>6</v>
      </c>
      <c r="G240" s="149"/>
      <c r="H240" s="149" t="s">
        <v>1734</v>
      </c>
      <c r="I240" s="150">
        <v>42486</v>
      </c>
      <c r="J240" s="151" t="s">
        <v>12</v>
      </c>
      <c r="K240" s="150">
        <v>42486</v>
      </c>
      <c r="L240" s="152">
        <f>K240-I240</f>
        <v>0</v>
      </c>
      <c r="M240" s="149" t="s">
        <v>717</v>
      </c>
      <c r="N240" s="149"/>
      <c r="O240" s="153">
        <f>YEAR(I240)</f>
        <v>2016</v>
      </c>
      <c r="P240" s="154">
        <f>MONTH(I240)</f>
        <v>4</v>
      </c>
    </row>
    <row r="241" spans="1:16">
      <c r="A241" s="149" t="s">
        <v>2739</v>
      </c>
      <c r="B241" s="48" t="s">
        <v>26</v>
      </c>
      <c r="C241" s="149"/>
      <c r="D241" s="149" t="s">
        <v>3005</v>
      </c>
      <c r="E241" s="149" t="s">
        <v>1634</v>
      </c>
      <c r="F241" s="149" t="s">
        <v>3217</v>
      </c>
      <c r="G241" s="149"/>
      <c r="H241" s="149" t="s">
        <v>1953</v>
      </c>
      <c r="I241" s="150">
        <v>42486</v>
      </c>
      <c r="J241" s="151" t="s">
        <v>12</v>
      </c>
      <c r="K241" s="150">
        <v>42486</v>
      </c>
      <c r="L241" s="152">
        <f>K241-I241</f>
        <v>0</v>
      </c>
      <c r="M241" s="149" t="s">
        <v>41</v>
      </c>
      <c r="N241" s="149" t="s">
        <v>25</v>
      </c>
      <c r="O241" s="153">
        <f>YEAR(I241)</f>
        <v>2016</v>
      </c>
      <c r="P241" s="154">
        <f>MONTH(I241)</f>
        <v>4</v>
      </c>
    </row>
    <row r="242" spans="1:16">
      <c r="A242" s="149" t="s">
        <v>3208</v>
      </c>
      <c r="B242" s="48" t="s">
        <v>26</v>
      </c>
      <c r="C242" s="149"/>
      <c r="D242" s="149" t="s">
        <v>3005</v>
      </c>
      <c r="E242" s="149" t="s">
        <v>1634</v>
      </c>
      <c r="F242" s="149" t="s">
        <v>3078</v>
      </c>
      <c r="G242" s="149"/>
      <c r="H242" s="149" t="s">
        <v>1638</v>
      </c>
      <c r="I242" s="150">
        <v>42486</v>
      </c>
      <c r="J242" s="151" t="s">
        <v>12</v>
      </c>
      <c r="K242" s="150">
        <v>42486</v>
      </c>
      <c r="L242" s="152">
        <f>K242-I242</f>
        <v>0</v>
      </c>
      <c r="M242" s="149" t="s">
        <v>41</v>
      </c>
      <c r="N242" s="149" t="s">
        <v>3225</v>
      </c>
      <c r="O242" s="153">
        <f>YEAR(I242)</f>
        <v>2016</v>
      </c>
      <c r="P242" s="154">
        <f>MONTH(I242)</f>
        <v>4</v>
      </c>
    </row>
    <row r="243" spans="1:16">
      <c r="A243" s="149" t="s">
        <v>3209</v>
      </c>
      <c r="B243" s="48" t="s">
        <v>26</v>
      </c>
      <c r="C243" s="149"/>
      <c r="D243" s="149" t="s">
        <v>3005</v>
      </c>
      <c r="E243" s="149" t="s">
        <v>1634</v>
      </c>
      <c r="F243" s="149" t="s">
        <v>2098</v>
      </c>
      <c r="G243" s="149"/>
      <c r="H243" s="149" t="s">
        <v>2097</v>
      </c>
      <c r="I243" s="150">
        <v>42486</v>
      </c>
      <c r="J243" s="151" t="s">
        <v>12</v>
      </c>
      <c r="K243" s="150">
        <v>42486</v>
      </c>
      <c r="L243" s="152">
        <f>K243-I243</f>
        <v>0</v>
      </c>
      <c r="M243" s="149" t="s">
        <v>41</v>
      </c>
      <c r="N243" s="149" t="s">
        <v>25</v>
      </c>
      <c r="O243" s="153">
        <f>YEAR(I243)</f>
        <v>2016</v>
      </c>
      <c r="P243" s="154">
        <f>MONTH(I243)</f>
        <v>4</v>
      </c>
    </row>
    <row r="244" spans="1:16">
      <c r="A244" s="149" t="s">
        <v>3210</v>
      </c>
      <c r="B244" s="48" t="s">
        <v>26</v>
      </c>
      <c r="C244" s="149"/>
      <c r="D244" s="149" t="s">
        <v>3005</v>
      </c>
      <c r="E244" s="149" t="s">
        <v>1634</v>
      </c>
      <c r="F244" s="149" t="s">
        <v>914</v>
      </c>
      <c r="G244" s="149"/>
      <c r="H244" s="149" t="s">
        <v>1638</v>
      </c>
      <c r="I244" s="150">
        <v>42486</v>
      </c>
      <c r="J244" s="151" t="s">
        <v>12</v>
      </c>
      <c r="K244" s="150">
        <v>42486</v>
      </c>
      <c r="L244" s="152">
        <f>K244-I244</f>
        <v>0</v>
      </c>
      <c r="M244" s="149" t="s">
        <v>41</v>
      </c>
      <c r="N244" s="149" t="s">
        <v>482</v>
      </c>
      <c r="O244" s="153">
        <f>YEAR(I244)</f>
        <v>2016</v>
      </c>
      <c r="P244" s="154">
        <f>MONTH(I244)</f>
        <v>4</v>
      </c>
    </row>
    <row r="245" spans="1:16">
      <c r="A245" s="149" t="s">
        <v>3211</v>
      </c>
      <c r="B245" s="48" t="s">
        <v>26</v>
      </c>
      <c r="C245" s="149"/>
      <c r="D245" s="149" t="s">
        <v>3005</v>
      </c>
      <c r="E245" s="149" t="s">
        <v>1634</v>
      </c>
      <c r="F245" s="149" t="s">
        <v>3078</v>
      </c>
      <c r="G245" s="149"/>
      <c r="H245" s="149" t="s">
        <v>1638</v>
      </c>
      <c r="I245" s="150">
        <v>42486</v>
      </c>
      <c r="J245" s="151" t="s">
        <v>12</v>
      </c>
      <c r="K245" s="150">
        <v>42486</v>
      </c>
      <c r="L245" s="152">
        <f>K245-I245</f>
        <v>0</v>
      </c>
      <c r="M245" s="149" t="s">
        <v>41</v>
      </c>
      <c r="N245" s="149" t="s">
        <v>25</v>
      </c>
      <c r="O245" s="153">
        <f>YEAR(I245)</f>
        <v>2016</v>
      </c>
      <c r="P245" s="154">
        <f>MONTH(I245)</f>
        <v>4</v>
      </c>
    </row>
    <row r="246" spans="1:16">
      <c r="A246" s="149" t="s">
        <v>3212</v>
      </c>
      <c r="B246" s="48" t="s">
        <v>26</v>
      </c>
      <c r="C246" s="149"/>
      <c r="D246" s="149" t="s">
        <v>3005</v>
      </c>
      <c r="E246" s="149" t="s">
        <v>1634</v>
      </c>
      <c r="F246" s="149" t="s">
        <v>914</v>
      </c>
      <c r="G246" s="149"/>
      <c r="H246" s="149" t="s">
        <v>1638</v>
      </c>
      <c r="I246" s="150">
        <v>42486</v>
      </c>
      <c r="J246" s="151" t="s">
        <v>12</v>
      </c>
      <c r="K246" s="150">
        <v>42486</v>
      </c>
      <c r="L246" s="152">
        <f>K246-I246</f>
        <v>0</v>
      </c>
      <c r="M246" s="149" t="s">
        <v>41</v>
      </c>
      <c r="N246" s="149" t="s">
        <v>25</v>
      </c>
      <c r="O246" s="153">
        <f>YEAR(I246)</f>
        <v>2016</v>
      </c>
      <c r="P246" s="154">
        <f>MONTH(I246)</f>
        <v>4</v>
      </c>
    </row>
    <row r="247" spans="1:16">
      <c r="A247" s="149" t="s">
        <v>3213</v>
      </c>
      <c r="B247" s="48" t="s">
        <v>26</v>
      </c>
      <c r="C247" s="149"/>
      <c r="D247" s="149" t="s">
        <v>3005</v>
      </c>
      <c r="E247" s="149" t="s">
        <v>1634</v>
      </c>
      <c r="F247" s="149" t="s">
        <v>3078</v>
      </c>
      <c r="G247" s="149"/>
      <c r="H247" s="149" t="s">
        <v>1638</v>
      </c>
      <c r="I247" s="150">
        <v>42486</v>
      </c>
      <c r="J247" s="151" t="s">
        <v>12</v>
      </c>
      <c r="K247" s="150">
        <v>42486</v>
      </c>
      <c r="L247" s="152">
        <f>K247-I247</f>
        <v>0</v>
      </c>
      <c r="M247" s="149" t="s">
        <v>41</v>
      </c>
      <c r="N247" s="149" t="s">
        <v>25</v>
      </c>
      <c r="O247" s="153">
        <f>YEAR(I247)</f>
        <v>2016</v>
      </c>
      <c r="P247" s="154">
        <f>MONTH(I247)</f>
        <v>4</v>
      </c>
    </row>
    <row r="248" spans="1:16">
      <c r="A248" s="149" t="s">
        <v>3214</v>
      </c>
      <c r="B248" s="48" t="s">
        <v>26</v>
      </c>
      <c r="C248" s="149"/>
      <c r="D248" s="149" t="s">
        <v>3005</v>
      </c>
      <c r="E248" s="149" t="s">
        <v>1634</v>
      </c>
      <c r="F248" s="149" t="s">
        <v>2205</v>
      </c>
      <c r="G248" s="149"/>
      <c r="H248" s="149" t="s">
        <v>2097</v>
      </c>
      <c r="I248" s="150">
        <v>42486</v>
      </c>
      <c r="J248" s="151" t="s">
        <v>12</v>
      </c>
      <c r="K248" s="150">
        <v>42486</v>
      </c>
      <c r="L248" s="152">
        <f>K248-I248</f>
        <v>0</v>
      </c>
      <c r="M248" s="149" t="s">
        <v>413</v>
      </c>
      <c r="N248" s="149"/>
      <c r="O248" s="153">
        <f>YEAR(I248)</f>
        <v>2016</v>
      </c>
      <c r="P248" s="154">
        <f>MONTH(I248)</f>
        <v>4</v>
      </c>
    </row>
    <row r="249" spans="1:16">
      <c r="A249" s="149" t="s">
        <v>3215</v>
      </c>
      <c r="B249" s="48" t="s">
        <v>26</v>
      </c>
      <c r="C249" s="149"/>
      <c r="D249" s="149" t="s">
        <v>3005</v>
      </c>
      <c r="E249" s="149" t="s">
        <v>1634</v>
      </c>
      <c r="F249" s="149" t="s">
        <v>1972</v>
      </c>
      <c r="G249" s="149"/>
      <c r="H249" s="149" t="s">
        <v>1415</v>
      </c>
      <c r="I249" s="150">
        <v>42486</v>
      </c>
      <c r="J249" s="151" t="s">
        <v>12</v>
      </c>
      <c r="K249" s="150">
        <v>42486</v>
      </c>
      <c r="L249" s="152">
        <f>K249-I249</f>
        <v>0</v>
      </c>
      <c r="M249" s="149" t="s">
        <v>41</v>
      </c>
      <c r="N249" s="149" t="s">
        <v>25</v>
      </c>
      <c r="O249" s="153">
        <f>YEAR(I249)</f>
        <v>2016</v>
      </c>
      <c r="P249" s="154">
        <f>MONTH(I249)</f>
        <v>4</v>
      </c>
    </row>
    <row r="250" spans="1:16">
      <c r="A250" s="149" t="s">
        <v>3216</v>
      </c>
      <c r="B250" s="48" t="s">
        <v>26</v>
      </c>
      <c r="C250" s="149"/>
      <c r="D250" s="149" t="s">
        <v>3005</v>
      </c>
      <c r="E250" s="149" t="s">
        <v>1634</v>
      </c>
      <c r="F250" s="149" t="s">
        <v>914</v>
      </c>
      <c r="G250" s="149"/>
      <c r="H250" s="149" t="s">
        <v>1638</v>
      </c>
      <c r="I250" s="150">
        <v>42486</v>
      </c>
      <c r="J250" s="151" t="s">
        <v>12</v>
      </c>
      <c r="K250" s="150">
        <v>42486</v>
      </c>
      <c r="L250" s="152">
        <f>K250-I250</f>
        <v>0</v>
      </c>
      <c r="M250" s="149" t="s">
        <v>41</v>
      </c>
      <c r="N250" s="149" t="s">
        <v>25</v>
      </c>
      <c r="O250" s="153">
        <f>YEAR(I250)</f>
        <v>2016</v>
      </c>
      <c r="P250" s="154">
        <f>MONTH(I250)</f>
        <v>4</v>
      </c>
    </row>
    <row r="251" spans="1:16">
      <c r="A251" s="149" t="s">
        <v>3786</v>
      </c>
      <c r="B251" s="48" t="s">
        <v>830</v>
      </c>
      <c r="C251" s="149"/>
      <c r="D251" s="149" t="s">
        <v>3008</v>
      </c>
      <c r="E251" s="149" t="s">
        <v>1634</v>
      </c>
      <c r="F251" s="48" t="s">
        <v>862</v>
      </c>
      <c r="G251" s="149"/>
      <c r="H251" s="149"/>
      <c r="I251" s="150">
        <v>42481</v>
      </c>
      <c r="J251" s="151" t="s">
        <v>12</v>
      </c>
      <c r="K251" s="150">
        <v>42481</v>
      </c>
      <c r="L251" s="152">
        <f>K251-I251</f>
        <v>0</v>
      </c>
      <c r="M251" s="149" t="s">
        <v>41</v>
      </c>
      <c r="N251" s="48" t="s">
        <v>3785</v>
      </c>
      <c r="O251" s="153">
        <f>YEAR(I251)</f>
        <v>2016</v>
      </c>
      <c r="P251" s="154">
        <f>MONTH(I251)</f>
        <v>4</v>
      </c>
    </row>
    <row r="252" spans="1:16">
      <c r="A252" s="149" t="s">
        <v>3787</v>
      </c>
      <c r="B252" s="48" t="s">
        <v>830</v>
      </c>
      <c r="C252" s="149"/>
      <c r="D252" s="149" t="s">
        <v>3008</v>
      </c>
      <c r="E252" s="149" t="s">
        <v>1634</v>
      </c>
      <c r="F252" s="48" t="s">
        <v>111</v>
      </c>
      <c r="G252" s="149"/>
      <c r="H252" s="149"/>
      <c r="I252" s="150">
        <v>42481</v>
      </c>
      <c r="J252" s="151" t="s">
        <v>12</v>
      </c>
      <c r="K252" s="150">
        <v>42481</v>
      </c>
      <c r="L252" s="152">
        <f>K252-I252</f>
        <v>0</v>
      </c>
      <c r="M252" s="149" t="s">
        <v>41</v>
      </c>
      <c r="N252" s="48" t="s">
        <v>3473</v>
      </c>
      <c r="O252" s="153">
        <f>YEAR(I252)</f>
        <v>2016</v>
      </c>
      <c r="P252" s="154">
        <f>MONTH(I252)</f>
        <v>4</v>
      </c>
    </row>
    <row r="253" spans="1:16">
      <c r="A253" s="149" t="s">
        <v>3124</v>
      </c>
      <c r="B253" s="48" t="s">
        <v>830</v>
      </c>
      <c r="C253" s="149"/>
      <c r="D253" s="149" t="s">
        <v>3008</v>
      </c>
      <c r="E253" s="149" t="s">
        <v>1634</v>
      </c>
      <c r="F253" s="48" t="s">
        <v>2098</v>
      </c>
      <c r="G253" s="149"/>
      <c r="H253" s="149"/>
      <c r="I253" s="150">
        <v>42481</v>
      </c>
      <c r="J253" s="151" t="s">
        <v>12</v>
      </c>
      <c r="K253" s="150">
        <v>42481</v>
      </c>
      <c r="L253" s="152">
        <f>K253-I253</f>
        <v>0</v>
      </c>
      <c r="M253" s="149" t="s">
        <v>41</v>
      </c>
      <c r="N253" s="48" t="s">
        <v>3785</v>
      </c>
      <c r="O253" s="153">
        <f>YEAR(I253)</f>
        <v>2016</v>
      </c>
      <c r="P253" s="154">
        <f>MONTH(I253)</f>
        <v>4</v>
      </c>
    </row>
    <row r="254" spans="1:16">
      <c r="A254" s="149" t="s">
        <v>3756</v>
      </c>
      <c r="B254" s="48" t="s">
        <v>830</v>
      </c>
      <c r="C254" s="149"/>
      <c r="D254" s="149" t="s">
        <v>3008</v>
      </c>
      <c r="E254" s="149" t="s">
        <v>1634</v>
      </c>
      <c r="G254" s="149"/>
      <c r="H254" s="149"/>
      <c r="I254" s="150">
        <v>42481</v>
      </c>
      <c r="J254" s="151" t="s">
        <v>12</v>
      </c>
      <c r="K254" s="150">
        <v>42481</v>
      </c>
      <c r="L254" s="152">
        <f>K254-I254</f>
        <v>0</v>
      </c>
      <c r="M254" s="149" t="s">
        <v>41</v>
      </c>
      <c r="N254" s="48" t="s">
        <v>3785</v>
      </c>
      <c r="O254" s="153">
        <f>YEAR(I254)</f>
        <v>2016</v>
      </c>
      <c r="P254" s="154">
        <f>MONTH(I254)</f>
        <v>4</v>
      </c>
    </row>
    <row r="255" spans="1:16">
      <c r="A255" s="149" t="s">
        <v>3458</v>
      </c>
      <c r="B255" s="48" t="s">
        <v>830</v>
      </c>
      <c r="C255" s="149"/>
      <c r="D255" s="149" t="s">
        <v>3008</v>
      </c>
      <c r="E255" s="149" t="s">
        <v>1634</v>
      </c>
      <c r="G255" s="155"/>
      <c r="H255" s="155"/>
      <c r="I255" s="150">
        <v>42481</v>
      </c>
      <c r="J255" s="151" t="s">
        <v>12</v>
      </c>
      <c r="K255" s="150">
        <v>42481</v>
      </c>
      <c r="L255" s="152">
        <f>K255-I255</f>
        <v>0</v>
      </c>
      <c r="M255" s="149" t="s">
        <v>41</v>
      </c>
      <c r="N255" s="48" t="s">
        <v>3785</v>
      </c>
      <c r="O255" s="153">
        <f>YEAR(I255)</f>
        <v>2016</v>
      </c>
      <c r="P255" s="154">
        <f>MONTH(I255)</f>
        <v>4</v>
      </c>
    </row>
    <row r="256" spans="1:16">
      <c r="A256" s="149" t="s">
        <v>2964</v>
      </c>
      <c r="B256" s="48" t="s">
        <v>830</v>
      </c>
      <c r="C256" s="149"/>
      <c r="D256" s="149" t="s">
        <v>3008</v>
      </c>
      <c r="E256" s="149" t="s">
        <v>1634</v>
      </c>
      <c r="F256" s="48" t="s">
        <v>3078</v>
      </c>
      <c r="G256" s="155"/>
      <c r="H256" s="155"/>
      <c r="I256" s="150">
        <v>42481</v>
      </c>
      <c r="J256" s="151" t="s">
        <v>12</v>
      </c>
      <c r="K256" s="150">
        <v>42481</v>
      </c>
      <c r="L256" s="152">
        <f>K256-I256</f>
        <v>0</v>
      </c>
      <c r="M256" s="149" t="s">
        <v>41</v>
      </c>
      <c r="N256" s="48" t="s">
        <v>3785</v>
      </c>
      <c r="O256" s="153">
        <f>YEAR(I256)</f>
        <v>2016</v>
      </c>
      <c r="P256" s="154">
        <f>MONTH(I256)</f>
        <v>4</v>
      </c>
    </row>
    <row r="257" spans="1:16">
      <c r="A257" s="149" t="s">
        <v>3184</v>
      </c>
      <c r="B257" s="48" t="s">
        <v>830</v>
      </c>
      <c r="C257" s="149"/>
      <c r="D257" s="149" t="s">
        <v>3008</v>
      </c>
      <c r="E257" s="149" t="s">
        <v>1634</v>
      </c>
      <c r="F257" s="48" t="s">
        <v>3220</v>
      </c>
      <c r="G257" s="155"/>
      <c r="H257" s="155"/>
      <c r="I257" s="150">
        <v>42481</v>
      </c>
      <c r="J257" s="151" t="s">
        <v>12</v>
      </c>
      <c r="K257" s="150">
        <v>42481</v>
      </c>
      <c r="L257" s="152">
        <f>K257-I257</f>
        <v>0</v>
      </c>
      <c r="M257" s="149" t="s">
        <v>41</v>
      </c>
      <c r="N257" s="48" t="s">
        <v>3785</v>
      </c>
      <c r="O257" s="153">
        <f>YEAR(I257)</f>
        <v>2016</v>
      </c>
      <c r="P257" s="154">
        <f>MONTH(I257)</f>
        <v>4</v>
      </c>
    </row>
    <row r="258" spans="1:16">
      <c r="A258" s="149" t="s">
        <v>3788</v>
      </c>
      <c r="B258" s="48" t="s">
        <v>830</v>
      </c>
      <c r="C258" s="149"/>
      <c r="D258" s="149" t="s">
        <v>3008</v>
      </c>
      <c r="E258" s="149" t="s">
        <v>1634</v>
      </c>
      <c r="G258" s="149"/>
      <c r="H258" s="149"/>
      <c r="I258" s="150">
        <v>42481</v>
      </c>
      <c r="J258" s="151" t="s">
        <v>12</v>
      </c>
      <c r="K258" s="150">
        <v>42481</v>
      </c>
      <c r="L258" s="152">
        <f>K258-I258</f>
        <v>0</v>
      </c>
      <c r="M258" s="149" t="s">
        <v>41</v>
      </c>
      <c r="N258" s="48" t="s">
        <v>3785</v>
      </c>
      <c r="O258" s="153">
        <f>YEAR(I258)</f>
        <v>2016</v>
      </c>
      <c r="P258" s="154">
        <f>MONTH(I258)</f>
        <v>4</v>
      </c>
    </row>
    <row r="259" spans="1:16">
      <c r="A259" s="149" t="s">
        <v>3192</v>
      </c>
      <c r="B259" s="48" t="s">
        <v>830</v>
      </c>
      <c r="C259" s="149"/>
      <c r="D259" s="149" t="s">
        <v>3008</v>
      </c>
      <c r="E259" s="149" t="s">
        <v>1634</v>
      </c>
      <c r="F259" s="48" t="s">
        <v>119</v>
      </c>
      <c r="G259" s="149"/>
      <c r="H259" s="149"/>
      <c r="I259" s="150">
        <v>42481</v>
      </c>
      <c r="J259" s="151" t="s">
        <v>12</v>
      </c>
      <c r="K259" s="150">
        <v>42481</v>
      </c>
      <c r="L259" s="152">
        <f>K259-I259</f>
        <v>0</v>
      </c>
      <c r="M259" s="149" t="s">
        <v>41</v>
      </c>
      <c r="N259" s="48" t="s">
        <v>3785</v>
      </c>
      <c r="O259" s="153">
        <f>YEAR(I259)</f>
        <v>2016</v>
      </c>
      <c r="P259" s="154">
        <f>MONTH(I259)</f>
        <v>4</v>
      </c>
    </row>
    <row r="260" spans="1:16">
      <c r="A260" s="149" t="s">
        <v>3436</v>
      </c>
      <c r="B260" s="48" t="s">
        <v>830</v>
      </c>
      <c r="C260" s="149"/>
      <c r="D260" s="149" t="s">
        <v>3008</v>
      </c>
      <c r="E260" s="149" t="s">
        <v>1634</v>
      </c>
      <c r="F260" s="48" t="s">
        <v>3798</v>
      </c>
      <c r="G260" s="149"/>
      <c r="H260" s="149"/>
      <c r="I260" s="150">
        <v>42481</v>
      </c>
      <c r="J260" s="151" t="s">
        <v>12</v>
      </c>
      <c r="K260" s="150">
        <v>42481</v>
      </c>
      <c r="L260" s="152">
        <f>K260-I260</f>
        <v>0</v>
      </c>
      <c r="M260" s="149" t="s">
        <v>41</v>
      </c>
      <c r="N260" s="48" t="s">
        <v>482</v>
      </c>
      <c r="O260" s="153">
        <f>YEAR(I260)</f>
        <v>2016</v>
      </c>
      <c r="P260" s="154">
        <f>MONTH(I260)</f>
        <v>4</v>
      </c>
    </row>
    <row r="261" spans="1:16">
      <c r="A261" s="149" t="s">
        <v>3789</v>
      </c>
      <c r="B261" s="48" t="s">
        <v>830</v>
      </c>
      <c r="C261" s="149"/>
      <c r="D261" s="149" t="s">
        <v>3008</v>
      </c>
      <c r="E261" s="149" t="s">
        <v>1634</v>
      </c>
      <c r="G261" s="149"/>
      <c r="H261" s="149"/>
      <c r="I261" s="150">
        <v>42481</v>
      </c>
      <c r="J261" s="151" t="s">
        <v>12</v>
      </c>
      <c r="K261" s="150">
        <v>42481</v>
      </c>
      <c r="L261" s="152">
        <f>K261-I261</f>
        <v>0</v>
      </c>
      <c r="M261" s="149" t="s">
        <v>41</v>
      </c>
      <c r="N261" s="48" t="s">
        <v>3785</v>
      </c>
      <c r="O261" s="153">
        <f>YEAR(I261)</f>
        <v>2016</v>
      </c>
      <c r="P261" s="154">
        <f>MONTH(I261)</f>
        <v>4</v>
      </c>
    </row>
    <row r="262" spans="1:16">
      <c r="A262" s="149" t="s">
        <v>3388</v>
      </c>
      <c r="B262" s="48" t="s">
        <v>830</v>
      </c>
      <c r="C262" s="149"/>
      <c r="D262" s="149" t="s">
        <v>3008</v>
      </c>
      <c r="E262" s="149" t="s">
        <v>1634</v>
      </c>
      <c r="F262" s="48" t="s">
        <v>3078</v>
      </c>
      <c r="G262" s="149"/>
      <c r="H262" s="149"/>
      <c r="I262" s="150">
        <v>42481</v>
      </c>
      <c r="J262" s="151" t="s">
        <v>12</v>
      </c>
      <c r="K262" s="150">
        <v>42481</v>
      </c>
      <c r="L262" s="152">
        <f>K262-I262</f>
        <v>0</v>
      </c>
      <c r="M262" s="149" t="s">
        <v>41</v>
      </c>
      <c r="N262" s="48" t="s">
        <v>3785</v>
      </c>
      <c r="O262" s="153">
        <f>YEAR(I262)</f>
        <v>2016</v>
      </c>
      <c r="P262" s="154">
        <f>MONTH(I262)</f>
        <v>4</v>
      </c>
    </row>
    <row r="263" spans="1:16">
      <c r="A263" s="149" t="s">
        <v>3790</v>
      </c>
      <c r="B263" s="48" t="s">
        <v>830</v>
      </c>
      <c r="C263" s="149"/>
      <c r="D263" s="149" t="s">
        <v>3008</v>
      </c>
      <c r="E263" s="149" t="s">
        <v>1634</v>
      </c>
      <c r="F263" s="48" t="s">
        <v>2485</v>
      </c>
      <c r="G263" s="149"/>
      <c r="H263" s="149"/>
      <c r="I263" s="150">
        <v>42481</v>
      </c>
      <c r="J263" s="151" t="s">
        <v>12</v>
      </c>
      <c r="K263" s="150">
        <v>42481</v>
      </c>
      <c r="L263" s="152">
        <f>K263-I263</f>
        <v>0</v>
      </c>
      <c r="M263" s="149" t="s">
        <v>41</v>
      </c>
      <c r="N263" s="48" t="s">
        <v>3473</v>
      </c>
      <c r="O263" s="153">
        <f>YEAR(I263)</f>
        <v>2016</v>
      </c>
      <c r="P263" s="154">
        <f>MONTH(I263)</f>
        <v>4</v>
      </c>
    </row>
    <row r="264" spans="1:16">
      <c r="A264" s="149" t="s">
        <v>3791</v>
      </c>
      <c r="B264" s="48" t="s">
        <v>830</v>
      </c>
      <c r="C264" s="149"/>
      <c r="D264" s="149" t="s">
        <v>3008</v>
      </c>
      <c r="E264" s="149" t="s">
        <v>1634</v>
      </c>
      <c r="F264" s="48" t="s">
        <v>862</v>
      </c>
      <c r="G264" s="149"/>
      <c r="H264" s="149"/>
      <c r="I264" s="150">
        <v>42481</v>
      </c>
      <c r="J264" s="151" t="s">
        <v>12</v>
      </c>
      <c r="K264" s="150">
        <v>42481</v>
      </c>
      <c r="L264" s="152">
        <f>K264-I264</f>
        <v>0</v>
      </c>
      <c r="M264" s="149" t="s">
        <v>41</v>
      </c>
      <c r="N264" s="48" t="s">
        <v>3785</v>
      </c>
      <c r="O264" s="153">
        <f>YEAR(I264)</f>
        <v>2016</v>
      </c>
      <c r="P264" s="154">
        <f>MONTH(I264)</f>
        <v>4</v>
      </c>
    </row>
    <row r="265" spans="1:16">
      <c r="A265" s="149" t="s">
        <v>2766</v>
      </c>
      <c r="B265" s="48" t="s">
        <v>830</v>
      </c>
      <c r="C265" s="149"/>
      <c r="D265" s="149" t="s">
        <v>3008</v>
      </c>
      <c r="E265" s="149" t="s">
        <v>1634</v>
      </c>
      <c r="F265" s="48" t="s">
        <v>2098</v>
      </c>
      <c r="G265" s="149"/>
      <c r="H265" s="149"/>
      <c r="I265" s="150">
        <v>42481</v>
      </c>
      <c r="J265" s="151" t="s">
        <v>12</v>
      </c>
      <c r="K265" s="150">
        <v>42481</v>
      </c>
      <c r="L265" s="152">
        <f>K265-I265</f>
        <v>0</v>
      </c>
      <c r="M265" s="149" t="s">
        <v>41</v>
      </c>
      <c r="N265" s="48" t="s">
        <v>3785</v>
      </c>
      <c r="O265" s="153">
        <f>YEAR(I265)</f>
        <v>2016</v>
      </c>
      <c r="P265" s="154">
        <f>MONTH(I265)</f>
        <v>4</v>
      </c>
    </row>
    <row r="266" spans="1:16">
      <c r="A266" s="149" t="s">
        <v>3792</v>
      </c>
      <c r="B266" s="48" t="s">
        <v>830</v>
      </c>
      <c r="C266" s="149"/>
      <c r="D266" s="149" t="s">
        <v>3008</v>
      </c>
      <c r="E266" s="149" t="s">
        <v>1634</v>
      </c>
      <c r="F266" s="48" t="s">
        <v>862</v>
      </c>
      <c r="G266" s="155"/>
      <c r="H266" s="155"/>
      <c r="I266" s="150">
        <v>42481</v>
      </c>
      <c r="J266" s="151" t="s">
        <v>12</v>
      </c>
      <c r="K266" s="150">
        <v>42481</v>
      </c>
      <c r="L266" s="152">
        <f>K266-I266</f>
        <v>0</v>
      </c>
      <c r="M266" s="149" t="s">
        <v>41</v>
      </c>
      <c r="N266" s="48" t="s">
        <v>3785</v>
      </c>
      <c r="O266" s="153">
        <f>YEAR(I266)</f>
        <v>2016</v>
      </c>
      <c r="P266" s="154">
        <f>MONTH(I266)</f>
        <v>4</v>
      </c>
    </row>
    <row r="267" spans="1:16">
      <c r="A267" s="149" t="s">
        <v>3793</v>
      </c>
      <c r="B267" s="48" t="s">
        <v>830</v>
      </c>
      <c r="C267" s="149"/>
      <c r="D267" s="149" t="s">
        <v>3008</v>
      </c>
      <c r="E267" s="149" t="s">
        <v>1634</v>
      </c>
      <c r="F267" s="48" t="s">
        <v>1972</v>
      </c>
      <c r="G267" s="155"/>
      <c r="H267" s="155"/>
      <c r="I267" s="150">
        <v>42481</v>
      </c>
      <c r="J267" s="151" t="s">
        <v>12</v>
      </c>
      <c r="K267" s="150">
        <v>42481</v>
      </c>
      <c r="L267" s="152">
        <f>K267-I267</f>
        <v>0</v>
      </c>
      <c r="M267" s="149" t="s">
        <v>41</v>
      </c>
      <c r="N267" s="48" t="s">
        <v>25</v>
      </c>
      <c r="O267" s="153">
        <f>YEAR(I267)</f>
        <v>2016</v>
      </c>
      <c r="P267" s="154">
        <f>MONTH(I267)</f>
        <v>4</v>
      </c>
    </row>
    <row r="268" spans="1:16">
      <c r="A268" s="149" t="s">
        <v>3321</v>
      </c>
      <c r="B268" s="48" t="s">
        <v>830</v>
      </c>
      <c r="C268" s="149"/>
      <c r="D268" s="149" t="s">
        <v>3008</v>
      </c>
      <c r="E268" s="149" t="s">
        <v>1634</v>
      </c>
      <c r="G268" s="155"/>
      <c r="H268" s="155"/>
      <c r="I268" s="150">
        <v>42481</v>
      </c>
      <c r="J268" s="151" t="s">
        <v>12</v>
      </c>
      <c r="K268" s="150">
        <v>42481</v>
      </c>
      <c r="L268" s="152">
        <f>K268-I268</f>
        <v>0</v>
      </c>
      <c r="M268" s="149" t="s">
        <v>41</v>
      </c>
      <c r="N268" s="48" t="s">
        <v>3785</v>
      </c>
      <c r="O268" s="153">
        <f>YEAR(I268)</f>
        <v>2016</v>
      </c>
      <c r="P268" s="154">
        <f>MONTH(I268)</f>
        <v>4</v>
      </c>
    </row>
    <row r="269" spans="1:16">
      <c r="A269" s="149" t="s">
        <v>3794</v>
      </c>
      <c r="B269" s="48" t="s">
        <v>830</v>
      </c>
      <c r="C269" s="149"/>
      <c r="D269" s="149" t="s">
        <v>3008</v>
      </c>
      <c r="E269" s="149" t="s">
        <v>1634</v>
      </c>
      <c r="F269" s="48" t="s">
        <v>3220</v>
      </c>
      <c r="G269" s="155"/>
      <c r="H269" s="155"/>
      <c r="I269" s="150">
        <v>42481</v>
      </c>
      <c r="J269" s="151" t="s">
        <v>12</v>
      </c>
      <c r="K269" s="150">
        <v>42481</v>
      </c>
      <c r="L269" s="152">
        <f>K269-I269</f>
        <v>0</v>
      </c>
      <c r="M269" s="149" t="s">
        <v>41</v>
      </c>
      <c r="N269" s="48" t="s">
        <v>3785</v>
      </c>
      <c r="O269" s="153">
        <f>YEAR(I269)</f>
        <v>2016</v>
      </c>
      <c r="P269" s="154">
        <f>MONTH(I269)</f>
        <v>4</v>
      </c>
    </row>
    <row r="270" spans="1:16">
      <c r="A270" s="149" t="s">
        <v>3412</v>
      </c>
      <c r="B270" s="48" t="s">
        <v>830</v>
      </c>
      <c r="C270" s="149"/>
      <c r="D270" s="149" t="s">
        <v>3008</v>
      </c>
      <c r="E270" s="149" t="s">
        <v>1634</v>
      </c>
      <c r="F270" s="48" t="s">
        <v>2514</v>
      </c>
      <c r="G270" s="155"/>
      <c r="H270" s="155"/>
      <c r="I270" s="150">
        <v>42481</v>
      </c>
      <c r="J270" s="151" t="s">
        <v>12</v>
      </c>
      <c r="K270" s="150">
        <v>42481</v>
      </c>
      <c r="L270" s="152">
        <f>K270-I270</f>
        <v>0</v>
      </c>
      <c r="M270" s="149" t="s">
        <v>41</v>
      </c>
      <c r="N270" s="48" t="s">
        <v>25</v>
      </c>
      <c r="O270" s="153">
        <f>YEAR(I270)</f>
        <v>2016</v>
      </c>
      <c r="P270" s="154">
        <f>MONTH(I270)</f>
        <v>4</v>
      </c>
    </row>
    <row r="271" spans="1:16">
      <c r="A271" s="149" t="s">
        <v>3209</v>
      </c>
      <c r="B271" s="48" t="s">
        <v>830</v>
      </c>
      <c r="C271" s="149"/>
      <c r="D271" s="149" t="s">
        <v>3008</v>
      </c>
      <c r="E271" s="149" t="s">
        <v>1634</v>
      </c>
      <c r="F271" s="48" t="s">
        <v>2098</v>
      </c>
      <c r="G271" s="149"/>
      <c r="H271" s="149"/>
      <c r="I271" s="150">
        <v>42481</v>
      </c>
      <c r="J271" s="151" t="s">
        <v>12</v>
      </c>
      <c r="K271" s="150">
        <v>42481</v>
      </c>
      <c r="L271" s="152">
        <f>K271-I271</f>
        <v>0</v>
      </c>
      <c r="M271" s="149" t="s">
        <v>41</v>
      </c>
      <c r="N271" s="48" t="s">
        <v>3785</v>
      </c>
      <c r="O271" s="153">
        <f>YEAR(I271)</f>
        <v>2016</v>
      </c>
      <c r="P271" s="154">
        <f>MONTH(I271)</f>
        <v>4</v>
      </c>
    </row>
    <row r="272" spans="1:16">
      <c r="A272" s="149" t="s">
        <v>2823</v>
      </c>
      <c r="B272" s="48" t="s">
        <v>830</v>
      </c>
      <c r="C272" s="149"/>
      <c r="D272" s="149" t="s">
        <v>3008</v>
      </c>
      <c r="E272" s="149" t="s">
        <v>1634</v>
      </c>
      <c r="F272" s="48" t="s">
        <v>111</v>
      </c>
      <c r="G272" s="149"/>
      <c r="H272" s="149"/>
      <c r="I272" s="150">
        <v>42481</v>
      </c>
      <c r="J272" s="151" t="s">
        <v>12</v>
      </c>
      <c r="K272" s="150">
        <v>42481</v>
      </c>
      <c r="L272" s="152">
        <f>K272-I272</f>
        <v>0</v>
      </c>
      <c r="M272" s="149" t="s">
        <v>41</v>
      </c>
      <c r="N272" s="48" t="s">
        <v>3785</v>
      </c>
      <c r="O272" s="153">
        <f>YEAR(I272)</f>
        <v>2016</v>
      </c>
      <c r="P272" s="154">
        <f>MONTH(I272)</f>
        <v>4</v>
      </c>
    </row>
    <row r="273" spans="1:16">
      <c r="A273" s="149" t="s">
        <v>3414</v>
      </c>
      <c r="B273" s="48" t="s">
        <v>830</v>
      </c>
      <c r="C273" s="149"/>
      <c r="D273" s="149" t="s">
        <v>3008</v>
      </c>
      <c r="E273" s="149" t="s">
        <v>1634</v>
      </c>
      <c r="F273" s="48" t="s">
        <v>3015</v>
      </c>
      <c r="G273" s="149"/>
      <c r="H273" s="149"/>
      <c r="I273" s="150">
        <v>42481</v>
      </c>
      <c r="J273" s="151" t="s">
        <v>12</v>
      </c>
      <c r="K273" s="150">
        <v>42481</v>
      </c>
      <c r="L273" s="152">
        <f>K273-I273</f>
        <v>0</v>
      </c>
      <c r="M273" s="149" t="s">
        <v>41</v>
      </c>
      <c r="N273" s="48" t="s">
        <v>3785</v>
      </c>
      <c r="O273" s="153">
        <f>YEAR(I273)</f>
        <v>2016</v>
      </c>
      <c r="P273" s="154">
        <f>MONTH(I273)</f>
        <v>4</v>
      </c>
    </row>
    <row r="274" spans="1:16">
      <c r="A274" s="149" t="s">
        <v>2241</v>
      </c>
      <c r="B274" s="48" t="s">
        <v>830</v>
      </c>
      <c r="C274" s="149"/>
      <c r="D274" s="149" t="s">
        <v>3008</v>
      </c>
      <c r="E274" s="149" t="s">
        <v>1634</v>
      </c>
      <c r="F274" s="48" t="s">
        <v>2098</v>
      </c>
      <c r="G274" s="155"/>
      <c r="H274" s="155"/>
      <c r="I274" s="150">
        <v>42481</v>
      </c>
      <c r="J274" s="151" t="s">
        <v>12</v>
      </c>
      <c r="K274" s="150">
        <v>42481</v>
      </c>
      <c r="L274" s="152">
        <f>K274-I274</f>
        <v>0</v>
      </c>
      <c r="M274" s="149" t="s">
        <v>41</v>
      </c>
      <c r="N274" s="48" t="s">
        <v>3785</v>
      </c>
      <c r="O274" s="153">
        <f>YEAR(I274)</f>
        <v>2016</v>
      </c>
      <c r="P274" s="154">
        <f>MONTH(I274)</f>
        <v>4</v>
      </c>
    </row>
    <row r="275" spans="1:16">
      <c r="A275" s="149" t="s">
        <v>2966</v>
      </c>
      <c r="B275" s="48" t="s">
        <v>830</v>
      </c>
      <c r="C275" s="149"/>
      <c r="D275" s="149" t="s">
        <v>3008</v>
      </c>
      <c r="E275" s="149" t="s">
        <v>1634</v>
      </c>
      <c r="F275" s="48" t="s">
        <v>3078</v>
      </c>
      <c r="G275" s="149"/>
      <c r="H275" s="149"/>
      <c r="I275" s="150">
        <v>42481</v>
      </c>
      <c r="J275" s="151" t="s">
        <v>12</v>
      </c>
      <c r="K275" s="150">
        <v>42481</v>
      </c>
      <c r="L275" s="152">
        <f>K275-I275</f>
        <v>0</v>
      </c>
      <c r="M275" s="149" t="s">
        <v>41</v>
      </c>
      <c r="O275" s="153">
        <f>YEAR(I275)</f>
        <v>2016</v>
      </c>
      <c r="P275" s="154">
        <f>MONTH(I275)</f>
        <v>4</v>
      </c>
    </row>
    <row r="276" spans="1:16">
      <c r="A276" s="149" t="s">
        <v>3795</v>
      </c>
      <c r="B276" s="48" t="s">
        <v>830</v>
      </c>
      <c r="C276" s="149"/>
      <c r="D276" s="149" t="s">
        <v>3008</v>
      </c>
      <c r="E276" s="149" t="s">
        <v>1634</v>
      </c>
      <c r="F276" s="48" t="s">
        <v>3078</v>
      </c>
      <c r="G276" s="149"/>
      <c r="H276" s="149"/>
      <c r="I276" s="150">
        <v>42481</v>
      </c>
      <c r="J276" s="151" t="s">
        <v>12</v>
      </c>
      <c r="K276" s="150">
        <v>42481</v>
      </c>
      <c r="L276" s="152">
        <f>K276-I276</f>
        <v>0</v>
      </c>
      <c r="M276" s="149" t="s">
        <v>41</v>
      </c>
      <c r="N276" s="48" t="s">
        <v>3785</v>
      </c>
      <c r="O276" s="153">
        <f>YEAR(I276)</f>
        <v>2016</v>
      </c>
      <c r="P276" s="154">
        <f>MONTH(I276)</f>
        <v>4</v>
      </c>
    </row>
    <row r="277" spans="1:16">
      <c r="A277" s="149" t="s">
        <v>3796</v>
      </c>
      <c r="B277" s="48" t="s">
        <v>830</v>
      </c>
      <c r="C277" s="149"/>
      <c r="D277" s="149" t="s">
        <v>3008</v>
      </c>
      <c r="E277" s="149" t="s">
        <v>1634</v>
      </c>
      <c r="F277" s="48" t="s">
        <v>119</v>
      </c>
      <c r="G277" s="149"/>
      <c r="H277" s="149"/>
      <c r="I277" s="150">
        <v>42481</v>
      </c>
      <c r="J277" s="151" t="s">
        <v>12</v>
      </c>
      <c r="K277" s="150">
        <v>42481</v>
      </c>
      <c r="L277" s="152">
        <f>K277-I277</f>
        <v>0</v>
      </c>
      <c r="M277" s="149" t="s">
        <v>41</v>
      </c>
      <c r="N277" s="48" t="s">
        <v>3785</v>
      </c>
      <c r="O277" s="153">
        <f>YEAR(I277)</f>
        <v>2016</v>
      </c>
      <c r="P277" s="154">
        <f>MONTH(I277)</f>
        <v>4</v>
      </c>
    </row>
    <row r="278" spans="1:16">
      <c r="A278" s="149" t="s">
        <v>3433</v>
      </c>
      <c r="B278" s="48" t="s">
        <v>830</v>
      </c>
      <c r="C278" s="149"/>
      <c r="D278" s="149" t="s">
        <v>3008</v>
      </c>
      <c r="E278" s="149" t="s">
        <v>1634</v>
      </c>
      <c r="G278" s="155"/>
      <c r="H278" s="155"/>
      <c r="I278" s="150">
        <v>42481</v>
      </c>
      <c r="J278" s="151" t="s">
        <v>12</v>
      </c>
      <c r="K278" s="150">
        <v>42481</v>
      </c>
      <c r="L278" s="152">
        <f>K278-I278</f>
        <v>0</v>
      </c>
      <c r="M278" s="149" t="s">
        <v>41</v>
      </c>
      <c r="N278" s="48" t="s">
        <v>3785</v>
      </c>
      <c r="O278" s="153">
        <f>YEAR(I278)</f>
        <v>2016</v>
      </c>
      <c r="P278" s="154">
        <f>MONTH(I278)</f>
        <v>4</v>
      </c>
    </row>
    <row r="279" spans="1:16">
      <c r="A279" s="149" t="s">
        <v>3797</v>
      </c>
      <c r="B279" s="48" t="s">
        <v>830</v>
      </c>
      <c r="C279" s="149"/>
      <c r="D279" s="149" t="s">
        <v>3008</v>
      </c>
      <c r="E279" s="149" t="s">
        <v>1634</v>
      </c>
      <c r="F279" s="48" t="s">
        <v>3799</v>
      </c>
      <c r="G279" s="149"/>
      <c r="H279" s="149"/>
      <c r="I279" s="150">
        <v>42481</v>
      </c>
      <c r="J279" s="151" t="s">
        <v>12</v>
      </c>
      <c r="K279" s="150">
        <v>42481</v>
      </c>
      <c r="L279" s="152">
        <f>K279-I279</f>
        <v>0</v>
      </c>
      <c r="M279" s="149" t="s">
        <v>41</v>
      </c>
      <c r="N279" s="48" t="s">
        <v>3785</v>
      </c>
      <c r="O279" s="153">
        <f>YEAR(I279)</f>
        <v>2016</v>
      </c>
      <c r="P279" s="154">
        <f>MONTH(I279)</f>
        <v>4</v>
      </c>
    </row>
    <row r="280" spans="1:16">
      <c r="A280" s="149" t="s">
        <v>1661</v>
      </c>
      <c r="B280" s="48" t="s">
        <v>993</v>
      </c>
      <c r="C280" s="149"/>
      <c r="D280" s="149" t="s">
        <v>3008</v>
      </c>
      <c r="E280" s="149" t="s">
        <v>1634</v>
      </c>
      <c r="F280" s="149" t="s">
        <v>914</v>
      </c>
      <c r="G280" s="149"/>
      <c r="H280" s="149"/>
      <c r="I280" s="150">
        <v>42475</v>
      </c>
      <c r="J280" s="151" t="s">
        <v>12</v>
      </c>
      <c r="K280" s="150">
        <v>42475</v>
      </c>
      <c r="L280" s="152">
        <f>K280-I280</f>
        <v>0</v>
      </c>
      <c r="M280" s="149" t="s">
        <v>41</v>
      </c>
      <c r="N280" s="149" t="s">
        <v>25</v>
      </c>
      <c r="O280" s="153">
        <f>YEAR(I280)</f>
        <v>2016</v>
      </c>
      <c r="P280" s="154">
        <f>MONTH(I280)</f>
        <v>4</v>
      </c>
    </row>
    <row r="281" spans="1:16">
      <c r="A281" s="149" t="s">
        <v>4110</v>
      </c>
      <c r="B281" s="48" t="s">
        <v>993</v>
      </c>
      <c r="C281" s="149"/>
      <c r="D281" s="149" t="s">
        <v>3008</v>
      </c>
      <c r="E281" s="149" t="s">
        <v>1634</v>
      </c>
      <c r="F281" s="149" t="s">
        <v>914</v>
      </c>
      <c r="G281" s="149"/>
      <c r="H281" s="149"/>
      <c r="I281" s="150">
        <v>42475</v>
      </c>
      <c r="J281" s="151" t="s">
        <v>12</v>
      </c>
      <c r="K281" s="150">
        <v>42475</v>
      </c>
      <c r="L281" s="152">
        <f>K281-I281</f>
        <v>0</v>
      </c>
      <c r="M281" s="149" t="s">
        <v>41</v>
      </c>
      <c r="N281" s="149" t="s">
        <v>3443</v>
      </c>
      <c r="O281" s="153">
        <f>YEAR(I281)</f>
        <v>2016</v>
      </c>
      <c r="P281" s="154">
        <f>MONTH(I281)</f>
        <v>4</v>
      </c>
    </row>
    <row r="282" spans="1:16">
      <c r="A282" s="149" t="s">
        <v>3170</v>
      </c>
      <c r="B282" s="48" t="s">
        <v>993</v>
      </c>
      <c r="C282" s="149"/>
      <c r="D282" s="149" t="s">
        <v>3008</v>
      </c>
      <c r="E282" s="149" t="s">
        <v>1634</v>
      </c>
      <c r="F282" s="149" t="s">
        <v>3078</v>
      </c>
      <c r="G282" s="149"/>
      <c r="H282" s="149"/>
      <c r="I282" s="150">
        <v>42475</v>
      </c>
      <c r="J282" s="151" t="s">
        <v>12</v>
      </c>
      <c r="K282" s="150">
        <v>42475</v>
      </c>
      <c r="L282" s="152">
        <f>K282-I282</f>
        <v>0</v>
      </c>
      <c r="M282" s="149" t="s">
        <v>41</v>
      </c>
      <c r="N282" s="149" t="s">
        <v>25</v>
      </c>
      <c r="O282" s="153">
        <f>YEAR(I282)</f>
        <v>2016</v>
      </c>
      <c r="P282" s="154">
        <f>MONTH(I282)</f>
        <v>4</v>
      </c>
    </row>
    <row r="283" spans="1:16">
      <c r="A283" s="149" t="s">
        <v>4111</v>
      </c>
      <c r="B283" s="48" t="s">
        <v>993</v>
      </c>
      <c r="C283" s="149"/>
      <c r="D283" s="149" t="s">
        <v>3008</v>
      </c>
      <c r="E283" s="149" t="s">
        <v>1634</v>
      </c>
      <c r="F283" s="149" t="s">
        <v>2098</v>
      </c>
      <c r="G283" s="149"/>
      <c r="H283" s="149"/>
      <c r="I283" s="150">
        <v>42475</v>
      </c>
      <c r="J283" s="151" t="s">
        <v>12</v>
      </c>
      <c r="K283" s="150">
        <v>42475</v>
      </c>
      <c r="L283" s="152">
        <f>K283-I283</f>
        <v>0</v>
      </c>
      <c r="M283" s="149" t="s">
        <v>41</v>
      </c>
      <c r="N283" s="149" t="s">
        <v>3443</v>
      </c>
      <c r="O283" s="153">
        <f>YEAR(I283)</f>
        <v>2016</v>
      </c>
      <c r="P283" s="154">
        <f>MONTH(I283)</f>
        <v>4</v>
      </c>
    </row>
    <row r="284" spans="1:16">
      <c r="A284" s="149" t="s">
        <v>4112</v>
      </c>
      <c r="B284" s="48" t="s">
        <v>993</v>
      </c>
      <c r="C284" s="149"/>
      <c r="D284" s="149" t="s">
        <v>3008</v>
      </c>
      <c r="E284" s="149" t="s">
        <v>1634</v>
      </c>
      <c r="F284" s="149" t="s">
        <v>3078</v>
      </c>
      <c r="G284" s="149"/>
      <c r="H284" s="149"/>
      <c r="I284" s="150">
        <v>42475</v>
      </c>
      <c r="J284" s="151" t="s">
        <v>12</v>
      </c>
      <c r="K284" s="150">
        <v>42475</v>
      </c>
      <c r="L284" s="152">
        <f>K284-I284</f>
        <v>0</v>
      </c>
      <c r="M284" s="149" t="s">
        <v>41</v>
      </c>
      <c r="N284" s="149" t="s">
        <v>25</v>
      </c>
      <c r="O284" s="153">
        <f>YEAR(I284)</f>
        <v>2016</v>
      </c>
      <c r="P284" s="154">
        <f>MONTH(I284)</f>
        <v>4</v>
      </c>
    </row>
    <row r="285" spans="1:16">
      <c r="A285" s="149" t="s">
        <v>2868</v>
      </c>
      <c r="B285" s="48" t="s">
        <v>993</v>
      </c>
      <c r="C285" s="149"/>
      <c r="D285" s="149" t="s">
        <v>3008</v>
      </c>
      <c r="E285" s="149" t="s">
        <v>1634</v>
      </c>
      <c r="F285" s="149" t="s">
        <v>2869</v>
      </c>
      <c r="G285" s="149"/>
      <c r="H285" s="149"/>
      <c r="I285" s="150">
        <v>42475</v>
      </c>
      <c r="J285" s="151" t="s">
        <v>12</v>
      </c>
      <c r="K285" s="150">
        <v>42475</v>
      </c>
      <c r="L285" s="152">
        <f>K285-I285</f>
        <v>0</v>
      </c>
      <c r="M285" s="149" t="s">
        <v>41</v>
      </c>
      <c r="N285" s="149" t="s">
        <v>482</v>
      </c>
      <c r="O285" s="153">
        <f>YEAR(I285)</f>
        <v>2016</v>
      </c>
      <c r="P285" s="154">
        <f>MONTH(I285)</f>
        <v>4</v>
      </c>
    </row>
    <row r="286" spans="1:16">
      <c r="A286" s="149" t="s">
        <v>3192</v>
      </c>
      <c r="B286" s="48" t="s">
        <v>993</v>
      </c>
      <c r="C286" s="149"/>
      <c r="D286" s="149" t="s">
        <v>3008</v>
      </c>
      <c r="E286" s="149" t="s">
        <v>1634</v>
      </c>
      <c r="F286" s="149" t="s">
        <v>119</v>
      </c>
      <c r="G286" s="149"/>
      <c r="H286" s="149"/>
      <c r="I286" s="150">
        <v>42475</v>
      </c>
      <c r="J286" s="151" t="s">
        <v>12</v>
      </c>
      <c r="K286" s="150">
        <v>42475</v>
      </c>
      <c r="L286" s="152">
        <f>K286-I286</f>
        <v>0</v>
      </c>
      <c r="M286" s="149" t="s">
        <v>41</v>
      </c>
      <c r="N286" s="149" t="s">
        <v>482</v>
      </c>
      <c r="O286" s="153">
        <f>YEAR(I286)</f>
        <v>2016</v>
      </c>
      <c r="P286" s="154">
        <f>MONTH(I286)</f>
        <v>4</v>
      </c>
    </row>
    <row r="287" spans="1:16">
      <c r="A287" s="149" t="s">
        <v>3210</v>
      </c>
      <c r="B287" s="48" t="s">
        <v>993</v>
      </c>
      <c r="C287" s="149"/>
      <c r="D287" s="149" t="s">
        <v>3008</v>
      </c>
      <c r="E287" s="149" t="s">
        <v>1634</v>
      </c>
      <c r="F287" s="149" t="s">
        <v>914</v>
      </c>
      <c r="G287" s="149"/>
      <c r="H287" s="149"/>
      <c r="I287" s="150">
        <v>42475</v>
      </c>
      <c r="J287" s="151" t="s">
        <v>12</v>
      </c>
      <c r="K287" s="150">
        <v>42475</v>
      </c>
      <c r="L287" s="152">
        <f>K287-I287</f>
        <v>0</v>
      </c>
      <c r="M287" s="149" t="s">
        <v>41</v>
      </c>
      <c r="N287" s="149" t="s">
        <v>482</v>
      </c>
      <c r="O287" s="153">
        <f>YEAR(I287)</f>
        <v>2016</v>
      </c>
      <c r="P287" s="154">
        <f>MONTH(I287)</f>
        <v>4</v>
      </c>
    </row>
    <row r="288" spans="1:16">
      <c r="A288" s="149" t="s">
        <v>4113</v>
      </c>
      <c r="B288" s="48" t="s">
        <v>993</v>
      </c>
      <c r="C288" s="149"/>
      <c r="D288" s="149" t="s">
        <v>3008</v>
      </c>
      <c r="E288" s="149" t="s">
        <v>1634</v>
      </c>
      <c r="F288" s="149" t="s">
        <v>2171</v>
      </c>
      <c r="G288" s="149"/>
      <c r="H288" s="149"/>
      <c r="I288" s="150">
        <v>42475</v>
      </c>
      <c r="J288" s="151" t="s">
        <v>12</v>
      </c>
      <c r="K288" s="150">
        <v>42475</v>
      </c>
      <c r="L288" s="152">
        <f>K288-I288</f>
        <v>0</v>
      </c>
      <c r="M288" s="149" t="s">
        <v>41</v>
      </c>
      <c r="N288" s="149" t="s">
        <v>4108</v>
      </c>
      <c r="O288" s="153">
        <f>YEAR(I288)</f>
        <v>2016</v>
      </c>
      <c r="P288" s="154">
        <f>MONTH(I288)</f>
        <v>4</v>
      </c>
    </row>
    <row r="289" spans="1:16">
      <c r="A289" s="149" t="s">
        <v>4114</v>
      </c>
      <c r="B289" s="48" t="s">
        <v>993</v>
      </c>
      <c r="C289" s="149"/>
      <c r="D289" s="149" t="s">
        <v>3008</v>
      </c>
      <c r="E289" s="149" t="s">
        <v>1634</v>
      </c>
      <c r="F289" s="149" t="s">
        <v>4119</v>
      </c>
      <c r="G289" s="149"/>
      <c r="H289" s="149"/>
      <c r="I289" s="150">
        <v>42475</v>
      </c>
      <c r="J289" s="151" t="s">
        <v>12</v>
      </c>
      <c r="K289" s="150">
        <v>42475</v>
      </c>
      <c r="L289" s="152">
        <f>K289-I289</f>
        <v>0</v>
      </c>
      <c r="M289" s="149" t="s">
        <v>41</v>
      </c>
      <c r="N289" s="149" t="s">
        <v>4108</v>
      </c>
      <c r="O289" s="153">
        <f>YEAR(I289)</f>
        <v>2016</v>
      </c>
      <c r="P289" s="154">
        <f>MONTH(I289)</f>
        <v>4</v>
      </c>
    </row>
    <row r="290" spans="1:16">
      <c r="A290" s="149" t="s">
        <v>4115</v>
      </c>
      <c r="B290" s="48" t="s">
        <v>993</v>
      </c>
      <c r="C290" s="149"/>
      <c r="D290" s="149" t="s">
        <v>3008</v>
      </c>
      <c r="E290" s="149" t="s">
        <v>1634</v>
      </c>
      <c r="F290" s="149" t="s">
        <v>4120</v>
      </c>
      <c r="G290" s="149"/>
      <c r="H290" s="149"/>
      <c r="I290" s="150">
        <v>42475</v>
      </c>
      <c r="J290" s="151" t="s">
        <v>12</v>
      </c>
      <c r="K290" s="150">
        <v>42475</v>
      </c>
      <c r="L290" s="152">
        <f>K290-I290</f>
        <v>0</v>
      </c>
      <c r="M290" s="149" t="s">
        <v>41</v>
      </c>
      <c r="N290" s="149" t="s">
        <v>482</v>
      </c>
      <c r="O290" s="153">
        <f>YEAR(I290)</f>
        <v>2016</v>
      </c>
      <c r="P290" s="154">
        <f>MONTH(I290)</f>
        <v>4</v>
      </c>
    </row>
    <row r="291" spans="1:16">
      <c r="A291" s="149" t="s">
        <v>2202</v>
      </c>
      <c r="B291" s="48" t="s">
        <v>993</v>
      </c>
      <c r="C291" s="149"/>
      <c r="D291" s="149" t="s">
        <v>3008</v>
      </c>
      <c r="E291" s="149" t="s">
        <v>1634</v>
      </c>
      <c r="F291" s="149" t="s">
        <v>119</v>
      </c>
      <c r="G291" s="149"/>
      <c r="H291" s="149"/>
      <c r="I291" s="150">
        <v>42475</v>
      </c>
      <c r="J291" s="151" t="s">
        <v>12</v>
      </c>
      <c r="K291" s="150">
        <v>42475</v>
      </c>
      <c r="L291" s="152">
        <f>K291-I291</f>
        <v>0</v>
      </c>
      <c r="M291" s="149" t="s">
        <v>41</v>
      </c>
      <c r="N291" s="149" t="s">
        <v>4121</v>
      </c>
      <c r="O291" s="153">
        <f>YEAR(I291)</f>
        <v>2016</v>
      </c>
      <c r="P291" s="154">
        <f>MONTH(I291)</f>
        <v>4</v>
      </c>
    </row>
    <row r="292" spans="1:16">
      <c r="A292" s="149" t="s">
        <v>3209</v>
      </c>
      <c r="B292" s="48" t="s">
        <v>993</v>
      </c>
      <c r="C292" s="149"/>
      <c r="D292" s="149" t="s">
        <v>3008</v>
      </c>
      <c r="E292" s="149" t="s">
        <v>1634</v>
      </c>
      <c r="F292" s="149" t="s">
        <v>2098</v>
      </c>
      <c r="G292" s="149"/>
      <c r="H292" s="149"/>
      <c r="I292" s="150">
        <v>42475</v>
      </c>
      <c r="J292" s="151" t="s">
        <v>12</v>
      </c>
      <c r="K292" s="150">
        <v>42475</v>
      </c>
      <c r="L292" s="152">
        <f>K292-I292</f>
        <v>0</v>
      </c>
      <c r="M292" s="149" t="s">
        <v>41</v>
      </c>
      <c r="N292" s="149" t="s">
        <v>25</v>
      </c>
      <c r="O292" s="153">
        <f>YEAR(I292)</f>
        <v>2016</v>
      </c>
      <c r="P292" s="154">
        <f>MONTH(I292)</f>
        <v>4</v>
      </c>
    </row>
    <row r="293" spans="1:16">
      <c r="A293" s="149" t="s">
        <v>2203</v>
      </c>
      <c r="B293" s="48" t="s">
        <v>993</v>
      </c>
      <c r="C293" s="149"/>
      <c r="D293" s="149" t="s">
        <v>3008</v>
      </c>
      <c r="E293" s="149" t="s">
        <v>1634</v>
      </c>
      <c r="F293" s="149" t="s">
        <v>914</v>
      </c>
      <c r="G293" s="149"/>
      <c r="H293" s="149"/>
      <c r="I293" s="150">
        <v>42475</v>
      </c>
      <c r="J293" s="151" t="s">
        <v>12</v>
      </c>
      <c r="K293" s="150">
        <v>42475</v>
      </c>
      <c r="L293" s="152">
        <f>K293-I293</f>
        <v>0</v>
      </c>
      <c r="M293" s="149" t="s">
        <v>41</v>
      </c>
      <c r="N293" s="149" t="s">
        <v>25</v>
      </c>
      <c r="O293" s="153">
        <f>YEAR(I293)</f>
        <v>2016</v>
      </c>
      <c r="P293" s="154">
        <f>MONTH(I293)</f>
        <v>4</v>
      </c>
    </row>
    <row r="294" spans="1:16">
      <c r="A294" s="149" t="s">
        <v>3201</v>
      </c>
      <c r="B294" s="48" t="s">
        <v>993</v>
      </c>
      <c r="C294" s="149"/>
      <c r="D294" s="149" t="s">
        <v>3008</v>
      </c>
      <c r="E294" s="149" t="s">
        <v>1634</v>
      </c>
      <c r="F294" s="149" t="s">
        <v>4119</v>
      </c>
      <c r="G294" s="149"/>
      <c r="H294" s="149"/>
      <c r="I294" s="150">
        <v>42475</v>
      </c>
      <c r="J294" s="151" t="s">
        <v>12</v>
      </c>
      <c r="K294" s="150">
        <v>42475</v>
      </c>
      <c r="L294" s="152">
        <f>K294-I294</f>
        <v>0</v>
      </c>
      <c r="M294" s="149" t="s">
        <v>41</v>
      </c>
      <c r="N294" s="149" t="s">
        <v>25</v>
      </c>
      <c r="O294" s="153">
        <f>YEAR(I294)</f>
        <v>2016</v>
      </c>
      <c r="P294" s="154">
        <f>MONTH(I294)</f>
        <v>4</v>
      </c>
    </row>
    <row r="295" spans="1:16">
      <c r="A295" s="149" t="s">
        <v>4116</v>
      </c>
      <c r="B295" s="48" t="s">
        <v>993</v>
      </c>
      <c r="C295" s="149"/>
      <c r="D295" s="149" t="s">
        <v>3008</v>
      </c>
      <c r="E295" s="149" t="s">
        <v>1634</v>
      </c>
      <c r="F295" s="149" t="s">
        <v>3078</v>
      </c>
      <c r="G295" s="149"/>
      <c r="H295" s="149"/>
      <c r="I295" s="150">
        <v>42475</v>
      </c>
      <c r="J295" s="151" t="s">
        <v>12</v>
      </c>
      <c r="K295" s="150">
        <v>42475</v>
      </c>
      <c r="L295" s="152">
        <f>K295-I295</f>
        <v>0</v>
      </c>
      <c r="M295" s="149" t="s">
        <v>41</v>
      </c>
      <c r="N295" s="149" t="s">
        <v>3223</v>
      </c>
      <c r="O295" s="153">
        <f>YEAR(I295)</f>
        <v>2016</v>
      </c>
      <c r="P295" s="154">
        <f>MONTH(I295)</f>
        <v>4</v>
      </c>
    </row>
    <row r="296" spans="1:16">
      <c r="A296" s="149" t="s">
        <v>4117</v>
      </c>
      <c r="B296" s="48" t="s">
        <v>993</v>
      </c>
      <c r="C296" s="149"/>
      <c r="D296" s="149" t="s">
        <v>3008</v>
      </c>
      <c r="E296" s="149" t="s">
        <v>1634</v>
      </c>
      <c r="F296" s="149" t="s">
        <v>2871</v>
      </c>
      <c r="G296" s="149"/>
      <c r="H296" s="149"/>
      <c r="I296" s="150">
        <v>42475</v>
      </c>
      <c r="J296" s="151" t="s">
        <v>12</v>
      </c>
      <c r="K296" s="150">
        <v>42475</v>
      </c>
      <c r="L296" s="152">
        <f>K296-I296</f>
        <v>0</v>
      </c>
      <c r="M296" s="149" t="s">
        <v>41</v>
      </c>
      <c r="N296" s="149" t="s">
        <v>482</v>
      </c>
      <c r="O296" s="153">
        <f>YEAR(I296)</f>
        <v>2016</v>
      </c>
      <c r="P296" s="154">
        <f>MONTH(I296)</f>
        <v>4</v>
      </c>
    </row>
    <row r="297" spans="1:16">
      <c r="A297" s="149" t="s">
        <v>3216</v>
      </c>
      <c r="B297" s="48" t="s">
        <v>993</v>
      </c>
      <c r="C297" s="149"/>
      <c r="D297" s="149" t="s">
        <v>3008</v>
      </c>
      <c r="E297" s="149" t="s">
        <v>1634</v>
      </c>
      <c r="F297" s="149" t="s">
        <v>914</v>
      </c>
      <c r="G297" s="149"/>
      <c r="H297" s="149"/>
      <c r="I297" s="150">
        <v>42475</v>
      </c>
      <c r="J297" s="151" t="s">
        <v>12</v>
      </c>
      <c r="K297" s="150">
        <v>42475</v>
      </c>
      <c r="L297" s="152">
        <f>K297-I297</f>
        <v>0</v>
      </c>
      <c r="M297" s="149" t="s">
        <v>41</v>
      </c>
      <c r="N297" s="149" t="s">
        <v>25</v>
      </c>
      <c r="O297" s="153">
        <f>YEAR(I297)</f>
        <v>2016</v>
      </c>
      <c r="P297" s="154">
        <f>MONTH(I297)</f>
        <v>4</v>
      </c>
    </row>
    <row r="298" spans="1:16">
      <c r="A298" s="149" t="s">
        <v>3200</v>
      </c>
      <c r="B298" s="48" t="s">
        <v>993</v>
      </c>
      <c r="C298" s="149"/>
      <c r="D298" s="149" t="s">
        <v>3008</v>
      </c>
      <c r="E298" s="149" t="s">
        <v>1634</v>
      </c>
      <c r="F298" s="149" t="s">
        <v>914</v>
      </c>
      <c r="G298" s="149"/>
      <c r="H298" s="149"/>
      <c r="I298" s="150">
        <v>42475</v>
      </c>
      <c r="J298" s="151" t="s">
        <v>12</v>
      </c>
      <c r="K298" s="150">
        <v>42475</v>
      </c>
      <c r="L298" s="152">
        <f>K298-I298</f>
        <v>0</v>
      </c>
      <c r="M298" s="149" t="s">
        <v>41</v>
      </c>
      <c r="N298" s="149" t="s">
        <v>25</v>
      </c>
      <c r="O298" s="153">
        <f>YEAR(I298)</f>
        <v>2016</v>
      </c>
      <c r="P298" s="154">
        <f>MONTH(I298)</f>
        <v>4</v>
      </c>
    </row>
    <row r="299" spans="1:16">
      <c r="A299" s="149" t="s">
        <v>4118</v>
      </c>
      <c r="B299" s="48" t="s">
        <v>993</v>
      </c>
      <c r="C299" s="149"/>
      <c r="D299" s="149" t="s">
        <v>3008</v>
      </c>
      <c r="E299" s="149" t="s">
        <v>1634</v>
      </c>
      <c r="F299" s="149" t="s">
        <v>862</v>
      </c>
      <c r="G299" s="149"/>
      <c r="H299" s="149"/>
      <c r="I299" s="150">
        <v>42475</v>
      </c>
      <c r="J299" s="151" t="s">
        <v>12</v>
      </c>
      <c r="K299" s="150">
        <v>42475</v>
      </c>
      <c r="L299" s="152">
        <f>K299-I299</f>
        <v>0</v>
      </c>
      <c r="M299" s="149" t="s">
        <v>41</v>
      </c>
      <c r="N299" s="149" t="s">
        <v>25</v>
      </c>
      <c r="O299" s="153">
        <f>YEAR(I299)</f>
        <v>2016</v>
      </c>
      <c r="P299" s="154">
        <f>MONTH(I299)</f>
        <v>4</v>
      </c>
    </row>
    <row r="300" spans="1:16">
      <c r="A300" s="149" t="s">
        <v>3159</v>
      </c>
      <c r="B300" s="48" t="s">
        <v>993</v>
      </c>
      <c r="C300" s="149"/>
      <c r="D300" s="149" t="s">
        <v>3008</v>
      </c>
      <c r="E300" s="149" t="s">
        <v>1634</v>
      </c>
      <c r="F300" s="149" t="s">
        <v>914</v>
      </c>
      <c r="G300" s="149"/>
      <c r="H300" s="149"/>
      <c r="I300" s="150">
        <v>42475</v>
      </c>
      <c r="J300" s="151" t="s">
        <v>12</v>
      </c>
      <c r="K300" s="150">
        <v>42475</v>
      </c>
      <c r="L300" s="152">
        <f>K300-I300</f>
        <v>0</v>
      </c>
      <c r="M300" s="149" t="s">
        <v>41</v>
      </c>
      <c r="N300" s="149" t="s">
        <v>25</v>
      </c>
      <c r="O300" s="153">
        <f>YEAR(I300)</f>
        <v>2016</v>
      </c>
      <c r="P300" s="154">
        <f>MONTH(I300)</f>
        <v>4</v>
      </c>
    </row>
    <row r="301" spans="1:16">
      <c r="A301" s="149" t="s">
        <v>2855</v>
      </c>
      <c r="B301" s="48" t="s">
        <v>15</v>
      </c>
      <c r="C301" s="149" t="s">
        <v>62</v>
      </c>
      <c r="D301" s="149" t="s">
        <v>3005</v>
      </c>
      <c r="E301" s="149" t="s">
        <v>2161</v>
      </c>
      <c r="F301" s="149" t="s">
        <v>2162</v>
      </c>
      <c r="G301" s="149"/>
      <c r="H301" s="149"/>
      <c r="I301" s="150">
        <v>42468</v>
      </c>
      <c r="J301" s="151" t="s">
        <v>12</v>
      </c>
      <c r="K301" s="150">
        <v>42468</v>
      </c>
      <c r="L301" s="152">
        <f>K301-I301</f>
        <v>0</v>
      </c>
      <c r="M301" s="149" t="s">
        <v>41</v>
      </c>
      <c r="N301" s="149" t="s">
        <v>2792</v>
      </c>
      <c r="O301" s="153">
        <f>YEAR(I301)</f>
        <v>2016</v>
      </c>
      <c r="P301" s="154">
        <f>MONTH(I301)</f>
        <v>4</v>
      </c>
    </row>
    <row r="302" spans="1:16">
      <c r="A302" s="149" t="s">
        <v>3997</v>
      </c>
      <c r="B302" s="48" t="s">
        <v>832</v>
      </c>
      <c r="C302" s="149" t="s">
        <v>946</v>
      </c>
      <c r="D302" s="149" t="s">
        <v>1150</v>
      </c>
      <c r="E302" s="149" t="s">
        <v>1634</v>
      </c>
      <c r="F302" s="37" t="s">
        <v>3720</v>
      </c>
      <c r="G302" s="149"/>
      <c r="H302" s="149"/>
      <c r="I302" s="150">
        <v>42453</v>
      </c>
      <c r="J302" s="151" t="s">
        <v>12</v>
      </c>
      <c r="K302" s="150">
        <v>42453</v>
      </c>
      <c r="L302" s="152">
        <f>K302-I302</f>
        <v>0</v>
      </c>
      <c r="M302" s="149" t="s">
        <v>41</v>
      </c>
      <c r="N302" s="37" t="s">
        <v>25</v>
      </c>
      <c r="O302" s="153">
        <f>YEAR(I302)</f>
        <v>2016</v>
      </c>
      <c r="P302" s="154">
        <f>MONTH(I302)</f>
        <v>3</v>
      </c>
    </row>
    <row r="303" spans="1:16">
      <c r="A303" s="149" t="s">
        <v>3998</v>
      </c>
      <c r="B303" s="48" t="s">
        <v>832</v>
      </c>
      <c r="C303" s="149" t="s">
        <v>946</v>
      </c>
      <c r="D303" s="149" t="s">
        <v>1150</v>
      </c>
      <c r="E303" s="149" t="s">
        <v>1634</v>
      </c>
      <c r="F303" s="37" t="s">
        <v>2057</v>
      </c>
      <c r="G303" s="149"/>
      <c r="H303" s="149"/>
      <c r="I303" s="150">
        <v>42453</v>
      </c>
      <c r="J303" s="151" t="s">
        <v>12</v>
      </c>
      <c r="K303" s="150">
        <v>42453</v>
      </c>
      <c r="L303" s="152">
        <f>K303-I303</f>
        <v>0</v>
      </c>
      <c r="M303" s="149" t="s">
        <v>717</v>
      </c>
      <c r="N303" s="37" t="s">
        <v>94</v>
      </c>
      <c r="O303" s="153">
        <f>YEAR(I303)</f>
        <v>2016</v>
      </c>
      <c r="P303" s="154">
        <f>MONTH(I303)</f>
        <v>3</v>
      </c>
    </row>
    <row r="304" spans="1:16">
      <c r="A304" s="149" t="s">
        <v>3999</v>
      </c>
      <c r="B304" s="48" t="s">
        <v>832</v>
      </c>
      <c r="C304" s="149" t="s">
        <v>946</v>
      </c>
      <c r="D304" s="149" t="s">
        <v>1150</v>
      </c>
      <c r="E304" s="149" t="s">
        <v>1634</v>
      </c>
      <c r="F304" s="37" t="s">
        <v>1977</v>
      </c>
      <c r="G304" s="149"/>
      <c r="H304" s="149"/>
      <c r="I304" s="150">
        <v>42453</v>
      </c>
      <c r="J304" s="151" t="s">
        <v>12</v>
      </c>
      <c r="K304" s="150">
        <v>42453</v>
      </c>
      <c r="L304" s="152">
        <f>K304-I304</f>
        <v>0</v>
      </c>
      <c r="M304" s="149" t="s">
        <v>41</v>
      </c>
      <c r="N304" s="37" t="s">
        <v>3068</v>
      </c>
      <c r="O304" s="153">
        <f>YEAR(I304)</f>
        <v>2016</v>
      </c>
      <c r="P304" s="154">
        <f>MONTH(I304)</f>
        <v>3</v>
      </c>
    </row>
    <row r="305" spans="1:16">
      <c r="A305" s="149" t="s">
        <v>4000</v>
      </c>
      <c r="B305" s="48" t="s">
        <v>832</v>
      </c>
      <c r="C305" s="149" t="s">
        <v>946</v>
      </c>
      <c r="D305" s="149" t="s">
        <v>1150</v>
      </c>
      <c r="E305" s="149" t="s">
        <v>1634</v>
      </c>
      <c r="F305" s="37" t="s">
        <v>4004</v>
      </c>
      <c r="G305" s="149"/>
      <c r="H305" s="149"/>
      <c r="I305" s="150">
        <v>42453</v>
      </c>
      <c r="J305" s="151" t="s">
        <v>12</v>
      </c>
      <c r="K305" s="150">
        <v>42453</v>
      </c>
      <c r="L305" s="152">
        <f>K305-I305</f>
        <v>0</v>
      </c>
      <c r="M305" s="149" t="s">
        <v>41</v>
      </c>
      <c r="N305" s="37" t="s">
        <v>3068</v>
      </c>
      <c r="O305" s="153">
        <f>YEAR(I305)</f>
        <v>2016</v>
      </c>
      <c r="P305" s="154">
        <f>MONTH(I305)</f>
        <v>3</v>
      </c>
    </row>
    <row r="306" spans="1:16">
      <c r="A306" s="149" t="s">
        <v>4001</v>
      </c>
      <c r="B306" s="48" t="s">
        <v>832</v>
      </c>
      <c r="C306" s="149" t="s">
        <v>946</v>
      </c>
      <c r="D306" s="149" t="s">
        <v>1150</v>
      </c>
      <c r="E306" s="149" t="s">
        <v>1634</v>
      </c>
      <c r="F306" s="37" t="s">
        <v>4005</v>
      </c>
      <c r="G306" s="149"/>
      <c r="H306" s="149"/>
      <c r="I306" s="150">
        <v>42453</v>
      </c>
      <c r="J306" s="151" t="s">
        <v>12</v>
      </c>
      <c r="K306" s="150">
        <v>42453</v>
      </c>
      <c r="L306" s="152">
        <f>K306-I306</f>
        <v>0</v>
      </c>
      <c r="M306" s="149" t="s">
        <v>41</v>
      </c>
      <c r="N306" s="37" t="s">
        <v>25</v>
      </c>
      <c r="O306" s="153">
        <f>YEAR(I306)</f>
        <v>2016</v>
      </c>
      <c r="P306" s="154">
        <f>MONTH(I306)</f>
        <v>3</v>
      </c>
    </row>
    <row r="307" spans="1:16">
      <c r="A307" s="149" t="s">
        <v>4002</v>
      </c>
      <c r="B307" s="48" t="s">
        <v>832</v>
      </c>
      <c r="C307" s="149" t="s">
        <v>946</v>
      </c>
      <c r="D307" s="149" t="s">
        <v>1150</v>
      </c>
      <c r="E307" s="149" t="s">
        <v>1634</v>
      </c>
      <c r="F307" s="37" t="s">
        <v>6</v>
      </c>
      <c r="G307" s="149"/>
      <c r="H307" s="149"/>
      <c r="I307" s="150">
        <v>42453</v>
      </c>
      <c r="J307" s="151" t="s">
        <v>12</v>
      </c>
      <c r="K307" s="150">
        <v>42453</v>
      </c>
      <c r="L307" s="152">
        <f>K307-I307</f>
        <v>0</v>
      </c>
      <c r="M307" s="149" t="s">
        <v>41</v>
      </c>
      <c r="N307" s="37" t="s">
        <v>3068</v>
      </c>
      <c r="O307" s="153">
        <f>YEAR(I307)</f>
        <v>2016</v>
      </c>
      <c r="P307" s="154">
        <f>MONTH(I307)</f>
        <v>3</v>
      </c>
    </row>
    <row r="308" spans="1:16">
      <c r="A308" s="149" t="s">
        <v>3211</v>
      </c>
      <c r="B308" s="48" t="s">
        <v>832</v>
      </c>
      <c r="C308" s="149" t="s">
        <v>946</v>
      </c>
      <c r="D308" s="149" t="s">
        <v>1150</v>
      </c>
      <c r="E308" s="149" t="s">
        <v>1634</v>
      </c>
      <c r="F308" s="37" t="s">
        <v>2754</v>
      </c>
      <c r="G308" s="149"/>
      <c r="H308" s="149"/>
      <c r="I308" s="150">
        <v>42453</v>
      </c>
      <c r="J308" s="151" t="s">
        <v>12</v>
      </c>
      <c r="K308" s="150">
        <v>42453</v>
      </c>
      <c r="L308" s="152">
        <f>K308-I308</f>
        <v>0</v>
      </c>
      <c r="M308" s="149" t="s">
        <v>41</v>
      </c>
      <c r="N308" s="37" t="s">
        <v>25</v>
      </c>
      <c r="O308" s="153">
        <f>YEAR(I308)</f>
        <v>2016</v>
      </c>
      <c r="P308" s="154">
        <f>MONTH(I308)</f>
        <v>3</v>
      </c>
    </row>
    <row r="309" spans="1:16">
      <c r="A309" s="149" t="s">
        <v>4003</v>
      </c>
      <c r="B309" s="48" t="s">
        <v>832</v>
      </c>
      <c r="C309" s="149" t="s">
        <v>946</v>
      </c>
      <c r="D309" s="149" t="s">
        <v>1150</v>
      </c>
      <c r="E309" s="149" t="s">
        <v>1634</v>
      </c>
      <c r="F309" s="37" t="s">
        <v>1977</v>
      </c>
      <c r="G309" s="149"/>
      <c r="H309" s="149"/>
      <c r="I309" s="150">
        <v>42453</v>
      </c>
      <c r="J309" s="151" t="s">
        <v>12</v>
      </c>
      <c r="K309" s="150">
        <v>42453</v>
      </c>
      <c r="L309" s="152">
        <f>K309-I309</f>
        <v>0</v>
      </c>
      <c r="M309" s="149" t="s">
        <v>41</v>
      </c>
      <c r="N309" s="37" t="s">
        <v>3068</v>
      </c>
      <c r="O309" s="153">
        <f>YEAR(I309)</f>
        <v>2016</v>
      </c>
      <c r="P309" s="154">
        <f>MONTH(I309)</f>
        <v>3</v>
      </c>
    </row>
    <row r="310" spans="1:16">
      <c r="A310" s="149" t="s">
        <v>2197</v>
      </c>
      <c r="B310" s="48" t="s">
        <v>993</v>
      </c>
      <c r="C310" s="149"/>
      <c r="D310" s="149" t="s">
        <v>3008</v>
      </c>
      <c r="E310" s="149" t="s">
        <v>1634</v>
      </c>
      <c r="F310" s="149" t="s">
        <v>3720</v>
      </c>
      <c r="G310" s="149"/>
      <c r="H310" s="149"/>
      <c r="I310" s="150">
        <v>42452</v>
      </c>
      <c r="J310" s="151" t="s">
        <v>12</v>
      </c>
      <c r="K310" s="150">
        <v>42452</v>
      </c>
      <c r="L310" s="152">
        <f>K310-I310</f>
        <v>0</v>
      </c>
      <c r="M310" s="149" t="s">
        <v>717</v>
      </c>
      <c r="N310" s="149" t="s">
        <v>3598</v>
      </c>
      <c r="O310" s="153">
        <f>YEAR(I310)</f>
        <v>2016</v>
      </c>
      <c r="P310" s="154">
        <f>MONTH(I310)</f>
        <v>3</v>
      </c>
    </row>
    <row r="311" spans="1:16">
      <c r="A311" s="149" t="s">
        <v>4097</v>
      </c>
      <c r="B311" s="48" t="s">
        <v>993</v>
      </c>
      <c r="C311" s="149"/>
      <c r="D311" s="149" t="s">
        <v>3008</v>
      </c>
      <c r="E311" s="149" t="s">
        <v>1634</v>
      </c>
      <c r="F311" s="149" t="s">
        <v>2134</v>
      </c>
      <c r="G311" s="149"/>
      <c r="H311" s="149"/>
      <c r="I311" s="150">
        <v>42452</v>
      </c>
      <c r="J311" s="151" t="s">
        <v>12</v>
      </c>
      <c r="K311" s="150">
        <v>42452</v>
      </c>
      <c r="L311" s="152">
        <f>K311-I311</f>
        <v>0</v>
      </c>
      <c r="M311" s="149" t="s">
        <v>41</v>
      </c>
      <c r="N311" s="149" t="s">
        <v>3150</v>
      </c>
      <c r="O311" s="153">
        <f>YEAR(I311)</f>
        <v>2016</v>
      </c>
      <c r="P311" s="154">
        <f>MONTH(I311)</f>
        <v>3</v>
      </c>
    </row>
    <row r="312" spans="1:16">
      <c r="A312" s="149" t="s">
        <v>4098</v>
      </c>
      <c r="B312" s="48" t="s">
        <v>993</v>
      </c>
      <c r="C312" s="149"/>
      <c r="D312" s="149" t="s">
        <v>3008</v>
      </c>
      <c r="E312" s="149" t="s">
        <v>1634</v>
      </c>
      <c r="F312" s="149" t="s">
        <v>111</v>
      </c>
      <c r="G312" s="149"/>
      <c r="H312" s="149"/>
      <c r="I312" s="150">
        <v>42452</v>
      </c>
      <c r="J312" s="151" t="s">
        <v>12</v>
      </c>
      <c r="K312" s="150">
        <v>42452</v>
      </c>
      <c r="L312" s="152">
        <f>K312-I312</f>
        <v>0</v>
      </c>
      <c r="M312" s="149" t="s">
        <v>41</v>
      </c>
      <c r="N312" s="149" t="s">
        <v>4108</v>
      </c>
      <c r="O312" s="153">
        <f>YEAR(I312)</f>
        <v>2016</v>
      </c>
      <c r="P312" s="154">
        <f>MONTH(I312)</f>
        <v>3</v>
      </c>
    </row>
    <row r="313" spans="1:16">
      <c r="A313" s="149" t="s">
        <v>4099</v>
      </c>
      <c r="B313" s="48" t="s">
        <v>993</v>
      </c>
      <c r="C313" s="149"/>
      <c r="D313" s="149" t="s">
        <v>3008</v>
      </c>
      <c r="E313" s="149" t="s">
        <v>1634</v>
      </c>
      <c r="F313" s="149" t="s">
        <v>3015</v>
      </c>
      <c r="G313" s="149"/>
      <c r="H313" s="149"/>
      <c r="I313" s="150">
        <v>42452</v>
      </c>
      <c r="J313" s="151" t="s">
        <v>12</v>
      </c>
      <c r="K313" s="150">
        <v>42452</v>
      </c>
      <c r="L313" s="152">
        <f>K313-I313</f>
        <v>0</v>
      </c>
      <c r="M313" s="149" t="s">
        <v>41</v>
      </c>
      <c r="N313" s="149" t="s">
        <v>4109</v>
      </c>
      <c r="O313" s="153">
        <f>YEAR(I313)</f>
        <v>2016</v>
      </c>
      <c r="P313" s="154">
        <f>MONTH(I313)</f>
        <v>3</v>
      </c>
    </row>
    <row r="314" spans="1:16">
      <c r="A314" s="149" t="s">
        <v>4100</v>
      </c>
      <c r="B314" s="48" t="s">
        <v>993</v>
      </c>
      <c r="C314" s="149"/>
      <c r="D314" s="149" t="s">
        <v>3008</v>
      </c>
      <c r="E314" s="149" t="s">
        <v>1634</v>
      </c>
      <c r="F314" s="149" t="s">
        <v>3440</v>
      </c>
      <c r="G314" s="149"/>
      <c r="H314" s="149"/>
      <c r="I314" s="150">
        <v>42452</v>
      </c>
      <c r="J314" s="151" t="s">
        <v>12</v>
      </c>
      <c r="K314" s="150">
        <v>42452</v>
      </c>
      <c r="L314" s="152">
        <f>K314-I314</f>
        <v>0</v>
      </c>
      <c r="M314" s="149" t="s">
        <v>41</v>
      </c>
      <c r="N314" s="149" t="s">
        <v>3150</v>
      </c>
      <c r="O314" s="153">
        <f>YEAR(I314)</f>
        <v>2016</v>
      </c>
      <c r="P314" s="154">
        <f>MONTH(I314)</f>
        <v>3</v>
      </c>
    </row>
    <row r="315" spans="1:16">
      <c r="A315" s="149" t="s">
        <v>4101</v>
      </c>
      <c r="B315" s="48" t="s">
        <v>993</v>
      </c>
      <c r="C315" s="149"/>
      <c r="D315" s="149" t="s">
        <v>3008</v>
      </c>
      <c r="E315" s="149" t="s">
        <v>1634</v>
      </c>
      <c r="F315" s="149" t="s">
        <v>2134</v>
      </c>
      <c r="G315" s="149"/>
      <c r="H315" s="149"/>
      <c r="I315" s="150">
        <v>42452</v>
      </c>
      <c r="J315" s="151" t="s">
        <v>12</v>
      </c>
      <c r="K315" s="150">
        <v>42452</v>
      </c>
      <c r="L315" s="152">
        <f>K315-I315</f>
        <v>0</v>
      </c>
      <c r="M315" s="149" t="s">
        <v>41</v>
      </c>
      <c r="N315" s="149" t="s">
        <v>25</v>
      </c>
      <c r="O315" s="153">
        <f>YEAR(I315)</f>
        <v>2016</v>
      </c>
      <c r="P315" s="154">
        <f>MONTH(I315)</f>
        <v>3</v>
      </c>
    </row>
    <row r="316" spans="1:16">
      <c r="A316" s="149" t="s">
        <v>3708</v>
      </c>
      <c r="B316" s="48" t="s">
        <v>993</v>
      </c>
      <c r="C316" s="149"/>
      <c r="D316" s="149" t="s">
        <v>3008</v>
      </c>
      <c r="E316" s="149" t="s">
        <v>1634</v>
      </c>
      <c r="F316" s="149" t="s">
        <v>111</v>
      </c>
      <c r="G316" s="149"/>
      <c r="H316" s="149"/>
      <c r="I316" s="150">
        <v>42452</v>
      </c>
      <c r="J316" s="151" t="s">
        <v>12</v>
      </c>
      <c r="K316" s="150">
        <v>42452</v>
      </c>
      <c r="L316" s="152">
        <f>K316-I316</f>
        <v>0</v>
      </c>
      <c r="M316" s="149" t="s">
        <v>41</v>
      </c>
      <c r="N316" s="149" t="s">
        <v>3150</v>
      </c>
      <c r="O316" s="153">
        <f>YEAR(I316)</f>
        <v>2016</v>
      </c>
      <c r="P316" s="154">
        <f>MONTH(I316)</f>
        <v>3</v>
      </c>
    </row>
    <row r="317" spans="1:16">
      <c r="A317" s="149" t="s">
        <v>3436</v>
      </c>
      <c r="B317" s="48" t="s">
        <v>993</v>
      </c>
      <c r="C317" s="149"/>
      <c r="D317" s="149" t="s">
        <v>3008</v>
      </c>
      <c r="E317" s="149" t="s">
        <v>1634</v>
      </c>
      <c r="F317" s="149" t="s">
        <v>3440</v>
      </c>
      <c r="G317" s="149"/>
      <c r="H317" s="149"/>
      <c r="I317" s="150">
        <v>42452</v>
      </c>
      <c r="J317" s="151" t="s">
        <v>12</v>
      </c>
      <c r="K317" s="150">
        <v>42452</v>
      </c>
      <c r="L317" s="152">
        <f>K317-I317</f>
        <v>0</v>
      </c>
      <c r="M317" s="149" t="s">
        <v>41</v>
      </c>
      <c r="N317" s="149" t="s">
        <v>3150</v>
      </c>
      <c r="O317" s="153">
        <f>YEAR(I317)</f>
        <v>2016</v>
      </c>
      <c r="P317" s="154">
        <f>MONTH(I317)</f>
        <v>3</v>
      </c>
    </row>
    <row r="318" spans="1:16">
      <c r="A318" s="149" t="s">
        <v>4102</v>
      </c>
      <c r="B318" s="48" t="s">
        <v>993</v>
      </c>
      <c r="C318" s="149"/>
      <c r="D318" s="149" t="s">
        <v>3008</v>
      </c>
      <c r="E318" s="149" t="s">
        <v>1634</v>
      </c>
      <c r="F318" s="149" t="s">
        <v>4106</v>
      </c>
      <c r="G318" s="149"/>
      <c r="H318" s="149"/>
      <c r="I318" s="150">
        <v>42452</v>
      </c>
      <c r="J318" s="151" t="s">
        <v>12</v>
      </c>
      <c r="K318" s="150">
        <v>42452</v>
      </c>
      <c r="L318" s="152">
        <f>K318-I318</f>
        <v>0</v>
      </c>
      <c r="M318" s="149" t="s">
        <v>41</v>
      </c>
      <c r="N318" s="149" t="s">
        <v>25</v>
      </c>
      <c r="O318" s="153">
        <f>YEAR(I318)</f>
        <v>2016</v>
      </c>
      <c r="P318" s="154">
        <f>MONTH(I318)</f>
        <v>3</v>
      </c>
    </row>
    <row r="319" spans="1:16">
      <c r="A319" s="149" t="s">
        <v>3796</v>
      </c>
      <c r="B319" s="48" t="s">
        <v>993</v>
      </c>
      <c r="C319" s="149"/>
      <c r="D319" s="149" t="s">
        <v>3008</v>
      </c>
      <c r="E319" s="149" t="s">
        <v>1634</v>
      </c>
      <c r="F319" s="149" t="s">
        <v>119</v>
      </c>
      <c r="G319" s="149"/>
      <c r="H319" s="149"/>
      <c r="I319" s="150">
        <v>42452</v>
      </c>
      <c r="J319" s="151" t="s">
        <v>12</v>
      </c>
      <c r="K319" s="150">
        <v>42452</v>
      </c>
      <c r="L319" s="152">
        <f>K319-I319</f>
        <v>0</v>
      </c>
      <c r="M319" s="149" t="s">
        <v>41</v>
      </c>
      <c r="N319" s="149" t="s">
        <v>3150</v>
      </c>
      <c r="O319" s="153">
        <f>YEAR(I319)</f>
        <v>2016</v>
      </c>
      <c r="P319" s="154">
        <f>MONTH(I319)</f>
        <v>3</v>
      </c>
    </row>
    <row r="320" spans="1:16">
      <c r="A320" s="149" t="s">
        <v>486</v>
      </c>
      <c r="B320" s="48" t="s">
        <v>993</v>
      </c>
      <c r="C320" s="149"/>
      <c r="D320" s="149" t="s">
        <v>3008</v>
      </c>
      <c r="E320" s="149" t="s">
        <v>1634</v>
      </c>
      <c r="F320" s="149" t="s">
        <v>862</v>
      </c>
      <c r="G320" s="149"/>
      <c r="H320" s="149"/>
      <c r="I320" s="150">
        <v>42452</v>
      </c>
      <c r="J320" s="151" t="s">
        <v>12</v>
      </c>
      <c r="K320" s="150">
        <v>42452</v>
      </c>
      <c r="L320" s="152">
        <f>K320-I320</f>
        <v>0</v>
      </c>
      <c r="M320" s="149" t="s">
        <v>41</v>
      </c>
      <c r="N320" s="149" t="s">
        <v>3150</v>
      </c>
      <c r="O320" s="153">
        <f>YEAR(I320)</f>
        <v>2016</v>
      </c>
      <c r="P320" s="154">
        <f>MONTH(I320)</f>
        <v>3</v>
      </c>
    </row>
    <row r="321" spans="1:16">
      <c r="A321" s="149" t="s">
        <v>3412</v>
      </c>
      <c r="B321" s="48" t="s">
        <v>993</v>
      </c>
      <c r="C321" s="149"/>
      <c r="D321" s="149" t="s">
        <v>3008</v>
      </c>
      <c r="E321" s="149" t="s">
        <v>1634</v>
      </c>
      <c r="F321" s="149" t="s">
        <v>2514</v>
      </c>
      <c r="G321" s="149"/>
      <c r="H321" s="149"/>
      <c r="I321" s="150">
        <v>42452</v>
      </c>
      <c r="J321" s="151" t="s">
        <v>12</v>
      </c>
      <c r="K321" s="150">
        <v>42452</v>
      </c>
      <c r="L321" s="152">
        <f>K321-I321</f>
        <v>0</v>
      </c>
      <c r="M321" s="149" t="s">
        <v>41</v>
      </c>
      <c r="N321" s="149" t="s">
        <v>25</v>
      </c>
      <c r="O321" s="153">
        <f>YEAR(I321)</f>
        <v>2016</v>
      </c>
      <c r="P321" s="154">
        <f>MONTH(I321)</f>
        <v>3</v>
      </c>
    </row>
    <row r="322" spans="1:16">
      <c r="A322" s="149" t="s">
        <v>4090</v>
      </c>
      <c r="B322" s="48" t="s">
        <v>993</v>
      </c>
      <c r="C322" s="149"/>
      <c r="D322" s="149" t="s">
        <v>3008</v>
      </c>
      <c r="E322" s="149" t="s">
        <v>1634</v>
      </c>
      <c r="F322" s="149" t="s">
        <v>2134</v>
      </c>
      <c r="G322" s="149"/>
      <c r="H322" s="149"/>
      <c r="I322" s="150">
        <v>42452</v>
      </c>
      <c r="J322" s="151" t="s">
        <v>12</v>
      </c>
      <c r="K322" s="150">
        <v>42452</v>
      </c>
      <c r="L322" s="152">
        <f>K322-I322</f>
        <v>0</v>
      </c>
      <c r="M322" s="149" t="s">
        <v>41</v>
      </c>
      <c r="N322" s="149" t="s">
        <v>25</v>
      </c>
      <c r="O322" s="153">
        <f>YEAR(I322)</f>
        <v>2016</v>
      </c>
      <c r="P322" s="154">
        <f>MONTH(I322)</f>
        <v>3</v>
      </c>
    </row>
    <row r="323" spans="1:16">
      <c r="A323" s="149" t="s">
        <v>3302</v>
      </c>
      <c r="B323" s="48" t="s">
        <v>993</v>
      </c>
      <c r="C323" s="149"/>
      <c r="D323" s="149" t="s">
        <v>3008</v>
      </c>
      <c r="E323" s="149" t="s">
        <v>1634</v>
      </c>
      <c r="F323" s="149" t="s">
        <v>2134</v>
      </c>
      <c r="G323" s="149"/>
      <c r="H323" s="149"/>
      <c r="I323" s="150">
        <v>42452</v>
      </c>
      <c r="J323" s="151" t="s">
        <v>12</v>
      </c>
      <c r="K323" s="150">
        <v>42452</v>
      </c>
      <c r="L323" s="152">
        <f>K323-I323</f>
        <v>0</v>
      </c>
      <c r="M323" s="149" t="s">
        <v>41</v>
      </c>
      <c r="N323" s="149" t="s">
        <v>25</v>
      </c>
      <c r="O323" s="153">
        <f>YEAR(I323)</f>
        <v>2016</v>
      </c>
      <c r="P323" s="154">
        <f>MONTH(I323)</f>
        <v>3</v>
      </c>
    </row>
    <row r="324" spans="1:16">
      <c r="A324" s="149" t="s">
        <v>4103</v>
      </c>
      <c r="B324" s="48" t="s">
        <v>993</v>
      </c>
      <c r="C324" s="149"/>
      <c r="D324" s="149" t="s">
        <v>3008</v>
      </c>
      <c r="E324" s="149" t="s">
        <v>1634</v>
      </c>
      <c r="F324" s="149" t="s">
        <v>2166</v>
      </c>
      <c r="G324" s="149"/>
      <c r="H324" s="149"/>
      <c r="I324" s="150">
        <v>42452</v>
      </c>
      <c r="J324" s="151" t="s">
        <v>12</v>
      </c>
      <c r="K324" s="150">
        <v>42452</v>
      </c>
      <c r="L324" s="152">
        <f>K324-I324</f>
        <v>0</v>
      </c>
      <c r="M324" s="149" t="s">
        <v>41</v>
      </c>
      <c r="N324" s="149" t="s">
        <v>25</v>
      </c>
      <c r="O324" s="153">
        <f>YEAR(I324)</f>
        <v>2016</v>
      </c>
      <c r="P324" s="154">
        <f>MONTH(I324)</f>
        <v>3</v>
      </c>
    </row>
    <row r="325" spans="1:16">
      <c r="A325" s="149" t="s">
        <v>4104</v>
      </c>
      <c r="B325" s="48" t="s">
        <v>993</v>
      </c>
      <c r="C325" s="149"/>
      <c r="D325" s="149" t="s">
        <v>3008</v>
      </c>
      <c r="E325" s="149" t="s">
        <v>1634</v>
      </c>
      <c r="F325" s="149" t="s">
        <v>4107</v>
      </c>
      <c r="G325" s="149"/>
      <c r="H325" s="149"/>
      <c r="I325" s="150">
        <v>42452</v>
      </c>
      <c r="J325" s="151" t="s">
        <v>12</v>
      </c>
      <c r="K325" s="150">
        <v>42452</v>
      </c>
      <c r="L325" s="152">
        <f>K325-I325</f>
        <v>0</v>
      </c>
      <c r="M325" s="149" t="s">
        <v>41</v>
      </c>
      <c r="N325" s="149" t="s">
        <v>25</v>
      </c>
      <c r="O325" s="153">
        <f>YEAR(I325)</f>
        <v>2016</v>
      </c>
      <c r="P325" s="154">
        <f>MONTH(I325)</f>
        <v>3</v>
      </c>
    </row>
    <row r="326" spans="1:16">
      <c r="A326" s="149" t="s">
        <v>4105</v>
      </c>
      <c r="B326" s="48" t="s">
        <v>993</v>
      </c>
      <c r="C326" s="149"/>
      <c r="D326" s="149" t="s">
        <v>3008</v>
      </c>
      <c r="E326" s="149" t="s">
        <v>1634</v>
      </c>
      <c r="F326" s="149" t="s">
        <v>2171</v>
      </c>
      <c r="G326" s="149"/>
      <c r="H326" s="149"/>
      <c r="I326" s="150">
        <v>42452</v>
      </c>
      <c r="J326" s="151" t="s">
        <v>12</v>
      </c>
      <c r="K326" s="150">
        <v>42452</v>
      </c>
      <c r="L326" s="152">
        <f>K326-I326</f>
        <v>0</v>
      </c>
      <c r="M326" s="149" t="s">
        <v>41</v>
      </c>
      <c r="N326" s="149" t="s">
        <v>3329</v>
      </c>
      <c r="O326" s="153">
        <f>YEAR(I326)</f>
        <v>2016</v>
      </c>
      <c r="P326" s="154">
        <f>MONTH(I326)</f>
        <v>3</v>
      </c>
    </row>
    <row r="327" spans="1:16">
      <c r="A327" s="149" t="s">
        <v>191</v>
      </c>
      <c r="B327" s="48" t="s">
        <v>830</v>
      </c>
      <c r="C327" s="149"/>
      <c r="D327" s="149" t="s">
        <v>3008</v>
      </c>
      <c r="E327" s="149" t="s">
        <v>1634</v>
      </c>
      <c r="F327" s="48" t="s">
        <v>1972</v>
      </c>
      <c r="G327" s="149"/>
      <c r="H327" s="149"/>
      <c r="I327" s="150">
        <v>42450</v>
      </c>
      <c r="J327" s="151" t="s">
        <v>12</v>
      </c>
      <c r="K327" s="150">
        <v>42450</v>
      </c>
      <c r="L327" s="152">
        <f>K327-I327</f>
        <v>0</v>
      </c>
      <c r="M327" s="149" t="s">
        <v>41</v>
      </c>
      <c r="N327" s="48" t="s">
        <v>3069</v>
      </c>
      <c r="O327" s="153">
        <f>YEAR(I327)</f>
        <v>2016</v>
      </c>
      <c r="P327" s="154">
        <f>MONTH(I327)</f>
        <v>3</v>
      </c>
    </row>
    <row r="328" spans="1:16">
      <c r="A328" s="149" t="s">
        <v>3085</v>
      </c>
      <c r="B328" s="48" t="s">
        <v>830</v>
      </c>
      <c r="C328" s="149"/>
      <c r="D328" s="149" t="s">
        <v>3008</v>
      </c>
      <c r="E328" s="149" t="s">
        <v>1634</v>
      </c>
      <c r="F328" s="48" t="s">
        <v>3090</v>
      </c>
      <c r="G328" s="149"/>
      <c r="H328" s="149"/>
      <c r="I328" s="150">
        <v>42450</v>
      </c>
      <c r="J328" s="151" t="s">
        <v>12</v>
      </c>
      <c r="K328" s="150">
        <v>42450</v>
      </c>
      <c r="L328" s="152">
        <f>K328-I328</f>
        <v>0</v>
      </c>
      <c r="M328" s="149" t="s">
        <v>717</v>
      </c>
      <c r="N328" s="48" t="s">
        <v>3223</v>
      </c>
      <c r="O328" s="153">
        <f>YEAR(I328)</f>
        <v>2016</v>
      </c>
      <c r="P328" s="154">
        <f>MONTH(I328)</f>
        <v>3</v>
      </c>
    </row>
    <row r="329" spans="1:16">
      <c r="A329" s="149" t="s">
        <v>3782</v>
      </c>
      <c r="B329" s="48" t="s">
        <v>830</v>
      </c>
      <c r="C329" s="149"/>
      <c r="D329" s="149" t="s">
        <v>3008</v>
      </c>
      <c r="E329" s="149" t="s">
        <v>1634</v>
      </c>
      <c r="F329" s="48" t="s">
        <v>862</v>
      </c>
      <c r="G329" s="149"/>
      <c r="H329" s="149"/>
      <c r="I329" s="150">
        <v>42450</v>
      </c>
      <c r="J329" s="151" t="s">
        <v>12</v>
      </c>
      <c r="K329" s="150">
        <v>42450</v>
      </c>
      <c r="L329" s="152">
        <f>K329-I329</f>
        <v>0</v>
      </c>
      <c r="M329" s="149" t="s">
        <v>41</v>
      </c>
      <c r="N329" s="48" t="s">
        <v>3158</v>
      </c>
      <c r="O329" s="153">
        <f>YEAR(I329)</f>
        <v>2016</v>
      </c>
      <c r="P329" s="154">
        <f>MONTH(I329)</f>
        <v>3</v>
      </c>
    </row>
    <row r="330" spans="1:16">
      <c r="A330" s="149" t="s">
        <v>3302</v>
      </c>
      <c r="B330" s="48" t="s">
        <v>830</v>
      </c>
      <c r="C330" s="149"/>
      <c r="D330" s="149" t="s">
        <v>3008</v>
      </c>
      <c r="E330" s="149" t="s">
        <v>1634</v>
      </c>
      <c r="F330" s="48" t="s">
        <v>2134</v>
      </c>
      <c r="G330" s="149"/>
      <c r="H330" s="149"/>
      <c r="I330" s="150">
        <v>42450</v>
      </c>
      <c r="J330" s="151" t="s">
        <v>12</v>
      </c>
      <c r="K330" s="150">
        <v>42450</v>
      </c>
      <c r="L330" s="152">
        <f>K330-I330</f>
        <v>0</v>
      </c>
      <c r="M330" s="149" t="s">
        <v>41</v>
      </c>
      <c r="N330" s="48" t="s">
        <v>3785</v>
      </c>
      <c r="O330" s="153">
        <f>YEAR(I330)</f>
        <v>2016</v>
      </c>
      <c r="P330" s="154">
        <f>MONTH(I330)</f>
        <v>3</v>
      </c>
    </row>
    <row r="331" spans="1:16">
      <c r="A331" s="149" t="s">
        <v>3783</v>
      </c>
      <c r="B331" s="48" t="s">
        <v>830</v>
      </c>
      <c r="C331" s="149"/>
      <c r="D331" s="149" t="s">
        <v>3008</v>
      </c>
      <c r="E331" s="149" t="s">
        <v>1634</v>
      </c>
      <c r="F331" s="48" t="s">
        <v>862</v>
      </c>
      <c r="G331" s="149"/>
      <c r="H331" s="149"/>
      <c r="I331" s="150">
        <v>42450</v>
      </c>
      <c r="J331" s="151" t="s">
        <v>12</v>
      </c>
      <c r="K331" s="150">
        <v>42450</v>
      </c>
      <c r="L331" s="152">
        <f>K331-I331</f>
        <v>0</v>
      </c>
      <c r="M331" s="149" t="s">
        <v>41</v>
      </c>
      <c r="N331" s="48" t="s">
        <v>3785</v>
      </c>
      <c r="O331" s="153">
        <f>YEAR(I331)</f>
        <v>2016</v>
      </c>
      <c r="P331" s="154">
        <f>MONTH(I331)</f>
        <v>3</v>
      </c>
    </row>
    <row r="332" spans="1:16">
      <c r="A332" s="149" t="s">
        <v>2864</v>
      </c>
      <c r="B332" s="48" t="s">
        <v>830</v>
      </c>
      <c r="C332" s="149"/>
      <c r="D332" s="149" t="s">
        <v>3008</v>
      </c>
      <c r="E332" s="149" t="s">
        <v>1634</v>
      </c>
      <c r="F332" s="48" t="s">
        <v>2854</v>
      </c>
      <c r="G332" s="149"/>
      <c r="H332" s="149"/>
      <c r="I332" s="150">
        <v>42450</v>
      </c>
      <c r="J332" s="151" t="s">
        <v>12</v>
      </c>
      <c r="K332" s="150">
        <v>42450</v>
      </c>
      <c r="L332" s="152">
        <f>K332-I332</f>
        <v>0</v>
      </c>
      <c r="M332" s="149" t="s">
        <v>41</v>
      </c>
      <c r="N332" s="48" t="s">
        <v>3785</v>
      </c>
      <c r="O332" s="153">
        <f>YEAR(I332)</f>
        <v>2016</v>
      </c>
      <c r="P332" s="154">
        <f>MONTH(I332)</f>
        <v>3</v>
      </c>
    </row>
    <row r="333" spans="1:16">
      <c r="A333" s="149" t="s">
        <v>3784</v>
      </c>
      <c r="B333" s="48" t="s">
        <v>830</v>
      </c>
      <c r="C333" s="149"/>
      <c r="D333" s="149" t="s">
        <v>3008</v>
      </c>
      <c r="E333" s="149" t="s">
        <v>1634</v>
      </c>
      <c r="F333" s="48" t="s">
        <v>3090</v>
      </c>
      <c r="G333" s="149"/>
      <c r="H333" s="149"/>
      <c r="I333" s="150">
        <v>42450</v>
      </c>
      <c r="J333" s="151" t="s">
        <v>12</v>
      </c>
      <c r="K333" s="150">
        <v>42450</v>
      </c>
      <c r="L333" s="152">
        <f>K333-I333</f>
        <v>0</v>
      </c>
      <c r="M333" s="149" t="s">
        <v>717</v>
      </c>
      <c r="N333" s="48" t="s">
        <v>3223</v>
      </c>
      <c r="O333" s="153">
        <f>YEAR(I333)</f>
        <v>2016</v>
      </c>
      <c r="P333" s="154">
        <f>MONTH(I333)</f>
        <v>3</v>
      </c>
    </row>
    <row r="334" spans="1:16">
      <c r="A334" s="149" t="s">
        <v>3031</v>
      </c>
      <c r="B334" s="48" t="s">
        <v>37</v>
      </c>
      <c r="C334" s="149"/>
      <c r="D334" s="149" t="s">
        <v>3005</v>
      </c>
      <c r="E334" s="149" t="s">
        <v>1634</v>
      </c>
      <c r="F334" s="149" t="s">
        <v>846</v>
      </c>
      <c r="G334" s="149"/>
      <c r="H334" s="149"/>
      <c r="I334" s="150">
        <v>42440</v>
      </c>
      <c r="J334" s="151" t="s">
        <v>12</v>
      </c>
      <c r="K334" s="150">
        <v>42440</v>
      </c>
      <c r="L334" s="152">
        <f>K334-I334</f>
        <v>0</v>
      </c>
      <c r="M334" s="149" t="s">
        <v>41</v>
      </c>
      <c r="N334" s="149" t="s">
        <v>3441</v>
      </c>
      <c r="O334" s="153">
        <f>YEAR(I334)</f>
        <v>2016</v>
      </c>
      <c r="P334" s="154">
        <f>MONTH(I334)</f>
        <v>3</v>
      </c>
    </row>
    <row r="335" spans="1:16">
      <c r="A335" s="149" t="s">
        <v>3430</v>
      </c>
      <c r="B335" s="48" t="s">
        <v>37</v>
      </c>
      <c r="C335" s="149"/>
      <c r="D335" s="149" t="s">
        <v>3005</v>
      </c>
      <c r="E335" s="149" t="s">
        <v>1634</v>
      </c>
      <c r="F335" s="149" t="s">
        <v>3078</v>
      </c>
      <c r="G335" s="149"/>
      <c r="H335" s="149"/>
      <c r="I335" s="150">
        <v>42440</v>
      </c>
      <c r="J335" s="151" t="s">
        <v>12</v>
      </c>
      <c r="K335" s="150">
        <v>42440</v>
      </c>
      <c r="L335" s="152">
        <f>K335-I335</f>
        <v>0</v>
      </c>
      <c r="M335" s="149" t="s">
        <v>41</v>
      </c>
      <c r="N335" s="149" t="s">
        <v>3424</v>
      </c>
      <c r="O335" s="153">
        <f>YEAR(I335)</f>
        <v>2016</v>
      </c>
      <c r="P335" s="154">
        <f>MONTH(I335)</f>
        <v>3</v>
      </c>
    </row>
    <row r="336" spans="1:16">
      <c r="A336" s="149" t="s">
        <v>2766</v>
      </c>
      <c r="B336" s="48" t="s">
        <v>37</v>
      </c>
      <c r="C336" s="149"/>
      <c r="D336" s="149" t="s">
        <v>3005</v>
      </c>
      <c r="E336" s="149" t="s">
        <v>1634</v>
      </c>
      <c r="F336" s="149" t="s">
        <v>2098</v>
      </c>
      <c r="G336" s="149"/>
      <c r="H336" s="149"/>
      <c r="I336" s="150">
        <v>42440</v>
      </c>
      <c r="J336" s="151" t="s">
        <v>12</v>
      </c>
      <c r="K336" s="150">
        <v>42440</v>
      </c>
      <c r="L336" s="152">
        <f>K336-I336</f>
        <v>0</v>
      </c>
      <c r="M336" s="149" t="s">
        <v>41</v>
      </c>
      <c r="N336" s="149" t="s">
        <v>3442</v>
      </c>
      <c r="O336" s="153">
        <f>YEAR(I336)</f>
        <v>2016</v>
      </c>
      <c r="P336" s="154">
        <f>MONTH(I336)</f>
        <v>3</v>
      </c>
    </row>
    <row r="337" spans="1:16">
      <c r="A337" s="149" t="s">
        <v>3431</v>
      </c>
      <c r="B337" s="48" t="s">
        <v>37</v>
      </c>
      <c r="C337" s="149"/>
      <c r="D337" s="149" t="s">
        <v>3005</v>
      </c>
      <c r="E337" s="149" t="s">
        <v>1634</v>
      </c>
      <c r="F337" s="149" t="s">
        <v>3078</v>
      </c>
      <c r="G337" s="149"/>
      <c r="H337" s="149"/>
      <c r="I337" s="150">
        <v>42440</v>
      </c>
      <c r="J337" s="151" t="s">
        <v>12</v>
      </c>
      <c r="K337" s="150">
        <v>42440</v>
      </c>
      <c r="L337" s="152">
        <f>K337-I337</f>
        <v>0</v>
      </c>
      <c r="M337" s="149" t="s">
        <v>41</v>
      </c>
      <c r="N337" s="149" t="s">
        <v>3424</v>
      </c>
      <c r="O337" s="153">
        <f>YEAR(I337)</f>
        <v>2016</v>
      </c>
      <c r="P337" s="154">
        <f>MONTH(I337)</f>
        <v>3</v>
      </c>
    </row>
    <row r="338" spans="1:16">
      <c r="A338" s="149" t="s">
        <v>3414</v>
      </c>
      <c r="B338" s="48" t="s">
        <v>37</v>
      </c>
      <c r="C338" s="149"/>
      <c r="D338" s="149" t="s">
        <v>3005</v>
      </c>
      <c r="E338" s="149" t="s">
        <v>1634</v>
      </c>
      <c r="F338" s="149" t="s">
        <v>2098</v>
      </c>
      <c r="G338" s="155"/>
      <c r="H338" s="149"/>
      <c r="I338" s="150">
        <v>42440</v>
      </c>
      <c r="J338" s="151" t="s">
        <v>12</v>
      </c>
      <c r="K338" s="150">
        <v>42440</v>
      </c>
      <c r="L338" s="152">
        <f>K338-I338</f>
        <v>0</v>
      </c>
      <c r="M338" s="149" t="s">
        <v>41</v>
      </c>
      <c r="N338" s="149" t="s">
        <v>3424</v>
      </c>
      <c r="O338" s="153">
        <f>YEAR(I338)</f>
        <v>2016</v>
      </c>
      <c r="P338" s="154">
        <f>MONTH(I338)</f>
        <v>3</v>
      </c>
    </row>
    <row r="339" spans="1:16">
      <c r="A339" s="149" t="s">
        <v>3432</v>
      </c>
      <c r="B339" s="48" t="s">
        <v>37</v>
      </c>
      <c r="C339" s="149"/>
      <c r="D339" s="149" t="s">
        <v>3005</v>
      </c>
      <c r="E339" s="149" t="s">
        <v>1634</v>
      </c>
      <c r="F339" s="149" t="s">
        <v>3438</v>
      </c>
      <c r="G339" s="149"/>
      <c r="H339" s="149"/>
      <c r="I339" s="150">
        <v>42440</v>
      </c>
      <c r="J339" s="151" t="s">
        <v>12</v>
      </c>
      <c r="K339" s="150">
        <v>42440</v>
      </c>
      <c r="L339" s="152">
        <f>K339-I339</f>
        <v>0</v>
      </c>
      <c r="M339" s="149" t="s">
        <v>41</v>
      </c>
      <c r="N339" s="149" t="s">
        <v>3443</v>
      </c>
      <c r="O339" s="153">
        <f>YEAR(I339)</f>
        <v>2016</v>
      </c>
      <c r="P339" s="154">
        <f>MONTH(I339)</f>
        <v>3</v>
      </c>
    </row>
    <row r="340" spans="1:16">
      <c r="A340" s="149" t="s">
        <v>3433</v>
      </c>
      <c r="B340" s="48" t="s">
        <v>37</v>
      </c>
      <c r="C340" s="149"/>
      <c r="D340" s="149" t="s">
        <v>3005</v>
      </c>
      <c r="E340" s="149" t="s">
        <v>1634</v>
      </c>
      <c r="F340" s="149" t="s">
        <v>2098</v>
      </c>
      <c r="G340" s="149"/>
      <c r="H340" s="149"/>
      <c r="I340" s="150">
        <v>42440</v>
      </c>
      <c r="J340" s="151" t="s">
        <v>12</v>
      </c>
      <c r="K340" s="150">
        <v>42440</v>
      </c>
      <c r="L340" s="152">
        <f>K340-I340</f>
        <v>0</v>
      </c>
      <c r="M340" s="149" t="s">
        <v>41</v>
      </c>
      <c r="N340" s="149" t="s">
        <v>3442</v>
      </c>
      <c r="O340" s="153">
        <f>YEAR(I340)</f>
        <v>2016</v>
      </c>
      <c r="P340" s="154">
        <f>MONTH(I340)</f>
        <v>3</v>
      </c>
    </row>
    <row r="341" spans="1:16">
      <c r="A341" s="149" t="s">
        <v>3434</v>
      </c>
      <c r="B341" s="48" t="s">
        <v>37</v>
      </c>
      <c r="C341" s="149"/>
      <c r="D341" s="149" t="s">
        <v>3005</v>
      </c>
      <c r="E341" s="149" t="s">
        <v>1634</v>
      </c>
      <c r="F341" s="149" t="s">
        <v>914</v>
      </c>
      <c r="G341" s="149"/>
      <c r="H341" s="149"/>
      <c r="I341" s="150">
        <v>42440</v>
      </c>
      <c r="J341" s="151" t="s">
        <v>12</v>
      </c>
      <c r="K341" s="150">
        <v>42440</v>
      </c>
      <c r="L341" s="152">
        <f>K341-I341</f>
        <v>0</v>
      </c>
      <c r="M341" s="149" t="s">
        <v>41</v>
      </c>
      <c r="N341" s="149" t="s">
        <v>25</v>
      </c>
      <c r="O341" s="153">
        <f>YEAR(I341)</f>
        <v>2016</v>
      </c>
      <c r="P341" s="154">
        <f>MONTH(I341)</f>
        <v>3</v>
      </c>
    </row>
    <row r="342" spans="1:16">
      <c r="A342" s="149" t="s">
        <v>3435</v>
      </c>
      <c r="B342" s="48" t="s">
        <v>37</v>
      </c>
      <c r="C342" s="149"/>
      <c r="D342" s="149" t="s">
        <v>3005</v>
      </c>
      <c r="E342" s="149" t="s">
        <v>1634</v>
      </c>
      <c r="F342" s="149" t="s">
        <v>3078</v>
      </c>
      <c r="G342" s="155"/>
      <c r="H342" s="149"/>
      <c r="I342" s="150">
        <v>42440</v>
      </c>
      <c r="J342" s="151" t="s">
        <v>12</v>
      </c>
      <c r="K342" s="150">
        <v>42440</v>
      </c>
      <c r="L342" s="152">
        <f>K342-I342</f>
        <v>0</v>
      </c>
      <c r="M342" s="149" t="s">
        <v>41</v>
      </c>
      <c r="N342" s="149" t="s">
        <v>3424</v>
      </c>
      <c r="O342" s="153">
        <f>YEAR(I342)</f>
        <v>2016</v>
      </c>
      <c r="P342" s="154">
        <f>MONTH(I342)</f>
        <v>3</v>
      </c>
    </row>
    <row r="343" spans="1:16">
      <c r="A343" s="149" t="s">
        <v>3207</v>
      </c>
      <c r="B343" s="48" t="s">
        <v>37</v>
      </c>
      <c r="C343" s="149"/>
      <c r="D343" s="149" t="s">
        <v>3005</v>
      </c>
      <c r="E343" s="149" t="s">
        <v>1634</v>
      </c>
      <c r="F343" s="149" t="s">
        <v>3439</v>
      </c>
      <c r="G343" s="149"/>
      <c r="H343" s="149"/>
      <c r="I343" s="150">
        <v>42440</v>
      </c>
      <c r="J343" s="151" t="s">
        <v>12</v>
      </c>
      <c r="K343" s="150">
        <v>42440</v>
      </c>
      <c r="L343" s="152">
        <f>K343-I343</f>
        <v>0</v>
      </c>
      <c r="M343" s="149" t="s">
        <v>41</v>
      </c>
      <c r="N343" s="149" t="s">
        <v>3424</v>
      </c>
      <c r="O343" s="153">
        <f>YEAR(I343)</f>
        <v>2016</v>
      </c>
      <c r="P343" s="154">
        <f>MONTH(I343)</f>
        <v>3</v>
      </c>
    </row>
    <row r="344" spans="1:16">
      <c r="A344" s="149" t="s">
        <v>1661</v>
      </c>
      <c r="B344" s="48" t="s">
        <v>37</v>
      </c>
      <c r="C344" s="149"/>
      <c r="D344" s="149" t="s">
        <v>3005</v>
      </c>
      <c r="E344" s="149" t="s">
        <v>1634</v>
      </c>
      <c r="F344" s="149" t="s">
        <v>914</v>
      </c>
      <c r="G344" s="149"/>
      <c r="H344" s="149"/>
      <c r="I344" s="150">
        <v>42440</v>
      </c>
      <c r="J344" s="151" t="s">
        <v>12</v>
      </c>
      <c r="K344" s="150">
        <v>42440</v>
      </c>
      <c r="L344" s="152">
        <f>K344-I344</f>
        <v>0</v>
      </c>
      <c r="M344" s="149" t="s">
        <v>41</v>
      </c>
      <c r="N344" s="149" t="s">
        <v>3444</v>
      </c>
      <c r="O344" s="153">
        <f>YEAR(I344)</f>
        <v>2016</v>
      </c>
      <c r="P344" s="154">
        <f>MONTH(I344)</f>
        <v>3</v>
      </c>
    </row>
    <row r="345" spans="1:16">
      <c r="A345" s="149" t="s">
        <v>3436</v>
      </c>
      <c r="B345" s="48" t="s">
        <v>37</v>
      </c>
      <c r="C345" s="149"/>
      <c r="D345" s="149" t="s">
        <v>3005</v>
      </c>
      <c r="E345" s="149" t="s">
        <v>1634</v>
      </c>
      <c r="F345" s="149" t="s">
        <v>3440</v>
      </c>
      <c r="G345" s="149"/>
      <c r="H345" s="149"/>
      <c r="I345" s="150">
        <v>42440</v>
      </c>
      <c r="J345" s="151" t="s">
        <v>12</v>
      </c>
      <c r="K345" s="150">
        <v>42440</v>
      </c>
      <c r="L345" s="152">
        <f>K345-I345</f>
        <v>0</v>
      </c>
      <c r="M345" s="149" t="s">
        <v>41</v>
      </c>
      <c r="N345" s="149" t="s">
        <v>482</v>
      </c>
      <c r="O345" s="153">
        <f>YEAR(I345)</f>
        <v>2016</v>
      </c>
      <c r="P345" s="154">
        <f>MONTH(I345)</f>
        <v>3</v>
      </c>
    </row>
    <row r="346" spans="1:16">
      <c r="A346" s="149" t="s">
        <v>3437</v>
      </c>
      <c r="B346" s="48" t="s">
        <v>37</v>
      </c>
      <c r="C346" s="149"/>
      <c r="D346" s="149" t="s">
        <v>3005</v>
      </c>
      <c r="E346" s="149" t="s">
        <v>1634</v>
      </c>
      <c r="F346" s="149" t="s">
        <v>3078</v>
      </c>
      <c r="G346" s="149"/>
      <c r="H346" s="149"/>
      <c r="I346" s="150">
        <v>42440</v>
      </c>
      <c r="J346" s="151" t="s">
        <v>12</v>
      </c>
      <c r="K346" s="150">
        <v>42440</v>
      </c>
      <c r="L346" s="152">
        <f>K346-I346</f>
        <v>0</v>
      </c>
      <c r="M346" s="149" t="s">
        <v>41</v>
      </c>
      <c r="N346" s="149" t="s">
        <v>3442</v>
      </c>
      <c r="O346" s="153">
        <f>YEAR(I346)</f>
        <v>2016</v>
      </c>
      <c r="P346" s="154">
        <f>MONTH(I346)</f>
        <v>3</v>
      </c>
    </row>
    <row r="347" spans="1:16">
      <c r="A347" s="149" t="s">
        <v>3170</v>
      </c>
      <c r="B347" s="48" t="s">
        <v>37</v>
      </c>
      <c r="C347" s="149"/>
      <c r="D347" s="149" t="s">
        <v>3005</v>
      </c>
      <c r="E347" s="149" t="s">
        <v>1634</v>
      </c>
      <c r="F347" s="149" t="s">
        <v>3078</v>
      </c>
      <c r="G347" s="149"/>
      <c r="H347" s="149"/>
      <c r="I347" s="150">
        <v>42440</v>
      </c>
      <c r="J347" s="151" t="s">
        <v>12</v>
      </c>
      <c r="K347" s="150">
        <v>42440</v>
      </c>
      <c r="L347" s="152">
        <f>K347-I347</f>
        <v>0</v>
      </c>
      <c r="M347" s="149" t="s">
        <v>41</v>
      </c>
      <c r="N347" s="149" t="s">
        <v>3424</v>
      </c>
      <c r="O347" s="153">
        <f>YEAR(I347)</f>
        <v>2016</v>
      </c>
      <c r="P347" s="154">
        <f>MONTH(I347)</f>
        <v>3</v>
      </c>
    </row>
    <row r="348" spans="1:16">
      <c r="A348" s="149" t="s">
        <v>2186</v>
      </c>
      <c r="B348" s="48" t="s">
        <v>15</v>
      </c>
      <c r="C348" s="149" t="s">
        <v>826</v>
      </c>
      <c r="D348" s="149" t="s">
        <v>3005</v>
      </c>
      <c r="E348" s="149" t="s">
        <v>2161</v>
      </c>
      <c r="F348" s="149" t="s">
        <v>2162</v>
      </c>
      <c r="G348" s="155"/>
      <c r="H348" s="149"/>
      <c r="I348" s="163">
        <v>42438</v>
      </c>
      <c r="J348" s="164" t="s">
        <v>12</v>
      </c>
      <c r="K348" s="150">
        <v>42438</v>
      </c>
      <c r="L348" s="152">
        <f>K348-I348</f>
        <v>0</v>
      </c>
      <c r="M348" s="149" t="s">
        <v>717</v>
      </c>
      <c r="N348" s="149"/>
      <c r="O348" s="153">
        <f>YEAR(I348)</f>
        <v>2016</v>
      </c>
      <c r="P348" s="154">
        <f>MONTH(I348)</f>
        <v>3</v>
      </c>
    </row>
    <row r="349" spans="1:16">
      <c r="A349" s="149" t="s">
        <v>2829</v>
      </c>
      <c r="B349" s="48" t="s">
        <v>15</v>
      </c>
      <c r="C349" s="149" t="s">
        <v>826</v>
      </c>
      <c r="D349" s="149" t="s">
        <v>3005</v>
      </c>
      <c r="E349" s="149" t="s">
        <v>2161</v>
      </c>
      <c r="F349" s="149" t="s">
        <v>2162</v>
      </c>
      <c r="G349" s="149"/>
      <c r="H349" s="149"/>
      <c r="I349" s="150">
        <v>42438</v>
      </c>
      <c r="J349" s="151" t="s">
        <v>12</v>
      </c>
      <c r="K349" s="150">
        <v>42438</v>
      </c>
      <c r="L349" s="152">
        <f>K349-I349</f>
        <v>0</v>
      </c>
      <c r="M349" s="149" t="s">
        <v>41</v>
      </c>
      <c r="N349" s="149" t="s">
        <v>870</v>
      </c>
      <c r="O349" s="153">
        <f>YEAR(I349)</f>
        <v>2016</v>
      </c>
      <c r="P349" s="154">
        <f>MONTH(I349)</f>
        <v>3</v>
      </c>
    </row>
    <row r="350" spans="1:16">
      <c r="A350" s="149" t="s">
        <v>2935</v>
      </c>
      <c r="B350" s="48" t="s">
        <v>15</v>
      </c>
      <c r="C350" s="149" t="s">
        <v>695</v>
      </c>
      <c r="D350" s="149" t="s">
        <v>3005</v>
      </c>
      <c r="E350" s="149" t="s">
        <v>1634</v>
      </c>
      <c r="F350" s="149" t="s">
        <v>1990</v>
      </c>
      <c r="G350" s="149"/>
      <c r="H350" s="149"/>
      <c r="I350" s="150">
        <v>42431</v>
      </c>
      <c r="J350" s="151" t="s">
        <v>12</v>
      </c>
      <c r="K350" s="150">
        <v>42431</v>
      </c>
      <c r="L350" s="152">
        <f>K350-I350</f>
        <v>0</v>
      </c>
      <c r="M350" s="149" t="s">
        <v>41</v>
      </c>
      <c r="N350" s="149" t="s">
        <v>3442</v>
      </c>
      <c r="O350" s="153">
        <f>YEAR(I350)</f>
        <v>2016</v>
      </c>
      <c r="P350" s="154">
        <f>MONTH(I350)</f>
        <v>3</v>
      </c>
    </row>
    <row r="351" spans="1:16">
      <c r="A351" s="149" t="s">
        <v>3543</v>
      </c>
      <c r="B351" s="48" t="s">
        <v>15</v>
      </c>
      <c r="C351" s="149" t="s">
        <v>695</v>
      </c>
      <c r="D351" s="149" t="s">
        <v>3005</v>
      </c>
      <c r="E351" s="149" t="s">
        <v>1634</v>
      </c>
      <c r="F351" s="149" t="s">
        <v>2754</v>
      </c>
      <c r="G351" s="149"/>
      <c r="H351" s="149"/>
      <c r="I351" s="150">
        <v>42431</v>
      </c>
      <c r="J351" s="151" t="s">
        <v>12</v>
      </c>
      <c r="K351" s="150">
        <v>42431</v>
      </c>
      <c r="L351" s="152">
        <f>K351-I351</f>
        <v>0</v>
      </c>
      <c r="M351" s="149" t="s">
        <v>41</v>
      </c>
      <c r="N351" s="149" t="s">
        <v>3424</v>
      </c>
      <c r="O351" s="153">
        <f>YEAR(I351)</f>
        <v>2016</v>
      </c>
      <c r="P351" s="154">
        <f>MONTH(I351)</f>
        <v>3</v>
      </c>
    </row>
    <row r="352" spans="1:16">
      <c r="A352" s="149" t="s">
        <v>3544</v>
      </c>
      <c r="B352" s="48" t="s">
        <v>15</v>
      </c>
      <c r="C352" s="149" t="s">
        <v>695</v>
      </c>
      <c r="D352" s="149" t="s">
        <v>3005</v>
      </c>
      <c r="E352" s="149" t="s">
        <v>1634</v>
      </c>
      <c r="F352" s="149" t="s">
        <v>43</v>
      </c>
      <c r="G352" s="149"/>
      <c r="H352" s="149"/>
      <c r="I352" s="150">
        <v>42431</v>
      </c>
      <c r="J352" s="151" t="s">
        <v>12</v>
      </c>
      <c r="K352" s="150">
        <v>42431</v>
      </c>
      <c r="L352" s="152">
        <f>K352-I352</f>
        <v>0</v>
      </c>
      <c r="M352" s="149" t="s">
        <v>413</v>
      </c>
      <c r="N352" s="149"/>
      <c r="O352" s="153">
        <f>YEAR(I352)</f>
        <v>2016</v>
      </c>
      <c r="P352" s="154">
        <f>MONTH(I352)</f>
        <v>3</v>
      </c>
    </row>
    <row r="353" spans="1:16">
      <c r="A353" s="149" t="s">
        <v>3412</v>
      </c>
      <c r="B353" s="48" t="s">
        <v>15</v>
      </c>
      <c r="C353" s="149" t="s">
        <v>695</v>
      </c>
      <c r="D353" s="149" t="s">
        <v>3005</v>
      </c>
      <c r="E353" s="149" t="s">
        <v>1634</v>
      </c>
      <c r="F353" s="149" t="s">
        <v>846</v>
      </c>
      <c r="G353" s="149"/>
      <c r="H353" s="149"/>
      <c r="I353" s="150">
        <v>42431</v>
      </c>
      <c r="J353" s="151" t="s">
        <v>12</v>
      </c>
      <c r="K353" s="150">
        <v>42431</v>
      </c>
      <c r="L353" s="152">
        <f>K353-I353</f>
        <v>0</v>
      </c>
      <c r="M353" s="149" t="s">
        <v>41</v>
      </c>
      <c r="N353" s="149" t="s">
        <v>3442</v>
      </c>
      <c r="O353" s="153">
        <f>YEAR(I353)</f>
        <v>2016</v>
      </c>
      <c r="P353" s="154">
        <f>MONTH(I353)</f>
        <v>3</v>
      </c>
    </row>
    <row r="354" spans="1:16">
      <c r="A354" s="149" t="s">
        <v>2855</v>
      </c>
      <c r="B354" s="48" t="s">
        <v>15</v>
      </c>
      <c r="C354" s="149" t="s">
        <v>695</v>
      </c>
      <c r="D354" s="149" t="s">
        <v>3005</v>
      </c>
      <c r="E354" s="149" t="s">
        <v>1634</v>
      </c>
      <c r="F354" s="149" t="s">
        <v>3549</v>
      </c>
      <c r="G354" s="149"/>
      <c r="H354" s="149"/>
      <c r="I354" s="150">
        <v>42431</v>
      </c>
      <c r="J354" s="151" t="s">
        <v>12</v>
      </c>
      <c r="K354" s="150">
        <v>42431</v>
      </c>
      <c r="L354" s="152">
        <f>K354-I354</f>
        <v>0</v>
      </c>
      <c r="M354" s="149" t="s">
        <v>41</v>
      </c>
      <c r="N354" s="149" t="s">
        <v>3424</v>
      </c>
      <c r="O354" s="153">
        <f>YEAR(I354)</f>
        <v>2016</v>
      </c>
      <c r="P354" s="154">
        <f>MONTH(I354)</f>
        <v>3</v>
      </c>
    </row>
    <row r="355" spans="1:16">
      <c r="A355" s="149" t="s">
        <v>28</v>
      </c>
      <c r="B355" s="48" t="s">
        <v>15</v>
      </c>
      <c r="C355" s="149" t="s">
        <v>695</v>
      </c>
      <c r="D355" s="149" t="s">
        <v>3005</v>
      </c>
      <c r="E355" s="149" t="s">
        <v>1634</v>
      </c>
      <c r="F355" s="149" t="s">
        <v>2127</v>
      </c>
      <c r="G355" s="149"/>
      <c r="H355" s="149"/>
      <c r="I355" s="150">
        <v>42431</v>
      </c>
      <c r="J355" s="151" t="s">
        <v>12</v>
      </c>
      <c r="K355" s="150">
        <v>42431</v>
      </c>
      <c r="L355" s="152">
        <f>K355-I355</f>
        <v>0</v>
      </c>
      <c r="M355" s="149" t="s">
        <v>41</v>
      </c>
      <c r="N355" s="149" t="s">
        <v>870</v>
      </c>
      <c r="O355" s="153">
        <f>YEAR(I355)</f>
        <v>2016</v>
      </c>
      <c r="P355" s="154">
        <f>MONTH(I355)</f>
        <v>3</v>
      </c>
    </row>
    <row r="356" spans="1:16">
      <c r="A356" s="149" t="s">
        <v>3545</v>
      </c>
      <c r="B356" s="48" t="s">
        <v>15</v>
      </c>
      <c r="C356" s="149" t="s">
        <v>695</v>
      </c>
      <c r="D356" s="149" t="s">
        <v>3005</v>
      </c>
      <c r="E356" s="149" t="s">
        <v>1634</v>
      </c>
      <c r="F356" s="149" t="s">
        <v>3015</v>
      </c>
      <c r="G356" s="149"/>
      <c r="H356" s="149"/>
      <c r="I356" s="150">
        <v>42431</v>
      </c>
      <c r="J356" s="151" t="s">
        <v>12</v>
      </c>
      <c r="K356" s="150">
        <v>42431</v>
      </c>
      <c r="L356" s="152">
        <f>K356-I356</f>
        <v>0</v>
      </c>
      <c r="M356" s="149" t="s">
        <v>41</v>
      </c>
      <c r="N356" s="149" t="s">
        <v>3550</v>
      </c>
      <c r="O356" s="153">
        <f>YEAR(I356)</f>
        <v>2016</v>
      </c>
      <c r="P356" s="154">
        <f>MONTH(I356)</f>
        <v>3</v>
      </c>
    </row>
    <row r="357" spans="1:16">
      <c r="A357" s="149" t="s">
        <v>3546</v>
      </c>
      <c r="B357" s="48" t="s">
        <v>15</v>
      </c>
      <c r="C357" s="149" t="s">
        <v>695</v>
      </c>
      <c r="D357" s="149" t="s">
        <v>3005</v>
      </c>
      <c r="E357" s="149" t="s">
        <v>1634</v>
      </c>
      <c r="F357" s="149" t="s">
        <v>2552</v>
      </c>
      <c r="G357" s="155"/>
      <c r="H357" s="149"/>
      <c r="I357" s="150">
        <v>42431</v>
      </c>
      <c r="J357" s="151" t="s">
        <v>12</v>
      </c>
      <c r="K357" s="150">
        <v>42431</v>
      </c>
      <c r="L357" s="152">
        <f>K357-I357</f>
        <v>0</v>
      </c>
      <c r="M357" s="149" t="s">
        <v>41</v>
      </c>
      <c r="N357" s="149" t="s">
        <v>3092</v>
      </c>
      <c r="O357" s="153">
        <f>YEAR(I357)</f>
        <v>2016</v>
      </c>
      <c r="P357" s="154">
        <f>MONTH(I357)</f>
        <v>3</v>
      </c>
    </row>
    <row r="358" spans="1:16">
      <c r="A358" s="149" t="s">
        <v>3547</v>
      </c>
      <c r="B358" s="48" t="s">
        <v>15</v>
      </c>
      <c r="C358" s="149" t="s">
        <v>695</v>
      </c>
      <c r="D358" s="149" t="s">
        <v>3005</v>
      </c>
      <c r="E358" s="149" t="s">
        <v>1634</v>
      </c>
      <c r="F358" s="149" t="s">
        <v>846</v>
      </c>
      <c r="G358" s="149"/>
      <c r="H358" s="149"/>
      <c r="I358" s="150">
        <v>42431</v>
      </c>
      <c r="J358" s="151" t="s">
        <v>12</v>
      </c>
      <c r="K358" s="150">
        <v>42431</v>
      </c>
      <c r="L358" s="152">
        <f>K358-I358</f>
        <v>0</v>
      </c>
      <c r="M358" s="149" t="s">
        <v>41</v>
      </c>
      <c r="N358" s="149" t="s">
        <v>3442</v>
      </c>
      <c r="O358" s="153">
        <f>YEAR(I358)</f>
        <v>2016</v>
      </c>
      <c r="P358" s="154">
        <f>MONTH(I358)</f>
        <v>3</v>
      </c>
    </row>
    <row r="359" spans="1:16">
      <c r="A359" s="149" t="s">
        <v>3548</v>
      </c>
      <c r="B359" s="48" t="s">
        <v>15</v>
      </c>
      <c r="C359" s="149" t="s">
        <v>695</v>
      </c>
      <c r="D359" s="149" t="s">
        <v>3005</v>
      </c>
      <c r="E359" s="149" t="s">
        <v>1634</v>
      </c>
      <c r="F359" s="149" t="s">
        <v>2382</v>
      </c>
      <c r="G359" s="149"/>
      <c r="H359" s="149"/>
      <c r="I359" s="150">
        <v>42431</v>
      </c>
      <c r="J359" s="151" t="s">
        <v>12</v>
      </c>
      <c r="K359" s="150">
        <v>42431</v>
      </c>
      <c r="L359" s="152">
        <f>K359-I359</f>
        <v>0</v>
      </c>
      <c r="M359" s="149" t="s">
        <v>41</v>
      </c>
      <c r="N359" s="149" t="s">
        <v>3442</v>
      </c>
      <c r="O359" s="153">
        <f>YEAR(I359)</f>
        <v>2016</v>
      </c>
      <c r="P359" s="154">
        <f>MONTH(I359)</f>
        <v>3</v>
      </c>
    </row>
    <row r="360" spans="1:16">
      <c r="A360" s="149" t="s">
        <v>2813</v>
      </c>
      <c r="B360" s="48" t="s">
        <v>15</v>
      </c>
      <c r="C360" s="149" t="s">
        <v>695</v>
      </c>
      <c r="D360" s="149" t="s">
        <v>3005</v>
      </c>
      <c r="E360" s="149" t="s">
        <v>1634</v>
      </c>
      <c r="F360" s="149" t="s">
        <v>2127</v>
      </c>
      <c r="G360" s="149"/>
      <c r="H360" s="149"/>
      <c r="I360" s="150">
        <v>42431</v>
      </c>
      <c r="J360" s="151" t="s">
        <v>12</v>
      </c>
      <c r="K360" s="150">
        <v>42431</v>
      </c>
      <c r="L360" s="152">
        <f>K360-I360</f>
        <v>0</v>
      </c>
      <c r="M360" s="149" t="s">
        <v>41</v>
      </c>
      <c r="N360" s="149" t="s">
        <v>3424</v>
      </c>
      <c r="O360" s="153">
        <f>YEAR(I360)</f>
        <v>2016</v>
      </c>
      <c r="P360" s="154">
        <f>MONTH(I360)</f>
        <v>3</v>
      </c>
    </row>
    <row r="361" spans="1:16">
      <c r="A361" s="149" t="s">
        <v>47</v>
      </c>
      <c r="B361" s="48" t="s">
        <v>15</v>
      </c>
      <c r="C361" s="149" t="s">
        <v>695</v>
      </c>
      <c r="D361" s="149" t="s">
        <v>3005</v>
      </c>
      <c r="E361" s="149" t="s">
        <v>1634</v>
      </c>
      <c r="F361" s="149" t="s">
        <v>1977</v>
      </c>
      <c r="G361" s="149"/>
      <c r="H361" s="149"/>
      <c r="I361" s="150">
        <v>42431</v>
      </c>
      <c r="J361" s="151" t="s">
        <v>12</v>
      </c>
      <c r="K361" s="150">
        <v>42431</v>
      </c>
      <c r="L361" s="152">
        <f>K361-I361</f>
        <v>0</v>
      </c>
      <c r="M361" s="149" t="s">
        <v>41</v>
      </c>
      <c r="N361" s="149" t="s">
        <v>3156</v>
      </c>
      <c r="O361" s="153">
        <f>YEAR(I361)</f>
        <v>2016</v>
      </c>
      <c r="P361" s="154">
        <f>MONTH(I361)</f>
        <v>3</v>
      </c>
    </row>
    <row r="362" spans="1:16">
      <c r="A362" s="149" t="s">
        <v>4090</v>
      </c>
      <c r="B362" s="48" t="s">
        <v>993</v>
      </c>
      <c r="C362" s="149"/>
      <c r="D362" s="149" t="s">
        <v>3008</v>
      </c>
      <c r="E362" s="149" t="s">
        <v>1634</v>
      </c>
      <c r="F362" s="149" t="s">
        <v>3015</v>
      </c>
      <c r="G362" s="149"/>
      <c r="H362" s="149"/>
      <c r="I362" s="150">
        <v>42418</v>
      </c>
      <c r="J362" s="151" t="s">
        <v>12</v>
      </c>
      <c r="K362" s="150">
        <v>42418</v>
      </c>
      <c r="L362" s="152">
        <f>K362-I362</f>
        <v>0</v>
      </c>
      <c r="M362" s="149" t="s">
        <v>41</v>
      </c>
      <c r="N362" s="149" t="s">
        <v>25</v>
      </c>
      <c r="O362" s="153">
        <f>YEAR(I362)</f>
        <v>2016</v>
      </c>
      <c r="P362" s="154">
        <f>MONTH(I362)</f>
        <v>2</v>
      </c>
    </row>
    <row r="363" spans="1:16">
      <c r="A363" s="149" t="s">
        <v>4091</v>
      </c>
      <c r="B363" s="48" t="s">
        <v>993</v>
      </c>
      <c r="C363" s="149"/>
      <c r="D363" s="149" t="s">
        <v>3008</v>
      </c>
      <c r="E363" s="149" t="s">
        <v>1634</v>
      </c>
      <c r="F363" s="149" t="s">
        <v>3812</v>
      </c>
      <c r="G363" s="149"/>
      <c r="H363" s="149"/>
      <c r="I363" s="150">
        <v>42418</v>
      </c>
      <c r="J363" s="151" t="s">
        <v>12</v>
      </c>
      <c r="K363" s="150">
        <v>42418</v>
      </c>
      <c r="L363" s="152">
        <f>K363-I363</f>
        <v>0</v>
      </c>
      <c r="M363" s="149" t="s">
        <v>41</v>
      </c>
      <c r="N363" s="149" t="s">
        <v>25</v>
      </c>
      <c r="O363" s="153">
        <f>YEAR(I363)</f>
        <v>2016</v>
      </c>
      <c r="P363" s="154">
        <f>MONTH(I363)</f>
        <v>2</v>
      </c>
    </row>
    <row r="364" spans="1:16">
      <c r="A364" s="149" t="s">
        <v>2816</v>
      </c>
      <c r="B364" s="48" t="s">
        <v>993</v>
      </c>
      <c r="C364" s="149"/>
      <c r="D364" s="149" t="s">
        <v>3008</v>
      </c>
      <c r="E364" s="149" t="s">
        <v>1634</v>
      </c>
      <c r="F364" s="149" t="s">
        <v>6</v>
      </c>
      <c r="G364" s="149"/>
      <c r="H364" s="149"/>
      <c r="I364" s="150">
        <v>42418</v>
      </c>
      <c r="J364" s="151" t="s">
        <v>12</v>
      </c>
      <c r="K364" s="150">
        <v>42418</v>
      </c>
      <c r="L364" s="152">
        <f>K364-I364</f>
        <v>0</v>
      </c>
      <c r="M364" s="149" t="s">
        <v>3996</v>
      </c>
      <c r="N364" s="149" t="s">
        <v>3602</v>
      </c>
      <c r="O364" s="153">
        <f>YEAR(I364)</f>
        <v>2016</v>
      </c>
      <c r="P364" s="154">
        <f>MONTH(I364)</f>
        <v>2</v>
      </c>
    </row>
    <row r="365" spans="1:16">
      <c r="A365" s="149" t="s">
        <v>3124</v>
      </c>
      <c r="B365" s="48" t="s">
        <v>993</v>
      </c>
      <c r="C365" s="149"/>
      <c r="D365" s="149" t="s">
        <v>3008</v>
      </c>
      <c r="E365" s="149" t="s">
        <v>1634</v>
      </c>
      <c r="F365" s="149" t="s">
        <v>2168</v>
      </c>
      <c r="G365" s="149"/>
      <c r="H365" s="149"/>
      <c r="I365" s="150">
        <v>42418</v>
      </c>
      <c r="J365" s="151" t="s">
        <v>12</v>
      </c>
      <c r="K365" s="150">
        <v>42418</v>
      </c>
      <c r="L365" s="152">
        <f>K365-I365</f>
        <v>0</v>
      </c>
      <c r="M365" s="149" t="s">
        <v>41</v>
      </c>
      <c r="N365" s="149" t="s">
        <v>4096</v>
      </c>
      <c r="O365" s="153">
        <f>YEAR(I365)</f>
        <v>2016</v>
      </c>
      <c r="P365" s="154">
        <f>MONTH(I365)</f>
        <v>2</v>
      </c>
    </row>
    <row r="366" spans="1:16">
      <c r="A366" s="149" t="s">
        <v>3321</v>
      </c>
      <c r="B366" s="48" t="s">
        <v>993</v>
      </c>
      <c r="C366" s="149"/>
      <c r="D366" s="149" t="s">
        <v>3008</v>
      </c>
      <c r="E366" s="149" t="s">
        <v>1634</v>
      </c>
      <c r="F366" s="149" t="s">
        <v>2098</v>
      </c>
      <c r="G366" s="149"/>
      <c r="H366" s="149"/>
      <c r="I366" s="150">
        <v>42418</v>
      </c>
      <c r="J366" s="151" t="s">
        <v>12</v>
      </c>
      <c r="K366" s="150">
        <v>42418</v>
      </c>
      <c r="L366" s="152">
        <f>K366-I366</f>
        <v>0</v>
      </c>
      <c r="M366" s="149" t="s">
        <v>41</v>
      </c>
      <c r="N366" s="149" t="s">
        <v>25</v>
      </c>
      <c r="O366" s="153">
        <f>YEAR(I366)</f>
        <v>2016</v>
      </c>
      <c r="P366" s="154">
        <f>MONTH(I366)</f>
        <v>2</v>
      </c>
    </row>
    <row r="367" spans="1:16">
      <c r="A367" s="149" t="s">
        <v>3302</v>
      </c>
      <c r="B367" s="48" t="s">
        <v>993</v>
      </c>
      <c r="C367" s="149"/>
      <c r="D367" s="149" t="s">
        <v>3008</v>
      </c>
      <c r="E367" s="149" t="s">
        <v>1634</v>
      </c>
      <c r="F367" s="149" t="s">
        <v>2134</v>
      </c>
      <c r="G367" s="149"/>
      <c r="H367" s="149"/>
      <c r="I367" s="150">
        <v>42418</v>
      </c>
      <c r="J367" s="151" t="s">
        <v>12</v>
      </c>
      <c r="K367" s="150">
        <v>42418</v>
      </c>
      <c r="L367" s="152">
        <f>K367-I367</f>
        <v>0</v>
      </c>
      <c r="M367" s="149" t="s">
        <v>41</v>
      </c>
      <c r="N367" s="149" t="s">
        <v>25</v>
      </c>
      <c r="O367" s="153">
        <f>YEAR(I367)</f>
        <v>2016</v>
      </c>
      <c r="P367" s="154">
        <f>MONTH(I367)</f>
        <v>2</v>
      </c>
    </row>
    <row r="368" spans="1:16">
      <c r="A368" s="149" t="s">
        <v>4092</v>
      </c>
      <c r="B368" s="48" t="s">
        <v>993</v>
      </c>
      <c r="C368" s="149"/>
      <c r="D368" s="149" t="s">
        <v>3008</v>
      </c>
      <c r="E368" s="149" t="s">
        <v>1634</v>
      </c>
      <c r="F368" s="149" t="s">
        <v>3928</v>
      </c>
      <c r="G368" s="149"/>
      <c r="H368" s="149"/>
      <c r="I368" s="150">
        <v>42418</v>
      </c>
      <c r="J368" s="151" t="s">
        <v>12</v>
      </c>
      <c r="K368" s="150">
        <v>42418</v>
      </c>
      <c r="L368" s="152">
        <f>K368-I368</f>
        <v>0</v>
      </c>
      <c r="M368" s="149" t="s">
        <v>41</v>
      </c>
      <c r="N368" s="149" t="s">
        <v>25</v>
      </c>
      <c r="O368" s="153">
        <f>YEAR(I368)</f>
        <v>2016</v>
      </c>
      <c r="P368" s="154">
        <f>MONTH(I368)</f>
        <v>2</v>
      </c>
    </row>
    <row r="369" spans="1:16">
      <c r="A369" s="149" t="s">
        <v>3209</v>
      </c>
      <c r="B369" s="48" t="s">
        <v>993</v>
      </c>
      <c r="C369" s="149"/>
      <c r="D369" s="149" t="s">
        <v>3008</v>
      </c>
      <c r="E369" s="149" t="s">
        <v>1634</v>
      </c>
      <c r="F369" s="149" t="s">
        <v>2098</v>
      </c>
      <c r="G369" s="149"/>
      <c r="H369" s="149"/>
      <c r="I369" s="150">
        <v>42418</v>
      </c>
      <c r="J369" s="151" t="s">
        <v>12</v>
      </c>
      <c r="K369" s="150">
        <v>42418</v>
      </c>
      <c r="L369" s="152">
        <f>K369-I369</f>
        <v>0</v>
      </c>
      <c r="M369" s="149" t="s">
        <v>41</v>
      </c>
      <c r="N369" s="149" t="s">
        <v>25</v>
      </c>
      <c r="O369" s="153">
        <f>YEAR(I369)</f>
        <v>2016</v>
      </c>
      <c r="P369" s="154">
        <f>MONTH(I369)</f>
        <v>2</v>
      </c>
    </row>
    <row r="370" spans="1:16">
      <c r="A370" s="149" t="s">
        <v>2766</v>
      </c>
      <c r="B370" s="48" t="s">
        <v>993</v>
      </c>
      <c r="C370" s="149"/>
      <c r="D370" s="149" t="s">
        <v>3008</v>
      </c>
      <c r="E370" s="149" t="s">
        <v>1634</v>
      </c>
      <c r="F370" s="149" t="s">
        <v>2098</v>
      </c>
      <c r="G370" s="155"/>
      <c r="H370" s="155"/>
      <c r="I370" s="150">
        <v>42418</v>
      </c>
      <c r="J370" s="151" t="s">
        <v>12</v>
      </c>
      <c r="K370" s="150">
        <v>42418</v>
      </c>
      <c r="L370" s="152">
        <f>K370-I370</f>
        <v>0</v>
      </c>
      <c r="M370" s="149" t="s">
        <v>41</v>
      </c>
      <c r="N370" s="149" t="s">
        <v>25</v>
      </c>
      <c r="O370" s="153">
        <f>YEAR(I370)</f>
        <v>2016</v>
      </c>
      <c r="P370" s="154">
        <f>MONTH(I370)</f>
        <v>2</v>
      </c>
    </row>
    <row r="371" spans="1:16">
      <c r="A371" s="149" t="s">
        <v>3126</v>
      </c>
      <c r="B371" s="48" t="s">
        <v>993</v>
      </c>
      <c r="C371" s="149"/>
      <c r="D371" s="149" t="s">
        <v>3008</v>
      </c>
      <c r="E371" s="149" t="s">
        <v>1634</v>
      </c>
      <c r="F371" s="149" t="s">
        <v>3928</v>
      </c>
      <c r="G371" s="149"/>
      <c r="H371" s="149"/>
      <c r="I371" s="150">
        <v>42418</v>
      </c>
      <c r="J371" s="151" t="s">
        <v>12</v>
      </c>
      <c r="K371" s="150">
        <v>42418</v>
      </c>
      <c r="L371" s="152">
        <f>K371-I371</f>
        <v>0</v>
      </c>
      <c r="M371" s="149" t="s">
        <v>41</v>
      </c>
      <c r="N371" s="149" t="s">
        <v>25</v>
      </c>
      <c r="O371" s="153">
        <f>YEAR(I371)</f>
        <v>2016</v>
      </c>
      <c r="P371" s="154">
        <f>MONTH(I371)</f>
        <v>2</v>
      </c>
    </row>
    <row r="372" spans="1:16">
      <c r="A372" s="149" t="s">
        <v>3412</v>
      </c>
      <c r="B372" s="48" t="s">
        <v>993</v>
      </c>
      <c r="C372" s="149"/>
      <c r="D372" s="149" t="s">
        <v>3008</v>
      </c>
      <c r="E372" s="149" t="s">
        <v>1634</v>
      </c>
      <c r="F372" s="149" t="s">
        <v>846</v>
      </c>
      <c r="G372" s="149"/>
      <c r="H372" s="149"/>
      <c r="I372" s="150">
        <v>42418</v>
      </c>
      <c r="J372" s="151" t="s">
        <v>12</v>
      </c>
      <c r="K372" s="150">
        <v>42418</v>
      </c>
      <c r="L372" s="152">
        <f>K372-I372</f>
        <v>0</v>
      </c>
      <c r="M372" s="149" t="s">
        <v>41</v>
      </c>
      <c r="N372" s="149" t="s">
        <v>3498</v>
      </c>
      <c r="O372" s="153">
        <f>YEAR(I372)</f>
        <v>2016</v>
      </c>
      <c r="P372" s="154">
        <f>MONTH(I372)</f>
        <v>2</v>
      </c>
    </row>
    <row r="373" spans="1:16">
      <c r="A373" s="149" t="s">
        <v>3143</v>
      </c>
      <c r="B373" s="48" t="s">
        <v>993</v>
      </c>
      <c r="C373" s="149"/>
      <c r="D373" s="149" t="s">
        <v>3008</v>
      </c>
      <c r="E373" s="149" t="s">
        <v>1634</v>
      </c>
      <c r="F373" s="149" t="s">
        <v>3928</v>
      </c>
      <c r="G373" s="149"/>
      <c r="H373" s="149"/>
      <c r="I373" s="150">
        <v>42418</v>
      </c>
      <c r="J373" s="151" t="s">
        <v>12</v>
      </c>
      <c r="K373" s="150">
        <v>42418</v>
      </c>
      <c r="L373" s="152">
        <f>K373-I373</f>
        <v>0</v>
      </c>
      <c r="M373" s="149" t="s">
        <v>41</v>
      </c>
      <c r="N373" s="149" t="s">
        <v>3498</v>
      </c>
      <c r="O373" s="153">
        <f>YEAR(I373)</f>
        <v>2016</v>
      </c>
      <c r="P373" s="154">
        <f>MONTH(I373)</f>
        <v>2</v>
      </c>
    </row>
    <row r="374" spans="1:16">
      <c r="A374" s="149" t="s">
        <v>4093</v>
      </c>
      <c r="B374" s="48" t="s">
        <v>993</v>
      </c>
      <c r="C374" s="149"/>
      <c r="D374" s="149" t="s">
        <v>3008</v>
      </c>
      <c r="E374" s="149" t="s">
        <v>1634</v>
      </c>
      <c r="F374" s="149" t="s">
        <v>2820</v>
      </c>
      <c r="G374" s="149"/>
      <c r="H374" s="149"/>
      <c r="I374" s="150">
        <v>42418</v>
      </c>
      <c r="J374" s="151" t="s">
        <v>12</v>
      </c>
      <c r="K374" s="150">
        <v>42418</v>
      </c>
      <c r="L374" s="152">
        <f>K374-I374</f>
        <v>0</v>
      </c>
      <c r="M374" s="149" t="s">
        <v>41</v>
      </c>
      <c r="N374" s="149" t="s">
        <v>25</v>
      </c>
      <c r="O374" s="153">
        <f>YEAR(I374)</f>
        <v>2016</v>
      </c>
      <c r="P374" s="154">
        <f>MONTH(I374)</f>
        <v>2</v>
      </c>
    </row>
    <row r="375" spans="1:16">
      <c r="A375" s="149" t="s">
        <v>4094</v>
      </c>
      <c r="B375" s="48" t="s">
        <v>993</v>
      </c>
      <c r="C375" s="149"/>
      <c r="D375" s="149" t="s">
        <v>3008</v>
      </c>
      <c r="E375" s="149" t="s">
        <v>1634</v>
      </c>
      <c r="F375" s="149" t="s">
        <v>3928</v>
      </c>
      <c r="G375" s="149"/>
      <c r="H375" s="149"/>
      <c r="I375" s="150">
        <v>42418</v>
      </c>
      <c r="J375" s="151" t="s">
        <v>12</v>
      </c>
      <c r="K375" s="150">
        <v>42418</v>
      </c>
      <c r="L375" s="152">
        <f>K375-I375</f>
        <v>0</v>
      </c>
      <c r="M375" s="149" t="s">
        <v>41</v>
      </c>
      <c r="N375" s="149" t="s">
        <v>3498</v>
      </c>
      <c r="O375" s="153">
        <f>YEAR(I375)</f>
        <v>2016</v>
      </c>
      <c r="P375" s="154">
        <f>MONTH(I375)</f>
        <v>2</v>
      </c>
    </row>
    <row r="376" spans="1:16">
      <c r="A376" s="149" t="s">
        <v>4095</v>
      </c>
      <c r="B376" s="48" t="s">
        <v>993</v>
      </c>
      <c r="C376" s="149"/>
      <c r="D376" s="149" t="s">
        <v>3008</v>
      </c>
      <c r="E376" s="149" t="s">
        <v>1634</v>
      </c>
      <c r="F376" s="149" t="s">
        <v>846</v>
      </c>
      <c r="G376" s="149"/>
      <c r="H376" s="149"/>
      <c r="I376" s="150">
        <v>42418</v>
      </c>
      <c r="J376" s="151" t="s">
        <v>12</v>
      </c>
      <c r="K376" s="150">
        <v>42418</v>
      </c>
      <c r="L376" s="152">
        <f>K376-I376</f>
        <v>0</v>
      </c>
      <c r="M376" s="149" t="s">
        <v>41</v>
      </c>
      <c r="N376" s="149" t="s">
        <v>25</v>
      </c>
      <c r="O376" s="153">
        <f>YEAR(I376)</f>
        <v>2016</v>
      </c>
      <c r="P376" s="154">
        <f>MONTH(I376)</f>
        <v>2</v>
      </c>
    </row>
    <row r="377" spans="1:16">
      <c r="A377" s="149" t="s">
        <v>2241</v>
      </c>
      <c r="B377" s="48" t="s">
        <v>993</v>
      </c>
      <c r="C377" s="149"/>
      <c r="D377" s="149" t="s">
        <v>3008</v>
      </c>
      <c r="E377" s="149" t="s">
        <v>1634</v>
      </c>
      <c r="F377" s="149" t="s">
        <v>2098</v>
      </c>
      <c r="G377" s="149"/>
      <c r="H377" s="149"/>
      <c r="I377" s="150">
        <v>42418</v>
      </c>
      <c r="J377" s="151" t="s">
        <v>12</v>
      </c>
      <c r="K377" s="150">
        <v>42418</v>
      </c>
      <c r="L377" s="152">
        <f>K377-I377</f>
        <v>0</v>
      </c>
      <c r="M377" s="149" t="s">
        <v>41</v>
      </c>
      <c r="N377" s="149" t="s">
        <v>3498</v>
      </c>
      <c r="O377" s="153">
        <f>YEAR(I377)</f>
        <v>2016</v>
      </c>
      <c r="P377" s="154">
        <f>MONTH(I377)</f>
        <v>2</v>
      </c>
    </row>
    <row r="378" spans="1:16">
      <c r="A378" s="149" t="s">
        <v>3114</v>
      </c>
      <c r="B378" s="48" t="s">
        <v>26</v>
      </c>
      <c r="C378" s="149"/>
      <c r="D378" s="149" t="s">
        <v>3005</v>
      </c>
      <c r="E378" s="149" t="s">
        <v>1634</v>
      </c>
      <c r="F378" s="149" t="s">
        <v>19</v>
      </c>
      <c r="G378" s="149"/>
      <c r="H378" s="149" t="s">
        <v>2034</v>
      </c>
      <c r="I378" s="150">
        <v>42416</v>
      </c>
      <c r="J378" s="151" t="s">
        <v>12</v>
      </c>
      <c r="K378" s="150">
        <v>42416</v>
      </c>
      <c r="L378" s="152">
        <f>K378-I378</f>
        <v>0</v>
      </c>
      <c r="M378" s="149" t="s">
        <v>41</v>
      </c>
      <c r="N378" s="149" t="s">
        <v>25</v>
      </c>
      <c r="O378" s="153">
        <f>YEAR(I378)</f>
        <v>2016</v>
      </c>
      <c r="P378" s="154">
        <f>MONTH(I378)</f>
        <v>2</v>
      </c>
    </row>
    <row r="379" spans="1:16">
      <c r="A379" s="149" t="s">
        <v>3115</v>
      </c>
      <c r="B379" s="48" t="s">
        <v>26</v>
      </c>
      <c r="C379" s="149"/>
      <c r="D379" s="149" t="s">
        <v>3005</v>
      </c>
      <c r="E379" s="149" t="s">
        <v>1634</v>
      </c>
      <c r="F379" s="149" t="s">
        <v>2514</v>
      </c>
      <c r="G379" s="149"/>
      <c r="H379" s="149" t="s">
        <v>1638</v>
      </c>
      <c r="I379" s="150">
        <v>42416</v>
      </c>
      <c r="J379" s="151" t="s">
        <v>12</v>
      </c>
      <c r="K379" s="150">
        <v>42416</v>
      </c>
      <c r="L379" s="152">
        <f>K379-I379</f>
        <v>0</v>
      </c>
      <c r="M379" s="149" t="s">
        <v>41</v>
      </c>
      <c r="N379" s="149" t="s">
        <v>3150</v>
      </c>
      <c r="O379" s="153">
        <f>YEAR(I379)</f>
        <v>2016</v>
      </c>
      <c r="P379" s="154">
        <f>MONTH(I379)</f>
        <v>2</v>
      </c>
    </row>
    <row r="380" spans="1:16">
      <c r="A380" s="149" t="s">
        <v>2241</v>
      </c>
      <c r="B380" s="48" t="s">
        <v>26</v>
      </c>
      <c r="C380" s="149"/>
      <c r="D380" s="149" t="s">
        <v>3005</v>
      </c>
      <c r="E380" s="149" t="s">
        <v>1634</v>
      </c>
      <c r="F380" s="149" t="s">
        <v>2098</v>
      </c>
      <c r="G380" s="149"/>
      <c r="H380" s="149" t="s">
        <v>2097</v>
      </c>
      <c r="I380" s="150">
        <v>42416</v>
      </c>
      <c r="J380" s="151" t="s">
        <v>12</v>
      </c>
      <c r="K380" s="150">
        <v>42416</v>
      </c>
      <c r="L380" s="152">
        <f>K380-I380</f>
        <v>0</v>
      </c>
      <c r="M380" s="149" t="s">
        <v>41</v>
      </c>
      <c r="N380" s="149" t="s">
        <v>25</v>
      </c>
      <c r="O380" s="153">
        <f>YEAR(I380)</f>
        <v>2016</v>
      </c>
      <c r="P380" s="154">
        <f>MONTH(I380)</f>
        <v>2</v>
      </c>
    </row>
    <row r="381" spans="1:16">
      <c r="A381" s="149" t="s">
        <v>3116</v>
      </c>
      <c r="B381" s="48" t="s">
        <v>26</v>
      </c>
      <c r="C381" s="149"/>
      <c r="D381" s="149" t="s">
        <v>3005</v>
      </c>
      <c r="E381" s="149" t="s">
        <v>1634</v>
      </c>
      <c r="F381" s="155" t="s">
        <v>862</v>
      </c>
      <c r="G381" s="155"/>
      <c r="H381" s="149" t="s">
        <v>1638</v>
      </c>
      <c r="I381" s="150">
        <v>42416</v>
      </c>
      <c r="J381" s="151" t="s">
        <v>12</v>
      </c>
      <c r="K381" s="150">
        <v>42416</v>
      </c>
      <c r="L381" s="152">
        <f>K381-I381</f>
        <v>0</v>
      </c>
      <c r="M381" s="149" t="s">
        <v>717</v>
      </c>
      <c r="N381" s="149" t="s">
        <v>3151</v>
      </c>
      <c r="O381" s="153">
        <f>YEAR(I381)</f>
        <v>2016</v>
      </c>
      <c r="P381" s="154">
        <f>MONTH(I381)</f>
        <v>2</v>
      </c>
    </row>
    <row r="382" spans="1:16">
      <c r="A382" s="149" t="s">
        <v>3117</v>
      </c>
      <c r="B382" s="48" t="s">
        <v>26</v>
      </c>
      <c r="C382" s="149"/>
      <c r="D382" s="149" t="s">
        <v>3005</v>
      </c>
      <c r="E382" s="149" t="s">
        <v>1634</v>
      </c>
      <c r="F382" s="155" t="s">
        <v>2514</v>
      </c>
      <c r="G382" s="155"/>
      <c r="H382" s="155" t="s">
        <v>1638</v>
      </c>
      <c r="I382" s="150">
        <v>42416</v>
      </c>
      <c r="J382" s="151" t="s">
        <v>12</v>
      </c>
      <c r="K382" s="150">
        <v>42416</v>
      </c>
      <c r="L382" s="152">
        <f>K382-I382</f>
        <v>0</v>
      </c>
      <c r="M382" s="149" t="s">
        <v>41</v>
      </c>
      <c r="N382" s="149" t="s">
        <v>3152</v>
      </c>
      <c r="O382" s="153">
        <f>YEAR(I382)</f>
        <v>2016</v>
      </c>
      <c r="P382" s="154">
        <f>MONTH(I382)</f>
        <v>2</v>
      </c>
    </row>
    <row r="383" spans="1:16">
      <c r="A383" s="149" t="s">
        <v>3118</v>
      </c>
      <c r="B383" s="48" t="s">
        <v>26</v>
      </c>
      <c r="C383" s="149"/>
      <c r="D383" s="149" t="s">
        <v>3005</v>
      </c>
      <c r="E383" s="149" t="s">
        <v>1634</v>
      </c>
      <c r="F383" s="149" t="s">
        <v>3015</v>
      </c>
      <c r="G383" s="149"/>
      <c r="H383" s="149" t="s">
        <v>3015</v>
      </c>
      <c r="I383" s="150">
        <v>42416</v>
      </c>
      <c r="J383" s="151" t="s">
        <v>12</v>
      </c>
      <c r="K383" s="150">
        <v>42416</v>
      </c>
      <c r="L383" s="152">
        <f>K383-I383</f>
        <v>0</v>
      </c>
      <c r="M383" s="149" t="s">
        <v>41</v>
      </c>
      <c r="N383" s="149" t="s">
        <v>3153</v>
      </c>
      <c r="O383" s="153">
        <f>YEAR(I383)</f>
        <v>2016</v>
      </c>
      <c r="P383" s="154">
        <f>MONTH(I383)</f>
        <v>2</v>
      </c>
    </row>
    <row r="384" spans="1:16">
      <c r="A384" s="149" t="s">
        <v>3119</v>
      </c>
      <c r="B384" s="48" t="s">
        <v>26</v>
      </c>
      <c r="C384" s="149"/>
      <c r="D384" s="149" t="s">
        <v>3005</v>
      </c>
      <c r="E384" s="149" t="s">
        <v>1634</v>
      </c>
      <c r="F384" s="149" t="s">
        <v>3015</v>
      </c>
      <c r="G384" s="149"/>
      <c r="H384" s="149" t="s">
        <v>3015</v>
      </c>
      <c r="I384" s="150">
        <v>42416</v>
      </c>
      <c r="J384" s="151" t="s">
        <v>12</v>
      </c>
      <c r="K384" s="150">
        <v>42416</v>
      </c>
      <c r="L384" s="152">
        <f>K384-I384</f>
        <v>0</v>
      </c>
      <c r="M384" s="149" t="s">
        <v>41</v>
      </c>
      <c r="N384" s="149" t="s">
        <v>25</v>
      </c>
      <c r="O384" s="153">
        <f>YEAR(I384)</f>
        <v>2016</v>
      </c>
      <c r="P384" s="154">
        <f>MONTH(I384)</f>
        <v>2</v>
      </c>
    </row>
    <row r="385" spans="1:16">
      <c r="A385" s="149" t="s">
        <v>3120</v>
      </c>
      <c r="B385" s="48" t="s">
        <v>26</v>
      </c>
      <c r="C385" s="149"/>
      <c r="D385" s="149" t="s">
        <v>3005</v>
      </c>
      <c r="E385" s="149" t="s">
        <v>1634</v>
      </c>
      <c r="F385" s="149" t="s">
        <v>3015</v>
      </c>
      <c r="G385" s="149"/>
      <c r="H385" s="149" t="s">
        <v>3015</v>
      </c>
      <c r="I385" s="150">
        <v>42416</v>
      </c>
      <c r="J385" s="151" t="s">
        <v>12</v>
      </c>
      <c r="K385" s="150">
        <v>42416</v>
      </c>
      <c r="L385" s="152">
        <f>K385-I385</f>
        <v>0</v>
      </c>
      <c r="M385" s="149" t="s">
        <v>41</v>
      </c>
      <c r="N385" s="149" t="s">
        <v>25</v>
      </c>
      <c r="O385" s="153">
        <f>YEAR(I385)</f>
        <v>2016</v>
      </c>
      <c r="P385" s="154">
        <f>MONTH(I385)</f>
        <v>2</v>
      </c>
    </row>
    <row r="386" spans="1:16">
      <c r="A386" s="149" t="s">
        <v>3121</v>
      </c>
      <c r="B386" s="48" t="s">
        <v>26</v>
      </c>
      <c r="C386" s="149"/>
      <c r="D386" s="149" t="s">
        <v>3005</v>
      </c>
      <c r="E386" s="149" t="s">
        <v>1634</v>
      </c>
      <c r="F386" s="149" t="s">
        <v>2514</v>
      </c>
      <c r="G386" s="149"/>
      <c r="H386" s="149" t="s">
        <v>1638</v>
      </c>
      <c r="I386" s="150">
        <v>42416</v>
      </c>
      <c r="J386" s="151" t="s">
        <v>12</v>
      </c>
      <c r="K386" s="150">
        <v>42416</v>
      </c>
      <c r="L386" s="152">
        <f>K386-I386</f>
        <v>0</v>
      </c>
      <c r="M386" s="149" t="s">
        <v>41</v>
      </c>
      <c r="N386" s="149" t="s">
        <v>3154</v>
      </c>
      <c r="O386" s="153">
        <f>YEAR(I386)</f>
        <v>2016</v>
      </c>
      <c r="P386" s="154">
        <f>MONTH(I386)</f>
        <v>2</v>
      </c>
    </row>
    <row r="387" spans="1:16">
      <c r="A387" s="149" t="s">
        <v>3122</v>
      </c>
      <c r="B387" s="48" t="s">
        <v>26</v>
      </c>
      <c r="C387" s="149"/>
      <c r="D387" s="149" t="s">
        <v>3005</v>
      </c>
      <c r="E387" s="149" t="s">
        <v>1634</v>
      </c>
      <c r="F387" s="149" t="s">
        <v>2205</v>
      </c>
      <c r="G387" s="149"/>
      <c r="H387" s="149" t="s">
        <v>2097</v>
      </c>
      <c r="I387" s="150">
        <v>42416</v>
      </c>
      <c r="J387" s="151" t="s">
        <v>12</v>
      </c>
      <c r="K387" s="150">
        <v>42416</v>
      </c>
      <c r="L387" s="152">
        <f>K387-I387</f>
        <v>0</v>
      </c>
      <c r="M387" s="149" t="s">
        <v>41</v>
      </c>
      <c r="N387" s="149" t="s">
        <v>25</v>
      </c>
      <c r="O387" s="153">
        <f>YEAR(I387)</f>
        <v>2016</v>
      </c>
      <c r="P387" s="154">
        <f>MONTH(I387)</f>
        <v>2</v>
      </c>
    </row>
    <row r="388" spans="1:16">
      <c r="A388" s="149" t="s">
        <v>3123</v>
      </c>
      <c r="B388" s="48" t="s">
        <v>26</v>
      </c>
      <c r="C388" s="149"/>
      <c r="D388" s="149" t="s">
        <v>3005</v>
      </c>
      <c r="E388" s="149" t="s">
        <v>1634</v>
      </c>
      <c r="F388" s="149" t="s">
        <v>2514</v>
      </c>
      <c r="G388" s="149"/>
      <c r="H388" s="149" t="s">
        <v>1638</v>
      </c>
      <c r="I388" s="150">
        <v>42416</v>
      </c>
      <c r="J388" s="151" t="s">
        <v>12</v>
      </c>
      <c r="K388" s="150">
        <v>42416</v>
      </c>
      <c r="L388" s="152">
        <f>K388-I388</f>
        <v>0</v>
      </c>
      <c r="M388" s="149" t="s">
        <v>413</v>
      </c>
      <c r="N388" s="149"/>
      <c r="O388" s="153">
        <f>YEAR(I388)</f>
        <v>2016</v>
      </c>
      <c r="P388" s="154">
        <f>MONTH(I388)</f>
        <v>2</v>
      </c>
    </row>
    <row r="389" spans="1:16">
      <c r="A389" s="149" t="s">
        <v>3124</v>
      </c>
      <c r="B389" s="48" t="s">
        <v>26</v>
      </c>
      <c r="C389" s="149"/>
      <c r="D389" s="149" t="s">
        <v>3005</v>
      </c>
      <c r="E389" s="149" t="s">
        <v>1634</v>
      </c>
      <c r="F389" s="155" t="s">
        <v>3042</v>
      </c>
      <c r="G389" s="155"/>
      <c r="H389" s="155" t="s">
        <v>1638</v>
      </c>
      <c r="I389" s="150">
        <v>42416</v>
      </c>
      <c r="J389" s="151" t="s">
        <v>12</v>
      </c>
      <c r="K389" s="150">
        <v>42416</v>
      </c>
      <c r="L389" s="152">
        <f>K389-I389</f>
        <v>0</v>
      </c>
      <c r="M389" s="149" t="s">
        <v>41</v>
      </c>
      <c r="N389" s="149" t="s">
        <v>2792</v>
      </c>
      <c r="O389" s="153">
        <f>YEAR(I389)</f>
        <v>2016</v>
      </c>
      <c r="P389" s="154">
        <f>MONTH(I389)</f>
        <v>2</v>
      </c>
    </row>
    <row r="390" spans="1:16">
      <c r="A390" s="149" t="s">
        <v>3125</v>
      </c>
      <c r="B390" s="48" t="s">
        <v>26</v>
      </c>
      <c r="C390" s="149"/>
      <c r="D390" s="149" t="s">
        <v>3005</v>
      </c>
      <c r="E390" s="149" t="s">
        <v>1634</v>
      </c>
      <c r="F390" s="149" t="s">
        <v>1822</v>
      </c>
      <c r="G390" s="149"/>
      <c r="H390" s="149" t="s">
        <v>1822</v>
      </c>
      <c r="I390" s="150">
        <v>42416</v>
      </c>
      <c r="J390" s="151" t="s">
        <v>12</v>
      </c>
      <c r="K390" s="150">
        <v>42416</v>
      </c>
      <c r="L390" s="152">
        <f>K390-I390</f>
        <v>0</v>
      </c>
      <c r="M390" s="149" t="s">
        <v>41</v>
      </c>
      <c r="N390" s="149" t="s">
        <v>892</v>
      </c>
      <c r="O390" s="153">
        <f>YEAR(I390)</f>
        <v>2016</v>
      </c>
      <c r="P390" s="154">
        <f>MONTH(I390)</f>
        <v>2</v>
      </c>
    </row>
    <row r="391" spans="1:16">
      <c r="A391" s="149" t="s">
        <v>3126</v>
      </c>
      <c r="B391" s="48" t="s">
        <v>26</v>
      </c>
      <c r="C391" s="149"/>
      <c r="D391" s="149" t="s">
        <v>3005</v>
      </c>
      <c r="E391" s="149" t="s">
        <v>1634</v>
      </c>
      <c r="F391" s="149" t="s">
        <v>2205</v>
      </c>
      <c r="G391" s="149"/>
      <c r="H391" s="149" t="s">
        <v>2097</v>
      </c>
      <c r="I391" s="150">
        <v>42416</v>
      </c>
      <c r="J391" s="151" t="s">
        <v>12</v>
      </c>
      <c r="K391" s="150">
        <v>42416</v>
      </c>
      <c r="L391" s="152">
        <f>K391-I391</f>
        <v>0</v>
      </c>
      <c r="M391" s="149" t="s">
        <v>41</v>
      </c>
      <c r="N391" s="149" t="s">
        <v>3155</v>
      </c>
      <c r="O391" s="153">
        <f>YEAR(I391)</f>
        <v>2016</v>
      </c>
      <c r="P391" s="154">
        <f>MONTH(I391)</f>
        <v>2</v>
      </c>
    </row>
    <row r="392" spans="1:16">
      <c r="A392" s="149" t="s">
        <v>3127</v>
      </c>
      <c r="B392" s="48" t="s">
        <v>26</v>
      </c>
      <c r="C392" s="149"/>
      <c r="D392" s="149" t="s">
        <v>3005</v>
      </c>
      <c r="E392" s="149" t="s">
        <v>1634</v>
      </c>
      <c r="F392" s="149" t="s">
        <v>19</v>
      </c>
      <c r="G392" s="149"/>
      <c r="H392" s="149" t="s">
        <v>2034</v>
      </c>
      <c r="I392" s="150">
        <v>42416</v>
      </c>
      <c r="J392" s="151" t="s">
        <v>12</v>
      </c>
      <c r="K392" s="150">
        <v>42416</v>
      </c>
      <c r="L392" s="152">
        <f>K392-I392</f>
        <v>0</v>
      </c>
      <c r="M392" s="149" t="s">
        <v>41</v>
      </c>
      <c r="N392" s="149" t="s">
        <v>25</v>
      </c>
      <c r="O392" s="153">
        <f>YEAR(I392)</f>
        <v>2016</v>
      </c>
      <c r="P392" s="154">
        <f>MONTH(I392)</f>
        <v>2</v>
      </c>
    </row>
    <row r="393" spans="1:16">
      <c r="A393" s="149" t="s">
        <v>3128</v>
      </c>
      <c r="B393" s="48" t="s">
        <v>26</v>
      </c>
      <c r="C393" s="149"/>
      <c r="D393" s="149" t="s">
        <v>3005</v>
      </c>
      <c r="E393" s="149" t="s">
        <v>1634</v>
      </c>
      <c r="F393" s="149" t="s">
        <v>3042</v>
      </c>
      <c r="G393" s="149"/>
      <c r="H393" s="149" t="s">
        <v>1638</v>
      </c>
      <c r="I393" s="150">
        <v>42416</v>
      </c>
      <c r="J393" s="151" t="s">
        <v>12</v>
      </c>
      <c r="K393" s="150">
        <v>42416</v>
      </c>
      <c r="L393" s="152">
        <f>K393-I393</f>
        <v>0</v>
      </c>
      <c r="M393" s="149" t="s">
        <v>41</v>
      </c>
      <c r="N393" s="149" t="s">
        <v>3153</v>
      </c>
      <c r="O393" s="153">
        <f>YEAR(I393)</f>
        <v>2016</v>
      </c>
      <c r="P393" s="154">
        <f>MONTH(I393)</f>
        <v>2</v>
      </c>
    </row>
    <row r="394" spans="1:16">
      <c r="A394" s="149" t="s">
        <v>3129</v>
      </c>
      <c r="B394" s="48" t="s">
        <v>26</v>
      </c>
      <c r="C394" s="149"/>
      <c r="D394" s="149" t="s">
        <v>3005</v>
      </c>
      <c r="E394" s="149" t="s">
        <v>1634</v>
      </c>
      <c r="F394" s="149" t="s">
        <v>2514</v>
      </c>
      <c r="G394" s="149"/>
      <c r="H394" s="149" t="s">
        <v>1638</v>
      </c>
      <c r="I394" s="150">
        <v>42416</v>
      </c>
      <c r="J394" s="151" t="s">
        <v>12</v>
      </c>
      <c r="K394" s="150">
        <v>42416</v>
      </c>
      <c r="L394" s="152">
        <f>K394-I394</f>
        <v>0</v>
      </c>
      <c r="M394" s="149" t="s">
        <v>41</v>
      </c>
      <c r="N394" s="149" t="s">
        <v>3150</v>
      </c>
      <c r="O394" s="153">
        <f>YEAR(I394)</f>
        <v>2016</v>
      </c>
      <c r="P394" s="154">
        <f>MONTH(I394)</f>
        <v>2</v>
      </c>
    </row>
    <row r="395" spans="1:16">
      <c r="A395" s="149" t="s">
        <v>3130</v>
      </c>
      <c r="B395" s="48" t="s">
        <v>26</v>
      </c>
      <c r="C395" s="149"/>
      <c r="D395" s="149" t="s">
        <v>3005</v>
      </c>
      <c r="E395" s="149" t="s">
        <v>1634</v>
      </c>
      <c r="F395" s="149" t="s">
        <v>914</v>
      </c>
      <c r="G395" s="149"/>
      <c r="H395" s="149" t="s">
        <v>1638</v>
      </c>
      <c r="I395" s="150">
        <v>42416</v>
      </c>
      <c r="J395" s="151" t="s">
        <v>12</v>
      </c>
      <c r="K395" s="150">
        <v>42416</v>
      </c>
      <c r="L395" s="152">
        <f>K395-I395</f>
        <v>0</v>
      </c>
      <c r="M395" s="149" t="s">
        <v>41</v>
      </c>
      <c r="N395" s="149" t="s">
        <v>25</v>
      </c>
      <c r="O395" s="153">
        <f>YEAR(I395)</f>
        <v>2016</v>
      </c>
      <c r="P395" s="154">
        <f>MONTH(I395)</f>
        <v>2</v>
      </c>
    </row>
    <row r="396" spans="1:16">
      <c r="A396" s="149" t="s">
        <v>3131</v>
      </c>
      <c r="B396" s="48" t="s">
        <v>26</v>
      </c>
      <c r="C396" s="149"/>
      <c r="D396" s="149" t="s">
        <v>3005</v>
      </c>
      <c r="E396" s="149" t="s">
        <v>1634</v>
      </c>
      <c r="F396" s="149" t="s">
        <v>3015</v>
      </c>
      <c r="G396" s="149"/>
      <c r="H396" s="149" t="s">
        <v>3015</v>
      </c>
      <c r="I396" s="150">
        <v>42416</v>
      </c>
      <c r="J396" s="151" t="s">
        <v>12</v>
      </c>
      <c r="K396" s="150">
        <v>42416</v>
      </c>
      <c r="L396" s="152">
        <f>K396-I396</f>
        <v>0</v>
      </c>
      <c r="M396" s="149" t="s">
        <v>41</v>
      </c>
      <c r="N396" s="149" t="s">
        <v>25</v>
      </c>
      <c r="O396" s="153">
        <f>YEAR(I396)</f>
        <v>2016</v>
      </c>
      <c r="P396" s="154">
        <f>MONTH(I396)</f>
        <v>2</v>
      </c>
    </row>
    <row r="397" spans="1:16">
      <c r="A397" s="149" t="s">
        <v>3132</v>
      </c>
      <c r="B397" s="48" t="s">
        <v>26</v>
      </c>
      <c r="C397" s="149"/>
      <c r="D397" s="149" t="s">
        <v>3005</v>
      </c>
      <c r="E397" s="149" t="s">
        <v>1634</v>
      </c>
      <c r="F397" s="149" t="s">
        <v>19</v>
      </c>
      <c r="G397" s="149"/>
      <c r="H397" s="149" t="s">
        <v>2034</v>
      </c>
      <c r="I397" s="150">
        <v>42416</v>
      </c>
      <c r="J397" s="151" t="s">
        <v>12</v>
      </c>
      <c r="K397" s="150">
        <v>42416</v>
      </c>
      <c r="L397" s="152">
        <f>K397-I397</f>
        <v>0</v>
      </c>
      <c r="M397" s="149" t="s">
        <v>41</v>
      </c>
      <c r="N397" s="149" t="s">
        <v>25</v>
      </c>
      <c r="O397" s="153">
        <f>YEAR(I397)</f>
        <v>2016</v>
      </c>
      <c r="P397" s="154">
        <f>MONTH(I397)</f>
        <v>2</v>
      </c>
    </row>
    <row r="398" spans="1:16">
      <c r="A398" s="149" t="s">
        <v>2774</v>
      </c>
      <c r="B398" s="48" t="s">
        <v>26</v>
      </c>
      <c r="C398" s="149"/>
      <c r="D398" s="149" t="s">
        <v>3005</v>
      </c>
      <c r="E398" s="149" t="s">
        <v>1634</v>
      </c>
      <c r="F398" s="149" t="s">
        <v>6</v>
      </c>
      <c r="G398" s="149"/>
      <c r="H398" s="149" t="s">
        <v>1734</v>
      </c>
      <c r="I398" s="150">
        <v>42416</v>
      </c>
      <c r="J398" s="151" t="s">
        <v>12</v>
      </c>
      <c r="K398" s="150">
        <v>42416</v>
      </c>
      <c r="L398" s="152">
        <f>K398-I398</f>
        <v>0</v>
      </c>
      <c r="M398" s="149" t="s">
        <v>41</v>
      </c>
      <c r="N398" s="149" t="s">
        <v>482</v>
      </c>
      <c r="O398" s="153">
        <f>YEAR(I398)</f>
        <v>2016</v>
      </c>
      <c r="P398" s="154">
        <f>MONTH(I398)</f>
        <v>2</v>
      </c>
    </row>
    <row r="399" spans="1:16">
      <c r="A399" s="149" t="s">
        <v>3133</v>
      </c>
      <c r="B399" s="48" t="s">
        <v>26</v>
      </c>
      <c r="C399" s="149"/>
      <c r="D399" s="149" t="s">
        <v>3005</v>
      </c>
      <c r="E399" s="149" t="s">
        <v>1634</v>
      </c>
      <c r="F399" s="149" t="s">
        <v>3015</v>
      </c>
      <c r="G399" s="149"/>
      <c r="H399" s="149" t="s">
        <v>3015</v>
      </c>
      <c r="I399" s="150">
        <v>42416</v>
      </c>
      <c r="J399" s="151" t="s">
        <v>12</v>
      </c>
      <c r="K399" s="150">
        <v>42416</v>
      </c>
      <c r="L399" s="152">
        <f>K399-I399</f>
        <v>0</v>
      </c>
      <c r="M399" s="149" t="s">
        <v>41</v>
      </c>
      <c r="N399" s="149" t="s">
        <v>25</v>
      </c>
      <c r="O399" s="153">
        <f>YEAR(I399)</f>
        <v>2016</v>
      </c>
      <c r="P399" s="154">
        <f>MONTH(I399)</f>
        <v>2</v>
      </c>
    </row>
    <row r="400" spans="1:16">
      <c r="A400" s="149" t="s">
        <v>3134</v>
      </c>
      <c r="B400" s="48" t="s">
        <v>26</v>
      </c>
      <c r="C400" s="149"/>
      <c r="D400" s="149" t="s">
        <v>3005</v>
      </c>
      <c r="E400" s="149" t="s">
        <v>1634</v>
      </c>
      <c r="F400" s="149" t="s">
        <v>914</v>
      </c>
      <c r="G400" s="149"/>
      <c r="H400" s="149" t="s">
        <v>1638</v>
      </c>
      <c r="I400" s="150">
        <v>42416</v>
      </c>
      <c r="J400" s="151" t="s">
        <v>12</v>
      </c>
      <c r="K400" s="150">
        <v>42416</v>
      </c>
      <c r="L400" s="152">
        <f>K400-I400</f>
        <v>0</v>
      </c>
      <c r="M400" s="149" t="s">
        <v>41</v>
      </c>
      <c r="N400" s="149" t="s">
        <v>25</v>
      </c>
      <c r="O400" s="153">
        <f>YEAR(I400)</f>
        <v>2016</v>
      </c>
      <c r="P400" s="154">
        <f>MONTH(I400)</f>
        <v>2</v>
      </c>
    </row>
    <row r="401" spans="1:16">
      <c r="A401" s="149" t="s">
        <v>3135</v>
      </c>
      <c r="B401" s="48" t="s">
        <v>26</v>
      </c>
      <c r="C401" s="149"/>
      <c r="D401" s="149" t="s">
        <v>3005</v>
      </c>
      <c r="E401" s="149" t="s">
        <v>1634</v>
      </c>
      <c r="F401" s="149" t="s">
        <v>3015</v>
      </c>
      <c r="G401" s="149"/>
      <c r="H401" s="149" t="s">
        <v>3015</v>
      </c>
      <c r="I401" s="150">
        <v>42416</v>
      </c>
      <c r="J401" s="151" t="s">
        <v>12</v>
      </c>
      <c r="K401" s="150">
        <v>42416</v>
      </c>
      <c r="L401" s="152">
        <f>K401-I401</f>
        <v>0</v>
      </c>
      <c r="M401" s="149" t="s">
        <v>41</v>
      </c>
      <c r="N401" s="149" t="s">
        <v>25</v>
      </c>
      <c r="O401" s="153">
        <f>YEAR(I401)</f>
        <v>2016</v>
      </c>
      <c r="P401" s="154">
        <f>MONTH(I401)</f>
        <v>2</v>
      </c>
    </row>
    <row r="402" spans="1:16">
      <c r="A402" s="149" t="s">
        <v>3136</v>
      </c>
      <c r="B402" s="48" t="s">
        <v>26</v>
      </c>
      <c r="C402" s="149"/>
      <c r="D402" s="149" t="s">
        <v>3005</v>
      </c>
      <c r="E402" s="149" t="s">
        <v>1634</v>
      </c>
      <c r="F402" s="149" t="s">
        <v>3146</v>
      </c>
      <c r="G402" s="149"/>
      <c r="H402" s="149" t="s">
        <v>1953</v>
      </c>
      <c r="I402" s="150">
        <v>42416</v>
      </c>
      <c r="J402" s="151" t="s">
        <v>12</v>
      </c>
      <c r="K402" s="150">
        <v>42416</v>
      </c>
      <c r="L402" s="152">
        <f>K402-I402</f>
        <v>0</v>
      </c>
      <c r="M402" s="149" t="s">
        <v>717</v>
      </c>
      <c r="N402" s="149"/>
      <c r="O402" s="153">
        <f>YEAR(I402)</f>
        <v>2016</v>
      </c>
      <c r="P402" s="154">
        <f>MONTH(I402)</f>
        <v>2</v>
      </c>
    </row>
    <row r="403" spans="1:16">
      <c r="A403" s="149" t="s">
        <v>3137</v>
      </c>
      <c r="B403" s="48" t="s">
        <v>26</v>
      </c>
      <c r="C403" s="149"/>
      <c r="D403" s="149" t="s">
        <v>3005</v>
      </c>
      <c r="E403" s="149" t="s">
        <v>1634</v>
      </c>
      <c r="F403" s="149" t="s">
        <v>111</v>
      </c>
      <c r="G403" s="149"/>
      <c r="H403" s="149" t="s">
        <v>3066</v>
      </c>
      <c r="I403" s="150">
        <v>42416</v>
      </c>
      <c r="J403" s="151" t="s">
        <v>12</v>
      </c>
      <c r="K403" s="150">
        <v>42416</v>
      </c>
      <c r="L403" s="152">
        <f>K403-I403</f>
        <v>0</v>
      </c>
      <c r="M403" s="149" t="s">
        <v>41</v>
      </c>
      <c r="N403" s="149" t="s">
        <v>3156</v>
      </c>
      <c r="O403" s="153">
        <f>YEAR(I403)</f>
        <v>2016</v>
      </c>
      <c r="P403" s="154">
        <f>MONTH(I403)</f>
        <v>2</v>
      </c>
    </row>
    <row r="404" spans="1:16">
      <c r="A404" s="149" t="s">
        <v>3138</v>
      </c>
      <c r="B404" s="48" t="s">
        <v>26</v>
      </c>
      <c r="C404" s="149"/>
      <c r="D404" s="149" t="s">
        <v>3005</v>
      </c>
      <c r="E404" s="149" t="s">
        <v>1634</v>
      </c>
      <c r="F404" s="149" t="s">
        <v>3147</v>
      </c>
      <c r="G404" s="149"/>
      <c r="H404" s="149" t="s">
        <v>636</v>
      </c>
      <c r="I404" s="150">
        <v>42416</v>
      </c>
      <c r="J404" s="151" t="s">
        <v>12</v>
      </c>
      <c r="K404" s="150">
        <v>42416</v>
      </c>
      <c r="L404" s="152">
        <f>K404-I404</f>
        <v>0</v>
      </c>
      <c r="M404" s="149" t="s">
        <v>41</v>
      </c>
      <c r="N404" s="149" t="s">
        <v>482</v>
      </c>
      <c r="O404" s="153">
        <f>YEAR(I404)</f>
        <v>2016</v>
      </c>
      <c r="P404" s="154">
        <f>MONTH(I404)</f>
        <v>2</v>
      </c>
    </row>
    <row r="405" spans="1:16">
      <c r="A405" s="149" t="s">
        <v>3139</v>
      </c>
      <c r="B405" s="48" t="s">
        <v>26</v>
      </c>
      <c r="C405" s="149"/>
      <c r="D405" s="149" t="s">
        <v>3005</v>
      </c>
      <c r="E405" s="149" t="s">
        <v>1634</v>
      </c>
      <c r="F405" s="149" t="s">
        <v>3148</v>
      </c>
      <c r="G405" s="149"/>
      <c r="H405" s="149" t="s">
        <v>636</v>
      </c>
      <c r="I405" s="150">
        <v>42416</v>
      </c>
      <c r="J405" s="151" t="s">
        <v>12</v>
      </c>
      <c r="K405" s="150">
        <v>42416</v>
      </c>
      <c r="L405" s="152">
        <f>K405-I405</f>
        <v>0</v>
      </c>
      <c r="M405" s="149" t="s">
        <v>413</v>
      </c>
      <c r="N405" s="149"/>
      <c r="O405" s="153">
        <f>YEAR(I405)</f>
        <v>2016</v>
      </c>
      <c r="P405" s="154">
        <f>MONTH(I405)</f>
        <v>2</v>
      </c>
    </row>
    <row r="406" spans="1:16">
      <c r="A406" s="149" t="s">
        <v>3140</v>
      </c>
      <c r="B406" s="48" t="s">
        <v>26</v>
      </c>
      <c r="C406" s="149"/>
      <c r="D406" s="149" t="s">
        <v>3005</v>
      </c>
      <c r="E406" s="149" t="s">
        <v>1634</v>
      </c>
      <c r="F406" s="149" t="s">
        <v>3041</v>
      </c>
      <c r="G406" s="149"/>
      <c r="H406" s="149" t="s">
        <v>2078</v>
      </c>
      <c r="I406" s="150">
        <v>42416</v>
      </c>
      <c r="J406" s="151" t="s">
        <v>12</v>
      </c>
      <c r="K406" s="150">
        <v>42416</v>
      </c>
      <c r="L406" s="152">
        <f>K406-I406</f>
        <v>0</v>
      </c>
      <c r="M406" s="149" t="s">
        <v>41</v>
      </c>
      <c r="N406" s="149" t="s">
        <v>25</v>
      </c>
      <c r="O406" s="153">
        <f>YEAR(I406)</f>
        <v>2016</v>
      </c>
      <c r="P406" s="154">
        <f>MONTH(I406)</f>
        <v>2</v>
      </c>
    </row>
    <row r="407" spans="1:16">
      <c r="A407" s="149" t="s">
        <v>3141</v>
      </c>
      <c r="B407" s="48" t="s">
        <v>26</v>
      </c>
      <c r="C407" s="149"/>
      <c r="D407" s="149" t="s">
        <v>3005</v>
      </c>
      <c r="E407" s="149" t="s">
        <v>1634</v>
      </c>
      <c r="F407" s="149" t="s">
        <v>2514</v>
      </c>
      <c r="G407" s="149"/>
      <c r="H407" s="149" t="s">
        <v>1638</v>
      </c>
      <c r="I407" s="150">
        <v>42416</v>
      </c>
      <c r="J407" s="151" t="s">
        <v>12</v>
      </c>
      <c r="K407" s="150">
        <v>42416</v>
      </c>
      <c r="L407" s="152">
        <f>K407-I407</f>
        <v>0</v>
      </c>
      <c r="M407" s="149" t="s">
        <v>41</v>
      </c>
      <c r="N407" s="149" t="s">
        <v>3157</v>
      </c>
      <c r="O407" s="153">
        <f>YEAR(I407)</f>
        <v>2016</v>
      </c>
      <c r="P407" s="154">
        <f>MONTH(I407)</f>
        <v>2</v>
      </c>
    </row>
    <row r="408" spans="1:16">
      <c r="A408" s="149" t="s">
        <v>3142</v>
      </c>
      <c r="B408" s="48" t="s">
        <v>26</v>
      </c>
      <c r="C408" s="149"/>
      <c r="D408" s="149" t="s">
        <v>3005</v>
      </c>
      <c r="E408" s="149" t="s">
        <v>1634</v>
      </c>
      <c r="F408" s="149" t="s">
        <v>3149</v>
      </c>
      <c r="G408" s="149"/>
      <c r="H408" s="149" t="s">
        <v>2078</v>
      </c>
      <c r="I408" s="150">
        <v>42416</v>
      </c>
      <c r="J408" s="151" t="s">
        <v>12</v>
      </c>
      <c r="K408" s="150">
        <v>42416</v>
      </c>
      <c r="L408" s="152">
        <f>K408-I408</f>
        <v>0</v>
      </c>
      <c r="M408" s="149" t="s">
        <v>41</v>
      </c>
      <c r="N408" s="149" t="s">
        <v>3153</v>
      </c>
      <c r="O408" s="153">
        <f>YEAR(I408)</f>
        <v>2016</v>
      </c>
      <c r="P408" s="154">
        <f>MONTH(I408)</f>
        <v>2</v>
      </c>
    </row>
    <row r="409" spans="1:16">
      <c r="A409" s="149" t="s">
        <v>3143</v>
      </c>
      <c r="B409" s="48" t="s">
        <v>26</v>
      </c>
      <c r="C409" s="149"/>
      <c r="D409" s="149" t="s">
        <v>3005</v>
      </c>
      <c r="E409" s="149" t="s">
        <v>1634</v>
      </c>
      <c r="F409" s="149" t="s">
        <v>2205</v>
      </c>
      <c r="G409" s="149"/>
      <c r="H409" s="149" t="s">
        <v>2097</v>
      </c>
      <c r="I409" s="150">
        <v>42416</v>
      </c>
      <c r="J409" s="151" t="s">
        <v>12</v>
      </c>
      <c r="K409" s="150">
        <v>42416</v>
      </c>
      <c r="L409" s="152">
        <f>K409-I409</f>
        <v>0</v>
      </c>
      <c r="M409" s="149" t="s">
        <v>413</v>
      </c>
      <c r="N409" s="149"/>
      <c r="O409" s="153">
        <f>YEAR(I409)</f>
        <v>2016</v>
      </c>
      <c r="P409" s="154">
        <f>MONTH(I409)</f>
        <v>2</v>
      </c>
    </row>
    <row r="410" spans="1:16">
      <c r="A410" s="149" t="s">
        <v>3144</v>
      </c>
      <c r="B410" s="48" t="s">
        <v>26</v>
      </c>
      <c r="C410" s="149"/>
      <c r="D410" s="149" t="s">
        <v>3005</v>
      </c>
      <c r="E410" s="149" t="s">
        <v>1634</v>
      </c>
      <c r="F410" s="155" t="s">
        <v>6</v>
      </c>
      <c r="G410" s="155"/>
      <c r="H410" s="155" t="s">
        <v>1734</v>
      </c>
      <c r="I410" s="150">
        <v>42416</v>
      </c>
      <c r="J410" s="151" t="s">
        <v>12</v>
      </c>
      <c r="K410" s="150">
        <v>42416</v>
      </c>
      <c r="L410" s="152">
        <f>K410-I410</f>
        <v>0</v>
      </c>
      <c r="M410" s="149" t="s">
        <v>41</v>
      </c>
      <c r="N410" s="149" t="s">
        <v>3158</v>
      </c>
      <c r="O410" s="153">
        <f>YEAR(I410)</f>
        <v>2016</v>
      </c>
      <c r="P410" s="154">
        <f>MONTH(I410)</f>
        <v>2</v>
      </c>
    </row>
    <row r="411" spans="1:16">
      <c r="A411" s="149" t="s">
        <v>2250</v>
      </c>
      <c r="B411" s="48" t="s">
        <v>26</v>
      </c>
      <c r="C411" s="149"/>
      <c r="D411" s="149" t="s">
        <v>3005</v>
      </c>
      <c r="E411" s="149" t="s">
        <v>1634</v>
      </c>
      <c r="F411" s="149" t="s">
        <v>2514</v>
      </c>
      <c r="G411" s="149"/>
      <c r="H411" s="149" t="s">
        <v>1638</v>
      </c>
      <c r="I411" s="150">
        <v>42416</v>
      </c>
      <c r="J411" s="151" t="s">
        <v>12</v>
      </c>
      <c r="K411" s="150">
        <v>42416</v>
      </c>
      <c r="L411" s="152">
        <f>K411-I411</f>
        <v>0</v>
      </c>
      <c r="M411" s="149" t="s">
        <v>717</v>
      </c>
      <c r="N411" s="149" t="s">
        <v>94</v>
      </c>
      <c r="O411" s="153">
        <f>YEAR(I411)</f>
        <v>2016</v>
      </c>
      <c r="P411" s="154">
        <f>MONTH(I411)</f>
        <v>2</v>
      </c>
    </row>
    <row r="412" spans="1:16">
      <c r="A412" s="149" t="s">
        <v>3145</v>
      </c>
      <c r="B412" s="48" t="s">
        <v>26</v>
      </c>
      <c r="C412" s="149"/>
      <c r="D412" s="149" t="s">
        <v>3005</v>
      </c>
      <c r="E412" s="149" t="s">
        <v>1634</v>
      </c>
      <c r="F412" s="149" t="s">
        <v>3042</v>
      </c>
      <c r="G412" s="149"/>
      <c r="H412" s="149" t="s">
        <v>1638</v>
      </c>
      <c r="I412" s="150">
        <v>42416</v>
      </c>
      <c r="J412" s="151" t="s">
        <v>12</v>
      </c>
      <c r="K412" s="150">
        <v>42416</v>
      </c>
      <c r="L412" s="152">
        <f>K412-I412</f>
        <v>0</v>
      </c>
      <c r="M412" s="149" t="s">
        <v>41</v>
      </c>
      <c r="N412" s="149" t="s">
        <v>25</v>
      </c>
      <c r="O412" s="153">
        <f>YEAR(I412)</f>
        <v>2016</v>
      </c>
      <c r="P412" s="154">
        <f>MONTH(I412)</f>
        <v>2</v>
      </c>
    </row>
    <row r="413" spans="1:16">
      <c r="A413" s="149" t="s">
        <v>3755</v>
      </c>
      <c r="B413" s="48" t="s">
        <v>830</v>
      </c>
      <c r="C413" s="149"/>
      <c r="D413" s="149" t="s">
        <v>3008</v>
      </c>
      <c r="E413" s="149" t="s">
        <v>1634</v>
      </c>
      <c r="F413" s="149" t="s">
        <v>2485</v>
      </c>
      <c r="G413" s="149"/>
      <c r="H413" s="149"/>
      <c r="I413" s="150">
        <v>42411</v>
      </c>
      <c r="J413" s="151" t="s">
        <v>12</v>
      </c>
      <c r="K413" s="150">
        <v>42411</v>
      </c>
      <c r="L413" s="152">
        <f>K413-I413</f>
        <v>0</v>
      </c>
      <c r="M413" s="149" t="s">
        <v>41</v>
      </c>
      <c r="N413" s="149" t="s">
        <v>25</v>
      </c>
      <c r="O413" s="153">
        <f>YEAR(I413)</f>
        <v>2016</v>
      </c>
      <c r="P413" s="154">
        <f>MONTH(I413)</f>
        <v>2</v>
      </c>
    </row>
    <row r="414" spans="1:16">
      <c r="A414" s="149" t="s">
        <v>2183</v>
      </c>
      <c r="B414" s="48" t="s">
        <v>830</v>
      </c>
      <c r="C414" s="149"/>
      <c r="D414" s="149" t="s">
        <v>3008</v>
      </c>
      <c r="E414" s="149" t="s">
        <v>1634</v>
      </c>
      <c r="F414" s="149"/>
      <c r="G414" s="149"/>
      <c r="H414" s="149"/>
      <c r="I414" s="150">
        <v>42411</v>
      </c>
      <c r="J414" s="151" t="s">
        <v>12</v>
      </c>
      <c r="K414" s="150">
        <v>42411</v>
      </c>
      <c r="L414" s="152">
        <f>K414-I414</f>
        <v>0</v>
      </c>
      <c r="M414" s="149" t="s">
        <v>41</v>
      </c>
      <c r="N414" s="149" t="s">
        <v>3780</v>
      </c>
      <c r="O414" s="153">
        <f>YEAR(I414)</f>
        <v>2016</v>
      </c>
      <c r="P414" s="154">
        <f>MONTH(I414)</f>
        <v>2</v>
      </c>
    </row>
    <row r="415" spans="1:16">
      <c r="A415" s="149" t="s">
        <v>2817</v>
      </c>
      <c r="B415" s="48" t="s">
        <v>830</v>
      </c>
      <c r="C415" s="149"/>
      <c r="D415" s="149" t="s">
        <v>3008</v>
      </c>
      <c r="E415" s="149" t="s">
        <v>1634</v>
      </c>
      <c r="F415" s="149"/>
      <c r="G415" s="149"/>
      <c r="H415" s="149"/>
      <c r="I415" s="150">
        <v>42411</v>
      </c>
      <c r="J415" s="151" t="s">
        <v>12</v>
      </c>
      <c r="K415" s="150">
        <v>42411</v>
      </c>
      <c r="L415" s="152">
        <f>K415-I415</f>
        <v>0</v>
      </c>
      <c r="M415" s="149" t="s">
        <v>41</v>
      </c>
      <c r="N415" s="149" t="s">
        <v>3780</v>
      </c>
      <c r="O415" s="153">
        <f>YEAR(I415)</f>
        <v>2016</v>
      </c>
      <c r="P415" s="154">
        <f>MONTH(I415)</f>
        <v>2</v>
      </c>
    </row>
    <row r="416" spans="1:16">
      <c r="A416" s="149" t="s">
        <v>3321</v>
      </c>
      <c r="B416" s="48" t="s">
        <v>830</v>
      </c>
      <c r="C416" s="149"/>
      <c r="D416" s="149" t="s">
        <v>3008</v>
      </c>
      <c r="E416" s="149" t="s">
        <v>1634</v>
      </c>
      <c r="F416" s="149"/>
      <c r="G416" s="149"/>
      <c r="H416" s="149"/>
      <c r="I416" s="150">
        <v>42411</v>
      </c>
      <c r="J416" s="151" t="s">
        <v>12</v>
      </c>
      <c r="K416" s="150">
        <v>42411</v>
      </c>
      <c r="L416" s="152">
        <f>K416-I416</f>
        <v>0</v>
      </c>
      <c r="M416" s="149" t="s">
        <v>41</v>
      </c>
      <c r="N416" s="149" t="s">
        <v>3780</v>
      </c>
      <c r="O416" s="153">
        <f>YEAR(I416)</f>
        <v>2016</v>
      </c>
      <c r="P416" s="154">
        <f>MONTH(I416)</f>
        <v>2</v>
      </c>
    </row>
    <row r="417" spans="1:16">
      <c r="A417" s="149" t="s">
        <v>3756</v>
      </c>
      <c r="B417" s="48" t="s">
        <v>830</v>
      </c>
      <c r="C417" s="149"/>
      <c r="D417" s="149" t="s">
        <v>3008</v>
      </c>
      <c r="E417" s="149" t="s">
        <v>1634</v>
      </c>
      <c r="F417" s="149"/>
      <c r="G417" s="155"/>
      <c r="H417" s="155"/>
      <c r="I417" s="150">
        <v>42411</v>
      </c>
      <c r="J417" s="151" t="s">
        <v>12</v>
      </c>
      <c r="K417" s="150">
        <v>42411</v>
      </c>
      <c r="L417" s="152">
        <f>K417-I417</f>
        <v>0</v>
      </c>
      <c r="M417" s="149" t="s">
        <v>41</v>
      </c>
      <c r="N417" s="149" t="s">
        <v>3780</v>
      </c>
      <c r="O417" s="153">
        <f>YEAR(I417)</f>
        <v>2016</v>
      </c>
      <c r="P417" s="154">
        <f>MONTH(I417)</f>
        <v>2</v>
      </c>
    </row>
    <row r="418" spans="1:16">
      <c r="A418" s="149" t="s">
        <v>3757</v>
      </c>
      <c r="B418" s="48" t="s">
        <v>830</v>
      </c>
      <c r="C418" s="149"/>
      <c r="D418" s="149" t="s">
        <v>3008</v>
      </c>
      <c r="E418" s="149" t="s">
        <v>1634</v>
      </c>
      <c r="F418" s="149"/>
      <c r="G418" s="155"/>
      <c r="H418" s="155"/>
      <c r="I418" s="150">
        <v>42411</v>
      </c>
      <c r="J418" s="151" t="s">
        <v>12</v>
      </c>
      <c r="K418" s="150">
        <v>42411</v>
      </c>
      <c r="L418" s="152">
        <f>K418-I418</f>
        <v>0</v>
      </c>
      <c r="M418" s="149" t="s">
        <v>41</v>
      </c>
      <c r="N418" s="149" t="s">
        <v>3780</v>
      </c>
      <c r="O418" s="153">
        <f>YEAR(I418)</f>
        <v>2016</v>
      </c>
      <c r="P418" s="154">
        <f>MONTH(I418)</f>
        <v>2</v>
      </c>
    </row>
    <row r="419" spans="1:16">
      <c r="A419" s="149" t="s">
        <v>3380</v>
      </c>
      <c r="B419" s="48" t="s">
        <v>830</v>
      </c>
      <c r="C419" s="149"/>
      <c r="D419" s="149" t="s">
        <v>3008</v>
      </c>
      <c r="E419" s="149" t="s">
        <v>1634</v>
      </c>
      <c r="F419" s="149" t="s">
        <v>3078</v>
      </c>
      <c r="G419" s="149"/>
      <c r="H419" s="149"/>
      <c r="I419" s="150">
        <v>42411</v>
      </c>
      <c r="J419" s="151" t="s">
        <v>12</v>
      </c>
      <c r="K419" s="150">
        <v>42411</v>
      </c>
      <c r="L419" s="152">
        <f>K419-I419</f>
        <v>0</v>
      </c>
      <c r="M419" s="149" t="s">
        <v>41</v>
      </c>
      <c r="N419" s="149" t="s">
        <v>3780</v>
      </c>
      <c r="O419" s="153">
        <f>YEAR(I419)</f>
        <v>2016</v>
      </c>
      <c r="P419" s="154">
        <f>MONTH(I419)</f>
        <v>2</v>
      </c>
    </row>
    <row r="420" spans="1:16">
      <c r="A420" s="149" t="s">
        <v>3758</v>
      </c>
      <c r="B420" s="48" t="s">
        <v>830</v>
      </c>
      <c r="C420" s="149"/>
      <c r="D420" s="149" t="s">
        <v>3008</v>
      </c>
      <c r="E420" s="149" t="s">
        <v>1634</v>
      </c>
      <c r="F420" s="149" t="s">
        <v>3439</v>
      </c>
      <c r="G420" s="149"/>
      <c r="H420" s="149"/>
      <c r="I420" s="150">
        <v>42411</v>
      </c>
      <c r="J420" s="151" t="s">
        <v>12</v>
      </c>
      <c r="K420" s="150">
        <v>42411</v>
      </c>
      <c r="L420" s="152">
        <f>K420-I420</f>
        <v>0</v>
      </c>
      <c r="M420" s="149" t="s">
        <v>41</v>
      </c>
      <c r="N420" s="149" t="s">
        <v>25</v>
      </c>
      <c r="O420" s="153">
        <f>YEAR(I420)</f>
        <v>2016</v>
      </c>
      <c r="P420" s="154">
        <f>MONTH(I420)</f>
        <v>2</v>
      </c>
    </row>
    <row r="421" spans="1:16">
      <c r="A421" s="149" t="s">
        <v>3209</v>
      </c>
      <c r="B421" s="48" t="s">
        <v>830</v>
      </c>
      <c r="C421" s="149"/>
      <c r="D421" s="149" t="s">
        <v>3008</v>
      </c>
      <c r="E421" s="149" t="s">
        <v>1634</v>
      </c>
      <c r="F421" s="149"/>
      <c r="G421" s="149"/>
      <c r="H421" s="149"/>
      <c r="I421" s="150">
        <v>42411</v>
      </c>
      <c r="J421" s="151" t="s">
        <v>12</v>
      </c>
      <c r="K421" s="150">
        <v>42411</v>
      </c>
      <c r="L421" s="152">
        <f>K421-I421</f>
        <v>0</v>
      </c>
      <c r="M421" s="149" t="s">
        <v>41</v>
      </c>
      <c r="N421" s="149" t="s">
        <v>3780</v>
      </c>
      <c r="O421" s="153">
        <f>YEAR(I421)</f>
        <v>2016</v>
      </c>
      <c r="P421" s="154">
        <f>MONTH(I421)</f>
        <v>2</v>
      </c>
    </row>
    <row r="422" spans="1:16">
      <c r="A422" s="149" t="s">
        <v>2813</v>
      </c>
      <c r="B422" s="48" t="s">
        <v>830</v>
      </c>
      <c r="C422" s="149"/>
      <c r="D422" s="149" t="s">
        <v>3008</v>
      </c>
      <c r="E422" s="149" t="s">
        <v>1634</v>
      </c>
      <c r="F422" s="149"/>
      <c r="G422" s="155"/>
      <c r="H422" s="155"/>
      <c r="I422" s="150">
        <v>42411</v>
      </c>
      <c r="J422" s="151" t="s">
        <v>12</v>
      </c>
      <c r="K422" s="150">
        <v>42411</v>
      </c>
      <c r="L422" s="152">
        <f>K422-I422</f>
        <v>0</v>
      </c>
      <c r="M422" s="149" t="s">
        <v>41</v>
      </c>
      <c r="N422" s="149" t="s">
        <v>3780</v>
      </c>
      <c r="O422" s="153">
        <f>YEAR(I422)</f>
        <v>2016</v>
      </c>
      <c r="P422" s="154">
        <f>MONTH(I422)</f>
        <v>2</v>
      </c>
    </row>
    <row r="423" spans="1:16">
      <c r="A423" s="149" t="s">
        <v>3759</v>
      </c>
      <c r="B423" s="48" t="s">
        <v>830</v>
      </c>
      <c r="C423" s="149"/>
      <c r="D423" s="149" t="s">
        <v>3008</v>
      </c>
      <c r="E423" s="149" t="s">
        <v>1634</v>
      </c>
      <c r="F423" s="149"/>
      <c r="G423" s="149"/>
      <c r="H423" s="149"/>
      <c r="I423" s="150">
        <v>42411</v>
      </c>
      <c r="J423" s="151" t="s">
        <v>12</v>
      </c>
      <c r="K423" s="150">
        <v>42411</v>
      </c>
      <c r="L423" s="152">
        <f>K423-I423</f>
        <v>0</v>
      </c>
      <c r="M423" s="149" t="s">
        <v>41</v>
      </c>
      <c r="N423" s="149" t="s">
        <v>3780</v>
      </c>
      <c r="O423" s="153">
        <f>YEAR(I423)</f>
        <v>2016</v>
      </c>
      <c r="P423" s="154">
        <f>MONTH(I423)</f>
        <v>2</v>
      </c>
    </row>
    <row r="424" spans="1:16">
      <c r="A424" s="149" t="s">
        <v>3124</v>
      </c>
      <c r="B424" s="48" t="s">
        <v>830</v>
      </c>
      <c r="C424" s="149"/>
      <c r="D424" s="149" t="s">
        <v>3008</v>
      </c>
      <c r="E424" s="149" t="s">
        <v>1634</v>
      </c>
      <c r="F424" s="149"/>
      <c r="G424" s="155"/>
      <c r="H424" s="155"/>
      <c r="I424" s="150">
        <v>42411</v>
      </c>
      <c r="J424" s="151" t="s">
        <v>12</v>
      </c>
      <c r="K424" s="150">
        <v>42411</v>
      </c>
      <c r="L424" s="152">
        <f>K424-I424</f>
        <v>0</v>
      </c>
      <c r="M424" s="149" t="s">
        <v>41</v>
      </c>
      <c r="N424" s="149" t="s">
        <v>3780</v>
      </c>
      <c r="O424" s="153">
        <f>YEAR(I424)</f>
        <v>2016</v>
      </c>
      <c r="P424" s="154">
        <f>MONTH(I424)</f>
        <v>2</v>
      </c>
    </row>
    <row r="425" spans="1:16">
      <c r="A425" s="149" t="s">
        <v>3760</v>
      </c>
      <c r="B425" s="48" t="s">
        <v>830</v>
      </c>
      <c r="C425" s="149"/>
      <c r="D425" s="149" t="s">
        <v>3008</v>
      </c>
      <c r="E425" s="149" t="s">
        <v>1634</v>
      </c>
      <c r="F425" s="149"/>
      <c r="G425" s="149"/>
      <c r="H425" s="149"/>
      <c r="I425" s="150">
        <v>42411</v>
      </c>
      <c r="J425" s="151" t="s">
        <v>12</v>
      </c>
      <c r="K425" s="150">
        <v>42411</v>
      </c>
      <c r="L425" s="152">
        <f>K425-I425</f>
        <v>0</v>
      </c>
      <c r="M425" s="149" t="s">
        <v>41</v>
      </c>
      <c r="N425" s="149" t="s">
        <v>3780</v>
      </c>
      <c r="O425" s="153">
        <f>YEAR(I425)</f>
        <v>2016</v>
      </c>
      <c r="P425" s="154">
        <f>MONTH(I425)</f>
        <v>2</v>
      </c>
    </row>
    <row r="426" spans="1:16">
      <c r="A426" s="149" t="s">
        <v>3405</v>
      </c>
      <c r="B426" s="48" t="s">
        <v>830</v>
      </c>
      <c r="C426" s="149"/>
      <c r="D426" s="149" t="s">
        <v>3008</v>
      </c>
      <c r="E426" s="149" t="s">
        <v>1634</v>
      </c>
      <c r="F426" s="149" t="s">
        <v>3078</v>
      </c>
      <c r="G426" s="155"/>
      <c r="H426" s="155"/>
      <c r="I426" s="150">
        <v>42411</v>
      </c>
      <c r="J426" s="151" t="s">
        <v>12</v>
      </c>
      <c r="K426" s="150">
        <v>42411</v>
      </c>
      <c r="L426" s="152">
        <f>K426-I426</f>
        <v>0</v>
      </c>
      <c r="M426" s="149" t="s">
        <v>41</v>
      </c>
      <c r="N426" s="149" t="s">
        <v>3780</v>
      </c>
      <c r="O426" s="153">
        <f>YEAR(I426)</f>
        <v>2016</v>
      </c>
      <c r="P426" s="154">
        <f>MONTH(I426)</f>
        <v>2</v>
      </c>
    </row>
    <row r="427" spans="1:16">
      <c r="A427" s="149" t="s">
        <v>3390</v>
      </c>
      <c r="B427" s="48" t="s">
        <v>830</v>
      </c>
      <c r="C427" s="149"/>
      <c r="D427" s="149" t="s">
        <v>3008</v>
      </c>
      <c r="E427" s="149" t="s">
        <v>1634</v>
      </c>
      <c r="F427" s="149"/>
      <c r="G427" s="149"/>
      <c r="H427" s="149"/>
      <c r="I427" s="150">
        <v>42411</v>
      </c>
      <c r="J427" s="151" t="s">
        <v>12</v>
      </c>
      <c r="K427" s="150">
        <v>42411</v>
      </c>
      <c r="L427" s="152">
        <f>K427-I427</f>
        <v>0</v>
      </c>
      <c r="M427" s="149" t="s">
        <v>41</v>
      </c>
      <c r="N427" s="149" t="s">
        <v>3780</v>
      </c>
      <c r="O427" s="153">
        <f>YEAR(I427)</f>
        <v>2016</v>
      </c>
      <c r="P427" s="154">
        <f>MONTH(I427)</f>
        <v>2</v>
      </c>
    </row>
    <row r="428" spans="1:16">
      <c r="A428" s="149" t="s">
        <v>3761</v>
      </c>
      <c r="B428" s="48" t="s">
        <v>830</v>
      </c>
      <c r="C428" s="149"/>
      <c r="D428" s="149" t="s">
        <v>3008</v>
      </c>
      <c r="E428" s="149" t="s">
        <v>1634</v>
      </c>
      <c r="F428" s="149" t="s">
        <v>3778</v>
      </c>
      <c r="G428" s="149"/>
      <c r="H428" s="149"/>
      <c r="I428" s="150">
        <v>42411</v>
      </c>
      <c r="J428" s="151" t="s">
        <v>12</v>
      </c>
      <c r="K428" s="150">
        <v>42411</v>
      </c>
      <c r="L428" s="152">
        <f>K428-I428</f>
        <v>0</v>
      </c>
      <c r="M428" s="149" t="s">
        <v>41</v>
      </c>
      <c r="N428" s="149" t="s">
        <v>3781</v>
      </c>
      <c r="O428" s="153">
        <f>YEAR(I428)</f>
        <v>2016</v>
      </c>
      <c r="P428" s="154">
        <f>MONTH(I428)</f>
        <v>2</v>
      </c>
    </row>
    <row r="429" spans="1:16">
      <c r="A429" s="149" t="s">
        <v>3762</v>
      </c>
      <c r="B429" s="48" t="s">
        <v>830</v>
      </c>
      <c r="C429" s="149"/>
      <c r="D429" s="149" t="s">
        <v>3008</v>
      </c>
      <c r="E429" s="149" t="s">
        <v>1634</v>
      </c>
      <c r="F429" s="149"/>
      <c r="G429" s="149"/>
      <c r="H429" s="149"/>
      <c r="I429" s="150">
        <v>42411</v>
      </c>
      <c r="J429" s="151" t="s">
        <v>12</v>
      </c>
      <c r="K429" s="150">
        <v>42411</v>
      </c>
      <c r="L429" s="152">
        <f>K429-I429</f>
        <v>0</v>
      </c>
      <c r="M429" s="149" t="s">
        <v>41</v>
      </c>
      <c r="N429" s="149" t="s">
        <v>3780</v>
      </c>
      <c r="O429" s="153">
        <f>YEAR(I429)</f>
        <v>2016</v>
      </c>
      <c r="P429" s="154">
        <f>MONTH(I429)</f>
        <v>2</v>
      </c>
    </row>
    <row r="430" spans="1:16">
      <c r="A430" s="149" t="s">
        <v>3408</v>
      </c>
      <c r="B430" s="48" t="s">
        <v>830</v>
      </c>
      <c r="C430" s="149"/>
      <c r="D430" s="149" t="s">
        <v>3008</v>
      </c>
      <c r="E430" s="149" t="s">
        <v>1634</v>
      </c>
      <c r="F430" s="149"/>
      <c r="G430" s="149"/>
      <c r="H430" s="149"/>
      <c r="I430" s="150">
        <v>42411</v>
      </c>
      <c r="J430" s="151" t="s">
        <v>12</v>
      </c>
      <c r="K430" s="150">
        <v>42411</v>
      </c>
      <c r="L430" s="152">
        <f>K430-I430</f>
        <v>0</v>
      </c>
      <c r="M430" s="149" t="s">
        <v>41</v>
      </c>
      <c r="N430" s="149" t="s">
        <v>3780</v>
      </c>
      <c r="O430" s="153">
        <f>YEAR(I430)</f>
        <v>2016</v>
      </c>
      <c r="P430" s="154">
        <f>MONTH(I430)</f>
        <v>2</v>
      </c>
    </row>
    <row r="431" spans="1:16">
      <c r="A431" s="149" t="s">
        <v>3763</v>
      </c>
      <c r="B431" s="48" t="s">
        <v>830</v>
      </c>
      <c r="C431" s="149"/>
      <c r="D431" s="149" t="s">
        <v>3008</v>
      </c>
      <c r="E431" s="149" t="s">
        <v>1634</v>
      </c>
      <c r="F431" s="149" t="s">
        <v>3078</v>
      </c>
      <c r="G431" s="149"/>
      <c r="H431" s="149"/>
      <c r="I431" s="150">
        <v>42411</v>
      </c>
      <c r="J431" s="151" t="s">
        <v>12</v>
      </c>
      <c r="K431" s="150">
        <v>42411</v>
      </c>
      <c r="L431" s="152">
        <f>K431-I431</f>
        <v>0</v>
      </c>
      <c r="M431" s="149" t="s">
        <v>41</v>
      </c>
      <c r="N431" s="149" t="s">
        <v>3780</v>
      </c>
      <c r="O431" s="153">
        <f>YEAR(I431)</f>
        <v>2016</v>
      </c>
      <c r="P431" s="154">
        <f>MONTH(I431)</f>
        <v>2</v>
      </c>
    </row>
    <row r="432" spans="1:16">
      <c r="A432" s="149" t="s">
        <v>3764</v>
      </c>
      <c r="B432" s="48" t="s">
        <v>830</v>
      </c>
      <c r="C432" s="149"/>
      <c r="D432" s="149" t="s">
        <v>3008</v>
      </c>
      <c r="E432" s="149" t="s">
        <v>1634</v>
      </c>
      <c r="F432" s="149" t="s">
        <v>3078</v>
      </c>
      <c r="G432" s="149"/>
      <c r="H432" s="149"/>
      <c r="I432" s="150">
        <v>42411</v>
      </c>
      <c r="J432" s="151" t="s">
        <v>12</v>
      </c>
      <c r="K432" s="150">
        <v>42411</v>
      </c>
      <c r="L432" s="152">
        <f>K432-I432</f>
        <v>0</v>
      </c>
      <c r="M432" s="149" t="s">
        <v>41</v>
      </c>
      <c r="N432" s="149" t="s">
        <v>3780</v>
      </c>
      <c r="O432" s="153">
        <f>YEAR(I432)</f>
        <v>2016</v>
      </c>
      <c r="P432" s="154">
        <f>MONTH(I432)</f>
        <v>2</v>
      </c>
    </row>
    <row r="433" spans="1:16">
      <c r="A433" s="149" t="s">
        <v>3318</v>
      </c>
      <c r="B433" s="48" t="s">
        <v>830</v>
      </c>
      <c r="C433" s="149"/>
      <c r="D433" s="149" t="s">
        <v>3008</v>
      </c>
      <c r="E433" s="149" t="s">
        <v>1634</v>
      </c>
      <c r="F433" s="149" t="s">
        <v>3078</v>
      </c>
      <c r="G433" s="149"/>
      <c r="H433" s="149"/>
      <c r="I433" s="150">
        <v>42411</v>
      </c>
      <c r="J433" s="151" t="s">
        <v>12</v>
      </c>
      <c r="K433" s="150">
        <v>42411</v>
      </c>
      <c r="L433" s="152">
        <f>K433-I433</f>
        <v>0</v>
      </c>
      <c r="M433" s="149" t="s">
        <v>41</v>
      </c>
      <c r="N433" s="149" t="s">
        <v>3780</v>
      </c>
      <c r="O433" s="153">
        <f>YEAR(I433)</f>
        <v>2016</v>
      </c>
      <c r="P433" s="154">
        <f>MONTH(I433)</f>
        <v>2</v>
      </c>
    </row>
    <row r="434" spans="1:16">
      <c r="A434" s="149" t="s">
        <v>3414</v>
      </c>
      <c r="B434" s="48" t="s">
        <v>830</v>
      </c>
      <c r="C434" s="149"/>
      <c r="D434" s="149" t="s">
        <v>3008</v>
      </c>
      <c r="E434" s="149" t="s">
        <v>1634</v>
      </c>
      <c r="F434" s="149"/>
      <c r="G434" s="155"/>
      <c r="H434" s="155"/>
      <c r="I434" s="150">
        <v>42411</v>
      </c>
      <c r="J434" s="151" t="s">
        <v>12</v>
      </c>
      <c r="K434" s="150">
        <v>42411</v>
      </c>
      <c r="L434" s="152">
        <f>K434-I434</f>
        <v>0</v>
      </c>
      <c r="M434" s="149" t="s">
        <v>41</v>
      </c>
      <c r="N434" s="149" t="s">
        <v>3780</v>
      </c>
      <c r="O434" s="153">
        <f>YEAR(I434)</f>
        <v>2016</v>
      </c>
      <c r="P434" s="154">
        <f>MONTH(I434)</f>
        <v>2</v>
      </c>
    </row>
    <row r="435" spans="1:16">
      <c r="A435" s="149" t="s">
        <v>3302</v>
      </c>
      <c r="B435" s="48" t="s">
        <v>830</v>
      </c>
      <c r="C435" s="149"/>
      <c r="D435" s="149" t="s">
        <v>3008</v>
      </c>
      <c r="E435" s="149" t="s">
        <v>1634</v>
      </c>
      <c r="F435" s="149" t="s">
        <v>2134</v>
      </c>
      <c r="G435" s="149"/>
      <c r="H435" s="149"/>
      <c r="I435" s="150">
        <v>42411</v>
      </c>
      <c r="J435" s="151" t="s">
        <v>12</v>
      </c>
      <c r="K435" s="150">
        <v>42411</v>
      </c>
      <c r="L435" s="152">
        <f>K435-I435</f>
        <v>0</v>
      </c>
      <c r="M435" s="149" t="s">
        <v>41</v>
      </c>
      <c r="N435" s="149" t="s">
        <v>3780</v>
      </c>
      <c r="O435" s="153">
        <f>YEAR(I435)</f>
        <v>2016</v>
      </c>
      <c r="P435" s="154">
        <f>MONTH(I435)</f>
        <v>2</v>
      </c>
    </row>
    <row r="436" spans="1:16">
      <c r="A436" s="149" t="s">
        <v>3144</v>
      </c>
      <c r="B436" s="48" t="s">
        <v>830</v>
      </c>
      <c r="C436" s="149"/>
      <c r="D436" s="149" t="s">
        <v>3008</v>
      </c>
      <c r="E436" s="149" t="s">
        <v>1634</v>
      </c>
      <c r="F436" s="149" t="s">
        <v>6</v>
      </c>
      <c r="G436" s="155"/>
      <c r="H436" s="155"/>
      <c r="I436" s="150">
        <v>42411</v>
      </c>
      <c r="J436" s="151" t="s">
        <v>12</v>
      </c>
      <c r="K436" s="150">
        <v>42411</v>
      </c>
      <c r="L436" s="152">
        <f>K436-I436</f>
        <v>0</v>
      </c>
      <c r="M436" s="149" t="s">
        <v>41</v>
      </c>
      <c r="N436" s="149" t="s">
        <v>3273</v>
      </c>
      <c r="O436" s="153">
        <f>YEAR(I436)</f>
        <v>2016</v>
      </c>
      <c r="P436" s="154">
        <f>MONTH(I436)</f>
        <v>2</v>
      </c>
    </row>
    <row r="437" spans="1:16">
      <c r="A437" s="149" t="s">
        <v>3403</v>
      </c>
      <c r="B437" s="48" t="s">
        <v>830</v>
      </c>
      <c r="C437" s="149"/>
      <c r="D437" s="149" t="s">
        <v>3008</v>
      </c>
      <c r="E437" s="149" t="s">
        <v>1634</v>
      </c>
      <c r="F437" s="149" t="s">
        <v>3078</v>
      </c>
      <c r="G437" s="149"/>
      <c r="H437" s="149"/>
      <c r="I437" s="150">
        <v>42411</v>
      </c>
      <c r="J437" s="151" t="s">
        <v>12</v>
      </c>
      <c r="K437" s="150">
        <v>42411</v>
      </c>
      <c r="L437" s="152">
        <f>K437-I437</f>
        <v>0</v>
      </c>
      <c r="M437" s="149" t="s">
        <v>41</v>
      </c>
      <c r="N437" s="149" t="s">
        <v>3780</v>
      </c>
      <c r="O437" s="153">
        <f>YEAR(I437)</f>
        <v>2016</v>
      </c>
      <c r="P437" s="154">
        <f>MONTH(I437)</f>
        <v>2</v>
      </c>
    </row>
    <row r="438" spans="1:16">
      <c r="A438" s="149" t="s">
        <v>3765</v>
      </c>
      <c r="B438" s="48" t="s">
        <v>830</v>
      </c>
      <c r="C438" s="149"/>
      <c r="D438" s="149" t="s">
        <v>3008</v>
      </c>
      <c r="E438" s="149" t="s">
        <v>1634</v>
      </c>
      <c r="F438" s="149" t="s">
        <v>119</v>
      </c>
      <c r="G438" s="149"/>
      <c r="H438" s="149"/>
      <c r="I438" s="150">
        <v>42411</v>
      </c>
      <c r="J438" s="151" t="s">
        <v>12</v>
      </c>
      <c r="K438" s="150">
        <v>42411</v>
      </c>
      <c r="L438" s="152">
        <f>K438-I438</f>
        <v>0</v>
      </c>
      <c r="M438" s="149" t="s">
        <v>41</v>
      </c>
      <c r="N438" s="149" t="s">
        <v>3780</v>
      </c>
      <c r="O438" s="153">
        <f>YEAR(I438)</f>
        <v>2016</v>
      </c>
      <c r="P438" s="154">
        <f>MONTH(I438)</f>
        <v>2</v>
      </c>
    </row>
    <row r="439" spans="1:16">
      <c r="A439" s="149" t="s">
        <v>2241</v>
      </c>
      <c r="B439" s="48" t="s">
        <v>830</v>
      </c>
      <c r="C439" s="149"/>
      <c r="D439" s="149" t="s">
        <v>3008</v>
      </c>
      <c r="E439" s="149" t="s">
        <v>1634</v>
      </c>
      <c r="F439" s="149"/>
      <c r="G439" s="155"/>
      <c r="H439" s="155"/>
      <c r="I439" s="150">
        <v>42411</v>
      </c>
      <c r="J439" s="151" t="s">
        <v>12</v>
      </c>
      <c r="K439" s="150">
        <v>42411</v>
      </c>
      <c r="L439" s="152">
        <f>K439-I439</f>
        <v>0</v>
      </c>
      <c r="M439" s="149" t="s">
        <v>41</v>
      </c>
      <c r="N439" s="149" t="s">
        <v>3780</v>
      </c>
      <c r="O439" s="153">
        <f>YEAR(I439)</f>
        <v>2016</v>
      </c>
      <c r="P439" s="154">
        <f>MONTH(I439)</f>
        <v>2</v>
      </c>
    </row>
    <row r="440" spans="1:16">
      <c r="A440" s="149" t="s">
        <v>3766</v>
      </c>
      <c r="B440" s="48" t="s">
        <v>830</v>
      </c>
      <c r="C440" s="149"/>
      <c r="D440" s="149" t="s">
        <v>3008</v>
      </c>
      <c r="E440" s="149" t="s">
        <v>1634</v>
      </c>
      <c r="F440" s="149" t="s">
        <v>3419</v>
      </c>
      <c r="G440" s="149"/>
      <c r="H440" s="149"/>
      <c r="I440" s="150">
        <v>42411</v>
      </c>
      <c r="J440" s="151" t="s">
        <v>12</v>
      </c>
      <c r="K440" s="150">
        <v>42411</v>
      </c>
      <c r="L440" s="152">
        <f>K440-I440</f>
        <v>0</v>
      </c>
      <c r="M440" s="149" t="s">
        <v>41</v>
      </c>
      <c r="N440" s="149" t="s">
        <v>3780</v>
      </c>
      <c r="O440" s="153">
        <f>YEAR(I440)</f>
        <v>2016</v>
      </c>
      <c r="P440" s="154">
        <f>MONTH(I440)</f>
        <v>2</v>
      </c>
    </row>
    <row r="441" spans="1:16">
      <c r="A441" s="149" t="s">
        <v>3767</v>
      </c>
      <c r="B441" s="48" t="s">
        <v>830</v>
      </c>
      <c r="C441" s="149"/>
      <c r="D441" s="149" t="s">
        <v>3008</v>
      </c>
      <c r="E441" s="149" t="s">
        <v>1634</v>
      </c>
      <c r="F441" s="149" t="s">
        <v>3779</v>
      </c>
      <c r="G441" s="149"/>
      <c r="H441" s="149"/>
      <c r="I441" s="150">
        <v>42411</v>
      </c>
      <c r="J441" s="151" t="s">
        <v>12</v>
      </c>
      <c r="K441" s="150">
        <v>42411</v>
      </c>
      <c r="L441" s="152">
        <f>K441-I441</f>
        <v>0</v>
      </c>
      <c r="M441" s="149" t="s">
        <v>41</v>
      </c>
      <c r="N441" s="149" t="s">
        <v>3780</v>
      </c>
      <c r="O441" s="153">
        <f>YEAR(I441)</f>
        <v>2016</v>
      </c>
      <c r="P441" s="154">
        <f>MONTH(I441)</f>
        <v>2</v>
      </c>
    </row>
    <row r="442" spans="1:16">
      <c r="A442" s="149" t="s">
        <v>3768</v>
      </c>
      <c r="B442" s="48" t="s">
        <v>830</v>
      </c>
      <c r="C442" s="149"/>
      <c r="D442" s="149" t="s">
        <v>3008</v>
      </c>
      <c r="E442" s="149" t="s">
        <v>1634</v>
      </c>
      <c r="F442" s="149"/>
      <c r="G442" s="149"/>
      <c r="H442" s="149"/>
      <c r="I442" s="150">
        <v>42411</v>
      </c>
      <c r="J442" s="151" t="s">
        <v>12</v>
      </c>
      <c r="K442" s="150">
        <v>42411</v>
      </c>
      <c r="L442" s="152">
        <f>K442-I442</f>
        <v>0</v>
      </c>
      <c r="M442" s="149" t="s">
        <v>41</v>
      </c>
      <c r="N442" s="149" t="s">
        <v>3780</v>
      </c>
      <c r="O442" s="153">
        <f>YEAR(I442)</f>
        <v>2016</v>
      </c>
      <c r="P442" s="154">
        <f>MONTH(I442)</f>
        <v>2</v>
      </c>
    </row>
    <row r="443" spans="1:16">
      <c r="A443" s="149" t="s">
        <v>3769</v>
      </c>
      <c r="B443" s="48" t="s">
        <v>830</v>
      </c>
      <c r="C443" s="149"/>
      <c r="D443" s="149" t="s">
        <v>3008</v>
      </c>
      <c r="E443" s="149" t="s">
        <v>1634</v>
      </c>
      <c r="F443" s="149" t="s">
        <v>2205</v>
      </c>
      <c r="G443" s="149"/>
      <c r="H443" s="149"/>
      <c r="I443" s="150">
        <v>42411</v>
      </c>
      <c r="J443" s="151" t="s">
        <v>12</v>
      </c>
      <c r="K443" s="150">
        <v>42411</v>
      </c>
      <c r="L443" s="152">
        <f>K443-I443</f>
        <v>0</v>
      </c>
      <c r="M443" s="149" t="s">
        <v>41</v>
      </c>
      <c r="N443" s="149" t="s">
        <v>3780</v>
      </c>
      <c r="O443" s="153">
        <f>YEAR(I443)</f>
        <v>2016</v>
      </c>
      <c r="P443" s="154">
        <f>MONTH(I443)</f>
        <v>2</v>
      </c>
    </row>
    <row r="444" spans="1:16">
      <c r="A444" s="149" t="s">
        <v>2827</v>
      </c>
      <c r="B444" s="48" t="s">
        <v>830</v>
      </c>
      <c r="C444" s="149"/>
      <c r="D444" s="149" t="s">
        <v>3008</v>
      </c>
      <c r="E444" s="149" t="s">
        <v>1634</v>
      </c>
      <c r="F444" s="149" t="s">
        <v>3078</v>
      </c>
      <c r="G444" s="149"/>
      <c r="H444" s="149"/>
      <c r="I444" s="150">
        <v>42411</v>
      </c>
      <c r="J444" s="151" t="s">
        <v>12</v>
      </c>
      <c r="K444" s="150">
        <v>42411</v>
      </c>
      <c r="L444" s="152">
        <f>K444-I444</f>
        <v>0</v>
      </c>
      <c r="M444" s="149" t="s">
        <v>41</v>
      </c>
      <c r="N444" s="149" t="s">
        <v>3780</v>
      </c>
      <c r="O444" s="153">
        <f>YEAR(I444)</f>
        <v>2016</v>
      </c>
      <c r="P444" s="154">
        <f>MONTH(I444)</f>
        <v>2</v>
      </c>
    </row>
    <row r="445" spans="1:16">
      <c r="A445" s="149" t="s">
        <v>2766</v>
      </c>
      <c r="B445" s="48" t="s">
        <v>830</v>
      </c>
      <c r="C445" s="149"/>
      <c r="D445" s="149" t="s">
        <v>3008</v>
      </c>
      <c r="E445" s="149" t="s">
        <v>1634</v>
      </c>
      <c r="F445" s="149"/>
      <c r="G445" s="149"/>
      <c r="H445" s="149"/>
      <c r="I445" s="150">
        <v>42411</v>
      </c>
      <c r="J445" s="151" t="s">
        <v>12</v>
      </c>
      <c r="K445" s="150">
        <v>42411</v>
      </c>
      <c r="L445" s="152">
        <f>K445-I445</f>
        <v>0</v>
      </c>
      <c r="M445" s="149" t="s">
        <v>41</v>
      </c>
      <c r="N445" s="149" t="s">
        <v>3780</v>
      </c>
      <c r="O445" s="153">
        <f>YEAR(I445)</f>
        <v>2016</v>
      </c>
      <c r="P445" s="154">
        <f>MONTH(I445)</f>
        <v>2</v>
      </c>
    </row>
    <row r="446" spans="1:16">
      <c r="A446" s="149" t="s">
        <v>3399</v>
      </c>
      <c r="B446" s="48" t="s">
        <v>830</v>
      </c>
      <c r="C446" s="149"/>
      <c r="D446" s="149" t="s">
        <v>3008</v>
      </c>
      <c r="E446" s="149" t="s">
        <v>1634</v>
      </c>
      <c r="F446" s="149" t="s">
        <v>111</v>
      </c>
      <c r="G446" s="149"/>
      <c r="H446" s="149"/>
      <c r="I446" s="150">
        <v>42411</v>
      </c>
      <c r="J446" s="151" t="s">
        <v>12</v>
      </c>
      <c r="K446" s="150">
        <v>42411</v>
      </c>
      <c r="L446" s="152">
        <f>K446-I446</f>
        <v>0</v>
      </c>
      <c r="M446" s="149" t="s">
        <v>41</v>
      </c>
      <c r="N446" s="149" t="s">
        <v>3780</v>
      </c>
      <c r="O446" s="153">
        <f>YEAR(I446)</f>
        <v>2016</v>
      </c>
      <c r="P446" s="154">
        <f>MONTH(I446)</f>
        <v>2</v>
      </c>
    </row>
    <row r="447" spans="1:16">
      <c r="A447" s="149" t="s">
        <v>3122</v>
      </c>
      <c r="B447" s="48" t="s">
        <v>830</v>
      </c>
      <c r="C447" s="149"/>
      <c r="D447" s="149" t="s">
        <v>3008</v>
      </c>
      <c r="E447" s="149" t="s">
        <v>1634</v>
      </c>
      <c r="F447" s="149" t="s">
        <v>2205</v>
      </c>
      <c r="G447" s="149"/>
      <c r="H447" s="149"/>
      <c r="I447" s="150">
        <v>42411</v>
      </c>
      <c r="J447" s="151" t="s">
        <v>12</v>
      </c>
      <c r="K447" s="150">
        <v>42411</v>
      </c>
      <c r="L447" s="152">
        <f>K447-I447</f>
        <v>0</v>
      </c>
      <c r="M447" s="149" t="s">
        <v>41</v>
      </c>
      <c r="N447" s="149" t="s">
        <v>3780</v>
      </c>
      <c r="O447" s="153">
        <f>YEAR(I447)</f>
        <v>2016</v>
      </c>
      <c r="P447" s="154">
        <f>MONTH(I447)</f>
        <v>2</v>
      </c>
    </row>
    <row r="448" spans="1:16">
      <c r="A448" s="149" t="s">
        <v>3387</v>
      </c>
      <c r="B448" s="48" t="s">
        <v>830</v>
      </c>
      <c r="C448" s="149"/>
      <c r="D448" s="149" t="s">
        <v>3008</v>
      </c>
      <c r="E448" s="149" t="s">
        <v>1634</v>
      </c>
      <c r="F448" s="149"/>
      <c r="G448" s="149"/>
      <c r="H448" s="149"/>
      <c r="I448" s="150">
        <v>42411</v>
      </c>
      <c r="J448" s="151" t="s">
        <v>12</v>
      </c>
      <c r="K448" s="150">
        <v>42411</v>
      </c>
      <c r="L448" s="152">
        <f>K448-I448</f>
        <v>0</v>
      </c>
      <c r="M448" s="149" t="s">
        <v>41</v>
      </c>
      <c r="N448" s="149" t="s">
        <v>3780</v>
      </c>
      <c r="O448" s="153">
        <f>YEAR(I448)</f>
        <v>2016</v>
      </c>
      <c r="P448" s="154">
        <f>MONTH(I448)</f>
        <v>2</v>
      </c>
    </row>
    <row r="449" spans="1:16">
      <c r="A449" s="149" t="s">
        <v>3770</v>
      </c>
      <c r="B449" s="48" t="s">
        <v>830</v>
      </c>
      <c r="C449" s="149"/>
      <c r="D449" s="149" t="s">
        <v>3008</v>
      </c>
      <c r="E449" s="149" t="s">
        <v>1634</v>
      </c>
      <c r="F449" s="149" t="s">
        <v>3078</v>
      </c>
      <c r="G449" s="149"/>
      <c r="H449" s="149"/>
      <c r="I449" s="150">
        <v>42411</v>
      </c>
      <c r="J449" s="151" t="s">
        <v>12</v>
      </c>
      <c r="K449" s="150">
        <v>42411</v>
      </c>
      <c r="L449" s="152">
        <f>K449-I449</f>
        <v>0</v>
      </c>
      <c r="M449" s="149" t="s">
        <v>41</v>
      </c>
      <c r="N449" s="149" t="s">
        <v>3780</v>
      </c>
      <c r="O449" s="153">
        <f>YEAR(I449)</f>
        <v>2016</v>
      </c>
      <c r="P449" s="154">
        <f>MONTH(I449)</f>
        <v>2</v>
      </c>
    </row>
    <row r="450" spans="1:16">
      <c r="A450" s="149" t="s">
        <v>3771</v>
      </c>
      <c r="B450" s="48" t="s">
        <v>830</v>
      </c>
      <c r="C450" s="149"/>
      <c r="D450" s="149" t="s">
        <v>3008</v>
      </c>
      <c r="E450" s="149" t="s">
        <v>1634</v>
      </c>
      <c r="F450" s="149" t="s">
        <v>2079</v>
      </c>
      <c r="G450" s="149"/>
      <c r="H450" s="149"/>
      <c r="I450" s="150">
        <v>42411</v>
      </c>
      <c r="J450" s="151" t="s">
        <v>12</v>
      </c>
      <c r="K450" s="150">
        <v>42411</v>
      </c>
      <c r="L450" s="152">
        <f>K450-I450</f>
        <v>0</v>
      </c>
      <c r="M450" s="149" t="s">
        <v>41</v>
      </c>
      <c r="N450" s="149" t="s">
        <v>3780</v>
      </c>
      <c r="O450" s="153">
        <f>YEAR(I450)</f>
        <v>2016</v>
      </c>
      <c r="P450" s="154">
        <f>MONTH(I450)</f>
        <v>2</v>
      </c>
    </row>
    <row r="451" spans="1:16">
      <c r="A451" s="149" t="s">
        <v>2684</v>
      </c>
      <c r="B451" s="48" t="s">
        <v>830</v>
      </c>
      <c r="C451" s="149"/>
      <c r="D451" s="149" t="s">
        <v>3008</v>
      </c>
      <c r="E451" s="149" t="s">
        <v>1634</v>
      </c>
      <c r="F451" s="149" t="s">
        <v>111</v>
      </c>
      <c r="G451" s="155"/>
      <c r="H451" s="155"/>
      <c r="I451" s="150">
        <v>42411</v>
      </c>
      <c r="J451" s="151" t="s">
        <v>12</v>
      </c>
      <c r="K451" s="150">
        <v>42411</v>
      </c>
      <c r="L451" s="152">
        <f>K451-I451</f>
        <v>0</v>
      </c>
      <c r="M451" s="149" t="s">
        <v>41</v>
      </c>
      <c r="N451" s="149" t="s">
        <v>3780</v>
      </c>
      <c r="O451" s="153">
        <f>YEAR(I451)</f>
        <v>2016</v>
      </c>
      <c r="P451" s="154">
        <f>MONTH(I451)</f>
        <v>2</v>
      </c>
    </row>
    <row r="452" spans="1:16">
      <c r="A452" s="149" t="s">
        <v>3143</v>
      </c>
      <c r="B452" s="48" t="s">
        <v>830</v>
      </c>
      <c r="C452" s="149"/>
      <c r="D452" s="149" t="s">
        <v>3008</v>
      </c>
      <c r="E452" s="149" t="s">
        <v>1634</v>
      </c>
      <c r="F452" s="149"/>
      <c r="G452" s="149"/>
      <c r="H452" s="149"/>
      <c r="I452" s="150">
        <v>42411</v>
      </c>
      <c r="J452" s="151" t="s">
        <v>12</v>
      </c>
      <c r="K452" s="150">
        <v>42411</v>
      </c>
      <c r="L452" s="152">
        <f>K452-I452</f>
        <v>0</v>
      </c>
      <c r="M452" s="149" t="s">
        <v>41</v>
      </c>
      <c r="N452" s="149" t="s">
        <v>3780</v>
      </c>
      <c r="O452" s="153">
        <f>YEAR(I452)</f>
        <v>2016</v>
      </c>
      <c r="P452" s="154">
        <f>MONTH(I452)</f>
        <v>2</v>
      </c>
    </row>
    <row r="453" spans="1:16">
      <c r="A453" s="149" t="s">
        <v>3772</v>
      </c>
      <c r="B453" s="48" t="s">
        <v>830</v>
      </c>
      <c r="C453" s="149"/>
      <c r="D453" s="149" t="s">
        <v>3008</v>
      </c>
      <c r="E453" s="149" t="s">
        <v>1634</v>
      </c>
      <c r="F453" s="149" t="s">
        <v>2514</v>
      </c>
      <c r="G453" s="149"/>
      <c r="H453" s="149"/>
      <c r="I453" s="150">
        <v>42411</v>
      </c>
      <c r="J453" s="151" t="s">
        <v>12</v>
      </c>
      <c r="K453" s="150">
        <v>42411</v>
      </c>
      <c r="L453" s="152">
        <f>K453-I453</f>
        <v>0</v>
      </c>
      <c r="M453" s="149" t="s">
        <v>41</v>
      </c>
      <c r="N453" s="149" t="s">
        <v>3332</v>
      </c>
      <c r="O453" s="153">
        <f>YEAR(I453)</f>
        <v>2016</v>
      </c>
      <c r="P453" s="154">
        <f>MONTH(I453)</f>
        <v>2</v>
      </c>
    </row>
    <row r="454" spans="1:16">
      <c r="A454" s="149" t="s">
        <v>3402</v>
      </c>
      <c r="B454" s="48" t="s">
        <v>830</v>
      </c>
      <c r="C454" s="149"/>
      <c r="D454" s="149" t="s">
        <v>3008</v>
      </c>
      <c r="E454" s="149" t="s">
        <v>1634</v>
      </c>
      <c r="F454" s="149" t="s">
        <v>111</v>
      </c>
      <c r="G454" s="149"/>
      <c r="H454" s="149"/>
      <c r="I454" s="150">
        <v>42411</v>
      </c>
      <c r="J454" s="151" t="s">
        <v>12</v>
      </c>
      <c r="K454" s="150">
        <v>42411</v>
      </c>
      <c r="L454" s="152">
        <f>K454-I454</f>
        <v>0</v>
      </c>
      <c r="M454" s="149" t="s">
        <v>41</v>
      </c>
      <c r="N454" s="149" t="s">
        <v>3780</v>
      </c>
      <c r="O454" s="153">
        <f>YEAR(I454)</f>
        <v>2016</v>
      </c>
      <c r="P454" s="154">
        <f>MONTH(I454)</f>
        <v>2</v>
      </c>
    </row>
    <row r="455" spans="1:16">
      <c r="A455" s="149" t="s">
        <v>3400</v>
      </c>
      <c r="B455" s="48" t="s">
        <v>830</v>
      </c>
      <c r="C455" s="149"/>
      <c r="D455" s="149" t="s">
        <v>3008</v>
      </c>
      <c r="E455" s="149" t="s">
        <v>1634</v>
      </c>
      <c r="F455" s="149" t="s">
        <v>3078</v>
      </c>
      <c r="G455" s="155"/>
      <c r="H455" s="155"/>
      <c r="I455" s="150">
        <v>42411</v>
      </c>
      <c r="J455" s="151" t="s">
        <v>12</v>
      </c>
      <c r="K455" s="150">
        <v>42411</v>
      </c>
      <c r="L455" s="152">
        <f>K455-I455</f>
        <v>0</v>
      </c>
      <c r="M455" s="149" t="s">
        <v>41</v>
      </c>
      <c r="N455" s="149" t="s">
        <v>3780</v>
      </c>
      <c r="O455" s="153">
        <f>YEAR(I455)</f>
        <v>2016</v>
      </c>
      <c r="P455" s="154">
        <f>MONTH(I455)</f>
        <v>2</v>
      </c>
    </row>
    <row r="456" spans="1:16">
      <c r="A456" s="149" t="s">
        <v>3319</v>
      </c>
      <c r="B456" s="48" t="s">
        <v>830</v>
      </c>
      <c r="C456" s="149"/>
      <c r="D456" s="149" t="s">
        <v>3008</v>
      </c>
      <c r="E456" s="149" t="s">
        <v>1634</v>
      </c>
      <c r="F456" s="149" t="s">
        <v>2098</v>
      </c>
      <c r="G456" s="149"/>
      <c r="H456" s="149"/>
      <c r="I456" s="150">
        <v>42411</v>
      </c>
      <c r="J456" s="151" t="s">
        <v>12</v>
      </c>
      <c r="K456" s="150">
        <v>42411</v>
      </c>
      <c r="L456" s="152">
        <f>K456-I456</f>
        <v>0</v>
      </c>
      <c r="M456" s="149" t="s">
        <v>41</v>
      </c>
      <c r="N456" s="149" t="s">
        <v>3780</v>
      </c>
      <c r="O456" s="153">
        <f>YEAR(I456)</f>
        <v>2016</v>
      </c>
      <c r="P456" s="154">
        <f>MONTH(I456)</f>
        <v>2</v>
      </c>
    </row>
    <row r="457" spans="1:16">
      <c r="A457" s="149" t="s">
        <v>3773</v>
      </c>
      <c r="B457" s="48" t="s">
        <v>830</v>
      </c>
      <c r="C457" s="149"/>
      <c r="D457" s="149" t="s">
        <v>3008</v>
      </c>
      <c r="E457" s="149" t="s">
        <v>1634</v>
      </c>
      <c r="F457" s="149" t="s">
        <v>3078</v>
      </c>
      <c r="G457" s="149"/>
      <c r="H457" s="149"/>
      <c r="I457" s="150">
        <v>42411</v>
      </c>
      <c r="J457" s="151" t="s">
        <v>12</v>
      </c>
      <c r="K457" s="150">
        <v>42411</v>
      </c>
      <c r="L457" s="152">
        <f>K457-I457</f>
        <v>0</v>
      </c>
      <c r="M457" s="149" t="s">
        <v>41</v>
      </c>
      <c r="N457" s="149" t="s">
        <v>3780</v>
      </c>
      <c r="O457" s="153">
        <f>YEAR(I457)</f>
        <v>2016</v>
      </c>
      <c r="P457" s="154">
        <f>MONTH(I457)</f>
        <v>2</v>
      </c>
    </row>
    <row r="458" spans="1:16">
      <c r="A458" s="149" t="s">
        <v>3774</v>
      </c>
      <c r="B458" s="48" t="s">
        <v>830</v>
      </c>
      <c r="C458" s="149"/>
      <c r="D458" s="149" t="s">
        <v>3008</v>
      </c>
      <c r="E458" s="149" t="s">
        <v>1634</v>
      </c>
      <c r="F458" s="149" t="s">
        <v>3078</v>
      </c>
      <c r="G458" s="155"/>
      <c r="H458" s="155"/>
      <c r="I458" s="150">
        <v>42411</v>
      </c>
      <c r="J458" s="151" t="s">
        <v>12</v>
      </c>
      <c r="K458" s="150">
        <v>42411</v>
      </c>
      <c r="L458" s="152">
        <f>K458-I458</f>
        <v>0</v>
      </c>
      <c r="M458" s="149" t="s">
        <v>41</v>
      </c>
      <c r="N458" s="149" t="s">
        <v>3780</v>
      </c>
      <c r="O458" s="153">
        <f>YEAR(I458)</f>
        <v>2016</v>
      </c>
      <c r="P458" s="154">
        <f>MONTH(I458)</f>
        <v>2</v>
      </c>
    </row>
    <row r="459" spans="1:16">
      <c r="A459" s="149" t="s">
        <v>3775</v>
      </c>
      <c r="B459" s="48" t="s">
        <v>830</v>
      </c>
      <c r="C459" s="149"/>
      <c r="D459" s="149" t="s">
        <v>3008</v>
      </c>
      <c r="E459" s="149" t="s">
        <v>1634</v>
      </c>
      <c r="F459" s="149" t="s">
        <v>111</v>
      </c>
      <c r="G459" s="149"/>
      <c r="H459" s="149"/>
      <c r="I459" s="150">
        <v>42411</v>
      </c>
      <c r="J459" s="151" t="s">
        <v>12</v>
      </c>
      <c r="K459" s="150">
        <v>42411</v>
      </c>
      <c r="L459" s="152">
        <f>K459-I459</f>
        <v>0</v>
      </c>
      <c r="M459" s="149" t="s">
        <v>41</v>
      </c>
      <c r="N459" s="149" t="s">
        <v>25</v>
      </c>
      <c r="O459" s="153">
        <f>YEAR(I459)</f>
        <v>2016</v>
      </c>
      <c r="P459" s="154">
        <f>MONTH(I459)</f>
        <v>2</v>
      </c>
    </row>
    <row r="460" spans="1:16">
      <c r="A460" s="149" t="s">
        <v>275</v>
      </c>
      <c r="B460" s="48" t="s">
        <v>830</v>
      </c>
      <c r="C460" s="149"/>
      <c r="D460" s="149" t="s">
        <v>3008</v>
      </c>
      <c r="E460" s="149" t="s">
        <v>1634</v>
      </c>
      <c r="F460" s="149" t="s">
        <v>3078</v>
      </c>
      <c r="G460" s="155"/>
      <c r="H460" s="155"/>
      <c r="I460" s="150">
        <v>42411</v>
      </c>
      <c r="J460" s="151" t="s">
        <v>12</v>
      </c>
      <c r="K460" s="150">
        <v>42411</v>
      </c>
      <c r="L460" s="152">
        <f>K460-I460</f>
        <v>0</v>
      </c>
      <c r="M460" s="149" t="s">
        <v>41</v>
      </c>
      <c r="N460" s="149" t="s">
        <v>3498</v>
      </c>
      <c r="O460" s="153">
        <f>YEAR(I460)</f>
        <v>2016</v>
      </c>
      <c r="P460" s="154">
        <f>MONTH(I460)</f>
        <v>2</v>
      </c>
    </row>
    <row r="461" spans="1:16">
      <c r="A461" s="149" t="s">
        <v>2795</v>
      </c>
      <c r="B461" s="48" t="s">
        <v>830</v>
      </c>
      <c r="C461" s="149"/>
      <c r="D461" s="149" t="s">
        <v>3008</v>
      </c>
      <c r="E461" s="149" t="s">
        <v>1634</v>
      </c>
      <c r="F461" s="149" t="s">
        <v>3078</v>
      </c>
      <c r="G461" s="155"/>
      <c r="H461" s="155"/>
      <c r="I461" s="150">
        <v>42411</v>
      </c>
      <c r="J461" s="151" t="s">
        <v>12</v>
      </c>
      <c r="K461" s="150">
        <v>42411</v>
      </c>
      <c r="L461" s="152">
        <f>K461-I461</f>
        <v>0</v>
      </c>
      <c r="M461" s="149" t="s">
        <v>41</v>
      </c>
      <c r="N461" s="149" t="s">
        <v>3780</v>
      </c>
      <c r="O461" s="153">
        <f>YEAR(I461)</f>
        <v>2016</v>
      </c>
      <c r="P461" s="154">
        <f>MONTH(I461)</f>
        <v>2</v>
      </c>
    </row>
    <row r="462" spans="1:16">
      <c r="A462" s="149" t="s">
        <v>3776</v>
      </c>
      <c r="B462" s="48" t="s">
        <v>830</v>
      </c>
      <c r="C462" s="149"/>
      <c r="D462" s="149" t="s">
        <v>3008</v>
      </c>
      <c r="E462" s="149" t="s">
        <v>1634</v>
      </c>
      <c r="F462" s="149" t="s">
        <v>2205</v>
      </c>
      <c r="G462" s="149"/>
      <c r="H462" s="149"/>
      <c r="I462" s="150">
        <v>42411</v>
      </c>
      <c r="J462" s="151" t="s">
        <v>12</v>
      </c>
      <c r="K462" s="150">
        <v>42411</v>
      </c>
      <c r="L462" s="152">
        <f>K462-I462</f>
        <v>0</v>
      </c>
      <c r="M462" s="149" t="s">
        <v>41</v>
      </c>
      <c r="N462" s="149" t="s">
        <v>3780</v>
      </c>
      <c r="O462" s="153">
        <f>YEAR(I462)</f>
        <v>2016</v>
      </c>
      <c r="P462" s="154">
        <f>MONTH(I462)</f>
        <v>2</v>
      </c>
    </row>
    <row r="463" spans="1:16">
      <c r="A463" s="149" t="s">
        <v>3777</v>
      </c>
      <c r="B463" s="48" t="s">
        <v>830</v>
      </c>
      <c r="C463" s="149"/>
      <c r="D463" s="149" t="s">
        <v>3008</v>
      </c>
      <c r="E463" s="149" t="s">
        <v>1634</v>
      </c>
      <c r="F463" s="149" t="s">
        <v>3078</v>
      </c>
      <c r="G463" s="149"/>
      <c r="H463" s="149"/>
      <c r="I463" s="150">
        <v>42411</v>
      </c>
      <c r="J463" s="151" t="s">
        <v>12</v>
      </c>
      <c r="K463" s="150">
        <v>42411</v>
      </c>
      <c r="L463" s="152">
        <f>K463-I463</f>
        <v>0</v>
      </c>
      <c r="M463" s="149" t="s">
        <v>41</v>
      </c>
      <c r="N463" s="149" t="s">
        <v>3780</v>
      </c>
      <c r="O463" s="153">
        <f>YEAR(I463)</f>
        <v>2016</v>
      </c>
      <c r="P463" s="154">
        <f>MONTH(I463)</f>
        <v>2</v>
      </c>
    </row>
    <row r="464" spans="1:16">
      <c r="A464" s="149" t="s">
        <v>3121</v>
      </c>
      <c r="B464" s="48" t="s">
        <v>37</v>
      </c>
      <c r="C464" s="149"/>
      <c r="D464" s="149" t="s">
        <v>3005</v>
      </c>
      <c r="E464" s="149" t="s">
        <v>1634</v>
      </c>
      <c r="F464" s="149" t="s">
        <v>846</v>
      </c>
      <c r="G464" s="149"/>
      <c r="H464" s="149"/>
      <c r="I464" s="150">
        <v>42410</v>
      </c>
      <c r="J464" s="151" t="s">
        <v>12</v>
      </c>
      <c r="K464" s="150">
        <v>42410</v>
      </c>
      <c r="L464" s="152">
        <f>K464-I464</f>
        <v>0</v>
      </c>
      <c r="M464" s="149" t="s">
        <v>41</v>
      </c>
      <c r="N464" s="149" t="s">
        <v>3423</v>
      </c>
      <c r="O464" s="153">
        <f>YEAR(I464)</f>
        <v>2016</v>
      </c>
      <c r="P464" s="154">
        <f>MONTH(I464)</f>
        <v>2</v>
      </c>
    </row>
    <row r="465" spans="1:16">
      <c r="A465" s="149" t="s">
        <v>3377</v>
      </c>
      <c r="B465" s="48" t="s">
        <v>37</v>
      </c>
      <c r="C465" s="149"/>
      <c r="D465" s="149" t="s">
        <v>3005</v>
      </c>
      <c r="E465" s="149" t="s">
        <v>1634</v>
      </c>
      <c r="F465" s="149" t="s">
        <v>19</v>
      </c>
      <c r="G465" s="149"/>
      <c r="H465" s="149"/>
      <c r="I465" s="150">
        <v>42410</v>
      </c>
      <c r="J465" s="151" t="s">
        <v>12</v>
      </c>
      <c r="K465" s="150">
        <v>42410</v>
      </c>
      <c r="L465" s="152">
        <f>K465-I465</f>
        <v>0</v>
      </c>
      <c r="M465" s="149" t="s">
        <v>41</v>
      </c>
      <c r="N465" s="149" t="s">
        <v>3424</v>
      </c>
      <c r="O465" s="153">
        <f>YEAR(I465)</f>
        <v>2016</v>
      </c>
      <c r="P465" s="154">
        <f>MONTH(I465)</f>
        <v>2</v>
      </c>
    </row>
    <row r="466" spans="1:16">
      <c r="A466" s="149" t="s">
        <v>3378</v>
      </c>
      <c r="B466" s="48" t="s">
        <v>37</v>
      </c>
      <c r="C466" s="149"/>
      <c r="D466" s="149" t="s">
        <v>3005</v>
      </c>
      <c r="E466" s="149" t="s">
        <v>1634</v>
      </c>
      <c r="F466" s="149" t="s">
        <v>3015</v>
      </c>
      <c r="G466" s="149"/>
      <c r="H466" s="149"/>
      <c r="I466" s="150">
        <v>42410</v>
      </c>
      <c r="J466" s="151" t="s">
        <v>12</v>
      </c>
      <c r="K466" s="150">
        <v>42410</v>
      </c>
      <c r="L466" s="152">
        <f>K466-I466</f>
        <v>0</v>
      </c>
      <c r="M466" s="149" t="s">
        <v>41</v>
      </c>
      <c r="N466" s="149" t="s">
        <v>3424</v>
      </c>
      <c r="O466" s="153">
        <f>YEAR(I466)</f>
        <v>2016</v>
      </c>
      <c r="P466" s="154">
        <f>MONTH(I466)</f>
        <v>2</v>
      </c>
    </row>
    <row r="467" spans="1:16">
      <c r="A467" s="149" t="s">
        <v>3379</v>
      </c>
      <c r="B467" s="48" t="s">
        <v>37</v>
      </c>
      <c r="C467" s="149"/>
      <c r="D467" s="149" t="s">
        <v>3005</v>
      </c>
      <c r="E467" s="149" t="s">
        <v>1634</v>
      </c>
      <c r="F467" s="149" t="s">
        <v>3078</v>
      </c>
      <c r="G467" s="149"/>
      <c r="H467" s="149"/>
      <c r="I467" s="150">
        <v>42410</v>
      </c>
      <c r="J467" s="151" t="s">
        <v>12</v>
      </c>
      <c r="K467" s="150">
        <v>42410</v>
      </c>
      <c r="L467" s="152">
        <f>K467-I467</f>
        <v>0</v>
      </c>
      <c r="M467" s="149" t="s">
        <v>41</v>
      </c>
      <c r="N467" s="149" t="s">
        <v>3425</v>
      </c>
      <c r="O467" s="153">
        <f>YEAR(I467)</f>
        <v>2016</v>
      </c>
      <c r="P467" s="154">
        <f>MONTH(I467)</f>
        <v>2</v>
      </c>
    </row>
    <row r="468" spans="1:16">
      <c r="A468" s="149" t="s">
        <v>3380</v>
      </c>
      <c r="B468" s="48" t="s">
        <v>37</v>
      </c>
      <c r="C468" s="149"/>
      <c r="D468" s="149" t="s">
        <v>3005</v>
      </c>
      <c r="E468" s="149" t="s">
        <v>1634</v>
      </c>
      <c r="F468" s="149" t="s">
        <v>3078</v>
      </c>
      <c r="G468" s="149"/>
      <c r="H468" s="149"/>
      <c r="I468" s="150">
        <v>42410</v>
      </c>
      <c r="J468" s="151" t="s">
        <v>12</v>
      </c>
      <c r="K468" s="150">
        <v>42410</v>
      </c>
      <c r="L468" s="152">
        <f>K468-I468</f>
        <v>0</v>
      </c>
      <c r="M468" s="149" t="s">
        <v>41</v>
      </c>
      <c r="N468" s="149" t="s">
        <v>3424</v>
      </c>
      <c r="O468" s="153">
        <f>YEAR(I468)</f>
        <v>2016</v>
      </c>
      <c r="P468" s="154">
        <f>MONTH(I468)</f>
        <v>2</v>
      </c>
    </row>
    <row r="469" spans="1:16">
      <c r="A469" s="149" t="s">
        <v>3381</v>
      </c>
      <c r="B469" s="48" t="s">
        <v>37</v>
      </c>
      <c r="C469" s="149"/>
      <c r="D469" s="149" t="s">
        <v>3005</v>
      </c>
      <c r="E469" s="149" t="s">
        <v>1634</v>
      </c>
      <c r="F469" s="149" t="s">
        <v>3015</v>
      </c>
      <c r="G469" s="155"/>
      <c r="H469" s="149"/>
      <c r="I469" s="150">
        <v>42410</v>
      </c>
      <c r="J469" s="151" t="s">
        <v>12</v>
      </c>
      <c r="K469" s="150">
        <v>42410</v>
      </c>
      <c r="L469" s="152">
        <f>K469-I469</f>
        <v>0</v>
      </c>
      <c r="M469" s="149" t="s">
        <v>41</v>
      </c>
      <c r="N469" s="149" t="s">
        <v>3069</v>
      </c>
      <c r="O469" s="153">
        <f>YEAR(I469)</f>
        <v>2016</v>
      </c>
      <c r="P469" s="154">
        <f>MONTH(I469)</f>
        <v>2</v>
      </c>
    </row>
    <row r="470" spans="1:16">
      <c r="A470" s="149" t="s">
        <v>3382</v>
      </c>
      <c r="B470" s="48" t="s">
        <v>37</v>
      </c>
      <c r="C470" s="149"/>
      <c r="D470" s="149" t="s">
        <v>3005</v>
      </c>
      <c r="E470" s="149" t="s">
        <v>1634</v>
      </c>
      <c r="F470" s="149" t="s">
        <v>43</v>
      </c>
      <c r="G470" s="149"/>
      <c r="H470" s="149"/>
      <c r="I470" s="150">
        <v>42410</v>
      </c>
      <c r="J470" s="151" t="s">
        <v>12</v>
      </c>
      <c r="K470" s="150">
        <v>42410</v>
      </c>
      <c r="L470" s="152">
        <f>K470-I470</f>
        <v>0</v>
      </c>
      <c r="M470" s="149" t="s">
        <v>41</v>
      </c>
      <c r="N470" s="149" t="s">
        <v>3424</v>
      </c>
      <c r="O470" s="153">
        <f>YEAR(I470)</f>
        <v>2016</v>
      </c>
      <c r="P470" s="154">
        <f>MONTH(I470)</f>
        <v>2</v>
      </c>
    </row>
    <row r="471" spans="1:16">
      <c r="A471" s="149" t="s">
        <v>3383</v>
      </c>
      <c r="B471" s="48" t="s">
        <v>37</v>
      </c>
      <c r="C471" s="149"/>
      <c r="D471" s="149" t="s">
        <v>3005</v>
      </c>
      <c r="E471" s="149" t="s">
        <v>1634</v>
      </c>
      <c r="F471" s="149" t="s">
        <v>2127</v>
      </c>
      <c r="G471" s="149"/>
      <c r="H471" s="149"/>
      <c r="I471" s="150">
        <v>42410</v>
      </c>
      <c r="J471" s="151" t="s">
        <v>12</v>
      </c>
      <c r="K471" s="150">
        <v>42410</v>
      </c>
      <c r="L471" s="152">
        <f>K471-I471</f>
        <v>0</v>
      </c>
      <c r="M471" s="149" t="s">
        <v>41</v>
      </c>
      <c r="N471" s="149" t="s">
        <v>25</v>
      </c>
      <c r="O471" s="153">
        <f>YEAR(I471)</f>
        <v>2016</v>
      </c>
      <c r="P471" s="154">
        <f>MONTH(I471)</f>
        <v>2</v>
      </c>
    </row>
    <row r="472" spans="1:16">
      <c r="A472" s="149" t="s">
        <v>3384</v>
      </c>
      <c r="B472" s="48" t="s">
        <v>37</v>
      </c>
      <c r="C472" s="149"/>
      <c r="D472" s="149" t="s">
        <v>3005</v>
      </c>
      <c r="E472" s="149" t="s">
        <v>1634</v>
      </c>
      <c r="F472" s="149" t="s">
        <v>6</v>
      </c>
      <c r="G472" s="149"/>
      <c r="H472" s="149"/>
      <c r="I472" s="150">
        <v>42410</v>
      </c>
      <c r="J472" s="151" t="s">
        <v>12</v>
      </c>
      <c r="K472" s="150">
        <v>42410</v>
      </c>
      <c r="L472" s="152">
        <f>K472-I472</f>
        <v>0</v>
      </c>
      <c r="M472" s="149" t="s">
        <v>41</v>
      </c>
      <c r="N472" s="149" t="s">
        <v>3424</v>
      </c>
      <c r="O472" s="153">
        <f>YEAR(I472)</f>
        <v>2016</v>
      </c>
      <c r="P472" s="154">
        <f>MONTH(I472)</f>
        <v>2</v>
      </c>
    </row>
    <row r="473" spans="1:16">
      <c r="A473" s="149" t="s">
        <v>3385</v>
      </c>
      <c r="B473" s="48" t="s">
        <v>37</v>
      </c>
      <c r="C473" s="149"/>
      <c r="D473" s="149" t="s">
        <v>3005</v>
      </c>
      <c r="E473" s="149" t="s">
        <v>1634</v>
      </c>
      <c r="F473" s="149" t="s">
        <v>6</v>
      </c>
      <c r="G473" s="149"/>
      <c r="H473" s="149"/>
      <c r="I473" s="150">
        <v>42410</v>
      </c>
      <c r="J473" s="151" t="s">
        <v>12</v>
      </c>
      <c r="K473" s="150">
        <v>42410</v>
      </c>
      <c r="L473" s="152">
        <f>K473-I473</f>
        <v>0</v>
      </c>
      <c r="M473" s="149" t="s">
        <v>41</v>
      </c>
      <c r="N473" s="149" t="s">
        <v>3424</v>
      </c>
      <c r="O473" s="153">
        <f>YEAR(I473)</f>
        <v>2016</v>
      </c>
      <c r="P473" s="154">
        <f>MONTH(I473)</f>
        <v>2</v>
      </c>
    </row>
    <row r="474" spans="1:16">
      <c r="A474" s="149" t="s">
        <v>3318</v>
      </c>
      <c r="B474" s="48" t="s">
        <v>37</v>
      </c>
      <c r="C474" s="149"/>
      <c r="D474" s="149" t="s">
        <v>3005</v>
      </c>
      <c r="E474" s="149" t="s">
        <v>1634</v>
      </c>
      <c r="F474" s="149" t="s">
        <v>3078</v>
      </c>
      <c r="G474" s="149"/>
      <c r="H474" s="149"/>
      <c r="I474" s="150">
        <v>42410</v>
      </c>
      <c r="J474" s="151" t="s">
        <v>12</v>
      </c>
      <c r="K474" s="150">
        <v>42410</v>
      </c>
      <c r="L474" s="152">
        <f>K474-I474</f>
        <v>0</v>
      </c>
      <c r="M474" s="149" t="s">
        <v>41</v>
      </c>
      <c r="N474" s="149" t="s">
        <v>3426</v>
      </c>
      <c r="O474" s="153">
        <f>YEAR(I474)</f>
        <v>2016</v>
      </c>
      <c r="P474" s="154">
        <f>MONTH(I474)</f>
        <v>2</v>
      </c>
    </row>
    <row r="475" spans="1:16">
      <c r="A475" s="149" t="s">
        <v>3386</v>
      </c>
      <c r="B475" s="48" t="s">
        <v>37</v>
      </c>
      <c r="C475" s="149"/>
      <c r="D475" s="149" t="s">
        <v>3005</v>
      </c>
      <c r="E475" s="149" t="s">
        <v>1634</v>
      </c>
      <c r="F475" s="149" t="s">
        <v>862</v>
      </c>
      <c r="G475" s="149"/>
      <c r="H475" s="149"/>
      <c r="I475" s="150">
        <v>42410</v>
      </c>
      <c r="J475" s="151" t="s">
        <v>12</v>
      </c>
      <c r="K475" s="150">
        <v>42410</v>
      </c>
      <c r="L475" s="152">
        <f>K475-I475</f>
        <v>0</v>
      </c>
      <c r="M475" s="149" t="s">
        <v>41</v>
      </c>
      <c r="N475" s="149" t="s">
        <v>3424</v>
      </c>
      <c r="O475" s="153">
        <f>YEAR(I475)</f>
        <v>2016</v>
      </c>
      <c r="P475" s="154">
        <f>MONTH(I475)</f>
        <v>2</v>
      </c>
    </row>
    <row r="476" spans="1:16">
      <c r="A476" s="149" t="s">
        <v>3387</v>
      </c>
      <c r="B476" s="48" t="s">
        <v>37</v>
      </c>
      <c r="C476" s="149"/>
      <c r="D476" s="149" t="s">
        <v>3005</v>
      </c>
      <c r="E476" s="149" t="s">
        <v>1634</v>
      </c>
      <c r="F476" s="149" t="s">
        <v>2680</v>
      </c>
      <c r="G476" s="149"/>
      <c r="H476" s="149"/>
      <c r="I476" s="150">
        <v>42410</v>
      </c>
      <c r="J476" s="151" t="s">
        <v>12</v>
      </c>
      <c r="K476" s="150">
        <v>42410</v>
      </c>
      <c r="L476" s="152">
        <f>K476-I476</f>
        <v>0</v>
      </c>
      <c r="M476" s="149" t="s">
        <v>41</v>
      </c>
      <c r="N476" s="149" t="s">
        <v>3426</v>
      </c>
      <c r="O476" s="153">
        <f>YEAR(I476)</f>
        <v>2016</v>
      </c>
      <c r="P476" s="154">
        <f>MONTH(I476)</f>
        <v>2</v>
      </c>
    </row>
    <row r="477" spans="1:16">
      <c r="A477" s="149" t="s">
        <v>3134</v>
      </c>
      <c r="B477" s="48" t="s">
        <v>37</v>
      </c>
      <c r="C477" s="149"/>
      <c r="D477" s="149" t="s">
        <v>3005</v>
      </c>
      <c r="E477" s="149" t="s">
        <v>1634</v>
      </c>
      <c r="F477" s="149" t="s">
        <v>914</v>
      </c>
      <c r="G477" s="149"/>
      <c r="H477" s="149"/>
      <c r="I477" s="150">
        <v>42410</v>
      </c>
      <c r="J477" s="151" t="s">
        <v>12</v>
      </c>
      <c r="K477" s="150">
        <v>42410</v>
      </c>
      <c r="L477" s="152">
        <f>K477-I477</f>
        <v>0</v>
      </c>
      <c r="M477" s="149" t="s">
        <v>41</v>
      </c>
      <c r="N477" s="149" t="s">
        <v>3424</v>
      </c>
      <c r="O477" s="153">
        <f>YEAR(I477)</f>
        <v>2016</v>
      </c>
      <c r="P477" s="154">
        <f>MONTH(I477)</f>
        <v>2</v>
      </c>
    </row>
    <row r="478" spans="1:16">
      <c r="A478" s="149" t="s">
        <v>3388</v>
      </c>
      <c r="B478" s="48" t="s">
        <v>37</v>
      </c>
      <c r="C478" s="149"/>
      <c r="D478" s="149" t="s">
        <v>3005</v>
      </c>
      <c r="E478" s="149" t="s">
        <v>1634</v>
      </c>
      <c r="F478" s="149" t="s">
        <v>3078</v>
      </c>
      <c r="G478" s="149"/>
      <c r="H478" s="149"/>
      <c r="I478" s="150">
        <v>42410</v>
      </c>
      <c r="J478" s="151" t="s">
        <v>12</v>
      </c>
      <c r="K478" s="150">
        <v>42410</v>
      </c>
      <c r="L478" s="152">
        <f>K478-I478</f>
        <v>0</v>
      </c>
      <c r="M478" s="149" t="s">
        <v>41</v>
      </c>
      <c r="N478" s="149" t="s">
        <v>3424</v>
      </c>
      <c r="O478" s="153">
        <f>YEAR(I478)</f>
        <v>2016</v>
      </c>
      <c r="P478" s="154">
        <f>MONTH(I478)</f>
        <v>2</v>
      </c>
    </row>
    <row r="479" spans="1:16">
      <c r="A479" s="149" t="s">
        <v>3389</v>
      </c>
      <c r="B479" s="48" t="s">
        <v>37</v>
      </c>
      <c r="C479" s="149"/>
      <c r="D479" s="149" t="s">
        <v>3005</v>
      </c>
      <c r="E479" s="149" t="s">
        <v>1634</v>
      </c>
      <c r="F479" s="149" t="s">
        <v>2205</v>
      </c>
      <c r="G479" s="149"/>
      <c r="H479" s="149"/>
      <c r="I479" s="150">
        <v>42410</v>
      </c>
      <c r="J479" s="151" t="s">
        <v>12</v>
      </c>
      <c r="K479" s="150">
        <v>42410</v>
      </c>
      <c r="L479" s="152">
        <f>K479-I479</f>
        <v>0</v>
      </c>
      <c r="M479" s="149" t="s">
        <v>41</v>
      </c>
      <c r="N479" s="149" t="s">
        <v>25</v>
      </c>
      <c r="O479" s="153">
        <f>YEAR(I479)</f>
        <v>2016</v>
      </c>
      <c r="P479" s="154">
        <f>MONTH(I479)</f>
        <v>2</v>
      </c>
    </row>
    <row r="480" spans="1:16">
      <c r="A480" s="149" t="s">
        <v>3390</v>
      </c>
      <c r="B480" s="48" t="s">
        <v>37</v>
      </c>
      <c r="C480" s="149"/>
      <c r="D480" s="149" t="s">
        <v>3005</v>
      </c>
      <c r="E480" s="149" t="s">
        <v>1634</v>
      </c>
      <c r="F480" s="149" t="s">
        <v>2127</v>
      </c>
      <c r="G480" s="149"/>
      <c r="H480" s="149"/>
      <c r="I480" s="150">
        <v>42410</v>
      </c>
      <c r="J480" s="151" t="s">
        <v>12</v>
      </c>
      <c r="K480" s="150">
        <v>42410</v>
      </c>
      <c r="L480" s="152">
        <f>K480-I480</f>
        <v>0</v>
      </c>
      <c r="M480" s="149" t="s">
        <v>41</v>
      </c>
      <c r="N480" s="149" t="s">
        <v>3424</v>
      </c>
      <c r="O480" s="153">
        <f>YEAR(I480)</f>
        <v>2016</v>
      </c>
      <c r="P480" s="154">
        <f>MONTH(I480)</f>
        <v>2</v>
      </c>
    </row>
    <row r="481" spans="1:16">
      <c r="A481" s="149" t="s">
        <v>3391</v>
      </c>
      <c r="B481" s="48" t="s">
        <v>37</v>
      </c>
      <c r="C481" s="149"/>
      <c r="D481" s="149" t="s">
        <v>3005</v>
      </c>
      <c r="E481" s="149" t="s">
        <v>1634</v>
      </c>
      <c r="F481" s="149" t="s">
        <v>3418</v>
      </c>
      <c r="G481" s="155"/>
      <c r="H481" s="149"/>
      <c r="I481" s="150">
        <v>42410</v>
      </c>
      <c r="J481" s="151" t="s">
        <v>12</v>
      </c>
      <c r="K481" s="150">
        <v>42410</v>
      </c>
      <c r="L481" s="152">
        <f>K481-I481</f>
        <v>0</v>
      </c>
      <c r="M481" s="149" t="s">
        <v>41</v>
      </c>
      <c r="N481" s="149" t="s">
        <v>3424</v>
      </c>
      <c r="O481" s="153">
        <f>YEAR(I481)</f>
        <v>2016</v>
      </c>
      <c r="P481" s="154">
        <f>MONTH(I481)</f>
        <v>2</v>
      </c>
    </row>
    <row r="482" spans="1:16">
      <c r="A482" s="149" t="s">
        <v>2784</v>
      </c>
      <c r="B482" s="48" t="s">
        <v>37</v>
      </c>
      <c r="C482" s="149"/>
      <c r="D482" s="149" t="s">
        <v>3005</v>
      </c>
      <c r="E482" s="149" t="s">
        <v>1634</v>
      </c>
      <c r="F482" s="149" t="s">
        <v>3078</v>
      </c>
      <c r="G482" s="149"/>
      <c r="H482" s="149"/>
      <c r="I482" s="150">
        <v>42410</v>
      </c>
      <c r="J482" s="151" t="s">
        <v>12</v>
      </c>
      <c r="K482" s="150">
        <v>42410</v>
      </c>
      <c r="L482" s="152">
        <f>K482-I482</f>
        <v>0</v>
      </c>
      <c r="M482" s="149" t="s">
        <v>41</v>
      </c>
      <c r="N482" s="149" t="s">
        <v>3425</v>
      </c>
      <c r="O482" s="153">
        <f>YEAR(I482)</f>
        <v>2016</v>
      </c>
      <c r="P482" s="154">
        <f>MONTH(I482)</f>
        <v>2</v>
      </c>
    </row>
    <row r="483" spans="1:16">
      <c r="A483" s="149" t="s">
        <v>3129</v>
      </c>
      <c r="B483" s="48" t="s">
        <v>37</v>
      </c>
      <c r="C483" s="149"/>
      <c r="D483" s="149" t="s">
        <v>3005</v>
      </c>
      <c r="E483" s="149" t="s">
        <v>1634</v>
      </c>
      <c r="F483" s="149" t="s">
        <v>846</v>
      </c>
      <c r="G483" s="149"/>
      <c r="H483" s="149"/>
      <c r="I483" s="150">
        <v>42410</v>
      </c>
      <c r="J483" s="151" t="s">
        <v>12</v>
      </c>
      <c r="K483" s="150">
        <v>42410</v>
      </c>
      <c r="L483" s="152">
        <f>K483-I483</f>
        <v>0</v>
      </c>
      <c r="M483" s="149" t="s">
        <v>41</v>
      </c>
      <c r="N483" s="149" t="s">
        <v>3425</v>
      </c>
      <c r="O483" s="153">
        <f>YEAR(I483)</f>
        <v>2016</v>
      </c>
      <c r="P483" s="154">
        <f>MONTH(I483)</f>
        <v>2</v>
      </c>
    </row>
    <row r="484" spans="1:16">
      <c r="A484" s="149" t="s">
        <v>3392</v>
      </c>
      <c r="B484" s="48" t="s">
        <v>37</v>
      </c>
      <c r="C484" s="149"/>
      <c r="D484" s="149" t="s">
        <v>3005</v>
      </c>
      <c r="E484" s="149" t="s">
        <v>1634</v>
      </c>
      <c r="F484" s="149" t="s">
        <v>914</v>
      </c>
      <c r="G484" s="149"/>
      <c r="H484" s="149"/>
      <c r="I484" s="150">
        <v>42410</v>
      </c>
      <c r="J484" s="151" t="s">
        <v>12</v>
      </c>
      <c r="K484" s="150">
        <v>42410</v>
      </c>
      <c r="L484" s="152">
        <f>K484-I484</f>
        <v>0</v>
      </c>
      <c r="M484" s="149" t="s">
        <v>41</v>
      </c>
      <c r="N484" s="149" t="s">
        <v>3426</v>
      </c>
      <c r="O484" s="153">
        <f>YEAR(I484)</f>
        <v>2016</v>
      </c>
      <c r="P484" s="154">
        <f>MONTH(I484)</f>
        <v>2</v>
      </c>
    </row>
    <row r="485" spans="1:16">
      <c r="A485" s="149" t="s">
        <v>3393</v>
      </c>
      <c r="B485" s="48" t="s">
        <v>37</v>
      </c>
      <c r="C485" s="149"/>
      <c r="D485" s="149" t="s">
        <v>3005</v>
      </c>
      <c r="E485" s="149" t="s">
        <v>1634</v>
      </c>
      <c r="F485" s="149" t="s">
        <v>846</v>
      </c>
      <c r="G485" s="149"/>
      <c r="H485" s="149"/>
      <c r="I485" s="150">
        <v>42410</v>
      </c>
      <c r="J485" s="151" t="s">
        <v>12</v>
      </c>
      <c r="K485" s="150">
        <v>42410</v>
      </c>
      <c r="L485" s="152">
        <f>K485-I485</f>
        <v>0</v>
      </c>
      <c r="M485" s="149" t="s">
        <v>41</v>
      </c>
      <c r="N485" s="149" t="s">
        <v>3426</v>
      </c>
      <c r="O485" s="153">
        <f>YEAR(I485)</f>
        <v>2016</v>
      </c>
      <c r="P485" s="154">
        <f>MONTH(I485)</f>
        <v>2</v>
      </c>
    </row>
    <row r="486" spans="1:16">
      <c r="A486" s="149" t="s">
        <v>3394</v>
      </c>
      <c r="B486" s="48" t="s">
        <v>37</v>
      </c>
      <c r="C486" s="149"/>
      <c r="D486" s="149" t="s">
        <v>3005</v>
      </c>
      <c r="E486" s="149" t="s">
        <v>1634</v>
      </c>
      <c r="F486" s="149" t="s">
        <v>3419</v>
      </c>
      <c r="G486" s="149"/>
      <c r="H486" s="149"/>
      <c r="I486" s="150">
        <v>42410</v>
      </c>
      <c r="J486" s="151" t="s">
        <v>12</v>
      </c>
      <c r="K486" s="150">
        <v>42410</v>
      </c>
      <c r="L486" s="152">
        <f>K486-I486</f>
        <v>0</v>
      </c>
      <c r="M486" s="149" t="s">
        <v>41</v>
      </c>
      <c r="N486" s="149" t="s">
        <v>3069</v>
      </c>
      <c r="O486" s="153">
        <f>YEAR(I486)</f>
        <v>2016</v>
      </c>
      <c r="P486" s="154">
        <f>MONTH(I486)</f>
        <v>2</v>
      </c>
    </row>
    <row r="487" spans="1:16">
      <c r="A487" s="149" t="s">
        <v>3395</v>
      </c>
      <c r="B487" s="48" t="s">
        <v>37</v>
      </c>
      <c r="C487" s="149"/>
      <c r="D487" s="149" t="s">
        <v>3005</v>
      </c>
      <c r="E487" s="149" t="s">
        <v>1634</v>
      </c>
      <c r="F487" s="149" t="s">
        <v>862</v>
      </c>
      <c r="G487" s="149"/>
      <c r="H487" s="149"/>
      <c r="I487" s="150">
        <v>42410</v>
      </c>
      <c r="J487" s="151" t="s">
        <v>12</v>
      </c>
      <c r="K487" s="150">
        <v>42410</v>
      </c>
      <c r="L487" s="152">
        <f>K487-I487</f>
        <v>0</v>
      </c>
      <c r="M487" s="149" t="s">
        <v>41</v>
      </c>
      <c r="N487" s="149" t="s">
        <v>3424</v>
      </c>
      <c r="O487" s="153">
        <f>YEAR(I487)</f>
        <v>2016</v>
      </c>
      <c r="P487" s="154">
        <f>MONTH(I487)</f>
        <v>2</v>
      </c>
    </row>
    <row r="488" spans="1:16">
      <c r="A488" s="149" t="s">
        <v>3396</v>
      </c>
      <c r="B488" s="48" t="s">
        <v>37</v>
      </c>
      <c r="C488" s="149"/>
      <c r="D488" s="149" t="s">
        <v>3005</v>
      </c>
      <c r="E488" s="149" t="s">
        <v>1634</v>
      </c>
      <c r="F488" s="149" t="s">
        <v>914</v>
      </c>
      <c r="G488" s="149"/>
      <c r="H488" s="149"/>
      <c r="I488" s="150">
        <v>42410</v>
      </c>
      <c r="J488" s="151" t="s">
        <v>12</v>
      </c>
      <c r="K488" s="150">
        <v>42410</v>
      </c>
      <c r="L488" s="152">
        <f>K488-I488</f>
        <v>0</v>
      </c>
      <c r="M488" s="149" t="s">
        <v>41</v>
      </c>
      <c r="N488" s="149" t="s">
        <v>25</v>
      </c>
      <c r="O488" s="153">
        <f>YEAR(I488)</f>
        <v>2016</v>
      </c>
      <c r="P488" s="154">
        <f>MONTH(I488)</f>
        <v>2</v>
      </c>
    </row>
    <row r="489" spans="1:16">
      <c r="A489" s="149" t="s">
        <v>3397</v>
      </c>
      <c r="B489" s="48" t="s">
        <v>37</v>
      </c>
      <c r="C489" s="149"/>
      <c r="D489" s="149" t="s">
        <v>3005</v>
      </c>
      <c r="E489" s="149" t="s">
        <v>1634</v>
      </c>
      <c r="F489" s="149" t="s">
        <v>914</v>
      </c>
      <c r="G489" s="149"/>
      <c r="H489" s="149"/>
      <c r="I489" s="150">
        <v>42410</v>
      </c>
      <c r="J489" s="151" t="s">
        <v>12</v>
      </c>
      <c r="K489" s="150">
        <v>42410</v>
      </c>
      <c r="L489" s="152">
        <f>K489-I489</f>
        <v>0</v>
      </c>
      <c r="M489" s="149" t="s">
        <v>41</v>
      </c>
      <c r="N489" s="149" t="s">
        <v>3424</v>
      </c>
      <c r="O489" s="153">
        <f>YEAR(I489)</f>
        <v>2016</v>
      </c>
      <c r="P489" s="154">
        <f>MONTH(I489)</f>
        <v>2</v>
      </c>
    </row>
    <row r="490" spans="1:16">
      <c r="A490" s="149" t="s">
        <v>2250</v>
      </c>
      <c r="B490" s="48" t="s">
        <v>37</v>
      </c>
      <c r="C490" s="149"/>
      <c r="D490" s="149" t="s">
        <v>3005</v>
      </c>
      <c r="E490" s="149" t="s">
        <v>1634</v>
      </c>
      <c r="F490" s="149" t="s">
        <v>846</v>
      </c>
      <c r="G490" s="149"/>
      <c r="H490" s="149"/>
      <c r="I490" s="150">
        <v>42410</v>
      </c>
      <c r="J490" s="151" t="s">
        <v>12</v>
      </c>
      <c r="K490" s="150">
        <v>42410</v>
      </c>
      <c r="L490" s="152">
        <f>K490-I490</f>
        <v>0</v>
      </c>
      <c r="M490" s="149" t="s">
        <v>41</v>
      </c>
      <c r="N490" s="149" t="s">
        <v>3424</v>
      </c>
      <c r="O490" s="153">
        <f>YEAR(I490)</f>
        <v>2016</v>
      </c>
      <c r="P490" s="154">
        <f>MONTH(I490)</f>
        <v>2</v>
      </c>
    </row>
    <row r="491" spans="1:16">
      <c r="A491" s="149" t="s">
        <v>3398</v>
      </c>
      <c r="B491" s="48" t="s">
        <v>37</v>
      </c>
      <c r="C491" s="149"/>
      <c r="D491" s="149" t="s">
        <v>3005</v>
      </c>
      <c r="E491" s="149" t="s">
        <v>1634</v>
      </c>
      <c r="F491" s="149" t="s">
        <v>119</v>
      </c>
      <c r="G491" s="149"/>
      <c r="H491" s="149"/>
      <c r="I491" s="150">
        <v>42410</v>
      </c>
      <c r="J491" s="151" t="s">
        <v>12</v>
      </c>
      <c r="K491" s="150">
        <v>42410</v>
      </c>
      <c r="L491" s="152">
        <f>K491-I491</f>
        <v>0</v>
      </c>
      <c r="M491" s="149" t="s">
        <v>717</v>
      </c>
      <c r="N491" s="149"/>
      <c r="O491" s="153">
        <f>YEAR(I491)</f>
        <v>2016</v>
      </c>
      <c r="P491" s="154">
        <f>MONTH(I491)</f>
        <v>2</v>
      </c>
    </row>
    <row r="492" spans="1:16">
      <c r="A492" s="149" t="s">
        <v>3399</v>
      </c>
      <c r="B492" s="48" t="s">
        <v>37</v>
      </c>
      <c r="C492" s="149"/>
      <c r="D492" s="149" t="s">
        <v>3005</v>
      </c>
      <c r="E492" s="149" t="s">
        <v>1634</v>
      </c>
      <c r="F492" s="149" t="s">
        <v>111</v>
      </c>
      <c r="G492" s="149"/>
      <c r="H492" s="149"/>
      <c r="I492" s="150">
        <v>42410</v>
      </c>
      <c r="J492" s="151" t="s">
        <v>12</v>
      </c>
      <c r="K492" s="150">
        <v>42410</v>
      </c>
      <c r="L492" s="152">
        <f>K492-I492</f>
        <v>0</v>
      </c>
      <c r="M492" s="149" t="s">
        <v>41</v>
      </c>
      <c r="N492" s="149" t="s">
        <v>3424</v>
      </c>
      <c r="O492" s="153">
        <f>YEAR(I492)</f>
        <v>2016</v>
      </c>
      <c r="P492" s="154">
        <f>MONTH(I492)</f>
        <v>2</v>
      </c>
    </row>
    <row r="493" spans="1:16">
      <c r="A493" s="149" t="s">
        <v>3400</v>
      </c>
      <c r="B493" s="48" t="s">
        <v>37</v>
      </c>
      <c r="C493" s="149"/>
      <c r="D493" s="149" t="s">
        <v>3005</v>
      </c>
      <c r="E493" s="149" t="s">
        <v>1634</v>
      </c>
      <c r="F493" s="149" t="s">
        <v>3078</v>
      </c>
      <c r="G493" s="155"/>
      <c r="H493" s="149"/>
      <c r="I493" s="150">
        <v>42410</v>
      </c>
      <c r="J493" s="151" t="s">
        <v>12</v>
      </c>
      <c r="K493" s="150">
        <v>42410</v>
      </c>
      <c r="L493" s="152">
        <f>K493-I493</f>
        <v>0</v>
      </c>
      <c r="M493" s="149" t="s">
        <v>41</v>
      </c>
      <c r="N493" s="149" t="s">
        <v>3426</v>
      </c>
      <c r="O493" s="153">
        <f>YEAR(I493)</f>
        <v>2016</v>
      </c>
      <c r="P493" s="154">
        <f>MONTH(I493)</f>
        <v>2</v>
      </c>
    </row>
    <row r="494" spans="1:16">
      <c r="A494" s="149" t="s">
        <v>3401</v>
      </c>
      <c r="B494" s="48" t="s">
        <v>37</v>
      </c>
      <c r="C494" s="149"/>
      <c r="D494" s="149" t="s">
        <v>3005</v>
      </c>
      <c r="E494" s="149" t="s">
        <v>1634</v>
      </c>
      <c r="F494" s="149" t="s">
        <v>6</v>
      </c>
      <c r="G494" s="149"/>
      <c r="H494" s="149"/>
      <c r="I494" s="150">
        <v>42410</v>
      </c>
      <c r="J494" s="151" t="s">
        <v>12</v>
      </c>
      <c r="K494" s="150">
        <v>42410</v>
      </c>
      <c r="L494" s="152">
        <f>K494-I494</f>
        <v>0</v>
      </c>
      <c r="M494" s="149" t="s">
        <v>717</v>
      </c>
      <c r="N494" s="149" t="s">
        <v>94</v>
      </c>
      <c r="O494" s="153">
        <f>YEAR(I494)</f>
        <v>2016</v>
      </c>
      <c r="P494" s="154">
        <f>MONTH(I494)</f>
        <v>2</v>
      </c>
    </row>
    <row r="495" spans="1:16">
      <c r="A495" s="149" t="s">
        <v>3402</v>
      </c>
      <c r="B495" s="48" t="s">
        <v>37</v>
      </c>
      <c r="C495" s="149"/>
      <c r="D495" s="149" t="s">
        <v>3005</v>
      </c>
      <c r="E495" s="149" t="s">
        <v>1634</v>
      </c>
      <c r="F495" s="149" t="s">
        <v>111</v>
      </c>
      <c r="G495" s="149"/>
      <c r="H495" s="149"/>
      <c r="I495" s="150">
        <v>42410</v>
      </c>
      <c r="J495" s="151" t="s">
        <v>12</v>
      </c>
      <c r="K495" s="150">
        <v>42410</v>
      </c>
      <c r="L495" s="152">
        <f>K495-I495</f>
        <v>0</v>
      </c>
      <c r="M495" s="149" t="s">
        <v>41</v>
      </c>
      <c r="N495" s="149" t="s">
        <v>3424</v>
      </c>
      <c r="O495" s="153">
        <f>YEAR(I495)</f>
        <v>2016</v>
      </c>
      <c r="P495" s="154">
        <f>MONTH(I495)</f>
        <v>2</v>
      </c>
    </row>
    <row r="496" spans="1:16">
      <c r="A496" s="149" t="s">
        <v>3126</v>
      </c>
      <c r="B496" s="48" t="s">
        <v>37</v>
      </c>
      <c r="C496" s="149"/>
      <c r="D496" s="149" t="s">
        <v>3005</v>
      </c>
      <c r="E496" s="149" t="s">
        <v>1634</v>
      </c>
      <c r="F496" s="149" t="s">
        <v>111</v>
      </c>
      <c r="G496" s="149"/>
      <c r="H496" s="149"/>
      <c r="I496" s="150">
        <v>42410</v>
      </c>
      <c r="J496" s="151" t="s">
        <v>12</v>
      </c>
      <c r="K496" s="150">
        <v>42410</v>
      </c>
      <c r="L496" s="152">
        <f>K496-I496</f>
        <v>0</v>
      </c>
      <c r="M496" s="149" t="s">
        <v>41</v>
      </c>
      <c r="N496" s="149" t="s">
        <v>870</v>
      </c>
      <c r="O496" s="153">
        <f>YEAR(I496)</f>
        <v>2016</v>
      </c>
      <c r="P496" s="154">
        <f>MONTH(I496)</f>
        <v>2</v>
      </c>
    </row>
    <row r="497" spans="1:16">
      <c r="A497" s="149" t="s">
        <v>3403</v>
      </c>
      <c r="B497" s="48" t="s">
        <v>37</v>
      </c>
      <c r="C497" s="149"/>
      <c r="D497" s="149" t="s">
        <v>3005</v>
      </c>
      <c r="E497" s="149" t="s">
        <v>1634</v>
      </c>
      <c r="F497" s="149" t="s">
        <v>3015</v>
      </c>
      <c r="G497" s="149"/>
      <c r="H497" s="149"/>
      <c r="I497" s="150">
        <v>42410</v>
      </c>
      <c r="J497" s="151" t="s">
        <v>12</v>
      </c>
      <c r="K497" s="150">
        <v>42410</v>
      </c>
      <c r="L497" s="152">
        <f>K497-I497</f>
        <v>0</v>
      </c>
      <c r="M497" s="149" t="s">
        <v>41</v>
      </c>
      <c r="N497" s="149" t="s">
        <v>3427</v>
      </c>
      <c r="O497" s="153">
        <f>YEAR(I497)</f>
        <v>2016</v>
      </c>
      <c r="P497" s="154">
        <f>MONTH(I497)</f>
        <v>2</v>
      </c>
    </row>
    <row r="498" spans="1:16">
      <c r="A498" s="149" t="s">
        <v>3404</v>
      </c>
      <c r="B498" s="48" t="s">
        <v>37</v>
      </c>
      <c r="C498" s="149"/>
      <c r="D498" s="149" t="s">
        <v>3005</v>
      </c>
      <c r="E498" s="149" t="s">
        <v>1634</v>
      </c>
      <c r="F498" s="149" t="s">
        <v>3015</v>
      </c>
      <c r="G498" s="155"/>
      <c r="H498" s="149"/>
      <c r="I498" s="150">
        <v>42410</v>
      </c>
      <c r="J498" s="151" t="s">
        <v>12</v>
      </c>
      <c r="K498" s="150">
        <v>42410</v>
      </c>
      <c r="L498" s="152">
        <f>K498-I498</f>
        <v>0</v>
      </c>
      <c r="M498" s="149" t="s">
        <v>41</v>
      </c>
      <c r="N498" s="149" t="s">
        <v>3424</v>
      </c>
      <c r="O498" s="153">
        <f>YEAR(I498)</f>
        <v>2016</v>
      </c>
      <c r="P498" s="154">
        <f>MONTH(I498)</f>
        <v>2</v>
      </c>
    </row>
    <row r="499" spans="1:16">
      <c r="A499" s="149" t="s">
        <v>517</v>
      </c>
      <c r="B499" s="48" t="s">
        <v>37</v>
      </c>
      <c r="C499" s="149"/>
      <c r="D499" s="149" t="s">
        <v>3005</v>
      </c>
      <c r="E499" s="149" t="s">
        <v>1634</v>
      </c>
      <c r="F499" s="149" t="s">
        <v>846</v>
      </c>
      <c r="G499" s="149"/>
      <c r="H499" s="149"/>
      <c r="I499" s="150">
        <v>42410</v>
      </c>
      <c r="J499" s="151" t="s">
        <v>12</v>
      </c>
      <c r="K499" s="150">
        <v>42410</v>
      </c>
      <c r="L499" s="152">
        <f>K499-I499</f>
        <v>0</v>
      </c>
      <c r="M499" s="149" t="s">
        <v>41</v>
      </c>
      <c r="N499" s="149" t="s">
        <v>3424</v>
      </c>
      <c r="O499" s="153">
        <f>YEAR(I499)</f>
        <v>2016</v>
      </c>
      <c r="P499" s="154">
        <f>MONTH(I499)</f>
        <v>2</v>
      </c>
    </row>
    <row r="500" spans="1:16">
      <c r="A500" s="149" t="s">
        <v>3190</v>
      </c>
      <c r="B500" s="48" t="s">
        <v>37</v>
      </c>
      <c r="C500" s="149"/>
      <c r="D500" s="149" t="s">
        <v>3005</v>
      </c>
      <c r="E500" s="149" t="s">
        <v>1634</v>
      </c>
      <c r="F500" s="149" t="s">
        <v>2205</v>
      </c>
      <c r="G500" s="149"/>
      <c r="H500" s="149"/>
      <c r="I500" s="150">
        <v>42410</v>
      </c>
      <c r="J500" s="151" t="s">
        <v>12</v>
      </c>
      <c r="K500" s="150">
        <v>42410</v>
      </c>
      <c r="L500" s="152">
        <f>K500-I500</f>
        <v>0</v>
      </c>
      <c r="M500" s="149" t="s">
        <v>41</v>
      </c>
      <c r="N500" s="149" t="s">
        <v>3424</v>
      </c>
      <c r="O500" s="153">
        <f>YEAR(I500)</f>
        <v>2016</v>
      </c>
      <c r="P500" s="154">
        <f>MONTH(I500)</f>
        <v>2</v>
      </c>
    </row>
    <row r="501" spans="1:16">
      <c r="A501" s="149" t="s">
        <v>3302</v>
      </c>
      <c r="B501" s="48" t="s">
        <v>37</v>
      </c>
      <c r="C501" s="149"/>
      <c r="D501" s="149" t="s">
        <v>3005</v>
      </c>
      <c r="E501" s="149" t="s">
        <v>1634</v>
      </c>
      <c r="F501" s="149" t="s">
        <v>2134</v>
      </c>
      <c r="G501" s="149"/>
      <c r="H501" s="149"/>
      <c r="I501" s="150">
        <v>42410</v>
      </c>
      <c r="J501" s="151" t="s">
        <v>12</v>
      </c>
      <c r="K501" s="150">
        <v>42410</v>
      </c>
      <c r="L501" s="152">
        <f>K501-I501</f>
        <v>0</v>
      </c>
      <c r="M501" s="149" t="s">
        <v>41</v>
      </c>
      <c r="N501" s="149" t="s">
        <v>3424</v>
      </c>
      <c r="O501" s="153">
        <f>YEAR(I501)</f>
        <v>2016</v>
      </c>
      <c r="P501" s="154">
        <f>MONTH(I501)</f>
        <v>2</v>
      </c>
    </row>
    <row r="502" spans="1:16">
      <c r="A502" s="149" t="s">
        <v>3405</v>
      </c>
      <c r="B502" s="48" t="s">
        <v>37</v>
      </c>
      <c r="C502" s="149"/>
      <c r="D502" s="149" t="s">
        <v>3005</v>
      </c>
      <c r="E502" s="149" t="s">
        <v>1634</v>
      </c>
      <c r="F502" s="149" t="s">
        <v>3078</v>
      </c>
      <c r="G502" s="149"/>
      <c r="H502" s="149"/>
      <c r="I502" s="150">
        <v>42410</v>
      </c>
      <c r="J502" s="151" t="s">
        <v>12</v>
      </c>
      <c r="K502" s="150">
        <v>42410</v>
      </c>
      <c r="L502" s="152">
        <f>K502-I502</f>
        <v>0</v>
      </c>
      <c r="M502" s="149" t="s">
        <v>41</v>
      </c>
      <c r="N502" s="149" t="s">
        <v>3428</v>
      </c>
      <c r="O502" s="153">
        <f>YEAR(I502)</f>
        <v>2016</v>
      </c>
      <c r="P502" s="154">
        <f>MONTH(I502)</f>
        <v>2</v>
      </c>
    </row>
    <row r="503" spans="1:16">
      <c r="A503" s="149" t="s">
        <v>3406</v>
      </c>
      <c r="B503" s="48" t="s">
        <v>37</v>
      </c>
      <c r="C503" s="149"/>
      <c r="D503" s="149" t="s">
        <v>3005</v>
      </c>
      <c r="E503" s="149" t="s">
        <v>1634</v>
      </c>
      <c r="F503" s="149" t="s">
        <v>3015</v>
      </c>
      <c r="G503" s="149"/>
      <c r="H503" s="149"/>
      <c r="I503" s="150">
        <v>42410</v>
      </c>
      <c r="J503" s="151" t="s">
        <v>12</v>
      </c>
      <c r="K503" s="150">
        <v>42410</v>
      </c>
      <c r="L503" s="152">
        <f>K503-I503</f>
        <v>0</v>
      </c>
      <c r="M503" s="149" t="s">
        <v>41</v>
      </c>
      <c r="N503" s="149" t="s">
        <v>3425</v>
      </c>
      <c r="O503" s="153">
        <f>YEAR(I503)</f>
        <v>2016</v>
      </c>
      <c r="P503" s="154">
        <f>MONTH(I503)</f>
        <v>2</v>
      </c>
    </row>
    <row r="504" spans="1:16">
      <c r="A504" s="149" t="s">
        <v>3407</v>
      </c>
      <c r="B504" s="48" t="s">
        <v>37</v>
      </c>
      <c r="C504" s="149"/>
      <c r="D504" s="149" t="s">
        <v>3005</v>
      </c>
      <c r="E504" s="149" t="s">
        <v>1634</v>
      </c>
      <c r="F504" s="149" t="s">
        <v>3015</v>
      </c>
      <c r="G504" s="149"/>
      <c r="H504" s="149"/>
      <c r="I504" s="150">
        <v>42410</v>
      </c>
      <c r="J504" s="151" t="s">
        <v>12</v>
      </c>
      <c r="K504" s="150">
        <v>42410</v>
      </c>
      <c r="L504" s="152">
        <f>K504-I504</f>
        <v>0</v>
      </c>
      <c r="M504" s="149" t="s">
        <v>41</v>
      </c>
      <c r="N504" s="149" t="s">
        <v>3424</v>
      </c>
      <c r="O504" s="153">
        <f>YEAR(I504)</f>
        <v>2016</v>
      </c>
      <c r="P504" s="154">
        <f>MONTH(I504)</f>
        <v>2</v>
      </c>
    </row>
    <row r="505" spans="1:16">
      <c r="A505" s="149" t="s">
        <v>3408</v>
      </c>
      <c r="B505" s="48" t="s">
        <v>37</v>
      </c>
      <c r="C505" s="149"/>
      <c r="D505" s="149" t="s">
        <v>3005</v>
      </c>
      <c r="E505" s="149" t="s">
        <v>1634</v>
      </c>
      <c r="F505" s="149" t="s">
        <v>3420</v>
      </c>
      <c r="G505" s="149"/>
      <c r="H505" s="149"/>
      <c r="I505" s="150">
        <v>42410</v>
      </c>
      <c r="J505" s="151" t="s">
        <v>12</v>
      </c>
      <c r="K505" s="150">
        <v>42410</v>
      </c>
      <c r="L505" s="152">
        <f>K505-I505</f>
        <v>0</v>
      </c>
      <c r="M505" s="149" t="s">
        <v>41</v>
      </c>
      <c r="N505" s="149" t="s">
        <v>3424</v>
      </c>
      <c r="O505" s="153">
        <f>YEAR(I505)</f>
        <v>2016</v>
      </c>
      <c r="P505" s="154">
        <f>MONTH(I505)</f>
        <v>2</v>
      </c>
    </row>
    <row r="506" spans="1:16">
      <c r="A506" s="149" t="s">
        <v>3409</v>
      </c>
      <c r="B506" s="48" t="s">
        <v>37</v>
      </c>
      <c r="C506" s="149"/>
      <c r="D506" s="149" t="s">
        <v>3005</v>
      </c>
      <c r="E506" s="149" t="s">
        <v>1634</v>
      </c>
      <c r="F506" s="149" t="s">
        <v>2871</v>
      </c>
      <c r="G506" s="155"/>
      <c r="H506" s="149"/>
      <c r="I506" s="150">
        <v>42410</v>
      </c>
      <c r="J506" s="151" t="s">
        <v>12</v>
      </c>
      <c r="K506" s="150">
        <v>42410</v>
      </c>
      <c r="L506" s="152">
        <f>K506-I506</f>
        <v>0</v>
      </c>
      <c r="M506" s="149" t="s">
        <v>41</v>
      </c>
      <c r="N506" s="149" t="s">
        <v>3424</v>
      </c>
      <c r="O506" s="153">
        <f>YEAR(I506)</f>
        <v>2016</v>
      </c>
      <c r="P506" s="154">
        <f>MONTH(I506)</f>
        <v>2</v>
      </c>
    </row>
    <row r="507" spans="1:16">
      <c r="A507" s="149" t="s">
        <v>3410</v>
      </c>
      <c r="B507" s="48" t="s">
        <v>37</v>
      </c>
      <c r="C507" s="149"/>
      <c r="D507" s="149" t="s">
        <v>3005</v>
      </c>
      <c r="E507" s="149" t="s">
        <v>1634</v>
      </c>
      <c r="F507" s="149" t="s">
        <v>3421</v>
      </c>
      <c r="G507" s="149"/>
      <c r="H507" s="149"/>
      <c r="I507" s="150">
        <v>42410</v>
      </c>
      <c r="J507" s="151" t="s">
        <v>12</v>
      </c>
      <c r="K507" s="150">
        <v>42410</v>
      </c>
      <c r="L507" s="152">
        <f>K507-I507</f>
        <v>0</v>
      </c>
      <c r="M507" s="149" t="s">
        <v>41</v>
      </c>
      <c r="N507" s="149" t="s">
        <v>3426</v>
      </c>
      <c r="O507" s="153">
        <f>YEAR(I507)</f>
        <v>2016</v>
      </c>
      <c r="P507" s="154">
        <f>MONTH(I507)</f>
        <v>2</v>
      </c>
    </row>
    <row r="508" spans="1:16">
      <c r="A508" s="149" t="s">
        <v>3411</v>
      </c>
      <c r="B508" s="48" t="s">
        <v>37</v>
      </c>
      <c r="C508" s="149"/>
      <c r="D508" s="149" t="s">
        <v>3005</v>
      </c>
      <c r="E508" s="149" t="s">
        <v>1634</v>
      </c>
      <c r="F508" s="149" t="s">
        <v>846</v>
      </c>
      <c r="G508" s="149"/>
      <c r="H508" s="149"/>
      <c r="I508" s="150">
        <v>42410</v>
      </c>
      <c r="J508" s="151" t="s">
        <v>12</v>
      </c>
      <c r="K508" s="150">
        <v>42410</v>
      </c>
      <c r="L508" s="152">
        <f>K508-I508</f>
        <v>0</v>
      </c>
      <c r="M508" s="149" t="s">
        <v>41</v>
      </c>
      <c r="N508" s="149" t="s">
        <v>3424</v>
      </c>
      <c r="O508" s="153">
        <f>YEAR(I508)</f>
        <v>2016</v>
      </c>
      <c r="P508" s="154">
        <f>MONTH(I508)</f>
        <v>2</v>
      </c>
    </row>
    <row r="509" spans="1:16">
      <c r="A509" s="149" t="s">
        <v>3412</v>
      </c>
      <c r="B509" s="48" t="s">
        <v>37</v>
      </c>
      <c r="C509" s="149"/>
      <c r="D509" s="149" t="s">
        <v>3005</v>
      </c>
      <c r="E509" s="149" t="s">
        <v>1634</v>
      </c>
      <c r="F509" s="149" t="s">
        <v>846</v>
      </c>
      <c r="G509" s="149"/>
      <c r="H509" s="149"/>
      <c r="I509" s="150">
        <v>42410</v>
      </c>
      <c r="J509" s="151" t="s">
        <v>12</v>
      </c>
      <c r="K509" s="150">
        <v>42410</v>
      </c>
      <c r="L509" s="152">
        <f>K509-I509</f>
        <v>0</v>
      </c>
      <c r="M509" s="149" t="s">
        <v>41</v>
      </c>
      <c r="N509" s="149" t="s">
        <v>3426</v>
      </c>
      <c r="O509" s="153">
        <f>YEAR(I509)</f>
        <v>2016</v>
      </c>
      <c r="P509" s="154">
        <f>MONTH(I509)</f>
        <v>2</v>
      </c>
    </row>
    <row r="510" spans="1:16">
      <c r="A510" s="149" t="s">
        <v>3413</v>
      </c>
      <c r="B510" s="48" t="s">
        <v>37</v>
      </c>
      <c r="C510" s="149"/>
      <c r="D510" s="149" t="s">
        <v>3005</v>
      </c>
      <c r="E510" s="149" t="s">
        <v>1634</v>
      </c>
      <c r="F510" s="149" t="s">
        <v>3422</v>
      </c>
      <c r="G510" s="149"/>
      <c r="H510" s="149"/>
      <c r="I510" s="150">
        <v>42410</v>
      </c>
      <c r="J510" s="151" t="s">
        <v>12</v>
      </c>
      <c r="K510" s="150">
        <v>42410</v>
      </c>
      <c r="L510" s="152">
        <f>K510-I510</f>
        <v>0</v>
      </c>
      <c r="M510" s="149" t="s">
        <v>41</v>
      </c>
      <c r="N510" s="149" t="s">
        <v>3424</v>
      </c>
      <c r="O510" s="153">
        <f>YEAR(I510)</f>
        <v>2016</v>
      </c>
      <c r="P510" s="154">
        <f>MONTH(I510)</f>
        <v>2</v>
      </c>
    </row>
    <row r="511" spans="1:16">
      <c r="A511" s="149" t="s">
        <v>1092</v>
      </c>
      <c r="B511" s="48" t="s">
        <v>37</v>
      </c>
      <c r="C511" s="149"/>
      <c r="D511" s="149" t="s">
        <v>3005</v>
      </c>
      <c r="E511" s="149" t="s">
        <v>1634</v>
      </c>
      <c r="F511" s="149" t="s">
        <v>6</v>
      </c>
      <c r="G511" s="149"/>
      <c r="H511" s="149"/>
      <c r="I511" s="150">
        <v>42410</v>
      </c>
      <c r="J511" s="151" t="s">
        <v>12</v>
      </c>
      <c r="K511" s="150">
        <v>42410</v>
      </c>
      <c r="L511" s="152">
        <f>K511-I511</f>
        <v>0</v>
      </c>
      <c r="M511" s="149" t="s">
        <v>41</v>
      </c>
      <c r="N511" s="149" t="s">
        <v>3424</v>
      </c>
      <c r="O511" s="153">
        <f>YEAR(I511)</f>
        <v>2016</v>
      </c>
      <c r="P511" s="154">
        <f>MONTH(I511)</f>
        <v>2</v>
      </c>
    </row>
    <row r="512" spans="1:16">
      <c r="A512" s="149" t="s">
        <v>3414</v>
      </c>
      <c r="B512" s="48" t="s">
        <v>37</v>
      </c>
      <c r="C512" s="149"/>
      <c r="D512" s="149" t="s">
        <v>3005</v>
      </c>
      <c r="E512" s="149" t="s">
        <v>1634</v>
      </c>
      <c r="F512" s="149" t="s">
        <v>2098</v>
      </c>
      <c r="G512" s="149"/>
      <c r="H512" s="149"/>
      <c r="I512" s="150">
        <v>42410</v>
      </c>
      <c r="J512" s="151" t="s">
        <v>12</v>
      </c>
      <c r="K512" s="150">
        <v>42410</v>
      </c>
      <c r="L512" s="152">
        <f>K512-I512</f>
        <v>0</v>
      </c>
      <c r="M512" s="149" t="s">
        <v>41</v>
      </c>
      <c r="N512" s="149" t="s">
        <v>3424</v>
      </c>
      <c r="O512" s="153">
        <f>YEAR(I512)</f>
        <v>2016</v>
      </c>
      <c r="P512" s="154">
        <f>MONTH(I512)</f>
        <v>2</v>
      </c>
    </row>
    <row r="513" spans="1:16">
      <c r="A513" s="149" t="s">
        <v>3415</v>
      </c>
      <c r="B513" s="48" t="s">
        <v>37</v>
      </c>
      <c r="C513" s="149"/>
      <c r="D513" s="149" t="s">
        <v>3005</v>
      </c>
      <c r="E513" s="149" t="s">
        <v>1634</v>
      </c>
      <c r="F513" s="149" t="s">
        <v>2591</v>
      </c>
      <c r="G513" s="163"/>
      <c r="H513" s="149"/>
      <c r="I513" s="150">
        <v>42410</v>
      </c>
      <c r="J513" s="151" t="s">
        <v>12</v>
      </c>
      <c r="K513" s="150">
        <v>42410</v>
      </c>
      <c r="L513" s="152">
        <f>K513-I513</f>
        <v>0</v>
      </c>
      <c r="M513" s="149" t="s">
        <v>41</v>
      </c>
      <c r="N513" s="149" t="s">
        <v>3429</v>
      </c>
      <c r="O513" s="153">
        <f>YEAR(I513)</f>
        <v>2016</v>
      </c>
      <c r="P513" s="154">
        <f>MONTH(I513)</f>
        <v>2</v>
      </c>
    </row>
    <row r="514" spans="1:16">
      <c r="A514" s="149" t="s">
        <v>3416</v>
      </c>
      <c r="B514" s="48" t="s">
        <v>37</v>
      </c>
      <c r="C514" s="149"/>
      <c r="D514" s="149" t="s">
        <v>3005</v>
      </c>
      <c r="E514" s="149" t="s">
        <v>1634</v>
      </c>
      <c r="F514" s="149" t="s">
        <v>862</v>
      </c>
      <c r="G514" s="149"/>
      <c r="H514" s="149"/>
      <c r="I514" s="150">
        <v>42410</v>
      </c>
      <c r="J514" s="151" t="s">
        <v>12</v>
      </c>
      <c r="K514" s="150">
        <v>42410</v>
      </c>
      <c r="L514" s="152">
        <f>K514-I514</f>
        <v>0</v>
      </c>
      <c r="M514" s="149" t="s">
        <v>41</v>
      </c>
      <c r="N514" s="149" t="s">
        <v>3424</v>
      </c>
      <c r="O514" s="153">
        <f>YEAR(I514)</f>
        <v>2016</v>
      </c>
      <c r="P514" s="154">
        <f>MONTH(I514)</f>
        <v>2</v>
      </c>
    </row>
    <row r="515" spans="1:16">
      <c r="A515" s="149" t="s">
        <v>3417</v>
      </c>
      <c r="B515" s="48" t="s">
        <v>37</v>
      </c>
      <c r="C515" s="149"/>
      <c r="D515" s="149" t="s">
        <v>3005</v>
      </c>
      <c r="E515" s="149" t="s">
        <v>1634</v>
      </c>
      <c r="F515" s="149" t="s">
        <v>542</v>
      </c>
      <c r="G515" s="149"/>
      <c r="H515" s="149"/>
      <c r="I515" s="150">
        <v>42410</v>
      </c>
      <c r="J515" s="151" t="s">
        <v>12</v>
      </c>
      <c r="K515" s="150">
        <v>42410</v>
      </c>
      <c r="L515" s="152">
        <f>K515-I515</f>
        <v>0</v>
      </c>
      <c r="M515" s="149" t="s">
        <v>41</v>
      </c>
      <c r="N515" s="149" t="s">
        <v>3425</v>
      </c>
      <c r="O515" s="153">
        <f>YEAR(I515)</f>
        <v>2016</v>
      </c>
      <c r="P515" s="154">
        <f>MONTH(I515)</f>
        <v>2</v>
      </c>
    </row>
    <row r="516" spans="1:16">
      <c r="A516" s="149" t="s">
        <v>3055</v>
      </c>
      <c r="B516" s="48" t="s">
        <v>1151</v>
      </c>
      <c r="C516" s="149" t="s">
        <v>718</v>
      </c>
      <c r="D516" s="149" t="s">
        <v>1150</v>
      </c>
      <c r="E516" s="149" t="s">
        <v>1634</v>
      </c>
      <c r="F516" s="149" t="s">
        <v>2178</v>
      </c>
      <c r="G516" s="149"/>
      <c r="H516" s="149" t="s">
        <v>2056</v>
      </c>
      <c r="I516" s="150">
        <v>42409</v>
      </c>
      <c r="J516" s="151" t="s">
        <v>12</v>
      </c>
      <c r="K516" s="150">
        <v>42409</v>
      </c>
      <c r="L516" s="152">
        <f>K516-I516</f>
        <v>0</v>
      </c>
      <c r="M516" s="149" t="s">
        <v>41</v>
      </c>
      <c r="N516" s="149" t="s">
        <v>3067</v>
      </c>
      <c r="O516" s="153">
        <f>YEAR(I516)</f>
        <v>2016</v>
      </c>
      <c r="P516" s="154">
        <f>MONTH(I516)</f>
        <v>2</v>
      </c>
    </row>
    <row r="517" spans="1:16">
      <c r="A517" s="149" t="s">
        <v>3056</v>
      </c>
      <c r="B517" s="48" t="s">
        <v>1151</v>
      </c>
      <c r="C517" s="149" t="s">
        <v>718</v>
      </c>
      <c r="D517" s="149" t="s">
        <v>1150</v>
      </c>
      <c r="E517" s="149" t="s">
        <v>1634</v>
      </c>
      <c r="F517" s="149" t="s">
        <v>3065</v>
      </c>
      <c r="G517" s="149"/>
      <c r="H517" s="149" t="s">
        <v>3066</v>
      </c>
      <c r="I517" s="150">
        <v>42409</v>
      </c>
      <c r="J517" s="151" t="s">
        <v>12</v>
      </c>
      <c r="K517" s="150">
        <v>42409</v>
      </c>
      <c r="L517" s="152">
        <f>K517-I517</f>
        <v>0</v>
      </c>
      <c r="M517" s="149" t="s">
        <v>41</v>
      </c>
      <c r="N517" s="149" t="s">
        <v>25</v>
      </c>
      <c r="O517" s="153">
        <f>YEAR(I517)</f>
        <v>2016</v>
      </c>
      <c r="P517" s="154">
        <f>MONTH(I517)</f>
        <v>2</v>
      </c>
    </row>
    <row r="518" spans="1:16">
      <c r="A518" s="149" t="s">
        <v>3057</v>
      </c>
      <c r="B518" s="48" t="s">
        <v>1151</v>
      </c>
      <c r="C518" s="149" t="s">
        <v>718</v>
      </c>
      <c r="D518" s="149" t="s">
        <v>1150</v>
      </c>
      <c r="E518" s="149" t="s">
        <v>1634</v>
      </c>
      <c r="F518" s="149" t="s">
        <v>2028</v>
      </c>
      <c r="G518" s="149"/>
      <c r="H518" s="149" t="s">
        <v>1950</v>
      </c>
      <c r="I518" s="150">
        <v>42409</v>
      </c>
      <c r="J518" s="151" t="s">
        <v>12</v>
      </c>
      <c r="K518" s="150">
        <v>42409</v>
      </c>
      <c r="L518" s="152">
        <f>K518-I518</f>
        <v>0</v>
      </c>
      <c r="M518" s="149" t="s">
        <v>41</v>
      </c>
      <c r="N518" s="149" t="s">
        <v>3068</v>
      </c>
      <c r="O518" s="153">
        <f>YEAR(I518)</f>
        <v>2016</v>
      </c>
      <c r="P518" s="154">
        <f>MONTH(I518)</f>
        <v>2</v>
      </c>
    </row>
    <row r="519" spans="1:16">
      <c r="A519" s="149" t="s">
        <v>3058</v>
      </c>
      <c r="B519" s="48" t="s">
        <v>1151</v>
      </c>
      <c r="C519" s="149" t="s">
        <v>718</v>
      </c>
      <c r="D519" s="149" t="s">
        <v>1150</v>
      </c>
      <c r="E519" s="149" t="s">
        <v>1634</v>
      </c>
      <c r="F519" s="149" t="s">
        <v>3015</v>
      </c>
      <c r="G519" s="149"/>
      <c r="H519" s="149" t="s">
        <v>3015</v>
      </c>
      <c r="I519" s="150">
        <v>42409</v>
      </c>
      <c r="J519" s="151" t="s">
        <v>12</v>
      </c>
      <c r="K519" s="150">
        <v>42409</v>
      </c>
      <c r="L519" s="152">
        <f>K519-I519</f>
        <v>0</v>
      </c>
      <c r="M519" s="149" t="s">
        <v>41</v>
      </c>
      <c r="N519" s="149" t="s">
        <v>25</v>
      </c>
      <c r="O519" s="153">
        <f>YEAR(I519)</f>
        <v>2016</v>
      </c>
      <c r="P519" s="154">
        <f>MONTH(I519)</f>
        <v>2</v>
      </c>
    </row>
    <row r="520" spans="1:16">
      <c r="A520" s="149" t="s">
        <v>3059</v>
      </c>
      <c r="B520" s="48" t="s">
        <v>1151</v>
      </c>
      <c r="C520" s="149" t="s">
        <v>718</v>
      </c>
      <c r="D520" s="149" t="s">
        <v>1150</v>
      </c>
      <c r="E520" s="149" t="s">
        <v>1634</v>
      </c>
      <c r="F520" s="149" t="s">
        <v>6</v>
      </c>
      <c r="G520" s="149"/>
      <c r="H520" s="149" t="s">
        <v>1734</v>
      </c>
      <c r="I520" s="150">
        <v>42409</v>
      </c>
      <c r="J520" s="151" t="s">
        <v>12</v>
      </c>
      <c r="K520" s="150">
        <v>42409</v>
      </c>
      <c r="L520" s="152">
        <f>K520-I520</f>
        <v>0</v>
      </c>
      <c r="M520" s="149" t="s">
        <v>41</v>
      </c>
      <c r="N520" s="149" t="s">
        <v>3068</v>
      </c>
      <c r="O520" s="153">
        <f>YEAR(I520)</f>
        <v>2016</v>
      </c>
      <c r="P520" s="154">
        <f>MONTH(I520)</f>
        <v>2</v>
      </c>
    </row>
    <row r="521" spans="1:16">
      <c r="A521" s="149" t="s">
        <v>3060</v>
      </c>
      <c r="B521" s="48" t="s">
        <v>1151</v>
      </c>
      <c r="C521" s="149" t="s">
        <v>718</v>
      </c>
      <c r="D521" s="149" t="s">
        <v>1150</v>
      </c>
      <c r="E521" s="149" t="s">
        <v>1634</v>
      </c>
      <c r="F521" s="149" t="s">
        <v>846</v>
      </c>
      <c r="G521" s="149"/>
      <c r="H521" s="149" t="s">
        <v>1638</v>
      </c>
      <c r="I521" s="150">
        <v>42409</v>
      </c>
      <c r="J521" s="151" t="s">
        <v>12</v>
      </c>
      <c r="K521" s="150">
        <v>42409</v>
      </c>
      <c r="L521" s="152">
        <f>K521-I521</f>
        <v>0</v>
      </c>
      <c r="M521" s="149" t="s">
        <v>41</v>
      </c>
      <c r="N521" s="149" t="s">
        <v>3069</v>
      </c>
      <c r="O521" s="153">
        <f>YEAR(I521)</f>
        <v>2016</v>
      </c>
      <c r="P521" s="154">
        <f>MONTH(I521)</f>
        <v>2</v>
      </c>
    </row>
    <row r="522" spans="1:16">
      <c r="A522" s="149" t="s">
        <v>3061</v>
      </c>
      <c r="B522" s="48" t="s">
        <v>1151</v>
      </c>
      <c r="C522" s="149" t="s">
        <v>718</v>
      </c>
      <c r="D522" s="149" t="s">
        <v>1150</v>
      </c>
      <c r="E522" s="149" t="s">
        <v>1634</v>
      </c>
      <c r="F522" s="149" t="s">
        <v>846</v>
      </c>
      <c r="G522" s="149"/>
      <c r="H522" s="149" t="s">
        <v>1638</v>
      </c>
      <c r="I522" s="150">
        <v>42409</v>
      </c>
      <c r="J522" s="151" t="s">
        <v>12</v>
      </c>
      <c r="K522" s="150">
        <v>42409</v>
      </c>
      <c r="L522" s="152">
        <f>K522-I522</f>
        <v>0</v>
      </c>
      <c r="M522" s="149" t="s">
        <v>41</v>
      </c>
      <c r="N522" s="149" t="s">
        <v>3069</v>
      </c>
      <c r="O522" s="153">
        <f>YEAR(I522)</f>
        <v>2016</v>
      </c>
      <c r="P522" s="154">
        <f>MONTH(I522)</f>
        <v>2</v>
      </c>
    </row>
    <row r="523" spans="1:16">
      <c r="A523" s="149" t="s">
        <v>3062</v>
      </c>
      <c r="B523" s="48" t="s">
        <v>1151</v>
      </c>
      <c r="C523" s="149" t="s">
        <v>718</v>
      </c>
      <c r="D523" s="149" t="s">
        <v>1150</v>
      </c>
      <c r="E523" s="149" t="s">
        <v>1634</v>
      </c>
      <c r="F523" s="149" t="s">
        <v>542</v>
      </c>
      <c r="G523" s="149"/>
      <c r="H523" s="149" t="s">
        <v>1953</v>
      </c>
      <c r="I523" s="150">
        <v>42409</v>
      </c>
      <c r="J523" s="151" t="s">
        <v>12</v>
      </c>
      <c r="K523" s="150">
        <v>42409</v>
      </c>
      <c r="L523" s="152">
        <f>K523-I523</f>
        <v>0</v>
      </c>
      <c r="M523" s="149" t="s">
        <v>41</v>
      </c>
      <c r="N523" s="149" t="s">
        <v>482</v>
      </c>
      <c r="O523" s="153">
        <f>YEAR(I523)</f>
        <v>2016</v>
      </c>
      <c r="P523" s="154">
        <f>MONTH(I523)</f>
        <v>2</v>
      </c>
    </row>
    <row r="524" spans="1:16">
      <c r="A524" s="37" t="s">
        <v>3063</v>
      </c>
      <c r="B524" s="48" t="s">
        <v>1151</v>
      </c>
      <c r="C524" s="149" t="s">
        <v>718</v>
      </c>
      <c r="D524" s="149" t="s">
        <v>1150</v>
      </c>
      <c r="E524" s="149" t="s">
        <v>1634</v>
      </c>
      <c r="F524" s="149" t="s">
        <v>3015</v>
      </c>
      <c r="G524" s="149"/>
      <c r="H524" s="149" t="s">
        <v>3015</v>
      </c>
      <c r="I524" s="150">
        <v>42409</v>
      </c>
      <c r="J524" s="151" t="s">
        <v>12</v>
      </c>
      <c r="K524" s="150">
        <v>42409</v>
      </c>
      <c r="L524" s="152">
        <f>K524-I524</f>
        <v>0</v>
      </c>
      <c r="M524" s="149" t="s">
        <v>41</v>
      </c>
      <c r="N524" s="149" t="s">
        <v>25</v>
      </c>
      <c r="O524" s="153">
        <f>YEAR(I524)</f>
        <v>2016</v>
      </c>
      <c r="P524" s="154">
        <f>MONTH(I524)</f>
        <v>2</v>
      </c>
    </row>
    <row r="525" spans="1:16">
      <c r="A525" s="37" t="s">
        <v>3064</v>
      </c>
      <c r="B525" s="48" t="s">
        <v>1151</v>
      </c>
      <c r="C525" s="149" t="s">
        <v>718</v>
      </c>
      <c r="D525" s="149" t="s">
        <v>1150</v>
      </c>
      <c r="E525" s="149" t="s">
        <v>1634</v>
      </c>
      <c r="F525" s="149" t="s">
        <v>2028</v>
      </c>
      <c r="G525" s="149"/>
      <c r="H525" s="149" t="s">
        <v>1950</v>
      </c>
      <c r="I525" s="150">
        <v>42409</v>
      </c>
      <c r="J525" s="151" t="s">
        <v>12</v>
      </c>
      <c r="K525" s="150">
        <v>42409</v>
      </c>
      <c r="L525" s="152">
        <f>K525-I525</f>
        <v>0</v>
      </c>
      <c r="M525" s="149" t="s">
        <v>41</v>
      </c>
      <c r="N525" s="149" t="s">
        <v>482</v>
      </c>
      <c r="O525" s="153">
        <f>YEAR(I525)</f>
        <v>2016</v>
      </c>
      <c r="P525" s="154">
        <f>MONTH(I525)</f>
        <v>2</v>
      </c>
    </row>
    <row r="526" spans="1:16">
      <c r="A526" s="149" t="s">
        <v>2186</v>
      </c>
      <c r="B526" s="48" t="s">
        <v>15</v>
      </c>
      <c r="C526" s="149" t="s">
        <v>826</v>
      </c>
      <c r="D526" s="149" t="s">
        <v>3005</v>
      </c>
      <c r="E526" s="149" t="s">
        <v>2161</v>
      </c>
      <c r="F526" s="149" t="s">
        <v>2162</v>
      </c>
      <c r="G526" s="155"/>
      <c r="H526" s="149"/>
      <c r="I526" s="163">
        <v>42396</v>
      </c>
      <c r="J526" s="164" t="s">
        <v>12</v>
      </c>
      <c r="K526" s="150">
        <v>42396</v>
      </c>
      <c r="L526" s="152">
        <f>K526-I526</f>
        <v>0</v>
      </c>
      <c r="M526" s="149" t="s">
        <v>717</v>
      </c>
      <c r="N526" s="149"/>
      <c r="O526" s="153">
        <f>YEAR(I526)</f>
        <v>2016</v>
      </c>
      <c r="P526" s="154">
        <f>MONTH(I526)</f>
        <v>1</v>
      </c>
    </row>
    <row r="527" spans="1:16">
      <c r="A527" s="149" t="s">
        <v>1853</v>
      </c>
      <c r="B527" s="48" t="s">
        <v>15</v>
      </c>
      <c r="C527" s="149" t="s">
        <v>695</v>
      </c>
      <c r="D527" s="149" t="s">
        <v>3005</v>
      </c>
      <c r="E527" s="149" t="s">
        <v>1634</v>
      </c>
      <c r="F527" s="149" t="s">
        <v>43</v>
      </c>
      <c r="G527" s="149"/>
      <c r="H527" s="149"/>
      <c r="I527" s="150">
        <v>42368</v>
      </c>
      <c r="J527" s="151" t="s">
        <v>12</v>
      </c>
      <c r="K527" s="150">
        <v>42368</v>
      </c>
      <c r="L527" s="152">
        <f>K527-I527</f>
        <v>0</v>
      </c>
      <c r="M527" s="149" t="s">
        <v>41</v>
      </c>
      <c r="N527" s="149" t="s">
        <v>3424</v>
      </c>
      <c r="O527" s="153">
        <f>YEAR(I527)</f>
        <v>2015</v>
      </c>
      <c r="P527" s="154">
        <f>MONTH(I527)</f>
        <v>12</v>
      </c>
    </row>
    <row r="528" spans="1:16">
      <c r="A528" s="149" t="s">
        <v>3615</v>
      </c>
      <c r="B528" s="48" t="s">
        <v>15</v>
      </c>
      <c r="C528" s="149" t="s">
        <v>695</v>
      </c>
      <c r="D528" s="149" t="s">
        <v>3005</v>
      </c>
      <c r="E528" s="149" t="s">
        <v>1634</v>
      </c>
      <c r="F528" s="149" t="s">
        <v>3015</v>
      </c>
      <c r="G528" s="149"/>
      <c r="H528" s="149"/>
      <c r="I528" s="150">
        <v>42368</v>
      </c>
      <c r="J528" s="151" t="s">
        <v>12</v>
      </c>
      <c r="K528" s="150">
        <v>42368</v>
      </c>
      <c r="L528" s="152">
        <f>K528-I528</f>
        <v>0</v>
      </c>
      <c r="M528" s="149" t="s">
        <v>41</v>
      </c>
      <c r="N528" s="149" t="s">
        <v>3617</v>
      </c>
      <c r="O528" s="153">
        <f>YEAR(I528)</f>
        <v>2015</v>
      </c>
      <c r="P528" s="154">
        <f>MONTH(I528)</f>
        <v>12</v>
      </c>
    </row>
    <row r="529" spans="1:16">
      <c r="A529" s="149" t="s">
        <v>3616</v>
      </c>
      <c r="B529" s="48" t="s">
        <v>15</v>
      </c>
      <c r="C529" s="149" t="s">
        <v>695</v>
      </c>
      <c r="D529" s="149" t="s">
        <v>3005</v>
      </c>
      <c r="E529" s="149" t="s">
        <v>1634</v>
      </c>
      <c r="F529" s="149" t="s">
        <v>3078</v>
      </c>
      <c r="G529" s="149"/>
      <c r="H529" s="149"/>
      <c r="I529" s="150">
        <v>42368</v>
      </c>
      <c r="J529" s="151" t="s">
        <v>12</v>
      </c>
      <c r="K529" s="150">
        <v>42368</v>
      </c>
      <c r="L529" s="152">
        <f>K529-I529</f>
        <v>0</v>
      </c>
      <c r="M529" s="149" t="s">
        <v>717</v>
      </c>
      <c r="N529" s="149"/>
      <c r="O529" s="153">
        <f>YEAR(I529)</f>
        <v>2015</v>
      </c>
      <c r="P529" s="154">
        <f>MONTH(I529)</f>
        <v>12</v>
      </c>
    </row>
    <row r="530" spans="1:16">
      <c r="A530" s="149" t="s">
        <v>3301</v>
      </c>
      <c r="B530" s="48" t="s">
        <v>15</v>
      </c>
      <c r="C530" s="149" t="s">
        <v>695</v>
      </c>
      <c r="D530" s="149" t="s">
        <v>3005</v>
      </c>
      <c r="E530" s="149" t="s">
        <v>1634</v>
      </c>
      <c r="F530" s="149" t="s">
        <v>2093</v>
      </c>
      <c r="G530" s="149"/>
      <c r="H530" s="149"/>
      <c r="I530" s="150">
        <v>42368</v>
      </c>
      <c r="J530" s="151" t="s">
        <v>12</v>
      </c>
      <c r="K530" s="150">
        <v>42368</v>
      </c>
      <c r="L530" s="152">
        <f>K530-I530</f>
        <v>0</v>
      </c>
      <c r="M530" s="149" t="s">
        <v>41</v>
      </c>
      <c r="N530" s="149" t="s">
        <v>3618</v>
      </c>
      <c r="O530" s="153">
        <f>YEAR(I530)</f>
        <v>2015</v>
      </c>
      <c r="P530" s="154">
        <f>MONTH(I530)</f>
        <v>12</v>
      </c>
    </row>
    <row r="531" spans="1:16">
      <c r="A531" s="149" t="s">
        <v>3389</v>
      </c>
      <c r="B531" s="48" t="s">
        <v>15</v>
      </c>
      <c r="C531" s="149" t="s">
        <v>695</v>
      </c>
      <c r="D531" s="149" t="s">
        <v>3005</v>
      </c>
      <c r="E531" s="149" t="s">
        <v>1634</v>
      </c>
      <c r="F531" s="149" t="s">
        <v>2205</v>
      </c>
      <c r="G531" s="149"/>
      <c r="H531" s="149"/>
      <c r="I531" s="150">
        <v>42368</v>
      </c>
      <c r="J531" s="151" t="s">
        <v>12</v>
      </c>
      <c r="K531" s="150">
        <v>42368</v>
      </c>
      <c r="L531" s="152">
        <f>K531-I531</f>
        <v>0</v>
      </c>
      <c r="M531" s="149" t="s">
        <v>41</v>
      </c>
      <c r="N531" s="149" t="s">
        <v>3424</v>
      </c>
      <c r="O531" s="153">
        <f>YEAR(I531)</f>
        <v>2015</v>
      </c>
      <c r="P531" s="154">
        <f>MONTH(I531)</f>
        <v>12</v>
      </c>
    </row>
    <row r="532" spans="1:16">
      <c r="A532" s="149" t="s">
        <v>3408</v>
      </c>
      <c r="B532" s="48" t="s">
        <v>15</v>
      </c>
      <c r="C532" s="149" t="s">
        <v>695</v>
      </c>
      <c r="D532" s="149" t="s">
        <v>3005</v>
      </c>
      <c r="E532" s="149" t="s">
        <v>1634</v>
      </c>
      <c r="F532" s="149" t="s">
        <v>6</v>
      </c>
      <c r="G532" s="149"/>
      <c r="H532" s="149"/>
      <c r="I532" s="150">
        <v>42368</v>
      </c>
      <c r="J532" s="151" t="s">
        <v>12</v>
      </c>
      <c r="K532" s="150">
        <v>42368</v>
      </c>
      <c r="L532" s="152">
        <f>K532-I532</f>
        <v>0</v>
      </c>
      <c r="M532" s="149" t="s">
        <v>41</v>
      </c>
      <c r="N532" s="149" t="s">
        <v>3619</v>
      </c>
      <c r="O532" s="153">
        <f>YEAR(I532)</f>
        <v>2015</v>
      </c>
      <c r="P532" s="154">
        <f>MONTH(I532)</f>
        <v>12</v>
      </c>
    </row>
    <row r="533" spans="1:16">
      <c r="A533" s="149" t="s">
        <v>2785</v>
      </c>
      <c r="B533" s="48" t="s">
        <v>15</v>
      </c>
      <c r="C533" s="149" t="s">
        <v>62</v>
      </c>
      <c r="D533" s="149" t="s">
        <v>3005</v>
      </c>
      <c r="E533" s="149" t="s">
        <v>1634</v>
      </c>
      <c r="F533" s="149" t="s">
        <v>3042</v>
      </c>
      <c r="G533" s="149"/>
      <c r="H533" s="149"/>
      <c r="I533" s="150">
        <v>42367</v>
      </c>
      <c r="J533" s="151" t="s">
        <v>12</v>
      </c>
      <c r="K533" s="150">
        <v>42367</v>
      </c>
      <c r="L533" s="152">
        <f>K533-I533</f>
        <v>0</v>
      </c>
      <c r="M533" s="149" t="s">
        <v>41</v>
      </c>
      <c r="N533" s="149" t="s">
        <v>3531</v>
      </c>
      <c r="O533" s="153">
        <f>YEAR(I533)</f>
        <v>2015</v>
      </c>
      <c r="P533" s="154">
        <f>MONTH(I533)</f>
        <v>12</v>
      </c>
    </row>
    <row r="534" spans="1:16">
      <c r="A534" s="149" t="s">
        <v>2159</v>
      </c>
      <c r="B534" s="48" t="s">
        <v>15</v>
      </c>
      <c r="C534" s="149" t="s">
        <v>62</v>
      </c>
      <c r="D534" s="149" t="s">
        <v>3005</v>
      </c>
      <c r="E534" s="149" t="s">
        <v>1634</v>
      </c>
      <c r="F534" s="149" t="s">
        <v>119</v>
      </c>
      <c r="G534" s="149"/>
      <c r="H534" s="149"/>
      <c r="I534" s="150">
        <v>42367</v>
      </c>
      <c r="J534" s="151" t="s">
        <v>12</v>
      </c>
      <c r="K534" s="150">
        <v>42367</v>
      </c>
      <c r="L534" s="152">
        <f>K534-I534</f>
        <v>0</v>
      </c>
      <c r="M534" s="149" t="s">
        <v>717</v>
      </c>
      <c r="N534" s="149" t="s">
        <v>3468</v>
      </c>
      <c r="O534" s="153">
        <f>YEAR(I534)</f>
        <v>2015</v>
      </c>
      <c r="P534" s="154">
        <f>MONTH(I534)</f>
        <v>12</v>
      </c>
    </row>
    <row r="535" spans="1:16">
      <c r="A535" s="149" t="s">
        <v>4157</v>
      </c>
      <c r="B535" s="48" t="s">
        <v>993</v>
      </c>
      <c r="C535" s="149"/>
      <c r="D535" s="149" t="s">
        <v>3008</v>
      </c>
      <c r="E535" s="149" t="s">
        <v>1634</v>
      </c>
      <c r="F535" s="149" t="s">
        <v>3078</v>
      </c>
      <c r="G535" s="149"/>
      <c r="H535" s="149"/>
      <c r="I535" s="150">
        <v>42350</v>
      </c>
      <c r="J535" s="151" t="s">
        <v>12</v>
      </c>
      <c r="K535" s="150">
        <v>42350</v>
      </c>
      <c r="L535" s="152">
        <f>K535-I535</f>
        <v>0</v>
      </c>
      <c r="M535" s="149" t="s">
        <v>41</v>
      </c>
      <c r="N535" s="149" t="s">
        <v>3498</v>
      </c>
      <c r="O535" s="153">
        <f>YEAR(I535)</f>
        <v>2015</v>
      </c>
      <c r="P535" s="154">
        <f>MONTH(I535)</f>
        <v>12</v>
      </c>
    </row>
    <row r="536" spans="1:16">
      <c r="A536" s="149" t="s">
        <v>4158</v>
      </c>
      <c r="B536" s="48" t="s">
        <v>993</v>
      </c>
      <c r="C536" s="149"/>
      <c r="D536" s="149" t="s">
        <v>3008</v>
      </c>
      <c r="E536" s="149" t="s">
        <v>1634</v>
      </c>
      <c r="F536" s="149" t="s">
        <v>3078</v>
      </c>
      <c r="G536" s="149"/>
      <c r="H536" s="149"/>
      <c r="I536" s="150">
        <v>42350</v>
      </c>
      <c r="J536" s="151" t="s">
        <v>12</v>
      </c>
      <c r="K536" s="150">
        <v>42350</v>
      </c>
      <c r="L536" s="152">
        <f>K536-I536</f>
        <v>0</v>
      </c>
      <c r="M536" s="149" t="s">
        <v>41</v>
      </c>
      <c r="N536" s="149" t="s">
        <v>25</v>
      </c>
      <c r="O536" s="153">
        <f>YEAR(I536)</f>
        <v>2015</v>
      </c>
      <c r="P536" s="154">
        <f>MONTH(I536)</f>
        <v>12</v>
      </c>
    </row>
    <row r="537" spans="1:16">
      <c r="A537" s="149" t="s">
        <v>3916</v>
      </c>
      <c r="B537" s="48" t="s">
        <v>993</v>
      </c>
      <c r="C537" s="149"/>
      <c r="D537" s="149" t="s">
        <v>3008</v>
      </c>
      <c r="E537" s="149" t="s">
        <v>1634</v>
      </c>
      <c r="F537" s="149" t="s">
        <v>3078</v>
      </c>
      <c r="G537" s="149"/>
      <c r="H537" s="149"/>
      <c r="I537" s="150">
        <v>42350</v>
      </c>
      <c r="J537" s="151" t="s">
        <v>12</v>
      </c>
      <c r="K537" s="150">
        <v>42350</v>
      </c>
      <c r="L537" s="152">
        <f>K537-I537</f>
        <v>0</v>
      </c>
      <c r="M537" s="149" t="s">
        <v>41</v>
      </c>
      <c r="N537" s="149" t="s">
        <v>25</v>
      </c>
      <c r="O537" s="153">
        <f>YEAR(I537)</f>
        <v>2015</v>
      </c>
      <c r="P537" s="154">
        <f>MONTH(I537)</f>
        <v>12</v>
      </c>
    </row>
    <row r="538" spans="1:16">
      <c r="A538" s="149" t="s">
        <v>4159</v>
      </c>
      <c r="B538" s="48" t="s">
        <v>993</v>
      </c>
      <c r="C538" s="149"/>
      <c r="D538" s="149" t="s">
        <v>3008</v>
      </c>
      <c r="E538" s="149" t="s">
        <v>1634</v>
      </c>
      <c r="F538" s="149" t="s">
        <v>119</v>
      </c>
      <c r="G538" s="149"/>
      <c r="H538" s="149"/>
      <c r="I538" s="150">
        <v>42350</v>
      </c>
      <c r="J538" s="151" t="s">
        <v>12</v>
      </c>
      <c r="K538" s="150">
        <v>42350</v>
      </c>
      <c r="L538" s="152">
        <f>K538-I538</f>
        <v>0</v>
      </c>
      <c r="M538" s="149" t="s">
        <v>717</v>
      </c>
      <c r="N538" s="149"/>
      <c r="O538" s="153">
        <f>YEAR(I538)</f>
        <v>2015</v>
      </c>
      <c r="P538" s="154">
        <f>MONTH(I538)</f>
        <v>12</v>
      </c>
    </row>
    <row r="539" spans="1:16">
      <c r="A539" s="149" t="s">
        <v>4160</v>
      </c>
      <c r="B539" s="48" t="s">
        <v>993</v>
      </c>
      <c r="C539" s="149"/>
      <c r="D539" s="149" t="s">
        <v>3008</v>
      </c>
      <c r="E539" s="149" t="s">
        <v>1634</v>
      </c>
      <c r="F539" s="149" t="s">
        <v>2171</v>
      </c>
      <c r="G539" s="149"/>
      <c r="H539" s="149"/>
      <c r="I539" s="150">
        <v>42350</v>
      </c>
      <c r="J539" s="151" t="s">
        <v>12</v>
      </c>
      <c r="K539" s="150">
        <v>42350</v>
      </c>
      <c r="L539" s="152">
        <f>K539-I539</f>
        <v>0</v>
      </c>
      <c r="M539" s="149" t="s">
        <v>41</v>
      </c>
      <c r="N539" s="149" t="s">
        <v>4165</v>
      </c>
      <c r="O539" s="153">
        <f>YEAR(I539)</f>
        <v>2015</v>
      </c>
      <c r="P539" s="154">
        <f>MONTH(I539)</f>
        <v>12</v>
      </c>
    </row>
    <row r="540" spans="1:16">
      <c r="A540" s="149" t="s">
        <v>2250</v>
      </c>
      <c r="B540" s="48" t="s">
        <v>993</v>
      </c>
      <c r="C540" s="149"/>
      <c r="D540" s="149" t="s">
        <v>3008</v>
      </c>
      <c r="E540" s="149" t="s">
        <v>1634</v>
      </c>
      <c r="F540" s="149" t="s">
        <v>846</v>
      </c>
      <c r="G540" s="149"/>
      <c r="H540" s="149"/>
      <c r="I540" s="150">
        <v>42350</v>
      </c>
      <c r="J540" s="151" t="s">
        <v>12</v>
      </c>
      <c r="K540" s="150">
        <v>42350</v>
      </c>
      <c r="L540" s="152">
        <f>K540-I540</f>
        <v>0</v>
      </c>
      <c r="M540" s="149" t="s">
        <v>41</v>
      </c>
      <c r="N540" s="149" t="s">
        <v>25</v>
      </c>
      <c r="O540" s="153">
        <f>YEAR(I540)</f>
        <v>2015</v>
      </c>
      <c r="P540" s="154">
        <f>MONTH(I540)</f>
        <v>12</v>
      </c>
    </row>
    <row r="541" spans="1:16">
      <c r="A541" s="149" t="s">
        <v>4097</v>
      </c>
      <c r="B541" s="48" t="s">
        <v>993</v>
      </c>
      <c r="C541" s="149"/>
      <c r="D541" s="149" t="s">
        <v>3008</v>
      </c>
      <c r="E541" s="149" t="s">
        <v>1634</v>
      </c>
      <c r="F541" s="149" t="s">
        <v>2134</v>
      </c>
      <c r="G541" s="149"/>
      <c r="H541" s="149"/>
      <c r="I541" s="150">
        <v>42350</v>
      </c>
      <c r="J541" s="151" t="s">
        <v>12</v>
      </c>
      <c r="K541" s="150">
        <v>42350</v>
      </c>
      <c r="L541" s="152">
        <f>K541-I541</f>
        <v>0</v>
      </c>
      <c r="M541" s="149" t="s">
        <v>41</v>
      </c>
      <c r="N541" s="149" t="s">
        <v>25</v>
      </c>
      <c r="O541" s="153">
        <f>YEAR(I541)</f>
        <v>2015</v>
      </c>
      <c r="P541" s="154">
        <f>MONTH(I541)</f>
        <v>12</v>
      </c>
    </row>
    <row r="542" spans="1:16">
      <c r="A542" s="149" t="s">
        <v>3913</v>
      </c>
      <c r="B542" s="48" t="s">
        <v>993</v>
      </c>
      <c r="C542" s="149"/>
      <c r="D542" s="149" t="s">
        <v>3008</v>
      </c>
      <c r="E542" s="149" t="s">
        <v>1634</v>
      </c>
      <c r="F542" s="149" t="s">
        <v>3078</v>
      </c>
      <c r="G542" s="149"/>
      <c r="H542" s="149"/>
      <c r="I542" s="150">
        <v>42350</v>
      </c>
      <c r="J542" s="151" t="s">
        <v>12</v>
      </c>
      <c r="K542" s="150">
        <v>42350</v>
      </c>
      <c r="L542" s="152">
        <f>K542-I542</f>
        <v>0</v>
      </c>
      <c r="M542" s="149" t="s">
        <v>41</v>
      </c>
      <c r="N542" s="149" t="s">
        <v>3498</v>
      </c>
      <c r="O542" s="153">
        <f>YEAR(I542)</f>
        <v>2015</v>
      </c>
      <c r="P542" s="154">
        <f>MONTH(I542)</f>
        <v>12</v>
      </c>
    </row>
    <row r="543" spans="1:16">
      <c r="A543" s="149" t="s">
        <v>3412</v>
      </c>
      <c r="B543" s="48" t="s">
        <v>993</v>
      </c>
      <c r="C543" s="149"/>
      <c r="D543" s="149" t="s">
        <v>3008</v>
      </c>
      <c r="E543" s="149" t="s">
        <v>1634</v>
      </c>
      <c r="F543" s="149" t="s">
        <v>846</v>
      </c>
      <c r="G543" s="149"/>
      <c r="H543" s="149"/>
      <c r="I543" s="150">
        <v>42350</v>
      </c>
      <c r="J543" s="151" t="s">
        <v>12</v>
      </c>
      <c r="K543" s="150">
        <v>42350</v>
      </c>
      <c r="L543" s="152">
        <f>K543-I543</f>
        <v>0</v>
      </c>
      <c r="M543" s="149" t="s">
        <v>41</v>
      </c>
      <c r="N543" s="149" t="s">
        <v>25</v>
      </c>
      <c r="O543" s="153">
        <f>YEAR(I543)</f>
        <v>2015</v>
      </c>
      <c r="P543" s="154">
        <f>MONTH(I543)</f>
        <v>12</v>
      </c>
    </row>
    <row r="544" spans="1:16">
      <c r="A544" s="149" t="s">
        <v>4161</v>
      </c>
      <c r="B544" s="48" t="s">
        <v>993</v>
      </c>
      <c r="C544" s="149"/>
      <c r="D544" s="149" t="s">
        <v>3008</v>
      </c>
      <c r="E544" s="149" t="s">
        <v>1634</v>
      </c>
      <c r="F544" s="149" t="s">
        <v>3078</v>
      </c>
      <c r="G544" s="149"/>
      <c r="H544" s="149"/>
      <c r="I544" s="150">
        <v>42350</v>
      </c>
      <c r="J544" s="151" t="s">
        <v>12</v>
      </c>
      <c r="K544" s="150">
        <v>42350</v>
      </c>
      <c r="L544" s="152">
        <f>K544-I544</f>
        <v>0</v>
      </c>
      <c r="M544" s="149" t="s">
        <v>41</v>
      </c>
      <c r="N544" s="149" t="s">
        <v>4166</v>
      </c>
      <c r="O544" s="153">
        <f>YEAR(I544)</f>
        <v>2015</v>
      </c>
      <c r="P544" s="154">
        <f>MONTH(I544)</f>
        <v>12</v>
      </c>
    </row>
    <row r="545" spans="1:16">
      <c r="A545" s="149" t="s">
        <v>2159</v>
      </c>
      <c r="B545" s="48" t="s">
        <v>993</v>
      </c>
      <c r="C545" s="149"/>
      <c r="D545" s="149" t="s">
        <v>3008</v>
      </c>
      <c r="E545" s="149" t="s">
        <v>1634</v>
      </c>
      <c r="F545" s="149" t="s">
        <v>119</v>
      </c>
      <c r="G545" s="149"/>
      <c r="H545" s="149"/>
      <c r="I545" s="150">
        <v>42350</v>
      </c>
      <c r="J545" s="151" t="s">
        <v>12</v>
      </c>
      <c r="K545" s="150">
        <v>42350</v>
      </c>
      <c r="L545" s="152">
        <f>K545-I545</f>
        <v>0</v>
      </c>
      <c r="M545" s="149" t="s">
        <v>717</v>
      </c>
      <c r="N545" s="149" t="s">
        <v>4167</v>
      </c>
      <c r="O545" s="153">
        <f>YEAR(I545)</f>
        <v>2015</v>
      </c>
      <c r="P545" s="154">
        <f>MONTH(I545)</f>
        <v>12</v>
      </c>
    </row>
    <row r="546" spans="1:16">
      <c r="A546" s="149" t="s">
        <v>4162</v>
      </c>
      <c r="B546" s="48" t="s">
        <v>993</v>
      </c>
      <c r="C546" s="149"/>
      <c r="D546" s="149" t="s">
        <v>3008</v>
      </c>
      <c r="E546" s="149" t="s">
        <v>1634</v>
      </c>
      <c r="F546" s="149" t="s">
        <v>2871</v>
      </c>
      <c r="G546" s="149"/>
      <c r="H546" s="149"/>
      <c r="I546" s="150">
        <v>42350</v>
      </c>
      <c r="J546" s="151" t="s">
        <v>12</v>
      </c>
      <c r="K546" s="150">
        <v>42350</v>
      </c>
      <c r="L546" s="152">
        <f>K546-I546</f>
        <v>0</v>
      </c>
      <c r="M546" s="149" t="s">
        <v>41</v>
      </c>
      <c r="N546" s="149" t="s">
        <v>3498</v>
      </c>
      <c r="O546" s="153">
        <f>YEAR(I546)</f>
        <v>2015</v>
      </c>
      <c r="P546" s="154">
        <f>MONTH(I546)</f>
        <v>12</v>
      </c>
    </row>
    <row r="547" spans="1:16">
      <c r="A547" s="149" t="s">
        <v>4163</v>
      </c>
      <c r="B547" s="48" t="s">
        <v>993</v>
      </c>
      <c r="C547" s="149"/>
      <c r="D547" s="149" t="s">
        <v>3008</v>
      </c>
      <c r="E547" s="149" t="s">
        <v>1634</v>
      </c>
      <c r="F547" s="149" t="s">
        <v>119</v>
      </c>
      <c r="G547" s="149"/>
      <c r="H547" s="149"/>
      <c r="I547" s="150">
        <v>42350</v>
      </c>
      <c r="J547" s="151" t="s">
        <v>12</v>
      </c>
      <c r="K547" s="150">
        <v>42350</v>
      </c>
      <c r="L547" s="152">
        <f>K547-I547</f>
        <v>0</v>
      </c>
      <c r="M547" s="149" t="s">
        <v>41</v>
      </c>
      <c r="N547" s="149" t="s">
        <v>2705</v>
      </c>
      <c r="O547" s="153">
        <f>YEAR(I547)</f>
        <v>2015</v>
      </c>
      <c r="P547" s="154">
        <f>MONTH(I547)</f>
        <v>12</v>
      </c>
    </row>
    <row r="548" spans="1:16">
      <c r="A548" s="149" t="s">
        <v>3918</v>
      </c>
      <c r="B548" s="48" t="s">
        <v>993</v>
      </c>
      <c r="C548" s="149"/>
      <c r="D548" s="149" t="s">
        <v>3008</v>
      </c>
      <c r="E548" s="149" t="s">
        <v>1634</v>
      </c>
      <c r="F548" s="149" t="s">
        <v>119</v>
      </c>
      <c r="G548" s="149"/>
      <c r="H548" s="149"/>
      <c r="I548" s="150">
        <v>42350</v>
      </c>
      <c r="J548" s="151" t="s">
        <v>12</v>
      </c>
      <c r="K548" s="150">
        <v>42350</v>
      </c>
      <c r="L548" s="152">
        <f>K548-I548</f>
        <v>0</v>
      </c>
      <c r="M548" s="149" t="s">
        <v>413</v>
      </c>
      <c r="N548" s="149"/>
      <c r="O548" s="153">
        <f>YEAR(I548)</f>
        <v>2015</v>
      </c>
      <c r="P548" s="154">
        <f>MONTH(I548)</f>
        <v>12</v>
      </c>
    </row>
    <row r="549" spans="1:16">
      <c r="A549" s="149" t="s">
        <v>2272</v>
      </c>
      <c r="B549" s="48" t="s">
        <v>993</v>
      </c>
      <c r="C549" s="149"/>
      <c r="D549" s="149" t="s">
        <v>3008</v>
      </c>
      <c r="E549" s="149" t="s">
        <v>1634</v>
      </c>
      <c r="F549" s="149" t="s">
        <v>119</v>
      </c>
      <c r="G549" s="149"/>
      <c r="H549" s="149"/>
      <c r="I549" s="150">
        <v>42350</v>
      </c>
      <c r="J549" s="151" t="s">
        <v>12</v>
      </c>
      <c r="K549" s="150">
        <v>42350</v>
      </c>
      <c r="L549" s="152">
        <f>K549-I549</f>
        <v>0</v>
      </c>
      <c r="M549" s="149" t="s">
        <v>717</v>
      </c>
      <c r="N549" s="149" t="s">
        <v>4168</v>
      </c>
      <c r="O549" s="153">
        <f>YEAR(I549)</f>
        <v>2015</v>
      </c>
      <c r="P549" s="154">
        <f>MONTH(I549)</f>
        <v>12</v>
      </c>
    </row>
    <row r="550" spans="1:16">
      <c r="A550" s="149" t="s">
        <v>2346</v>
      </c>
      <c r="B550" s="48" t="s">
        <v>993</v>
      </c>
      <c r="C550" s="149"/>
      <c r="D550" s="149" t="s">
        <v>3008</v>
      </c>
      <c r="E550" s="149" t="s">
        <v>1634</v>
      </c>
      <c r="F550" s="149" t="s">
        <v>55</v>
      </c>
      <c r="G550" s="149"/>
      <c r="H550" s="149"/>
      <c r="I550" s="150">
        <v>42350</v>
      </c>
      <c r="J550" s="151" t="s">
        <v>12</v>
      </c>
      <c r="K550" s="150">
        <v>42350</v>
      </c>
      <c r="L550" s="152">
        <f>K550-I550</f>
        <v>0</v>
      </c>
      <c r="M550" s="149" t="s">
        <v>717</v>
      </c>
      <c r="N550" s="149" t="s">
        <v>94</v>
      </c>
      <c r="O550" s="153">
        <f>YEAR(I550)</f>
        <v>2015</v>
      </c>
      <c r="P550" s="154">
        <f>MONTH(I550)</f>
        <v>12</v>
      </c>
    </row>
    <row r="551" spans="1:16">
      <c r="A551" s="149" t="s">
        <v>4164</v>
      </c>
      <c r="B551" s="48" t="s">
        <v>993</v>
      </c>
      <c r="C551" s="149"/>
      <c r="D551" s="149" t="s">
        <v>3008</v>
      </c>
      <c r="E551" s="149" t="s">
        <v>1634</v>
      </c>
      <c r="F551" s="149" t="s">
        <v>3078</v>
      </c>
      <c r="G551" s="149"/>
      <c r="H551" s="149"/>
      <c r="I551" s="150">
        <v>42350</v>
      </c>
      <c r="J551" s="151" t="s">
        <v>12</v>
      </c>
      <c r="K551" s="150">
        <v>42350</v>
      </c>
      <c r="L551" s="152">
        <f>K551-I551</f>
        <v>0</v>
      </c>
      <c r="M551" s="149" t="s">
        <v>41</v>
      </c>
      <c r="N551" s="149" t="s">
        <v>3498</v>
      </c>
      <c r="O551" s="153">
        <f>YEAR(I551)</f>
        <v>2015</v>
      </c>
      <c r="P551" s="154">
        <f>MONTH(I551)</f>
        <v>12</v>
      </c>
    </row>
    <row r="552" spans="1:16">
      <c r="A552" s="149" t="s">
        <v>3927</v>
      </c>
      <c r="B552" s="48" t="s">
        <v>993</v>
      </c>
      <c r="C552" s="149"/>
      <c r="D552" s="149" t="s">
        <v>3008</v>
      </c>
      <c r="E552" s="149" t="s">
        <v>1634</v>
      </c>
      <c r="F552" s="149" t="s">
        <v>2485</v>
      </c>
      <c r="G552" s="149"/>
      <c r="H552" s="149"/>
      <c r="I552" s="150">
        <v>42350</v>
      </c>
      <c r="J552" s="151" t="s">
        <v>12</v>
      </c>
      <c r="K552" s="150">
        <v>42350</v>
      </c>
      <c r="L552" s="152">
        <f>K552-I552</f>
        <v>0</v>
      </c>
      <c r="M552" s="149" t="s">
        <v>717</v>
      </c>
      <c r="N552" s="149" t="s">
        <v>94</v>
      </c>
      <c r="O552" s="153">
        <f>YEAR(I552)</f>
        <v>2015</v>
      </c>
      <c r="P552" s="154">
        <f>MONTH(I552)</f>
        <v>12</v>
      </c>
    </row>
    <row r="553" spans="1:16">
      <c r="A553" s="149" t="s">
        <v>3913</v>
      </c>
      <c r="B553" s="48" t="s">
        <v>830</v>
      </c>
      <c r="C553" s="149"/>
      <c r="D553" s="149" t="s">
        <v>3008</v>
      </c>
      <c r="E553" s="149" t="s">
        <v>1634</v>
      </c>
      <c r="F553" s="149" t="s">
        <v>3078</v>
      </c>
      <c r="G553" s="149"/>
      <c r="H553" s="149"/>
      <c r="I553" s="150">
        <v>42348</v>
      </c>
      <c r="J553" s="151" t="s">
        <v>12</v>
      </c>
      <c r="K553" s="150">
        <v>42348</v>
      </c>
      <c r="L553" s="152">
        <f>K553-I553</f>
        <v>0</v>
      </c>
      <c r="M553" s="149" t="s">
        <v>41</v>
      </c>
      <c r="N553" s="149" t="s">
        <v>3785</v>
      </c>
      <c r="O553" s="153">
        <f>YEAR(I553)</f>
        <v>2015</v>
      </c>
      <c r="P553" s="154">
        <f>MONTH(I553)</f>
        <v>12</v>
      </c>
    </row>
    <row r="554" spans="1:16">
      <c r="A554" s="149" t="s">
        <v>2800</v>
      </c>
      <c r="B554" s="48" t="s">
        <v>830</v>
      </c>
      <c r="C554" s="149"/>
      <c r="D554" s="149" t="s">
        <v>3008</v>
      </c>
      <c r="E554" s="149" t="s">
        <v>1634</v>
      </c>
      <c r="F554" s="149" t="s">
        <v>3078</v>
      </c>
      <c r="G554" s="149"/>
      <c r="H554" s="149"/>
      <c r="I554" s="150">
        <v>42348</v>
      </c>
      <c r="J554" s="151" t="s">
        <v>12</v>
      </c>
      <c r="K554" s="150">
        <v>42348</v>
      </c>
      <c r="L554" s="152">
        <f>K554-I554</f>
        <v>0</v>
      </c>
      <c r="M554" s="149" t="s">
        <v>41</v>
      </c>
      <c r="N554" s="149" t="s">
        <v>3785</v>
      </c>
      <c r="O554" s="153">
        <f>YEAR(I554)</f>
        <v>2015</v>
      </c>
      <c r="P554" s="154">
        <f>MONTH(I554)</f>
        <v>12</v>
      </c>
    </row>
    <row r="555" spans="1:16">
      <c r="A555" s="149" t="s">
        <v>3283</v>
      </c>
      <c r="B555" s="48" t="s">
        <v>830</v>
      </c>
      <c r="C555" s="149"/>
      <c r="D555" s="149" t="s">
        <v>3008</v>
      </c>
      <c r="E555" s="149" t="s">
        <v>1634</v>
      </c>
      <c r="F555" s="149" t="s">
        <v>3078</v>
      </c>
      <c r="G555" s="149"/>
      <c r="H555" s="149"/>
      <c r="I555" s="150">
        <v>42348</v>
      </c>
      <c r="J555" s="151" t="s">
        <v>12</v>
      </c>
      <c r="K555" s="150">
        <v>42348</v>
      </c>
      <c r="L555" s="152">
        <f>K555-I555</f>
        <v>0</v>
      </c>
      <c r="M555" s="149" t="s">
        <v>41</v>
      </c>
      <c r="N555" s="149" t="s">
        <v>3785</v>
      </c>
      <c r="O555" s="153">
        <f>YEAR(I555)</f>
        <v>2015</v>
      </c>
      <c r="P555" s="154">
        <f>MONTH(I555)</f>
        <v>12</v>
      </c>
    </row>
    <row r="556" spans="1:16">
      <c r="A556" s="149" t="s">
        <v>3914</v>
      </c>
      <c r="B556" s="48" t="s">
        <v>830</v>
      </c>
      <c r="C556" s="149"/>
      <c r="D556" s="149" t="s">
        <v>3008</v>
      </c>
      <c r="E556" s="149" t="s">
        <v>1634</v>
      </c>
      <c r="F556" s="149" t="s">
        <v>846</v>
      </c>
      <c r="G556" s="149"/>
      <c r="H556" s="149"/>
      <c r="I556" s="150">
        <v>42348</v>
      </c>
      <c r="J556" s="151" t="s">
        <v>12</v>
      </c>
      <c r="K556" s="150">
        <v>42348</v>
      </c>
      <c r="L556" s="152">
        <f>K556-I556</f>
        <v>0</v>
      </c>
      <c r="M556" s="149" t="s">
        <v>41</v>
      </c>
      <c r="N556" s="149" t="s">
        <v>3785</v>
      </c>
      <c r="O556" s="153">
        <f>YEAR(I556)</f>
        <v>2015</v>
      </c>
      <c r="P556" s="154">
        <f>MONTH(I556)</f>
        <v>12</v>
      </c>
    </row>
    <row r="557" spans="1:16">
      <c r="A557" s="149" t="s">
        <v>3915</v>
      </c>
      <c r="B557" s="48" t="s">
        <v>830</v>
      </c>
      <c r="C557" s="149"/>
      <c r="D557" s="149" t="s">
        <v>3008</v>
      </c>
      <c r="E557" s="149" t="s">
        <v>1634</v>
      </c>
      <c r="F557" s="149" t="s">
        <v>3078</v>
      </c>
      <c r="G557" s="149"/>
      <c r="H557" s="149"/>
      <c r="I557" s="150">
        <v>42348</v>
      </c>
      <c r="J557" s="151" t="s">
        <v>12</v>
      </c>
      <c r="K557" s="150">
        <v>42348</v>
      </c>
      <c r="L557" s="152">
        <f>K557-I557</f>
        <v>0</v>
      </c>
      <c r="M557" s="149" t="s">
        <v>41</v>
      </c>
      <c r="N557" s="149" t="s">
        <v>3785</v>
      </c>
      <c r="O557" s="153">
        <f>YEAR(I557)</f>
        <v>2015</v>
      </c>
      <c r="P557" s="154">
        <f>MONTH(I557)</f>
        <v>12</v>
      </c>
    </row>
    <row r="558" spans="1:16">
      <c r="A558" s="149" t="s">
        <v>3916</v>
      </c>
      <c r="B558" s="48" t="s">
        <v>830</v>
      </c>
      <c r="C558" s="149"/>
      <c r="D558" s="149" t="s">
        <v>3008</v>
      </c>
      <c r="E558" s="149" t="s">
        <v>1634</v>
      </c>
      <c r="F558" s="149" t="s">
        <v>3078</v>
      </c>
      <c r="G558" s="155"/>
      <c r="H558" s="155"/>
      <c r="I558" s="150">
        <v>42348</v>
      </c>
      <c r="J558" s="151" t="s">
        <v>12</v>
      </c>
      <c r="K558" s="150">
        <v>42348</v>
      </c>
      <c r="L558" s="152">
        <f>K558-I558</f>
        <v>0</v>
      </c>
      <c r="M558" s="149" t="s">
        <v>41</v>
      </c>
      <c r="N558" s="149" t="s">
        <v>3785</v>
      </c>
      <c r="O558" s="153">
        <f>YEAR(I558)</f>
        <v>2015</v>
      </c>
      <c r="P558" s="154">
        <f>MONTH(I558)</f>
        <v>12</v>
      </c>
    </row>
    <row r="559" spans="1:16">
      <c r="A559" s="149" t="s">
        <v>3293</v>
      </c>
      <c r="B559" s="48" t="s">
        <v>830</v>
      </c>
      <c r="C559" s="149"/>
      <c r="D559" s="149" t="s">
        <v>3008</v>
      </c>
      <c r="E559" s="149" t="s">
        <v>1634</v>
      </c>
      <c r="F559" s="149" t="s">
        <v>3078</v>
      </c>
      <c r="G559" s="155"/>
      <c r="H559" s="155"/>
      <c r="I559" s="150">
        <v>42348</v>
      </c>
      <c r="J559" s="151" t="s">
        <v>12</v>
      </c>
      <c r="K559" s="150">
        <v>42348</v>
      </c>
      <c r="L559" s="152">
        <f>K559-I559</f>
        <v>0</v>
      </c>
      <c r="M559" s="149" t="s">
        <v>41</v>
      </c>
      <c r="N559" s="149" t="s">
        <v>3785</v>
      </c>
      <c r="O559" s="153">
        <f>YEAR(I559)</f>
        <v>2015</v>
      </c>
      <c r="P559" s="154">
        <f>MONTH(I559)</f>
        <v>12</v>
      </c>
    </row>
    <row r="560" spans="1:16">
      <c r="A560" s="149" t="s">
        <v>3917</v>
      </c>
      <c r="B560" s="48" t="s">
        <v>830</v>
      </c>
      <c r="C560" s="149"/>
      <c r="D560" s="149" t="s">
        <v>3008</v>
      </c>
      <c r="E560" s="149" t="s">
        <v>1634</v>
      </c>
      <c r="F560" s="149" t="s">
        <v>2098</v>
      </c>
      <c r="G560" s="155"/>
      <c r="H560" s="155"/>
      <c r="I560" s="150">
        <v>42348</v>
      </c>
      <c r="J560" s="151" t="s">
        <v>12</v>
      </c>
      <c r="K560" s="150">
        <v>42348</v>
      </c>
      <c r="L560" s="152">
        <f>K560-I560</f>
        <v>0</v>
      </c>
      <c r="M560" s="149" t="s">
        <v>41</v>
      </c>
      <c r="N560" s="149" t="s">
        <v>3785</v>
      </c>
      <c r="O560" s="153">
        <f>YEAR(I560)</f>
        <v>2015</v>
      </c>
      <c r="P560" s="154">
        <f>MONTH(I560)</f>
        <v>12</v>
      </c>
    </row>
    <row r="561" spans="1:16">
      <c r="A561" s="149" t="s">
        <v>2740</v>
      </c>
      <c r="B561" s="48" t="s">
        <v>830</v>
      </c>
      <c r="C561" s="149"/>
      <c r="D561" s="149" t="s">
        <v>3008</v>
      </c>
      <c r="E561" s="149" t="s">
        <v>1634</v>
      </c>
      <c r="F561" s="149" t="s">
        <v>3528</v>
      </c>
      <c r="G561" s="149"/>
      <c r="H561" s="149"/>
      <c r="I561" s="150">
        <v>42348</v>
      </c>
      <c r="J561" s="151" t="s">
        <v>12</v>
      </c>
      <c r="K561" s="150">
        <v>42348</v>
      </c>
      <c r="L561" s="152">
        <f>K561-I561</f>
        <v>0</v>
      </c>
      <c r="M561" s="149" t="s">
        <v>41</v>
      </c>
      <c r="N561" s="149" t="s">
        <v>3785</v>
      </c>
      <c r="O561" s="153">
        <f>YEAR(I561)</f>
        <v>2015</v>
      </c>
      <c r="P561" s="154">
        <f>MONTH(I561)</f>
        <v>12</v>
      </c>
    </row>
    <row r="562" spans="1:16">
      <c r="A562" s="149" t="s">
        <v>3918</v>
      </c>
      <c r="B562" s="48" t="s">
        <v>830</v>
      </c>
      <c r="C562" s="149"/>
      <c r="D562" s="149" t="s">
        <v>3008</v>
      </c>
      <c r="E562" s="149" t="s">
        <v>1634</v>
      </c>
      <c r="F562" s="149" t="s">
        <v>119</v>
      </c>
      <c r="G562" s="155"/>
      <c r="H562" s="155"/>
      <c r="I562" s="150">
        <v>42348</v>
      </c>
      <c r="J562" s="151" t="s">
        <v>12</v>
      </c>
      <c r="K562" s="150">
        <v>42348</v>
      </c>
      <c r="L562" s="152">
        <f>K562-I562</f>
        <v>0</v>
      </c>
      <c r="M562" s="149" t="s">
        <v>41</v>
      </c>
      <c r="N562" s="149" t="s">
        <v>3785</v>
      </c>
      <c r="O562" s="153">
        <f>YEAR(I562)</f>
        <v>2015</v>
      </c>
      <c r="P562" s="154">
        <f>MONTH(I562)</f>
        <v>12</v>
      </c>
    </row>
    <row r="563" spans="1:16">
      <c r="A563" s="149" t="s">
        <v>2786</v>
      </c>
      <c r="B563" s="48" t="s">
        <v>830</v>
      </c>
      <c r="C563" s="149"/>
      <c r="D563" s="149" t="s">
        <v>3008</v>
      </c>
      <c r="E563" s="149" t="s">
        <v>1634</v>
      </c>
      <c r="F563" s="149" t="s">
        <v>119</v>
      </c>
      <c r="G563" s="155"/>
      <c r="H563" s="155"/>
      <c r="I563" s="150">
        <v>42348</v>
      </c>
      <c r="J563" s="151" t="s">
        <v>12</v>
      </c>
      <c r="K563" s="150">
        <v>42348</v>
      </c>
      <c r="L563" s="152">
        <f>K563-I563</f>
        <v>0</v>
      </c>
      <c r="M563" s="149" t="s">
        <v>41</v>
      </c>
      <c r="N563" s="149" t="s">
        <v>3785</v>
      </c>
      <c r="O563" s="153">
        <f>YEAR(I563)</f>
        <v>2015</v>
      </c>
      <c r="P563" s="154">
        <f>MONTH(I563)</f>
        <v>12</v>
      </c>
    </row>
    <row r="564" spans="1:16">
      <c r="A564" s="149" t="s">
        <v>3318</v>
      </c>
      <c r="B564" s="48" t="s">
        <v>830</v>
      </c>
      <c r="C564" s="149"/>
      <c r="D564" s="149" t="s">
        <v>3008</v>
      </c>
      <c r="E564" s="149" t="s">
        <v>1634</v>
      </c>
      <c r="F564" s="149" t="s">
        <v>3078</v>
      </c>
      <c r="G564" s="149"/>
      <c r="H564" s="149"/>
      <c r="I564" s="150">
        <v>42348</v>
      </c>
      <c r="J564" s="151" t="s">
        <v>12</v>
      </c>
      <c r="K564" s="150">
        <v>42348</v>
      </c>
      <c r="L564" s="152">
        <f>K564-I564</f>
        <v>0</v>
      </c>
      <c r="M564" s="149" t="s">
        <v>41</v>
      </c>
      <c r="N564" s="149" t="s">
        <v>3785</v>
      </c>
      <c r="O564" s="153">
        <f>YEAR(I564)</f>
        <v>2015</v>
      </c>
      <c r="P564" s="154">
        <f>MONTH(I564)</f>
        <v>12</v>
      </c>
    </row>
    <row r="565" spans="1:16">
      <c r="A565" s="149" t="s">
        <v>937</v>
      </c>
      <c r="B565" s="48" t="s">
        <v>830</v>
      </c>
      <c r="C565" s="149"/>
      <c r="D565" s="149" t="s">
        <v>3008</v>
      </c>
      <c r="E565" s="149" t="s">
        <v>1634</v>
      </c>
      <c r="F565" s="149" t="s">
        <v>3078</v>
      </c>
      <c r="G565" s="155"/>
      <c r="H565" s="155"/>
      <c r="I565" s="150">
        <v>42348</v>
      </c>
      <c r="J565" s="151" t="s">
        <v>12</v>
      </c>
      <c r="K565" s="150">
        <v>42348</v>
      </c>
      <c r="L565" s="152">
        <f>K565-I565</f>
        <v>0</v>
      </c>
      <c r="M565" s="149" t="s">
        <v>41</v>
      </c>
      <c r="N565" s="149" t="s">
        <v>3785</v>
      </c>
      <c r="O565" s="153">
        <f>YEAR(I565)</f>
        <v>2015</v>
      </c>
      <c r="P565" s="154">
        <f>MONTH(I565)</f>
        <v>12</v>
      </c>
    </row>
    <row r="566" spans="1:16">
      <c r="A566" s="149" t="s">
        <v>3919</v>
      </c>
      <c r="B566" s="48" t="s">
        <v>830</v>
      </c>
      <c r="C566" s="149"/>
      <c r="D566" s="149" t="s">
        <v>3008</v>
      </c>
      <c r="E566" s="149" t="s">
        <v>1634</v>
      </c>
      <c r="F566" s="149" t="s">
        <v>3078</v>
      </c>
      <c r="G566" s="149"/>
      <c r="H566" s="149"/>
      <c r="I566" s="150">
        <v>42348</v>
      </c>
      <c r="J566" s="151" t="s">
        <v>12</v>
      </c>
      <c r="K566" s="150">
        <v>42348</v>
      </c>
      <c r="L566" s="152">
        <f>K566-I566</f>
        <v>0</v>
      </c>
      <c r="M566" s="149" t="s">
        <v>41</v>
      </c>
      <c r="N566" s="149" t="s">
        <v>3785</v>
      </c>
      <c r="O566" s="153">
        <f>YEAR(I566)</f>
        <v>2015</v>
      </c>
      <c r="P566" s="154">
        <f>MONTH(I566)</f>
        <v>12</v>
      </c>
    </row>
    <row r="567" spans="1:16">
      <c r="A567" s="149" t="s">
        <v>3920</v>
      </c>
      <c r="B567" s="48" t="s">
        <v>830</v>
      </c>
      <c r="C567" s="149"/>
      <c r="D567" s="149" t="s">
        <v>3008</v>
      </c>
      <c r="E567" s="149" t="s">
        <v>1634</v>
      </c>
      <c r="F567" s="149" t="s">
        <v>3078</v>
      </c>
      <c r="G567" s="149"/>
      <c r="H567" s="149"/>
      <c r="I567" s="150">
        <v>42348</v>
      </c>
      <c r="J567" s="151" t="s">
        <v>12</v>
      </c>
      <c r="K567" s="150">
        <v>42348</v>
      </c>
      <c r="L567" s="152">
        <f>K567-I567</f>
        <v>0</v>
      </c>
      <c r="M567" s="149" t="s">
        <v>41</v>
      </c>
      <c r="N567" s="149" t="s">
        <v>3785</v>
      </c>
      <c r="O567" s="153">
        <f>YEAR(I567)</f>
        <v>2015</v>
      </c>
      <c r="P567" s="154">
        <f>MONTH(I567)</f>
        <v>12</v>
      </c>
    </row>
    <row r="568" spans="1:16">
      <c r="A568" s="149" t="s">
        <v>3414</v>
      </c>
      <c r="B568" s="48" t="s">
        <v>830</v>
      </c>
      <c r="C568" s="149"/>
      <c r="D568" s="149" t="s">
        <v>3008</v>
      </c>
      <c r="E568" s="149" t="s">
        <v>1634</v>
      </c>
      <c r="F568" s="149" t="s">
        <v>3528</v>
      </c>
      <c r="G568" s="155"/>
      <c r="H568" s="155"/>
      <c r="I568" s="150">
        <v>42348</v>
      </c>
      <c r="J568" s="151" t="s">
        <v>12</v>
      </c>
      <c r="K568" s="150">
        <v>42348</v>
      </c>
      <c r="L568" s="152">
        <f>K568-I568</f>
        <v>0</v>
      </c>
      <c r="M568" s="149" t="s">
        <v>41</v>
      </c>
      <c r="N568" s="149" t="s">
        <v>3785</v>
      </c>
      <c r="O568" s="153">
        <f>YEAR(I568)</f>
        <v>2015</v>
      </c>
      <c r="P568" s="154">
        <f>MONTH(I568)</f>
        <v>12</v>
      </c>
    </row>
    <row r="569" spans="1:16">
      <c r="A569" s="149" t="s">
        <v>3921</v>
      </c>
      <c r="B569" s="48" t="s">
        <v>830</v>
      </c>
      <c r="C569" s="149"/>
      <c r="D569" s="149" t="s">
        <v>3008</v>
      </c>
      <c r="E569" s="149" t="s">
        <v>1634</v>
      </c>
      <c r="F569" s="149" t="s">
        <v>3078</v>
      </c>
      <c r="G569" s="149"/>
      <c r="H569" s="149"/>
      <c r="I569" s="150">
        <v>42348</v>
      </c>
      <c r="J569" s="151" t="s">
        <v>12</v>
      </c>
      <c r="K569" s="150">
        <v>42348</v>
      </c>
      <c r="L569" s="152">
        <f>K569-I569</f>
        <v>0</v>
      </c>
      <c r="M569" s="149" t="s">
        <v>41</v>
      </c>
      <c r="N569" s="149" t="s">
        <v>3785</v>
      </c>
      <c r="O569" s="153">
        <f>YEAR(I569)</f>
        <v>2015</v>
      </c>
      <c r="P569" s="154">
        <f>MONTH(I569)</f>
        <v>12</v>
      </c>
    </row>
    <row r="570" spans="1:16">
      <c r="A570" s="149" t="s">
        <v>3190</v>
      </c>
      <c r="B570" s="48" t="s">
        <v>830</v>
      </c>
      <c r="C570" s="149"/>
      <c r="D570" s="149" t="s">
        <v>3008</v>
      </c>
      <c r="E570" s="149" t="s">
        <v>1634</v>
      </c>
      <c r="F570" s="149" t="s">
        <v>3928</v>
      </c>
      <c r="G570" s="149"/>
      <c r="H570" s="149"/>
      <c r="I570" s="150">
        <v>42348</v>
      </c>
      <c r="J570" s="151" t="s">
        <v>12</v>
      </c>
      <c r="K570" s="150">
        <v>42348</v>
      </c>
      <c r="L570" s="152">
        <f>K570-I570</f>
        <v>0</v>
      </c>
      <c r="M570" s="149" t="s">
        <v>41</v>
      </c>
      <c r="N570" s="149" t="s">
        <v>3785</v>
      </c>
      <c r="O570" s="153">
        <f>YEAR(I570)</f>
        <v>2015</v>
      </c>
      <c r="P570" s="154">
        <f>MONTH(I570)</f>
        <v>12</v>
      </c>
    </row>
    <row r="571" spans="1:16">
      <c r="A571" s="149" t="s">
        <v>3286</v>
      </c>
      <c r="B571" s="48" t="s">
        <v>830</v>
      </c>
      <c r="C571" s="149"/>
      <c r="D571" s="149" t="s">
        <v>3008</v>
      </c>
      <c r="E571" s="149" t="s">
        <v>1634</v>
      </c>
      <c r="F571" s="149" t="s">
        <v>3078</v>
      </c>
      <c r="G571" s="149"/>
      <c r="H571" s="149"/>
      <c r="I571" s="150">
        <v>42348</v>
      </c>
      <c r="J571" s="151" t="s">
        <v>12</v>
      </c>
      <c r="K571" s="150">
        <v>42348</v>
      </c>
      <c r="L571" s="152">
        <f>K571-I571</f>
        <v>0</v>
      </c>
      <c r="M571" s="149" t="s">
        <v>41</v>
      </c>
      <c r="N571" s="149" t="s">
        <v>3785</v>
      </c>
      <c r="O571" s="153">
        <f>YEAR(I571)</f>
        <v>2015</v>
      </c>
      <c r="P571" s="154">
        <f>MONTH(I571)</f>
        <v>12</v>
      </c>
    </row>
    <row r="572" spans="1:16">
      <c r="A572" s="149" t="s">
        <v>3316</v>
      </c>
      <c r="B572" s="48" t="s">
        <v>830</v>
      </c>
      <c r="C572" s="149"/>
      <c r="D572" s="149" t="s">
        <v>3008</v>
      </c>
      <c r="E572" s="149" t="s">
        <v>1634</v>
      </c>
      <c r="F572" s="149" t="s">
        <v>3078</v>
      </c>
      <c r="G572" s="149"/>
      <c r="H572" s="149"/>
      <c r="I572" s="150">
        <v>42348</v>
      </c>
      <c r="J572" s="151" t="s">
        <v>12</v>
      </c>
      <c r="K572" s="150">
        <v>42348</v>
      </c>
      <c r="L572" s="152">
        <f>K572-I572</f>
        <v>0</v>
      </c>
      <c r="M572" s="149" t="s">
        <v>41</v>
      </c>
      <c r="N572" s="149" t="s">
        <v>3785</v>
      </c>
      <c r="O572" s="153">
        <f>YEAR(I572)</f>
        <v>2015</v>
      </c>
      <c r="P572" s="154">
        <f>MONTH(I572)</f>
        <v>12</v>
      </c>
    </row>
    <row r="573" spans="1:16">
      <c r="A573" s="149" t="s">
        <v>3922</v>
      </c>
      <c r="B573" s="48" t="s">
        <v>830</v>
      </c>
      <c r="C573" s="149"/>
      <c r="D573" s="149" t="s">
        <v>3008</v>
      </c>
      <c r="E573" s="149" t="s">
        <v>1634</v>
      </c>
      <c r="F573" s="149" t="s">
        <v>3078</v>
      </c>
      <c r="G573" s="155"/>
      <c r="H573" s="155"/>
      <c r="I573" s="150">
        <v>42348</v>
      </c>
      <c r="J573" s="151" t="s">
        <v>12</v>
      </c>
      <c r="K573" s="150">
        <v>42348</v>
      </c>
      <c r="L573" s="152">
        <f>K573-I573</f>
        <v>0</v>
      </c>
      <c r="M573" s="149" t="s">
        <v>41</v>
      </c>
      <c r="N573" s="149" t="s">
        <v>3785</v>
      </c>
      <c r="O573" s="153">
        <f>YEAR(I573)</f>
        <v>2015</v>
      </c>
      <c r="P573" s="154">
        <f>MONTH(I573)</f>
        <v>12</v>
      </c>
    </row>
    <row r="574" spans="1:16">
      <c r="A574" s="149" t="s">
        <v>2612</v>
      </c>
      <c r="B574" s="48" t="s">
        <v>830</v>
      </c>
      <c r="C574" s="149"/>
      <c r="D574" s="149" t="s">
        <v>3008</v>
      </c>
      <c r="E574" s="149" t="s">
        <v>1634</v>
      </c>
      <c r="F574" s="149" t="s">
        <v>3078</v>
      </c>
      <c r="G574" s="155"/>
      <c r="H574" s="155"/>
      <c r="I574" s="150">
        <v>42348</v>
      </c>
      <c r="J574" s="151" t="s">
        <v>12</v>
      </c>
      <c r="K574" s="150">
        <v>42348</v>
      </c>
      <c r="L574" s="152">
        <f>K574-I574</f>
        <v>0</v>
      </c>
      <c r="M574" s="149" t="s">
        <v>41</v>
      </c>
      <c r="N574" s="149" t="s">
        <v>3785</v>
      </c>
      <c r="O574" s="153">
        <f>YEAR(I574)</f>
        <v>2015</v>
      </c>
      <c r="P574" s="154">
        <f>MONTH(I574)</f>
        <v>12</v>
      </c>
    </row>
    <row r="575" spans="1:16">
      <c r="A575" s="149" t="s">
        <v>3923</v>
      </c>
      <c r="B575" s="48" t="s">
        <v>830</v>
      </c>
      <c r="C575" s="149"/>
      <c r="D575" s="149" t="s">
        <v>3008</v>
      </c>
      <c r="E575" s="149" t="s">
        <v>1634</v>
      </c>
      <c r="F575" s="149" t="s">
        <v>119</v>
      </c>
      <c r="G575" s="155"/>
      <c r="H575" s="155"/>
      <c r="I575" s="150">
        <v>42348</v>
      </c>
      <c r="J575" s="151" t="s">
        <v>12</v>
      </c>
      <c r="K575" s="150">
        <v>42348</v>
      </c>
      <c r="L575" s="152">
        <f>K575-I575</f>
        <v>0</v>
      </c>
      <c r="M575" s="149" t="s">
        <v>41</v>
      </c>
      <c r="N575" s="149" t="s">
        <v>3785</v>
      </c>
      <c r="O575" s="153">
        <f>YEAR(I575)</f>
        <v>2015</v>
      </c>
      <c r="P575" s="154">
        <f>MONTH(I575)</f>
        <v>12</v>
      </c>
    </row>
    <row r="576" spans="1:16">
      <c r="A576" s="149" t="s">
        <v>3291</v>
      </c>
      <c r="B576" s="48" t="s">
        <v>830</v>
      </c>
      <c r="C576" s="149"/>
      <c r="D576" s="149" t="s">
        <v>3008</v>
      </c>
      <c r="E576" s="149" t="s">
        <v>1634</v>
      </c>
      <c r="F576" s="149" t="s">
        <v>3078</v>
      </c>
      <c r="G576" s="149"/>
      <c r="H576" s="149"/>
      <c r="I576" s="150">
        <v>42348</v>
      </c>
      <c r="J576" s="151" t="s">
        <v>12</v>
      </c>
      <c r="K576" s="150">
        <v>42348</v>
      </c>
      <c r="L576" s="152">
        <f>K576-I576</f>
        <v>0</v>
      </c>
      <c r="M576" s="149" t="s">
        <v>41</v>
      </c>
      <c r="N576" s="149" t="s">
        <v>3785</v>
      </c>
      <c r="O576" s="153">
        <f>YEAR(I576)</f>
        <v>2015</v>
      </c>
      <c r="P576" s="154">
        <f>MONTH(I576)</f>
        <v>12</v>
      </c>
    </row>
    <row r="577" spans="1:16">
      <c r="A577" s="149" t="s">
        <v>3924</v>
      </c>
      <c r="B577" s="48" t="s">
        <v>830</v>
      </c>
      <c r="C577" s="149"/>
      <c r="D577" s="149" t="s">
        <v>3008</v>
      </c>
      <c r="E577" s="149" t="s">
        <v>1634</v>
      </c>
      <c r="F577" s="149" t="s">
        <v>3078</v>
      </c>
      <c r="G577" s="149"/>
      <c r="H577" s="149"/>
      <c r="I577" s="150">
        <v>42348</v>
      </c>
      <c r="J577" s="151" t="s">
        <v>12</v>
      </c>
      <c r="K577" s="150">
        <v>42348</v>
      </c>
      <c r="L577" s="152">
        <f>K577-I577</f>
        <v>0</v>
      </c>
      <c r="M577" s="149" t="s">
        <v>41</v>
      </c>
      <c r="N577" s="149" t="s">
        <v>3785</v>
      </c>
      <c r="O577" s="153">
        <f>YEAR(I577)</f>
        <v>2015</v>
      </c>
      <c r="P577" s="154">
        <f>MONTH(I577)</f>
        <v>12</v>
      </c>
    </row>
    <row r="578" spans="1:16">
      <c r="A578" s="149" t="s">
        <v>3892</v>
      </c>
      <c r="B578" s="48" t="s">
        <v>830</v>
      </c>
      <c r="C578" s="149"/>
      <c r="D578" s="149" t="s">
        <v>3008</v>
      </c>
      <c r="E578" s="149" t="s">
        <v>1634</v>
      </c>
      <c r="F578" s="149" t="s">
        <v>3078</v>
      </c>
      <c r="G578" s="149"/>
      <c r="H578" s="149"/>
      <c r="I578" s="150">
        <v>42348</v>
      </c>
      <c r="J578" s="151" t="s">
        <v>12</v>
      </c>
      <c r="K578" s="150">
        <v>42348</v>
      </c>
      <c r="L578" s="152">
        <f>K578-I578</f>
        <v>0</v>
      </c>
      <c r="M578" s="149" t="s">
        <v>41</v>
      </c>
      <c r="N578" s="149" t="s">
        <v>3785</v>
      </c>
      <c r="O578" s="153">
        <f>YEAR(I578)</f>
        <v>2015</v>
      </c>
      <c r="P578" s="154">
        <f>MONTH(I578)</f>
        <v>12</v>
      </c>
    </row>
    <row r="579" spans="1:16">
      <c r="A579" s="149" t="s">
        <v>3925</v>
      </c>
      <c r="B579" s="48" t="s">
        <v>830</v>
      </c>
      <c r="C579" s="149"/>
      <c r="D579" s="149" t="s">
        <v>3008</v>
      </c>
      <c r="E579" s="149" t="s">
        <v>1634</v>
      </c>
      <c r="F579" s="149" t="s">
        <v>3078</v>
      </c>
      <c r="G579" s="149"/>
      <c r="H579" s="149"/>
      <c r="I579" s="150">
        <v>42348</v>
      </c>
      <c r="J579" s="151" t="s">
        <v>12</v>
      </c>
      <c r="K579" s="150">
        <v>42348</v>
      </c>
      <c r="L579" s="152">
        <f>K579-I579</f>
        <v>0</v>
      </c>
      <c r="M579" s="149" t="s">
        <v>41</v>
      </c>
      <c r="N579" s="149" t="s">
        <v>3785</v>
      </c>
      <c r="O579" s="153">
        <f>YEAR(I579)</f>
        <v>2015</v>
      </c>
      <c r="P579" s="154">
        <f>MONTH(I579)</f>
        <v>12</v>
      </c>
    </row>
    <row r="580" spans="1:16">
      <c r="A580" s="149" t="s">
        <v>3926</v>
      </c>
      <c r="B580" s="48" t="s">
        <v>830</v>
      </c>
      <c r="C580" s="149"/>
      <c r="D580" s="149" t="s">
        <v>3008</v>
      </c>
      <c r="E580" s="149" t="s">
        <v>1634</v>
      </c>
      <c r="F580" s="149" t="s">
        <v>2166</v>
      </c>
      <c r="G580" s="149"/>
      <c r="H580" s="149"/>
      <c r="I580" s="150">
        <v>42348</v>
      </c>
      <c r="J580" s="151" t="s">
        <v>12</v>
      </c>
      <c r="K580" s="150">
        <v>42348</v>
      </c>
      <c r="L580" s="152">
        <f>K580-I580</f>
        <v>0</v>
      </c>
      <c r="M580" s="149" t="s">
        <v>41</v>
      </c>
      <c r="N580" s="149" t="s">
        <v>3473</v>
      </c>
      <c r="O580" s="153">
        <f>YEAR(I580)</f>
        <v>2015</v>
      </c>
      <c r="P580" s="154">
        <f>MONTH(I580)</f>
        <v>12</v>
      </c>
    </row>
    <row r="581" spans="1:16">
      <c r="A581" s="149" t="s">
        <v>3927</v>
      </c>
      <c r="B581" s="48" t="s">
        <v>830</v>
      </c>
      <c r="C581" s="149"/>
      <c r="D581" s="149" t="s">
        <v>3008</v>
      </c>
      <c r="E581" s="149" t="s">
        <v>1634</v>
      </c>
      <c r="F581" s="149" t="s">
        <v>1990</v>
      </c>
      <c r="G581" s="149"/>
      <c r="H581" s="149"/>
      <c r="I581" s="150">
        <v>42348</v>
      </c>
      <c r="J581" s="151" t="s">
        <v>12</v>
      </c>
      <c r="K581" s="150">
        <v>42348</v>
      </c>
      <c r="L581" s="152">
        <f>K581-I581</f>
        <v>0</v>
      </c>
      <c r="M581" s="149" t="s">
        <v>41</v>
      </c>
      <c r="N581" s="149" t="s">
        <v>3473</v>
      </c>
      <c r="O581" s="153">
        <f>YEAR(I581)</f>
        <v>2015</v>
      </c>
      <c r="P581" s="154">
        <f>MONTH(I581)</f>
        <v>12</v>
      </c>
    </row>
    <row r="582" spans="1:16">
      <c r="A582" s="149" t="s">
        <v>1661</v>
      </c>
      <c r="B582" s="48" t="s">
        <v>26</v>
      </c>
      <c r="C582" s="149"/>
      <c r="D582" s="149" t="s">
        <v>3005</v>
      </c>
      <c r="E582" s="149" t="s">
        <v>1634</v>
      </c>
      <c r="F582" s="149" t="s">
        <v>914</v>
      </c>
      <c r="G582" s="149"/>
      <c r="H582" s="149" t="s">
        <v>1638</v>
      </c>
      <c r="I582" s="150">
        <v>42333</v>
      </c>
      <c r="J582" s="151" t="s">
        <v>12</v>
      </c>
      <c r="K582" s="150">
        <v>42333</v>
      </c>
      <c r="L582" s="152">
        <f>K582-I582</f>
        <v>0</v>
      </c>
      <c r="M582" s="149" t="s">
        <v>41</v>
      </c>
      <c r="N582" s="149" t="s">
        <v>3329</v>
      </c>
      <c r="O582" s="153">
        <f>YEAR(I582)</f>
        <v>2015</v>
      </c>
      <c r="P582" s="154">
        <f>MONTH(I582)</f>
        <v>11</v>
      </c>
    </row>
    <row r="583" spans="1:16">
      <c r="A583" s="149" t="s">
        <v>3274</v>
      </c>
      <c r="B583" s="48" t="s">
        <v>26</v>
      </c>
      <c r="C583" s="149"/>
      <c r="D583" s="149" t="s">
        <v>3005</v>
      </c>
      <c r="E583" s="149" t="s">
        <v>1634</v>
      </c>
      <c r="F583" s="149" t="s">
        <v>3078</v>
      </c>
      <c r="G583" s="149"/>
      <c r="H583" s="149" t="s">
        <v>1638</v>
      </c>
      <c r="I583" s="150">
        <v>42333</v>
      </c>
      <c r="J583" s="151" t="s">
        <v>12</v>
      </c>
      <c r="K583" s="150">
        <v>42333</v>
      </c>
      <c r="L583" s="152">
        <f>K583-I583</f>
        <v>0</v>
      </c>
      <c r="M583" s="149" t="s">
        <v>41</v>
      </c>
      <c r="N583" s="149" t="s">
        <v>3330</v>
      </c>
      <c r="O583" s="153">
        <f>YEAR(I583)</f>
        <v>2015</v>
      </c>
      <c r="P583" s="154">
        <f>MONTH(I583)</f>
        <v>11</v>
      </c>
    </row>
    <row r="584" spans="1:16">
      <c r="A584" s="149" t="s">
        <v>3275</v>
      </c>
      <c r="B584" s="48" t="s">
        <v>26</v>
      </c>
      <c r="C584" s="149"/>
      <c r="D584" s="149" t="s">
        <v>3005</v>
      </c>
      <c r="E584" s="149" t="s">
        <v>1634</v>
      </c>
      <c r="F584" s="149" t="s">
        <v>862</v>
      </c>
      <c r="G584" s="149"/>
      <c r="H584" s="149" t="s">
        <v>1638</v>
      </c>
      <c r="I584" s="150">
        <v>42333</v>
      </c>
      <c r="J584" s="151" t="s">
        <v>12</v>
      </c>
      <c r="K584" s="150">
        <v>42333</v>
      </c>
      <c r="L584" s="152">
        <f>K584-I584</f>
        <v>0</v>
      </c>
      <c r="M584" s="149" t="s">
        <v>41</v>
      </c>
      <c r="N584" s="149" t="s">
        <v>25</v>
      </c>
      <c r="O584" s="153">
        <f>YEAR(I584)</f>
        <v>2015</v>
      </c>
      <c r="P584" s="154">
        <f>MONTH(I584)</f>
        <v>11</v>
      </c>
    </row>
    <row r="585" spans="1:16">
      <c r="A585" s="149" t="s">
        <v>3276</v>
      </c>
      <c r="B585" s="48" t="s">
        <v>26</v>
      </c>
      <c r="C585" s="149"/>
      <c r="D585" s="149" t="s">
        <v>3005</v>
      </c>
      <c r="E585" s="149" t="s">
        <v>1634</v>
      </c>
      <c r="F585" s="149" t="s">
        <v>2205</v>
      </c>
      <c r="G585" s="149"/>
      <c r="H585" s="149" t="s">
        <v>2097</v>
      </c>
      <c r="I585" s="150">
        <v>42333</v>
      </c>
      <c r="J585" s="151" t="s">
        <v>12</v>
      </c>
      <c r="K585" s="150">
        <v>42333</v>
      </c>
      <c r="L585" s="152">
        <f>K585-I585</f>
        <v>0</v>
      </c>
      <c r="M585" s="149" t="s">
        <v>41</v>
      </c>
      <c r="N585" s="149" t="s">
        <v>25</v>
      </c>
      <c r="O585" s="153">
        <f>YEAR(I585)</f>
        <v>2015</v>
      </c>
      <c r="P585" s="154">
        <f>MONTH(I585)</f>
        <v>11</v>
      </c>
    </row>
    <row r="586" spans="1:16">
      <c r="A586" s="149" t="s">
        <v>3277</v>
      </c>
      <c r="B586" s="48" t="s">
        <v>26</v>
      </c>
      <c r="C586" s="149"/>
      <c r="D586" s="149" t="s">
        <v>3005</v>
      </c>
      <c r="E586" s="149" t="s">
        <v>1634</v>
      </c>
      <c r="F586" s="149" t="s">
        <v>3078</v>
      </c>
      <c r="G586" s="149"/>
      <c r="H586" s="149" t="s">
        <v>1638</v>
      </c>
      <c r="I586" s="150">
        <v>42333</v>
      </c>
      <c r="J586" s="151" t="s">
        <v>12</v>
      </c>
      <c r="K586" s="150">
        <v>42333</v>
      </c>
      <c r="L586" s="152">
        <f>K586-I586</f>
        <v>0</v>
      </c>
      <c r="M586" s="149" t="s">
        <v>41</v>
      </c>
      <c r="N586" s="149" t="s">
        <v>3329</v>
      </c>
      <c r="O586" s="153">
        <f>YEAR(I586)</f>
        <v>2015</v>
      </c>
      <c r="P586" s="154">
        <f>MONTH(I586)</f>
        <v>11</v>
      </c>
    </row>
    <row r="587" spans="1:16">
      <c r="A587" s="149" t="s">
        <v>2745</v>
      </c>
      <c r="B587" s="48" t="s">
        <v>26</v>
      </c>
      <c r="C587" s="149"/>
      <c r="D587" s="149" t="s">
        <v>3005</v>
      </c>
      <c r="E587" s="149" t="s">
        <v>1634</v>
      </c>
      <c r="F587" s="149" t="s">
        <v>3078</v>
      </c>
      <c r="G587" s="149"/>
      <c r="H587" s="149" t="s">
        <v>1638</v>
      </c>
      <c r="I587" s="150">
        <v>42333</v>
      </c>
      <c r="J587" s="151" t="s">
        <v>12</v>
      </c>
      <c r="K587" s="150">
        <v>42333</v>
      </c>
      <c r="L587" s="152">
        <f>K587-I587</f>
        <v>0</v>
      </c>
      <c r="M587" s="149" t="s">
        <v>41</v>
      </c>
      <c r="N587" s="149" t="s">
        <v>3329</v>
      </c>
      <c r="O587" s="153">
        <f>YEAR(I587)</f>
        <v>2015</v>
      </c>
      <c r="P587" s="154">
        <f>MONTH(I587)</f>
        <v>11</v>
      </c>
    </row>
    <row r="588" spans="1:16">
      <c r="A588" s="149" t="s">
        <v>3278</v>
      </c>
      <c r="B588" s="48" t="s">
        <v>26</v>
      </c>
      <c r="C588" s="149"/>
      <c r="D588" s="149" t="s">
        <v>3005</v>
      </c>
      <c r="E588" s="149" t="s">
        <v>1634</v>
      </c>
      <c r="F588" s="149" t="s">
        <v>3078</v>
      </c>
      <c r="G588" s="149"/>
      <c r="H588" s="149" t="s">
        <v>1638</v>
      </c>
      <c r="I588" s="150">
        <v>42333</v>
      </c>
      <c r="J588" s="151" t="s">
        <v>12</v>
      </c>
      <c r="K588" s="150">
        <v>42333</v>
      </c>
      <c r="L588" s="152">
        <f>K588-I588</f>
        <v>0</v>
      </c>
      <c r="M588" s="149" t="s">
        <v>41</v>
      </c>
      <c r="N588" s="149" t="s">
        <v>3329</v>
      </c>
      <c r="O588" s="153">
        <f>YEAR(I588)</f>
        <v>2015</v>
      </c>
      <c r="P588" s="154">
        <f>MONTH(I588)</f>
        <v>11</v>
      </c>
    </row>
    <row r="589" spans="1:16">
      <c r="A589" s="149" t="s">
        <v>3279</v>
      </c>
      <c r="B589" s="48" t="s">
        <v>26</v>
      </c>
      <c r="C589" s="149"/>
      <c r="D589" s="149" t="s">
        <v>3005</v>
      </c>
      <c r="E589" s="149" t="s">
        <v>1634</v>
      </c>
      <c r="F589" s="149" t="s">
        <v>3078</v>
      </c>
      <c r="G589" s="149"/>
      <c r="H589" s="149" t="s">
        <v>1638</v>
      </c>
      <c r="I589" s="150">
        <v>42333</v>
      </c>
      <c r="J589" s="151" t="s">
        <v>12</v>
      </c>
      <c r="K589" s="150">
        <v>42333</v>
      </c>
      <c r="L589" s="152">
        <f>K589-I589</f>
        <v>0</v>
      </c>
      <c r="M589" s="149" t="s">
        <v>41</v>
      </c>
      <c r="N589" s="149" t="s">
        <v>3329</v>
      </c>
      <c r="O589" s="153">
        <f>YEAR(I589)</f>
        <v>2015</v>
      </c>
      <c r="P589" s="154">
        <f>MONTH(I589)</f>
        <v>11</v>
      </c>
    </row>
    <row r="590" spans="1:16">
      <c r="A590" s="149" t="s">
        <v>2143</v>
      </c>
      <c r="B590" s="48" t="s">
        <v>26</v>
      </c>
      <c r="C590" s="149"/>
      <c r="D590" s="149" t="s">
        <v>3005</v>
      </c>
      <c r="E590" s="149" t="s">
        <v>1634</v>
      </c>
      <c r="F590" s="149" t="s">
        <v>3078</v>
      </c>
      <c r="G590" s="149"/>
      <c r="H590" s="149" t="s">
        <v>1638</v>
      </c>
      <c r="I590" s="150">
        <v>42333</v>
      </c>
      <c r="J590" s="151" t="s">
        <v>12</v>
      </c>
      <c r="K590" s="150">
        <v>42333</v>
      </c>
      <c r="L590" s="152">
        <f>K590-I590</f>
        <v>0</v>
      </c>
      <c r="M590" s="149" t="s">
        <v>717</v>
      </c>
      <c r="N590" s="149" t="s">
        <v>3331</v>
      </c>
      <c r="O590" s="153">
        <f>YEAR(I590)</f>
        <v>2015</v>
      </c>
      <c r="P590" s="154">
        <f>MONTH(I590)</f>
        <v>11</v>
      </c>
    </row>
    <row r="591" spans="1:16">
      <c r="A591" s="149" t="s">
        <v>3280</v>
      </c>
      <c r="B591" s="48" t="s">
        <v>26</v>
      </c>
      <c r="C591" s="149"/>
      <c r="D591" s="149" t="s">
        <v>3005</v>
      </c>
      <c r="E591" s="149" t="s">
        <v>1634</v>
      </c>
      <c r="F591" s="149" t="s">
        <v>19</v>
      </c>
      <c r="G591" s="149"/>
      <c r="H591" s="149" t="s">
        <v>2034</v>
      </c>
      <c r="I591" s="150">
        <v>42333</v>
      </c>
      <c r="J591" s="151" t="s">
        <v>12</v>
      </c>
      <c r="K591" s="150">
        <v>42333</v>
      </c>
      <c r="L591" s="152">
        <f>K591-I591</f>
        <v>0</v>
      </c>
      <c r="M591" s="149" t="s">
        <v>413</v>
      </c>
      <c r="N591" s="149"/>
      <c r="O591" s="153">
        <f>YEAR(I591)</f>
        <v>2015</v>
      </c>
      <c r="P591" s="154">
        <f>MONTH(I591)</f>
        <v>11</v>
      </c>
    </row>
    <row r="592" spans="1:16">
      <c r="A592" s="149" t="s">
        <v>3281</v>
      </c>
      <c r="B592" s="48" t="s">
        <v>26</v>
      </c>
      <c r="C592" s="149"/>
      <c r="D592" s="149" t="s">
        <v>3005</v>
      </c>
      <c r="E592" s="149" t="s">
        <v>1634</v>
      </c>
      <c r="F592" s="149" t="s">
        <v>3078</v>
      </c>
      <c r="G592" s="149"/>
      <c r="H592" s="149" t="s">
        <v>1638</v>
      </c>
      <c r="I592" s="150">
        <v>42333</v>
      </c>
      <c r="J592" s="151" t="s">
        <v>12</v>
      </c>
      <c r="K592" s="150">
        <v>42333</v>
      </c>
      <c r="L592" s="152">
        <f>K592-I592</f>
        <v>0</v>
      </c>
      <c r="M592" s="149" t="s">
        <v>41</v>
      </c>
      <c r="N592" s="149" t="s">
        <v>3329</v>
      </c>
      <c r="O592" s="153">
        <f>YEAR(I592)</f>
        <v>2015</v>
      </c>
      <c r="P592" s="154">
        <f>MONTH(I592)</f>
        <v>11</v>
      </c>
    </row>
    <row r="593" spans="1:16">
      <c r="A593" s="149" t="s">
        <v>3282</v>
      </c>
      <c r="B593" s="48" t="s">
        <v>26</v>
      </c>
      <c r="C593" s="149"/>
      <c r="D593" s="149" t="s">
        <v>3005</v>
      </c>
      <c r="E593" s="149" t="s">
        <v>1634</v>
      </c>
      <c r="F593" s="149" t="s">
        <v>3078</v>
      </c>
      <c r="G593" s="149"/>
      <c r="H593" s="149" t="s">
        <v>1638</v>
      </c>
      <c r="I593" s="150">
        <v>42333</v>
      </c>
      <c r="J593" s="151" t="s">
        <v>12</v>
      </c>
      <c r="K593" s="150">
        <v>42333</v>
      </c>
      <c r="L593" s="152">
        <f>K593-I593</f>
        <v>0</v>
      </c>
      <c r="M593" s="149" t="s">
        <v>41</v>
      </c>
      <c r="N593" s="149" t="s">
        <v>3332</v>
      </c>
      <c r="O593" s="153">
        <f>YEAR(I593)</f>
        <v>2015</v>
      </c>
      <c r="P593" s="154">
        <f>MONTH(I593)</f>
        <v>11</v>
      </c>
    </row>
    <row r="594" spans="1:16">
      <c r="A594" s="149" t="s">
        <v>3283</v>
      </c>
      <c r="B594" s="48" t="s">
        <v>26</v>
      </c>
      <c r="C594" s="149"/>
      <c r="D594" s="149" t="s">
        <v>3005</v>
      </c>
      <c r="E594" s="149" t="s">
        <v>1634</v>
      </c>
      <c r="F594" s="149" t="s">
        <v>3078</v>
      </c>
      <c r="G594" s="149"/>
      <c r="H594" s="149" t="s">
        <v>1638</v>
      </c>
      <c r="I594" s="150">
        <v>42333</v>
      </c>
      <c r="J594" s="151" t="s">
        <v>12</v>
      </c>
      <c r="K594" s="150">
        <v>42333</v>
      </c>
      <c r="L594" s="152">
        <f>K594-I594</f>
        <v>0</v>
      </c>
      <c r="M594" s="149" t="s">
        <v>41</v>
      </c>
      <c r="N594" s="149" t="s">
        <v>3329</v>
      </c>
      <c r="O594" s="153">
        <f>YEAR(I594)</f>
        <v>2015</v>
      </c>
      <c r="P594" s="154">
        <f>MONTH(I594)</f>
        <v>11</v>
      </c>
    </row>
    <row r="595" spans="1:16">
      <c r="A595" s="149" t="s">
        <v>3284</v>
      </c>
      <c r="B595" s="48" t="s">
        <v>26</v>
      </c>
      <c r="C595" s="149"/>
      <c r="D595" s="149" t="s">
        <v>3005</v>
      </c>
      <c r="E595" s="149" t="s">
        <v>1634</v>
      </c>
      <c r="F595" s="149" t="s">
        <v>914</v>
      </c>
      <c r="G595" s="149"/>
      <c r="H595" s="149" t="s">
        <v>1638</v>
      </c>
      <c r="I595" s="150">
        <v>42333</v>
      </c>
      <c r="J595" s="151" t="s">
        <v>12</v>
      </c>
      <c r="K595" s="150">
        <v>42333</v>
      </c>
      <c r="L595" s="152">
        <f>K595-I595</f>
        <v>0</v>
      </c>
      <c r="M595" s="149" t="s">
        <v>41</v>
      </c>
      <c r="N595" s="149" t="s">
        <v>25</v>
      </c>
      <c r="O595" s="153">
        <f>YEAR(I595)</f>
        <v>2015</v>
      </c>
      <c r="P595" s="154">
        <f>MONTH(I595)</f>
        <v>11</v>
      </c>
    </row>
    <row r="596" spans="1:16">
      <c r="A596" s="149" t="s">
        <v>2140</v>
      </c>
      <c r="B596" s="48" t="s">
        <v>26</v>
      </c>
      <c r="C596" s="149"/>
      <c r="D596" s="149" t="s">
        <v>3005</v>
      </c>
      <c r="E596" s="149" t="s">
        <v>1634</v>
      </c>
      <c r="F596" s="149" t="s">
        <v>846</v>
      </c>
      <c r="G596" s="149"/>
      <c r="H596" s="149" t="s">
        <v>1638</v>
      </c>
      <c r="I596" s="150">
        <v>42333</v>
      </c>
      <c r="J596" s="151" t="s">
        <v>12</v>
      </c>
      <c r="K596" s="150">
        <v>42333</v>
      </c>
      <c r="L596" s="152">
        <f>K596-I596</f>
        <v>0</v>
      </c>
      <c r="M596" s="149" t="s">
        <v>717</v>
      </c>
      <c r="N596" s="149" t="s">
        <v>3331</v>
      </c>
      <c r="O596" s="153">
        <f>YEAR(I596)</f>
        <v>2015</v>
      </c>
      <c r="P596" s="154">
        <f>MONTH(I596)</f>
        <v>11</v>
      </c>
    </row>
    <row r="597" spans="1:16">
      <c r="A597" s="149" t="s">
        <v>3285</v>
      </c>
      <c r="B597" s="48" t="s">
        <v>26</v>
      </c>
      <c r="C597" s="149"/>
      <c r="D597" s="149" t="s">
        <v>3005</v>
      </c>
      <c r="E597" s="149" t="s">
        <v>1634</v>
      </c>
      <c r="F597" s="149" t="s">
        <v>2098</v>
      </c>
      <c r="G597" s="149"/>
      <c r="H597" s="149" t="s">
        <v>2097</v>
      </c>
      <c r="I597" s="150">
        <v>42333</v>
      </c>
      <c r="J597" s="151" t="s">
        <v>12</v>
      </c>
      <c r="K597" s="150">
        <v>42333</v>
      </c>
      <c r="L597" s="152">
        <f>K597-I597</f>
        <v>0</v>
      </c>
      <c r="M597" s="149" t="s">
        <v>413</v>
      </c>
      <c r="N597" s="149"/>
      <c r="O597" s="153">
        <f>YEAR(I597)</f>
        <v>2015</v>
      </c>
      <c r="P597" s="154">
        <f>MONTH(I597)</f>
        <v>11</v>
      </c>
    </row>
    <row r="598" spans="1:16">
      <c r="A598" s="149" t="s">
        <v>3286</v>
      </c>
      <c r="B598" s="48" t="s">
        <v>26</v>
      </c>
      <c r="C598" s="149"/>
      <c r="D598" s="149" t="s">
        <v>3005</v>
      </c>
      <c r="E598" s="149" t="s">
        <v>1634</v>
      </c>
      <c r="F598" s="149" t="s">
        <v>3078</v>
      </c>
      <c r="G598" s="149"/>
      <c r="H598" s="149" t="s">
        <v>1638</v>
      </c>
      <c r="I598" s="150">
        <v>42333</v>
      </c>
      <c r="J598" s="151" t="s">
        <v>12</v>
      </c>
      <c r="K598" s="150">
        <v>42333</v>
      </c>
      <c r="L598" s="152">
        <f>K598-I598</f>
        <v>0</v>
      </c>
      <c r="M598" s="149" t="s">
        <v>41</v>
      </c>
      <c r="N598" s="149" t="s">
        <v>3158</v>
      </c>
      <c r="O598" s="153">
        <f>YEAR(I598)</f>
        <v>2015</v>
      </c>
      <c r="P598" s="154">
        <f>MONTH(I598)</f>
        <v>11</v>
      </c>
    </row>
    <row r="599" spans="1:16">
      <c r="A599" s="149" t="s">
        <v>3287</v>
      </c>
      <c r="B599" s="48" t="s">
        <v>26</v>
      </c>
      <c r="C599" s="149"/>
      <c r="D599" s="149" t="s">
        <v>3005</v>
      </c>
      <c r="E599" s="149" t="s">
        <v>1634</v>
      </c>
      <c r="F599" s="149" t="s">
        <v>3078</v>
      </c>
      <c r="G599" s="155"/>
      <c r="H599" s="149" t="s">
        <v>1638</v>
      </c>
      <c r="I599" s="150">
        <v>42333</v>
      </c>
      <c r="J599" s="151" t="s">
        <v>12</v>
      </c>
      <c r="K599" s="150">
        <v>42333</v>
      </c>
      <c r="L599" s="152">
        <f>K599-I599</f>
        <v>0</v>
      </c>
      <c r="M599" s="149" t="s">
        <v>41</v>
      </c>
      <c r="N599" s="149" t="s">
        <v>3329</v>
      </c>
      <c r="O599" s="153">
        <f>YEAR(I599)</f>
        <v>2015</v>
      </c>
      <c r="P599" s="154">
        <f>MONTH(I599)</f>
        <v>11</v>
      </c>
    </row>
    <row r="600" spans="1:16">
      <c r="A600" s="149" t="s">
        <v>2149</v>
      </c>
      <c r="B600" s="48" t="s">
        <v>26</v>
      </c>
      <c r="C600" s="149"/>
      <c r="D600" s="149" t="s">
        <v>3005</v>
      </c>
      <c r="E600" s="149" t="s">
        <v>1634</v>
      </c>
      <c r="F600" s="149" t="s">
        <v>3078</v>
      </c>
      <c r="G600" s="149"/>
      <c r="H600" s="149" t="s">
        <v>1638</v>
      </c>
      <c r="I600" s="150">
        <v>42333</v>
      </c>
      <c r="J600" s="151" t="s">
        <v>12</v>
      </c>
      <c r="K600" s="150">
        <v>42333</v>
      </c>
      <c r="L600" s="152">
        <f>K600-I600</f>
        <v>0</v>
      </c>
      <c r="M600" s="149" t="s">
        <v>41</v>
      </c>
      <c r="N600" s="149" t="s">
        <v>3329</v>
      </c>
      <c r="O600" s="153">
        <f>YEAR(I600)</f>
        <v>2015</v>
      </c>
      <c r="P600" s="154">
        <f>MONTH(I600)</f>
        <v>11</v>
      </c>
    </row>
    <row r="601" spans="1:16">
      <c r="A601" s="149" t="s">
        <v>3288</v>
      </c>
      <c r="B601" s="48" t="s">
        <v>26</v>
      </c>
      <c r="C601" s="149"/>
      <c r="D601" s="149" t="s">
        <v>3005</v>
      </c>
      <c r="E601" s="149" t="s">
        <v>1634</v>
      </c>
      <c r="F601" s="149" t="s">
        <v>914</v>
      </c>
      <c r="G601" s="149"/>
      <c r="H601" s="149" t="s">
        <v>1638</v>
      </c>
      <c r="I601" s="150">
        <v>42333</v>
      </c>
      <c r="J601" s="151" t="s">
        <v>12</v>
      </c>
      <c r="K601" s="150">
        <v>42333</v>
      </c>
      <c r="L601" s="152">
        <f>K601-I601</f>
        <v>0</v>
      </c>
      <c r="M601" s="149" t="s">
        <v>41</v>
      </c>
      <c r="N601" s="149" t="s">
        <v>3333</v>
      </c>
      <c r="O601" s="153">
        <f>YEAR(I601)</f>
        <v>2015</v>
      </c>
      <c r="P601" s="154">
        <f>MONTH(I601)</f>
        <v>11</v>
      </c>
    </row>
    <row r="602" spans="1:16">
      <c r="A602" s="149" t="s">
        <v>3289</v>
      </c>
      <c r="B602" s="48" t="s">
        <v>26</v>
      </c>
      <c r="C602" s="149"/>
      <c r="D602" s="149" t="s">
        <v>3005</v>
      </c>
      <c r="E602" s="149" t="s">
        <v>1634</v>
      </c>
      <c r="F602" s="149" t="s">
        <v>846</v>
      </c>
      <c r="G602" s="149"/>
      <c r="H602" s="149" t="s">
        <v>1638</v>
      </c>
      <c r="I602" s="150">
        <v>42333</v>
      </c>
      <c r="J602" s="151" t="s">
        <v>12</v>
      </c>
      <c r="K602" s="150">
        <v>42333</v>
      </c>
      <c r="L602" s="152">
        <f>K602-I602</f>
        <v>0</v>
      </c>
      <c r="M602" s="149" t="s">
        <v>41</v>
      </c>
      <c r="N602" s="149" t="s">
        <v>25</v>
      </c>
      <c r="O602" s="153">
        <f>YEAR(I602)</f>
        <v>2015</v>
      </c>
      <c r="P602" s="154">
        <f>MONTH(I602)</f>
        <v>11</v>
      </c>
    </row>
    <row r="603" spans="1:16">
      <c r="A603" s="149" t="s">
        <v>3290</v>
      </c>
      <c r="B603" s="48" t="s">
        <v>26</v>
      </c>
      <c r="C603" s="149"/>
      <c r="D603" s="149" t="s">
        <v>3005</v>
      </c>
      <c r="E603" s="149" t="s">
        <v>1634</v>
      </c>
      <c r="F603" s="149" t="s">
        <v>2854</v>
      </c>
      <c r="G603" s="149"/>
      <c r="H603" s="149" t="s">
        <v>1953</v>
      </c>
      <c r="I603" s="150">
        <v>42333</v>
      </c>
      <c r="J603" s="151" t="s">
        <v>12</v>
      </c>
      <c r="K603" s="150">
        <v>42333</v>
      </c>
      <c r="L603" s="152">
        <f>K603-I603</f>
        <v>0</v>
      </c>
      <c r="M603" s="149" t="s">
        <v>41</v>
      </c>
      <c r="N603" s="149" t="s">
        <v>25</v>
      </c>
      <c r="O603" s="153">
        <f>YEAR(I603)</f>
        <v>2015</v>
      </c>
      <c r="P603" s="154">
        <f>MONTH(I603)</f>
        <v>11</v>
      </c>
    </row>
    <row r="604" spans="1:16">
      <c r="A604" s="149" t="s">
        <v>3291</v>
      </c>
      <c r="B604" s="48" t="s">
        <v>26</v>
      </c>
      <c r="C604" s="149"/>
      <c r="D604" s="149" t="s">
        <v>3005</v>
      </c>
      <c r="E604" s="149" t="s">
        <v>1634</v>
      </c>
      <c r="F604" s="149" t="s">
        <v>3078</v>
      </c>
      <c r="G604" s="149"/>
      <c r="H604" s="149" t="s">
        <v>1638</v>
      </c>
      <c r="I604" s="150">
        <v>42333</v>
      </c>
      <c r="J604" s="151" t="s">
        <v>12</v>
      </c>
      <c r="K604" s="150">
        <v>42333</v>
      </c>
      <c r="L604" s="152">
        <f>K604-I604</f>
        <v>0</v>
      </c>
      <c r="M604" s="149" t="s">
        <v>41</v>
      </c>
      <c r="N604" s="149" t="s">
        <v>3329</v>
      </c>
      <c r="O604" s="153">
        <f>YEAR(I604)</f>
        <v>2015</v>
      </c>
      <c r="P604" s="154">
        <f>MONTH(I604)</f>
        <v>11</v>
      </c>
    </row>
    <row r="605" spans="1:16">
      <c r="A605" s="149" t="s">
        <v>2748</v>
      </c>
      <c r="B605" s="48" t="s">
        <v>26</v>
      </c>
      <c r="C605" s="149"/>
      <c r="D605" s="149" t="s">
        <v>3005</v>
      </c>
      <c r="E605" s="149" t="s">
        <v>1634</v>
      </c>
      <c r="F605" s="149" t="s">
        <v>3259</v>
      </c>
      <c r="G605" s="155"/>
      <c r="H605" s="149" t="s">
        <v>1734</v>
      </c>
      <c r="I605" s="150">
        <v>42333</v>
      </c>
      <c r="J605" s="151" t="s">
        <v>12</v>
      </c>
      <c r="K605" s="150">
        <v>42333</v>
      </c>
      <c r="L605" s="152">
        <f>K605-I605</f>
        <v>0</v>
      </c>
      <c r="M605" s="149" t="s">
        <v>41</v>
      </c>
      <c r="N605" s="149" t="s">
        <v>870</v>
      </c>
      <c r="O605" s="153">
        <f>YEAR(I605)</f>
        <v>2015</v>
      </c>
      <c r="P605" s="154">
        <f>MONTH(I605)</f>
        <v>11</v>
      </c>
    </row>
    <row r="606" spans="1:16">
      <c r="A606" s="149" t="s">
        <v>3292</v>
      </c>
      <c r="B606" s="48" t="s">
        <v>26</v>
      </c>
      <c r="C606" s="149"/>
      <c r="D606" s="149" t="s">
        <v>3005</v>
      </c>
      <c r="E606" s="149" t="s">
        <v>1634</v>
      </c>
      <c r="F606" s="149" t="s">
        <v>3015</v>
      </c>
      <c r="G606" s="149"/>
      <c r="H606" s="149" t="s">
        <v>3015</v>
      </c>
      <c r="I606" s="150">
        <v>42333</v>
      </c>
      <c r="J606" s="151" t="s">
        <v>12</v>
      </c>
      <c r="K606" s="150">
        <v>42333</v>
      </c>
      <c r="L606" s="152">
        <f>K606-I606</f>
        <v>0</v>
      </c>
      <c r="M606" s="149" t="s">
        <v>41</v>
      </c>
      <c r="N606" s="149" t="s">
        <v>25</v>
      </c>
      <c r="O606" s="153">
        <f>YEAR(I606)</f>
        <v>2015</v>
      </c>
      <c r="P606" s="154">
        <f>MONTH(I606)</f>
        <v>11</v>
      </c>
    </row>
    <row r="607" spans="1:16">
      <c r="A607" s="149" t="s">
        <v>3293</v>
      </c>
      <c r="B607" s="48" t="s">
        <v>26</v>
      </c>
      <c r="C607" s="149"/>
      <c r="D607" s="149" t="s">
        <v>3005</v>
      </c>
      <c r="E607" s="149" t="s">
        <v>1634</v>
      </c>
      <c r="F607" s="149" t="s">
        <v>3078</v>
      </c>
      <c r="G607" s="149"/>
      <c r="H607" s="149" t="s">
        <v>1638</v>
      </c>
      <c r="I607" s="150">
        <v>42333</v>
      </c>
      <c r="J607" s="151" t="s">
        <v>12</v>
      </c>
      <c r="K607" s="150">
        <v>42333</v>
      </c>
      <c r="L607" s="152">
        <f>K607-I607</f>
        <v>0</v>
      </c>
      <c r="M607" s="149" t="s">
        <v>41</v>
      </c>
      <c r="N607" s="149" t="s">
        <v>3329</v>
      </c>
      <c r="O607" s="153">
        <f>YEAR(I607)</f>
        <v>2015</v>
      </c>
      <c r="P607" s="154">
        <f>MONTH(I607)</f>
        <v>11</v>
      </c>
    </row>
    <row r="608" spans="1:16">
      <c r="A608" s="149" t="s">
        <v>3294</v>
      </c>
      <c r="B608" s="48" t="s">
        <v>26</v>
      </c>
      <c r="C608" s="149"/>
      <c r="D608" s="149" t="s">
        <v>3005</v>
      </c>
      <c r="E608" s="149" t="s">
        <v>1634</v>
      </c>
      <c r="F608" s="149" t="s">
        <v>3078</v>
      </c>
      <c r="G608" s="155"/>
      <c r="H608" s="149" t="s">
        <v>1638</v>
      </c>
      <c r="I608" s="150">
        <v>42333</v>
      </c>
      <c r="J608" s="151" t="s">
        <v>12</v>
      </c>
      <c r="K608" s="150">
        <v>42333</v>
      </c>
      <c r="L608" s="152">
        <f>K608-I608</f>
        <v>0</v>
      </c>
      <c r="M608" s="149" t="s">
        <v>41</v>
      </c>
      <c r="N608" s="149" t="s">
        <v>3334</v>
      </c>
      <c r="O608" s="153">
        <f>YEAR(I608)</f>
        <v>2015</v>
      </c>
      <c r="P608" s="154">
        <f>MONTH(I608)</f>
        <v>11</v>
      </c>
    </row>
    <row r="609" spans="1:16">
      <c r="A609" s="149" t="s">
        <v>3295</v>
      </c>
      <c r="B609" s="48" t="s">
        <v>26</v>
      </c>
      <c r="C609" s="149"/>
      <c r="D609" s="149" t="s">
        <v>3005</v>
      </c>
      <c r="E609" s="149" t="s">
        <v>1634</v>
      </c>
      <c r="F609" s="149" t="s">
        <v>3078</v>
      </c>
      <c r="G609" s="149"/>
      <c r="H609" s="149" t="s">
        <v>1638</v>
      </c>
      <c r="I609" s="150">
        <v>42333</v>
      </c>
      <c r="J609" s="151" t="s">
        <v>12</v>
      </c>
      <c r="K609" s="150">
        <v>42333</v>
      </c>
      <c r="L609" s="152">
        <f>K609-I609</f>
        <v>0</v>
      </c>
      <c r="M609" s="149" t="s">
        <v>41</v>
      </c>
      <c r="N609" s="149" t="s">
        <v>3335</v>
      </c>
      <c r="O609" s="153">
        <f>YEAR(I609)</f>
        <v>2015</v>
      </c>
      <c r="P609" s="154">
        <f>MONTH(I609)</f>
        <v>11</v>
      </c>
    </row>
    <row r="610" spans="1:16">
      <c r="A610" s="149" t="s">
        <v>3296</v>
      </c>
      <c r="B610" s="48" t="s">
        <v>26</v>
      </c>
      <c r="C610" s="149"/>
      <c r="D610" s="149" t="s">
        <v>3005</v>
      </c>
      <c r="E610" s="149" t="s">
        <v>1634</v>
      </c>
      <c r="F610" s="149" t="s">
        <v>2854</v>
      </c>
      <c r="G610" s="149"/>
      <c r="H610" s="149" t="s">
        <v>1953</v>
      </c>
      <c r="I610" s="150">
        <v>42333</v>
      </c>
      <c r="J610" s="151" t="s">
        <v>12</v>
      </c>
      <c r="K610" s="150">
        <v>42333</v>
      </c>
      <c r="L610" s="152">
        <f>K610-I610</f>
        <v>0</v>
      </c>
      <c r="M610" s="149" t="s">
        <v>41</v>
      </c>
      <c r="N610" s="149" t="s">
        <v>3335</v>
      </c>
      <c r="O610" s="153">
        <f>YEAR(I610)</f>
        <v>2015</v>
      </c>
      <c r="P610" s="154">
        <f>MONTH(I610)</f>
        <v>11</v>
      </c>
    </row>
    <row r="611" spans="1:16">
      <c r="A611" s="149" t="s">
        <v>3297</v>
      </c>
      <c r="B611" s="48" t="s">
        <v>26</v>
      </c>
      <c r="C611" s="149"/>
      <c r="D611" s="149" t="s">
        <v>3005</v>
      </c>
      <c r="E611" s="149" t="s">
        <v>1634</v>
      </c>
      <c r="F611" s="149" t="s">
        <v>3078</v>
      </c>
      <c r="G611" s="149"/>
      <c r="H611" s="149" t="s">
        <v>1638</v>
      </c>
      <c r="I611" s="150">
        <v>42333</v>
      </c>
      <c r="J611" s="151" t="s">
        <v>12</v>
      </c>
      <c r="K611" s="150">
        <v>42333</v>
      </c>
      <c r="L611" s="152">
        <f>K611-I611</f>
        <v>0</v>
      </c>
      <c r="M611" s="149" t="s">
        <v>41</v>
      </c>
      <c r="N611" s="149" t="s">
        <v>3329</v>
      </c>
      <c r="O611" s="153">
        <f>YEAR(I611)</f>
        <v>2015</v>
      </c>
      <c r="P611" s="154">
        <f>MONTH(I611)</f>
        <v>11</v>
      </c>
    </row>
    <row r="612" spans="1:16">
      <c r="A612" s="149" t="s">
        <v>937</v>
      </c>
      <c r="B612" s="48" t="s">
        <v>26</v>
      </c>
      <c r="C612" s="149"/>
      <c r="D612" s="149" t="s">
        <v>3005</v>
      </c>
      <c r="E612" s="149" t="s">
        <v>1634</v>
      </c>
      <c r="F612" s="149" t="s">
        <v>3078</v>
      </c>
      <c r="G612" s="149"/>
      <c r="H612" s="149" t="s">
        <v>1638</v>
      </c>
      <c r="I612" s="150">
        <v>42333</v>
      </c>
      <c r="J612" s="151" t="s">
        <v>12</v>
      </c>
      <c r="K612" s="150">
        <v>42333</v>
      </c>
      <c r="L612" s="152">
        <f>K612-I612</f>
        <v>0</v>
      </c>
      <c r="M612" s="149" t="s">
        <v>41</v>
      </c>
      <c r="N612" s="149" t="s">
        <v>3329</v>
      </c>
      <c r="O612" s="153">
        <f>YEAR(I612)</f>
        <v>2015</v>
      </c>
      <c r="P612" s="154">
        <f>MONTH(I612)</f>
        <v>11</v>
      </c>
    </row>
    <row r="613" spans="1:16">
      <c r="A613" s="149" t="s">
        <v>3298</v>
      </c>
      <c r="B613" s="48" t="s">
        <v>26</v>
      </c>
      <c r="C613" s="149"/>
      <c r="D613" s="149" t="s">
        <v>3005</v>
      </c>
      <c r="E613" s="149" t="s">
        <v>1634</v>
      </c>
      <c r="F613" s="149"/>
      <c r="G613" s="149"/>
      <c r="H613" s="149"/>
      <c r="I613" s="150">
        <v>42333</v>
      </c>
      <c r="J613" s="151" t="s">
        <v>12</v>
      </c>
      <c r="K613" s="150">
        <v>42333</v>
      </c>
      <c r="L613" s="152">
        <f>K613-I613</f>
        <v>0</v>
      </c>
      <c r="M613" s="149" t="s">
        <v>41</v>
      </c>
      <c r="N613" s="149" t="s">
        <v>3329</v>
      </c>
      <c r="O613" s="153">
        <f>YEAR(I613)</f>
        <v>2015</v>
      </c>
      <c r="P613" s="154">
        <f>MONTH(I613)</f>
        <v>11</v>
      </c>
    </row>
    <row r="614" spans="1:16">
      <c r="A614" s="149" t="s">
        <v>2800</v>
      </c>
      <c r="B614" s="48" t="s">
        <v>26</v>
      </c>
      <c r="C614" s="149"/>
      <c r="D614" s="149" t="s">
        <v>3005</v>
      </c>
      <c r="E614" s="149" t="s">
        <v>1634</v>
      </c>
      <c r="F614" s="149" t="s">
        <v>3078</v>
      </c>
      <c r="G614" s="149"/>
      <c r="H614" s="149" t="s">
        <v>1638</v>
      </c>
      <c r="I614" s="150">
        <v>42333</v>
      </c>
      <c r="J614" s="151" t="s">
        <v>12</v>
      </c>
      <c r="K614" s="150">
        <v>42333</v>
      </c>
      <c r="L614" s="152">
        <f>K614-I614</f>
        <v>0</v>
      </c>
      <c r="M614" s="149" t="s">
        <v>41</v>
      </c>
      <c r="N614" s="149" t="s">
        <v>3329</v>
      </c>
      <c r="O614" s="153">
        <f>YEAR(I614)</f>
        <v>2015</v>
      </c>
      <c r="P614" s="154">
        <f>MONTH(I614)</f>
        <v>11</v>
      </c>
    </row>
    <row r="615" spans="1:16">
      <c r="A615" s="149" t="s">
        <v>3299</v>
      </c>
      <c r="B615" s="48" t="s">
        <v>26</v>
      </c>
      <c r="C615" s="149"/>
      <c r="D615" s="149" t="s">
        <v>3005</v>
      </c>
      <c r="E615" s="149" t="s">
        <v>1634</v>
      </c>
      <c r="F615" s="149" t="s">
        <v>2854</v>
      </c>
      <c r="G615" s="149"/>
      <c r="H615" s="149" t="s">
        <v>1953</v>
      </c>
      <c r="I615" s="150">
        <v>42333</v>
      </c>
      <c r="J615" s="151" t="s">
        <v>12</v>
      </c>
      <c r="K615" s="150">
        <v>42333</v>
      </c>
      <c r="L615" s="152">
        <f>K615-I615</f>
        <v>0</v>
      </c>
      <c r="M615" s="149" t="s">
        <v>413</v>
      </c>
      <c r="N615" s="149"/>
      <c r="O615" s="153">
        <f>YEAR(I615)</f>
        <v>2015</v>
      </c>
      <c r="P615" s="154">
        <f>MONTH(I615)</f>
        <v>11</v>
      </c>
    </row>
    <row r="616" spans="1:16">
      <c r="A616" s="149" t="s">
        <v>3300</v>
      </c>
      <c r="B616" s="48" t="s">
        <v>26</v>
      </c>
      <c r="C616" s="149"/>
      <c r="D616" s="149" t="s">
        <v>3005</v>
      </c>
      <c r="E616" s="149" t="s">
        <v>1634</v>
      </c>
      <c r="F616" s="149" t="s">
        <v>2134</v>
      </c>
      <c r="G616" s="149"/>
      <c r="H616" s="149" t="s">
        <v>1953</v>
      </c>
      <c r="I616" s="150">
        <v>42333</v>
      </c>
      <c r="J616" s="151" t="s">
        <v>12</v>
      </c>
      <c r="K616" s="150">
        <v>42333</v>
      </c>
      <c r="L616" s="152">
        <f>K616-I616</f>
        <v>0</v>
      </c>
      <c r="M616" s="149" t="s">
        <v>41</v>
      </c>
      <c r="N616" s="149" t="s">
        <v>25</v>
      </c>
      <c r="O616" s="153">
        <f>YEAR(I616)</f>
        <v>2015</v>
      </c>
      <c r="P616" s="154">
        <f>MONTH(I616)</f>
        <v>11</v>
      </c>
    </row>
    <row r="617" spans="1:16">
      <c r="A617" s="149" t="s">
        <v>3301</v>
      </c>
      <c r="B617" s="48" t="s">
        <v>26</v>
      </c>
      <c r="C617" s="149"/>
      <c r="D617" s="149" t="s">
        <v>3005</v>
      </c>
      <c r="E617" s="149" t="s">
        <v>1634</v>
      </c>
      <c r="F617" s="149"/>
      <c r="G617" s="155"/>
      <c r="H617" s="149"/>
      <c r="I617" s="150">
        <v>42333</v>
      </c>
      <c r="J617" s="151" t="s">
        <v>12</v>
      </c>
      <c r="K617" s="150">
        <v>42333</v>
      </c>
      <c r="L617" s="152">
        <f>K617-I617</f>
        <v>0</v>
      </c>
      <c r="M617" s="149" t="s">
        <v>41</v>
      </c>
      <c r="N617" s="149" t="s">
        <v>25</v>
      </c>
      <c r="O617" s="153">
        <f>YEAR(I617)</f>
        <v>2015</v>
      </c>
      <c r="P617" s="154">
        <f>MONTH(I617)</f>
        <v>11</v>
      </c>
    </row>
    <row r="618" spans="1:16">
      <c r="A618" s="149" t="s">
        <v>2183</v>
      </c>
      <c r="B618" s="48" t="s">
        <v>26</v>
      </c>
      <c r="C618" s="149"/>
      <c r="D618" s="149" t="s">
        <v>3005</v>
      </c>
      <c r="E618" s="149" t="s">
        <v>1634</v>
      </c>
      <c r="F618" s="149"/>
      <c r="G618" s="155"/>
      <c r="H618" s="149"/>
      <c r="I618" s="150">
        <v>42333</v>
      </c>
      <c r="J618" s="151" t="s">
        <v>12</v>
      </c>
      <c r="K618" s="150">
        <v>42333</v>
      </c>
      <c r="L618" s="152">
        <f>K618-I618</f>
        <v>0</v>
      </c>
      <c r="M618" s="149" t="s">
        <v>41</v>
      </c>
      <c r="N618" s="149" t="s">
        <v>3329</v>
      </c>
      <c r="O618" s="153">
        <f>YEAR(I618)</f>
        <v>2015</v>
      </c>
      <c r="P618" s="154">
        <f>MONTH(I618)</f>
        <v>11</v>
      </c>
    </row>
    <row r="619" spans="1:16">
      <c r="A619" s="149" t="s">
        <v>3302</v>
      </c>
      <c r="B619" s="48" t="s">
        <v>26</v>
      </c>
      <c r="C619" s="149"/>
      <c r="D619" s="149" t="s">
        <v>3005</v>
      </c>
      <c r="E619" s="149" t="s">
        <v>1634</v>
      </c>
      <c r="F619" s="149"/>
      <c r="G619" s="149"/>
      <c r="H619" s="149"/>
      <c r="I619" s="150">
        <v>42333</v>
      </c>
      <c r="J619" s="151" t="s">
        <v>12</v>
      </c>
      <c r="K619" s="150">
        <v>42333</v>
      </c>
      <c r="L619" s="152">
        <f>K619-I619</f>
        <v>0</v>
      </c>
      <c r="M619" s="149" t="s">
        <v>41</v>
      </c>
      <c r="N619" s="149" t="s">
        <v>25</v>
      </c>
      <c r="O619" s="153">
        <f>YEAR(I619)</f>
        <v>2015</v>
      </c>
      <c r="P619" s="154">
        <f>MONTH(I619)</f>
        <v>11</v>
      </c>
    </row>
    <row r="620" spans="1:16">
      <c r="A620" s="149" t="s">
        <v>3303</v>
      </c>
      <c r="B620" s="48" t="s">
        <v>26</v>
      </c>
      <c r="C620" s="149"/>
      <c r="D620" s="149" t="s">
        <v>3005</v>
      </c>
      <c r="E620" s="149" t="s">
        <v>1634</v>
      </c>
      <c r="F620" s="149"/>
      <c r="G620" s="149"/>
      <c r="H620" s="149"/>
      <c r="I620" s="150">
        <v>42333</v>
      </c>
      <c r="J620" s="151" t="s">
        <v>12</v>
      </c>
      <c r="K620" s="150">
        <v>42333</v>
      </c>
      <c r="L620" s="152">
        <f>K620-I620</f>
        <v>0</v>
      </c>
      <c r="M620" s="149" t="s">
        <v>41</v>
      </c>
      <c r="N620" s="149" t="s">
        <v>3329</v>
      </c>
      <c r="O620" s="153">
        <f>YEAR(I620)</f>
        <v>2015</v>
      </c>
      <c r="P620" s="154">
        <f>MONTH(I620)</f>
        <v>11</v>
      </c>
    </row>
    <row r="621" spans="1:16">
      <c r="A621" s="149" t="s">
        <v>3304</v>
      </c>
      <c r="B621" s="48" t="s">
        <v>26</v>
      </c>
      <c r="C621" s="149"/>
      <c r="D621" s="149" t="s">
        <v>3005</v>
      </c>
      <c r="E621" s="149" t="s">
        <v>1634</v>
      </c>
      <c r="F621" s="149"/>
      <c r="G621" s="155"/>
      <c r="H621" s="149"/>
      <c r="I621" s="150">
        <v>42333</v>
      </c>
      <c r="J621" s="151" t="s">
        <v>12</v>
      </c>
      <c r="K621" s="150">
        <v>42333</v>
      </c>
      <c r="L621" s="152">
        <f>K621-I621</f>
        <v>0</v>
      </c>
      <c r="M621" s="149" t="s">
        <v>41</v>
      </c>
      <c r="N621" s="149" t="s">
        <v>25</v>
      </c>
      <c r="O621" s="153">
        <f>YEAR(I621)</f>
        <v>2015</v>
      </c>
      <c r="P621" s="154">
        <f>MONTH(I621)</f>
        <v>11</v>
      </c>
    </row>
    <row r="622" spans="1:16">
      <c r="A622" s="149" t="s">
        <v>3305</v>
      </c>
      <c r="B622" s="48" t="s">
        <v>26</v>
      </c>
      <c r="C622" s="149"/>
      <c r="D622" s="149" t="s">
        <v>3005</v>
      </c>
      <c r="E622" s="149" t="s">
        <v>1634</v>
      </c>
      <c r="F622" s="149"/>
      <c r="G622" s="149"/>
      <c r="H622" s="149"/>
      <c r="I622" s="150">
        <v>42333</v>
      </c>
      <c r="J622" s="151" t="s">
        <v>12</v>
      </c>
      <c r="K622" s="150">
        <v>42333</v>
      </c>
      <c r="L622" s="152">
        <f>K622-I622</f>
        <v>0</v>
      </c>
      <c r="M622" s="149" t="s">
        <v>41</v>
      </c>
      <c r="N622" s="149" t="s">
        <v>25</v>
      </c>
      <c r="O622" s="153">
        <f>YEAR(I622)</f>
        <v>2015</v>
      </c>
      <c r="P622" s="154">
        <f>MONTH(I622)</f>
        <v>11</v>
      </c>
    </row>
    <row r="623" spans="1:16">
      <c r="A623" s="149" t="s">
        <v>3306</v>
      </c>
      <c r="B623" s="48" t="s">
        <v>26</v>
      </c>
      <c r="C623" s="149"/>
      <c r="D623" s="149" t="s">
        <v>3005</v>
      </c>
      <c r="E623" s="149" t="s">
        <v>1634</v>
      </c>
      <c r="F623" s="149"/>
      <c r="G623" s="155"/>
      <c r="H623" s="149"/>
      <c r="I623" s="150">
        <v>42333</v>
      </c>
      <c r="J623" s="151" t="s">
        <v>12</v>
      </c>
      <c r="K623" s="150">
        <v>42333</v>
      </c>
      <c r="L623" s="152">
        <f>K623-I623</f>
        <v>0</v>
      </c>
      <c r="M623" s="149" t="s">
        <v>41</v>
      </c>
      <c r="N623" s="149" t="s">
        <v>2705</v>
      </c>
      <c r="O623" s="153">
        <f>YEAR(I623)</f>
        <v>2015</v>
      </c>
      <c r="P623" s="154">
        <f>MONTH(I623)</f>
        <v>11</v>
      </c>
    </row>
    <row r="624" spans="1:16">
      <c r="A624" s="149" t="s">
        <v>3307</v>
      </c>
      <c r="B624" s="48" t="s">
        <v>26</v>
      </c>
      <c r="C624" s="149"/>
      <c r="D624" s="149" t="s">
        <v>3005</v>
      </c>
      <c r="E624" s="149" t="s">
        <v>1634</v>
      </c>
      <c r="F624" s="149"/>
      <c r="G624" s="149"/>
      <c r="H624" s="149"/>
      <c r="I624" s="150">
        <v>42333</v>
      </c>
      <c r="J624" s="151" t="s">
        <v>12</v>
      </c>
      <c r="K624" s="150">
        <v>42333</v>
      </c>
      <c r="L624" s="152">
        <f>K624-I624</f>
        <v>0</v>
      </c>
      <c r="M624" s="149" t="s">
        <v>41</v>
      </c>
      <c r="N624" s="149" t="s">
        <v>3336</v>
      </c>
      <c r="O624" s="153">
        <f>YEAR(I624)</f>
        <v>2015</v>
      </c>
      <c r="P624" s="154">
        <f>MONTH(I624)</f>
        <v>11</v>
      </c>
    </row>
    <row r="625" spans="1:16">
      <c r="A625" s="149" t="s">
        <v>3308</v>
      </c>
      <c r="B625" s="48" t="s">
        <v>26</v>
      </c>
      <c r="C625" s="149"/>
      <c r="D625" s="149" t="s">
        <v>3005</v>
      </c>
      <c r="E625" s="149" t="s">
        <v>1634</v>
      </c>
      <c r="F625" s="149"/>
      <c r="G625" s="149"/>
      <c r="H625" s="149"/>
      <c r="I625" s="150">
        <v>42333</v>
      </c>
      <c r="J625" s="151" t="s">
        <v>12</v>
      </c>
      <c r="K625" s="150">
        <v>42333</v>
      </c>
      <c r="L625" s="152">
        <f>K625-I625</f>
        <v>0</v>
      </c>
      <c r="M625" s="149" t="s">
        <v>41</v>
      </c>
      <c r="N625" s="149" t="s">
        <v>3335</v>
      </c>
      <c r="O625" s="153">
        <f>YEAR(I625)</f>
        <v>2015</v>
      </c>
      <c r="P625" s="154">
        <f>MONTH(I625)</f>
        <v>11</v>
      </c>
    </row>
    <row r="626" spans="1:16">
      <c r="A626" s="149" t="s">
        <v>3309</v>
      </c>
      <c r="B626" s="48" t="s">
        <v>26</v>
      </c>
      <c r="C626" s="149"/>
      <c r="D626" s="149" t="s">
        <v>3005</v>
      </c>
      <c r="E626" s="149" t="s">
        <v>1634</v>
      </c>
      <c r="F626" s="149"/>
      <c r="G626" s="155"/>
      <c r="H626" s="149"/>
      <c r="I626" s="150">
        <v>42333</v>
      </c>
      <c r="J626" s="151" t="s">
        <v>12</v>
      </c>
      <c r="K626" s="150">
        <v>42333</v>
      </c>
      <c r="L626" s="152">
        <f>K626-I626</f>
        <v>0</v>
      </c>
      <c r="M626" s="149" t="s">
        <v>41</v>
      </c>
      <c r="N626" s="149" t="s">
        <v>25</v>
      </c>
      <c r="O626" s="153">
        <f>YEAR(I626)</f>
        <v>2015</v>
      </c>
      <c r="P626" s="154">
        <f>MONTH(I626)</f>
        <v>11</v>
      </c>
    </row>
    <row r="627" spans="1:16">
      <c r="A627" s="149" t="s">
        <v>3310</v>
      </c>
      <c r="B627" s="48" t="s">
        <v>26</v>
      </c>
      <c r="C627" s="149"/>
      <c r="D627" s="149" t="s">
        <v>3005</v>
      </c>
      <c r="E627" s="149" t="s">
        <v>1634</v>
      </c>
      <c r="F627" s="149"/>
      <c r="G627" s="149"/>
      <c r="H627" s="149"/>
      <c r="I627" s="150">
        <v>42333</v>
      </c>
      <c r="J627" s="151" t="s">
        <v>12</v>
      </c>
      <c r="K627" s="150">
        <v>42333</v>
      </c>
      <c r="L627" s="152">
        <f>K627-I627</f>
        <v>0</v>
      </c>
      <c r="M627" s="149" t="s">
        <v>41</v>
      </c>
      <c r="N627" s="149" t="s">
        <v>25</v>
      </c>
      <c r="O627" s="153">
        <f>YEAR(I627)</f>
        <v>2015</v>
      </c>
      <c r="P627" s="154">
        <f>MONTH(I627)</f>
        <v>11</v>
      </c>
    </row>
    <row r="628" spans="1:16">
      <c r="A628" s="149" t="s">
        <v>3311</v>
      </c>
      <c r="B628" s="48" t="s">
        <v>26</v>
      </c>
      <c r="C628" s="149"/>
      <c r="D628" s="149" t="s">
        <v>3005</v>
      </c>
      <c r="E628" s="149" t="s">
        <v>1634</v>
      </c>
      <c r="F628" s="149"/>
      <c r="G628" s="149"/>
      <c r="H628" s="149"/>
      <c r="I628" s="150">
        <v>42333</v>
      </c>
      <c r="J628" s="151" t="s">
        <v>12</v>
      </c>
      <c r="K628" s="150">
        <v>42333</v>
      </c>
      <c r="L628" s="152">
        <f>K628-I628</f>
        <v>0</v>
      </c>
      <c r="M628" s="149" t="s">
        <v>41</v>
      </c>
      <c r="N628" s="149" t="s">
        <v>3329</v>
      </c>
      <c r="O628" s="153">
        <f>YEAR(I628)</f>
        <v>2015</v>
      </c>
      <c r="P628" s="154">
        <f>MONTH(I628)</f>
        <v>11</v>
      </c>
    </row>
    <row r="629" spans="1:16">
      <c r="A629" s="149" t="s">
        <v>3312</v>
      </c>
      <c r="B629" s="48" t="s">
        <v>26</v>
      </c>
      <c r="C629" s="149"/>
      <c r="D629" s="149" t="s">
        <v>3005</v>
      </c>
      <c r="E629" s="149" t="s">
        <v>1634</v>
      </c>
      <c r="F629" s="149"/>
      <c r="G629" s="149"/>
      <c r="H629" s="149"/>
      <c r="I629" s="150">
        <v>42333</v>
      </c>
      <c r="J629" s="151" t="s">
        <v>12</v>
      </c>
      <c r="K629" s="150">
        <v>42333</v>
      </c>
      <c r="L629" s="152">
        <f>K629-I629</f>
        <v>0</v>
      </c>
      <c r="M629" s="149" t="s">
        <v>41</v>
      </c>
      <c r="N629" s="149" t="s">
        <v>25</v>
      </c>
      <c r="O629" s="153">
        <f>YEAR(I629)</f>
        <v>2015</v>
      </c>
      <c r="P629" s="154">
        <f>MONTH(I629)</f>
        <v>11</v>
      </c>
    </row>
    <row r="630" spans="1:16">
      <c r="A630" s="149" t="s">
        <v>3313</v>
      </c>
      <c r="B630" s="48" t="s">
        <v>26</v>
      </c>
      <c r="C630" s="149"/>
      <c r="D630" s="149" t="s">
        <v>3005</v>
      </c>
      <c r="E630" s="149" t="s">
        <v>1634</v>
      </c>
      <c r="F630" s="149"/>
      <c r="G630" s="155"/>
      <c r="H630" s="149"/>
      <c r="I630" s="150">
        <v>42333</v>
      </c>
      <c r="J630" s="151" t="s">
        <v>12</v>
      </c>
      <c r="K630" s="150">
        <v>42333</v>
      </c>
      <c r="L630" s="152">
        <f>K630-I630</f>
        <v>0</v>
      </c>
      <c r="M630" s="149" t="s">
        <v>41</v>
      </c>
      <c r="N630" s="149" t="s">
        <v>3329</v>
      </c>
      <c r="O630" s="153">
        <f>YEAR(I630)</f>
        <v>2015</v>
      </c>
      <c r="P630" s="154">
        <f>MONTH(I630)</f>
        <v>11</v>
      </c>
    </row>
    <row r="631" spans="1:16">
      <c r="A631" s="149" t="s">
        <v>3314</v>
      </c>
      <c r="B631" s="48" t="s">
        <v>26</v>
      </c>
      <c r="C631" s="149"/>
      <c r="D631" s="149" t="s">
        <v>3005</v>
      </c>
      <c r="E631" s="149" t="s">
        <v>1634</v>
      </c>
      <c r="F631" s="149"/>
      <c r="G631" s="149"/>
      <c r="H631" s="149"/>
      <c r="I631" s="150">
        <v>42333</v>
      </c>
      <c r="J631" s="151" t="s">
        <v>12</v>
      </c>
      <c r="K631" s="150">
        <v>42333</v>
      </c>
      <c r="L631" s="152">
        <f>K631-I631</f>
        <v>0</v>
      </c>
      <c r="M631" s="149" t="s">
        <v>41</v>
      </c>
      <c r="N631" s="149" t="s">
        <v>3329</v>
      </c>
      <c r="O631" s="153">
        <f>YEAR(I631)</f>
        <v>2015</v>
      </c>
      <c r="P631" s="154">
        <f>MONTH(I631)</f>
        <v>11</v>
      </c>
    </row>
    <row r="632" spans="1:16">
      <c r="A632" s="149" t="s">
        <v>317</v>
      </c>
      <c r="B632" s="48" t="s">
        <v>26</v>
      </c>
      <c r="C632" s="149"/>
      <c r="D632" s="149" t="s">
        <v>3005</v>
      </c>
      <c r="E632" s="149" t="s">
        <v>1634</v>
      </c>
      <c r="F632" s="149" t="s">
        <v>2205</v>
      </c>
      <c r="G632" s="155"/>
      <c r="H632" s="149" t="s">
        <v>2097</v>
      </c>
      <c r="I632" s="150">
        <v>42333</v>
      </c>
      <c r="J632" s="151" t="s">
        <v>12</v>
      </c>
      <c r="K632" s="150">
        <v>42333</v>
      </c>
      <c r="L632" s="152">
        <f>K632-I632</f>
        <v>0</v>
      </c>
      <c r="M632" s="149" t="s">
        <v>41</v>
      </c>
      <c r="N632" s="149" t="s">
        <v>2705</v>
      </c>
      <c r="O632" s="153">
        <f>YEAR(I632)</f>
        <v>2015</v>
      </c>
      <c r="P632" s="154">
        <f>MONTH(I632)</f>
        <v>11</v>
      </c>
    </row>
    <row r="633" spans="1:16">
      <c r="A633" s="149" t="s">
        <v>3267</v>
      </c>
      <c r="B633" s="48" t="s">
        <v>26</v>
      </c>
      <c r="C633" s="149"/>
      <c r="D633" s="149" t="s">
        <v>3005</v>
      </c>
      <c r="E633" s="149" t="s">
        <v>1634</v>
      </c>
      <c r="F633" s="149" t="s">
        <v>3327</v>
      </c>
      <c r="G633" s="149"/>
      <c r="H633" s="149" t="s">
        <v>636</v>
      </c>
      <c r="I633" s="150">
        <v>42333</v>
      </c>
      <c r="J633" s="151" t="s">
        <v>12</v>
      </c>
      <c r="K633" s="150">
        <v>42333</v>
      </c>
      <c r="L633" s="152">
        <f>K633-I633</f>
        <v>0</v>
      </c>
      <c r="M633" s="149" t="s">
        <v>41</v>
      </c>
      <c r="N633" s="149" t="s">
        <v>25</v>
      </c>
      <c r="O633" s="153">
        <f>YEAR(I633)</f>
        <v>2015</v>
      </c>
      <c r="P633" s="154">
        <f>MONTH(I633)</f>
        <v>11</v>
      </c>
    </row>
    <row r="634" spans="1:16">
      <c r="A634" s="149" t="s">
        <v>3315</v>
      </c>
      <c r="B634" s="48" t="s">
        <v>26</v>
      </c>
      <c r="C634" s="149"/>
      <c r="D634" s="149" t="s">
        <v>3005</v>
      </c>
      <c r="E634" s="149" t="s">
        <v>1634</v>
      </c>
      <c r="F634" s="149" t="s">
        <v>3015</v>
      </c>
      <c r="G634" s="155"/>
      <c r="H634" s="149" t="s">
        <v>3015</v>
      </c>
      <c r="I634" s="150">
        <v>42333</v>
      </c>
      <c r="J634" s="151" t="s">
        <v>12</v>
      </c>
      <c r="K634" s="150">
        <v>42333</v>
      </c>
      <c r="L634" s="152">
        <f>K634-I634</f>
        <v>0</v>
      </c>
      <c r="M634" s="149" t="s">
        <v>41</v>
      </c>
      <c r="N634" s="149" t="s">
        <v>25</v>
      </c>
      <c r="O634" s="153">
        <f>YEAR(I634)</f>
        <v>2015</v>
      </c>
      <c r="P634" s="154">
        <f>MONTH(I634)</f>
        <v>11</v>
      </c>
    </row>
    <row r="635" spans="1:16">
      <c r="A635" s="149" t="s">
        <v>2855</v>
      </c>
      <c r="B635" s="48" t="s">
        <v>26</v>
      </c>
      <c r="C635" s="149"/>
      <c r="D635" s="149" t="s">
        <v>3005</v>
      </c>
      <c r="E635" s="149" t="s">
        <v>1634</v>
      </c>
      <c r="F635" s="149" t="s">
        <v>914</v>
      </c>
      <c r="G635" s="149"/>
      <c r="H635" s="149" t="s">
        <v>1638</v>
      </c>
      <c r="I635" s="150">
        <v>42333</v>
      </c>
      <c r="J635" s="151" t="s">
        <v>12</v>
      </c>
      <c r="K635" s="150">
        <v>42333</v>
      </c>
      <c r="L635" s="152">
        <f>K635-I635</f>
        <v>0</v>
      </c>
      <c r="M635" s="149" t="s">
        <v>41</v>
      </c>
      <c r="N635" s="149" t="s">
        <v>2792</v>
      </c>
      <c r="O635" s="153">
        <f>YEAR(I635)</f>
        <v>2015</v>
      </c>
      <c r="P635" s="154">
        <f>MONTH(I635)</f>
        <v>11</v>
      </c>
    </row>
    <row r="636" spans="1:16">
      <c r="A636" s="149" t="s">
        <v>3316</v>
      </c>
      <c r="B636" s="48" t="s">
        <v>26</v>
      </c>
      <c r="C636" s="149"/>
      <c r="D636" s="149" t="s">
        <v>3005</v>
      </c>
      <c r="E636" s="149" t="s">
        <v>1634</v>
      </c>
      <c r="F636" s="149" t="s">
        <v>3078</v>
      </c>
      <c r="G636" s="149"/>
      <c r="H636" s="149" t="s">
        <v>1638</v>
      </c>
      <c r="I636" s="150">
        <v>42333</v>
      </c>
      <c r="J636" s="151" t="s">
        <v>12</v>
      </c>
      <c r="K636" s="150">
        <v>42333</v>
      </c>
      <c r="L636" s="152">
        <f>K636-I636</f>
        <v>0</v>
      </c>
      <c r="M636" s="149" t="s">
        <v>41</v>
      </c>
      <c r="N636" s="149" t="s">
        <v>3337</v>
      </c>
      <c r="O636" s="153">
        <f>YEAR(I636)</f>
        <v>2015</v>
      </c>
      <c r="P636" s="154">
        <f>MONTH(I636)</f>
        <v>11</v>
      </c>
    </row>
    <row r="637" spans="1:16">
      <c r="A637" s="149" t="s">
        <v>3317</v>
      </c>
      <c r="B637" s="48" t="s">
        <v>26</v>
      </c>
      <c r="C637" s="149"/>
      <c r="D637" s="149" t="s">
        <v>3005</v>
      </c>
      <c r="E637" s="149" t="s">
        <v>1634</v>
      </c>
      <c r="F637" s="149" t="s">
        <v>846</v>
      </c>
      <c r="G637" s="149"/>
      <c r="H637" s="149" t="s">
        <v>1638</v>
      </c>
      <c r="I637" s="150">
        <v>42333</v>
      </c>
      <c r="J637" s="151" t="s">
        <v>12</v>
      </c>
      <c r="K637" s="150">
        <v>42333</v>
      </c>
      <c r="L637" s="152">
        <f>K637-I637</f>
        <v>0</v>
      </c>
      <c r="M637" s="149" t="s">
        <v>41</v>
      </c>
      <c r="N637" s="149" t="s">
        <v>25</v>
      </c>
      <c r="O637" s="153">
        <f>YEAR(I637)</f>
        <v>2015</v>
      </c>
      <c r="P637" s="154">
        <f>MONTH(I637)</f>
        <v>11</v>
      </c>
    </row>
    <row r="638" spans="1:16">
      <c r="A638" s="149" t="s">
        <v>3318</v>
      </c>
      <c r="B638" s="48" t="s">
        <v>26</v>
      </c>
      <c r="C638" s="149"/>
      <c r="D638" s="149" t="s">
        <v>3005</v>
      </c>
      <c r="E638" s="149" t="s">
        <v>1634</v>
      </c>
      <c r="F638" s="149" t="s">
        <v>3078</v>
      </c>
      <c r="G638" s="149"/>
      <c r="H638" s="149" t="s">
        <v>1638</v>
      </c>
      <c r="I638" s="150">
        <v>42333</v>
      </c>
      <c r="J638" s="151" t="s">
        <v>12</v>
      </c>
      <c r="K638" s="150">
        <v>42333</v>
      </c>
      <c r="L638" s="152">
        <f>K638-I638</f>
        <v>0</v>
      </c>
      <c r="M638" s="149" t="s">
        <v>41</v>
      </c>
      <c r="N638" s="149" t="s">
        <v>3329</v>
      </c>
      <c r="O638" s="153">
        <f>YEAR(I638)</f>
        <v>2015</v>
      </c>
      <c r="P638" s="154">
        <f>MONTH(I638)</f>
        <v>11</v>
      </c>
    </row>
    <row r="639" spans="1:16">
      <c r="A639" s="149" t="s">
        <v>2763</v>
      </c>
      <c r="B639" s="48" t="s">
        <v>26</v>
      </c>
      <c r="C639" s="149"/>
      <c r="D639" s="149" t="s">
        <v>3005</v>
      </c>
      <c r="E639" s="149" t="s">
        <v>1634</v>
      </c>
      <c r="F639" s="149" t="s">
        <v>3078</v>
      </c>
      <c r="G639" s="149"/>
      <c r="H639" s="149" t="s">
        <v>1638</v>
      </c>
      <c r="I639" s="150">
        <v>42333</v>
      </c>
      <c r="J639" s="151" t="s">
        <v>12</v>
      </c>
      <c r="K639" s="150">
        <v>42333</v>
      </c>
      <c r="L639" s="152">
        <f>K639-I639</f>
        <v>0</v>
      </c>
      <c r="M639" s="149" t="s">
        <v>41</v>
      </c>
      <c r="N639" s="149" t="s">
        <v>53</v>
      </c>
      <c r="O639" s="153">
        <f>YEAR(I639)</f>
        <v>2015</v>
      </c>
      <c r="P639" s="154">
        <f>MONTH(I639)</f>
        <v>11</v>
      </c>
    </row>
    <row r="640" spans="1:16">
      <c r="A640" s="149" t="s">
        <v>3319</v>
      </c>
      <c r="B640" s="48" t="s">
        <v>26</v>
      </c>
      <c r="C640" s="149"/>
      <c r="D640" s="149" t="s">
        <v>3005</v>
      </c>
      <c r="E640" s="149" t="s">
        <v>1634</v>
      </c>
      <c r="F640" s="149" t="s">
        <v>2098</v>
      </c>
      <c r="G640" s="149"/>
      <c r="H640" s="149" t="s">
        <v>2097</v>
      </c>
      <c r="I640" s="150">
        <v>42333</v>
      </c>
      <c r="J640" s="151" t="s">
        <v>12</v>
      </c>
      <c r="K640" s="150">
        <v>42333</v>
      </c>
      <c r="L640" s="152">
        <f>K640-I640</f>
        <v>0</v>
      </c>
      <c r="M640" s="149" t="s">
        <v>41</v>
      </c>
      <c r="N640" s="149" t="s">
        <v>25</v>
      </c>
      <c r="O640" s="153">
        <f>YEAR(I640)</f>
        <v>2015</v>
      </c>
      <c r="P640" s="154">
        <f>MONTH(I640)</f>
        <v>11</v>
      </c>
    </row>
    <row r="641" spans="1:16">
      <c r="A641" s="149" t="s">
        <v>3320</v>
      </c>
      <c r="B641" s="48" t="s">
        <v>26</v>
      </c>
      <c r="C641" s="149"/>
      <c r="D641" s="149" t="s">
        <v>3005</v>
      </c>
      <c r="E641" s="149" t="s">
        <v>1634</v>
      </c>
      <c r="F641" s="149" t="s">
        <v>119</v>
      </c>
      <c r="G641" s="149"/>
      <c r="H641" s="149" t="s">
        <v>1734</v>
      </c>
      <c r="I641" s="150">
        <v>42333</v>
      </c>
      <c r="J641" s="151" t="s">
        <v>12</v>
      </c>
      <c r="K641" s="150">
        <v>42333</v>
      </c>
      <c r="L641" s="152">
        <f>K641-I641</f>
        <v>0</v>
      </c>
      <c r="M641" s="149" t="s">
        <v>41</v>
      </c>
      <c r="N641" s="149" t="s">
        <v>3338</v>
      </c>
      <c r="O641" s="153">
        <f>YEAR(I641)</f>
        <v>2015</v>
      </c>
      <c r="P641" s="154">
        <f>MONTH(I641)</f>
        <v>11</v>
      </c>
    </row>
    <row r="642" spans="1:16">
      <c r="A642" s="149" t="s">
        <v>3209</v>
      </c>
      <c r="B642" s="48" t="s">
        <v>26</v>
      </c>
      <c r="C642" s="149"/>
      <c r="D642" s="149" t="s">
        <v>3005</v>
      </c>
      <c r="E642" s="149" t="s">
        <v>1634</v>
      </c>
      <c r="F642" s="149" t="s">
        <v>2098</v>
      </c>
      <c r="G642" s="149"/>
      <c r="H642" s="149" t="s">
        <v>2097</v>
      </c>
      <c r="I642" s="150">
        <v>42333</v>
      </c>
      <c r="J642" s="151" t="s">
        <v>12</v>
      </c>
      <c r="K642" s="150">
        <v>42333</v>
      </c>
      <c r="L642" s="152">
        <f>K642-I642</f>
        <v>0</v>
      </c>
      <c r="M642" s="149" t="s">
        <v>41</v>
      </c>
      <c r="N642" s="149" t="s">
        <v>25</v>
      </c>
      <c r="O642" s="153">
        <f>YEAR(I642)</f>
        <v>2015</v>
      </c>
      <c r="P642" s="154">
        <f>MONTH(I642)</f>
        <v>11</v>
      </c>
    </row>
    <row r="643" spans="1:16">
      <c r="A643" s="149" t="s">
        <v>3321</v>
      </c>
      <c r="B643" s="48" t="s">
        <v>26</v>
      </c>
      <c r="C643" s="149"/>
      <c r="D643" s="149" t="s">
        <v>3005</v>
      </c>
      <c r="E643" s="149" t="s">
        <v>1634</v>
      </c>
      <c r="F643" s="149" t="s">
        <v>2098</v>
      </c>
      <c r="G643" s="155"/>
      <c r="H643" s="149" t="s">
        <v>2097</v>
      </c>
      <c r="I643" s="150">
        <v>42333</v>
      </c>
      <c r="J643" s="151" t="s">
        <v>12</v>
      </c>
      <c r="K643" s="150">
        <v>42333</v>
      </c>
      <c r="L643" s="152">
        <f>K643-I643</f>
        <v>0</v>
      </c>
      <c r="M643" s="149" t="s">
        <v>41</v>
      </c>
      <c r="N643" s="149" t="s">
        <v>25</v>
      </c>
      <c r="O643" s="153">
        <f>YEAR(I643)</f>
        <v>2015</v>
      </c>
      <c r="P643" s="154">
        <f>MONTH(I643)</f>
        <v>11</v>
      </c>
    </row>
    <row r="644" spans="1:16">
      <c r="A644" s="149" t="s">
        <v>3322</v>
      </c>
      <c r="B644" s="48" t="s">
        <v>26</v>
      </c>
      <c r="C644" s="149"/>
      <c r="D644" s="149" t="s">
        <v>3005</v>
      </c>
      <c r="E644" s="149" t="s">
        <v>1634</v>
      </c>
      <c r="F644" s="149" t="s">
        <v>3078</v>
      </c>
      <c r="G644" s="149"/>
      <c r="H644" s="149" t="s">
        <v>1638</v>
      </c>
      <c r="I644" s="150">
        <v>42333</v>
      </c>
      <c r="J644" s="151" t="s">
        <v>12</v>
      </c>
      <c r="K644" s="150">
        <v>42333</v>
      </c>
      <c r="L644" s="152">
        <f>K644-I644</f>
        <v>0</v>
      </c>
      <c r="M644" s="149" t="s">
        <v>41</v>
      </c>
      <c r="N644" s="149" t="s">
        <v>25</v>
      </c>
      <c r="O644" s="153">
        <f>YEAR(I644)</f>
        <v>2015</v>
      </c>
      <c r="P644" s="154">
        <f>MONTH(I644)</f>
        <v>11</v>
      </c>
    </row>
    <row r="645" spans="1:16">
      <c r="A645" s="149" t="s">
        <v>3323</v>
      </c>
      <c r="B645" s="48" t="s">
        <v>26</v>
      </c>
      <c r="C645" s="149"/>
      <c r="D645" s="149" t="s">
        <v>3005</v>
      </c>
      <c r="E645" s="149" t="s">
        <v>1634</v>
      </c>
      <c r="F645" s="149" t="s">
        <v>846</v>
      </c>
      <c r="G645" s="155"/>
      <c r="H645" s="149" t="s">
        <v>1638</v>
      </c>
      <c r="I645" s="150">
        <v>42333</v>
      </c>
      <c r="J645" s="151" t="s">
        <v>12</v>
      </c>
      <c r="K645" s="150">
        <v>42333</v>
      </c>
      <c r="L645" s="152">
        <f>K645-I645</f>
        <v>0</v>
      </c>
      <c r="M645" s="149" t="s">
        <v>413</v>
      </c>
      <c r="N645" s="149"/>
      <c r="O645" s="153">
        <f>YEAR(I645)</f>
        <v>2015</v>
      </c>
      <c r="P645" s="154">
        <f>MONTH(I645)</f>
        <v>11</v>
      </c>
    </row>
    <row r="646" spans="1:16">
      <c r="A646" s="149" t="s">
        <v>3324</v>
      </c>
      <c r="B646" s="48" t="s">
        <v>26</v>
      </c>
      <c r="C646" s="149"/>
      <c r="D646" s="149" t="s">
        <v>3005</v>
      </c>
      <c r="E646" s="149" t="s">
        <v>1634</v>
      </c>
      <c r="F646" s="149" t="s">
        <v>3078</v>
      </c>
      <c r="G646" s="149"/>
      <c r="H646" s="149" t="s">
        <v>1638</v>
      </c>
      <c r="I646" s="150">
        <v>42333</v>
      </c>
      <c r="J646" s="151" t="s">
        <v>12</v>
      </c>
      <c r="K646" s="150">
        <v>42333</v>
      </c>
      <c r="L646" s="152">
        <f>K646-I646</f>
        <v>0</v>
      </c>
      <c r="M646" s="149" t="s">
        <v>41</v>
      </c>
      <c r="N646" s="149" t="s">
        <v>3329</v>
      </c>
      <c r="O646" s="153">
        <f>YEAR(I646)</f>
        <v>2015</v>
      </c>
      <c r="P646" s="154">
        <f>MONTH(I646)</f>
        <v>11</v>
      </c>
    </row>
    <row r="647" spans="1:16">
      <c r="A647" s="149" t="s">
        <v>3325</v>
      </c>
      <c r="B647" s="48" t="s">
        <v>26</v>
      </c>
      <c r="C647" s="149"/>
      <c r="D647" s="149" t="s">
        <v>3005</v>
      </c>
      <c r="E647" s="149" t="s">
        <v>1634</v>
      </c>
      <c r="F647" s="149" t="s">
        <v>3328</v>
      </c>
      <c r="G647" s="149"/>
      <c r="H647" s="149" t="s">
        <v>636</v>
      </c>
      <c r="I647" s="150">
        <v>42333</v>
      </c>
      <c r="J647" s="151" t="s">
        <v>12</v>
      </c>
      <c r="K647" s="150">
        <v>42333</v>
      </c>
      <c r="L647" s="152">
        <f>K647-I647</f>
        <v>0</v>
      </c>
      <c r="M647" s="149" t="s">
        <v>41</v>
      </c>
      <c r="N647" s="149" t="s">
        <v>3335</v>
      </c>
      <c r="O647" s="153">
        <f>YEAR(I647)</f>
        <v>2015</v>
      </c>
      <c r="P647" s="154">
        <f>MONTH(I647)</f>
        <v>11</v>
      </c>
    </row>
    <row r="648" spans="1:16">
      <c r="A648" s="149" t="s">
        <v>3326</v>
      </c>
      <c r="B648" s="48" t="s">
        <v>26</v>
      </c>
      <c r="C648" s="149"/>
      <c r="D648" s="149" t="s">
        <v>3005</v>
      </c>
      <c r="E648" s="149" t="s">
        <v>1634</v>
      </c>
      <c r="F648" s="149" t="s">
        <v>2205</v>
      </c>
      <c r="G648" s="149"/>
      <c r="H648" s="149" t="s">
        <v>2097</v>
      </c>
      <c r="I648" s="150">
        <v>42333</v>
      </c>
      <c r="J648" s="151" t="s">
        <v>12</v>
      </c>
      <c r="K648" s="150">
        <v>42333</v>
      </c>
      <c r="L648" s="152">
        <f>K648-I648</f>
        <v>0</v>
      </c>
      <c r="M648" s="149" t="s">
        <v>413</v>
      </c>
      <c r="N648" s="149"/>
      <c r="O648" s="153">
        <f>YEAR(I648)</f>
        <v>2015</v>
      </c>
      <c r="P648" s="154">
        <f>MONTH(I648)</f>
        <v>11</v>
      </c>
    </row>
    <row r="649" spans="1:16">
      <c r="A649" s="149" t="s">
        <v>4040</v>
      </c>
      <c r="B649" s="48" t="s">
        <v>832</v>
      </c>
      <c r="C649" s="149" t="s">
        <v>833</v>
      </c>
      <c r="D649" s="149" t="s">
        <v>1150</v>
      </c>
      <c r="E649" s="149" t="s">
        <v>1634</v>
      </c>
      <c r="F649" s="149" t="s">
        <v>846</v>
      </c>
      <c r="G649" s="149"/>
      <c r="H649" s="149"/>
      <c r="I649" s="150">
        <v>42332</v>
      </c>
      <c r="J649" s="151" t="s">
        <v>12</v>
      </c>
      <c r="K649" s="150">
        <v>42332</v>
      </c>
      <c r="L649" s="152">
        <f>K649-I649</f>
        <v>0</v>
      </c>
      <c r="M649" s="149" t="s">
        <v>41</v>
      </c>
      <c r="N649" s="149" t="s">
        <v>3068</v>
      </c>
      <c r="O649" s="153">
        <f>YEAR(I649)</f>
        <v>2015</v>
      </c>
      <c r="P649" s="154">
        <f>MONTH(I649)</f>
        <v>11</v>
      </c>
    </row>
    <row r="650" spans="1:16">
      <c r="A650" s="149" t="s">
        <v>4041</v>
      </c>
      <c r="B650" s="48" t="s">
        <v>832</v>
      </c>
      <c r="C650" s="149" t="s">
        <v>833</v>
      </c>
      <c r="D650" s="149" t="s">
        <v>1150</v>
      </c>
      <c r="E650" s="149" t="s">
        <v>1634</v>
      </c>
      <c r="F650" s="149" t="s">
        <v>862</v>
      </c>
      <c r="G650" s="149"/>
      <c r="H650" s="149"/>
      <c r="I650" s="150">
        <v>42332</v>
      </c>
      <c r="J650" s="151" t="s">
        <v>12</v>
      </c>
      <c r="K650" s="150">
        <v>42332</v>
      </c>
      <c r="L650" s="152">
        <f>K650-I650</f>
        <v>0</v>
      </c>
      <c r="M650" s="149" t="s">
        <v>41</v>
      </c>
      <c r="N650" s="149" t="s">
        <v>3080</v>
      </c>
      <c r="O650" s="153">
        <f>YEAR(I650)</f>
        <v>2015</v>
      </c>
      <c r="P650" s="154">
        <f>MONTH(I650)</f>
        <v>11</v>
      </c>
    </row>
    <row r="651" spans="1:16">
      <c r="A651" s="149" t="s">
        <v>3087</v>
      </c>
      <c r="B651" s="48" t="s">
        <v>832</v>
      </c>
      <c r="C651" s="149" t="s">
        <v>833</v>
      </c>
      <c r="D651" s="149" t="s">
        <v>1150</v>
      </c>
      <c r="E651" s="149" t="s">
        <v>1634</v>
      </c>
      <c r="F651" s="149" t="s">
        <v>846</v>
      </c>
      <c r="G651" s="149"/>
      <c r="H651" s="149"/>
      <c r="I651" s="150">
        <v>42332</v>
      </c>
      <c r="J651" s="151" t="s">
        <v>12</v>
      </c>
      <c r="K651" s="150">
        <v>42332</v>
      </c>
      <c r="L651" s="152">
        <f>K651-I651</f>
        <v>0</v>
      </c>
      <c r="M651" s="149" t="s">
        <v>413</v>
      </c>
      <c r="N651" s="149" t="s">
        <v>4045</v>
      </c>
      <c r="O651" s="153">
        <f>YEAR(I651)</f>
        <v>2015</v>
      </c>
      <c r="P651" s="154">
        <f>MONTH(I651)</f>
        <v>11</v>
      </c>
    </row>
    <row r="652" spans="1:16">
      <c r="A652" s="149" t="s">
        <v>4042</v>
      </c>
      <c r="B652" s="48" t="s">
        <v>832</v>
      </c>
      <c r="C652" s="149" t="s">
        <v>833</v>
      </c>
      <c r="D652" s="149" t="s">
        <v>1150</v>
      </c>
      <c r="E652" s="149" t="s">
        <v>1634</v>
      </c>
      <c r="F652" s="149" t="s">
        <v>846</v>
      </c>
      <c r="G652" s="149"/>
      <c r="H652" s="149"/>
      <c r="I652" s="150">
        <v>42332</v>
      </c>
      <c r="J652" s="151" t="s">
        <v>12</v>
      </c>
      <c r="K652" s="150">
        <v>42332</v>
      </c>
      <c r="L652" s="152">
        <f>K652-I652</f>
        <v>0</v>
      </c>
      <c r="M652" s="149" t="s">
        <v>41</v>
      </c>
      <c r="N652" s="149" t="s">
        <v>3068</v>
      </c>
      <c r="O652" s="153">
        <f>YEAR(I652)</f>
        <v>2015</v>
      </c>
      <c r="P652" s="154">
        <f>MONTH(I652)</f>
        <v>11</v>
      </c>
    </row>
    <row r="653" spans="1:16">
      <c r="A653" s="149" t="s">
        <v>4043</v>
      </c>
      <c r="B653" s="48" t="s">
        <v>832</v>
      </c>
      <c r="C653" s="149" t="s">
        <v>833</v>
      </c>
      <c r="D653" s="149" t="s">
        <v>1150</v>
      </c>
      <c r="E653" s="149" t="s">
        <v>1634</v>
      </c>
      <c r="F653" s="149" t="s">
        <v>3015</v>
      </c>
      <c r="G653" s="149"/>
      <c r="H653" s="149"/>
      <c r="I653" s="150">
        <v>42332</v>
      </c>
      <c r="J653" s="151" t="s">
        <v>12</v>
      </c>
      <c r="K653" s="150">
        <v>42332</v>
      </c>
      <c r="L653" s="152">
        <f>K653-I653</f>
        <v>0</v>
      </c>
      <c r="M653" s="149" t="s">
        <v>41</v>
      </c>
      <c r="N653" s="149" t="s">
        <v>3068</v>
      </c>
      <c r="O653" s="153">
        <f>YEAR(I653)</f>
        <v>2015</v>
      </c>
      <c r="P653" s="154">
        <f>MONTH(I653)</f>
        <v>11</v>
      </c>
    </row>
    <row r="654" spans="1:16">
      <c r="A654" s="149" t="s">
        <v>4044</v>
      </c>
      <c r="B654" s="48" t="s">
        <v>832</v>
      </c>
      <c r="C654" s="149" t="s">
        <v>833</v>
      </c>
      <c r="D654" s="149" t="s">
        <v>1150</v>
      </c>
      <c r="E654" s="149" t="s">
        <v>1634</v>
      </c>
      <c r="F654" s="149" t="s">
        <v>3015</v>
      </c>
      <c r="G654" s="149"/>
      <c r="H654" s="149"/>
      <c r="I654" s="150">
        <v>42332</v>
      </c>
      <c r="J654" s="151" t="s">
        <v>12</v>
      </c>
      <c r="K654" s="150">
        <v>42332</v>
      </c>
      <c r="L654" s="152">
        <f>K654-I654</f>
        <v>0</v>
      </c>
      <c r="M654" s="149" t="s">
        <v>41</v>
      </c>
      <c r="N654" s="149" t="s">
        <v>3068</v>
      </c>
      <c r="O654" s="153">
        <f>YEAR(I654)</f>
        <v>2015</v>
      </c>
      <c r="P654" s="154">
        <f>MONTH(I654)</f>
        <v>11</v>
      </c>
    </row>
    <row r="655" spans="1:16">
      <c r="A655" s="149" t="s">
        <v>4040</v>
      </c>
      <c r="B655" s="48" t="s">
        <v>832</v>
      </c>
      <c r="C655" s="149" t="s">
        <v>946</v>
      </c>
      <c r="D655" s="149" t="s">
        <v>1150</v>
      </c>
      <c r="E655" s="149" t="s">
        <v>1634</v>
      </c>
      <c r="F655" s="149" t="s">
        <v>846</v>
      </c>
      <c r="G655" s="149"/>
      <c r="H655" s="149"/>
      <c r="I655" s="150">
        <v>42332</v>
      </c>
      <c r="J655" s="151" t="s">
        <v>12</v>
      </c>
      <c r="K655" s="150">
        <v>42332</v>
      </c>
      <c r="L655" s="152">
        <f>K655-I655</f>
        <v>0</v>
      </c>
      <c r="M655" s="149" t="s">
        <v>41</v>
      </c>
      <c r="N655" s="149" t="s">
        <v>3068</v>
      </c>
      <c r="O655" s="153">
        <f>YEAR(I655)</f>
        <v>2015</v>
      </c>
      <c r="P655" s="154">
        <f>MONTH(I655)</f>
        <v>11</v>
      </c>
    </row>
    <row r="656" spans="1:16">
      <c r="A656" s="149" t="s">
        <v>2778</v>
      </c>
      <c r="B656" s="48" t="s">
        <v>832</v>
      </c>
      <c r="C656" s="149" t="s">
        <v>946</v>
      </c>
      <c r="D656" s="149" t="s">
        <v>1150</v>
      </c>
      <c r="E656" s="149" t="s">
        <v>1634</v>
      </c>
      <c r="F656" s="149" t="s">
        <v>2057</v>
      </c>
      <c r="G656" s="149"/>
      <c r="H656" s="149"/>
      <c r="I656" s="150">
        <v>42332</v>
      </c>
      <c r="J656" s="151" t="s">
        <v>12</v>
      </c>
      <c r="K656" s="150">
        <v>42332</v>
      </c>
      <c r="L656" s="152">
        <f>K656-I656</f>
        <v>0</v>
      </c>
      <c r="M656" s="149" t="s">
        <v>41</v>
      </c>
      <c r="N656" s="149" t="s">
        <v>3068</v>
      </c>
      <c r="O656" s="153">
        <f>YEAR(I656)</f>
        <v>2015</v>
      </c>
      <c r="P656" s="154">
        <f>MONTH(I656)</f>
        <v>11</v>
      </c>
    </row>
    <row r="657" spans="1:16">
      <c r="A657" s="149" t="s">
        <v>4041</v>
      </c>
      <c r="B657" s="48" t="s">
        <v>832</v>
      </c>
      <c r="C657" s="149" t="s">
        <v>946</v>
      </c>
      <c r="D657" s="149" t="s">
        <v>1150</v>
      </c>
      <c r="E657" s="149" t="s">
        <v>1634</v>
      </c>
      <c r="F657" s="149" t="s">
        <v>862</v>
      </c>
      <c r="G657" s="149"/>
      <c r="H657" s="149"/>
      <c r="I657" s="150">
        <v>42332</v>
      </c>
      <c r="J657" s="151" t="s">
        <v>12</v>
      </c>
      <c r="K657" s="150">
        <v>42332</v>
      </c>
      <c r="L657" s="152">
        <f>K657-I657</f>
        <v>0</v>
      </c>
      <c r="M657" s="149" t="s">
        <v>41</v>
      </c>
      <c r="N657" s="149" t="s">
        <v>3068</v>
      </c>
      <c r="O657" s="153">
        <f>YEAR(I657)</f>
        <v>2015</v>
      </c>
      <c r="P657" s="154">
        <f>MONTH(I657)</f>
        <v>11</v>
      </c>
    </row>
    <row r="658" spans="1:16">
      <c r="A658" s="149" t="s">
        <v>3087</v>
      </c>
      <c r="B658" s="48" t="s">
        <v>832</v>
      </c>
      <c r="C658" s="149" t="s">
        <v>946</v>
      </c>
      <c r="D658" s="149" t="s">
        <v>1150</v>
      </c>
      <c r="E658" s="149" t="s">
        <v>1634</v>
      </c>
      <c r="F658" s="149" t="s">
        <v>846</v>
      </c>
      <c r="G658" s="149"/>
      <c r="H658" s="149"/>
      <c r="I658" s="150">
        <v>42332</v>
      </c>
      <c r="J658" s="151" t="s">
        <v>12</v>
      </c>
      <c r="K658" s="150">
        <v>42332</v>
      </c>
      <c r="L658" s="152">
        <f>K658-I658</f>
        <v>0</v>
      </c>
      <c r="M658" s="149" t="s">
        <v>41</v>
      </c>
      <c r="N658" s="149" t="s">
        <v>3068</v>
      </c>
      <c r="O658" s="153">
        <f>YEAR(I658)</f>
        <v>2015</v>
      </c>
      <c r="P658" s="154">
        <f>MONTH(I658)</f>
        <v>11</v>
      </c>
    </row>
    <row r="659" spans="1:16">
      <c r="A659" s="149" t="s">
        <v>2169</v>
      </c>
      <c r="B659" s="48" t="s">
        <v>832</v>
      </c>
      <c r="C659" s="149" t="s">
        <v>946</v>
      </c>
      <c r="D659" s="149" t="s">
        <v>1150</v>
      </c>
      <c r="E659" s="149" t="s">
        <v>1634</v>
      </c>
      <c r="F659" s="149" t="s">
        <v>4062</v>
      </c>
      <c r="G659" s="149"/>
      <c r="H659" s="149"/>
      <c r="I659" s="150">
        <v>42332</v>
      </c>
      <c r="J659" s="151" t="s">
        <v>12</v>
      </c>
      <c r="K659" s="150">
        <v>42332</v>
      </c>
      <c r="L659" s="152">
        <f>K659-I659</f>
        <v>0</v>
      </c>
      <c r="M659" s="149" t="s">
        <v>41</v>
      </c>
      <c r="N659" s="149" t="s">
        <v>3068</v>
      </c>
      <c r="O659" s="153">
        <f>YEAR(I659)</f>
        <v>2015</v>
      </c>
      <c r="P659" s="154">
        <f>MONTH(I659)</f>
        <v>11</v>
      </c>
    </row>
    <row r="660" spans="1:16">
      <c r="A660" s="149" t="s">
        <v>4042</v>
      </c>
      <c r="B660" s="48" t="s">
        <v>832</v>
      </c>
      <c r="C660" s="149" t="s">
        <v>946</v>
      </c>
      <c r="D660" s="149" t="s">
        <v>1150</v>
      </c>
      <c r="E660" s="149" t="s">
        <v>1634</v>
      </c>
      <c r="F660" s="149" t="s">
        <v>846</v>
      </c>
      <c r="G660" s="149"/>
      <c r="H660" s="149"/>
      <c r="I660" s="150">
        <v>42332</v>
      </c>
      <c r="J660" s="151" t="s">
        <v>12</v>
      </c>
      <c r="K660" s="150">
        <v>42332</v>
      </c>
      <c r="L660" s="152">
        <f>K660-I660</f>
        <v>0</v>
      </c>
      <c r="M660" s="149" t="s">
        <v>41</v>
      </c>
      <c r="N660" s="149" t="s">
        <v>3068</v>
      </c>
      <c r="O660" s="153">
        <f>YEAR(I660)</f>
        <v>2015</v>
      </c>
      <c r="P660" s="154">
        <f>MONTH(I660)</f>
        <v>11</v>
      </c>
    </row>
    <row r="661" spans="1:16">
      <c r="A661" s="149" t="s">
        <v>4043</v>
      </c>
      <c r="B661" s="48" t="s">
        <v>832</v>
      </c>
      <c r="C661" s="149" t="s">
        <v>946</v>
      </c>
      <c r="D661" s="149" t="s">
        <v>1150</v>
      </c>
      <c r="E661" s="149" t="s">
        <v>1634</v>
      </c>
      <c r="F661" s="149" t="s">
        <v>3015</v>
      </c>
      <c r="G661" s="149"/>
      <c r="H661" s="149"/>
      <c r="I661" s="150">
        <v>42332</v>
      </c>
      <c r="J661" s="151" t="s">
        <v>12</v>
      </c>
      <c r="K661" s="150">
        <v>42332</v>
      </c>
      <c r="L661" s="152">
        <f>K661-I661</f>
        <v>0</v>
      </c>
      <c r="M661" s="149" t="s">
        <v>41</v>
      </c>
      <c r="N661" s="149" t="s">
        <v>3068</v>
      </c>
      <c r="O661" s="153">
        <f>YEAR(I661)</f>
        <v>2015</v>
      </c>
      <c r="P661" s="154">
        <f>MONTH(I661)</f>
        <v>11</v>
      </c>
    </row>
    <row r="662" spans="1:16">
      <c r="A662" s="149" t="s">
        <v>4044</v>
      </c>
      <c r="B662" s="48" t="s">
        <v>832</v>
      </c>
      <c r="C662" s="149" t="s">
        <v>946</v>
      </c>
      <c r="D662" s="149" t="s">
        <v>1150</v>
      </c>
      <c r="E662" s="149" t="s">
        <v>1634</v>
      </c>
      <c r="F662" s="149" t="s">
        <v>3015</v>
      </c>
      <c r="G662" s="149"/>
      <c r="H662" s="149"/>
      <c r="I662" s="150">
        <v>42332</v>
      </c>
      <c r="J662" s="151" t="s">
        <v>12</v>
      </c>
      <c r="K662" s="150">
        <v>42332</v>
      </c>
      <c r="L662" s="152">
        <f>K662-I662</f>
        <v>0</v>
      </c>
      <c r="M662" s="149" t="s">
        <v>41</v>
      </c>
      <c r="N662" s="149" t="s">
        <v>3068</v>
      </c>
      <c r="O662" s="153">
        <f>YEAR(I662)</f>
        <v>2015</v>
      </c>
      <c r="P662" s="154">
        <f>MONTH(I662)</f>
        <v>11</v>
      </c>
    </row>
    <row r="663" spans="1:16">
      <c r="A663" s="149" t="s">
        <v>243</v>
      </c>
      <c r="B663" s="48" t="s">
        <v>37</v>
      </c>
      <c r="C663" s="149"/>
      <c r="D663" s="149" t="s">
        <v>3005</v>
      </c>
      <c r="E663" s="149" t="s">
        <v>1634</v>
      </c>
      <c r="F663" s="149" t="s">
        <v>2205</v>
      </c>
      <c r="G663" s="149"/>
      <c r="H663" s="149"/>
      <c r="I663" s="150">
        <v>42327</v>
      </c>
      <c r="J663" s="151" t="s">
        <v>12</v>
      </c>
      <c r="K663" s="150">
        <v>42327</v>
      </c>
      <c r="L663" s="152">
        <f>K663-I663</f>
        <v>0</v>
      </c>
      <c r="M663" s="149" t="s">
        <v>41</v>
      </c>
      <c r="N663" s="149" t="s">
        <v>3069</v>
      </c>
      <c r="O663" s="153">
        <f>YEAR(I663)</f>
        <v>2015</v>
      </c>
      <c r="P663" s="154">
        <f>MONTH(I663)</f>
        <v>11</v>
      </c>
    </row>
    <row r="664" spans="1:16">
      <c r="A664" s="149" t="s">
        <v>3285</v>
      </c>
      <c r="B664" s="48" t="s">
        <v>37</v>
      </c>
      <c r="C664" s="149"/>
      <c r="D664" s="149" t="s">
        <v>3005</v>
      </c>
      <c r="E664" s="149" t="s">
        <v>1634</v>
      </c>
      <c r="F664" s="149" t="s">
        <v>2098</v>
      </c>
      <c r="G664" s="149"/>
      <c r="H664" s="149"/>
      <c r="I664" s="150">
        <v>42327</v>
      </c>
      <c r="J664" s="151" t="s">
        <v>12</v>
      </c>
      <c r="K664" s="150">
        <v>42327</v>
      </c>
      <c r="L664" s="152">
        <f>K664-I664</f>
        <v>0</v>
      </c>
      <c r="M664" s="149" t="s">
        <v>413</v>
      </c>
      <c r="N664" s="149" t="s">
        <v>3538</v>
      </c>
      <c r="O664" s="153">
        <f>YEAR(I664)</f>
        <v>2015</v>
      </c>
      <c r="P664" s="154">
        <f>MONTH(I664)</f>
        <v>11</v>
      </c>
    </row>
    <row r="665" spans="1:16">
      <c r="A665" s="149" t="s">
        <v>3321</v>
      </c>
      <c r="B665" s="48" t="s">
        <v>37</v>
      </c>
      <c r="C665" s="149"/>
      <c r="D665" s="149" t="s">
        <v>3005</v>
      </c>
      <c r="E665" s="149" t="s">
        <v>1634</v>
      </c>
      <c r="F665" s="149"/>
      <c r="G665" s="149"/>
      <c r="H665" s="149"/>
      <c r="I665" s="150">
        <v>42327</v>
      </c>
      <c r="J665" s="151" t="s">
        <v>12</v>
      </c>
      <c r="K665" s="150">
        <v>42327</v>
      </c>
      <c r="L665" s="152">
        <f>K665-I665</f>
        <v>0</v>
      </c>
      <c r="M665" s="149" t="s">
        <v>41</v>
      </c>
      <c r="N665" s="149" t="s">
        <v>3424</v>
      </c>
      <c r="O665" s="153">
        <f>YEAR(I665)</f>
        <v>2015</v>
      </c>
      <c r="P665" s="154">
        <f>MONTH(I665)</f>
        <v>11</v>
      </c>
    </row>
    <row r="666" spans="1:16">
      <c r="A666" s="149" t="s">
        <v>3536</v>
      </c>
      <c r="B666" s="48" t="s">
        <v>37</v>
      </c>
      <c r="C666" s="149"/>
      <c r="D666" s="149" t="s">
        <v>3005</v>
      </c>
      <c r="E666" s="149" t="s">
        <v>1634</v>
      </c>
      <c r="F666" s="149" t="s">
        <v>2854</v>
      </c>
      <c r="G666" s="149"/>
      <c r="H666" s="149"/>
      <c r="I666" s="150">
        <v>42327</v>
      </c>
      <c r="J666" s="151" t="s">
        <v>12</v>
      </c>
      <c r="K666" s="150">
        <v>42327</v>
      </c>
      <c r="L666" s="152">
        <f>K666-I666</f>
        <v>0</v>
      </c>
      <c r="M666" s="149" t="s">
        <v>41</v>
      </c>
      <c r="N666" s="149" t="s">
        <v>3424</v>
      </c>
      <c r="O666" s="153">
        <f>YEAR(I666)</f>
        <v>2015</v>
      </c>
      <c r="P666" s="154">
        <f>MONTH(I666)</f>
        <v>11</v>
      </c>
    </row>
    <row r="667" spans="1:16">
      <c r="A667" s="149" t="s">
        <v>3282</v>
      </c>
      <c r="B667" s="48" t="s">
        <v>37</v>
      </c>
      <c r="C667" s="149"/>
      <c r="D667" s="149" t="s">
        <v>3005</v>
      </c>
      <c r="E667" s="149" t="s">
        <v>1634</v>
      </c>
      <c r="F667" s="149" t="s">
        <v>3078</v>
      </c>
      <c r="G667" s="149"/>
      <c r="H667" s="149"/>
      <c r="I667" s="150">
        <v>42327</v>
      </c>
      <c r="J667" s="151" t="s">
        <v>12</v>
      </c>
      <c r="K667" s="150">
        <v>42327</v>
      </c>
      <c r="L667" s="152">
        <f>K667-I667</f>
        <v>0</v>
      </c>
      <c r="M667" s="149" t="s">
        <v>41</v>
      </c>
      <c r="N667" s="149" t="s">
        <v>3332</v>
      </c>
      <c r="O667" s="153">
        <f>YEAR(I667)</f>
        <v>2015</v>
      </c>
      <c r="P667" s="154">
        <f>MONTH(I667)</f>
        <v>11</v>
      </c>
    </row>
    <row r="668" spans="1:16">
      <c r="A668" s="149" t="s">
        <v>3537</v>
      </c>
      <c r="B668" s="48" t="s">
        <v>37</v>
      </c>
      <c r="C668" s="149"/>
      <c r="D668" s="149" t="s">
        <v>3005</v>
      </c>
      <c r="E668" s="149" t="s">
        <v>1634</v>
      </c>
      <c r="F668" s="149" t="s">
        <v>3015</v>
      </c>
      <c r="G668" s="149"/>
      <c r="H668" s="149"/>
      <c r="I668" s="150">
        <v>42327</v>
      </c>
      <c r="J668" s="151" t="s">
        <v>12</v>
      </c>
      <c r="K668" s="150">
        <v>42327</v>
      </c>
      <c r="L668" s="152">
        <f>K668-I668</f>
        <v>0</v>
      </c>
      <c r="M668" s="149" t="s">
        <v>41</v>
      </c>
      <c r="N668" s="149" t="s">
        <v>3539</v>
      </c>
      <c r="O668" s="153">
        <f>YEAR(I668)</f>
        <v>2015</v>
      </c>
      <c r="P668" s="154">
        <f>MONTH(I668)</f>
        <v>11</v>
      </c>
    </row>
    <row r="669" spans="1:16">
      <c r="A669" s="149" t="s">
        <v>3081</v>
      </c>
      <c r="B669" s="48" t="s">
        <v>1151</v>
      </c>
      <c r="C669" s="149" t="s">
        <v>718</v>
      </c>
      <c r="D669" s="149" t="s">
        <v>1150</v>
      </c>
      <c r="E669" s="149" t="s">
        <v>1634</v>
      </c>
      <c r="F669" s="149" t="s">
        <v>1977</v>
      </c>
      <c r="G669" s="149"/>
      <c r="H669" s="149" t="s">
        <v>1950</v>
      </c>
      <c r="I669" s="150">
        <v>42325</v>
      </c>
      <c r="J669" s="151" t="s">
        <v>12</v>
      </c>
      <c r="K669" s="150">
        <v>42325</v>
      </c>
      <c r="L669" s="152">
        <f>K669-I669</f>
        <v>0</v>
      </c>
      <c r="M669" s="149" t="s">
        <v>41</v>
      </c>
      <c r="N669" s="149" t="s">
        <v>482</v>
      </c>
      <c r="O669" s="153">
        <f>YEAR(I669)</f>
        <v>2015</v>
      </c>
      <c r="P669" s="154">
        <f>MONTH(I669)</f>
        <v>11</v>
      </c>
    </row>
    <row r="670" spans="1:16">
      <c r="A670" s="149" t="s">
        <v>3082</v>
      </c>
      <c r="B670" s="48" t="s">
        <v>1151</v>
      </c>
      <c r="C670" s="149" t="s">
        <v>718</v>
      </c>
      <c r="D670" s="149" t="s">
        <v>1150</v>
      </c>
      <c r="E670" s="149" t="s">
        <v>1634</v>
      </c>
      <c r="F670" s="149" t="s">
        <v>3088</v>
      </c>
      <c r="G670" s="149"/>
      <c r="H670" s="149" t="s">
        <v>2056</v>
      </c>
      <c r="I670" s="150">
        <v>42325</v>
      </c>
      <c r="J670" s="151" t="s">
        <v>12</v>
      </c>
      <c r="K670" s="150">
        <v>42325</v>
      </c>
      <c r="L670" s="152">
        <f>K670-I670</f>
        <v>0</v>
      </c>
      <c r="M670" s="149" t="s">
        <v>41</v>
      </c>
      <c r="N670" s="149" t="s">
        <v>3091</v>
      </c>
      <c r="O670" s="153">
        <f>YEAR(I670)</f>
        <v>2015</v>
      </c>
      <c r="P670" s="154">
        <f>MONTH(I670)</f>
        <v>11</v>
      </c>
    </row>
    <row r="671" spans="1:16">
      <c r="A671" s="149" t="s">
        <v>3083</v>
      </c>
      <c r="B671" s="48" t="s">
        <v>1151</v>
      </c>
      <c r="C671" s="149" t="s">
        <v>718</v>
      </c>
      <c r="D671" s="149" t="s">
        <v>1150</v>
      </c>
      <c r="E671" s="149" t="s">
        <v>1634</v>
      </c>
      <c r="F671" s="149" t="s">
        <v>3015</v>
      </c>
      <c r="G671" s="149"/>
      <c r="H671" s="149" t="s">
        <v>3015</v>
      </c>
      <c r="I671" s="150">
        <v>42325</v>
      </c>
      <c r="J671" s="151" t="s">
        <v>12</v>
      </c>
      <c r="K671" s="150">
        <v>42325</v>
      </c>
      <c r="L671" s="152">
        <f>K671-I671</f>
        <v>0</v>
      </c>
      <c r="M671" s="149" t="s">
        <v>41</v>
      </c>
      <c r="N671" s="149" t="s">
        <v>3092</v>
      </c>
      <c r="O671" s="153">
        <f>YEAR(I671)</f>
        <v>2015</v>
      </c>
      <c r="P671" s="154">
        <f>MONTH(I671)</f>
        <v>11</v>
      </c>
    </row>
    <row r="672" spans="1:16">
      <c r="A672" s="149" t="s">
        <v>2776</v>
      </c>
      <c r="B672" s="48" t="s">
        <v>1151</v>
      </c>
      <c r="C672" s="149" t="s">
        <v>718</v>
      </c>
      <c r="D672" s="149" t="s">
        <v>1150</v>
      </c>
      <c r="E672" s="149" t="s">
        <v>1634</v>
      </c>
      <c r="F672" s="149" t="s">
        <v>3015</v>
      </c>
      <c r="G672" s="149"/>
      <c r="H672" s="149" t="s">
        <v>3015</v>
      </c>
      <c r="I672" s="150">
        <v>42325</v>
      </c>
      <c r="J672" s="151" t="s">
        <v>12</v>
      </c>
      <c r="K672" s="150">
        <v>42325</v>
      </c>
      <c r="L672" s="152">
        <f>K672-I672</f>
        <v>0</v>
      </c>
      <c r="M672" s="149" t="s">
        <v>41</v>
      </c>
      <c r="N672" s="149" t="s">
        <v>3093</v>
      </c>
      <c r="O672" s="153">
        <f>YEAR(I672)</f>
        <v>2015</v>
      </c>
      <c r="P672" s="154">
        <f>MONTH(I672)</f>
        <v>11</v>
      </c>
    </row>
    <row r="673" spans="1:16">
      <c r="A673" s="149" t="s">
        <v>97</v>
      </c>
      <c r="B673" s="48" t="s">
        <v>1151</v>
      </c>
      <c r="C673" s="149" t="s">
        <v>718</v>
      </c>
      <c r="D673" s="149" t="s">
        <v>1150</v>
      </c>
      <c r="E673" s="149" t="s">
        <v>1634</v>
      </c>
      <c r="F673" s="149" t="s">
        <v>3089</v>
      </c>
      <c r="G673" s="149"/>
      <c r="H673" s="149" t="s">
        <v>636</v>
      </c>
      <c r="I673" s="150">
        <v>42325</v>
      </c>
      <c r="J673" s="151" t="s">
        <v>12</v>
      </c>
      <c r="K673" s="150">
        <v>42325</v>
      </c>
      <c r="L673" s="152">
        <f>K673-I673</f>
        <v>0</v>
      </c>
      <c r="M673" s="149" t="s">
        <v>41</v>
      </c>
      <c r="N673" s="149" t="s">
        <v>3094</v>
      </c>
      <c r="O673" s="153">
        <f>YEAR(I673)</f>
        <v>2015</v>
      </c>
      <c r="P673" s="154">
        <f>MONTH(I673)</f>
        <v>11</v>
      </c>
    </row>
    <row r="674" spans="1:16">
      <c r="A674" s="149" t="s">
        <v>3084</v>
      </c>
      <c r="B674" s="48" t="s">
        <v>1151</v>
      </c>
      <c r="C674" s="149" t="s">
        <v>718</v>
      </c>
      <c r="D674" s="149" t="s">
        <v>1150</v>
      </c>
      <c r="E674" s="149" t="s">
        <v>1634</v>
      </c>
      <c r="F674" s="149" t="s">
        <v>846</v>
      </c>
      <c r="G674" s="149"/>
      <c r="H674" s="149" t="s">
        <v>1638</v>
      </c>
      <c r="I674" s="150">
        <v>42325</v>
      </c>
      <c r="J674" s="151" t="s">
        <v>12</v>
      </c>
      <c r="K674" s="150">
        <v>42325</v>
      </c>
      <c r="L674" s="152">
        <f>K674-I674</f>
        <v>0</v>
      </c>
      <c r="M674" s="149" t="s">
        <v>41</v>
      </c>
      <c r="N674" s="149" t="s">
        <v>3095</v>
      </c>
      <c r="O674" s="153">
        <f>YEAR(I674)</f>
        <v>2015</v>
      </c>
      <c r="P674" s="154">
        <f>MONTH(I674)</f>
        <v>11</v>
      </c>
    </row>
    <row r="675" spans="1:16">
      <c r="A675" s="149" t="s">
        <v>3085</v>
      </c>
      <c r="B675" s="48" t="s">
        <v>1151</v>
      </c>
      <c r="C675" s="149" t="s">
        <v>718</v>
      </c>
      <c r="D675" s="149" t="s">
        <v>1150</v>
      </c>
      <c r="E675" s="149" t="s">
        <v>1634</v>
      </c>
      <c r="F675" s="149" t="s">
        <v>3090</v>
      </c>
      <c r="G675" s="149"/>
      <c r="H675" s="149" t="s">
        <v>3066</v>
      </c>
      <c r="I675" s="150">
        <v>42325</v>
      </c>
      <c r="J675" s="151" t="s">
        <v>12</v>
      </c>
      <c r="K675" s="150">
        <v>42325</v>
      </c>
      <c r="L675" s="152">
        <f>K675-I675</f>
        <v>0</v>
      </c>
      <c r="M675" s="149" t="s">
        <v>41</v>
      </c>
      <c r="N675" s="149" t="s">
        <v>3094</v>
      </c>
      <c r="O675" s="153">
        <f>YEAR(I675)</f>
        <v>2015</v>
      </c>
      <c r="P675" s="154">
        <f>MONTH(I675)</f>
        <v>11</v>
      </c>
    </row>
    <row r="676" spans="1:16">
      <c r="A676" s="149" t="s">
        <v>3086</v>
      </c>
      <c r="B676" s="48" t="s">
        <v>1151</v>
      </c>
      <c r="C676" s="149" t="s">
        <v>718</v>
      </c>
      <c r="D676" s="149" t="s">
        <v>1150</v>
      </c>
      <c r="E676" s="149" t="s">
        <v>1634</v>
      </c>
      <c r="F676" s="149" t="s">
        <v>2098</v>
      </c>
      <c r="G676" s="149"/>
      <c r="H676" s="149" t="s">
        <v>2097</v>
      </c>
      <c r="I676" s="150">
        <v>42325</v>
      </c>
      <c r="J676" s="151" t="s">
        <v>12</v>
      </c>
      <c r="K676" s="150">
        <v>42325</v>
      </c>
      <c r="L676" s="152">
        <f>K676-I676</f>
        <v>0</v>
      </c>
      <c r="M676" s="149" t="s">
        <v>41</v>
      </c>
      <c r="N676" s="149" t="s">
        <v>3093</v>
      </c>
      <c r="O676" s="153">
        <f>YEAR(I676)</f>
        <v>2015</v>
      </c>
      <c r="P676" s="154">
        <f>MONTH(I676)</f>
        <v>11</v>
      </c>
    </row>
    <row r="677" spans="1:16">
      <c r="A677" s="149" t="s">
        <v>3087</v>
      </c>
      <c r="B677" s="48" t="s">
        <v>1151</v>
      </c>
      <c r="C677" s="149" t="s">
        <v>718</v>
      </c>
      <c r="D677" s="149" t="s">
        <v>1150</v>
      </c>
      <c r="E677" s="149" t="s">
        <v>1634</v>
      </c>
      <c r="F677" s="149" t="s">
        <v>846</v>
      </c>
      <c r="G677" s="149"/>
      <c r="H677" s="149" t="s">
        <v>1638</v>
      </c>
      <c r="I677" s="150">
        <v>42325</v>
      </c>
      <c r="J677" s="151" t="s">
        <v>12</v>
      </c>
      <c r="K677" s="150">
        <v>42325</v>
      </c>
      <c r="L677" s="152">
        <f>K677-I677</f>
        <v>0</v>
      </c>
      <c r="M677" s="149" t="s">
        <v>41</v>
      </c>
      <c r="N677" s="149" t="s">
        <v>3092</v>
      </c>
      <c r="O677" s="153">
        <f>YEAR(I677)</f>
        <v>2015</v>
      </c>
      <c r="P677" s="154">
        <f>MONTH(I677)</f>
        <v>11</v>
      </c>
    </row>
    <row r="678" spans="1:16">
      <c r="A678" s="149" t="s">
        <v>3266</v>
      </c>
      <c r="B678" s="48" t="s">
        <v>26</v>
      </c>
      <c r="C678" s="149"/>
      <c r="D678" s="149" t="s">
        <v>3005</v>
      </c>
      <c r="E678" s="149" t="s">
        <v>1634</v>
      </c>
      <c r="F678" s="149" t="s">
        <v>2591</v>
      </c>
      <c r="G678" s="149"/>
      <c r="H678" s="149" t="s">
        <v>1638</v>
      </c>
      <c r="I678" s="150">
        <v>42278</v>
      </c>
      <c r="J678" s="151" t="s">
        <v>12</v>
      </c>
      <c r="K678" s="150">
        <v>42278</v>
      </c>
      <c r="L678" s="152">
        <f>K678-I678</f>
        <v>0</v>
      </c>
      <c r="M678" s="149" t="s">
        <v>41</v>
      </c>
      <c r="N678" s="149" t="s">
        <v>482</v>
      </c>
      <c r="O678" s="153">
        <f>YEAR(I678)</f>
        <v>2015</v>
      </c>
      <c r="P678" s="154">
        <f>MONTH(I678)</f>
        <v>10</v>
      </c>
    </row>
    <row r="679" spans="1:16">
      <c r="A679" s="149" t="s">
        <v>3267</v>
      </c>
      <c r="B679" s="48" t="s">
        <v>26</v>
      </c>
      <c r="C679" s="149"/>
      <c r="D679" s="149" t="s">
        <v>3005</v>
      </c>
      <c r="E679" s="149" t="s">
        <v>1634</v>
      </c>
      <c r="F679" s="149" t="s">
        <v>3272</v>
      </c>
      <c r="G679" s="149"/>
      <c r="H679" s="149" t="s">
        <v>1953</v>
      </c>
      <c r="I679" s="150">
        <v>42278</v>
      </c>
      <c r="J679" s="151" t="s">
        <v>12</v>
      </c>
      <c r="K679" s="150">
        <v>42278</v>
      </c>
      <c r="L679" s="152">
        <f>K679-I679</f>
        <v>0</v>
      </c>
      <c r="M679" s="149" t="s">
        <v>41</v>
      </c>
      <c r="N679" s="149" t="s">
        <v>25</v>
      </c>
      <c r="O679" s="153">
        <f>YEAR(I679)</f>
        <v>2015</v>
      </c>
      <c r="P679" s="154">
        <f>MONTH(I679)</f>
        <v>10</v>
      </c>
    </row>
    <row r="680" spans="1:16">
      <c r="A680" s="149" t="s">
        <v>3268</v>
      </c>
      <c r="B680" s="48" t="s">
        <v>26</v>
      </c>
      <c r="C680" s="149"/>
      <c r="D680" s="149" t="s">
        <v>3005</v>
      </c>
      <c r="E680" s="149" t="s">
        <v>1634</v>
      </c>
      <c r="F680" s="149" t="s">
        <v>3078</v>
      </c>
      <c r="G680" s="149"/>
      <c r="H680" s="149" t="s">
        <v>1638</v>
      </c>
      <c r="I680" s="150">
        <v>42278</v>
      </c>
      <c r="J680" s="151" t="s">
        <v>12</v>
      </c>
      <c r="K680" s="150">
        <v>42278</v>
      </c>
      <c r="L680" s="152">
        <f>K680-I680</f>
        <v>0</v>
      </c>
      <c r="M680" s="149" t="s">
        <v>41</v>
      </c>
      <c r="N680" s="149" t="s">
        <v>3273</v>
      </c>
      <c r="O680" s="153">
        <f>YEAR(I680)</f>
        <v>2015</v>
      </c>
      <c r="P680" s="154">
        <f>MONTH(I680)</f>
        <v>10</v>
      </c>
    </row>
    <row r="681" spans="1:16">
      <c r="A681" s="149" t="s">
        <v>3269</v>
      </c>
      <c r="B681" s="48" t="s">
        <v>26</v>
      </c>
      <c r="C681" s="149"/>
      <c r="D681" s="149" t="s">
        <v>3005</v>
      </c>
      <c r="E681" s="149" t="s">
        <v>1634</v>
      </c>
      <c r="F681" s="149" t="s">
        <v>3078</v>
      </c>
      <c r="G681" s="149"/>
      <c r="H681" s="149" t="s">
        <v>1638</v>
      </c>
      <c r="I681" s="150">
        <v>42278</v>
      </c>
      <c r="J681" s="151" t="s">
        <v>12</v>
      </c>
      <c r="K681" s="150">
        <v>42278</v>
      </c>
      <c r="L681" s="152">
        <f>K681-I681</f>
        <v>0</v>
      </c>
      <c r="M681" s="149" t="s">
        <v>41</v>
      </c>
      <c r="N681" s="149" t="s">
        <v>3150</v>
      </c>
      <c r="O681" s="153">
        <f>YEAR(I681)</f>
        <v>2015</v>
      </c>
      <c r="P681" s="154">
        <f>MONTH(I681)</f>
        <v>10</v>
      </c>
    </row>
    <row r="682" spans="1:16">
      <c r="A682" s="149" t="s">
        <v>3270</v>
      </c>
      <c r="B682" s="48" t="s">
        <v>26</v>
      </c>
      <c r="C682" s="149"/>
      <c r="D682" s="149" t="s">
        <v>3005</v>
      </c>
      <c r="E682" s="149" t="s">
        <v>1634</v>
      </c>
      <c r="F682" s="149" t="s">
        <v>3078</v>
      </c>
      <c r="G682" s="149"/>
      <c r="H682" s="149" t="s">
        <v>1638</v>
      </c>
      <c r="I682" s="150">
        <v>42278</v>
      </c>
      <c r="J682" s="151" t="s">
        <v>12</v>
      </c>
      <c r="K682" s="150">
        <v>42278</v>
      </c>
      <c r="L682" s="152">
        <f>K682-I682</f>
        <v>0</v>
      </c>
      <c r="M682" s="149" t="s">
        <v>717</v>
      </c>
      <c r="N682" s="149" t="s">
        <v>3223</v>
      </c>
      <c r="O682" s="153">
        <f>YEAR(I682)</f>
        <v>2015</v>
      </c>
      <c r="P682" s="154">
        <f>MONTH(I682)</f>
        <v>10</v>
      </c>
    </row>
    <row r="683" spans="1:16">
      <c r="A683" s="149" t="s">
        <v>3605</v>
      </c>
      <c r="B683" s="48" t="s">
        <v>15</v>
      </c>
      <c r="C683" s="149" t="s">
        <v>695</v>
      </c>
      <c r="D683" s="149" t="s">
        <v>3005</v>
      </c>
      <c r="E683" s="149" t="s">
        <v>1634</v>
      </c>
      <c r="F683" s="149" t="s">
        <v>3015</v>
      </c>
      <c r="G683" s="149"/>
      <c r="H683" s="149"/>
      <c r="I683" s="150">
        <v>42277</v>
      </c>
      <c r="J683" s="151" t="s">
        <v>12</v>
      </c>
      <c r="K683" s="150">
        <v>42277</v>
      </c>
      <c r="L683" s="152">
        <f>K683-I683</f>
        <v>0</v>
      </c>
      <c r="M683" s="149" t="s">
        <v>717</v>
      </c>
      <c r="N683" s="149"/>
      <c r="O683" s="153">
        <f>YEAR(I683)</f>
        <v>2015</v>
      </c>
      <c r="P683" s="154">
        <f>MONTH(I683)</f>
        <v>9</v>
      </c>
    </row>
    <row r="684" spans="1:16">
      <c r="A684" s="149" t="s">
        <v>3606</v>
      </c>
      <c r="B684" s="48" t="s">
        <v>15</v>
      </c>
      <c r="C684" s="149" t="s">
        <v>695</v>
      </c>
      <c r="D684" s="149" t="s">
        <v>3005</v>
      </c>
      <c r="E684" s="149" t="s">
        <v>1634</v>
      </c>
      <c r="F684" s="149" t="s">
        <v>3078</v>
      </c>
      <c r="G684" s="149"/>
      <c r="H684" s="149"/>
      <c r="I684" s="150">
        <v>42277</v>
      </c>
      <c r="J684" s="151" t="s">
        <v>12</v>
      </c>
      <c r="K684" s="150">
        <v>42277</v>
      </c>
      <c r="L684" s="152">
        <f>K684-I684</f>
        <v>0</v>
      </c>
      <c r="M684" s="149" t="s">
        <v>41</v>
      </c>
      <c r="N684" s="149" t="s">
        <v>3498</v>
      </c>
      <c r="O684" s="153">
        <f>YEAR(I684)</f>
        <v>2015</v>
      </c>
      <c r="P684" s="154">
        <f>MONTH(I684)</f>
        <v>9</v>
      </c>
    </row>
    <row r="685" spans="1:16">
      <c r="A685" s="149" t="s">
        <v>3607</v>
      </c>
      <c r="B685" s="48" t="s">
        <v>15</v>
      </c>
      <c r="C685" s="149" t="s">
        <v>695</v>
      </c>
      <c r="D685" s="149" t="s">
        <v>3005</v>
      </c>
      <c r="E685" s="149" t="s">
        <v>1634</v>
      </c>
      <c r="F685" s="149" t="s">
        <v>3078</v>
      </c>
      <c r="G685" s="149"/>
      <c r="H685" s="149"/>
      <c r="I685" s="150">
        <v>42277</v>
      </c>
      <c r="J685" s="151" t="s">
        <v>12</v>
      </c>
      <c r="K685" s="150">
        <v>42277</v>
      </c>
      <c r="L685" s="152">
        <f>K685-I685</f>
        <v>0</v>
      </c>
      <c r="M685" s="149" t="s">
        <v>717</v>
      </c>
      <c r="N685" s="149" t="s">
        <v>3223</v>
      </c>
      <c r="O685" s="153">
        <f>YEAR(I685)</f>
        <v>2015</v>
      </c>
      <c r="P685" s="154">
        <f>MONTH(I685)</f>
        <v>9</v>
      </c>
    </row>
    <row r="686" spans="1:16">
      <c r="A686" s="149" t="s">
        <v>1661</v>
      </c>
      <c r="B686" s="48" t="s">
        <v>15</v>
      </c>
      <c r="C686" s="149" t="s">
        <v>695</v>
      </c>
      <c r="D686" s="149" t="s">
        <v>3005</v>
      </c>
      <c r="E686" s="149" t="s">
        <v>1634</v>
      </c>
      <c r="F686" s="149" t="s">
        <v>3613</v>
      </c>
      <c r="G686" s="149"/>
      <c r="H686" s="149"/>
      <c r="I686" s="150">
        <v>42277</v>
      </c>
      <c r="J686" s="151" t="s">
        <v>12</v>
      </c>
      <c r="K686" s="150">
        <v>42277</v>
      </c>
      <c r="L686" s="152">
        <f>K686-I686</f>
        <v>0</v>
      </c>
      <c r="M686" s="149" t="s">
        <v>41</v>
      </c>
      <c r="N686" s="149" t="s">
        <v>3424</v>
      </c>
      <c r="O686" s="153">
        <f>YEAR(I686)</f>
        <v>2015</v>
      </c>
      <c r="P686" s="154">
        <f>MONTH(I686)</f>
        <v>9</v>
      </c>
    </row>
    <row r="687" spans="1:16">
      <c r="A687" s="149" t="s">
        <v>3608</v>
      </c>
      <c r="B687" s="48" t="s">
        <v>15</v>
      </c>
      <c r="C687" s="149" t="s">
        <v>695</v>
      </c>
      <c r="D687" s="149" t="s">
        <v>3005</v>
      </c>
      <c r="E687" s="149" t="s">
        <v>1634</v>
      </c>
      <c r="F687" s="149" t="s">
        <v>3078</v>
      </c>
      <c r="G687" s="149"/>
      <c r="H687" s="149"/>
      <c r="I687" s="150">
        <v>42277</v>
      </c>
      <c r="J687" s="151" t="s">
        <v>12</v>
      </c>
      <c r="K687" s="150">
        <v>42277</v>
      </c>
      <c r="L687" s="152">
        <f>K687-I687</f>
        <v>0</v>
      </c>
      <c r="M687" s="149" t="s">
        <v>717</v>
      </c>
      <c r="N687" s="149"/>
      <c r="O687" s="153">
        <f>YEAR(I687)</f>
        <v>2015</v>
      </c>
      <c r="P687" s="154">
        <f>MONTH(I687)</f>
        <v>9</v>
      </c>
    </row>
    <row r="688" spans="1:16">
      <c r="A688" s="149" t="s">
        <v>3359</v>
      </c>
      <c r="B688" s="48" t="s">
        <v>15</v>
      </c>
      <c r="C688" s="149" t="s">
        <v>695</v>
      </c>
      <c r="D688" s="149" t="s">
        <v>3005</v>
      </c>
      <c r="E688" s="149" t="s">
        <v>1634</v>
      </c>
      <c r="F688" s="149" t="s">
        <v>862</v>
      </c>
      <c r="G688" s="149"/>
      <c r="H688" s="149"/>
      <c r="I688" s="150">
        <v>42277</v>
      </c>
      <c r="J688" s="151" t="s">
        <v>12</v>
      </c>
      <c r="K688" s="150">
        <v>42277</v>
      </c>
      <c r="L688" s="152">
        <f>K688-I688</f>
        <v>0</v>
      </c>
      <c r="M688" s="149" t="s">
        <v>41</v>
      </c>
      <c r="N688" s="149" t="s">
        <v>25</v>
      </c>
      <c r="O688" s="153">
        <f>YEAR(I688)</f>
        <v>2015</v>
      </c>
      <c r="P688" s="154">
        <f>MONTH(I688)</f>
        <v>9</v>
      </c>
    </row>
    <row r="689" spans="1:16">
      <c r="A689" s="149" t="s">
        <v>3609</v>
      </c>
      <c r="B689" s="48" t="s">
        <v>15</v>
      </c>
      <c r="C689" s="149" t="s">
        <v>695</v>
      </c>
      <c r="D689" s="149" t="s">
        <v>3005</v>
      </c>
      <c r="E689" s="149" t="s">
        <v>1634</v>
      </c>
      <c r="F689" s="149" t="s">
        <v>862</v>
      </c>
      <c r="G689" s="149"/>
      <c r="H689" s="149"/>
      <c r="I689" s="150">
        <v>42277</v>
      </c>
      <c r="J689" s="151" t="s">
        <v>12</v>
      </c>
      <c r="K689" s="150">
        <v>42277</v>
      </c>
      <c r="L689" s="152">
        <f>K689-I689</f>
        <v>0</v>
      </c>
      <c r="M689" s="149" t="s">
        <v>41</v>
      </c>
      <c r="N689" s="149" t="s">
        <v>25</v>
      </c>
      <c r="O689" s="153">
        <f>YEAR(I689)</f>
        <v>2015</v>
      </c>
      <c r="P689" s="154">
        <f>MONTH(I689)</f>
        <v>9</v>
      </c>
    </row>
    <row r="690" spans="1:16">
      <c r="A690" s="149" t="s">
        <v>3325</v>
      </c>
      <c r="B690" s="48" t="s">
        <v>15</v>
      </c>
      <c r="C690" s="149" t="s">
        <v>695</v>
      </c>
      <c r="D690" s="149" t="s">
        <v>3005</v>
      </c>
      <c r="E690" s="149" t="s">
        <v>1634</v>
      </c>
      <c r="F690" s="149" t="s">
        <v>2591</v>
      </c>
      <c r="G690" s="149"/>
      <c r="H690" s="149"/>
      <c r="I690" s="150">
        <v>42277</v>
      </c>
      <c r="J690" s="151" t="s">
        <v>12</v>
      </c>
      <c r="K690" s="150">
        <v>42277</v>
      </c>
      <c r="L690" s="152">
        <f>K690-I690</f>
        <v>0</v>
      </c>
      <c r="M690" s="149" t="s">
        <v>41</v>
      </c>
      <c r="N690" s="149" t="s">
        <v>3424</v>
      </c>
      <c r="O690" s="153">
        <f>YEAR(I690)</f>
        <v>2015</v>
      </c>
      <c r="P690" s="154">
        <f>MONTH(I690)</f>
        <v>9</v>
      </c>
    </row>
    <row r="691" spans="1:16">
      <c r="A691" s="149" t="s">
        <v>3267</v>
      </c>
      <c r="B691" s="48" t="s">
        <v>15</v>
      </c>
      <c r="C691" s="149" t="s">
        <v>695</v>
      </c>
      <c r="D691" s="149" t="s">
        <v>3005</v>
      </c>
      <c r="E691" s="149" t="s">
        <v>1634</v>
      </c>
      <c r="F691" s="149" t="s">
        <v>3614</v>
      </c>
      <c r="G691" s="149"/>
      <c r="H691" s="149"/>
      <c r="I691" s="150">
        <v>42277</v>
      </c>
      <c r="J691" s="151" t="s">
        <v>12</v>
      </c>
      <c r="K691" s="150">
        <v>42277</v>
      </c>
      <c r="L691" s="152">
        <f>K691-I691</f>
        <v>0</v>
      </c>
      <c r="M691" s="149" t="s">
        <v>41</v>
      </c>
      <c r="N691" s="149" t="s">
        <v>25</v>
      </c>
      <c r="O691" s="153">
        <f>YEAR(I691)</f>
        <v>2015</v>
      </c>
      <c r="P691" s="154">
        <f>MONTH(I691)</f>
        <v>9</v>
      </c>
    </row>
    <row r="692" spans="1:16">
      <c r="A692" s="149" t="s">
        <v>3610</v>
      </c>
      <c r="B692" s="48" t="s">
        <v>15</v>
      </c>
      <c r="C692" s="149" t="s">
        <v>695</v>
      </c>
      <c r="D692" s="149" t="s">
        <v>3005</v>
      </c>
      <c r="E692" s="149" t="s">
        <v>1634</v>
      </c>
      <c r="F692" s="149" t="s">
        <v>3015</v>
      </c>
      <c r="G692" s="149"/>
      <c r="H692" s="149"/>
      <c r="I692" s="150">
        <v>42277</v>
      </c>
      <c r="J692" s="151" t="s">
        <v>12</v>
      </c>
      <c r="K692" s="150">
        <v>42277</v>
      </c>
      <c r="L692" s="152">
        <f>K692-I692</f>
        <v>0</v>
      </c>
      <c r="M692" s="149" t="s">
        <v>41</v>
      </c>
      <c r="N692" s="149" t="s">
        <v>3475</v>
      </c>
      <c r="O692" s="153">
        <f>YEAR(I692)</f>
        <v>2015</v>
      </c>
      <c r="P692" s="154">
        <f>MONTH(I692)</f>
        <v>9</v>
      </c>
    </row>
    <row r="693" spans="1:16">
      <c r="A693" s="149" t="s">
        <v>3611</v>
      </c>
      <c r="B693" s="48" t="s">
        <v>15</v>
      </c>
      <c r="C693" s="149" t="s">
        <v>695</v>
      </c>
      <c r="D693" s="149" t="s">
        <v>3005</v>
      </c>
      <c r="E693" s="149" t="s">
        <v>1634</v>
      </c>
      <c r="F693" s="149" t="s">
        <v>6</v>
      </c>
      <c r="G693" s="149"/>
      <c r="H693" s="149"/>
      <c r="I693" s="150">
        <v>42277</v>
      </c>
      <c r="J693" s="151" t="s">
        <v>12</v>
      </c>
      <c r="K693" s="150">
        <v>42277</v>
      </c>
      <c r="L693" s="152">
        <f>K693-I693</f>
        <v>0</v>
      </c>
      <c r="M693" s="149" t="s">
        <v>413</v>
      </c>
      <c r="N693" s="149"/>
      <c r="O693" s="153">
        <f>YEAR(I693)</f>
        <v>2015</v>
      </c>
      <c r="P693" s="154">
        <f>MONTH(I693)</f>
        <v>9</v>
      </c>
    </row>
    <row r="694" spans="1:16">
      <c r="A694" s="149" t="s">
        <v>3612</v>
      </c>
      <c r="B694" s="48" t="s">
        <v>15</v>
      </c>
      <c r="C694" s="149" t="s">
        <v>695</v>
      </c>
      <c r="D694" s="149" t="s">
        <v>3005</v>
      </c>
      <c r="E694" s="149" t="s">
        <v>1634</v>
      </c>
      <c r="F694" s="149" t="s">
        <v>862</v>
      </c>
      <c r="G694" s="149"/>
      <c r="H694" s="149"/>
      <c r="I694" s="150">
        <v>42277</v>
      </c>
      <c r="J694" s="151" t="s">
        <v>12</v>
      </c>
      <c r="K694" s="150">
        <v>42277</v>
      </c>
      <c r="L694" s="152">
        <f>K694-I694</f>
        <v>0</v>
      </c>
      <c r="M694" s="149" t="s">
        <v>41</v>
      </c>
      <c r="N694" s="149" t="s">
        <v>25</v>
      </c>
      <c r="O694" s="153">
        <f>YEAR(I694)</f>
        <v>2015</v>
      </c>
      <c r="P694" s="154">
        <f>MONTH(I694)</f>
        <v>9</v>
      </c>
    </row>
    <row r="695" spans="1:16">
      <c r="A695" s="149" t="s">
        <v>2169</v>
      </c>
      <c r="B695" s="48" t="s">
        <v>832</v>
      </c>
      <c r="C695" s="149" t="s">
        <v>946</v>
      </c>
      <c r="D695" s="149" t="s">
        <v>1150</v>
      </c>
      <c r="E695" s="149" t="s">
        <v>1634</v>
      </c>
      <c r="F695" s="149" t="s">
        <v>4057</v>
      </c>
      <c r="G695" s="149"/>
      <c r="H695" s="149"/>
      <c r="I695" s="150">
        <v>42271</v>
      </c>
      <c r="J695" s="151" t="s">
        <v>12</v>
      </c>
      <c r="K695" s="150">
        <v>42271</v>
      </c>
      <c r="L695" s="152">
        <f>K695-I695</f>
        <v>0</v>
      </c>
      <c r="M695" s="149" t="s">
        <v>41</v>
      </c>
      <c r="N695" s="149" t="s">
        <v>3068</v>
      </c>
      <c r="O695" s="153">
        <f>YEAR(I695)</f>
        <v>2015</v>
      </c>
      <c r="P695" s="154">
        <f>MONTH(I695)</f>
        <v>9</v>
      </c>
    </row>
    <row r="696" spans="1:16">
      <c r="A696" s="149" t="s">
        <v>4046</v>
      </c>
      <c r="B696" s="48" t="s">
        <v>832</v>
      </c>
      <c r="C696" s="149" t="s">
        <v>946</v>
      </c>
      <c r="D696" s="149" t="s">
        <v>1150</v>
      </c>
      <c r="E696" s="149" t="s">
        <v>1634</v>
      </c>
      <c r="F696" s="149" t="s">
        <v>4058</v>
      </c>
      <c r="G696" s="149"/>
      <c r="H696" s="149"/>
      <c r="I696" s="150">
        <v>42271</v>
      </c>
      <c r="J696" s="151" t="s">
        <v>12</v>
      </c>
      <c r="K696" s="150">
        <v>42271</v>
      </c>
      <c r="L696" s="152">
        <f>K696-I696</f>
        <v>0</v>
      </c>
      <c r="M696" s="149" t="s">
        <v>41</v>
      </c>
      <c r="N696" s="149" t="s">
        <v>3068</v>
      </c>
      <c r="O696" s="153">
        <f>YEAR(I696)</f>
        <v>2015</v>
      </c>
      <c r="P696" s="154">
        <f>MONTH(I696)</f>
        <v>9</v>
      </c>
    </row>
    <row r="697" spans="1:16">
      <c r="A697" s="149" t="s">
        <v>3763</v>
      </c>
      <c r="B697" s="48" t="s">
        <v>832</v>
      </c>
      <c r="C697" s="149" t="s">
        <v>946</v>
      </c>
      <c r="D697" s="149" t="s">
        <v>1150</v>
      </c>
      <c r="E697" s="149" t="s">
        <v>1634</v>
      </c>
      <c r="F697" s="149" t="s">
        <v>4059</v>
      </c>
      <c r="G697" s="149"/>
      <c r="H697" s="149"/>
      <c r="I697" s="150">
        <v>42271</v>
      </c>
      <c r="J697" s="151" t="s">
        <v>12</v>
      </c>
      <c r="K697" s="150">
        <v>42271</v>
      </c>
      <c r="L697" s="152">
        <f>K697-I697</f>
        <v>0</v>
      </c>
      <c r="M697" s="149" t="s">
        <v>41</v>
      </c>
      <c r="N697" s="149" t="s">
        <v>3068</v>
      </c>
      <c r="O697" s="153">
        <f>YEAR(I697)</f>
        <v>2015</v>
      </c>
      <c r="P697" s="154">
        <f>MONTH(I697)</f>
        <v>9</v>
      </c>
    </row>
    <row r="698" spans="1:16">
      <c r="A698" s="149" t="s">
        <v>3281</v>
      </c>
      <c r="B698" s="48" t="s">
        <v>832</v>
      </c>
      <c r="C698" s="149" t="s">
        <v>946</v>
      </c>
      <c r="D698" s="149" t="s">
        <v>1150</v>
      </c>
      <c r="E698" s="149" t="s">
        <v>1634</v>
      </c>
      <c r="F698" s="149" t="s">
        <v>3078</v>
      </c>
      <c r="G698" s="149"/>
      <c r="H698" s="149"/>
      <c r="I698" s="150">
        <v>42271</v>
      </c>
      <c r="J698" s="151" t="s">
        <v>12</v>
      </c>
      <c r="K698" s="150">
        <v>42271</v>
      </c>
      <c r="L698" s="152">
        <f>K698-I698</f>
        <v>0</v>
      </c>
      <c r="M698" s="149" t="s">
        <v>41</v>
      </c>
      <c r="N698" s="149" t="s">
        <v>3498</v>
      </c>
      <c r="O698" s="153">
        <f>YEAR(I698)</f>
        <v>2015</v>
      </c>
      <c r="P698" s="154">
        <f>MONTH(I698)</f>
        <v>9</v>
      </c>
    </row>
    <row r="699" spans="1:16">
      <c r="A699" s="149" t="s">
        <v>4047</v>
      </c>
      <c r="B699" s="48" t="s">
        <v>832</v>
      </c>
      <c r="C699" s="149" t="s">
        <v>946</v>
      </c>
      <c r="D699" s="149" t="s">
        <v>1150</v>
      </c>
      <c r="E699" s="149" t="s">
        <v>1634</v>
      </c>
      <c r="F699" s="149" t="s">
        <v>4057</v>
      </c>
      <c r="G699" s="149"/>
      <c r="H699" s="149"/>
      <c r="I699" s="150">
        <v>42271</v>
      </c>
      <c r="J699" s="151" t="s">
        <v>12</v>
      </c>
      <c r="K699" s="150">
        <v>42271</v>
      </c>
      <c r="L699" s="152">
        <f>K699-I699</f>
        <v>0</v>
      </c>
      <c r="M699" s="149" t="s">
        <v>41</v>
      </c>
      <c r="N699" s="149" t="s">
        <v>3068</v>
      </c>
      <c r="O699" s="153">
        <f>YEAR(I699)</f>
        <v>2015</v>
      </c>
      <c r="P699" s="154">
        <f>MONTH(I699)</f>
        <v>9</v>
      </c>
    </row>
    <row r="700" spans="1:16">
      <c r="A700" s="149" t="s">
        <v>4048</v>
      </c>
      <c r="B700" s="48" t="s">
        <v>832</v>
      </c>
      <c r="C700" s="149" t="s">
        <v>946</v>
      </c>
      <c r="D700" s="149" t="s">
        <v>1150</v>
      </c>
      <c r="E700" s="149" t="s">
        <v>1634</v>
      </c>
      <c r="F700" s="149" t="s">
        <v>862</v>
      </c>
      <c r="G700" s="149"/>
      <c r="H700" s="149"/>
      <c r="I700" s="150">
        <v>42271</v>
      </c>
      <c r="J700" s="151" t="s">
        <v>12</v>
      </c>
      <c r="K700" s="150">
        <v>42271</v>
      </c>
      <c r="L700" s="152">
        <f>K700-I700</f>
        <v>0</v>
      </c>
      <c r="M700" s="149" t="s">
        <v>41</v>
      </c>
      <c r="N700" s="149" t="s">
        <v>3068</v>
      </c>
      <c r="O700" s="153">
        <f>YEAR(I700)</f>
        <v>2015</v>
      </c>
      <c r="P700" s="154">
        <f>MONTH(I700)</f>
        <v>9</v>
      </c>
    </row>
    <row r="701" spans="1:16">
      <c r="A701" s="149" t="s">
        <v>4049</v>
      </c>
      <c r="B701" s="48" t="s">
        <v>832</v>
      </c>
      <c r="C701" s="149" t="s">
        <v>946</v>
      </c>
      <c r="D701" s="149" t="s">
        <v>1150</v>
      </c>
      <c r="E701" s="149" t="s">
        <v>1634</v>
      </c>
      <c r="F701" s="149" t="s">
        <v>4060</v>
      </c>
      <c r="G701" s="149"/>
      <c r="H701" s="149"/>
      <c r="I701" s="150">
        <v>42271</v>
      </c>
      <c r="J701" s="151" t="s">
        <v>12</v>
      </c>
      <c r="K701" s="150">
        <v>42271</v>
      </c>
      <c r="L701" s="152">
        <f>K701-I701</f>
        <v>0</v>
      </c>
      <c r="M701" s="149" t="s">
        <v>41</v>
      </c>
      <c r="N701" s="149" t="s">
        <v>3068</v>
      </c>
      <c r="O701" s="153">
        <f>YEAR(I701)</f>
        <v>2015</v>
      </c>
      <c r="P701" s="154">
        <f>MONTH(I701)</f>
        <v>9</v>
      </c>
    </row>
    <row r="702" spans="1:16">
      <c r="A702" s="149" t="s">
        <v>4050</v>
      </c>
      <c r="B702" s="48" t="s">
        <v>832</v>
      </c>
      <c r="C702" s="149" t="s">
        <v>946</v>
      </c>
      <c r="D702" s="149" t="s">
        <v>1150</v>
      </c>
      <c r="E702" s="149" t="s">
        <v>1634</v>
      </c>
      <c r="F702" s="149" t="s">
        <v>2057</v>
      </c>
      <c r="G702" s="149"/>
      <c r="H702" s="149"/>
      <c r="I702" s="150">
        <v>42271</v>
      </c>
      <c r="J702" s="151" t="s">
        <v>12</v>
      </c>
      <c r="K702" s="150">
        <v>42271</v>
      </c>
      <c r="L702" s="152">
        <f>K702-I702</f>
        <v>0</v>
      </c>
      <c r="M702" s="149" t="s">
        <v>41</v>
      </c>
      <c r="N702" s="149" t="s">
        <v>3068</v>
      </c>
      <c r="O702" s="153">
        <f>YEAR(I702)</f>
        <v>2015</v>
      </c>
      <c r="P702" s="154">
        <f>MONTH(I702)</f>
        <v>9</v>
      </c>
    </row>
    <row r="703" spans="1:16">
      <c r="A703" s="149" t="s">
        <v>4051</v>
      </c>
      <c r="B703" s="48" t="s">
        <v>832</v>
      </c>
      <c r="C703" s="149" t="s">
        <v>946</v>
      </c>
      <c r="D703" s="149" t="s">
        <v>1150</v>
      </c>
      <c r="E703" s="149" t="s">
        <v>1634</v>
      </c>
      <c r="F703" s="149" t="s">
        <v>3015</v>
      </c>
      <c r="G703" s="149"/>
      <c r="H703" s="149"/>
      <c r="I703" s="150">
        <v>42271</v>
      </c>
      <c r="J703" s="151" t="s">
        <v>12</v>
      </c>
      <c r="K703" s="150">
        <v>42271</v>
      </c>
      <c r="L703" s="152">
        <f>K703-I703</f>
        <v>0</v>
      </c>
      <c r="M703" s="149" t="s">
        <v>41</v>
      </c>
      <c r="N703" s="149" t="s">
        <v>3068</v>
      </c>
      <c r="O703" s="153">
        <f>YEAR(I703)</f>
        <v>2015</v>
      </c>
      <c r="P703" s="154">
        <f>MONTH(I703)</f>
        <v>9</v>
      </c>
    </row>
    <row r="704" spans="1:16">
      <c r="A704" s="149" t="s">
        <v>4052</v>
      </c>
      <c r="B704" s="48" t="s">
        <v>832</v>
      </c>
      <c r="C704" s="149" t="s">
        <v>946</v>
      </c>
      <c r="D704" s="149" t="s">
        <v>1150</v>
      </c>
      <c r="E704" s="149" t="s">
        <v>1634</v>
      </c>
      <c r="F704" s="149" t="s">
        <v>4061</v>
      </c>
      <c r="G704" s="149"/>
      <c r="H704" s="149"/>
      <c r="I704" s="150">
        <v>42271</v>
      </c>
      <c r="J704" s="151" t="s">
        <v>12</v>
      </c>
      <c r="K704" s="150">
        <v>42271</v>
      </c>
      <c r="L704" s="152">
        <f>K704-I704</f>
        <v>0</v>
      </c>
      <c r="M704" s="149" t="s">
        <v>41</v>
      </c>
      <c r="N704" s="149" t="s">
        <v>3068</v>
      </c>
      <c r="O704" s="153">
        <f>YEAR(I704)</f>
        <v>2015</v>
      </c>
      <c r="P704" s="154">
        <f>MONTH(I704)</f>
        <v>9</v>
      </c>
    </row>
    <row r="705" spans="1:16">
      <c r="A705" s="149" t="s">
        <v>4041</v>
      </c>
      <c r="B705" s="48" t="s">
        <v>832</v>
      </c>
      <c r="C705" s="149" t="s">
        <v>946</v>
      </c>
      <c r="D705" s="149" t="s">
        <v>1150</v>
      </c>
      <c r="E705" s="149" t="s">
        <v>1634</v>
      </c>
      <c r="F705" s="149" t="s">
        <v>3078</v>
      </c>
      <c r="G705" s="149"/>
      <c r="H705" s="149"/>
      <c r="I705" s="150">
        <v>42271</v>
      </c>
      <c r="J705" s="151" t="s">
        <v>12</v>
      </c>
      <c r="K705" s="150">
        <v>42271</v>
      </c>
      <c r="L705" s="152">
        <f>K705-I705</f>
        <v>0</v>
      </c>
      <c r="M705" s="149" t="s">
        <v>41</v>
      </c>
      <c r="N705" s="149" t="s">
        <v>3068</v>
      </c>
      <c r="O705" s="153">
        <f>YEAR(I705)</f>
        <v>2015</v>
      </c>
      <c r="P705" s="154">
        <f>MONTH(I705)</f>
        <v>9</v>
      </c>
    </row>
    <row r="706" spans="1:16">
      <c r="A706" s="149" t="s">
        <v>4053</v>
      </c>
      <c r="B706" s="48" t="s">
        <v>832</v>
      </c>
      <c r="C706" s="149" t="s">
        <v>946</v>
      </c>
      <c r="D706" s="149" t="s">
        <v>1150</v>
      </c>
      <c r="E706" s="149" t="s">
        <v>1634</v>
      </c>
      <c r="F706" s="149" t="s">
        <v>3259</v>
      </c>
      <c r="G706" s="149"/>
      <c r="H706" s="149"/>
      <c r="I706" s="150">
        <v>42271</v>
      </c>
      <c r="J706" s="151" t="s">
        <v>12</v>
      </c>
      <c r="K706" s="150">
        <v>42271</v>
      </c>
      <c r="L706" s="152">
        <f>K706-I706</f>
        <v>0</v>
      </c>
      <c r="M706" s="149" t="s">
        <v>41</v>
      </c>
      <c r="N706" s="149" t="s">
        <v>482</v>
      </c>
      <c r="O706" s="153">
        <f>YEAR(I706)</f>
        <v>2015</v>
      </c>
      <c r="P706" s="154">
        <f>MONTH(I706)</f>
        <v>9</v>
      </c>
    </row>
    <row r="707" spans="1:16">
      <c r="A707" s="149" t="s">
        <v>4054</v>
      </c>
      <c r="B707" s="48" t="s">
        <v>832</v>
      </c>
      <c r="C707" s="149" t="s">
        <v>946</v>
      </c>
      <c r="D707" s="149" t="s">
        <v>1150</v>
      </c>
      <c r="E707" s="149" t="s">
        <v>1634</v>
      </c>
      <c r="F707" s="149" t="s">
        <v>3015</v>
      </c>
      <c r="G707" s="149"/>
      <c r="H707" s="149"/>
      <c r="I707" s="150">
        <v>42271</v>
      </c>
      <c r="J707" s="151" t="s">
        <v>12</v>
      </c>
      <c r="K707" s="150">
        <v>42271</v>
      </c>
      <c r="L707" s="152">
        <f>K707-I707</f>
        <v>0</v>
      </c>
      <c r="M707" s="149" t="s">
        <v>41</v>
      </c>
      <c r="N707" s="149" t="s">
        <v>3498</v>
      </c>
      <c r="O707" s="153">
        <f>YEAR(I707)</f>
        <v>2015</v>
      </c>
      <c r="P707" s="154">
        <f>MONTH(I707)</f>
        <v>9</v>
      </c>
    </row>
    <row r="708" spans="1:16">
      <c r="A708" s="149" t="s">
        <v>4055</v>
      </c>
      <c r="B708" s="48" t="s">
        <v>832</v>
      </c>
      <c r="C708" s="149" t="s">
        <v>946</v>
      </c>
      <c r="D708" s="149" t="s">
        <v>1150</v>
      </c>
      <c r="E708" s="149" t="s">
        <v>1634</v>
      </c>
      <c r="F708" s="149" t="s">
        <v>3078</v>
      </c>
      <c r="G708" s="149"/>
      <c r="H708" s="149"/>
      <c r="I708" s="150">
        <v>42271</v>
      </c>
      <c r="J708" s="151" t="s">
        <v>12</v>
      </c>
      <c r="K708" s="150">
        <v>42271</v>
      </c>
      <c r="L708" s="152">
        <f>K708-I708</f>
        <v>0</v>
      </c>
      <c r="M708" s="149" t="s">
        <v>41</v>
      </c>
      <c r="N708" s="149" t="s">
        <v>3068</v>
      </c>
      <c r="O708" s="153">
        <f>YEAR(I708)</f>
        <v>2015</v>
      </c>
      <c r="P708" s="154">
        <f>MONTH(I708)</f>
        <v>9</v>
      </c>
    </row>
    <row r="709" spans="1:16">
      <c r="A709" s="149" t="s">
        <v>4056</v>
      </c>
      <c r="B709" s="48" t="s">
        <v>832</v>
      </c>
      <c r="C709" s="149" t="s">
        <v>946</v>
      </c>
      <c r="D709" s="149" t="s">
        <v>1150</v>
      </c>
      <c r="E709" s="149" t="s">
        <v>1634</v>
      </c>
      <c r="F709" s="149" t="s">
        <v>914</v>
      </c>
      <c r="G709" s="149"/>
      <c r="H709" s="149"/>
      <c r="I709" s="150">
        <v>42271</v>
      </c>
      <c r="J709" s="151" t="s">
        <v>12</v>
      </c>
      <c r="K709" s="150">
        <v>42271</v>
      </c>
      <c r="L709" s="152">
        <f>K709-I709</f>
        <v>0</v>
      </c>
      <c r="M709" s="149" t="s">
        <v>41</v>
      </c>
      <c r="N709" s="149" t="s">
        <v>3068</v>
      </c>
      <c r="O709" s="153">
        <f>YEAR(I709)</f>
        <v>2015</v>
      </c>
      <c r="P709" s="154">
        <f>MONTH(I709)</f>
        <v>9</v>
      </c>
    </row>
    <row r="710" spans="1:16">
      <c r="A710" s="149" t="s">
        <v>686</v>
      </c>
      <c r="B710" s="48" t="s">
        <v>26</v>
      </c>
      <c r="C710" s="149" t="s">
        <v>1922</v>
      </c>
      <c r="D710" s="149" t="s">
        <v>3005</v>
      </c>
      <c r="E710" s="149" t="s">
        <v>1922</v>
      </c>
      <c r="F710" s="149" t="s">
        <v>3340</v>
      </c>
      <c r="G710" s="155"/>
      <c r="H710" s="149" t="s">
        <v>636</v>
      </c>
      <c r="I710" s="150">
        <v>42265</v>
      </c>
      <c r="J710" s="151" t="s">
        <v>12</v>
      </c>
      <c r="K710" s="150">
        <v>42265</v>
      </c>
      <c r="L710" s="152">
        <f>K710-I710</f>
        <v>0</v>
      </c>
      <c r="M710" s="149" t="s">
        <v>41</v>
      </c>
      <c r="N710" s="149" t="s">
        <v>2792</v>
      </c>
      <c r="O710" s="153">
        <f>YEAR(I710)</f>
        <v>2015</v>
      </c>
      <c r="P710" s="154">
        <f>MONTH(I710)</f>
        <v>9</v>
      </c>
    </row>
    <row r="711" spans="1:16">
      <c r="A711" s="149" t="s">
        <v>3339</v>
      </c>
      <c r="B711" s="48" t="s">
        <v>26</v>
      </c>
      <c r="C711" s="149" t="s">
        <v>1922</v>
      </c>
      <c r="D711" s="149" t="s">
        <v>3005</v>
      </c>
      <c r="E711" s="149" t="s">
        <v>1922</v>
      </c>
      <c r="F711" s="149" t="s">
        <v>3340</v>
      </c>
      <c r="G711" s="155"/>
      <c r="H711" s="149" t="s">
        <v>636</v>
      </c>
      <c r="I711" s="150">
        <v>42265</v>
      </c>
      <c r="J711" s="151" t="s">
        <v>12</v>
      </c>
      <c r="K711" s="150">
        <v>42265</v>
      </c>
      <c r="L711" s="152">
        <f>K711-I711</f>
        <v>0</v>
      </c>
      <c r="M711" s="149" t="s">
        <v>41</v>
      </c>
      <c r="N711" s="149" t="s">
        <v>870</v>
      </c>
      <c r="O711" s="153">
        <f>YEAR(I711)</f>
        <v>2015</v>
      </c>
      <c r="P711" s="154">
        <f>MONTH(I711)</f>
        <v>9</v>
      </c>
    </row>
    <row r="712" spans="1:16">
      <c r="A712" s="149" t="s">
        <v>3890</v>
      </c>
      <c r="B712" s="48" t="s">
        <v>830</v>
      </c>
      <c r="C712" s="149"/>
      <c r="D712" s="149" t="s">
        <v>3008</v>
      </c>
      <c r="E712" s="149" t="s">
        <v>1634</v>
      </c>
      <c r="F712" s="149" t="s">
        <v>2506</v>
      </c>
      <c r="G712" s="149"/>
      <c r="H712" s="149"/>
      <c r="I712" s="150">
        <v>42263</v>
      </c>
      <c r="J712" s="151" t="s">
        <v>12</v>
      </c>
      <c r="K712" s="150">
        <v>42263</v>
      </c>
      <c r="L712" s="152">
        <f>K712-I712</f>
        <v>0</v>
      </c>
      <c r="M712" s="149" t="s">
        <v>41</v>
      </c>
      <c r="N712" s="149" t="s">
        <v>3785</v>
      </c>
      <c r="O712" s="153">
        <f>YEAR(I712)</f>
        <v>2015</v>
      </c>
      <c r="P712" s="154">
        <f>MONTH(I712)</f>
        <v>9</v>
      </c>
    </row>
    <row r="713" spans="1:16">
      <c r="A713" s="149" t="s">
        <v>3891</v>
      </c>
      <c r="B713" s="48" t="s">
        <v>830</v>
      </c>
      <c r="C713" s="149"/>
      <c r="D713" s="149" t="s">
        <v>3008</v>
      </c>
      <c r="E713" s="149" t="s">
        <v>1634</v>
      </c>
      <c r="F713" s="149" t="s">
        <v>19</v>
      </c>
      <c r="G713" s="149"/>
      <c r="H713" s="149"/>
      <c r="I713" s="150">
        <v>42263</v>
      </c>
      <c r="J713" s="151" t="s">
        <v>12</v>
      </c>
      <c r="K713" s="150">
        <v>42263</v>
      </c>
      <c r="L713" s="152">
        <f>K713-I713</f>
        <v>0</v>
      </c>
      <c r="M713" s="149" t="s">
        <v>41</v>
      </c>
      <c r="N713" s="149" t="s">
        <v>3785</v>
      </c>
      <c r="O713" s="153">
        <f>YEAR(I713)</f>
        <v>2015</v>
      </c>
      <c r="P713" s="154">
        <f>MONTH(I713)</f>
        <v>9</v>
      </c>
    </row>
    <row r="714" spans="1:16">
      <c r="A714" s="149" t="s">
        <v>3892</v>
      </c>
      <c r="B714" s="48" t="s">
        <v>830</v>
      </c>
      <c r="C714" s="149"/>
      <c r="D714" s="149" t="s">
        <v>3008</v>
      </c>
      <c r="E714" s="149" t="s">
        <v>1634</v>
      </c>
      <c r="F714" s="149" t="s">
        <v>3078</v>
      </c>
      <c r="G714" s="149"/>
      <c r="H714" s="149"/>
      <c r="I714" s="150">
        <v>42263</v>
      </c>
      <c r="J714" s="151" t="s">
        <v>12</v>
      </c>
      <c r="K714" s="150">
        <v>42263</v>
      </c>
      <c r="L714" s="152">
        <f>K714-I714</f>
        <v>0</v>
      </c>
      <c r="M714" s="149" t="s">
        <v>41</v>
      </c>
      <c r="N714" s="149" t="s">
        <v>3785</v>
      </c>
      <c r="O714" s="153">
        <f>YEAR(I714)</f>
        <v>2015</v>
      </c>
      <c r="P714" s="154">
        <f>MONTH(I714)</f>
        <v>9</v>
      </c>
    </row>
    <row r="715" spans="1:16">
      <c r="A715" s="149" t="s">
        <v>3893</v>
      </c>
      <c r="B715" s="48" t="s">
        <v>830</v>
      </c>
      <c r="C715" s="149"/>
      <c r="D715" s="149" t="s">
        <v>3008</v>
      </c>
      <c r="E715" s="149" t="s">
        <v>1634</v>
      </c>
      <c r="F715" s="149" t="s">
        <v>3078</v>
      </c>
      <c r="G715" s="149"/>
      <c r="H715" s="149"/>
      <c r="I715" s="150">
        <v>42263</v>
      </c>
      <c r="J715" s="151" t="s">
        <v>12</v>
      </c>
      <c r="K715" s="150">
        <v>42263</v>
      </c>
      <c r="L715" s="152">
        <f>K715-I715</f>
        <v>0</v>
      </c>
      <c r="M715" s="149" t="s">
        <v>41</v>
      </c>
      <c r="N715" s="149" t="s">
        <v>3785</v>
      </c>
      <c r="O715" s="153">
        <f>YEAR(I715)</f>
        <v>2015</v>
      </c>
      <c r="P715" s="154">
        <f>MONTH(I715)</f>
        <v>9</v>
      </c>
    </row>
    <row r="716" spans="1:16">
      <c r="A716" s="149" t="s">
        <v>3894</v>
      </c>
      <c r="B716" s="48" t="s">
        <v>830</v>
      </c>
      <c r="C716" s="149"/>
      <c r="D716" s="149" t="s">
        <v>3008</v>
      </c>
      <c r="E716" s="149" t="s">
        <v>1634</v>
      </c>
      <c r="F716" s="149" t="s">
        <v>3912</v>
      </c>
      <c r="G716" s="149"/>
      <c r="H716" s="149"/>
      <c r="I716" s="150">
        <v>42263</v>
      </c>
      <c r="J716" s="151" t="s">
        <v>12</v>
      </c>
      <c r="K716" s="150">
        <v>42263</v>
      </c>
      <c r="L716" s="152">
        <f>K716-I716</f>
        <v>0</v>
      </c>
      <c r="M716" s="149" t="s">
        <v>41</v>
      </c>
      <c r="N716" s="149" t="s">
        <v>3473</v>
      </c>
      <c r="O716" s="153">
        <f>YEAR(I716)</f>
        <v>2015</v>
      </c>
      <c r="P716" s="154">
        <f>MONTH(I716)</f>
        <v>9</v>
      </c>
    </row>
    <row r="717" spans="1:16">
      <c r="A717" s="149" t="s">
        <v>2128</v>
      </c>
      <c r="B717" s="48" t="s">
        <v>830</v>
      </c>
      <c r="C717" s="149"/>
      <c r="D717" s="149" t="s">
        <v>3008</v>
      </c>
      <c r="E717" s="149" t="s">
        <v>1634</v>
      </c>
      <c r="F717" s="149" t="s">
        <v>2127</v>
      </c>
      <c r="G717" s="149"/>
      <c r="H717" s="149"/>
      <c r="I717" s="150">
        <v>42263</v>
      </c>
      <c r="J717" s="151" t="s">
        <v>12</v>
      </c>
      <c r="K717" s="150">
        <v>42263</v>
      </c>
      <c r="L717" s="152">
        <f>K717-I717</f>
        <v>0</v>
      </c>
      <c r="M717" s="149" t="s">
        <v>41</v>
      </c>
      <c r="N717" s="149" t="s">
        <v>3785</v>
      </c>
      <c r="O717" s="153">
        <f>YEAR(I717)</f>
        <v>2015</v>
      </c>
      <c r="P717" s="154">
        <f>MONTH(I717)</f>
        <v>9</v>
      </c>
    </row>
    <row r="718" spans="1:16">
      <c r="A718" s="149" t="s">
        <v>3895</v>
      </c>
      <c r="B718" s="48" t="s">
        <v>830</v>
      </c>
      <c r="C718" s="149"/>
      <c r="D718" s="149" t="s">
        <v>3008</v>
      </c>
      <c r="E718" s="149" t="s">
        <v>1634</v>
      </c>
      <c r="F718" s="149" t="s">
        <v>2134</v>
      </c>
      <c r="G718" s="149"/>
      <c r="H718" s="149"/>
      <c r="I718" s="150">
        <v>42263</v>
      </c>
      <c r="J718" s="151" t="s">
        <v>12</v>
      </c>
      <c r="K718" s="150">
        <v>42263</v>
      </c>
      <c r="L718" s="152">
        <f>K718-I718</f>
        <v>0</v>
      </c>
      <c r="M718" s="149" t="s">
        <v>41</v>
      </c>
      <c r="N718" s="149" t="s">
        <v>3785</v>
      </c>
      <c r="O718" s="153">
        <f>YEAR(I718)</f>
        <v>2015</v>
      </c>
      <c r="P718" s="154">
        <f>MONTH(I718)</f>
        <v>9</v>
      </c>
    </row>
    <row r="719" spans="1:16">
      <c r="A719" s="149" t="s">
        <v>3896</v>
      </c>
      <c r="B719" s="48" t="s">
        <v>830</v>
      </c>
      <c r="C719" s="149"/>
      <c r="D719" s="149" t="s">
        <v>3008</v>
      </c>
      <c r="E719" s="149" t="s">
        <v>1634</v>
      </c>
      <c r="F719" s="149" t="s">
        <v>2168</v>
      </c>
      <c r="G719" s="165"/>
      <c r="H719" s="165"/>
      <c r="I719" s="150">
        <v>42263</v>
      </c>
      <c r="J719" s="151" t="s">
        <v>12</v>
      </c>
      <c r="K719" s="150">
        <v>42263</v>
      </c>
      <c r="L719" s="152">
        <f>K719-I719</f>
        <v>0</v>
      </c>
      <c r="M719" s="149" t="s">
        <v>41</v>
      </c>
      <c r="N719" s="149" t="s">
        <v>482</v>
      </c>
      <c r="O719" s="153">
        <f>YEAR(I719)</f>
        <v>2015</v>
      </c>
      <c r="P719" s="154">
        <f>MONTH(I719)</f>
        <v>9</v>
      </c>
    </row>
    <row r="720" spans="1:16">
      <c r="A720" s="149" t="s">
        <v>3897</v>
      </c>
      <c r="B720" s="48" t="s">
        <v>830</v>
      </c>
      <c r="C720" s="149"/>
      <c r="D720" s="149" t="s">
        <v>3008</v>
      </c>
      <c r="E720" s="149" t="s">
        <v>1634</v>
      </c>
      <c r="F720" s="149" t="s">
        <v>2134</v>
      </c>
      <c r="G720" s="155"/>
      <c r="H720" s="155"/>
      <c r="I720" s="150">
        <v>42263</v>
      </c>
      <c r="J720" s="151" t="s">
        <v>12</v>
      </c>
      <c r="K720" s="150">
        <v>42263</v>
      </c>
      <c r="L720" s="152">
        <f>K720-I720</f>
        <v>0</v>
      </c>
      <c r="M720" s="149" t="s">
        <v>41</v>
      </c>
      <c r="N720" s="149" t="s">
        <v>3785</v>
      </c>
      <c r="O720" s="153">
        <f>YEAR(I720)</f>
        <v>2015</v>
      </c>
      <c r="P720" s="154">
        <f>MONTH(I720)</f>
        <v>9</v>
      </c>
    </row>
    <row r="721" spans="1:16">
      <c r="A721" s="149" t="s">
        <v>3511</v>
      </c>
      <c r="B721" s="48" t="s">
        <v>830</v>
      </c>
      <c r="C721" s="149"/>
      <c r="D721" s="149" t="s">
        <v>3008</v>
      </c>
      <c r="E721" s="149" t="s">
        <v>1634</v>
      </c>
      <c r="F721" s="149" t="s">
        <v>3078</v>
      </c>
      <c r="G721" s="155"/>
      <c r="H721" s="155"/>
      <c r="I721" s="150">
        <v>42263</v>
      </c>
      <c r="J721" s="151" t="s">
        <v>12</v>
      </c>
      <c r="K721" s="150">
        <v>42263</v>
      </c>
      <c r="L721" s="152">
        <f>K721-I721</f>
        <v>0</v>
      </c>
      <c r="M721" s="149" t="s">
        <v>41</v>
      </c>
      <c r="N721" s="149" t="s">
        <v>3785</v>
      </c>
      <c r="O721" s="153">
        <f>YEAR(I721)</f>
        <v>2015</v>
      </c>
      <c r="P721" s="154">
        <f>MONTH(I721)</f>
        <v>9</v>
      </c>
    </row>
    <row r="722" spans="1:16">
      <c r="A722" s="149" t="s">
        <v>3898</v>
      </c>
      <c r="B722" s="48" t="s">
        <v>830</v>
      </c>
      <c r="C722" s="149"/>
      <c r="D722" s="149" t="s">
        <v>3008</v>
      </c>
      <c r="E722" s="149" t="s">
        <v>1634</v>
      </c>
      <c r="F722" s="149" t="s">
        <v>3078</v>
      </c>
      <c r="G722" s="155"/>
      <c r="H722" s="155"/>
      <c r="I722" s="150">
        <v>42263</v>
      </c>
      <c r="J722" s="151" t="s">
        <v>12</v>
      </c>
      <c r="K722" s="150">
        <v>42263</v>
      </c>
      <c r="L722" s="152">
        <f>K722-I722</f>
        <v>0</v>
      </c>
      <c r="M722" s="149" t="s">
        <v>41</v>
      </c>
      <c r="N722" s="149" t="s">
        <v>3785</v>
      </c>
      <c r="O722" s="153">
        <f>YEAR(I722)</f>
        <v>2015</v>
      </c>
      <c r="P722" s="154">
        <f>MONTH(I722)</f>
        <v>9</v>
      </c>
    </row>
    <row r="723" spans="1:16">
      <c r="A723" s="149" t="s">
        <v>3516</v>
      </c>
      <c r="B723" s="48" t="s">
        <v>830</v>
      </c>
      <c r="C723" s="149"/>
      <c r="D723" s="149" t="s">
        <v>3008</v>
      </c>
      <c r="E723" s="149" t="s">
        <v>1634</v>
      </c>
      <c r="F723" s="149" t="s">
        <v>3078</v>
      </c>
      <c r="G723" s="149"/>
      <c r="H723" s="149"/>
      <c r="I723" s="150">
        <v>42263</v>
      </c>
      <c r="J723" s="151" t="s">
        <v>12</v>
      </c>
      <c r="K723" s="150">
        <v>42263</v>
      </c>
      <c r="L723" s="152">
        <f>K723-I723</f>
        <v>0</v>
      </c>
      <c r="M723" s="149" t="s">
        <v>41</v>
      </c>
      <c r="N723" s="149" t="s">
        <v>3785</v>
      </c>
      <c r="O723" s="153">
        <f>YEAR(I723)</f>
        <v>2015</v>
      </c>
      <c r="P723" s="154">
        <f>MONTH(I723)</f>
        <v>9</v>
      </c>
    </row>
    <row r="724" spans="1:16">
      <c r="A724" s="149" t="s">
        <v>3899</v>
      </c>
      <c r="B724" s="48" t="s">
        <v>830</v>
      </c>
      <c r="C724" s="149"/>
      <c r="D724" s="149" t="s">
        <v>3008</v>
      </c>
      <c r="E724" s="149" t="s">
        <v>1634</v>
      </c>
      <c r="F724" s="149" t="s">
        <v>3078</v>
      </c>
      <c r="G724" s="155"/>
      <c r="H724" s="155"/>
      <c r="I724" s="150">
        <v>42263</v>
      </c>
      <c r="J724" s="151" t="s">
        <v>12</v>
      </c>
      <c r="K724" s="150">
        <v>42263</v>
      </c>
      <c r="L724" s="152">
        <f>K724-I724</f>
        <v>0</v>
      </c>
      <c r="M724" s="149" t="s">
        <v>41</v>
      </c>
      <c r="N724" s="149" t="s">
        <v>3785</v>
      </c>
      <c r="O724" s="153">
        <f>YEAR(I724)</f>
        <v>2015</v>
      </c>
      <c r="P724" s="154">
        <f>MONTH(I724)</f>
        <v>9</v>
      </c>
    </row>
    <row r="725" spans="1:16">
      <c r="A725" s="149" t="s">
        <v>3900</v>
      </c>
      <c r="B725" s="48" t="s">
        <v>830</v>
      </c>
      <c r="C725" s="149"/>
      <c r="D725" s="149" t="s">
        <v>3008</v>
      </c>
      <c r="E725" s="149" t="s">
        <v>1634</v>
      </c>
      <c r="F725" s="149" t="s">
        <v>3078</v>
      </c>
      <c r="G725" s="149"/>
      <c r="H725" s="149"/>
      <c r="I725" s="150">
        <v>42263</v>
      </c>
      <c r="J725" s="151" t="s">
        <v>12</v>
      </c>
      <c r="K725" s="150">
        <v>42263</v>
      </c>
      <c r="L725" s="152">
        <f>K725-I725</f>
        <v>0</v>
      </c>
      <c r="M725" s="149" t="s">
        <v>41</v>
      </c>
      <c r="N725" s="149" t="s">
        <v>3785</v>
      </c>
      <c r="O725" s="153">
        <f>YEAR(I725)</f>
        <v>2015</v>
      </c>
      <c r="P725" s="154">
        <f>MONTH(I725)</f>
        <v>9</v>
      </c>
    </row>
    <row r="726" spans="1:16">
      <c r="A726" s="149" t="s">
        <v>3901</v>
      </c>
      <c r="B726" s="48" t="s">
        <v>830</v>
      </c>
      <c r="C726" s="149"/>
      <c r="D726" s="149" t="s">
        <v>3008</v>
      </c>
      <c r="E726" s="149" t="s">
        <v>1634</v>
      </c>
      <c r="F726" s="149" t="s">
        <v>1990</v>
      </c>
      <c r="G726" s="149"/>
      <c r="H726" s="149"/>
      <c r="I726" s="150">
        <v>42263</v>
      </c>
      <c r="J726" s="151" t="s">
        <v>12</v>
      </c>
      <c r="K726" s="150">
        <v>42263</v>
      </c>
      <c r="L726" s="152">
        <f>K726-I726</f>
        <v>0</v>
      </c>
      <c r="M726" s="149" t="s">
        <v>41</v>
      </c>
      <c r="N726" s="149" t="s">
        <v>717</v>
      </c>
      <c r="O726" s="153">
        <f>YEAR(I726)</f>
        <v>2015</v>
      </c>
      <c r="P726" s="154">
        <f>MONTH(I726)</f>
        <v>9</v>
      </c>
    </row>
    <row r="727" spans="1:16">
      <c r="A727" s="149" t="s">
        <v>3902</v>
      </c>
      <c r="B727" s="48" t="s">
        <v>830</v>
      </c>
      <c r="C727" s="149"/>
      <c r="D727" s="149" t="s">
        <v>3008</v>
      </c>
      <c r="E727" s="149" t="s">
        <v>1634</v>
      </c>
      <c r="F727" s="149" t="s">
        <v>2127</v>
      </c>
      <c r="G727" s="149"/>
      <c r="H727" s="149"/>
      <c r="I727" s="150">
        <v>42263</v>
      </c>
      <c r="J727" s="151" t="s">
        <v>12</v>
      </c>
      <c r="K727" s="150">
        <v>42263</v>
      </c>
      <c r="L727" s="152">
        <f>K727-I727</f>
        <v>0</v>
      </c>
      <c r="M727" s="149" t="s">
        <v>41</v>
      </c>
      <c r="N727" s="149" t="s">
        <v>3785</v>
      </c>
      <c r="O727" s="153">
        <f>YEAR(I727)</f>
        <v>2015</v>
      </c>
      <c r="P727" s="154">
        <f>MONTH(I727)</f>
        <v>9</v>
      </c>
    </row>
    <row r="728" spans="1:16">
      <c r="A728" s="149" t="s">
        <v>3297</v>
      </c>
      <c r="B728" s="48" t="s">
        <v>830</v>
      </c>
      <c r="C728" s="149"/>
      <c r="D728" s="149" t="s">
        <v>3008</v>
      </c>
      <c r="E728" s="149" t="s">
        <v>1634</v>
      </c>
      <c r="F728" s="149" t="s">
        <v>3078</v>
      </c>
      <c r="G728" s="155"/>
      <c r="H728" s="155"/>
      <c r="I728" s="150">
        <v>42263</v>
      </c>
      <c r="J728" s="151" t="s">
        <v>12</v>
      </c>
      <c r="K728" s="150">
        <v>42263</v>
      </c>
      <c r="L728" s="152">
        <f>K728-I728</f>
        <v>0</v>
      </c>
      <c r="M728" s="149" t="s">
        <v>41</v>
      </c>
      <c r="N728" s="149" t="s">
        <v>3785</v>
      </c>
      <c r="O728" s="153">
        <f>YEAR(I728)</f>
        <v>2015</v>
      </c>
      <c r="P728" s="154">
        <f>MONTH(I728)</f>
        <v>9</v>
      </c>
    </row>
    <row r="729" spans="1:16">
      <c r="A729" s="149" t="s">
        <v>3903</v>
      </c>
      <c r="B729" s="48" t="s">
        <v>830</v>
      </c>
      <c r="C729" s="149"/>
      <c r="D729" s="149" t="s">
        <v>3008</v>
      </c>
      <c r="E729" s="149" t="s">
        <v>1634</v>
      </c>
      <c r="F729" s="149" t="s">
        <v>846</v>
      </c>
      <c r="G729" s="165"/>
      <c r="H729" s="165"/>
      <c r="I729" s="150">
        <v>42263</v>
      </c>
      <c r="J729" s="151" t="s">
        <v>12</v>
      </c>
      <c r="K729" s="150">
        <v>42263</v>
      </c>
      <c r="L729" s="152">
        <f>K729-I729</f>
        <v>0</v>
      </c>
      <c r="M729" s="149" t="s">
        <v>41</v>
      </c>
      <c r="N729" s="149" t="s">
        <v>3785</v>
      </c>
      <c r="O729" s="153">
        <f>YEAR(I729)</f>
        <v>2015</v>
      </c>
      <c r="P729" s="154">
        <f>MONTH(I729)</f>
        <v>9</v>
      </c>
    </row>
    <row r="730" spans="1:16">
      <c r="A730" s="149" t="s">
        <v>3608</v>
      </c>
      <c r="B730" s="48" t="s">
        <v>830</v>
      </c>
      <c r="C730" s="149"/>
      <c r="D730" s="149" t="s">
        <v>3008</v>
      </c>
      <c r="E730" s="149" t="s">
        <v>1634</v>
      </c>
      <c r="F730" s="149" t="s">
        <v>3078</v>
      </c>
      <c r="G730" s="149"/>
      <c r="H730" s="149"/>
      <c r="I730" s="150">
        <v>42263</v>
      </c>
      <c r="J730" s="151" t="s">
        <v>12</v>
      </c>
      <c r="K730" s="150">
        <v>42263</v>
      </c>
      <c r="L730" s="152">
        <f>K730-I730</f>
        <v>0</v>
      </c>
      <c r="M730" s="149" t="s">
        <v>41</v>
      </c>
      <c r="N730" s="149" t="s">
        <v>3785</v>
      </c>
      <c r="O730" s="153">
        <f>YEAR(I730)</f>
        <v>2015</v>
      </c>
      <c r="P730" s="154">
        <f>MONTH(I730)</f>
        <v>9</v>
      </c>
    </row>
    <row r="731" spans="1:16">
      <c r="A731" s="149" t="s">
        <v>3904</v>
      </c>
      <c r="B731" s="48" t="s">
        <v>830</v>
      </c>
      <c r="C731" s="149"/>
      <c r="D731" s="149" t="s">
        <v>3008</v>
      </c>
      <c r="E731" s="149" t="s">
        <v>1634</v>
      </c>
      <c r="F731" s="149" t="s">
        <v>3078</v>
      </c>
      <c r="G731" s="149"/>
      <c r="H731" s="149"/>
      <c r="I731" s="150">
        <v>42263</v>
      </c>
      <c r="J731" s="151" t="s">
        <v>12</v>
      </c>
      <c r="K731" s="150">
        <v>42263</v>
      </c>
      <c r="L731" s="152">
        <f>K731-I731</f>
        <v>0</v>
      </c>
      <c r="M731" s="149" t="s">
        <v>41</v>
      </c>
      <c r="N731" s="149" t="s">
        <v>3785</v>
      </c>
      <c r="O731" s="153">
        <f>YEAR(I731)</f>
        <v>2015</v>
      </c>
      <c r="P731" s="154">
        <f>MONTH(I731)</f>
        <v>9</v>
      </c>
    </row>
    <row r="732" spans="1:16">
      <c r="A732" s="149" t="s">
        <v>3905</v>
      </c>
      <c r="B732" s="48" t="s">
        <v>830</v>
      </c>
      <c r="C732" s="149"/>
      <c r="D732" s="149" t="s">
        <v>3008</v>
      </c>
      <c r="E732" s="149" t="s">
        <v>1634</v>
      </c>
      <c r="F732" s="149" t="s">
        <v>2127</v>
      </c>
      <c r="G732" s="155"/>
      <c r="H732" s="155"/>
      <c r="I732" s="150">
        <v>42263</v>
      </c>
      <c r="J732" s="151" t="s">
        <v>12</v>
      </c>
      <c r="K732" s="150">
        <v>42263</v>
      </c>
      <c r="L732" s="152">
        <f>K732-I732</f>
        <v>0</v>
      </c>
      <c r="M732" s="149" t="s">
        <v>41</v>
      </c>
      <c r="N732" s="149" t="s">
        <v>3785</v>
      </c>
      <c r="O732" s="153">
        <f>YEAR(I732)</f>
        <v>2015</v>
      </c>
      <c r="P732" s="154">
        <f>MONTH(I732)</f>
        <v>9</v>
      </c>
    </row>
    <row r="733" spans="1:16">
      <c r="A733" s="149" t="s">
        <v>3264</v>
      </c>
      <c r="B733" s="48" t="s">
        <v>830</v>
      </c>
      <c r="C733" s="149"/>
      <c r="D733" s="149" t="s">
        <v>3008</v>
      </c>
      <c r="E733" s="149" t="s">
        <v>1634</v>
      </c>
      <c r="F733" s="149" t="s">
        <v>3078</v>
      </c>
      <c r="G733" s="149"/>
      <c r="H733" s="149"/>
      <c r="I733" s="150">
        <v>42263</v>
      </c>
      <c r="J733" s="151" t="s">
        <v>12</v>
      </c>
      <c r="K733" s="150">
        <v>42263</v>
      </c>
      <c r="L733" s="152">
        <f>K733-I733</f>
        <v>0</v>
      </c>
      <c r="M733" s="149" t="s">
        <v>41</v>
      </c>
      <c r="N733" s="149" t="s">
        <v>3785</v>
      </c>
      <c r="O733" s="153">
        <f>YEAR(I733)</f>
        <v>2015</v>
      </c>
      <c r="P733" s="154">
        <f>MONTH(I733)</f>
        <v>9</v>
      </c>
    </row>
    <row r="734" spans="1:16">
      <c r="A734" s="149" t="s">
        <v>3906</v>
      </c>
      <c r="B734" s="48" t="s">
        <v>830</v>
      </c>
      <c r="C734" s="149"/>
      <c r="D734" s="149" t="s">
        <v>3008</v>
      </c>
      <c r="E734" s="149" t="s">
        <v>1634</v>
      </c>
      <c r="F734" s="149" t="s">
        <v>2591</v>
      </c>
      <c r="G734" s="149"/>
      <c r="H734" s="149"/>
      <c r="I734" s="150">
        <v>42263</v>
      </c>
      <c r="J734" s="151" t="s">
        <v>12</v>
      </c>
      <c r="K734" s="150">
        <v>42263</v>
      </c>
      <c r="L734" s="152">
        <f>K734-I734</f>
        <v>0</v>
      </c>
      <c r="M734" s="149" t="s">
        <v>41</v>
      </c>
      <c r="N734" s="149" t="s">
        <v>3473</v>
      </c>
      <c r="O734" s="153">
        <f>YEAR(I734)</f>
        <v>2015</v>
      </c>
      <c r="P734" s="154">
        <f>MONTH(I734)</f>
        <v>9</v>
      </c>
    </row>
    <row r="735" spans="1:16">
      <c r="A735" s="149" t="s">
        <v>2771</v>
      </c>
      <c r="B735" s="48" t="s">
        <v>830</v>
      </c>
      <c r="C735" s="149"/>
      <c r="D735" s="149" t="s">
        <v>3008</v>
      </c>
      <c r="E735" s="149" t="s">
        <v>1634</v>
      </c>
      <c r="F735" s="149" t="s">
        <v>3078</v>
      </c>
      <c r="G735" s="149"/>
      <c r="H735" s="149"/>
      <c r="I735" s="150">
        <v>42263</v>
      </c>
      <c r="J735" s="151" t="s">
        <v>12</v>
      </c>
      <c r="K735" s="150">
        <v>42263</v>
      </c>
      <c r="L735" s="152">
        <f>K735-I735</f>
        <v>0</v>
      </c>
      <c r="M735" s="149" t="s">
        <v>41</v>
      </c>
      <c r="N735" s="149" t="s">
        <v>3785</v>
      </c>
      <c r="O735" s="153">
        <f>YEAR(I735)</f>
        <v>2015</v>
      </c>
      <c r="P735" s="154">
        <f>MONTH(I735)</f>
        <v>9</v>
      </c>
    </row>
    <row r="736" spans="1:16">
      <c r="A736" s="149" t="s">
        <v>3907</v>
      </c>
      <c r="B736" s="48" t="s">
        <v>830</v>
      </c>
      <c r="C736" s="149"/>
      <c r="D736" s="149" t="s">
        <v>3008</v>
      </c>
      <c r="E736" s="149" t="s">
        <v>1634</v>
      </c>
      <c r="F736" s="149" t="s">
        <v>2552</v>
      </c>
      <c r="G736" s="149"/>
      <c r="H736" s="149"/>
      <c r="I736" s="150">
        <v>42263</v>
      </c>
      <c r="J736" s="151" t="s">
        <v>12</v>
      </c>
      <c r="K736" s="150">
        <v>42263</v>
      </c>
      <c r="L736" s="152">
        <f>K736-I736</f>
        <v>0</v>
      </c>
      <c r="M736" s="149" t="s">
        <v>41</v>
      </c>
      <c r="N736" s="149" t="s">
        <v>3785</v>
      </c>
      <c r="O736" s="153">
        <f>YEAR(I736)</f>
        <v>2015</v>
      </c>
      <c r="P736" s="154">
        <f>MONTH(I736)</f>
        <v>9</v>
      </c>
    </row>
    <row r="737" spans="1:16">
      <c r="A737" s="149" t="s">
        <v>2126</v>
      </c>
      <c r="B737" s="48" t="s">
        <v>830</v>
      </c>
      <c r="C737" s="149"/>
      <c r="D737" s="149" t="s">
        <v>3008</v>
      </c>
      <c r="E737" s="149" t="s">
        <v>1634</v>
      </c>
      <c r="F737" s="149" t="s">
        <v>914</v>
      </c>
      <c r="G737" s="149"/>
      <c r="H737" s="149"/>
      <c r="I737" s="150">
        <v>42263</v>
      </c>
      <c r="J737" s="151" t="s">
        <v>12</v>
      </c>
      <c r="K737" s="150">
        <v>42263</v>
      </c>
      <c r="L737" s="152">
        <f>K737-I737</f>
        <v>0</v>
      </c>
      <c r="M737" s="149" t="s">
        <v>41</v>
      </c>
      <c r="N737" s="149" t="s">
        <v>3785</v>
      </c>
      <c r="O737" s="153">
        <f>YEAR(I737)</f>
        <v>2015</v>
      </c>
      <c r="P737" s="154">
        <f>MONTH(I737)</f>
        <v>9</v>
      </c>
    </row>
    <row r="738" spans="1:16">
      <c r="A738" s="149" t="s">
        <v>3908</v>
      </c>
      <c r="B738" s="48" t="s">
        <v>830</v>
      </c>
      <c r="C738" s="149"/>
      <c r="D738" s="149" t="s">
        <v>3008</v>
      </c>
      <c r="E738" s="149" t="s">
        <v>1634</v>
      </c>
      <c r="F738" s="149" t="s">
        <v>3078</v>
      </c>
      <c r="G738" s="149"/>
      <c r="H738" s="149"/>
      <c r="I738" s="150">
        <v>42263</v>
      </c>
      <c r="J738" s="151" t="s">
        <v>12</v>
      </c>
      <c r="K738" s="150">
        <v>42263</v>
      </c>
      <c r="L738" s="152">
        <f>K738-I738</f>
        <v>0</v>
      </c>
      <c r="M738" s="149" t="s">
        <v>41</v>
      </c>
      <c r="N738" s="149" t="s">
        <v>3785</v>
      </c>
      <c r="O738" s="153">
        <f>YEAR(I738)</f>
        <v>2015</v>
      </c>
      <c r="P738" s="154">
        <f>MONTH(I738)</f>
        <v>9</v>
      </c>
    </row>
    <row r="739" spans="1:16">
      <c r="A739" s="149" t="s">
        <v>3909</v>
      </c>
      <c r="B739" s="48" t="s">
        <v>830</v>
      </c>
      <c r="C739" s="149"/>
      <c r="D739" s="149" t="s">
        <v>3008</v>
      </c>
      <c r="E739" s="149" t="s">
        <v>1634</v>
      </c>
      <c r="F739" s="149" t="s">
        <v>862</v>
      </c>
      <c r="G739" s="149"/>
      <c r="H739" s="149"/>
      <c r="I739" s="150">
        <v>42263</v>
      </c>
      <c r="J739" s="151" t="s">
        <v>12</v>
      </c>
      <c r="K739" s="150">
        <v>42263</v>
      </c>
      <c r="L739" s="152">
        <f>K739-I739</f>
        <v>0</v>
      </c>
      <c r="M739" s="149" t="s">
        <v>41</v>
      </c>
      <c r="N739" s="149" t="s">
        <v>3785</v>
      </c>
      <c r="O739" s="153">
        <f>YEAR(I739)</f>
        <v>2015</v>
      </c>
      <c r="P739" s="154">
        <f>MONTH(I739)</f>
        <v>9</v>
      </c>
    </row>
    <row r="740" spans="1:16">
      <c r="A740" s="149" t="s">
        <v>3507</v>
      </c>
      <c r="B740" s="48" t="s">
        <v>830</v>
      </c>
      <c r="C740" s="149"/>
      <c r="D740" s="149" t="s">
        <v>3008</v>
      </c>
      <c r="E740" s="149" t="s">
        <v>1634</v>
      </c>
      <c r="F740" s="149" t="s">
        <v>3078</v>
      </c>
      <c r="G740" s="149"/>
      <c r="H740" s="149"/>
      <c r="I740" s="150">
        <v>42263</v>
      </c>
      <c r="J740" s="151" t="s">
        <v>12</v>
      </c>
      <c r="K740" s="150">
        <v>42263</v>
      </c>
      <c r="L740" s="152">
        <f>K740-I740</f>
        <v>0</v>
      </c>
      <c r="M740" s="149" t="s">
        <v>41</v>
      </c>
      <c r="N740" s="149" t="s">
        <v>3473</v>
      </c>
      <c r="O740" s="153">
        <f>YEAR(I740)</f>
        <v>2015</v>
      </c>
      <c r="P740" s="154">
        <f>MONTH(I740)</f>
        <v>9</v>
      </c>
    </row>
    <row r="741" spans="1:16">
      <c r="A741" s="149" t="s">
        <v>3910</v>
      </c>
      <c r="B741" s="48" t="s">
        <v>830</v>
      </c>
      <c r="C741" s="149"/>
      <c r="D741" s="149" t="s">
        <v>3008</v>
      </c>
      <c r="E741" s="149" t="s">
        <v>1634</v>
      </c>
      <c r="F741" s="149"/>
      <c r="G741" s="155"/>
      <c r="H741" s="155"/>
      <c r="I741" s="150">
        <v>42263</v>
      </c>
      <c r="J741" s="151" t="s">
        <v>12</v>
      </c>
      <c r="K741" s="150">
        <v>42263</v>
      </c>
      <c r="L741" s="152">
        <f>K741-I741</f>
        <v>0</v>
      </c>
      <c r="M741" s="149" t="s">
        <v>41</v>
      </c>
      <c r="N741" s="149" t="s">
        <v>3785</v>
      </c>
      <c r="O741" s="153">
        <f>YEAR(I741)</f>
        <v>2015</v>
      </c>
      <c r="P741" s="154">
        <f>MONTH(I741)</f>
        <v>9</v>
      </c>
    </row>
    <row r="742" spans="1:16">
      <c r="A742" s="149" t="s">
        <v>3911</v>
      </c>
      <c r="B742" s="48" t="s">
        <v>830</v>
      </c>
      <c r="C742" s="149"/>
      <c r="D742" s="149" t="s">
        <v>3008</v>
      </c>
      <c r="E742" s="149" t="s">
        <v>1634</v>
      </c>
      <c r="F742" s="149" t="s">
        <v>2134</v>
      </c>
      <c r="G742" s="149"/>
      <c r="H742" s="149"/>
      <c r="I742" s="150">
        <v>42263</v>
      </c>
      <c r="J742" s="151" t="s">
        <v>12</v>
      </c>
      <c r="K742" s="150">
        <v>42263</v>
      </c>
      <c r="L742" s="152">
        <f>K742-I742</f>
        <v>0</v>
      </c>
      <c r="M742" s="149" t="s">
        <v>41</v>
      </c>
      <c r="N742" s="149" t="s">
        <v>3785</v>
      </c>
      <c r="O742" s="153">
        <f>YEAR(I742)</f>
        <v>2015</v>
      </c>
      <c r="P742" s="154">
        <f>MONTH(I742)</f>
        <v>9</v>
      </c>
    </row>
    <row r="743" spans="1:16">
      <c r="A743" s="37" t="s">
        <v>3500</v>
      </c>
      <c r="B743" s="48" t="s">
        <v>37</v>
      </c>
      <c r="C743" s="149"/>
      <c r="D743" s="149" t="s">
        <v>3005</v>
      </c>
      <c r="E743" s="149" t="s">
        <v>1634</v>
      </c>
      <c r="F743" s="149" t="s">
        <v>3419</v>
      </c>
      <c r="G743" s="149"/>
      <c r="H743" s="149"/>
      <c r="I743" s="150">
        <v>42249</v>
      </c>
      <c r="J743" s="151" t="s">
        <v>12</v>
      </c>
      <c r="K743" s="150">
        <v>42249</v>
      </c>
      <c r="L743" s="152">
        <f>K743-I743</f>
        <v>0</v>
      </c>
      <c r="M743" s="149" t="s">
        <v>41</v>
      </c>
      <c r="N743" s="149" t="s">
        <v>2705</v>
      </c>
      <c r="O743" s="153">
        <f>YEAR(I743)</f>
        <v>2015</v>
      </c>
      <c r="P743" s="154">
        <f>MONTH(I743)</f>
        <v>9</v>
      </c>
    </row>
    <row r="744" spans="1:16">
      <c r="A744" s="37" t="s">
        <v>3308</v>
      </c>
      <c r="B744" s="48" t="s">
        <v>37</v>
      </c>
      <c r="C744" s="149"/>
      <c r="D744" s="149" t="s">
        <v>3005</v>
      </c>
      <c r="E744" s="149" t="s">
        <v>1634</v>
      </c>
      <c r="F744" s="149" t="s">
        <v>914</v>
      </c>
      <c r="G744" s="149"/>
      <c r="H744" s="149"/>
      <c r="I744" s="150">
        <v>42249</v>
      </c>
      <c r="J744" s="151" t="s">
        <v>12</v>
      </c>
      <c r="K744" s="150">
        <v>42249</v>
      </c>
      <c r="L744" s="152">
        <f>K744-I744</f>
        <v>0</v>
      </c>
      <c r="M744" s="149" t="s">
        <v>41</v>
      </c>
      <c r="N744" s="149" t="s">
        <v>3529</v>
      </c>
      <c r="O744" s="153">
        <f>YEAR(I744)</f>
        <v>2015</v>
      </c>
      <c r="P744" s="154">
        <f>MONTH(I744)</f>
        <v>9</v>
      </c>
    </row>
    <row r="745" spans="1:16">
      <c r="A745" s="37" t="s">
        <v>3501</v>
      </c>
      <c r="B745" s="48" t="s">
        <v>37</v>
      </c>
      <c r="C745" s="149"/>
      <c r="D745" s="149" t="s">
        <v>3005</v>
      </c>
      <c r="E745" s="149" t="s">
        <v>1634</v>
      </c>
      <c r="F745" s="149" t="s">
        <v>2591</v>
      </c>
      <c r="G745" s="149"/>
      <c r="H745" s="149"/>
      <c r="I745" s="150">
        <v>42249</v>
      </c>
      <c r="J745" s="151" t="s">
        <v>12</v>
      </c>
      <c r="K745" s="150">
        <v>42249</v>
      </c>
      <c r="L745" s="152">
        <f>K745-I745</f>
        <v>0</v>
      </c>
      <c r="M745" s="149" t="s">
        <v>41</v>
      </c>
      <c r="N745" s="149" t="s">
        <v>25</v>
      </c>
      <c r="O745" s="153">
        <f>YEAR(I745)</f>
        <v>2015</v>
      </c>
      <c r="P745" s="154">
        <f>MONTH(I745)</f>
        <v>9</v>
      </c>
    </row>
    <row r="746" spans="1:16">
      <c r="A746" s="37" t="s">
        <v>3502</v>
      </c>
      <c r="B746" s="48" t="s">
        <v>37</v>
      </c>
      <c r="C746" s="149"/>
      <c r="D746" s="149" t="s">
        <v>3005</v>
      </c>
      <c r="E746" s="149" t="s">
        <v>1634</v>
      </c>
      <c r="F746" s="149" t="s">
        <v>846</v>
      </c>
      <c r="G746" s="149"/>
      <c r="H746" s="149"/>
      <c r="I746" s="150">
        <v>42249</v>
      </c>
      <c r="J746" s="151" t="s">
        <v>12</v>
      </c>
      <c r="K746" s="150">
        <v>42249</v>
      </c>
      <c r="L746" s="152">
        <f>K746-I746</f>
        <v>0</v>
      </c>
      <c r="M746" s="149" t="s">
        <v>41</v>
      </c>
      <c r="N746" s="149" t="s">
        <v>3529</v>
      </c>
      <c r="O746" s="153">
        <f>YEAR(I746)</f>
        <v>2015</v>
      </c>
      <c r="P746" s="154">
        <f>MONTH(I746)</f>
        <v>9</v>
      </c>
    </row>
    <row r="747" spans="1:16">
      <c r="A747" s="37" t="s">
        <v>3503</v>
      </c>
      <c r="B747" s="48" t="s">
        <v>37</v>
      </c>
      <c r="C747" s="149"/>
      <c r="D747" s="149" t="s">
        <v>3005</v>
      </c>
      <c r="E747" s="149" t="s">
        <v>1634</v>
      </c>
      <c r="F747" s="149"/>
      <c r="G747" s="149"/>
      <c r="H747" s="149"/>
      <c r="I747" s="150">
        <v>42249</v>
      </c>
      <c r="J747" s="151" t="s">
        <v>12</v>
      </c>
      <c r="K747" s="150">
        <v>42249</v>
      </c>
      <c r="L747" s="152">
        <f>K747-I747</f>
        <v>0</v>
      </c>
      <c r="M747" s="149" t="s">
        <v>41</v>
      </c>
      <c r="N747" s="149" t="s">
        <v>3530</v>
      </c>
      <c r="O747" s="153">
        <f>YEAR(I747)</f>
        <v>2015</v>
      </c>
      <c r="P747" s="154">
        <f>MONTH(I747)</f>
        <v>9</v>
      </c>
    </row>
    <row r="748" spans="1:16">
      <c r="A748" s="37" t="s">
        <v>3504</v>
      </c>
      <c r="B748" s="48" t="s">
        <v>37</v>
      </c>
      <c r="C748" s="149"/>
      <c r="D748" s="149" t="s">
        <v>3005</v>
      </c>
      <c r="E748" s="149" t="s">
        <v>1634</v>
      </c>
      <c r="F748" s="149" t="s">
        <v>3078</v>
      </c>
      <c r="G748" s="149"/>
      <c r="H748" s="149"/>
      <c r="I748" s="150">
        <v>42249</v>
      </c>
      <c r="J748" s="151" t="s">
        <v>12</v>
      </c>
      <c r="K748" s="150">
        <v>42249</v>
      </c>
      <c r="L748" s="152">
        <f>K748-I748</f>
        <v>0</v>
      </c>
      <c r="M748" s="149" t="s">
        <v>717</v>
      </c>
      <c r="N748" s="149"/>
      <c r="O748" s="153">
        <f>YEAR(I748)</f>
        <v>2015</v>
      </c>
      <c r="P748" s="154">
        <f>MONTH(I748)</f>
        <v>9</v>
      </c>
    </row>
    <row r="749" spans="1:16">
      <c r="A749" s="37" t="s">
        <v>3505</v>
      </c>
      <c r="B749" s="48" t="s">
        <v>37</v>
      </c>
      <c r="C749" s="149"/>
      <c r="D749" s="149" t="s">
        <v>3005</v>
      </c>
      <c r="E749" s="149" t="s">
        <v>1634</v>
      </c>
      <c r="F749" s="149" t="s">
        <v>111</v>
      </c>
      <c r="G749" s="149"/>
      <c r="H749" s="149"/>
      <c r="I749" s="150">
        <v>42249</v>
      </c>
      <c r="J749" s="151" t="s">
        <v>12</v>
      </c>
      <c r="K749" s="150">
        <v>42249</v>
      </c>
      <c r="L749" s="152">
        <f>K749-I749</f>
        <v>0</v>
      </c>
      <c r="M749" s="149" t="s">
        <v>41</v>
      </c>
      <c r="N749" s="149" t="s">
        <v>25</v>
      </c>
      <c r="O749" s="153">
        <f>YEAR(I749)</f>
        <v>2015</v>
      </c>
      <c r="P749" s="154">
        <f>MONTH(I749)</f>
        <v>9</v>
      </c>
    </row>
    <row r="750" spans="1:16">
      <c r="A750" s="37" t="s">
        <v>2724</v>
      </c>
      <c r="B750" s="48" t="s">
        <v>37</v>
      </c>
      <c r="C750" s="149"/>
      <c r="D750" s="149" t="s">
        <v>3005</v>
      </c>
      <c r="E750" s="149" t="s">
        <v>1634</v>
      </c>
      <c r="F750" s="149" t="s">
        <v>914</v>
      </c>
      <c r="G750" s="149"/>
      <c r="H750" s="149"/>
      <c r="I750" s="150">
        <v>42249</v>
      </c>
      <c r="J750" s="151" t="s">
        <v>12</v>
      </c>
      <c r="K750" s="150">
        <v>42249</v>
      </c>
      <c r="L750" s="152">
        <f>K750-I750</f>
        <v>0</v>
      </c>
      <c r="M750" s="149" t="s">
        <v>41</v>
      </c>
      <c r="N750" s="149" t="s">
        <v>3531</v>
      </c>
      <c r="O750" s="153">
        <f>YEAR(I750)</f>
        <v>2015</v>
      </c>
      <c r="P750" s="154">
        <f>MONTH(I750)</f>
        <v>9</v>
      </c>
    </row>
    <row r="751" spans="1:16">
      <c r="A751" s="37" t="s">
        <v>3506</v>
      </c>
      <c r="B751" s="48" t="s">
        <v>37</v>
      </c>
      <c r="C751" s="149"/>
      <c r="D751" s="149" t="s">
        <v>3005</v>
      </c>
      <c r="E751" s="149" t="s">
        <v>1634</v>
      </c>
      <c r="F751" s="149" t="s">
        <v>2591</v>
      </c>
      <c r="G751" s="149"/>
      <c r="H751" s="149"/>
      <c r="I751" s="150">
        <v>42249</v>
      </c>
      <c r="J751" s="151" t="s">
        <v>12</v>
      </c>
      <c r="K751" s="150">
        <v>42249</v>
      </c>
      <c r="L751" s="152">
        <f>K751-I751</f>
        <v>0</v>
      </c>
      <c r="M751" s="149" t="s">
        <v>717</v>
      </c>
      <c r="N751" s="149" t="s">
        <v>94</v>
      </c>
      <c r="O751" s="153">
        <f>YEAR(I751)</f>
        <v>2015</v>
      </c>
      <c r="P751" s="154">
        <f>MONTH(I751)</f>
        <v>9</v>
      </c>
    </row>
    <row r="752" spans="1:16">
      <c r="A752" s="37" t="s">
        <v>3507</v>
      </c>
      <c r="B752" s="48" t="s">
        <v>37</v>
      </c>
      <c r="C752" s="149"/>
      <c r="D752" s="149" t="s">
        <v>3005</v>
      </c>
      <c r="E752" s="149" t="s">
        <v>1634</v>
      </c>
      <c r="F752" s="149" t="s">
        <v>3078</v>
      </c>
      <c r="G752" s="149"/>
      <c r="H752" s="149"/>
      <c r="I752" s="150">
        <v>42249</v>
      </c>
      <c r="J752" s="151" t="s">
        <v>12</v>
      </c>
      <c r="K752" s="150">
        <v>42249</v>
      </c>
      <c r="L752" s="152">
        <f>K752-I752</f>
        <v>0</v>
      </c>
      <c r="M752" s="149" t="s">
        <v>41</v>
      </c>
      <c r="N752" s="149" t="s">
        <v>3156</v>
      </c>
      <c r="O752" s="153">
        <f>YEAR(I752)</f>
        <v>2015</v>
      </c>
      <c r="P752" s="154">
        <f>MONTH(I752)</f>
        <v>9</v>
      </c>
    </row>
    <row r="753" spans="1:16">
      <c r="A753" s="37" t="s">
        <v>2702</v>
      </c>
      <c r="B753" s="48" t="s">
        <v>37</v>
      </c>
      <c r="C753" s="149"/>
      <c r="D753" s="149" t="s">
        <v>3005</v>
      </c>
      <c r="E753" s="149" t="s">
        <v>1634</v>
      </c>
      <c r="F753" s="149" t="s">
        <v>846</v>
      </c>
      <c r="G753" s="149"/>
      <c r="H753" s="149"/>
      <c r="I753" s="150">
        <v>42249</v>
      </c>
      <c r="J753" s="151" t="s">
        <v>12</v>
      </c>
      <c r="K753" s="150">
        <v>42249</v>
      </c>
      <c r="L753" s="152">
        <f>K753-I753</f>
        <v>0</v>
      </c>
      <c r="M753" s="149" t="s">
        <v>41</v>
      </c>
      <c r="N753" s="149" t="s">
        <v>3424</v>
      </c>
      <c r="O753" s="153">
        <f>YEAR(I753)</f>
        <v>2015</v>
      </c>
      <c r="P753" s="154">
        <f>MONTH(I753)</f>
        <v>9</v>
      </c>
    </row>
    <row r="754" spans="1:16">
      <c r="A754" s="37" t="s">
        <v>3508</v>
      </c>
      <c r="B754" s="48" t="s">
        <v>37</v>
      </c>
      <c r="C754" s="149"/>
      <c r="D754" s="149" t="s">
        <v>3005</v>
      </c>
      <c r="E754" s="149" t="s">
        <v>1634</v>
      </c>
      <c r="F754" s="149" t="s">
        <v>2331</v>
      </c>
      <c r="G754" s="149"/>
      <c r="H754" s="149"/>
      <c r="I754" s="150">
        <v>42249</v>
      </c>
      <c r="J754" s="151" t="s">
        <v>12</v>
      </c>
      <c r="K754" s="150">
        <v>42249</v>
      </c>
      <c r="L754" s="152">
        <f>K754-I754</f>
        <v>0</v>
      </c>
      <c r="M754" s="149" t="s">
        <v>41</v>
      </c>
      <c r="N754" s="149" t="s">
        <v>25</v>
      </c>
      <c r="O754" s="153">
        <f>YEAR(I754)</f>
        <v>2015</v>
      </c>
      <c r="P754" s="154">
        <f>MONTH(I754)</f>
        <v>9</v>
      </c>
    </row>
    <row r="755" spans="1:16">
      <c r="A755" s="37" t="s">
        <v>3509</v>
      </c>
      <c r="B755" s="48" t="s">
        <v>37</v>
      </c>
      <c r="C755" s="149"/>
      <c r="D755" s="149" t="s">
        <v>3005</v>
      </c>
      <c r="E755" s="149" t="s">
        <v>1634</v>
      </c>
      <c r="F755" s="149" t="s">
        <v>3078</v>
      </c>
      <c r="G755" s="155"/>
      <c r="H755" s="149"/>
      <c r="I755" s="150">
        <v>42249</v>
      </c>
      <c r="J755" s="151" t="s">
        <v>12</v>
      </c>
      <c r="K755" s="150">
        <v>42249</v>
      </c>
      <c r="L755" s="152">
        <f>K755-I755</f>
        <v>0</v>
      </c>
      <c r="M755" s="149" t="s">
        <v>41</v>
      </c>
      <c r="N755" s="149" t="s">
        <v>3531</v>
      </c>
      <c r="O755" s="153">
        <f>YEAR(I755)</f>
        <v>2015</v>
      </c>
      <c r="P755" s="154">
        <f>MONTH(I755)</f>
        <v>9</v>
      </c>
    </row>
    <row r="756" spans="1:16">
      <c r="A756" s="37" t="s">
        <v>3510</v>
      </c>
      <c r="B756" s="48" t="s">
        <v>37</v>
      </c>
      <c r="C756" s="149"/>
      <c r="D756" s="149" t="s">
        <v>3005</v>
      </c>
      <c r="E756" s="149" t="s">
        <v>1634</v>
      </c>
      <c r="F756" s="149" t="s">
        <v>119</v>
      </c>
      <c r="G756" s="149"/>
      <c r="H756" s="149"/>
      <c r="I756" s="150">
        <v>42249</v>
      </c>
      <c r="J756" s="151" t="s">
        <v>12</v>
      </c>
      <c r="K756" s="150">
        <v>42249</v>
      </c>
      <c r="L756" s="152">
        <f>K756-I756</f>
        <v>0</v>
      </c>
      <c r="M756" s="149" t="s">
        <v>717</v>
      </c>
      <c r="N756" s="149" t="s">
        <v>94</v>
      </c>
      <c r="O756" s="153">
        <f>YEAR(I756)</f>
        <v>2015</v>
      </c>
      <c r="P756" s="154">
        <f>MONTH(I756)</f>
        <v>9</v>
      </c>
    </row>
    <row r="757" spans="1:16">
      <c r="A757" s="37" t="s">
        <v>3511</v>
      </c>
      <c r="B757" s="48" t="s">
        <v>37</v>
      </c>
      <c r="C757" s="149"/>
      <c r="D757" s="149" t="s">
        <v>3005</v>
      </c>
      <c r="E757" s="149" t="s">
        <v>1634</v>
      </c>
      <c r="F757" s="149" t="s">
        <v>3078</v>
      </c>
      <c r="G757" s="149"/>
      <c r="H757" s="149"/>
      <c r="I757" s="150">
        <v>42249</v>
      </c>
      <c r="J757" s="151" t="s">
        <v>12</v>
      </c>
      <c r="K757" s="150">
        <v>42249</v>
      </c>
      <c r="L757" s="152">
        <f>K757-I757</f>
        <v>0</v>
      </c>
      <c r="M757" s="149" t="s">
        <v>41</v>
      </c>
      <c r="N757" s="149" t="s">
        <v>482</v>
      </c>
      <c r="O757" s="153">
        <f>YEAR(I757)</f>
        <v>2015</v>
      </c>
      <c r="P757" s="154">
        <f>MONTH(I757)</f>
        <v>9</v>
      </c>
    </row>
    <row r="758" spans="1:16">
      <c r="A758" s="37" t="s">
        <v>3512</v>
      </c>
      <c r="B758" s="48" t="s">
        <v>37</v>
      </c>
      <c r="C758" s="149"/>
      <c r="D758" s="149" t="s">
        <v>3005</v>
      </c>
      <c r="E758" s="149" t="s">
        <v>1634</v>
      </c>
      <c r="F758" s="149" t="s">
        <v>6</v>
      </c>
      <c r="G758" s="149"/>
      <c r="H758" s="149"/>
      <c r="I758" s="150">
        <v>42249</v>
      </c>
      <c r="J758" s="151" t="s">
        <v>12</v>
      </c>
      <c r="K758" s="150">
        <v>42249</v>
      </c>
      <c r="L758" s="152">
        <f>K758-I758</f>
        <v>0</v>
      </c>
      <c r="M758" s="149" t="s">
        <v>41</v>
      </c>
      <c r="N758" s="149" t="s">
        <v>3532</v>
      </c>
      <c r="O758" s="153">
        <f>YEAR(I758)</f>
        <v>2015</v>
      </c>
      <c r="P758" s="154">
        <f>MONTH(I758)</f>
        <v>9</v>
      </c>
    </row>
    <row r="759" spans="1:16">
      <c r="A759" s="37" t="s">
        <v>3326</v>
      </c>
      <c r="B759" s="48" t="s">
        <v>37</v>
      </c>
      <c r="C759" s="149"/>
      <c r="D759" s="149" t="s">
        <v>3005</v>
      </c>
      <c r="E759" s="149" t="s">
        <v>1634</v>
      </c>
      <c r="F759" s="149" t="s">
        <v>2205</v>
      </c>
      <c r="G759" s="149"/>
      <c r="H759" s="149"/>
      <c r="I759" s="150">
        <v>42249</v>
      </c>
      <c r="J759" s="151" t="s">
        <v>12</v>
      </c>
      <c r="K759" s="150">
        <v>42249</v>
      </c>
      <c r="L759" s="152">
        <f>K759-I759</f>
        <v>0</v>
      </c>
      <c r="M759" s="149" t="s">
        <v>41</v>
      </c>
      <c r="N759" s="149" t="s">
        <v>3533</v>
      </c>
      <c r="O759" s="153">
        <f>YEAR(I759)</f>
        <v>2015</v>
      </c>
      <c r="P759" s="154">
        <f>MONTH(I759)</f>
        <v>9</v>
      </c>
    </row>
    <row r="760" spans="1:16">
      <c r="A760" s="37" t="s">
        <v>3513</v>
      </c>
      <c r="B760" s="48" t="s">
        <v>37</v>
      </c>
      <c r="C760" s="149"/>
      <c r="D760" s="149" t="s">
        <v>3005</v>
      </c>
      <c r="E760" s="149" t="s">
        <v>1634</v>
      </c>
      <c r="F760" s="149" t="s">
        <v>3525</v>
      </c>
      <c r="G760" s="155"/>
      <c r="H760" s="149"/>
      <c r="I760" s="150">
        <v>42249</v>
      </c>
      <c r="J760" s="151" t="s">
        <v>12</v>
      </c>
      <c r="K760" s="150">
        <v>42249</v>
      </c>
      <c r="L760" s="152">
        <f>K760-I760</f>
        <v>0</v>
      </c>
      <c r="M760" s="149" t="s">
        <v>41</v>
      </c>
      <c r="N760" s="149" t="s">
        <v>25</v>
      </c>
      <c r="O760" s="153">
        <f>YEAR(I760)</f>
        <v>2015</v>
      </c>
      <c r="P760" s="154">
        <f>MONTH(I760)</f>
        <v>9</v>
      </c>
    </row>
    <row r="761" spans="1:16">
      <c r="A761" s="37" t="s">
        <v>3394</v>
      </c>
      <c r="B761" s="48" t="s">
        <v>37</v>
      </c>
      <c r="C761" s="149"/>
      <c r="D761" s="149" t="s">
        <v>3005</v>
      </c>
      <c r="E761" s="149" t="s">
        <v>1634</v>
      </c>
      <c r="F761" s="149" t="s">
        <v>3419</v>
      </c>
      <c r="G761" s="149"/>
      <c r="H761" s="149"/>
      <c r="I761" s="150">
        <v>42249</v>
      </c>
      <c r="J761" s="151" t="s">
        <v>12</v>
      </c>
      <c r="K761" s="150">
        <v>42249</v>
      </c>
      <c r="L761" s="152">
        <f>K761-I761</f>
        <v>0</v>
      </c>
      <c r="M761" s="149" t="s">
        <v>41</v>
      </c>
      <c r="N761" s="149" t="s">
        <v>25</v>
      </c>
      <c r="O761" s="153">
        <f>YEAR(I761)</f>
        <v>2015</v>
      </c>
      <c r="P761" s="154">
        <f>MONTH(I761)</f>
        <v>9</v>
      </c>
    </row>
    <row r="762" spans="1:16">
      <c r="A762" s="37" t="s">
        <v>3514</v>
      </c>
      <c r="B762" s="48" t="s">
        <v>37</v>
      </c>
      <c r="C762" s="149"/>
      <c r="D762" s="149" t="s">
        <v>3005</v>
      </c>
      <c r="E762" s="149" t="s">
        <v>1634</v>
      </c>
      <c r="F762" s="149" t="s">
        <v>309</v>
      </c>
      <c r="G762" s="149"/>
      <c r="H762" s="149"/>
      <c r="I762" s="150">
        <v>42249</v>
      </c>
      <c r="J762" s="151" t="s">
        <v>12</v>
      </c>
      <c r="K762" s="150">
        <v>42249</v>
      </c>
      <c r="L762" s="152">
        <f>K762-I762</f>
        <v>0</v>
      </c>
      <c r="M762" s="149" t="s">
        <v>413</v>
      </c>
      <c r="N762" s="149" t="s">
        <v>3534</v>
      </c>
      <c r="O762" s="153">
        <f>YEAR(I762)</f>
        <v>2015</v>
      </c>
      <c r="P762" s="154">
        <f>MONTH(I762)</f>
        <v>9</v>
      </c>
    </row>
    <row r="763" spans="1:16">
      <c r="A763" s="37" t="s">
        <v>3515</v>
      </c>
      <c r="B763" s="48" t="s">
        <v>37</v>
      </c>
      <c r="C763" s="149"/>
      <c r="D763" s="149" t="s">
        <v>3005</v>
      </c>
      <c r="E763" s="149" t="s">
        <v>1634</v>
      </c>
      <c r="F763" s="149" t="s">
        <v>3078</v>
      </c>
      <c r="G763" s="155"/>
      <c r="H763" s="155"/>
      <c r="I763" s="150">
        <v>42249</v>
      </c>
      <c r="J763" s="151" t="s">
        <v>12</v>
      </c>
      <c r="K763" s="150">
        <v>42249</v>
      </c>
      <c r="L763" s="152">
        <f>K763-I763</f>
        <v>0</v>
      </c>
      <c r="M763" s="149" t="s">
        <v>41</v>
      </c>
      <c r="N763" s="149" t="s">
        <v>3531</v>
      </c>
      <c r="O763" s="153">
        <f>YEAR(I763)</f>
        <v>2015</v>
      </c>
      <c r="P763" s="154">
        <f>MONTH(I763)</f>
        <v>9</v>
      </c>
    </row>
    <row r="764" spans="1:16">
      <c r="A764" s="37" t="s">
        <v>3516</v>
      </c>
      <c r="B764" s="48" t="s">
        <v>37</v>
      </c>
      <c r="C764" s="149"/>
      <c r="D764" s="149" t="s">
        <v>3005</v>
      </c>
      <c r="E764" s="149" t="s">
        <v>1634</v>
      </c>
      <c r="F764" s="149" t="s">
        <v>3078</v>
      </c>
      <c r="G764" s="149"/>
      <c r="H764" s="149"/>
      <c r="I764" s="150">
        <v>42249</v>
      </c>
      <c r="J764" s="151" t="s">
        <v>12</v>
      </c>
      <c r="K764" s="150">
        <v>42249</v>
      </c>
      <c r="L764" s="152">
        <f>K764-I764</f>
        <v>0</v>
      </c>
      <c r="M764" s="149" t="s">
        <v>41</v>
      </c>
      <c r="N764" s="149" t="s">
        <v>3535</v>
      </c>
      <c r="O764" s="153">
        <f>YEAR(I764)</f>
        <v>2015</v>
      </c>
      <c r="P764" s="154">
        <f>MONTH(I764)</f>
        <v>9</v>
      </c>
    </row>
    <row r="765" spans="1:16">
      <c r="A765" s="37" t="s">
        <v>3517</v>
      </c>
      <c r="B765" s="48" t="s">
        <v>37</v>
      </c>
      <c r="C765" s="149"/>
      <c r="D765" s="149" t="s">
        <v>3005</v>
      </c>
      <c r="E765" s="149" t="s">
        <v>1634</v>
      </c>
      <c r="F765" s="149" t="s">
        <v>846</v>
      </c>
      <c r="G765" s="149"/>
      <c r="H765" s="149"/>
      <c r="I765" s="150">
        <v>42249</v>
      </c>
      <c r="J765" s="151" t="s">
        <v>12</v>
      </c>
      <c r="K765" s="150">
        <v>42249</v>
      </c>
      <c r="L765" s="152">
        <f>K765-I765</f>
        <v>0</v>
      </c>
      <c r="M765" s="149" t="s">
        <v>41</v>
      </c>
      <c r="N765" s="149" t="s">
        <v>3535</v>
      </c>
      <c r="O765" s="153">
        <f>YEAR(I765)</f>
        <v>2015</v>
      </c>
      <c r="P765" s="154">
        <f>MONTH(I765)</f>
        <v>9</v>
      </c>
    </row>
    <row r="766" spans="1:16">
      <c r="A766" s="37" t="s">
        <v>3518</v>
      </c>
      <c r="B766" s="48" t="s">
        <v>37</v>
      </c>
      <c r="C766" s="149"/>
      <c r="D766" s="149" t="s">
        <v>3005</v>
      </c>
      <c r="E766" s="149" t="s">
        <v>1634</v>
      </c>
      <c r="F766" s="149" t="s">
        <v>3419</v>
      </c>
      <c r="G766" s="149"/>
      <c r="H766" s="149"/>
      <c r="I766" s="150">
        <v>42249</v>
      </c>
      <c r="J766" s="151" t="s">
        <v>12</v>
      </c>
      <c r="K766" s="150">
        <v>42249</v>
      </c>
      <c r="L766" s="152">
        <f>K766-I766</f>
        <v>0</v>
      </c>
      <c r="M766" s="149" t="s">
        <v>717</v>
      </c>
      <c r="N766" s="149"/>
      <c r="O766" s="153">
        <f>YEAR(I766)</f>
        <v>2015</v>
      </c>
      <c r="P766" s="154">
        <f>MONTH(I766)</f>
        <v>9</v>
      </c>
    </row>
    <row r="767" spans="1:16">
      <c r="A767" s="37" t="s">
        <v>3519</v>
      </c>
      <c r="B767" s="48" t="s">
        <v>37</v>
      </c>
      <c r="C767" s="149"/>
      <c r="D767" s="149" t="s">
        <v>3005</v>
      </c>
      <c r="E767" s="149" t="s">
        <v>1634</v>
      </c>
      <c r="F767" s="149" t="s">
        <v>914</v>
      </c>
      <c r="G767" s="149"/>
      <c r="H767" s="149"/>
      <c r="I767" s="150">
        <v>42249</v>
      </c>
      <c r="J767" s="151" t="s">
        <v>12</v>
      </c>
      <c r="K767" s="150">
        <v>42249</v>
      </c>
      <c r="L767" s="152">
        <f>K767-I767</f>
        <v>0</v>
      </c>
      <c r="M767" s="149" t="s">
        <v>41</v>
      </c>
      <c r="N767" s="149" t="s">
        <v>3535</v>
      </c>
      <c r="O767" s="153">
        <f>YEAR(I767)</f>
        <v>2015</v>
      </c>
      <c r="P767" s="154">
        <f>MONTH(I767)</f>
        <v>9</v>
      </c>
    </row>
    <row r="768" spans="1:16">
      <c r="A768" s="37" t="s">
        <v>194</v>
      </c>
      <c r="B768" s="48" t="s">
        <v>37</v>
      </c>
      <c r="C768" s="149"/>
      <c r="D768" s="149" t="s">
        <v>3005</v>
      </c>
      <c r="E768" s="149" t="s">
        <v>1634</v>
      </c>
      <c r="F768" s="149" t="s">
        <v>914</v>
      </c>
      <c r="G768" s="149"/>
      <c r="H768" s="149"/>
      <c r="I768" s="150">
        <v>42249</v>
      </c>
      <c r="J768" s="151" t="s">
        <v>12</v>
      </c>
      <c r="K768" s="150">
        <v>42249</v>
      </c>
      <c r="L768" s="152">
        <f>K768-I768</f>
        <v>0</v>
      </c>
      <c r="M768" s="149" t="s">
        <v>41</v>
      </c>
      <c r="N768" s="149" t="s">
        <v>25</v>
      </c>
      <c r="O768" s="153">
        <f>YEAR(I768)</f>
        <v>2015</v>
      </c>
      <c r="P768" s="154">
        <f>MONTH(I768)</f>
        <v>9</v>
      </c>
    </row>
    <row r="769" spans="1:16">
      <c r="A769" s="37" t="s">
        <v>3520</v>
      </c>
      <c r="B769" s="48" t="s">
        <v>37</v>
      </c>
      <c r="C769" s="149"/>
      <c r="D769" s="149" t="s">
        <v>3005</v>
      </c>
      <c r="E769" s="149" t="s">
        <v>1634</v>
      </c>
      <c r="F769" s="149" t="s">
        <v>3526</v>
      </c>
      <c r="G769" s="149"/>
      <c r="H769" s="149"/>
      <c r="I769" s="150">
        <v>42249</v>
      </c>
      <c r="J769" s="151" t="s">
        <v>12</v>
      </c>
      <c r="K769" s="150">
        <v>42249</v>
      </c>
      <c r="L769" s="152">
        <f>K769-I769</f>
        <v>0</v>
      </c>
      <c r="M769" s="149" t="s">
        <v>41</v>
      </c>
      <c r="N769" s="149" t="s">
        <v>3531</v>
      </c>
      <c r="O769" s="153">
        <f>YEAR(I769)</f>
        <v>2015</v>
      </c>
      <c r="P769" s="154">
        <f>MONTH(I769)</f>
        <v>9</v>
      </c>
    </row>
    <row r="770" spans="1:16">
      <c r="A770" s="37" t="s">
        <v>3521</v>
      </c>
      <c r="B770" s="48" t="s">
        <v>37</v>
      </c>
      <c r="C770" s="149"/>
      <c r="D770" s="149" t="s">
        <v>3005</v>
      </c>
      <c r="E770" s="149" t="s">
        <v>1634</v>
      </c>
      <c r="F770" s="149" t="s">
        <v>914</v>
      </c>
      <c r="G770" s="149"/>
      <c r="H770" s="149"/>
      <c r="I770" s="150">
        <v>42249</v>
      </c>
      <c r="J770" s="151" t="s">
        <v>12</v>
      </c>
      <c r="K770" s="150">
        <v>42249</v>
      </c>
      <c r="L770" s="152">
        <f>K770-I770</f>
        <v>0</v>
      </c>
      <c r="M770" s="149" t="s">
        <v>717</v>
      </c>
      <c r="N770" s="149" t="s">
        <v>94</v>
      </c>
      <c r="O770" s="153">
        <f>YEAR(I770)</f>
        <v>2015</v>
      </c>
      <c r="P770" s="154">
        <f>MONTH(I770)</f>
        <v>9</v>
      </c>
    </row>
    <row r="771" spans="1:16">
      <c r="A771" s="37" t="s">
        <v>3522</v>
      </c>
      <c r="B771" s="48" t="s">
        <v>37</v>
      </c>
      <c r="C771" s="149"/>
      <c r="D771" s="149" t="s">
        <v>3005</v>
      </c>
      <c r="E771" s="149" t="s">
        <v>1634</v>
      </c>
      <c r="F771" s="149" t="s">
        <v>3078</v>
      </c>
      <c r="G771" s="149"/>
      <c r="H771" s="149"/>
      <c r="I771" s="150">
        <v>42249</v>
      </c>
      <c r="J771" s="151" t="s">
        <v>12</v>
      </c>
      <c r="K771" s="150">
        <v>42249</v>
      </c>
      <c r="L771" s="152">
        <f>K771-I771</f>
        <v>0</v>
      </c>
      <c r="M771" s="149" t="s">
        <v>717</v>
      </c>
      <c r="N771" s="149" t="s">
        <v>94</v>
      </c>
      <c r="O771" s="153">
        <f>YEAR(I771)</f>
        <v>2015</v>
      </c>
      <c r="P771" s="154">
        <f>MONTH(I771)</f>
        <v>9</v>
      </c>
    </row>
    <row r="772" spans="1:16">
      <c r="A772" s="149" t="s">
        <v>3523</v>
      </c>
      <c r="B772" s="48" t="s">
        <v>37</v>
      </c>
      <c r="C772" s="149"/>
      <c r="D772" s="149" t="s">
        <v>3005</v>
      </c>
      <c r="E772" s="149" t="s">
        <v>1634</v>
      </c>
      <c r="F772" s="149" t="s">
        <v>3527</v>
      </c>
      <c r="G772" s="149"/>
      <c r="H772" s="149"/>
      <c r="I772" s="150">
        <v>42249</v>
      </c>
      <c r="J772" s="151" t="s">
        <v>12</v>
      </c>
      <c r="K772" s="150">
        <v>42249</v>
      </c>
      <c r="L772" s="152">
        <f>K772-I772</f>
        <v>0</v>
      </c>
      <c r="M772" s="149" t="s">
        <v>717</v>
      </c>
      <c r="N772" s="149"/>
      <c r="O772" s="153">
        <f>YEAR(I772)</f>
        <v>2015</v>
      </c>
      <c r="P772" s="154">
        <f>MONTH(I772)</f>
        <v>9</v>
      </c>
    </row>
    <row r="773" spans="1:16">
      <c r="A773" s="149" t="s">
        <v>3524</v>
      </c>
      <c r="B773" s="48" t="s">
        <v>37</v>
      </c>
      <c r="C773" s="149"/>
      <c r="D773" s="149" t="s">
        <v>3005</v>
      </c>
      <c r="E773" s="149" t="s">
        <v>1634</v>
      </c>
      <c r="F773" s="149" t="s">
        <v>3528</v>
      </c>
      <c r="G773" s="149"/>
      <c r="H773" s="149"/>
      <c r="I773" s="150">
        <v>42249</v>
      </c>
      <c r="J773" s="151" t="s">
        <v>12</v>
      </c>
      <c r="K773" s="150">
        <v>42249</v>
      </c>
      <c r="L773" s="152">
        <f>K773-I773</f>
        <v>0</v>
      </c>
      <c r="M773" s="149" t="s">
        <v>41</v>
      </c>
      <c r="N773" s="149" t="s">
        <v>3531</v>
      </c>
      <c r="O773" s="153">
        <f>YEAR(I773)</f>
        <v>2015</v>
      </c>
      <c r="P773" s="154">
        <f>MONTH(I773)</f>
        <v>9</v>
      </c>
    </row>
    <row r="774" spans="1:16">
      <c r="A774" s="149" t="s">
        <v>2124</v>
      </c>
      <c r="B774" s="48" t="s">
        <v>37</v>
      </c>
      <c r="C774" s="149"/>
      <c r="D774" s="149" t="s">
        <v>3005</v>
      </c>
      <c r="E774" s="149" t="s">
        <v>1634</v>
      </c>
      <c r="F774" s="149" t="s">
        <v>914</v>
      </c>
      <c r="G774" s="149"/>
      <c r="H774" s="149"/>
      <c r="I774" s="150">
        <v>42249</v>
      </c>
      <c r="J774" s="151" t="s">
        <v>12</v>
      </c>
      <c r="K774" s="150">
        <v>42249</v>
      </c>
      <c r="L774" s="152">
        <f>K774-I774</f>
        <v>0</v>
      </c>
      <c r="M774" s="149" t="s">
        <v>717</v>
      </c>
      <c r="N774" s="149" t="s">
        <v>94</v>
      </c>
      <c r="O774" s="153">
        <f>YEAR(I774)</f>
        <v>2015</v>
      </c>
      <c r="P774" s="154">
        <f>MONTH(I774)</f>
        <v>9</v>
      </c>
    </row>
    <row r="775" spans="1:16">
      <c r="A775" s="149" t="s">
        <v>2578</v>
      </c>
      <c r="B775" s="48" t="s">
        <v>26</v>
      </c>
      <c r="C775" s="149" t="s">
        <v>1922</v>
      </c>
      <c r="D775" s="149" t="s">
        <v>3005</v>
      </c>
      <c r="E775" s="149" t="s">
        <v>1922</v>
      </c>
      <c r="F775" s="149" t="s">
        <v>3340</v>
      </c>
      <c r="G775" s="155"/>
      <c r="H775" s="149" t="s">
        <v>636</v>
      </c>
      <c r="I775" s="163">
        <v>42244</v>
      </c>
      <c r="J775" s="164" t="s">
        <v>12</v>
      </c>
      <c r="K775" s="150">
        <v>42265</v>
      </c>
      <c r="L775" s="152">
        <f>K775-I775</f>
        <v>21</v>
      </c>
      <c r="M775" s="149" t="s">
        <v>413</v>
      </c>
      <c r="N775" s="149"/>
      <c r="O775" s="153">
        <f>YEAR(I775)</f>
        <v>2015</v>
      </c>
      <c r="P775" s="154">
        <f>MONTH(I775)</f>
        <v>8</v>
      </c>
    </row>
    <row r="776" spans="1:16">
      <c r="A776" s="149" t="s">
        <v>1586</v>
      </c>
      <c r="B776" s="48" t="s">
        <v>15</v>
      </c>
      <c r="C776" s="149" t="s">
        <v>826</v>
      </c>
      <c r="D776" s="149" t="s">
        <v>3005</v>
      </c>
      <c r="E776" s="149" t="s">
        <v>1634</v>
      </c>
      <c r="F776" s="149" t="s">
        <v>3622</v>
      </c>
      <c r="G776" s="149"/>
      <c r="H776" s="149"/>
      <c r="I776" s="150">
        <v>42244</v>
      </c>
      <c r="J776" s="151" t="s">
        <v>12</v>
      </c>
      <c r="K776" s="150">
        <v>42244</v>
      </c>
      <c r="L776" s="152">
        <f>K776-I776</f>
        <v>0</v>
      </c>
      <c r="M776" s="149" t="s">
        <v>41</v>
      </c>
      <c r="N776" s="149" t="s">
        <v>3624</v>
      </c>
      <c r="O776" s="153">
        <f>YEAR(I776)</f>
        <v>2015</v>
      </c>
      <c r="P776" s="154">
        <f>MONTH(I776)</f>
        <v>8</v>
      </c>
    </row>
    <row r="777" spans="1:16">
      <c r="A777" s="149" t="s">
        <v>2724</v>
      </c>
      <c r="B777" s="48" t="s">
        <v>15</v>
      </c>
      <c r="C777" s="149" t="s">
        <v>826</v>
      </c>
      <c r="D777" s="149" t="s">
        <v>3005</v>
      </c>
      <c r="E777" s="149" t="s">
        <v>1634</v>
      </c>
      <c r="F777" s="149" t="s">
        <v>914</v>
      </c>
      <c r="G777" s="149"/>
      <c r="H777" s="149"/>
      <c r="I777" s="150">
        <v>42244</v>
      </c>
      <c r="J777" s="151" t="s">
        <v>12</v>
      </c>
      <c r="K777" s="150">
        <v>42244</v>
      </c>
      <c r="L777" s="152">
        <f>K777-I777</f>
        <v>0</v>
      </c>
      <c r="M777" s="149" t="s">
        <v>41</v>
      </c>
      <c r="N777" s="149" t="s">
        <v>3624</v>
      </c>
      <c r="O777" s="153">
        <f>YEAR(I777)</f>
        <v>2015</v>
      </c>
      <c r="P777" s="154">
        <f>MONTH(I777)</f>
        <v>8</v>
      </c>
    </row>
    <row r="778" spans="1:16">
      <c r="A778" s="149" t="s">
        <v>3518</v>
      </c>
      <c r="B778" s="48" t="s">
        <v>15</v>
      </c>
      <c r="C778" s="149" t="s">
        <v>826</v>
      </c>
      <c r="D778" s="149" t="s">
        <v>3005</v>
      </c>
      <c r="E778" s="149" t="s">
        <v>1634</v>
      </c>
      <c r="F778" s="149" t="s">
        <v>3259</v>
      </c>
      <c r="G778" s="149"/>
      <c r="H778" s="149"/>
      <c r="I778" s="150">
        <v>42244</v>
      </c>
      <c r="J778" s="151" t="s">
        <v>12</v>
      </c>
      <c r="K778" s="150">
        <v>42244</v>
      </c>
      <c r="L778" s="152">
        <f>K778-I778</f>
        <v>0</v>
      </c>
      <c r="M778" s="149" t="s">
        <v>717</v>
      </c>
      <c r="N778" s="149"/>
      <c r="O778" s="153">
        <f>YEAR(I778)</f>
        <v>2015</v>
      </c>
      <c r="P778" s="154">
        <f>MONTH(I778)</f>
        <v>8</v>
      </c>
    </row>
    <row r="779" spans="1:16">
      <c r="A779" s="149" t="s">
        <v>2699</v>
      </c>
      <c r="B779" s="48" t="s">
        <v>15</v>
      </c>
      <c r="C779" s="149" t="s">
        <v>826</v>
      </c>
      <c r="D779" s="149" t="s">
        <v>3005</v>
      </c>
      <c r="E779" s="149" t="s">
        <v>1634</v>
      </c>
      <c r="F779" s="149" t="s">
        <v>1822</v>
      </c>
      <c r="G779" s="149"/>
      <c r="H779" s="149"/>
      <c r="I779" s="150">
        <v>42244</v>
      </c>
      <c r="J779" s="151" t="s">
        <v>12</v>
      </c>
      <c r="K779" s="150">
        <v>42244</v>
      </c>
      <c r="L779" s="152">
        <f>K779-I779</f>
        <v>0</v>
      </c>
      <c r="M779" s="149" t="s">
        <v>41</v>
      </c>
      <c r="N779" s="149" t="s">
        <v>3624</v>
      </c>
      <c r="O779" s="153">
        <f>YEAR(I779)</f>
        <v>2015</v>
      </c>
      <c r="P779" s="154">
        <f>MONTH(I779)</f>
        <v>8</v>
      </c>
    </row>
    <row r="780" spans="1:16">
      <c r="A780" s="149" t="s">
        <v>3620</v>
      </c>
      <c r="B780" s="48" t="s">
        <v>15</v>
      </c>
      <c r="C780" s="149" t="s">
        <v>826</v>
      </c>
      <c r="D780" s="149" t="s">
        <v>3005</v>
      </c>
      <c r="E780" s="149" t="s">
        <v>1634</v>
      </c>
      <c r="F780" s="149" t="s">
        <v>542</v>
      </c>
      <c r="G780" s="155"/>
      <c r="H780" s="155"/>
      <c r="I780" s="150">
        <v>42244</v>
      </c>
      <c r="J780" s="151" t="s">
        <v>12</v>
      </c>
      <c r="K780" s="150">
        <v>42244</v>
      </c>
      <c r="L780" s="152">
        <f>K780-I780</f>
        <v>0</v>
      </c>
      <c r="M780" s="149" t="s">
        <v>41</v>
      </c>
      <c r="N780" s="149" t="s">
        <v>3624</v>
      </c>
      <c r="O780" s="153">
        <f>YEAR(I780)</f>
        <v>2015</v>
      </c>
      <c r="P780" s="154">
        <f>MONTH(I780)</f>
        <v>8</v>
      </c>
    </row>
    <row r="781" spans="1:16">
      <c r="A781" s="149" t="s">
        <v>3621</v>
      </c>
      <c r="B781" s="48" t="s">
        <v>15</v>
      </c>
      <c r="C781" s="149" t="s">
        <v>826</v>
      </c>
      <c r="D781" s="149" t="s">
        <v>3005</v>
      </c>
      <c r="E781" s="149" t="s">
        <v>1634</v>
      </c>
      <c r="F781" s="149" t="s">
        <v>3623</v>
      </c>
      <c r="G781" s="149"/>
      <c r="H781" s="149"/>
      <c r="I781" s="150">
        <v>42244</v>
      </c>
      <c r="J781" s="151" t="s">
        <v>12</v>
      </c>
      <c r="K781" s="150">
        <v>42244</v>
      </c>
      <c r="L781" s="152">
        <f>K781-I781</f>
        <v>0</v>
      </c>
      <c r="M781" s="149" t="s">
        <v>717</v>
      </c>
      <c r="N781" s="149"/>
      <c r="O781" s="153">
        <f>YEAR(I781)</f>
        <v>2015</v>
      </c>
      <c r="P781" s="154">
        <f>MONTH(I781)</f>
        <v>8</v>
      </c>
    </row>
    <row r="782" spans="1:16">
      <c r="A782" s="149" t="s">
        <v>4141</v>
      </c>
      <c r="B782" s="48" t="s">
        <v>993</v>
      </c>
      <c r="C782" s="149"/>
      <c r="D782" s="149" t="s">
        <v>3008</v>
      </c>
      <c r="E782" s="149" t="s">
        <v>1634</v>
      </c>
      <c r="F782" s="149" t="s">
        <v>1990</v>
      </c>
      <c r="G782" s="149"/>
      <c r="H782" s="149"/>
      <c r="I782" s="150">
        <v>42243</v>
      </c>
      <c r="J782" s="151" t="s">
        <v>12</v>
      </c>
      <c r="K782" s="150">
        <v>42243</v>
      </c>
      <c r="L782" s="152">
        <f>K782-I782</f>
        <v>0</v>
      </c>
      <c r="M782" s="149" t="s">
        <v>717</v>
      </c>
      <c r="N782" s="149" t="s">
        <v>4155</v>
      </c>
      <c r="O782" s="153">
        <f>YEAR(I782)</f>
        <v>2015</v>
      </c>
      <c r="P782" s="154">
        <f>MONTH(I782)</f>
        <v>8</v>
      </c>
    </row>
    <row r="783" spans="1:16">
      <c r="A783" s="149" t="s">
        <v>4142</v>
      </c>
      <c r="B783" s="48" t="s">
        <v>993</v>
      </c>
      <c r="C783" s="149"/>
      <c r="D783" s="149" t="s">
        <v>3008</v>
      </c>
      <c r="E783" s="149" t="s">
        <v>1634</v>
      </c>
      <c r="F783" s="149" t="s">
        <v>1990</v>
      </c>
      <c r="G783" s="149"/>
      <c r="H783" s="149"/>
      <c r="I783" s="150">
        <v>42243</v>
      </c>
      <c r="J783" s="151" t="s">
        <v>12</v>
      </c>
      <c r="K783" s="150">
        <v>42243</v>
      </c>
      <c r="L783" s="152">
        <f>K783-I783</f>
        <v>0</v>
      </c>
      <c r="M783" s="149" t="s">
        <v>41</v>
      </c>
      <c r="N783" s="149" t="s">
        <v>482</v>
      </c>
      <c r="O783" s="153">
        <f>YEAR(I783)</f>
        <v>2015</v>
      </c>
      <c r="P783" s="154">
        <f>MONTH(I783)</f>
        <v>8</v>
      </c>
    </row>
    <row r="784" spans="1:16">
      <c r="A784" s="149" t="s">
        <v>4143</v>
      </c>
      <c r="B784" s="48" t="s">
        <v>993</v>
      </c>
      <c r="C784" s="149"/>
      <c r="D784" s="149" t="s">
        <v>3008</v>
      </c>
      <c r="E784" s="149" t="s">
        <v>1634</v>
      </c>
      <c r="F784" s="149" t="s">
        <v>335</v>
      </c>
      <c r="G784" s="149"/>
      <c r="H784" s="149"/>
      <c r="I784" s="150">
        <v>42243</v>
      </c>
      <c r="J784" s="151" t="s">
        <v>12</v>
      </c>
      <c r="K784" s="150">
        <v>42243</v>
      </c>
      <c r="L784" s="152">
        <f>K784-I784</f>
        <v>0</v>
      </c>
      <c r="M784" s="149" t="s">
        <v>413</v>
      </c>
      <c r="N784" s="149"/>
      <c r="O784" s="153">
        <f>YEAR(I784)</f>
        <v>2015</v>
      </c>
      <c r="P784" s="154">
        <f>MONTH(I784)</f>
        <v>8</v>
      </c>
    </row>
    <row r="785" spans="1:16">
      <c r="A785" s="149" t="s">
        <v>4144</v>
      </c>
      <c r="B785" s="48" t="s">
        <v>993</v>
      </c>
      <c r="C785" s="149"/>
      <c r="D785" s="149" t="s">
        <v>3008</v>
      </c>
      <c r="E785" s="149" t="s">
        <v>1634</v>
      </c>
      <c r="F785" s="149" t="s">
        <v>2640</v>
      </c>
      <c r="G785" s="149"/>
      <c r="H785" s="149"/>
      <c r="I785" s="150">
        <v>42243</v>
      </c>
      <c r="J785" s="151" t="s">
        <v>12</v>
      </c>
      <c r="K785" s="150">
        <v>42243</v>
      </c>
      <c r="L785" s="152">
        <f>K785-I785</f>
        <v>0</v>
      </c>
      <c r="M785" s="149" t="s">
        <v>717</v>
      </c>
      <c r="N785" s="149"/>
      <c r="O785" s="153">
        <f>YEAR(I785)</f>
        <v>2015</v>
      </c>
      <c r="P785" s="154">
        <f>MONTH(I785)</f>
        <v>8</v>
      </c>
    </row>
    <row r="786" spans="1:16">
      <c r="A786" s="149" t="s">
        <v>4145</v>
      </c>
      <c r="B786" s="48" t="s">
        <v>993</v>
      </c>
      <c r="C786" s="149"/>
      <c r="D786" s="149" t="s">
        <v>3008</v>
      </c>
      <c r="E786" s="149" t="s">
        <v>1634</v>
      </c>
      <c r="F786" s="149" t="s">
        <v>4154</v>
      </c>
      <c r="G786" s="149"/>
      <c r="H786" s="149"/>
      <c r="I786" s="150">
        <v>42243</v>
      </c>
      <c r="J786" s="151" t="s">
        <v>12</v>
      </c>
      <c r="K786" s="150">
        <v>42243</v>
      </c>
      <c r="L786" s="152">
        <f>K786-I786</f>
        <v>0</v>
      </c>
      <c r="M786" s="149" t="s">
        <v>41</v>
      </c>
      <c r="N786" s="149" t="s">
        <v>3531</v>
      </c>
      <c r="O786" s="153">
        <f>YEAR(I786)</f>
        <v>2015</v>
      </c>
      <c r="P786" s="154">
        <f>MONTH(I786)</f>
        <v>8</v>
      </c>
    </row>
    <row r="787" spans="1:16">
      <c r="A787" s="149" t="s">
        <v>4146</v>
      </c>
      <c r="B787" s="48" t="s">
        <v>993</v>
      </c>
      <c r="C787" s="149"/>
      <c r="D787" s="149" t="s">
        <v>3008</v>
      </c>
      <c r="E787" s="149" t="s">
        <v>1634</v>
      </c>
      <c r="F787" s="149" t="s">
        <v>31</v>
      </c>
      <c r="G787" s="149"/>
      <c r="H787" s="149"/>
      <c r="I787" s="150">
        <v>42243</v>
      </c>
      <c r="J787" s="151" t="s">
        <v>12</v>
      </c>
      <c r="K787" s="150">
        <v>42243</v>
      </c>
      <c r="L787" s="152">
        <f>K787-I787</f>
        <v>0</v>
      </c>
      <c r="M787" s="149" t="s">
        <v>41</v>
      </c>
      <c r="N787" s="149" t="s">
        <v>3531</v>
      </c>
      <c r="O787" s="153">
        <f>YEAR(I787)</f>
        <v>2015</v>
      </c>
      <c r="P787" s="154">
        <f>MONTH(I787)</f>
        <v>8</v>
      </c>
    </row>
    <row r="788" spans="1:16">
      <c r="A788" s="149" t="s">
        <v>4147</v>
      </c>
      <c r="B788" s="48" t="s">
        <v>993</v>
      </c>
      <c r="C788" s="149"/>
      <c r="D788" s="149" t="s">
        <v>3008</v>
      </c>
      <c r="E788" s="149" t="s">
        <v>1634</v>
      </c>
      <c r="F788" s="149" t="s">
        <v>31</v>
      </c>
      <c r="G788" s="149"/>
      <c r="H788" s="149"/>
      <c r="I788" s="150">
        <v>42243</v>
      </c>
      <c r="J788" s="151" t="s">
        <v>12</v>
      </c>
      <c r="K788" s="150">
        <v>42243</v>
      </c>
      <c r="L788" s="152">
        <f>K788-I788</f>
        <v>0</v>
      </c>
      <c r="M788" s="149" t="s">
        <v>41</v>
      </c>
      <c r="N788" s="149" t="s">
        <v>3444</v>
      </c>
      <c r="O788" s="153">
        <f>YEAR(I788)</f>
        <v>2015</v>
      </c>
      <c r="P788" s="154">
        <f>MONTH(I788)</f>
        <v>8</v>
      </c>
    </row>
    <row r="789" spans="1:16">
      <c r="A789" s="149" t="s">
        <v>4097</v>
      </c>
      <c r="B789" s="48" t="s">
        <v>993</v>
      </c>
      <c r="C789" s="149"/>
      <c r="D789" s="149" t="s">
        <v>3008</v>
      </c>
      <c r="E789" s="149" t="s">
        <v>1634</v>
      </c>
      <c r="F789" s="149" t="s">
        <v>2134</v>
      </c>
      <c r="G789" s="149"/>
      <c r="H789" s="149"/>
      <c r="I789" s="150">
        <v>42243</v>
      </c>
      <c r="J789" s="151" t="s">
        <v>12</v>
      </c>
      <c r="K789" s="150">
        <v>42243</v>
      </c>
      <c r="L789" s="152">
        <f>K789-I789</f>
        <v>0</v>
      </c>
      <c r="M789" s="149" t="s">
        <v>41</v>
      </c>
      <c r="N789" s="149" t="s">
        <v>3531</v>
      </c>
      <c r="O789" s="153">
        <f>YEAR(I789)</f>
        <v>2015</v>
      </c>
      <c r="P789" s="154">
        <f>MONTH(I789)</f>
        <v>8</v>
      </c>
    </row>
    <row r="790" spans="1:16">
      <c r="A790" s="149" t="s">
        <v>1901</v>
      </c>
      <c r="B790" s="48" t="s">
        <v>993</v>
      </c>
      <c r="C790" s="149"/>
      <c r="D790" s="149" t="s">
        <v>3008</v>
      </c>
      <c r="E790" s="149" t="s">
        <v>1634</v>
      </c>
      <c r="F790" s="149" t="s">
        <v>846</v>
      </c>
      <c r="G790" s="149"/>
      <c r="H790" s="149"/>
      <c r="I790" s="150">
        <v>42243</v>
      </c>
      <c r="J790" s="151" t="s">
        <v>12</v>
      </c>
      <c r="K790" s="150">
        <v>42243</v>
      </c>
      <c r="L790" s="152">
        <f>K790-I790</f>
        <v>0</v>
      </c>
      <c r="M790" s="149" t="s">
        <v>41</v>
      </c>
      <c r="N790" s="149" t="s">
        <v>870</v>
      </c>
      <c r="O790" s="153">
        <f>YEAR(I790)</f>
        <v>2015</v>
      </c>
      <c r="P790" s="154">
        <f>MONTH(I790)</f>
        <v>8</v>
      </c>
    </row>
    <row r="791" spans="1:16">
      <c r="A791" s="149" t="s">
        <v>4148</v>
      </c>
      <c r="B791" s="48" t="s">
        <v>993</v>
      </c>
      <c r="C791" s="149"/>
      <c r="D791" s="149" t="s">
        <v>3008</v>
      </c>
      <c r="E791" s="149" t="s">
        <v>1634</v>
      </c>
      <c r="F791" s="149" t="s">
        <v>862</v>
      </c>
      <c r="G791" s="149"/>
      <c r="H791" s="149"/>
      <c r="I791" s="150">
        <v>42243</v>
      </c>
      <c r="J791" s="151" t="s">
        <v>12</v>
      </c>
      <c r="K791" s="150">
        <v>42243</v>
      </c>
      <c r="L791" s="152">
        <f>K791-I791</f>
        <v>0</v>
      </c>
      <c r="M791" s="149" t="s">
        <v>41</v>
      </c>
      <c r="N791" s="149" t="s">
        <v>3444</v>
      </c>
      <c r="O791" s="153">
        <f>YEAR(I791)</f>
        <v>2015</v>
      </c>
      <c r="P791" s="154">
        <f>MONTH(I791)</f>
        <v>8</v>
      </c>
    </row>
    <row r="792" spans="1:16">
      <c r="A792" s="149" t="s">
        <v>3302</v>
      </c>
      <c r="B792" s="48" t="s">
        <v>993</v>
      </c>
      <c r="C792" s="149"/>
      <c r="D792" s="149" t="s">
        <v>3008</v>
      </c>
      <c r="E792" s="149" t="s">
        <v>1634</v>
      </c>
      <c r="F792" s="149" t="s">
        <v>2134</v>
      </c>
      <c r="G792" s="149"/>
      <c r="H792" s="149"/>
      <c r="I792" s="150">
        <v>42243</v>
      </c>
      <c r="J792" s="151" t="s">
        <v>12</v>
      </c>
      <c r="K792" s="150">
        <v>42243</v>
      </c>
      <c r="L792" s="152">
        <f>K792-I792</f>
        <v>0</v>
      </c>
      <c r="M792" s="149" t="s">
        <v>41</v>
      </c>
      <c r="N792" s="149" t="s">
        <v>3531</v>
      </c>
      <c r="O792" s="153">
        <f>YEAR(I792)</f>
        <v>2015</v>
      </c>
      <c r="P792" s="154">
        <f>MONTH(I792)</f>
        <v>8</v>
      </c>
    </row>
    <row r="793" spans="1:16">
      <c r="A793" s="149" t="s">
        <v>4149</v>
      </c>
      <c r="B793" s="48" t="s">
        <v>993</v>
      </c>
      <c r="C793" s="149"/>
      <c r="D793" s="149" t="s">
        <v>3008</v>
      </c>
      <c r="E793" s="149" t="s">
        <v>1634</v>
      </c>
      <c r="F793" s="149" t="s">
        <v>2134</v>
      </c>
      <c r="G793" s="149"/>
      <c r="H793" s="149"/>
      <c r="I793" s="150">
        <v>42243</v>
      </c>
      <c r="J793" s="151" t="s">
        <v>12</v>
      </c>
      <c r="K793" s="150">
        <v>42243</v>
      </c>
      <c r="L793" s="152">
        <f>K793-I793</f>
        <v>0</v>
      </c>
      <c r="M793" s="149" t="s">
        <v>41</v>
      </c>
      <c r="N793" s="149" t="s">
        <v>3531</v>
      </c>
      <c r="O793" s="153">
        <f>YEAR(I793)</f>
        <v>2015</v>
      </c>
      <c r="P793" s="154">
        <f>MONTH(I793)</f>
        <v>8</v>
      </c>
    </row>
    <row r="794" spans="1:16">
      <c r="A794" s="149" t="s">
        <v>4150</v>
      </c>
      <c r="B794" s="48" t="s">
        <v>993</v>
      </c>
      <c r="C794" s="149"/>
      <c r="D794" s="149" t="s">
        <v>3008</v>
      </c>
      <c r="E794" s="149" t="s">
        <v>1634</v>
      </c>
      <c r="F794" s="149" t="s">
        <v>31</v>
      </c>
      <c r="G794" s="149"/>
      <c r="H794" s="149"/>
      <c r="I794" s="150">
        <v>42243</v>
      </c>
      <c r="J794" s="151" t="s">
        <v>12</v>
      </c>
      <c r="K794" s="150">
        <v>42243</v>
      </c>
      <c r="L794" s="152">
        <f>K794-I794</f>
        <v>0</v>
      </c>
      <c r="M794" s="149" t="s">
        <v>41</v>
      </c>
      <c r="N794" s="149" t="s">
        <v>3531</v>
      </c>
      <c r="O794" s="153">
        <f>YEAR(I794)</f>
        <v>2015</v>
      </c>
      <c r="P794" s="154">
        <f>MONTH(I794)</f>
        <v>8</v>
      </c>
    </row>
    <row r="795" spans="1:16">
      <c r="A795" s="149" t="s">
        <v>4151</v>
      </c>
      <c r="B795" s="48" t="s">
        <v>993</v>
      </c>
      <c r="C795" s="149"/>
      <c r="D795" s="149" t="s">
        <v>3008</v>
      </c>
      <c r="E795" s="149" t="s">
        <v>1634</v>
      </c>
      <c r="F795" s="149" t="s">
        <v>31</v>
      </c>
      <c r="G795" s="149"/>
      <c r="H795" s="149"/>
      <c r="I795" s="150">
        <v>42243</v>
      </c>
      <c r="J795" s="151" t="s">
        <v>12</v>
      </c>
      <c r="K795" s="150">
        <v>42243</v>
      </c>
      <c r="L795" s="152">
        <f>K795-I795</f>
        <v>0</v>
      </c>
      <c r="M795" s="149" t="s">
        <v>41</v>
      </c>
      <c r="N795" s="149" t="s">
        <v>3444</v>
      </c>
      <c r="O795" s="153">
        <f>YEAR(I795)</f>
        <v>2015</v>
      </c>
      <c r="P795" s="154">
        <f>MONTH(I795)</f>
        <v>8</v>
      </c>
    </row>
    <row r="796" spans="1:16">
      <c r="A796" s="149" t="s">
        <v>4152</v>
      </c>
      <c r="B796" s="48" t="s">
        <v>993</v>
      </c>
      <c r="C796" s="149"/>
      <c r="D796" s="149" t="s">
        <v>3008</v>
      </c>
      <c r="E796" s="149" t="s">
        <v>1634</v>
      </c>
      <c r="F796" s="149" t="s">
        <v>31</v>
      </c>
      <c r="G796" s="149"/>
      <c r="H796" s="149"/>
      <c r="I796" s="150">
        <v>42243</v>
      </c>
      <c r="J796" s="151" t="s">
        <v>12</v>
      </c>
      <c r="K796" s="150">
        <v>42243</v>
      </c>
      <c r="L796" s="152">
        <f>K796-I796</f>
        <v>0</v>
      </c>
      <c r="M796" s="149" t="s">
        <v>41</v>
      </c>
      <c r="N796" s="149" t="s">
        <v>3531</v>
      </c>
      <c r="O796" s="153">
        <f>YEAR(I796)</f>
        <v>2015</v>
      </c>
      <c r="P796" s="154">
        <f>MONTH(I796)</f>
        <v>8</v>
      </c>
    </row>
    <row r="797" spans="1:16">
      <c r="A797" s="149" t="s">
        <v>2751</v>
      </c>
      <c r="B797" s="48" t="s">
        <v>993</v>
      </c>
      <c r="C797" s="149"/>
      <c r="D797" s="149" t="s">
        <v>3008</v>
      </c>
      <c r="E797" s="149" t="s">
        <v>1634</v>
      </c>
      <c r="F797" s="149" t="s">
        <v>119</v>
      </c>
      <c r="G797" s="149"/>
      <c r="H797" s="149"/>
      <c r="I797" s="150">
        <v>42243</v>
      </c>
      <c r="J797" s="151" t="s">
        <v>12</v>
      </c>
      <c r="K797" s="150">
        <v>42243</v>
      </c>
      <c r="L797" s="152">
        <f>K797-I797</f>
        <v>0</v>
      </c>
      <c r="M797" s="149" t="s">
        <v>41</v>
      </c>
      <c r="N797" s="149" t="s">
        <v>4156</v>
      </c>
      <c r="O797" s="153">
        <f>YEAR(I797)</f>
        <v>2015</v>
      </c>
      <c r="P797" s="154">
        <f>MONTH(I797)</f>
        <v>8</v>
      </c>
    </row>
    <row r="798" spans="1:16">
      <c r="A798" s="149" t="s">
        <v>4153</v>
      </c>
      <c r="B798" s="48" t="s">
        <v>993</v>
      </c>
      <c r="C798" s="149"/>
      <c r="D798" s="149" t="s">
        <v>3008</v>
      </c>
      <c r="E798" s="149" t="s">
        <v>1634</v>
      </c>
      <c r="F798" s="149" t="s">
        <v>31</v>
      </c>
      <c r="G798" s="149"/>
      <c r="H798" s="149"/>
      <c r="I798" s="150">
        <v>42243</v>
      </c>
      <c r="J798" s="151" t="s">
        <v>12</v>
      </c>
      <c r="K798" s="150">
        <v>42243</v>
      </c>
      <c r="L798" s="152">
        <f>K798-I798</f>
        <v>0</v>
      </c>
      <c r="M798" s="149" t="s">
        <v>41</v>
      </c>
      <c r="N798" s="149" t="s">
        <v>3444</v>
      </c>
      <c r="O798" s="153">
        <f>YEAR(I798)</f>
        <v>2015</v>
      </c>
      <c r="P798" s="154">
        <f>MONTH(I798)</f>
        <v>8</v>
      </c>
    </row>
    <row r="799" spans="1:16">
      <c r="A799" s="149" t="s">
        <v>3266</v>
      </c>
      <c r="B799" s="48" t="s">
        <v>993</v>
      </c>
      <c r="C799" s="149"/>
      <c r="D799" s="149" t="s">
        <v>3008</v>
      </c>
      <c r="E799" s="149" t="s">
        <v>1634</v>
      </c>
      <c r="F799" s="149" t="s">
        <v>2591</v>
      </c>
      <c r="G799" s="149"/>
      <c r="H799" s="149"/>
      <c r="I799" s="150">
        <v>42243</v>
      </c>
      <c r="J799" s="151" t="s">
        <v>12</v>
      </c>
      <c r="K799" s="150">
        <v>42243</v>
      </c>
      <c r="L799" s="152">
        <f>K799-I799</f>
        <v>0</v>
      </c>
      <c r="M799" s="149" t="s">
        <v>41</v>
      </c>
      <c r="N799" s="149" t="s">
        <v>482</v>
      </c>
      <c r="O799" s="153">
        <f>YEAR(I799)</f>
        <v>2015</v>
      </c>
      <c r="P799" s="154">
        <f>MONTH(I799)</f>
        <v>8</v>
      </c>
    </row>
    <row r="800" spans="1:16">
      <c r="A800" s="149" t="s">
        <v>3873</v>
      </c>
      <c r="B800" s="48" t="s">
        <v>830</v>
      </c>
      <c r="C800" s="149"/>
      <c r="D800" s="149" t="s">
        <v>3008</v>
      </c>
      <c r="E800" s="149" t="s">
        <v>1634</v>
      </c>
      <c r="F800" s="149" t="s">
        <v>3078</v>
      </c>
      <c r="G800" s="149"/>
      <c r="H800" s="149"/>
      <c r="I800" s="150">
        <v>42205</v>
      </c>
      <c r="J800" s="151" t="s">
        <v>12</v>
      </c>
      <c r="K800" s="150">
        <v>42205</v>
      </c>
      <c r="L800" s="152">
        <f>K800-I800</f>
        <v>0</v>
      </c>
      <c r="M800" s="149" t="s">
        <v>717</v>
      </c>
      <c r="N800" s="149" t="s">
        <v>3223</v>
      </c>
      <c r="O800" s="153">
        <f>YEAR(I800)</f>
        <v>2015</v>
      </c>
      <c r="P800" s="154">
        <f>MONTH(I800)</f>
        <v>7</v>
      </c>
    </row>
    <row r="801" spans="1:16">
      <c r="A801" s="149" t="s">
        <v>2779</v>
      </c>
      <c r="B801" s="48" t="s">
        <v>830</v>
      </c>
      <c r="C801" s="149"/>
      <c r="D801" s="149" t="s">
        <v>3008</v>
      </c>
      <c r="E801" s="149" t="s">
        <v>1634</v>
      </c>
      <c r="F801" s="149" t="s">
        <v>2552</v>
      </c>
      <c r="G801" s="149"/>
      <c r="H801" s="149"/>
      <c r="I801" s="150">
        <v>42205</v>
      </c>
      <c r="J801" s="151" t="s">
        <v>12</v>
      </c>
      <c r="K801" s="150">
        <v>42205</v>
      </c>
      <c r="L801" s="152">
        <f>K801-I801</f>
        <v>0</v>
      </c>
      <c r="M801" s="149" t="s">
        <v>41</v>
      </c>
      <c r="N801" s="149" t="s">
        <v>3853</v>
      </c>
      <c r="O801" s="153">
        <f>YEAR(I801)</f>
        <v>2015</v>
      </c>
      <c r="P801" s="154">
        <f>MONTH(I801)</f>
        <v>7</v>
      </c>
    </row>
    <row r="802" spans="1:16">
      <c r="A802" s="149" t="s">
        <v>3874</v>
      </c>
      <c r="B802" s="48" t="s">
        <v>830</v>
      </c>
      <c r="C802" s="149"/>
      <c r="D802" s="149" t="s">
        <v>3008</v>
      </c>
      <c r="E802" s="149" t="s">
        <v>1634</v>
      </c>
      <c r="F802" s="149" t="s">
        <v>3078</v>
      </c>
      <c r="G802" s="149"/>
      <c r="H802" s="149"/>
      <c r="I802" s="150">
        <v>42205</v>
      </c>
      <c r="J802" s="151" t="s">
        <v>12</v>
      </c>
      <c r="K802" s="150">
        <v>42205</v>
      </c>
      <c r="L802" s="152">
        <f>K802-I802</f>
        <v>0</v>
      </c>
      <c r="M802" s="149" t="s">
        <v>41</v>
      </c>
      <c r="N802" s="149" t="s">
        <v>3853</v>
      </c>
      <c r="O802" s="153">
        <f>YEAR(I802)</f>
        <v>2015</v>
      </c>
      <c r="P802" s="154">
        <f>MONTH(I802)</f>
        <v>7</v>
      </c>
    </row>
    <row r="803" spans="1:16">
      <c r="A803" s="149" t="s">
        <v>2107</v>
      </c>
      <c r="B803" s="48" t="s">
        <v>830</v>
      </c>
      <c r="C803" s="149"/>
      <c r="D803" s="149" t="s">
        <v>3008</v>
      </c>
      <c r="E803" s="149" t="s">
        <v>1634</v>
      </c>
      <c r="F803" s="149" t="s">
        <v>3078</v>
      </c>
      <c r="G803" s="155"/>
      <c r="H803" s="155"/>
      <c r="I803" s="150">
        <v>42205</v>
      </c>
      <c r="J803" s="151" t="s">
        <v>12</v>
      </c>
      <c r="K803" s="150">
        <v>42205</v>
      </c>
      <c r="L803" s="152">
        <f>K803-I803</f>
        <v>0</v>
      </c>
      <c r="M803" s="149" t="s">
        <v>41</v>
      </c>
      <c r="N803" s="149" t="s">
        <v>3853</v>
      </c>
      <c r="O803" s="153">
        <f>YEAR(I803)</f>
        <v>2015</v>
      </c>
      <c r="P803" s="154">
        <f>MONTH(I803)</f>
        <v>7</v>
      </c>
    </row>
    <row r="804" spans="1:16">
      <c r="A804" s="149" t="s">
        <v>3875</v>
      </c>
      <c r="B804" s="48" t="s">
        <v>830</v>
      </c>
      <c r="C804" s="149"/>
      <c r="D804" s="149" t="s">
        <v>3008</v>
      </c>
      <c r="E804" s="149" t="s">
        <v>1634</v>
      </c>
      <c r="F804" s="149" t="s">
        <v>3078</v>
      </c>
      <c r="G804" s="149"/>
      <c r="H804" s="149"/>
      <c r="I804" s="150">
        <v>42205</v>
      </c>
      <c r="J804" s="151" t="s">
        <v>12</v>
      </c>
      <c r="K804" s="150">
        <v>42205</v>
      </c>
      <c r="L804" s="152">
        <f>K804-I804</f>
        <v>0</v>
      </c>
      <c r="M804" s="149" t="s">
        <v>41</v>
      </c>
      <c r="N804" s="149" t="s">
        <v>3853</v>
      </c>
      <c r="O804" s="153">
        <f>YEAR(I804)</f>
        <v>2015</v>
      </c>
      <c r="P804" s="154">
        <f>MONTH(I804)</f>
        <v>7</v>
      </c>
    </row>
    <row r="805" spans="1:16">
      <c r="A805" s="149" t="s">
        <v>2747</v>
      </c>
      <c r="B805" s="48" t="s">
        <v>830</v>
      </c>
      <c r="C805" s="149"/>
      <c r="D805" s="149" t="s">
        <v>3008</v>
      </c>
      <c r="E805" s="149" t="s">
        <v>1634</v>
      </c>
      <c r="F805" s="149" t="s">
        <v>3078</v>
      </c>
      <c r="G805" s="149"/>
      <c r="H805" s="149"/>
      <c r="I805" s="150">
        <v>42205</v>
      </c>
      <c r="J805" s="151" t="s">
        <v>12</v>
      </c>
      <c r="K805" s="150">
        <v>42205</v>
      </c>
      <c r="L805" s="152">
        <f>K805-I805</f>
        <v>0</v>
      </c>
      <c r="M805" s="149" t="s">
        <v>41</v>
      </c>
      <c r="N805" s="149" t="s">
        <v>3853</v>
      </c>
      <c r="O805" s="153">
        <f>YEAR(I805)</f>
        <v>2015</v>
      </c>
      <c r="P805" s="154">
        <f>MONTH(I805)</f>
        <v>7</v>
      </c>
    </row>
    <row r="806" spans="1:16">
      <c r="A806" s="149" t="s">
        <v>3876</v>
      </c>
      <c r="B806" s="48" t="s">
        <v>830</v>
      </c>
      <c r="C806" s="149"/>
      <c r="D806" s="149" t="s">
        <v>3008</v>
      </c>
      <c r="E806" s="149" t="s">
        <v>1634</v>
      </c>
      <c r="F806" s="149"/>
      <c r="G806" s="149"/>
      <c r="H806" s="149"/>
      <c r="I806" s="150">
        <v>42205</v>
      </c>
      <c r="J806" s="151" t="s">
        <v>12</v>
      </c>
      <c r="K806" s="150">
        <v>42205</v>
      </c>
      <c r="L806" s="152">
        <f>K806-I806</f>
        <v>0</v>
      </c>
      <c r="M806" s="149" t="s">
        <v>413</v>
      </c>
      <c r="N806" s="149" t="s">
        <v>3889</v>
      </c>
      <c r="O806" s="153">
        <f>YEAR(I806)</f>
        <v>2015</v>
      </c>
      <c r="P806" s="154">
        <f>MONTH(I806)</f>
        <v>7</v>
      </c>
    </row>
    <row r="807" spans="1:16">
      <c r="A807" s="149" t="s">
        <v>3877</v>
      </c>
      <c r="B807" s="48" t="s">
        <v>830</v>
      </c>
      <c r="C807" s="149"/>
      <c r="D807" s="149" t="s">
        <v>3008</v>
      </c>
      <c r="E807" s="149" t="s">
        <v>1634</v>
      </c>
      <c r="F807" s="149" t="s">
        <v>2514</v>
      </c>
      <c r="G807" s="149"/>
      <c r="H807" s="149"/>
      <c r="I807" s="150">
        <v>42205</v>
      </c>
      <c r="J807" s="151" t="s">
        <v>12</v>
      </c>
      <c r="K807" s="150">
        <v>42205</v>
      </c>
      <c r="L807" s="152">
        <f>K807-I807</f>
        <v>0</v>
      </c>
      <c r="M807" s="149" t="s">
        <v>41</v>
      </c>
      <c r="N807" s="149" t="s">
        <v>3853</v>
      </c>
      <c r="O807" s="153">
        <f>YEAR(I807)</f>
        <v>2015</v>
      </c>
      <c r="P807" s="154">
        <f>MONTH(I807)</f>
        <v>7</v>
      </c>
    </row>
    <row r="808" spans="1:16">
      <c r="A808" s="149" t="s">
        <v>3608</v>
      </c>
      <c r="B808" s="48" t="s">
        <v>830</v>
      </c>
      <c r="C808" s="149"/>
      <c r="D808" s="149" t="s">
        <v>3008</v>
      </c>
      <c r="E808" s="149" t="s">
        <v>1634</v>
      </c>
      <c r="F808" s="149" t="s">
        <v>3078</v>
      </c>
      <c r="G808" s="149"/>
      <c r="H808" s="149"/>
      <c r="I808" s="150">
        <v>42205</v>
      </c>
      <c r="J808" s="151" t="s">
        <v>12</v>
      </c>
      <c r="K808" s="150">
        <v>42205</v>
      </c>
      <c r="L808" s="152">
        <f>K808-I808</f>
        <v>0</v>
      </c>
      <c r="M808" s="149" t="s">
        <v>41</v>
      </c>
      <c r="N808" s="149" t="s">
        <v>3853</v>
      </c>
      <c r="O808" s="153">
        <f>YEAR(I808)</f>
        <v>2015</v>
      </c>
      <c r="P808" s="154">
        <f>MONTH(I808)</f>
        <v>7</v>
      </c>
    </row>
    <row r="809" spans="1:16">
      <c r="A809" s="149" t="s">
        <v>2115</v>
      </c>
      <c r="B809" s="48" t="s">
        <v>830</v>
      </c>
      <c r="C809" s="149"/>
      <c r="D809" s="149" t="s">
        <v>3008</v>
      </c>
      <c r="E809" s="149" t="s">
        <v>1634</v>
      </c>
      <c r="F809" s="149" t="s">
        <v>3078</v>
      </c>
      <c r="G809" s="149"/>
      <c r="H809" s="149"/>
      <c r="I809" s="150">
        <v>42205</v>
      </c>
      <c r="J809" s="151" t="s">
        <v>12</v>
      </c>
      <c r="K809" s="150">
        <v>42205</v>
      </c>
      <c r="L809" s="152">
        <f>K809-I809</f>
        <v>0</v>
      </c>
      <c r="M809" s="149" t="s">
        <v>41</v>
      </c>
      <c r="N809" s="149" t="s">
        <v>3853</v>
      </c>
      <c r="O809" s="153">
        <f>YEAR(I809)</f>
        <v>2015</v>
      </c>
      <c r="P809" s="154">
        <f>MONTH(I809)</f>
        <v>7</v>
      </c>
    </row>
    <row r="810" spans="1:16">
      <c r="A810" s="149" t="s">
        <v>2716</v>
      </c>
      <c r="B810" s="48" t="s">
        <v>830</v>
      </c>
      <c r="C810" s="149"/>
      <c r="D810" s="149" t="s">
        <v>3008</v>
      </c>
      <c r="E810" s="149" t="s">
        <v>1634</v>
      </c>
      <c r="F810" s="149" t="s">
        <v>3078</v>
      </c>
      <c r="G810" s="155"/>
      <c r="H810" s="155"/>
      <c r="I810" s="150">
        <v>42205</v>
      </c>
      <c r="J810" s="151" t="s">
        <v>12</v>
      </c>
      <c r="K810" s="150">
        <v>42205</v>
      </c>
      <c r="L810" s="152">
        <f>K810-I810</f>
        <v>0</v>
      </c>
      <c r="M810" s="149" t="s">
        <v>41</v>
      </c>
      <c r="N810" s="149" t="s">
        <v>3853</v>
      </c>
      <c r="O810" s="153">
        <f>YEAR(I810)</f>
        <v>2015</v>
      </c>
      <c r="P810" s="154">
        <f>MONTH(I810)</f>
        <v>7</v>
      </c>
    </row>
    <row r="811" spans="1:16">
      <c r="A811" s="149" t="s">
        <v>2117</v>
      </c>
      <c r="B811" s="48" t="s">
        <v>830</v>
      </c>
      <c r="C811" s="149"/>
      <c r="D811" s="149" t="s">
        <v>3008</v>
      </c>
      <c r="E811" s="149" t="s">
        <v>1634</v>
      </c>
      <c r="F811" s="149" t="s">
        <v>3078</v>
      </c>
      <c r="G811" s="149"/>
      <c r="H811" s="149"/>
      <c r="I811" s="150">
        <v>42205</v>
      </c>
      <c r="J811" s="151" t="s">
        <v>12</v>
      </c>
      <c r="K811" s="150">
        <v>42205</v>
      </c>
      <c r="L811" s="152">
        <f>K811-I811</f>
        <v>0</v>
      </c>
      <c r="M811" s="149" t="s">
        <v>41</v>
      </c>
      <c r="N811" s="149" t="s">
        <v>3853</v>
      </c>
      <c r="O811" s="153">
        <f>YEAR(I811)</f>
        <v>2015</v>
      </c>
      <c r="P811" s="154">
        <f>MONTH(I811)</f>
        <v>7</v>
      </c>
    </row>
    <row r="812" spans="1:16">
      <c r="A812" s="149" t="s">
        <v>2682</v>
      </c>
      <c r="B812" s="48" t="s">
        <v>830</v>
      </c>
      <c r="C812" s="149"/>
      <c r="D812" s="149" t="s">
        <v>3008</v>
      </c>
      <c r="E812" s="149" t="s">
        <v>1634</v>
      </c>
      <c r="F812" s="149" t="s">
        <v>3078</v>
      </c>
      <c r="G812" s="149"/>
      <c r="H812" s="149"/>
      <c r="I812" s="150">
        <v>42205</v>
      </c>
      <c r="J812" s="151" t="s">
        <v>12</v>
      </c>
      <c r="K812" s="150">
        <v>42205</v>
      </c>
      <c r="L812" s="152">
        <f>K812-I812</f>
        <v>0</v>
      </c>
      <c r="M812" s="149" t="s">
        <v>41</v>
      </c>
      <c r="N812" s="149" t="s">
        <v>3853</v>
      </c>
      <c r="O812" s="153">
        <f>YEAR(I812)</f>
        <v>2015</v>
      </c>
      <c r="P812" s="154">
        <f>MONTH(I812)</f>
        <v>7</v>
      </c>
    </row>
    <row r="813" spans="1:16">
      <c r="A813" s="149" t="s">
        <v>3878</v>
      </c>
      <c r="B813" s="48" t="s">
        <v>830</v>
      </c>
      <c r="C813" s="149"/>
      <c r="D813" s="149" t="s">
        <v>3008</v>
      </c>
      <c r="E813" s="149" t="s">
        <v>1634</v>
      </c>
      <c r="F813" s="149" t="s">
        <v>3078</v>
      </c>
      <c r="G813" s="149"/>
      <c r="H813" s="149"/>
      <c r="I813" s="150">
        <v>42205</v>
      </c>
      <c r="J813" s="151" t="s">
        <v>12</v>
      </c>
      <c r="K813" s="150">
        <v>42205</v>
      </c>
      <c r="L813" s="152">
        <f>K813-I813</f>
        <v>0</v>
      </c>
      <c r="M813" s="149" t="s">
        <v>41</v>
      </c>
      <c r="N813" s="149" t="s">
        <v>3853</v>
      </c>
      <c r="O813" s="153">
        <f>YEAR(I813)</f>
        <v>2015</v>
      </c>
      <c r="P813" s="154">
        <f>MONTH(I813)</f>
        <v>7</v>
      </c>
    </row>
    <row r="814" spans="1:16">
      <c r="A814" s="149" t="s">
        <v>3879</v>
      </c>
      <c r="B814" s="48" t="s">
        <v>830</v>
      </c>
      <c r="C814" s="149"/>
      <c r="D814" s="149" t="s">
        <v>3008</v>
      </c>
      <c r="E814" s="149" t="s">
        <v>1634</v>
      </c>
      <c r="F814" s="149" t="s">
        <v>3078</v>
      </c>
      <c r="G814" s="155"/>
      <c r="H814" s="155"/>
      <c r="I814" s="150">
        <v>42205</v>
      </c>
      <c r="J814" s="151" t="s">
        <v>12</v>
      </c>
      <c r="K814" s="150">
        <v>42205</v>
      </c>
      <c r="L814" s="152">
        <f>K814-I814</f>
        <v>0</v>
      </c>
      <c r="M814" s="149" t="s">
        <v>41</v>
      </c>
      <c r="N814" s="149" t="s">
        <v>3853</v>
      </c>
      <c r="O814" s="153">
        <f>YEAR(I814)</f>
        <v>2015</v>
      </c>
      <c r="P814" s="154">
        <f>MONTH(I814)</f>
        <v>7</v>
      </c>
    </row>
    <row r="815" spans="1:16">
      <c r="A815" s="149" t="s">
        <v>3880</v>
      </c>
      <c r="B815" s="48" t="s">
        <v>830</v>
      </c>
      <c r="C815" s="149"/>
      <c r="D815" s="149" t="s">
        <v>3008</v>
      </c>
      <c r="E815" s="149" t="s">
        <v>1634</v>
      </c>
      <c r="F815" s="149" t="s">
        <v>3078</v>
      </c>
      <c r="G815" s="149"/>
      <c r="H815" s="149"/>
      <c r="I815" s="150">
        <v>42205</v>
      </c>
      <c r="J815" s="151" t="s">
        <v>12</v>
      </c>
      <c r="K815" s="150">
        <v>42205</v>
      </c>
      <c r="L815" s="152">
        <f>K815-I815</f>
        <v>0</v>
      </c>
      <c r="M815" s="149" t="s">
        <v>41</v>
      </c>
      <c r="N815" s="149" t="s">
        <v>3853</v>
      </c>
      <c r="O815" s="153">
        <f>YEAR(I815)</f>
        <v>2015</v>
      </c>
      <c r="P815" s="154">
        <f>MONTH(I815)</f>
        <v>7</v>
      </c>
    </row>
    <row r="816" spans="1:16">
      <c r="A816" s="149" t="s">
        <v>3881</v>
      </c>
      <c r="B816" s="48" t="s">
        <v>830</v>
      </c>
      <c r="C816" s="149"/>
      <c r="D816" s="149" t="s">
        <v>3008</v>
      </c>
      <c r="E816" s="149" t="s">
        <v>1634</v>
      </c>
      <c r="F816" s="149" t="s">
        <v>3078</v>
      </c>
      <c r="G816" s="149"/>
      <c r="H816" s="149"/>
      <c r="I816" s="150">
        <v>42205</v>
      </c>
      <c r="J816" s="151" t="s">
        <v>12</v>
      </c>
      <c r="K816" s="150">
        <v>42205</v>
      </c>
      <c r="L816" s="152">
        <f>K816-I816</f>
        <v>0</v>
      </c>
      <c r="M816" s="149" t="s">
        <v>41</v>
      </c>
      <c r="N816" s="149" t="s">
        <v>3853</v>
      </c>
      <c r="O816" s="153">
        <f>YEAR(I816)</f>
        <v>2015</v>
      </c>
      <c r="P816" s="154">
        <f>MONTH(I816)</f>
        <v>7</v>
      </c>
    </row>
    <row r="817" spans="1:16">
      <c r="A817" s="149" t="s">
        <v>3882</v>
      </c>
      <c r="B817" s="48" t="s">
        <v>830</v>
      </c>
      <c r="C817" s="149"/>
      <c r="D817" s="149" t="s">
        <v>3008</v>
      </c>
      <c r="E817" s="149" t="s">
        <v>1634</v>
      </c>
      <c r="F817" s="149" t="s">
        <v>3078</v>
      </c>
      <c r="G817" s="149"/>
      <c r="H817" s="149"/>
      <c r="I817" s="150">
        <v>42205</v>
      </c>
      <c r="J817" s="151" t="s">
        <v>12</v>
      </c>
      <c r="K817" s="150">
        <v>42205</v>
      </c>
      <c r="L817" s="152">
        <f>K817-I817</f>
        <v>0</v>
      </c>
      <c r="M817" s="149" t="s">
        <v>41</v>
      </c>
      <c r="N817" s="149" t="s">
        <v>3853</v>
      </c>
      <c r="O817" s="153">
        <f>YEAR(I817)</f>
        <v>2015</v>
      </c>
      <c r="P817" s="154">
        <f>MONTH(I817)</f>
        <v>7</v>
      </c>
    </row>
    <row r="818" spans="1:16">
      <c r="A818" s="149" t="s">
        <v>3140</v>
      </c>
      <c r="B818" s="48" t="s">
        <v>830</v>
      </c>
      <c r="C818" s="149"/>
      <c r="D818" s="149" t="s">
        <v>3008</v>
      </c>
      <c r="E818" s="149" t="s">
        <v>1634</v>
      </c>
      <c r="F818" s="149" t="s">
        <v>3078</v>
      </c>
      <c r="G818" s="155"/>
      <c r="H818" s="155"/>
      <c r="I818" s="150">
        <v>42205</v>
      </c>
      <c r="J818" s="151" t="s">
        <v>12</v>
      </c>
      <c r="K818" s="150">
        <v>42205</v>
      </c>
      <c r="L818" s="152">
        <f>K818-I818</f>
        <v>0</v>
      </c>
      <c r="M818" s="149" t="s">
        <v>41</v>
      </c>
      <c r="N818" s="149" t="s">
        <v>3853</v>
      </c>
      <c r="O818" s="153">
        <f>YEAR(I818)</f>
        <v>2015</v>
      </c>
      <c r="P818" s="154">
        <f>MONTH(I818)</f>
        <v>7</v>
      </c>
    </row>
    <row r="819" spans="1:16">
      <c r="A819" s="149" t="s">
        <v>3883</v>
      </c>
      <c r="B819" s="48" t="s">
        <v>830</v>
      </c>
      <c r="C819" s="149"/>
      <c r="D819" s="149" t="s">
        <v>3008</v>
      </c>
      <c r="E819" s="149" t="s">
        <v>1634</v>
      </c>
      <c r="F819" s="149" t="s">
        <v>3078</v>
      </c>
      <c r="G819" s="149"/>
      <c r="H819" s="149"/>
      <c r="I819" s="150">
        <v>42205</v>
      </c>
      <c r="J819" s="151" t="s">
        <v>12</v>
      </c>
      <c r="K819" s="150">
        <v>42205</v>
      </c>
      <c r="L819" s="152">
        <f>K819-I819</f>
        <v>0</v>
      </c>
      <c r="M819" s="149" t="s">
        <v>41</v>
      </c>
      <c r="N819" s="149" t="s">
        <v>3853</v>
      </c>
      <c r="O819" s="153">
        <f>YEAR(I819)</f>
        <v>2015</v>
      </c>
      <c r="P819" s="154">
        <f>MONTH(I819)</f>
        <v>7</v>
      </c>
    </row>
    <row r="820" spans="1:16">
      <c r="A820" s="149" t="s">
        <v>3884</v>
      </c>
      <c r="B820" s="48" t="s">
        <v>830</v>
      </c>
      <c r="C820" s="149"/>
      <c r="D820" s="149" t="s">
        <v>3008</v>
      </c>
      <c r="E820" s="149" t="s">
        <v>1634</v>
      </c>
      <c r="F820" s="149" t="s">
        <v>3078</v>
      </c>
      <c r="G820" s="149"/>
      <c r="H820" s="149"/>
      <c r="I820" s="150">
        <v>42205</v>
      </c>
      <c r="J820" s="151" t="s">
        <v>12</v>
      </c>
      <c r="K820" s="150">
        <v>42205</v>
      </c>
      <c r="L820" s="152">
        <f>K820-I820</f>
        <v>0</v>
      </c>
      <c r="M820" s="149" t="s">
        <v>41</v>
      </c>
      <c r="N820" s="149" t="s">
        <v>3853</v>
      </c>
      <c r="O820" s="153">
        <f>YEAR(I820)</f>
        <v>2015</v>
      </c>
      <c r="P820" s="154">
        <f>MONTH(I820)</f>
        <v>7</v>
      </c>
    </row>
    <row r="821" spans="1:16">
      <c r="A821" s="149" t="s">
        <v>3885</v>
      </c>
      <c r="B821" s="48" t="s">
        <v>830</v>
      </c>
      <c r="C821" s="149"/>
      <c r="D821" s="149" t="s">
        <v>3008</v>
      </c>
      <c r="E821" s="149" t="s">
        <v>1634</v>
      </c>
      <c r="F821" s="149" t="s">
        <v>2127</v>
      </c>
      <c r="G821" s="155"/>
      <c r="H821" s="155"/>
      <c r="I821" s="150">
        <v>42205</v>
      </c>
      <c r="J821" s="151" t="s">
        <v>12</v>
      </c>
      <c r="K821" s="150">
        <v>42205</v>
      </c>
      <c r="L821" s="152">
        <f>K821-I821</f>
        <v>0</v>
      </c>
      <c r="M821" s="149" t="s">
        <v>41</v>
      </c>
      <c r="N821" s="149" t="s">
        <v>3853</v>
      </c>
      <c r="O821" s="153">
        <f>YEAR(I821)</f>
        <v>2015</v>
      </c>
      <c r="P821" s="154">
        <f>MONTH(I821)</f>
        <v>7</v>
      </c>
    </row>
    <row r="822" spans="1:16">
      <c r="A822" s="149" t="s">
        <v>2688</v>
      </c>
      <c r="B822" s="48" t="s">
        <v>830</v>
      </c>
      <c r="C822" s="149"/>
      <c r="D822" s="149" t="s">
        <v>3008</v>
      </c>
      <c r="E822" s="149" t="s">
        <v>1634</v>
      </c>
      <c r="F822" s="149" t="s">
        <v>111</v>
      </c>
      <c r="G822" s="155"/>
      <c r="H822" s="155"/>
      <c r="I822" s="150">
        <v>42205</v>
      </c>
      <c r="J822" s="151" t="s">
        <v>12</v>
      </c>
      <c r="K822" s="150">
        <v>42205</v>
      </c>
      <c r="L822" s="152">
        <f>K822-I822</f>
        <v>0</v>
      </c>
      <c r="M822" s="149" t="s">
        <v>41</v>
      </c>
      <c r="N822" s="149" t="s">
        <v>3853</v>
      </c>
      <c r="O822" s="153">
        <f>YEAR(I822)</f>
        <v>2015</v>
      </c>
      <c r="P822" s="154">
        <f>MONTH(I822)</f>
        <v>7</v>
      </c>
    </row>
    <row r="823" spans="1:16">
      <c r="A823" s="149" t="s">
        <v>3886</v>
      </c>
      <c r="B823" s="48" t="s">
        <v>830</v>
      </c>
      <c r="C823" s="149"/>
      <c r="D823" s="149" t="s">
        <v>3008</v>
      </c>
      <c r="E823" s="149" t="s">
        <v>1634</v>
      </c>
      <c r="F823" s="149" t="s">
        <v>3078</v>
      </c>
      <c r="G823" s="149"/>
      <c r="H823" s="149"/>
      <c r="I823" s="150">
        <v>42205</v>
      </c>
      <c r="J823" s="151" t="s">
        <v>12</v>
      </c>
      <c r="K823" s="150">
        <v>42205</v>
      </c>
      <c r="L823" s="152">
        <f>K823-I823</f>
        <v>0</v>
      </c>
      <c r="M823" s="149" t="s">
        <v>41</v>
      </c>
      <c r="N823" s="149" t="s">
        <v>3853</v>
      </c>
      <c r="O823" s="153">
        <f>YEAR(I823)</f>
        <v>2015</v>
      </c>
      <c r="P823" s="154">
        <f>MONTH(I823)</f>
        <v>7</v>
      </c>
    </row>
    <row r="824" spans="1:16">
      <c r="A824" s="149" t="s">
        <v>3887</v>
      </c>
      <c r="B824" s="48" t="s">
        <v>830</v>
      </c>
      <c r="C824" s="149"/>
      <c r="D824" s="149" t="s">
        <v>3008</v>
      </c>
      <c r="E824" s="149" t="s">
        <v>1634</v>
      </c>
      <c r="F824" s="149" t="s">
        <v>3078</v>
      </c>
      <c r="G824" s="149"/>
      <c r="H824" s="149"/>
      <c r="I824" s="150">
        <v>42205</v>
      </c>
      <c r="J824" s="151" t="s">
        <v>12</v>
      </c>
      <c r="K824" s="150">
        <v>42205</v>
      </c>
      <c r="L824" s="152">
        <f>K824-I824</f>
        <v>0</v>
      </c>
      <c r="M824" s="149" t="s">
        <v>41</v>
      </c>
      <c r="N824" s="149" t="s">
        <v>3853</v>
      </c>
      <c r="O824" s="153">
        <f>YEAR(I824)</f>
        <v>2015</v>
      </c>
      <c r="P824" s="154">
        <f>MONTH(I824)</f>
        <v>7</v>
      </c>
    </row>
    <row r="825" spans="1:16">
      <c r="A825" s="149" t="s">
        <v>3268</v>
      </c>
      <c r="B825" s="48" t="s">
        <v>830</v>
      </c>
      <c r="C825" s="149"/>
      <c r="D825" s="149" t="s">
        <v>3008</v>
      </c>
      <c r="E825" s="149" t="s">
        <v>1634</v>
      </c>
      <c r="F825" s="149" t="s">
        <v>3078</v>
      </c>
      <c r="G825" s="155"/>
      <c r="H825" s="155"/>
      <c r="I825" s="150">
        <v>42205</v>
      </c>
      <c r="J825" s="151" t="s">
        <v>12</v>
      </c>
      <c r="K825" s="150">
        <v>42205</v>
      </c>
      <c r="L825" s="152">
        <f>K825-I825</f>
        <v>0</v>
      </c>
      <c r="M825" s="149" t="s">
        <v>41</v>
      </c>
      <c r="N825" s="149" t="s">
        <v>3853</v>
      </c>
      <c r="O825" s="153">
        <f>YEAR(I825)</f>
        <v>2015</v>
      </c>
      <c r="P825" s="154">
        <f>MONTH(I825)</f>
        <v>7</v>
      </c>
    </row>
    <row r="826" spans="1:16">
      <c r="A826" s="149" t="s">
        <v>3888</v>
      </c>
      <c r="B826" s="48" t="s">
        <v>830</v>
      </c>
      <c r="C826" s="149"/>
      <c r="D826" s="149" t="s">
        <v>3008</v>
      </c>
      <c r="E826" s="149" t="s">
        <v>1634</v>
      </c>
      <c r="F826" s="149" t="s">
        <v>3078</v>
      </c>
      <c r="G826" s="149"/>
      <c r="H826" s="149"/>
      <c r="I826" s="150">
        <v>42205</v>
      </c>
      <c r="J826" s="151" t="s">
        <v>12</v>
      </c>
      <c r="K826" s="150">
        <v>42205</v>
      </c>
      <c r="L826" s="152">
        <f>K826-I826</f>
        <v>0</v>
      </c>
      <c r="M826" s="149" t="s">
        <v>41</v>
      </c>
      <c r="N826" s="149" t="s">
        <v>3853</v>
      </c>
      <c r="O826" s="153">
        <f>YEAR(I826)</f>
        <v>2015</v>
      </c>
      <c r="P826" s="154">
        <f>MONTH(I826)</f>
        <v>7</v>
      </c>
    </row>
    <row r="827" spans="1:16">
      <c r="A827" s="149" t="s">
        <v>2122</v>
      </c>
      <c r="B827" s="48" t="s">
        <v>830</v>
      </c>
      <c r="C827" s="149"/>
      <c r="D827" s="149" t="s">
        <v>3008</v>
      </c>
      <c r="E827" s="149" t="s">
        <v>1634</v>
      </c>
      <c r="F827" s="149" t="s">
        <v>3078</v>
      </c>
      <c r="G827" s="149"/>
      <c r="H827" s="149"/>
      <c r="I827" s="150">
        <v>42205</v>
      </c>
      <c r="J827" s="151" t="s">
        <v>12</v>
      </c>
      <c r="K827" s="150">
        <v>42205</v>
      </c>
      <c r="L827" s="152">
        <f>K827-I827</f>
        <v>0</v>
      </c>
      <c r="M827" s="149" t="s">
        <v>41</v>
      </c>
      <c r="N827" s="149" t="s">
        <v>3853</v>
      </c>
      <c r="O827" s="153">
        <f>YEAR(I827)</f>
        <v>2015</v>
      </c>
      <c r="P827" s="154">
        <f>MONTH(I827)</f>
        <v>7</v>
      </c>
    </row>
    <row r="828" spans="1:16">
      <c r="A828" s="149" t="s">
        <v>3199</v>
      </c>
      <c r="B828" s="48" t="s">
        <v>830</v>
      </c>
      <c r="C828" s="149"/>
      <c r="D828" s="149" t="s">
        <v>3008</v>
      </c>
      <c r="E828" s="149" t="s">
        <v>1634</v>
      </c>
      <c r="F828" s="149" t="s">
        <v>3258</v>
      </c>
      <c r="G828" s="149"/>
      <c r="H828" s="149"/>
      <c r="I828" s="150">
        <v>42205</v>
      </c>
      <c r="J828" s="151" t="s">
        <v>12</v>
      </c>
      <c r="K828" s="150">
        <v>42205</v>
      </c>
      <c r="L828" s="152">
        <f>K828-I828</f>
        <v>0</v>
      </c>
      <c r="M828" s="149" t="s">
        <v>41</v>
      </c>
      <c r="N828" s="149" t="s">
        <v>3853</v>
      </c>
      <c r="O828" s="153">
        <f>YEAR(I828)</f>
        <v>2015</v>
      </c>
      <c r="P828" s="154">
        <f>MONTH(I828)</f>
        <v>7</v>
      </c>
    </row>
    <row r="829" spans="1:16">
      <c r="A829" s="149" t="s">
        <v>3387</v>
      </c>
      <c r="B829" s="48" t="s">
        <v>830</v>
      </c>
      <c r="C829" s="149"/>
      <c r="D829" s="149" t="s">
        <v>3008</v>
      </c>
      <c r="E829" s="149" t="s">
        <v>1634</v>
      </c>
      <c r="F829" s="149" t="s">
        <v>2098</v>
      </c>
      <c r="G829" s="149"/>
      <c r="H829" s="149"/>
      <c r="I829" s="150">
        <v>42205</v>
      </c>
      <c r="J829" s="151" t="s">
        <v>12</v>
      </c>
      <c r="K829" s="150">
        <v>42205</v>
      </c>
      <c r="L829" s="152">
        <f>K829-I829</f>
        <v>0</v>
      </c>
      <c r="M829" s="149" t="s">
        <v>41</v>
      </c>
      <c r="N829" s="149" t="s">
        <v>3853</v>
      </c>
      <c r="O829" s="153">
        <f>YEAR(I829)</f>
        <v>2015</v>
      </c>
      <c r="P829" s="154">
        <f>MONTH(I829)</f>
        <v>7</v>
      </c>
    </row>
    <row r="830" spans="1:16">
      <c r="A830" s="149" t="s">
        <v>3271</v>
      </c>
      <c r="B830" s="48" t="s">
        <v>830</v>
      </c>
      <c r="C830" s="149"/>
      <c r="D830" s="149" t="s">
        <v>3008</v>
      </c>
      <c r="E830" s="149" t="s">
        <v>1634</v>
      </c>
      <c r="F830" s="149" t="s">
        <v>2799</v>
      </c>
      <c r="G830" s="149"/>
      <c r="H830" s="149"/>
      <c r="I830" s="150">
        <v>42205</v>
      </c>
      <c r="J830" s="151" t="s">
        <v>12</v>
      </c>
      <c r="K830" s="150">
        <v>42205</v>
      </c>
      <c r="L830" s="152">
        <f>K830-I830</f>
        <v>0</v>
      </c>
      <c r="M830" s="149" t="s">
        <v>41</v>
      </c>
      <c r="N830" s="149" t="s">
        <v>3853</v>
      </c>
      <c r="O830" s="153">
        <f>YEAR(I830)</f>
        <v>2015</v>
      </c>
      <c r="P830" s="154">
        <f>MONTH(I830)</f>
        <v>7</v>
      </c>
    </row>
    <row r="831" spans="1:16">
      <c r="A831" s="149" t="s">
        <v>3072</v>
      </c>
      <c r="B831" s="48" t="s">
        <v>830</v>
      </c>
      <c r="C831" s="149"/>
      <c r="D831" s="149" t="s">
        <v>3008</v>
      </c>
      <c r="E831" s="149" t="s">
        <v>1634</v>
      </c>
      <c r="F831" s="149" t="s">
        <v>3078</v>
      </c>
      <c r="G831" s="149"/>
      <c r="H831" s="149"/>
      <c r="I831" s="150">
        <v>42205</v>
      </c>
      <c r="J831" s="151" t="s">
        <v>12</v>
      </c>
      <c r="K831" s="150">
        <v>42205</v>
      </c>
      <c r="L831" s="152">
        <f>K831-I831</f>
        <v>0</v>
      </c>
      <c r="M831" s="149" t="s">
        <v>41</v>
      </c>
      <c r="N831" s="149" t="s">
        <v>3853</v>
      </c>
      <c r="O831" s="153">
        <f>YEAR(I831)</f>
        <v>2015</v>
      </c>
      <c r="P831" s="154">
        <f>MONTH(I831)</f>
        <v>7</v>
      </c>
    </row>
    <row r="832" spans="1:16">
      <c r="A832" s="149" t="s">
        <v>3322</v>
      </c>
      <c r="B832" s="48" t="s">
        <v>830</v>
      </c>
      <c r="C832" s="149"/>
      <c r="D832" s="149" t="s">
        <v>3008</v>
      </c>
      <c r="E832" s="149" t="s">
        <v>1634</v>
      </c>
      <c r="F832" s="149"/>
      <c r="G832" s="149"/>
      <c r="H832" s="149"/>
      <c r="I832" s="150">
        <v>42205</v>
      </c>
      <c r="J832" s="151" t="s">
        <v>12</v>
      </c>
      <c r="K832" s="150">
        <v>42205</v>
      </c>
      <c r="L832" s="152">
        <f>K832-I832</f>
        <v>0</v>
      </c>
      <c r="M832" s="149" t="s">
        <v>41</v>
      </c>
      <c r="N832" s="149" t="s">
        <v>3853</v>
      </c>
      <c r="O832" s="153">
        <f>YEAR(I832)</f>
        <v>2015</v>
      </c>
      <c r="P832" s="154">
        <f>MONTH(I832)</f>
        <v>7</v>
      </c>
    </row>
    <row r="833" spans="1:16">
      <c r="A833" s="149" t="s">
        <v>3625</v>
      </c>
      <c r="B833" s="48" t="s">
        <v>15</v>
      </c>
      <c r="C833" s="149" t="s">
        <v>835</v>
      </c>
      <c r="D833" s="149" t="s">
        <v>3005</v>
      </c>
      <c r="E833" s="149" t="s">
        <v>1822</v>
      </c>
      <c r="F833" s="149" t="s">
        <v>1822</v>
      </c>
      <c r="G833" s="149"/>
      <c r="H833" s="149"/>
      <c r="I833" s="150">
        <v>42199</v>
      </c>
      <c r="J833" s="151" t="s">
        <v>12</v>
      </c>
      <c r="K833" s="150">
        <v>42199</v>
      </c>
      <c r="L833" s="152">
        <f>K833-I833</f>
        <v>0</v>
      </c>
      <c r="M833" s="149" t="s">
        <v>41</v>
      </c>
      <c r="N833" s="149" t="s">
        <v>3626</v>
      </c>
      <c r="O833" s="153">
        <f>YEAR(I833)</f>
        <v>2015</v>
      </c>
      <c r="P833" s="154">
        <f>MONTH(I833)</f>
        <v>7</v>
      </c>
    </row>
    <row r="834" spans="1:16">
      <c r="A834" s="149" t="s">
        <v>3271</v>
      </c>
      <c r="B834" s="48" t="s">
        <v>26</v>
      </c>
      <c r="C834" s="149"/>
      <c r="D834" s="149" t="s">
        <v>3005</v>
      </c>
      <c r="E834" s="149" t="s">
        <v>1634</v>
      </c>
      <c r="F834" s="149" t="s">
        <v>2799</v>
      </c>
      <c r="G834" s="149"/>
      <c r="H834" s="149" t="s">
        <v>636</v>
      </c>
      <c r="I834" s="150">
        <v>42194</v>
      </c>
      <c r="J834" s="151" t="s">
        <v>12</v>
      </c>
      <c r="K834" s="150">
        <v>42194</v>
      </c>
      <c r="L834" s="152">
        <f>K834-I834</f>
        <v>0</v>
      </c>
      <c r="M834" s="149" t="s">
        <v>41</v>
      </c>
      <c r="N834" s="149" t="s">
        <v>870</v>
      </c>
      <c r="O834" s="153">
        <f>YEAR(I834)</f>
        <v>2015</v>
      </c>
      <c r="P834" s="154">
        <f>MONTH(I834)</f>
        <v>7</v>
      </c>
    </row>
    <row r="835" spans="1:16">
      <c r="A835" s="149" t="s">
        <v>3322</v>
      </c>
      <c r="B835" s="48" t="s">
        <v>37</v>
      </c>
      <c r="C835" s="149"/>
      <c r="D835" s="149" t="s">
        <v>3005</v>
      </c>
      <c r="E835" s="149" t="s">
        <v>1634</v>
      </c>
      <c r="F835" s="149" t="s">
        <v>3078</v>
      </c>
      <c r="G835" s="155"/>
      <c r="H835" s="149"/>
      <c r="I835" s="163">
        <v>42186</v>
      </c>
      <c r="J835" s="164" t="s">
        <v>12</v>
      </c>
      <c r="K835" s="150">
        <v>42186</v>
      </c>
      <c r="L835" s="152">
        <f>K835-I835</f>
        <v>0</v>
      </c>
      <c r="M835" s="149" t="s">
        <v>41</v>
      </c>
      <c r="N835" s="149" t="s">
        <v>3496</v>
      </c>
      <c r="O835" s="153">
        <f>YEAR(I835)</f>
        <v>2015</v>
      </c>
      <c r="P835" s="154">
        <f>MONTH(I835)</f>
        <v>7</v>
      </c>
    </row>
    <row r="836" spans="1:16">
      <c r="A836" s="149" t="s">
        <v>3486</v>
      </c>
      <c r="B836" s="48" t="s">
        <v>37</v>
      </c>
      <c r="C836" s="149"/>
      <c r="D836" s="149" t="s">
        <v>3005</v>
      </c>
      <c r="E836" s="149" t="s">
        <v>1634</v>
      </c>
      <c r="F836" s="149" t="s">
        <v>6</v>
      </c>
      <c r="G836" s="149"/>
      <c r="H836" s="149"/>
      <c r="I836" s="163">
        <v>42186</v>
      </c>
      <c r="J836" s="164" t="s">
        <v>12</v>
      </c>
      <c r="K836" s="150">
        <v>42186</v>
      </c>
      <c r="L836" s="152">
        <f>K836-I836</f>
        <v>0</v>
      </c>
      <c r="M836" s="149" t="s">
        <v>41</v>
      </c>
      <c r="N836" s="149" t="s">
        <v>3497</v>
      </c>
      <c r="O836" s="153">
        <f>YEAR(I836)</f>
        <v>2015</v>
      </c>
      <c r="P836" s="154">
        <f>MONTH(I836)</f>
        <v>7</v>
      </c>
    </row>
    <row r="837" spans="1:16">
      <c r="A837" s="149" t="s">
        <v>3487</v>
      </c>
      <c r="B837" s="48" t="s">
        <v>37</v>
      </c>
      <c r="C837" s="149"/>
      <c r="D837" s="149" t="s">
        <v>3005</v>
      </c>
      <c r="E837" s="149" t="s">
        <v>1634</v>
      </c>
      <c r="F837" s="149" t="s">
        <v>6</v>
      </c>
      <c r="G837" s="149"/>
      <c r="H837" s="149"/>
      <c r="I837" s="163">
        <v>42186</v>
      </c>
      <c r="J837" s="164" t="s">
        <v>12</v>
      </c>
      <c r="K837" s="150">
        <v>42186</v>
      </c>
      <c r="L837" s="152">
        <f>K837-I837</f>
        <v>0</v>
      </c>
      <c r="M837" s="149" t="s">
        <v>41</v>
      </c>
      <c r="N837" s="149" t="s">
        <v>3498</v>
      </c>
      <c r="O837" s="153">
        <f>YEAR(I837)</f>
        <v>2015</v>
      </c>
      <c r="P837" s="154">
        <f>MONTH(I837)</f>
        <v>7</v>
      </c>
    </row>
    <row r="838" spans="1:16">
      <c r="A838" s="149" t="s">
        <v>3488</v>
      </c>
      <c r="B838" s="48" t="s">
        <v>37</v>
      </c>
      <c r="C838" s="149"/>
      <c r="D838" s="149" t="s">
        <v>3005</v>
      </c>
      <c r="E838" s="149" t="s">
        <v>1634</v>
      </c>
      <c r="F838" s="149" t="s">
        <v>3494</v>
      </c>
      <c r="G838" s="149"/>
      <c r="H838" s="149"/>
      <c r="I838" s="163">
        <v>42186</v>
      </c>
      <c r="J838" s="164" t="s">
        <v>12</v>
      </c>
      <c r="K838" s="150">
        <v>42186</v>
      </c>
      <c r="L838" s="152">
        <f>K838-I838</f>
        <v>0</v>
      </c>
      <c r="M838" s="149" t="s">
        <v>41</v>
      </c>
      <c r="N838" s="149" t="s">
        <v>870</v>
      </c>
      <c r="O838" s="153">
        <f>YEAR(I838)</f>
        <v>2015</v>
      </c>
      <c r="P838" s="154">
        <f>MONTH(I838)</f>
        <v>7</v>
      </c>
    </row>
    <row r="839" spans="1:16">
      <c r="A839" s="149" t="s">
        <v>3489</v>
      </c>
      <c r="B839" s="48" t="s">
        <v>37</v>
      </c>
      <c r="C839" s="149"/>
      <c r="D839" s="149" t="s">
        <v>3005</v>
      </c>
      <c r="E839" s="149" t="s">
        <v>1634</v>
      </c>
      <c r="F839" s="149" t="s">
        <v>3078</v>
      </c>
      <c r="G839" s="155"/>
      <c r="H839" s="149"/>
      <c r="I839" s="163">
        <v>42186</v>
      </c>
      <c r="J839" s="164" t="s">
        <v>12</v>
      </c>
      <c r="K839" s="150">
        <v>42186</v>
      </c>
      <c r="L839" s="152">
        <f>K839-I839</f>
        <v>0</v>
      </c>
      <c r="M839" s="149" t="s">
        <v>717</v>
      </c>
      <c r="N839" s="149" t="s">
        <v>3223</v>
      </c>
      <c r="O839" s="153">
        <f>YEAR(I839)</f>
        <v>2015</v>
      </c>
      <c r="P839" s="154">
        <f>MONTH(I839)</f>
        <v>7</v>
      </c>
    </row>
    <row r="840" spans="1:16">
      <c r="A840" s="149" t="s">
        <v>2712</v>
      </c>
      <c r="B840" s="48" t="s">
        <v>37</v>
      </c>
      <c r="C840" s="149"/>
      <c r="D840" s="149" t="s">
        <v>3005</v>
      </c>
      <c r="E840" s="149" t="s">
        <v>1634</v>
      </c>
      <c r="F840" s="149" t="s">
        <v>914</v>
      </c>
      <c r="G840" s="149"/>
      <c r="H840" s="149"/>
      <c r="I840" s="163">
        <v>42186</v>
      </c>
      <c r="J840" s="164" t="s">
        <v>12</v>
      </c>
      <c r="K840" s="150">
        <v>42186</v>
      </c>
      <c r="L840" s="152">
        <f>K840-I840</f>
        <v>0</v>
      </c>
      <c r="M840" s="149" t="s">
        <v>41</v>
      </c>
      <c r="N840" s="149" t="s">
        <v>3424</v>
      </c>
      <c r="O840" s="153">
        <f>YEAR(I840)</f>
        <v>2015</v>
      </c>
      <c r="P840" s="154">
        <f>MONTH(I840)</f>
        <v>7</v>
      </c>
    </row>
    <row r="841" spans="1:16">
      <c r="A841" s="149" t="s">
        <v>3490</v>
      </c>
      <c r="B841" s="48" t="s">
        <v>37</v>
      </c>
      <c r="C841" s="149"/>
      <c r="D841" s="149" t="s">
        <v>3005</v>
      </c>
      <c r="E841" s="149" t="s">
        <v>1634</v>
      </c>
      <c r="F841" s="149" t="s">
        <v>3078</v>
      </c>
      <c r="G841" s="149"/>
      <c r="H841" s="149"/>
      <c r="I841" s="163">
        <v>42186</v>
      </c>
      <c r="J841" s="164" t="s">
        <v>12</v>
      </c>
      <c r="K841" s="150">
        <v>42186</v>
      </c>
      <c r="L841" s="152">
        <f>K841-I841</f>
        <v>0</v>
      </c>
      <c r="M841" s="149" t="s">
        <v>41</v>
      </c>
      <c r="N841" s="149" t="s">
        <v>3498</v>
      </c>
      <c r="O841" s="153">
        <f>YEAR(I841)</f>
        <v>2015</v>
      </c>
      <c r="P841" s="154">
        <f>MONTH(I841)</f>
        <v>7</v>
      </c>
    </row>
    <row r="842" spans="1:16">
      <c r="A842" s="149" t="s">
        <v>3491</v>
      </c>
      <c r="B842" s="48" t="s">
        <v>37</v>
      </c>
      <c r="C842" s="149"/>
      <c r="D842" s="149" t="s">
        <v>3005</v>
      </c>
      <c r="E842" s="149" t="s">
        <v>1634</v>
      </c>
      <c r="F842" s="149" t="s">
        <v>3078</v>
      </c>
      <c r="G842" s="149"/>
      <c r="H842" s="149"/>
      <c r="I842" s="163">
        <v>42186</v>
      </c>
      <c r="J842" s="164" t="s">
        <v>12</v>
      </c>
      <c r="K842" s="150">
        <v>42186</v>
      </c>
      <c r="L842" s="152">
        <f>K842-I842</f>
        <v>0</v>
      </c>
      <c r="M842" s="149" t="s">
        <v>41</v>
      </c>
      <c r="N842" s="149" t="s">
        <v>3479</v>
      </c>
      <c r="O842" s="153">
        <f>YEAR(I842)</f>
        <v>2015</v>
      </c>
      <c r="P842" s="154">
        <f>MONTH(I842)</f>
        <v>7</v>
      </c>
    </row>
    <row r="843" spans="1:16">
      <c r="A843" s="149" t="s">
        <v>3492</v>
      </c>
      <c r="B843" s="48" t="s">
        <v>37</v>
      </c>
      <c r="C843" s="149"/>
      <c r="D843" s="149" t="s">
        <v>3005</v>
      </c>
      <c r="E843" s="149" t="s">
        <v>1634</v>
      </c>
      <c r="F843" s="149" t="s">
        <v>3495</v>
      </c>
      <c r="G843" s="155"/>
      <c r="H843" s="149"/>
      <c r="I843" s="163">
        <v>42186</v>
      </c>
      <c r="J843" s="164" t="s">
        <v>12</v>
      </c>
      <c r="K843" s="150">
        <v>42186</v>
      </c>
      <c r="L843" s="152">
        <f>K843-I843</f>
        <v>0</v>
      </c>
      <c r="M843" s="149" t="s">
        <v>41</v>
      </c>
      <c r="N843" s="149" t="s">
        <v>3424</v>
      </c>
      <c r="O843" s="153">
        <f>YEAR(I843)</f>
        <v>2015</v>
      </c>
      <c r="P843" s="154">
        <f>MONTH(I843)</f>
        <v>7</v>
      </c>
    </row>
    <row r="844" spans="1:16">
      <c r="A844" s="149" t="s">
        <v>3493</v>
      </c>
      <c r="B844" s="48" t="s">
        <v>37</v>
      </c>
      <c r="C844" s="149"/>
      <c r="D844" s="149" t="s">
        <v>3005</v>
      </c>
      <c r="E844" s="149" t="s">
        <v>1634</v>
      </c>
      <c r="F844" s="149" t="s">
        <v>3015</v>
      </c>
      <c r="G844" s="149"/>
      <c r="H844" s="149"/>
      <c r="I844" s="163">
        <v>42186</v>
      </c>
      <c r="J844" s="164" t="s">
        <v>12</v>
      </c>
      <c r="K844" s="150">
        <v>42186</v>
      </c>
      <c r="L844" s="152">
        <f>K844-I844</f>
        <v>0</v>
      </c>
      <c r="M844" s="149" t="s">
        <v>41</v>
      </c>
      <c r="N844" s="149" t="s">
        <v>3499</v>
      </c>
      <c r="O844" s="153">
        <f>YEAR(I844)</f>
        <v>2015</v>
      </c>
      <c r="P844" s="154">
        <f>MONTH(I844)</f>
        <v>7</v>
      </c>
    </row>
    <row r="845" spans="1:16">
      <c r="A845" s="149" t="s">
        <v>2477</v>
      </c>
      <c r="B845" s="48" t="s">
        <v>15</v>
      </c>
      <c r="C845" s="149" t="s">
        <v>695</v>
      </c>
      <c r="D845" s="149" t="s">
        <v>3005</v>
      </c>
      <c r="E845" s="149" t="s">
        <v>1634</v>
      </c>
      <c r="F845" s="149" t="s">
        <v>6</v>
      </c>
      <c r="G845" s="149"/>
      <c r="H845" s="149"/>
      <c r="I845" s="150">
        <v>42184</v>
      </c>
      <c r="J845" s="151" t="s">
        <v>12</v>
      </c>
      <c r="K845" s="150">
        <v>42184</v>
      </c>
      <c r="L845" s="152">
        <f>K845-I845</f>
        <v>0</v>
      </c>
      <c r="M845" s="149" t="s">
        <v>41</v>
      </c>
      <c r="N845" s="149" t="s">
        <v>3597</v>
      </c>
      <c r="O845" s="153">
        <f>YEAR(I845)</f>
        <v>2015</v>
      </c>
      <c r="P845" s="154">
        <f>MONTH(I845)</f>
        <v>6</v>
      </c>
    </row>
    <row r="846" spans="1:16">
      <c r="A846" s="149" t="s">
        <v>3573</v>
      </c>
      <c r="B846" s="48" t="s">
        <v>15</v>
      </c>
      <c r="C846" s="149" t="s">
        <v>695</v>
      </c>
      <c r="D846" s="149" t="s">
        <v>3005</v>
      </c>
      <c r="E846" s="149" t="s">
        <v>1634</v>
      </c>
      <c r="F846" s="149" t="s">
        <v>3594</v>
      </c>
      <c r="G846" s="149"/>
      <c r="H846" s="149"/>
      <c r="I846" s="150">
        <v>42184</v>
      </c>
      <c r="J846" s="151" t="s">
        <v>12</v>
      </c>
      <c r="K846" s="150">
        <v>42184</v>
      </c>
      <c r="L846" s="152">
        <f>K846-I846</f>
        <v>0</v>
      </c>
      <c r="M846" s="149" t="s">
        <v>41</v>
      </c>
      <c r="N846" s="149" t="s">
        <v>3424</v>
      </c>
      <c r="O846" s="153">
        <f>YEAR(I846)</f>
        <v>2015</v>
      </c>
      <c r="P846" s="154">
        <f>MONTH(I846)</f>
        <v>6</v>
      </c>
    </row>
    <row r="847" spans="1:16">
      <c r="A847" s="149" t="s">
        <v>2679</v>
      </c>
      <c r="B847" s="48" t="s">
        <v>15</v>
      </c>
      <c r="C847" s="149" t="s">
        <v>695</v>
      </c>
      <c r="D847" s="149" t="s">
        <v>3005</v>
      </c>
      <c r="E847" s="149" t="s">
        <v>1634</v>
      </c>
      <c r="F847" s="149" t="s">
        <v>2680</v>
      </c>
      <c r="G847" s="149"/>
      <c r="H847" s="149"/>
      <c r="I847" s="150">
        <v>42184</v>
      </c>
      <c r="J847" s="151" t="s">
        <v>12</v>
      </c>
      <c r="K847" s="150">
        <v>42184</v>
      </c>
      <c r="L847" s="152">
        <f>K847-I847</f>
        <v>0</v>
      </c>
      <c r="M847" s="149" t="s">
        <v>717</v>
      </c>
      <c r="N847" s="149" t="s">
        <v>3598</v>
      </c>
      <c r="O847" s="153">
        <f>YEAR(I847)</f>
        <v>2015</v>
      </c>
      <c r="P847" s="154">
        <f>MONTH(I847)</f>
        <v>6</v>
      </c>
    </row>
    <row r="848" spans="1:16">
      <c r="A848" s="149" t="s">
        <v>2642</v>
      </c>
      <c r="B848" s="48" t="s">
        <v>15</v>
      </c>
      <c r="C848" s="149" t="s">
        <v>695</v>
      </c>
      <c r="D848" s="149" t="s">
        <v>3005</v>
      </c>
      <c r="E848" s="149" t="s">
        <v>1634</v>
      </c>
      <c r="F848" s="149" t="s">
        <v>6</v>
      </c>
      <c r="G848" s="149"/>
      <c r="H848" s="149"/>
      <c r="I848" s="150">
        <v>42184</v>
      </c>
      <c r="J848" s="151" t="s">
        <v>12</v>
      </c>
      <c r="K848" s="150">
        <v>42184</v>
      </c>
      <c r="L848" s="152">
        <f>K848-I848</f>
        <v>0</v>
      </c>
      <c r="M848" s="149" t="s">
        <v>41</v>
      </c>
      <c r="N848" s="149" t="s">
        <v>3531</v>
      </c>
      <c r="O848" s="153">
        <f>YEAR(I848)</f>
        <v>2015</v>
      </c>
      <c r="P848" s="154">
        <f>MONTH(I848)</f>
        <v>6</v>
      </c>
    </row>
    <row r="849" spans="1:16">
      <c r="A849" s="149" t="s">
        <v>3574</v>
      </c>
      <c r="B849" s="48" t="s">
        <v>15</v>
      </c>
      <c r="C849" s="149" t="s">
        <v>695</v>
      </c>
      <c r="D849" s="149" t="s">
        <v>3005</v>
      </c>
      <c r="E849" s="149" t="s">
        <v>1634</v>
      </c>
      <c r="F849" s="149" t="s">
        <v>6</v>
      </c>
      <c r="G849" s="149"/>
      <c r="H849" s="149"/>
      <c r="I849" s="150">
        <v>42184</v>
      </c>
      <c r="J849" s="151" t="s">
        <v>12</v>
      </c>
      <c r="K849" s="150">
        <v>42184</v>
      </c>
      <c r="L849" s="152">
        <f>K849-I849</f>
        <v>0</v>
      </c>
      <c r="M849" s="149" t="s">
        <v>717</v>
      </c>
      <c r="N849" s="149" t="s">
        <v>94</v>
      </c>
      <c r="O849" s="153">
        <f>YEAR(I849)</f>
        <v>2015</v>
      </c>
      <c r="P849" s="154">
        <f>MONTH(I849)</f>
        <v>6</v>
      </c>
    </row>
    <row r="850" spans="1:16">
      <c r="A850" s="149" t="s">
        <v>3575</v>
      </c>
      <c r="B850" s="48" t="s">
        <v>15</v>
      </c>
      <c r="C850" s="149" t="s">
        <v>695</v>
      </c>
      <c r="D850" s="149" t="s">
        <v>3005</v>
      </c>
      <c r="E850" s="149" t="s">
        <v>1634</v>
      </c>
      <c r="F850" s="149" t="s">
        <v>2514</v>
      </c>
      <c r="G850" s="149"/>
      <c r="H850" s="149"/>
      <c r="I850" s="150">
        <v>42184</v>
      </c>
      <c r="J850" s="151" t="s">
        <v>12</v>
      </c>
      <c r="K850" s="150">
        <v>42184</v>
      </c>
      <c r="L850" s="152">
        <f>K850-I850</f>
        <v>0</v>
      </c>
      <c r="M850" s="149" t="s">
        <v>41</v>
      </c>
      <c r="N850" s="149" t="s">
        <v>3424</v>
      </c>
      <c r="O850" s="153">
        <f>YEAR(I850)</f>
        <v>2015</v>
      </c>
      <c r="P850" s="154">
        <f>MONTH(I850)</f>
        <v>6</v>
      </c>
    </row>
    <row r="851" spans="1:16">
      <c r="A851" s="149" t="s">
        <v>3576</v>
      </c>
      <c r="B851" s="48" t="s">
        <v>15</v>
      </c>
      <c r="C851" s="149" t="s">
        <v>695</v>
      </c>
      <c r="D851" s="149" t="s">
        <v>3005</v>
      </c>
      <c r="E851" s="149" t="s">
        <v>1634</v>
      </c>
      <c r="F851" s="149" t="s">
        <v>3078</v>
      </c>
      <c r="G851" s="149"/>
      <c r="H851" s="149"/>
      <c r="I851" s="150">
        <v>42184</v>
      </c>
      <c r="J851" s="151" t="s">
        <v>12</v>
      </c>
      <c r="K851" s="150">
        <v>42184</v>
      </c>
      <c r="L851" s="152">
        <f>K851-I851</f>
        <v>0</v>
      </c>
      <c r="M851" s="149" t="s">
        <v>41</v>
      </c>
      <c r="N851" s="149" t="s">
        <v>3531</v>
      </c>
      <c r="O851" s="153">
        <f>YEAR(I851)</f>
        <v>2015</v>
      </c>
      <c r="P851" s="154">
        <f>MONTH(I851)</f>
        <v>6</v>
      </c>
    </row>
    <row r="852" spans="1:16">
      <c r="A852" s="149" t="s">
        <v>3577</v>
      </c>
      <c r="B852" s="48" t="s">
        <v>15</v>
      </c>
      <c r="C852" s="149" t="s">
        <v>695</v>
      </c>
      <c r="D852" s="149" t="s">
        <v>3005</v>
      </c>
      <c r="E852" s="149" t="s">
        <v>1634</v>
      </c>
      <c r="F852" s="149" t="s">
        <v>6</v>
      </c>
      <c r="G852" s="149"/>
      <c r="H852" s="149"/>
      <c r="I852" s="150">
        <v>42184</v>
      </c>
      <c r="J852" s="151" t="s">
        <v>12</v>
      </c>
      <c r="K852" s="150">
        <v>42184</v>
      </c>
      <c r="L852" s="152">
        <f>K852-I852</f>
        <v>0</v>
      </c>
      <c r="M852" s="149" t="s">
        <v>41</v>
      </c>
      <c r="N852" s="149" t="s">
        <v>870</v>
      </c>
      <c r="O852" s="153">
        <f>YEAR(I852)</f>
        <v>2015</v>
      </c>
      <c r="P852" s="154">
        <f>MONTH(I852)</f>
        <v>6</v>
      </c>
    </row>
    <row r="853" spans="1:16">
      <c r="A853" s="149" t="s">
        <v>3578</v>
      </c>
      <c r="B853" s="48" t="s">
        <v>15</v>
      </c>
      <c r="C853" s="149" t="s">
        <v>695</v>
      </c>
      <c r="D853" s="149" t="s">
        <v>3005</v>
      </c>
      <c r="E853" s="149" t="s">
        <v>1634</v>
      </c>
      <c r="F853" s="149" t="s">
        <v>2331</v>
      </c>
      <c r="G853" s="149"/>
      <c r="H853" s="149"/>
      <c r="I853" s="150">
        <v>42184</v>
      </c>
      <c r="J853" s="151" t="s">
        <v>12</v>
      </c>
      <c r="K853" s="150">
        <v>42184</v>
      </c>
      <c r="L853" s="152">
        <f>K853-I853</f>
        <v>0</v>
      </c>
      <c r="M853" s="149" t="s">
        <v>717</v>
      </c>
      <c r="N853" s="149" t="s">
        <v>3599</v>
      </c>
      <c r="O853" s="153">
        <f>YEAR(I853)</f>
        <v>2015</v>
      </c>
      <c r="P853" s="154">
        <f>MONTH(I853)</f>
        <v>6</v>
      </c>
    </row>
    <row r="854" spans="1:16">
      <c r="A854" s="149" t="s">
        <v>3579</v>
      </c>
      <c r="B854" s="48" t="s">
        <v>15</v>
      </c>
      <c r="C854" s="149" t="s">
        <v>695</v>
      </c>
      <c r="D854" s="149" t="s">
        <v>3005</v>
      </c>
      <c r="E854" s="149" t="s">
        <v>1634</v>
      </c>
      <c r="F854" s="149" t="s">
        <v>2514</v>
      </c>
      <c r="G854" s="149"/>
      <c r="H854" s="149"/>
      <c r="I854" s="150">
        <v>42184</v>
      </c>
      <c r="J854" s="151" t="s">
        <v>12</v>
      </c>
      <c r="K854" s="150">
        <v>42184</v>
      </c>
      <c r="L854" s="152">
        <f>K854-I854</f>
        <v>0</v>
      </c>
      <c r="M854" s="149" t="s">
        <v>413</v>
      </c>
      <c r="N854" s="149" t="s">
        <v>3600</v>
      </c>
      <c r="O854" s="153">
        <f>YEAR(I854)</f>
        <v>2015</v>
      </c>
      <c r="P854" s="154">
        <f>MONTH(I854)</f>
        <v>6</v>
      </c>
    </row>
    <row r="855" spans="1:16">
      <c r="A855" s="149" t="s">
        <v>3580</v>
      </c>
      <c r="B855" s="48" t="s">
        <v>15</v>
      </c>
      <c r="C855" s="149" t="s">
        <v>695</v>
      </c>
      <c r="D855" s="149" t="s">
        <v>3005</v>
      </c>
      <c r="E855" s="149" t="s">
        <v>1634</v>
      </c>
      <c r="F855" s="149" t="s">
        <v>111</v>
      </c>
      <c r="G855" s="149"/>
      <c r="H855" s="149"/>
      <c r="I855" s="150">
        <v>42184</v>
      </c>
      <c r="J855" s="151" t="s">
        <v>12</v>
      </c>
      <c r="K855" s="150">
        <v>42184</v>
      </c>
      <c r="L855" s="152">
        <f>K855-I855</f>
        <v>0</v>
      </c>
      <c r="M855" s="149" t="s">
        <v>717</v>
      </c>
      <c r="N855" s="149" t="s">
        <v>94</v>
      </c>
      <c r="O855" s="153">
        <f>YEAR(I855)</f>
        <v>2015</v>
      </c>
      <c r="P855" s="154">
        <f>MONTH(I855)</f>
        <v>6</v>
      </c>
    </row>
    <row r="856" spans="1:16">
      <c r="A856" s="149" t="s">
        <v>3581</v>
      </c>
      <c r="B856" s="48" t="s">
        <v>15</v>
      </c>
      <c r="C856" s="149" t="s">
        <v>695</v>
      </c>
      <c r="D856" s="149" t="s">
        <v>3005</v>
      </c>
      <c r="E856" s="149" t="s">
        <v>1634</v>
      </c>
      <c r="F856" s="149" t="s">
        <v>2098</v>
      </c>
      <c r="G856" s="149"/>
      <c r="H856" s="149"/>
      <c r="I856" s="150">
        <v>42184</v>
      </c>
      <c r="J856" s="151" t="s">
        <v>12</v>
      </c>
      <c r="K856" s="150">
        <v>42184</v>
      </c>
      <c r="L856" s="152">
        <f>K856-I856</f>
        <v>0</v>
      </c>
      <c r="M856" s="149" t="s">
        <v>41</v>
      </c>
      <c r="N856" s="149" t="s">
        <v>3529</v>
      </c>
      <c r="O856" s="153">
        <f>YEAR(I856)</f>
        <v>2015</v>
      </c>
      <c r="P856" s="154">
        <f>MONTH(I856)</f>
        <v>6</v>
      </c>
    </row>
    <row r="857" spans="1:16">
      <c r="A857" s="149" t="s">
        <v>3582</v>
      </c>
      <c r="B857" s="48" t="s">
        <v>15</v>
      </c>
      <c r="C857" s="149" t="s">
        <v>695</v>
      </c>
      <c r="D857" s="149" t="s">
        <v>3005</v>
      </c>
      <c r="E857" s="149" t="s">
        <v>1634</v>
      </c>
      <c r="F857" s="149" t="s">
        <v>3595</v>
      </c>
      <c r="G857" s="149"/>
      <c r="H857" s="149"/>
      <c r="I857" s="150">
        <v>42184</v>
      </c>
      <c r="J857" s="151" t="s">
        <v>12</v>
      </c>
      <c r="K857" s="150">
        <v>42184</v>
      </c>
      <c r="L857" s="152">
        <f>K857-I857</f>
        <v>0</v>
      </c>
      <c r="M857" s="149" t="s">
        <v>717</v>
      </c>
      <c r="N857" s="149"/>
      <c r="O857" s="153">
        <f>YEAR(I857)</f>
        <v>2015</v>
      </c>
      <c r="P857" s="154">
        <f>MONTH(I857)</f>
        <v>6</v>
      </c>
    </row>
    <row r="858" spans="1:16">
      <c r="A858" s="149" t="s">
        <v>3583</v>
      </c>
      <c r="B858" s="48" t="s">
        <v>15</v>
      </c>
      <c r="C858" s="149" t="s">
        <v>695</v>
      </c>
      <c r="D858" s="149" t="s">
        <v>3005</v>
      </c>
      <c r="E858" s="149" t="s">
        <v>1634</v>
      </c>
      <c r="F858" s="149" t="s">
        <v>914</v>
      </c>
      <c r="G858" s="149"/>
      <c r="H858" s="149"/>
      <c r="I858" s="150">
        <v>42184</v>
      </c>
      <c r="J858" s="151" t="s">
        <v>12</v>
      </c>
      <c r="K858" s="150">
        <v>42184</v>
      </c>
      <c r="L858" s="152">
        <f>K858-I858</f>
        <v>0</v>
      </c>
      <c r="M858" s="149" t="s">
        <v>41</v>
      </c>
      <c r="N858" s="149" t="s">
        <v>3529</v>
      </c>
      <c r="O858" s="153">
        <f>YEAR(I858)</f>
        <v>2015</v>
      </c>
      <c r="P858" s="154">
        <f>MONTH(I858)</f>
        <v>6</v>
      </c>
    </row>
    <row r="859" spans="1:16">
      <c r="A859" s="149" t="s">
        <v>3584</v>
      </c>
      <c r="B859" s="48" t="s">
        <v>15</v>
      </c>
      <c r="C859" s="149" t="s">
        <v>695</v>
      </c>
      <c r="D859" s="149" t="s">
        <v>3005</v>
      </c>
      <c r="E859" s="149" t="s">
        <v>1634</v>
      </c>
      <c r="F859" s="149" t="s">
        <v>3596</v>
      </c>
      <c r="G859" s="149"/>
      <c r="H859" s="149"/>
      <c r="I859" s="150">
        <v>42184</v>
      </c>
      <c r="J859" s="151" t="s">
        <v>12</v>
      </c>
      <c r="K859" s="150">
        <v>42184</v>
      </c>
      <c r="L859" s="152">
        <f>K859-I859</f>
        <v>0</v>
      </c>
      <c r="M859" s="149" t="s">
        <v>41</v>
      </c>
      <c r="N859" s="149" t="s">
        <v>25</v>
      </c>
      <c r="O859" s="153">
        <f>YEAR(I859)</f>
        <v>2015</v>
      </c>
      <c r="P859" s="154">
        <f>MONTH(I859)</f>
        <v>6</v>
      </c>
    </row>
    <row r="860" spans="1:16">
      <c r="A860" s="149" t="s">
        <v>3585</v>
      </c>
      <c r="B860" s="48" t="s">
        <v>15</v>
      </c>
      <c r="C860" s="149" t="s">
        <v>695</v>
      </c>
      <c r="D860" s="149" t="s">
        <v>3005</v>
      </c>
      <c r="E860" s="149" t="s">
        <v>1634</v>
      </c>
      <c r="F860" s="149" t="s">
        <v>3015</v>
      </c>
      <c r="G860" s="149"/>
      <c r="H860" s="149"/>
      <c r="I860" s="150">
        <v>42184</v>
      </c>
      <c r="J860" s="151" t="s">
        <v>12</v>
      </c>
      <c r="K860" s="150">
        <v>42184</v>
      </c>
      <c r="L860" s="152">
        <f>K860-I860</f>
        <v>0</v>
      </c>
      <c r="M860" s="149" t="s">
        <v>41</v>
      </c>
      <c r="N860" s="149" t="s">
        <v>3473</v>
      </c>
      <c r="O860" s="153">
        <f>YEAR(I860)</f>
        <v>2015</v>
      </c>
      <c r="P860" s="154">
        <f>MONTH(I860)</f>
        <v>6</v>
      </c>
    </row>
    <row r="861" spans="1:16">
      <c r="A861" s="149" t="s">
        <v>3586</v>
      </c>
      <c r="B861" s="48" t="s">
        <v>15</v>
      </c>
      <c r="C861" s="149" t="s">
        <v>695</v>
      </c>
      <c r="D861" s="149" t="s">
        <v>3005</v>
      </c>
      <c r="E861" s="149" t="s">
        <v>1634</v>
      </c>
      <c r="F861" s="149" t="s">
        <v>3256</v>
      </c>
      <c r="G861" s="149"/>
      <c r="H861" s="149"/>
      <c r="I861" s="150">
        <v>42184</v>
      </c>
      <c r="J861" s="151" t="s">
        <v>12</v>
      </c>
      <c r="K861" s="150">
        <v>42184</v>
      </c>
      <c r="L861" s="152">
        <f>K861-I861</f>
        <v>0</v>
      </c>
      <c r="M861" s="149" t="s">
        <v>717</v>
      </c>
      <c r="N861" s="149" t="s">
        <v>3469</v>
      </c>
      <c r="O861" s="153">
        <f>YEAR(I861)</f>
        <v>2015</v>
      </c>
      <c r="P861" s="154">
        <f>MONTH(I861)</f>
        <v>6</v>
      </c>
    </row>
    <row r="862" spans="1:16">
      <c r="A862" s="149" t="s">
        <v>3587</v>
      </c>
      <c r="B862" s="48" t="s">
        <v>15</v>
      </c>
      <c r="C862" s="149" t="s">
        <v>695</v>
      </c>
      <c r="D862" s="149" t="s">
        <v>3005</v>
      </c>
      <c r="E862" s="149" t="s">
        <v>1634</v>
      </c>
      <c r="F862" s="149" t="s">
        <v>111</v>
      </c>
      <c r="G862" s="149"/>
      <c r="H862" s="149"/>
      <c r="I862" s="150">
        <v>42184</v>
      </c>
      <c r="J862" s="151" t="s">
        <v>12</v>
      </c>
      <c r="K862" s="150">
        <v>42184</v>
      </c>
      <c r="L862" s="152">
        <f>K862-I862</f>
        <v>0</v>
      </c>
      <c r="M862" s="149" t="s">
        <v>717</v>
      </c>
      <c r="N862" s="149" t="s">
        <v>94</v>
      </c>
      <c r="O862" s="153">
        <f>YEAR(I862)</f>
        <v>2015</v>
      </c>
      <c r="P862" s="154">
        <f>MONTH(I862)</f>
        <v>6</v>
      </c>
    </row>
    <row r="863" spans="1:16">
      <c r="A863" s="149" t="s">
        <v>3588</v>
      </c>
      <c r="B863" s="48" t="s">
        <v>15</v>
      </c>
      <c r="C863" s="149" t="s">
        <v>695</v>
      </c>
      <c r="D863" s="149" t="s">
        <v>3005</v>
      </c>
      <c r="E863" s="149" t="s">
        <v>1634</v>
      </c>
      <c r="F863" s="149" t="s">
        <v>6</v>
      </c>
      <c r="G863" s="149"/>
      <c r="H863" s="149"/>
      <c r="I863" s="150">
        <v>42184</v>
      </c>
      <c r="J863" s="151" t="s">
        <v>12</v>
      </c>
      <c r="K863" s="150">
        <v>42184</v>
      </c>
      <c r="L863" s="152">
        <f>K863-I863</f>
        <v>0</v>
      </c>
      <c r="M863" s="149" t="s">
        <v>717</v>
      </c>
      <c r="N863" s="149" t="s">
        <v>94</v>
      </c>
      <c r="O863" s="153">
        <f>YEAR(I863)</f>
        <v>2015</v>
      </c>
      <c r="P863" s="154">
        <f>MONTH(I863)</f>
        <v>6</v>
      </c>
    </row>
    <row r="864" spans="1:16">
      <c r="A864" s="149" t="s">
        <v>3589</v>
      </c>
      <c r="B864" s="48" t="s">
        <v>15</v>
      </c>
      <c r="C864" s="149" t="s">
        <v>695</v>
      </c>
      <c r="D864" s="149" t="s">
        <v>3005</v>
      </c>
      <c r="E864" s="149" t="s">
        <v>1634</v>
      </c>
      <c r="F864" s="149" t="s">
        <v>6</v>
      </c>
      <c r="G864" s="149"/>
      <c r="H864" s="149"/>
      <c r="I864" s="150">
        <v>42184</v>
      </c>
      <c r="J864" s="151" t="s">
        <v>12</v>
      </c>
      <c r="K864" s="150">
        <v>42184</v>
      </c>
      <c r="L864" s="152">
        <f>K864-I864</f>
        <v>0</v>
      </c>
      <c r="M864" s="149" t="s">
        <v>41</v>
      </c>
      <c r="N864" s="149" t="s">
        <v>3601</v>
      </c>
      <c r="O864" s="153">
        <f>YEAR(I864)</f>
        <v>2015</v>
      </c>
      <c r="P864" s="154">
        <f>MONTH(I864)</f>
        <v>6</v>
      </c>
    </row>
    <row r="865" spans="1:16">
      <c r="A865" s="149" t="s">
        <v>3590</v>
      </c>
      <c r="B865" s="48" t="s">
        <v>15</v>
      </c>
      <c r="C865" s="149" t="s">
        <v>695</v>
      </c>
      <c r="D865" s="149" t="s">
        <v>3005</v>
      </c>
      <c r="E865" s="149" t="s">
        <v>1634</v>
      </c>
      <c r="F865" s="149" t="s">
        <v>3015</v>
      </c>
      <c r="G865" s="149"/>
      <c r="H865" s="149"/>
      <c r="I865" s="150">
        <v>42184</v>
      </c>
      <c r="J865" s="151" t="s">
        <v>12</v>
      </c>
      <c r="K865" s="150">
        <v>42184</v>
      </c>
      <c r="L865" s="152">
        <f>K865-I865</f>
        <v>0</v>
      </c>
      <c r="M865" s="149" t="s">
        <v>41</v>
      </c>
      <c r="N865" s="149" t="s">
        <v>482</v>
      </c>
      <c r="O865" s="153">
        <f>YEAR(I865)</f>
        <v>2015</v>
      </c>
      <c r="P865" s="154">
        <f>MONTH(I865)</f>
        <v>6</v>
      </c>
    </row>
    <row r="866" spans="1:16">
      <c r="A866" s="149" t="s">
        <v>2116</v>
      </c>
      <c r="B866" s="48" t="s">
        <v>15</v>
      </c>
      <c r="C866" s="149" t="s">
        <v>695</v>
      </c>
      <c r="D866" s="149" t="s">
        <v>3005</v>
      </c>
      <c r="E866" s="149" t="s">
        <v>1634</v>
      </c>
      <c r="F866" s="149" t="s">
        <v>2514</v>
      </c>
      <c r="G866" s="149"/>
      <c r="H866" s="149"/>
      <c r="I866" s="150">
        <v>42184</v>
      </c>
      <c r="J866" s="151" t="s">
        <v>12</v>
      </c>
      <c r="K866" s="150">
        <v>42184</v>
      </c>
      <c r="L866" s="152">
        <f>K866-I866</f>
        <v>0</v>
      </c>
      <c r="M866" s="149" t="s">
        <v>717</v>
      </c>
      <c r="N866" s="149" t="s">
        <v>3602</v>
      </c>
      <c r="O866" s="153">
        <f>YEAR(I866)</f>
        <v>2015</v>
      </c>
      <c r="P866" s="154">
        <f>MONTH(I866)</f>
        <v>6</v>
      </c>
    </row>
    <row r="867" spans="1:16">
      <c r="A867" s="149" t="s">
        <v>3591</v>
      </c>
      <c r="B867" s="48" t="s">
        <v>15</v>
      </c>
      <c r="C867" s="149" t="s">
        <v>695</v>
      </c>
      <c r="D867" s="149" t="s">
        <v>3005</v>
      </c>
      <c r="E867" s="149" t="s">
        <v>1634</v>
      </c>
      <c r="F867" s="149" t="s">
        <v>335</v>
      </c>
      <c r="G867" s="149"/>
      <c r="H867" s="149"/>
      <c r="I867" s="150">
        <v>42184</v>
      </c>
      <c r="J867" s="151" t="s">
        <v>12</v>
      </c>
      <c r="K867" s="150">
        <v>42184</v>
      </c>
      <c r="L867" s="152">
        <f>K867-I867</f>
        <v>0</v>
      </c>
      <c r="M867" s="149" t="s">
        <v>41</v>
      </c>
      <c r="N867" s="149" t="s">
        <v>3603</v>
      </c>
      <c r="O867" s="153">
        <f>YEAR(I867)</f>
        <v>2015</v>
      </c>
      <c r="P867" s="154">
        <f>MONTH(I867)</f>
        <v>6</v>
      </c>
    </row>
    <row r="868" spans="1:16">
      <c r="A868" s="149" t="s">
        <v>2099</v>
      </c>
      <c r="B868" s="48" t="s">
        <v>15</v>
      </c>
      <c r="C868" s="149" t="s">
        <v>695</v>
      </c>
      <c r="D868" s="149" t="s">
        <v>3005</v>
      </c>
      <c r="E868" s="149" t="s">
        <v>1634</v>
      </c>
      <c r="F868" s="149" t="s">
        <v>2098</v>
      </c>
      <c r="G868" s="149"/>
      <c r="H868" s="149"/>
      <c r="I868" s="150">
        <v>42184</v>
      </c>
      <c r="J868" s="151" t="s">
        <v>12</v>
      </c>
      <c r="K868" s="150">
        <v>42184</v>
      </c>
      <c r="L868" s="152">
        <f>K868-I868</f>
        <v>0</v>
      </c>
      <c r="M868" s="149" t="s">
        <v>717</v>
      </c>
      <c r="N868" s="149" t="s">
        <v>3604</v>
      </c>
      <c r="O868" s="153">
        <f>YEAR(I868)</f>
        <v>2015</v>
      </c>
      <c r="P868" s="154">
        <f>MONTH(I868)</f>
        <v>6</v>
      </c>
    </row>
    <row r="869" spans="1:16">
      <c r="A869" s="149" t="s">
        <v>3592</v>
      </c>
      <c r="B869" s="48" t="s">
        <v>15</v>
      </c>
      <c r="C869" s="149" t="s">
        <v>695</v>
      </c>
      <c r="D869" s="149" t="s">
        <v>3005</v>
      </c>
      <c r="E869" s="149" t="s">
        <v>1634</v>
      </c>
      <c r="F869" s="149" t="s">
        <v>2514</v>
      </c>
      <c r="G869" s="149"/>
      <c r="H869" s="149"/>
      <c r="I869" s="150">
        <v>42184</v>
      </c>
      <c r="J869" s="151" t="s">
        <v>12</v>
      </c>
      <c r="K869" s="150">
        <v>42184</v>
      </c>
      <c r="L869" s="152">
        <f>K869-I869</f>
        <v>0</v>
      </c>
      <c r="M869" s="149" t="s">
        <v>41</v>
      </c>
      <c r="N869" s="149" t="s">
        <v>3332</v>
      </c>
      <c r="O869" s="153">
        <f>YEAR(I869)</f>
        <v>2015</v>
      </c>
      <c r="P869" s="154">
        <f>MONTH(I869)</f>
        <v>6</v>
      </c>
    </row>
    <row r="870" spans="1:16">
      <c r="A870" s="149" t="s">
        <v>3593</v>
      </c>
      <c r="B870" s="48" t="s">
        <v>15</v>
      </c>
      <c r="C870" s="149" t="s">
        <v>695</v>
      </c>
      <c r="D870" s="149" t="s">
        <v>3005</v>
      </c>
      <c r="E870" s="149" t="s">
        <v>1634</v>
      </c>
      <c r="F870" s="149" t="s">
        <v>651</v>
      </c>
      <c r="G870" s="149"/>
      <c r="H870" s="149"/>
      <c r="I870" s="150">
        <v>42184</v>
      </c>
      <c r="J870" s="151" t="s">
        <v>12</v>
      </c>
      <c r="K870" s="150">
        <v>42184</v>
      </c>
      <c r="L870" s="152">
        <f>K870-I870</f>
        <v>0</v>
      </c>
      <c r="M870" s="149" t="s">
        <v>717</v>
      </c>
      <c r="N870" s="149" t="s">
        <v>3223</v>
      </c>
      <c r="O870" s="153">
        <f>YEAR(I870)</f>
        <v>2015</v>
      </c>
      <c r="P870" s="154">
        <f>MONTH(I870)</f>
        <v>6</v>
      </c>
    </row>
    <row r="871" spans="1:16">
      <c r="A871" s="149" t="s">
        <v>3111</v>
      </c>
      <c r="B871" s="48" t="s">
        <v>1151</v>
      </c>
      <c r="C871" s="149" t="s">
        <v>833</v>
      </c>
      <c r="D871" s="149" t="s">
        <v>1150</v>
      </c>
      <c r="E871" s="149" t="s">
        <v>1634</v>
      </c>
      <c r="F871" s="149" t="s">
        <v>3112</v>
      </c>
      <c r="G871" s="149"/>
      <c r="H871" s="149" t="s">
        <v>636</v>
      </c>
      <c r="I871" s="150">
        <v>42171</v>
      </c>
      <c r="J871" s="151" t="s">
        <v>12</v>
      </c>
      <c r="K871" s="150">
        <v>42171</v>
      </c>
      <c r="L871" s="152">
        <f>K871-I871</f>
        <v>0</v>
      </c>
      <c r="M871" s="149" t="s">
        <v>41</v>
      </c>
      <c r="N871" s="149" t="s">
        <v>3113</v>
      </c>
      <c r="O871" s="153">
        <f>YEAR(I871)</f>
        <v>2015</v>
      </c>
      <c r="P871" s="154">
        <f>MONTH(I871)</f>
        <v>6</v>
      </c>
    </row>
    <row r="872" spans="1:16">
      <c r="A872" s="149" t="s">
        <v>2126</v>
      </c>
      <c r="B872" s="48" t="s">
        <v>830</v>
      </c>
      <c r="C872" s="149"/>
      <c r="D872" s="149" t="s">
        <v>3008</v>
      </c>
      <c r="E872" s="149" t="s">
        <v>1634</v>
      </c>
      <c r="F872" s="149" t="s">
        <v>914</v>
      </c>
      <c r="G872" s="149"/>
      <c r="H872" s="149"/>
      <c r="I872" s="150">
        <v>42171</v>
      </c>
      <c r="J872" s="151" t="s">
        <v>12</v>
      </c>
      <c r="K872" s="150">
        <v>42171</v>
      </c>
      <c r="L872" s="152">
        <f>K872-I872</f>
        <v>0</v>
      </c>
      <c r="M872" s="149" t="s">
        <v>41</v>
      </c>
      <c r="N872" s="149" t="s">
        <v>3785</v>
      </c>
      <c r="O872" s="153">
        <f>YEAR(I872)</f>
        <v>2015</v>
      </c>
      <c r="P872" s="154">
        <f>MONTH(I872)</f>
        <v>6</v>
      </c>
    </row>
    <row r="873" spans="1:16">
      <c r="A873" s="149" t="s">
        <v>3854</v>
      </c>
      <c r="B873" s="48" t="s">
        <v>830</v>
      </c>
      <c r="C873" s="149"/>
      <c r="D873" s="149" t="s">
        <v>3008</v>
      </c>
      <c r="E873" s="149" t="s">
        <v>1634</v>
      </c>
      <c r="F873" s="149" t="s">
        <v>2514</v>
      </c>
      <c r="G873" s="149"/>
      <c r="H873" s="149"/>
      <c r="I873" s="150">
        <v>42171</v>
      </c>
      <c r="J873" s="151" t="s">
        <v>12</v>
      </c>
      <c r="K873" s="150">
        <v>42171</v>
      </c>
      <c r="L873" s="152">
        <f>K873-I873</f>
        <v>0</v>
      </c>
      <c r="M873" s="149" t="s">
        <v>41</v>
      </c>
      <c r="N873" s="149" t="s">
        <v>3785</v>
      </c>
      <c r="O873" s="153">
        <f>YEAR(I873)</f>
        <v>2015</v>
      </c>
      <c r="P873" s="154">
        <f>MONTH(I873)</f>
        <v>6</v>
      </c>
    </row>
    <row r="874" spans="1:16">
      <c r="A874" s="149" t="s">
        <v>3855</v>
      </c>
      <c r="B874" s="48" t="s">
        <v>830</v>
      </c>
      <c r="C874" s="149"/>
      <c r="D874" s="149" t="s">
        <v>3008</v>
      </c>
      <c r="E874" s="149" t="s">
        <v>1634</v>
      </c>
      <c r="F874" s="149" t="s">
        <v>3868</v>
      </c>
      <c r="G874" s="149"/>
      <c r="H874" s="149"/>
      <c r="I874" s="150">
        <v>42171</v>
      </c>
      <c r="J874" s="151" t="s">
        <v>12</v>
      </c>
      <c r="K874" s="150">
        <v>42171</v>
      </c>
      <c r="L874" s="152">
        <f>K874-I874</f>
        <v>0</v>
      </c>
      <c r="M874" s="149" t="s">
        <v>41</v>
      </c>
      <c r="N874" s="149" t="s">
        <v>482</v>
      </c>
      <c r="O874" s="153">
        <f>YEAR(I874)</f>
        <v>2015</v>
      </c>
      <c r="P874" s="154">
        <f>MONTH(I874)</f>
        <v>6</v>
      </c>
    </row>
    <row r="875" spans="1:16">
      <c r="A875" s="149" t="s">
        <v>3856</v>
      </c>
      <c r="B875" s="48" t="s">
        <v>830</v>
      </c>
      <c r="C875" s="149"/>
      <c r="D875" s="149" t="s">
        <v>3008</v>
      </c>
      <c r="E875" s="149" t="s">
        <v>1634</v>
      </c>
      <c r="F875" s="149" t="s">
        <v>233</v>
      </c>
      <c r="G875" s="155"/>
      <c r="H875" s="155"/>
      <c r="I875" s="150">
        <v>42171</v>
      </c>
      <c r="J875" s="151" t="s">
        <v>12</v>
      </c>
      <c r="K875" s="150">
        <v>42171</v>
      </c>
      <c r="L875" s="152">
        <f>K875-I875</f>
        <v>0</v>
      </c>
      <c r="M875" s="149" t="s">
        <v>41</v>
      </c>
      <c r="N875" s="149" t="s">
        <v>3871</v>
      </c>
      <c r="O875" s="153">
        <f>YEAR(I875)</f>
        <v>2015</v>
      </c>
      <c r="P875" s="154">
        <f>MONTH(I875)</f>
        <v>6</v>
      </c>
    </row>
    <row r="876" spans="1:16">
      <c r="A876" s="149" t="s">
        <v>3857</v>
      </c>
      <c r="B876" s="48" t="s">
        <v>830</v>
      </c>
      <c r="C876" s="149"/>
      <c r="D876" s="149" t="s">
        <v>3008</v>
      </c>
      <c r="E876" s="149" t="s">
        <v>1634</v>
      </c>
      <c r="F876" s="149" t="s">
        <v>2799</v>
      </c>
      <c r="G876" s="149"/>
      <c r="H876" s="149"/>
      <c r="I876" s="150">
        <v>42171</v>
      </c>
      <c r="J876" s="151" t="s">
        <v>12</v>
      </c>
      <c r="K876" s="150">
        <v>42171</v>
      </c>
      <c r="L876" s="152">
        <f>K876-I876</f>
        <v>0</v>
      </c>
      <c r="M876" s="149" t="s">
        <v>41</v>
      </c>
      <c r="N876" s="149" t="s">
        <v>3872</v>
      </c>
      <c r="O876" s="153">
        <f>YEAR(I876)</f>
        <v>2015</v>
      </c>
      <c r="P876" s="154">
        <f>MONTH(I876)</f>
        <v>6</v>
      </c>
    </row>
    <row r="877" spans="1:16">
      <c r="A877" s="149" t="s">
        <v>3858</v>
      </c>
      <c r="B877" s="48" t="s">
        <v>830</v>
      </c>
      <c r="C877" s="149"/>
      <c r="D877" s="149" t="s">
        <v>3008</v>
      </c>
      <c r="E877" s="149" t="s">
        <v>1634</v>
      </c>
      <c r="F877" s="149" t="s">
        <v>862</v>
      </c>
      <c r="G877" s="149"/>
      <c r="H877" s="149"/>
      <c r="I877" s="150">
        <v>42171</v>
      </c>
      <c r="J877" s="151" t="s">
        <v>12</v>
      </c>
      <c r="K877" s="150">
        <v>42171</v>
      </c>
      <c r="L877" s="152">
        <f>K877-I877</f>
        <v>0</v>
      </c>
      <c r="M877" s="149" t="s">
        <v>41</v>
      </c>
      <c r="N877" s="149" t="s">
        <v>3150</v>
      </c>
      <c r="O877" s="153">
        <f>YEAR(I877)</f>
        <v>2015</v>
      </c>
      <c r="P877" s="154">
        <f>MONTH(I877)</f>
        <v>6</v>
      </c>
    </row>
    <row r="878" spans="1:16">
      <c r="A878" s="149" t="s">
        <v>2116</v>
      </c>
      <c r="B878" s="48" t="s">
        <v>830</v>
      </c>
      <c r="C878" s="149"/>
      <c r="D878" s="149" t="s">
        <v>3008</v>
      </c>
      <c r="E878" s="149" t="s">
        <v>1634</v>
      </c>
      <c r="F878" s="149" t="s">
        <v>2514</v>
      </c>
      <c r="G878" s="149"/>
      <c r="H878" s="149"/>
      <c r="I878" s="150">
        <v>42171</v>
      </c>
      <c r="J878" s="151" t="s">
        <v>12</v>
      </c>
      <c r="K878" s="150">
        <v>42171</v>
      </c>
      <c r="L878" s="152">
        <f>K878-I878</f>
        <v>0</v>
      </c>
      <c r="M878" s="149" t="s">
        <v>41</v>
      </c>
      <c r="N878" s="149" t="s">
        <v>870</v>
      </c>
      <c r="O878" s="153">
        <f>YEAR(I878)</f>
        <v>2015</v>
      </c>
      <c r="P878" s="154">
        <f>MONTH(I878)</f>
        <v>6</v>
      </c>
    </row>
    <row r="879" spans="1:16">
      <c r="A879" s="149" t="s">
        <v>3859</v>
      </c>
      <c r="B879" s="48" t="s">
        <v>830</v>
      </c>
      <c r="C879" s="149"/>
      <c r="D879" s="149" t="s">
        <v>3008</v>
      </c>
      <c r="E879" s="149" t="s">
        <v>1634</v>
      </c>
      <c r="F879" s="149" t="s">
        <v>2127</v>
      </c>
      <c r="G879" s="149"/>
      <c r="H879" s="149"/>
      <c r="I879" s="150">
        <v>42171</v>
      </c>
      <c r="J879" s="151" t="s">
        <v>12</v>
      </c>
      <c r="K879" s="150">
        <v>42171</v>
      </c>
      <c r="L879" s="152">
        <f>K879-I879</f>
        <v>0</v>
      </c>
      <c r="M879" s="149" t="s">
        <v>41</v>
      </c>
      <c r="N879" s="149" t="s">
        <v>3785</v>
      </c>
      <c r="O879" s="153">
        <f>YEAR(I879)</f>
        <v>2015</v>
      </c>
      <c r="P879" s="154">
        <f>MONTH(I879)</f>
        <v>6</v>
      </c>
    </row>
    <row r="880" spans="1:16">
      <c r="A880" s="149" t="s">
        <v>2696</v>
      </c>
      <c r="B880" s="48" t="s">
        <v>830</v>
      </c>
      <c r="C880" s="149"/>
      <c r="D880" s="149" t="s">
        <v>3008</v>
      </c>
      <c r="E880" s="149" t="s">
        <v>1634</v>
      </c>
      <c r="F880" s="149" t="s">
        <v>3869</v>
      </c>
      <c r="G880" s="149"/>
      <c r="H880" s="149"/>
      <c r="I880" s="150">
        <v>42171</v>
      </c>
      <c r="J880" s="151" t="s">
        <v>12</v>
      </c>
      <c r="K880" s="150">
        <v>42171</v>
      </c>
      <c r="L880" s="152">
        <f>K880-I880</f>
        <v>0</v>
      </c>
      <c r="M880" s="149" t="s">
        <v>41</v>
      </c>
      <c r="N880" s="149" t="s">
        <v>3785</v>
      </c>
      <c r="O880" s="153">
        <f>YEAR(I880)</f>
        <v>2015</v>
      </c>
      <c r="P880" s="154">
        <f>MONTH(I880)</f>
        <v>6</v>
      </c>
    </row>
    <row r="881" spans="1:16">
      <c r="A881" s="149" t="s">
        <v>3860</v>
      </c>
      <c r="B881" s="48" t="s">
        <v>830</v>
      </c>
      <c r="C881" s="149"/>
      <c r="D881" s="149" t="s">
        <v>3008</v>
      </c>
      <c r="E881" s="149" t="s">
        <v>1634</v>
      </c>
      <c r="F881" s="149" t="s">
        <v>862</v>
      </c>
      <c r="G881" s="149"/>
      <c r="H881" s="149"/>
      <c r="I881" s="150">
        <v>42171</v>
      </c>
      <c r="J881" s="151" t="s">
        <v>12</v>
      </c>
      <c r="K881" s="150">
        <v>42171</v>
      </c>
      <c r="L881" s="152">
        <f>K881-I881</f>
        <v>0</v>
      </c>
      <c r="M881" s="149" t="s">
        <v>41</v>
      </c>
      <c r="N881" s="149" t="s">
        <v>3150</v>
      </c>
      <c r="O881" s="153">
        <f>YEAR(I881)</f>
        <v>2015</v>
      </c>
      <c r="P881" s="154">
        <f>MONTH(I881)</f>
        <v>6</v>
      </c>
    </row>
    <row r="882" spans="1:16">
      <c r="A882" s="149" t="s">
        <v>2690</v>
      </c>
      <c r="B882" s="48" t="s">
        <v>830</v>
      </c>
      <c r="C882" s="149"/>
      <c r="D882" s="149" t="s">
        <v>3008</v>
      </c>
      <c r="E882" s="149" t="s">
        <v>1634</v>
      </c>
      <c r="F882" s="149" t="s">
        <v>3869</v>
      </c>
      <c r="G882" s="155"/>
      <c r="H882" s="155"/>
      <c r="I882" s="150">
        <v>42171</v>
      </c>
      <c r="J882" s="151" t="s">
        <v>12</v>
      </c>
      <c r="K882" s="150">
        <v>42171</v>
      </c>
      <c r="L882" s="152">
        <f>K882-I882</f>
        <v>0</v>
      </c>
      <c r="M882" s="149" t="s">
        <v>41</v>
      </c>
      <c r="N882" s="149" t="s">
        <v>3785</v>
      </c>
      <c r="O882" s="153">
        <f>YEAR(I882)</f>
        <v>2015</v>
      </c>
      <c r="P882" s="154">
        <f>MONTH(I882)</f>
        <v>6</v>
      </c>
    </row>
    <row r="883" spans="1:16">
      <c r="A883" s="149" t="s">
        <v>723</v>
      </c>
      <c r="B883" s="48" t="s">
        <v>830</v>
      </c>
      <c r="C883" s="149"/>
      <c r="D883" s="149" t="s">
        <v>3008</v>
      </c>
      <c r="E883" s="149" t="s">
        <v>1634</v>
      </c>
      <c r="F883" s="149" t="s">
        <v>3015</v>
      </c>
      <c r="G883" s="149"/>
      <c r="H883" s="149"/>
      <c r="I883" s="150">
        <v>42171</v>
      </c>
      <c r="J883" s="151" t="s">
        <v>12</v>
      </c>
      <c r="K883" s="150">
        <v>42171</v>
      </c>
      <c r="L883" s="152">
        <f>K883-I883</f>
        <v>0</v>
      </c>
      <c r="M883" s="149" t="s">
        <v>41</v>
      </c>
      <c r="N883" s="149" t="s">
        <v>482</v>
      </c>
      <c r="O883" s="153">
        <f>YEAR(I883)</f>
        <v>2015</v>
      </c>
      <c r="P883" s="154">
        <f>MONTH(I883)</f>
        <v>6</v>
      </c>
    </row>
    <row r="884" spans="1:16">
      <c r="A884" s="149" t="s">
        <v>3861</v>
      </c>
      <c r="B884" s="48" t="s">
        <v>830</v>
      </c>
      <c r="C884" s="149"/>
      <c r="D884" s="149" t="s">
        <v>3008</v>
      </c>
      <c r="E884" s="149" t="s">
        <v>1634</v>
      </c>
      <c r="F884" s="149" t="s">
        <v>3015</v>
      </c>
      <c r="G884" s="149"/>
      <c r="H884" s="149"/>
      <c r="I884" s="150">
        <v>42171</v>
      </c>
      <c r="J884" s="151" t="s">
        <v>12</v>
      </c>
      <c r="K884" s="150">
        <v>42171</v>
      </c>
      <c r="L884" s="152">
        <f>K884-I884</f>
        <v>0</v>
      </c>
      <c r="M884" s="149" t="s">
        <v>41</v>
      </c>
      <c r="N884" s="149" t="s">
        <v>3785</v>
      </c>
      <c r="O884" s="153">
        <f>YEAR(I884)</f>
        <v>2015</v>
      </c>
      <c r="P884" s="154">
        <f>MONTH(I884)</f>
        <v>6</v>
      </c>
    </row>
    <row r="885" spans="1:16">
      <c r="A885" s="149" t="s">
        <v>3862</v>
      </c>
      <c r="B885" s="48" t="s">
        <v>830</v>
      </c>
      <c r="C885" s="149"/>
      <c r="D885" s="149" t="s">
        <v>3008</v>
      </c>
      <c r="E885" s="149" t="s">
        <v>1634</v>
      </c>
      <c r="F885" s="149" t="s">
        <v>862</v>
      </c>
      <c r="G885" s="149"/>
      <c r="H885" s="149"/>
      <c r="I885" s="150">
        <v>42171</v>
      </c>
      <c r="J885" s="151" t="s">
        <v>12</v>
      </c>
      <c r="K885" s="150">
        <v>42171</v>
      </c>
      <c r="L885" s="152">
        <f>K885-I885</f>
        <v>0</v>
      </c>
      <c r="M885" s="149" t="s">
        <v>41</v>
      </c>
      <c r="N885" s="149" t="s">
        <v>3150</v>
      </c>
      <c r="O885" s="153">
        <f>YEAR(I885)</f>
        <v>2015</v>
      </c>
      <c r="P885" s="154">
        <f>MONTH(I885)</f>
        <v>6</v>
      </c>
    </row>
    <row r="886" spans="1:16">
      <c r="A886" s="149" t="s">
        <v>2091</v>
      </c>
      <c r="B886" s="48" t="s">
        <v>830</v>
      </c>
      <c r="C886" s="149"/>
      <c r="D886" s="149" t="s">
        <v>3008</v>
      </c>
      <c r="E886" s="149" t="s">
        <v>1634</v>
      </c>
      <c r="F886" s="149" t="s">
        <v>3078</v>
      </c>
      <c r="G886" s="155"/>
      <c r="H886" s="155"/>
      <c r="I886" s="150">
        <v>42171</v>
      </c>
      <c r="J886" s="151" t="s">
        <v>12</v>
      </c>
      <c r="K886" s="150">
        <v>42171</v>
      </c>
      <c r="L886" s="152">
        <f>K886-I886</f>
        <v>0</v>
      </c>
      <c r="M886" s="149" t="s">
        <v>41</v>
      </c>
      <c r="N886" s="149" t="s">
        <v>3785</v>
      </c>
      <c r="O886" s="153">
        <f>YEAR(I886)</f>
        <v>2015</v>
      </c>
      <c r="P886" s="154">
        <f>MONTH(I886)</f>
        <v>6</v>
      </c>
    </row>
    <row r="887" spans="1:16">
      <c r="A887" s="149" t="s">
        <v>3863</v>
      </c>
      <c r="B887" s="48" t="s">
        <v>830</v>
      </c>
      <c r="C887" s="149"/>
      <c r="D887" s="149" t="s">
        <v>3008</v>
      </c>
      <c r="E887" s="149" t="s">
        <v>1634</v>
      </c>
      <c r="F887" s="149" t="s">
        <v>2514</v>
      </c>
      <c r="G887" s="155"/>
      <c r="H887" s="155"/>
      <c r="I887" s="150">
        <v>42171</v>
      </c>
      <c r="J887" s="151" t="s">
        <v>12</v>
      </c>
      <c r="K887" s="150">
        <v>42171</v>
      </c>
      <c r="L887" s="152">
        <f>K887-I887</f>
        <v>0</v>
      </c>
      <c r="M887" s="149" t="s">
        <v>41</v>
      </c>
      <c r="N887" s="149" t="s">
        <v>870</v>
      </c>
      <c r="O887" s="153">
        <f>YEAR(I887)</f>
        <v>2015</v>
      </c>
      <c r="P887" s="154">
        <f>MONTH(I887)</f>
        <v>6</v>
      </c>
    </row>
    <row r="888" spans="1:16">
      <c r="A888" s="149" t="s">
        <v>3864</v>
      </c>
      <c r="B888" s="48" t="s">
        <v>830</v>
      </c>
      <c r="C888" s="149"/>
      <c r="D888" s="149" t="s">
        <v>3008</v>
      </c>
      <c r="E888" s="149" t="s">
        <v>1634</v>
      </c>
      <c r="F888" s="149" t="s">
        <v>3078</v>
      </c>
      <c r="G888" s="149"/>
      <c r="H888" s="149"/>
      <c r="I888" s="150">
        <v>42171</v>
      </c>
      <c r="J888" s="151" t="s">
        <v>12</v>
      </c>
      <c r="K888" s="150">
        <v>42171</v>
      </c>
      <c r="L888" s="152">
        <f>K888-I888</f>
        <v>0</v>
      </c>
      <c r="M888" s="149" t="s">
        <v>717</v>
      </c>
      <c r="N888" s="149" t="s">
        <v>3223</v>
      </c>
      <c r="O888" s="153">
        <f>YEAR(I888)</f>
        <v>2015</v>
      </c>
      <c r="P888" s="154">
        <f>MONTH(I888)</f>
        <v>6</v>
      </c>
    </row>
    <row r="889" spans="1:16">
      <c r="A889" s="149" t="s">
        <v>3865</v>
      </c>
      <c r="B889" s="48" t="s">
        <v>830</v>
      </c>
      <c r="C889" s="149"/>
      <c r="D889" s="149" t="s">
        <v>3008</v>
      </c>
      <c r="E889" s="149" t="s">
        <v>1634</v>
      </c>
      <c r="F889" s="149" t="s">
        <v>3870</v>
      </c>
      <c r="G889" s="149"/>
      <c r="H889" s="149"/>
      <c r="I889" s="150">
        <v>42171</v>
      </c>
      <c r="J889" s="151" t="s">
        <v>12</v>
      </c>
      <c r="K889" s="150">
        <v>42171</v>
      </c>
      <c r="L889" s="152">
        <f>K889-I889</f>
        <v>0</v>
      </c>
      <c r="M889" s="149" t="s">
        <v>41</v>
      </c>
      <c r="N889" s="149" t="s">
        <v>3785</v>
      </c>
      <c r="O889" s="153">
        <f>YEAR(I889)</f>
        <v>2015</v>
      </c>
      <c r="P889" s="154">
        <f>MONTH(I889)</f>
        <v>6</v>
      </c>
    </row>
    <row r="890" spans="1:16">
      <c r="A890" s="149" t="s">
        <v>2682</v>
      </c>
      <c r="B890" s="48" t="s">
        <v>830</v>
      </c>
      <c r="C890" s="149"/>
      <c r="D890" s="149" t="s">
        <v>3008</v>
      </c>
      <c r="E890" s="149" t="s">
        <v>1634</v>
      </c>
      <c r="F890" s="149" t="s">
        <v>3078</v>
      </c>
      <c r="G890" s="149"/>
      <c r="H890" s="149"/>
      <c r="I890" s="150">
        <v>42171</v>
      </c>
      <c r="J890" s="151" t="s">
        <v>12</v>
      </c>
      <c r="K890" s="150">
        <v>42171</v>
      </c>
      <c r="L890" s="152">
        <f>K890-I890</f>
        <v>0</v>
      </c>
      <c r="M890" s="149" t="s">
        <v>41</v>
      </c>
      <c r="N890" s="149" t="s">
        <v>3785</v>
      </c>
      <c r="O890" s="153">
        <f>YEAR(I890)</f>
        <v>2015</v>
      </c>
      <c r="P890" s="154">
        <f>MONTH(I890)</f>
        <v>6</v>
      </c>
    </row>
    <row r="891" spans="1:16">
      <c r="A891" s="149" t="s">
        <v>3866</v>
      </c>
      <c r="B891" s="48" t="s">
        <v>830</v>
      </c>
      <c r="C891" s="149"/>
      <c r="D891" s="149" t="s">
        <v>3008</v>
      </c>
      <c r="E891" s="149" t="s">
        <v>1634</v>
      </c>
      <c r="F891" s="149" t="s">
        <v>3078</v>
      </c>
      <c r="G891" s="155"/>
      <c r="H891" s="155"/>
      <c r="I891" s="150">
        <v>42171</v>
      </c>
      <c r="J891" s="151" t="s">
        <v>12</v>
      </c>
      <c r="K891" s="150">
        <v>42171</v>
      </c>
      <c r="L891" s="152">
        <f>K891-I891</f>
        <v>0</v>
      </c>
      <c r="M891" s="149" t="s">
        <v>41</v>
      </c>
      <c r="N891" s="149" t="s">
        <v>3785</v>
      </c>
      <c r="O891" s="153">
        <f>YEAR(I891)</f>
        <v>2015</v>
      </c>
      <c r="P891" s="154">
        <f>MONTH(I891)</f>
        <v>6</v>
      </c>
    </row>
    <row r="892" spans="1:16">
      <c r="A892" s="149" t="s">
        <v>3608</v>
      </c>
      <c r="B892" s="48" t="s">
        <v>830</v>
      </c>
      <c r="C892" s="149"/>
      <c r="D892" s="149" t="s">
        <v>3008</v>
      </c>
      <c r="E892" s="149" t="s">
        <v>1634</v>
      </c>
      <c r="F892" s="149" t="s">
        <v>3078</v>
      </c>
      <c r="G892" s="149"/>
      <c r="H892" s="149"/>
      <c r="I892" s="150">
        <v>42171</v>
      </c>
      <c r="J892" s="151" t="s">
        <v>12</v>
      </c>
      <c r="K892" s="150">
        <v>42171</v>
      </c>
      <c r="L892" s="152">
        <f>K892-I892</f>
        <v>0</v>
      </c>
      <c r="M892" s="149" t="s">
        <v>41</v>
      </c>
      <c r="N892" s="149" t="s">
        <v>3785</v>
      </c>
      <c r="O892" s="153">
        <f>YEAR(I892)</f>
        <v>2015</v>
      </c>
      <c r="P892" s="154">
        <f>MONTH(I892)</f>
        <v>6</v>
      </c>
    </row>
    <row r="893" spans="1:16">
      <c r="A893" s="149" t="s">
        <v>3867</v>
      </c>
      <c r="B893" s="48" t="s">
        <v>830</v>
      </c>
      <c r="C893" s="149"/>
      <c r="D893" s="149" t="s">
        <v>3008</v>
      </c>
      <c r="E893" s="149" t="s">
        <v>1634</v>
      </c>
      <c r="F893" s="149" t="s">
        <v>3015</v>
      </c>
      <c r="G893" s="149"/>
      <c r="H893" s="149"/>
      <c r="I893" s="150">
        <v>42171</v>
      </c>
      <c r="J893" s="151" t="s">
        <v>12</v>
      </c>
      <c r="K893" s="150">
        <v>42171</v>
      </c>
      <c r="L893" s="152">
        <f>K893-I893</f>
        <v>0</v>
      </c>
      <c r="M893" s="149" t="s">
        <v>41</v>
      </c>
      <c r="N893" s="149" t="s">
        <v>3473</v>
      </c>
      <c r="O893" s="153">
        <f>YEAR(I893)</f>
        <v>2015</v>
      </c>
      <c r="P893" s="154">
        <f>MONTH(I893)</f>
        <v>6</v>
      </c>
    </row>
    <row r="894" spans="1:16">
      <c r="A894" s="149" t="s">
        <v>2668</v>
      </c>
      <c r="B894" s="48" t="s">
        <v>37</v>
      </c>
      <c r="C894" s="149"/>
      <c r="D894" s="149" t="s">
        <v>3005</v>
      </c>
      <c r="E894" s="149" t="s">
        <v>1634</v>
      </c>
      <c r="F894" s="149" t="s">
        <v>6</v>
      </c>
      <c r="G894" s="149"/>
      <c r="H894" s="149"/>
      <c r="I894" s="150">
        <v>42151</v>
      </c>
      <c r="J894" s="151" t="s">
        <v>12</v>
      </c>
      <c r="K894" s="150">
        <v>42151</v>
      </c>
      <c r="L894" s="152">
        <f>K894-I894</f>
        <v>0</v>
      </c>
      <c r="M894" s="149" t="s">
        <v>717</v>
      </c>
      <c r="N894" s="149" t="s">
        <v>3469</v>
      </c>
      <c r="O894" s="153">
        <f>YEAR(I894)</f>
        <v>2015</v>
      </c>
      <c r="P894" s="154">
        <f>MONTH(I894)</f>
        <v>5</v>
      </c>
    </row>
    <row r="895" spans="1:16">
      <c r="A895" s="149" t="s">
        <v>3484</v>
      </c>
      <c r="B895" s="48" t="s">
        <v>37</v>
      </c>
      <c r="C895" s="149"/>
      <c r="D895" s="149" t="s">
        <v>3005</v>
      </c>
      <c r="E895" s="149" t="s">
        <v>1634</v>
      </c>
      <c r="F895" s="149" t="s">
        <v>6</v>
      </c>
      <c r="G895" s="149"/>
      <c r="H895" s="149"/>
      <c r="I895" s="150">
        <v>42151</v>
      </c>
      <c r="J895" s="151" t="s">
        <v>12</v>
      </c>
      <c r="K895" s="150">
        <v>42151</v>
      </c>
      <c r="L895" s="152">
        <f>K895-I895</f>
        <v>0</v>
      </c>
      <c r="M895" s="149" t="s">
        <v>717</v>
      </c>
      <c r="N895" s="149"/>
      <c r="O895" s="153">
        <f>YEAR(I895)</f>
        <v>2015</v>
      </c>
      <c r="P895" s="154">
        <f>MONTH(I895)</f>
        <v>5</v>
      </c>
    </row>
    <row r="896" spans="1:16">
      <c r="A896" s="149" t="s">
        <v>3485</v>
      </c>
      <c r="B896" s="48" t="s">
        <v>37</v>
      </c>
      <c r="C896" s="149"/>
      <c r="D896" s="149" t="s">
        <v>3005</v>
      </c>
      <c r="E896" s="149" t="s">
        <v>1634</v>
      </c>
      <c r="F896" s="149" t="s">
        <v>6</v>
      </c>
      <c r="G896" s="149"/>
      <c r="H896" s="149"/>
      <c r="I896" s="150">
        <v>42151</v>
      </c>
      <c r="J896" s="151" t="s">
        <v>12</v>
      </c>
      <c r="K896" s="150">
        <v>42151</v>
      </c>
      <c r="L896" s="152">
        <f>K896-I896</f>
        <v>0</v>
      </c>
      <c r="M896" s="149" t="s">
        <v>717</v>
      </c>
      <c r="N896" s="149"/>
      <c r="O896" s="153">
        <f>YEAR(I896)</f>
        <v>2015</v>
      </c>
      <c r="P896" s="154">
        <f>MONTH(I896)</f>
        <v>5</v>
      </c>
    </row>
    <row r="897" spans="1:16">
      <c r="A897" s="149" t="s">
        <v>2632</v>
      </c>
      <c r="B897" s="48" t="s">
        <v>37</v>
      </c>
      <c r="C897" s="149"/>
      <c r="D897" s="149" t="s">
        <v>3005</v>
      </c>
      <c r="E897" s="149" t="s">
        <v>1634</v>
      </c>
      <c r="F897" s="149" t="s">
        <v>6</v>
      </c>
      <c r="G897" s="149"/>
      <c r="H897" s="149"/>
      <c r="I897" s="150">
        <v>42150</v>
      </c>
      <c r="J897" s="151" t="s">
        <v>12</v>
      </c>
      <c r="K897" s="150">
        <v>42150</v>
      </c>
      <c r="L897" s="152">
        <f>K897-I897</f>
        <v>0</v>
      </c>
      <c r="M897" s="149" t="s">
        <v>717</v>
      </c>
      <c r="N897" s="149"/>
      <c r="O897" s="153">
        <f>YEAR(I897)</f>
        <v>2015</v>
      </c>
      <c r="P897" s="154">
        <f>MONTH(I897)</f>
        <v>5</v>
      </c>
    </row>
    <row r="898" spans="1:16">
      <c r="A898" s="149" t="s">
        <v>3485</v>
      </c>
      <c r="B898" s="48" t="s">
        <v>15</v>
      </c>
      <c r="C898" s="149" t="s">
        <v>695</v>
      </c>
      <c r="D898" s="149" t="s">
        <v>3005</v>
      </c>
      <c r="E898" s="149" t="s">
        <v>1634</v>
      </c>
      <c r="F898" s="149" t="s">
        <v>6</v>
      </c>
      <c r="G898" s="149"/>
      <c r="H898" s="149"/>
      <c r="I898" s="150">
        <v>42144</v>
      </c>
      <c r="J898" s="151" t="s">
        <v>12</v>
      </c>
      <c r="K898" s="150">
        <v>42144</v>
      </c>
      <c r="L898" s="152">
        <f>K898-I898</f>
        <v>0</v>
      </c>
      <c r="M898" s="149" t="s">
        <v>717</v>
      </c>
      <c r="N898" s="149"/>
      <c r="O898" s="153">
        <f>YEAR(I898)</f>
        <v>2015</v>
      </c>
      <c r="P898" s="154">
        <f>MONTH(I898)</f>
        <v>5</v>
      </c>
    </row>
    <row r="899" spans="1:16">
      <c r="A899" s="149" t="s">
        <v>2632</v>
      </c>
      <c r="B899" s="48" t="s">
        <v>15</v>
      </c>
      <c r="C899" s="149" t="s">
        <v>695</v>
      </c>
      <c r="D899" s="149" t="s">
        <v>3005</v>
      </c>
      <c r="E899" s="149" t="s">
        <v>1634</v>
      </c>
      <c r="F899" s="149" t="s">
        <v>6</v>
      </c>
      <c r="G899" s="149"/>
      <c r="H899" s="149"/>
      <c r="I899" s="150">
        <v>42144</v>
      </c>
      <c r="J899" s="151" t="s">
        <v>12</v>
      </c>
      <c r="K899" s="150">
        <v>42144</v>
      </c>
      <c r="L899" s="152">
        <f>K899-I899</f>
        <v>0</v>
      </c>
      <c r="M899" s="149" t="s">
        <v>717</v>
      </c>
      <c r="N899" s="149"/>
      <c r="O899" s="153">
        <f>YEAR(I899)</f>
        <v>2015</v>
      </c>
      <c r="P899" s="154">
        <f>MONTH(I899)</f>
        <v>5</v>
      </c>
    </row>
    <row r="900" spans="1:16">
      <c r="A900" s="149" t="s">
        <v>2672</v>
      </c>
      <c r="B900" s="48" t="s">
        <v>15</v>
      </c>
      <c r="C900" s="149" t="s">
        <v>695</v>
      </c>
      <c r="D900" s="149" t="s">
        <v>3005</v>
      </c>
      <c r="E900" s="149" t="s">
        <v>1634</v>
      </c>
      <c r="F900" s="149" t="s">
        <v>6</v>
      </c>
      <c r="G900" s="149"/>
      <c r="H900" s="149"/>
      <c r="I900" s="150">
        <v>42144</v>
      </c>
      <c r="J900" s="151" t="s">
        <v>12</v>
      </c>
      <c r="K900" s="150">
        <v>42144</v>
      </c>
      <c r="L900" s="152">
        <f>K900-I900</f>
        <v>0</v>
      </c>
      <c r="M900" s="149" t="s">
        <v>717</v>
      </c>
      <c r="N900" s="149"/>
      <c r="O900" s="153">
        <f>YEAR(I900)</f>
        <v>2015</v>
      </c>
      <c r="P900" s="154">
        <f>MONTH(I900)</f>
        <v>5</v>
      </c>
    </row>
    <row r="901" spans="1:16">
      <c r="A901" s="149" t="s">
        <v>3572</v>
      </c>
      <c r="B901" s="48" t="s">
        <v>15</v>
      </c>
      <c r="C901" s="149" t="s">
        <v>695</v>
      </c>
      <c r="D901" s="149" t="s">
        <v>3005</v>
      </c>
      <c r="E901" s="149" t="s">
        <v>1634</v>
      </c>
      <c r="F901" s="149" t="s">
        <v>6</v>
      </c>
      <c r="G901" s="149"/>
      <c r="H901" s="149"/>
      <c r="I901" s="150">
        <v>42144</v>
      </c>
      <c r="J901" s="151" t="s">
        <v>12</v>
      </c>
      <c r="K901" s="150">
        <v>42144</v>
      </c>
      <c r="L901" s="152">
        <f>K901-I901</f>
        <v>0</v>
      </c>
      <c r="M901" s="149" t="s">
        <v>413</v>
      </c>
      <c r="N901" s="149"/>
      <c r="O901" s="153">
        <f>YEAR(I901)</f>
        <v>2015</v>
      </c>
      <c r="P901" s="154">
        <f>MONTH(I901)</f>
        <v>5</v>
      </c>
    </row>
    <row r="902" spans="1:16">
      <c r="A902" s="149" t="s">
        <v>2668</v>
      </c>
      <c r="B902" s="48" t="s">
        <v>15</v>
      </c>
      <c r="C902" s="149" t="s">
        <v>695</v>
      </c>
      <c r="D902" s="149" t="s">
        <v>3005</v>
      </c>
      <c r="E902" s="149" t="s">
        <v>1634</v>
      </c>
      <c r="F902" s="149" t="s">
        <v>6</v>
      </c>
      <c r="G902" s="149"/>
      <c r="H902" s="149"/>
      <c r="I902" s="150">
        <v>42144</v>
      </c>
      <c r="J902" s="151" t="s">
        <v>12</v>
      </c>
      <c r="K902" s="150">
        <v>42144</v>
      </c>
      <c r="L902" s="152">
        <f>K902-I902</f>
        <v>0</v>
      </c>
      <c r="M902" s="149" t="s">
        <v>717</v>
      </c>
      <c r="N902" s="149"/>
      <c r="O902" s="153">
        <f>YEAR(I902)</f>
        <v>2015</v>
      </c>
      <c r="P902" s="154">
        <f>MONTH(I902)</f>
        <v>5</v>
      </c>
    </row>
    <row r="903" spans="1:16">
      <c r="A903" s="149" t="s">
        <v>3260</v>
      </c>
      <c r="B903" s="48" t="s">
        <v>26</v>
      </c>
      <c r="C903" s="149"/>
      <c r="D903" s="149" t="s">
        <v>3005</v>
      </c>
      <c r="E903" s="149" t="s">
        <v>1634</v>
      </c>
      <c r="F903" s="149" t="s">
        <v>862</v>
      </c>
      <c r="G903" s="149"/>
      <c r="H903" s="149" t="s">
        <v>1638</v>
      </c>
      <c r="I903" s="150">
        <v>42142</v>
      </c>
      <c r="J903" s="151" t="s">
        <v>12</v>
      </c>
      <c r="K903" s="150">
        <v>42142</v>
      </c>
      <c r="L903" s="152">
        <f>K903-I903</f>
        <v>0</v>
      </c>
      <c r="M903" s="149" t="s">
        <v>41</v>
      </c>
      <c r="N903" s="149" t="s">
        <v>3150</v>
      </c>
      <c r="O903" s="153">
        <f>YEAR(I903)</f>
        <v>2015</v>
      </c>
      <c r="P903" s="154">
        <f>MONTH(I903)</f>
        <v>5</v>
      </c>
    </row>
    <row r="904" spans="1:16">
      <c r="A904" s="149" t="s">
        <v>3261</v>
      </c>
      <c r="B904" s="48" t="s">
        <v>26</v>
      </c>
      <c r="C904" s="149"/>
      <c r="D904" s="149" t="s">
        <v>3005</v>
      </c>
      <c r="E904" s="149" t="s">
        <v>1634</v>
      </c>
      <c r="F904" s="149" t="s">
        <v>862</v>
      </c>
      <c r="G904" s="149"/>
      <c r="H904" s="149" t="s">
        <v>1638</v>
      </c>
      <c r="I904" s="150">
        <v>42142</v>
      </c>
      <c r="J904" s="151" t="s">
        <v>12</v>
      </c>
      <c r="K904" s="150">
        <v>42142</v>
      </c>
      <c r="L904" s="152">
        <f>K904-I904</f>
        <v>0</v>
      </c>
      <c r="M904" s="149" t="s">
        <v>41</v>
      </c>
      <c r="N904" s="149" t="s">
        <v>25</v>
      </c>
      <c r="O904" s="153">
        <f>YEAR(I904)</f>
        <v>2015</v>
      </c>
      <c r="P904" s="154">
        <f>MONTH(I904)</f>
        <v>5</v>
      </c>
    </row>
    <row r="905" spans="1:16">
      <c r="A905" s="149" t="s">
        <v>611</v>
      </c>
      <c r="B905" s="48" t="s">
        <v>26</v>
      </c>
      <c r="C905" s="149"/>
      <c r="D905" s="149" t="s">
        <v>3005</v>
      </c>
      <c r="E905" s="149" t="s">
        <v>1634</v>
      </c>
      <c r="F905" s="149" t="s">
        <v>3256</v>
      </c>
      <c r="G905" s="149"/>
      <c r="H905" s="149" t="s">
        <v>1734</v>
      </c>
      <c r="I905" s="150">
        <v>42142</v>
      </c>
      <c r="J905" s="151" t="s">
        <v>12</v>
      </c>
      <c r="K905" s="150">
        <v>42142</v>
      </c>
      <c r="L905" s="152">
        <f>K905-I905</f>
        <v>0</v>
      </c>
      <c r="M905" s="149" t="s">
        <v>41</v>
      </c>
      <c r="N905" s="149" t="s">
        <v>2705</v>
      </c>
      <c r="O905" s="153">
        <f>YEAR(I905)</f>
        <v>2015</v>
      </c>
      <c r="P905" s="154">
        <f>MONTH(I905)</f>
        <v>5</v>
      </c>
    </row>
    <row r="906" spans="1:16">
      <c r="A906" s="149" t="s">
        <v>3262</v>
      </c>
      <c r="B906" s="48" t="s">
        <v>26</v>
      </c>
      <c r="C906" s="149"/>
      <c r="D906" s="149" t="s">
        <v>3005</v>
      </c>
      <c r="E906" s="149" t="s">
        <v>1634</v>
      </c>
      <c r="F906" s="149" t="s">
        <v>862</v>
      </c>
      <c r="G906" s="149"/>
      <c r="H906" s="149" t="s">
        <v>1638</v>
      </c>
      <c r="I906" s="150">
        <v>42142</v>
      </c>
      <c r="J906" s="151" t="s">
        <v>12</v>
      </c>
      <c r="K906" s="150">
        <v>42142</v>
      </c>
      <c r="L906" s="152">
        <f>K906-I906</f>
        <v>0</v>
      </c>
      <c r="M906" s="149" t="s">
        <v>41</v>
      </c>
      <c r="N906" s="149" t="s">
        <v>25</v>
      </c>
      <c r="O906" s="153">
        <f>YEAR(I906)</f>
        <v>2015</v>
      </c>
      <c r="P906" s="154">
        <f>MONTH(I906)</f>
        <v>5</v>
      </c>
    </row>
    <row r="907" spans="1:16">
      <c r="A907" s="149" t="s">
        <v>2690</v>
      </c>
      <c r="B907" s="48" t="s">
        <v>26</v>
      </c>
      <c r="C907" s="149"/>
      <c r="D907" s="149" t="s">
        <v>3005</v>
      </c>
      <c r="E907" s="149" t="s">
        <v>1634</v>
      </c>
      <c r="F907" s="149" t="s">
        <v>3265</v>
      </c>
      <c r="G907" s="149"/>
      <c r="H907" s="149" t="s">
        <v>636</v>
      </c>
      <c r="I907" s="150">
        <v>42142</v>
      </c>
      <c r="J907" s="151" t="s">
        <v>12</v>
      </c>
      <c r="K907" s="150">
        <v>42142</v>
      </c>
      <c r="L907" s="152">
        <f>K907-I907</f>
        <v>0</v>
      </c>
      <c r="M907" s="149" t="s">
        <v>41</v>
      </c>
      <c r="N907" s="149" t="s">
        <v>25</v>
      </c>
      <c r="O907" s="153">
        <f>YEAR(I907)</f>
        <v>2015</v>
      </c>
      <c r="P907" s="154">
        <f>MONTH(I907)</f>
        <v>5</v>
      </c>
    </row>
    <row r="908" spans="1:16">
      <c r="A908" s="149" t="s">
        <v>3263</v>
      </c>
      <c r="B908" s="48" t="s">
        <v>26</v>
      </c>
      <c r="C908" s="149"/>
      <c r="D908" s="149" t="s">
        <v>3005</v>
      </c>
      <c r="E908" s="149" t="s">
        <v>1634</v>
      </c>
      <c r="F908" s="149" t="s">
        <v>19</v>
      </c>
      <c r="G908" s="149"/>
      <c r="H908" s="149" t="s">
        <v>2034</v>
      </c>
      <c r="I908" s="150">
        <v>42142</v>
      </c>
      <c r="J908" s="151" t="s">
        <v>12</v>
      </c>
      <c r="K908" s="150">
        <v>42142</v>
      </c>
      <c r="L908" s="152">
        <f>K908-I908</f>
        <v>0</v>
      </c>
      <c r="M908" s="149" t="s">
        <v>41</v>
      </c>
      <c r="N908" s="149" t="s">
        <v>25</v>
      </c>
      <c r="O908" s="153">
        <f>YEAR(I908)</f>
        <v>2015</v>
      </c>
      <c r="P908" s="154">
        <f>MONTH(I908)</f>
        <v>5</v>
      </c>
    </row>
    <row r="909" spans="1:16">
      <c r="A909" s="149" t="s">
        <v>3264</v>
      </c>
      <c r="B909" s="48" t="s">
        <v>26</v>
      </c>
      <c r="C909" s="149"/>
      <c r="D909" s="149" t="s">
        <v>3005</v>
      </c>
      <c r="E909" s="149" t="s">
        <v>1634</v>
      </c>
      <c r="F909" s="149" t="s">
        <v>3015</v>
      </c>
      <c r="G909" s="149"/>
      <c r="H909" s="149" t="s">
        <v>3015</v>
      </c>
      <c r="I909" s="150">
        <v>42142</v>
      </c>
      <c r="J909" s="151" t="s">
        <v>12</v>
      </c>
      <c r="K909" s="150">
        <v>42142</v>
      </c>
      <c r="L909" s="152">
        <f>K909-I909</f>
        <v>0</v>
      </c>
      <c r="M909" s="149" t="s">
        <v>41</v>
      </c>
      <c r="N909" s="149" t="s">
        <v>25</v>
      </c>
      <c r="O909" s="153">
        <f>YEAR(I909)</f>
        <v>2015</v>
      </c>
      <c r="P909" s="154">
        <f>MONTH(I909)</f>
        <v>5</v>
      </c>
    </row>
    <row r="910" spans="1:16">
      <c r="A910" s="149" t="s">
        <v>3838</v>
      </c>
      <c r="B910" s="48" t="s">
        <v>830</v>
      </c>
      <c r="C910" s="149"/>
      <c r="D910" s="149" t="s">
        <v>3008</v>
      </c>
      <c r="E910" s="149" t="s">
        <v>1634</v>
      </c>
      <c r="F910" s="149" t="s">
        <v>3078</v>
      </c>
      <c r="G910" s="155"/>
      <c r="H910" s="155"/>
      <c r="I910" s="77">
        <v>42108</v>
      </c>
      <c r="J910" s="151" t="s">
        <v>12</v>
      </c>
      <c r="K910" s="77">
        <v>42108</v>
      </c>
      <c r="L910" s="152">
        <f>K910-I910</f>
        <v>0</v>
      </c>
      <c r="M910" s="149" t="s">
        <v>41</v>
      </c>
      <c r="N910" s="149" t="s">
        <v>3853</v>
      </c>
      <c r="O910" s="153">
        <f>YEAR(I910)</f>
        <v>2015</v>
      </c>
      <c r="P910" s="154">
        <f>MONTH(I910)</f>
        <v>4</v>
      </c>
    </row>
    <row r="911" spans="1:16">
      <c r="A911" s="149" t="s">
        <v>3839</v>
      </c>
      <c r="B911" s="48" t="s">
        <v>830</v>
      </c>
      <c r="C911" s="149"/>
      <c r="D911" s="149" t="s">
        <v>3008</v>
      </c>
      <c r="E911" s="149" t="s">
        <v>1634</v>
      </c>
      <c r="F911" s="149" t="s">
        <v>1977</v>
      </c>
      <c r="G911" s="149"/>
      <c r="H911" s="149"/>
      <c r="I911" s="77">
        <v>42108</v>
      </c>
      <c r="J911" s="151" t="s">
        <v>12</v>
      </c>
      <c r="K911" s="77">
        <v>42108</v>
      </c>
      <c r="L911" s="152">
        <f>K911-I911</f>
        <v>0</v>
      </c>
      <c r="M911" s="149" t="s">
        <v>41</v>
      </c>
      <c r="N911" s="149" t="s">
        <v>3853</v>
      </c>
      <c r="O911" s="153">
        <f>YEAR(I911)</f>
        <v>2015</v>
      </c>
      <c r="P911" s="154">
        <f>MONTH(I911)</f>
        <v>4</v>
      </c>
    </row>
    <row r="912" spans="1:16">
      <c r="A912" s="149" t="s">
        <v>1137</v>
      </c>
      <c r="B912" s="48" t="s">
        <v>830</v>
      </c>
      <c r="C912" s="149"/>
      <c r="D912" s="149" t="s">
        <v>3008</v>
      </c>
      <c r="E912" s="149" t="s">
        <v>1634</v>
      </c>
      <c r="F912" s="149" t="s">
        <v>2127</v>
      </c>
      <c r="G912" s="149"/>
      <c r="H912" s="149"/>
      <c r="I912" s="77">
        <v>42108</v>
      </c>
      <c r="J912" s="151" t="s">
        <v>12</v>
      </c>
      <c r="K912" s="77">
        <v>42108</v>
      </c>
      <c r="L912" s="152">
        <f>K912-I912</f>
        <v>0</v>
      </c>
      <c r="M912" s="149" t="s">
        <v>41</v>
      </c>
      <c r="N912" s="149" t="s">
        <v>3853</v>
      </c>
      <c r="O912" s="153">
        <f>YEAR(I912)</f>
        <v>2015</v>
      </c>
      <c r="P912" s="154">
        <f>MONTH(I912)</f>
        <v>4</v>
      </c>
    </row>
    <row r="913" spans="1:16">
      <c r="A913" s="149" t="s">
        <v>2631</v>
      </c>
      <c r="B913" s="48" t="s">
        <v>830</v>
      </c>
      <c r="C913" s="149"/>
      <c r="D913" s="149" t="s">
        <v>3008</v>
      </c>
      <c r="E913" s="149" t="s">
        <v>1634</v>
      </c>
      <c r="F913" s="149" t="s">
        <v>3374</v>
      </c>
      <c r="G913" s="149"/>
      <c r="H913" s="149"/>
      <c r="I913" s="77">
        <v>42108</v>
      </c>
      <c r="J913" s="151" t="s">
        <v>12</v>
      </c>
      <c r="K913" s="77">
        <v>42108</v>
      </c>
      <c r="L913" s="152">
        <f>K913-I913</f>
        <v>0</v>
      </c>
      <c r="M913" s="149" t="s">
        <v>41</v>
      </c>
      <c r="N913" s="149" t="s">
        <v>3853</v>
      </c>
      <c r="O913" s="153">
        <f>YEAR(I913)</f>
        <v>2015</v>
      </c>
      <c r="P913" s="154">
        <f>MONTH(I913)</f>
        <v>4</v>
      </c>
    </row>
    <row r="914" spans="1:16">
      <c r="A914" s="149" t="s">
        <v>3840</v>
      </c>
      <c r="B914" s="48" t="s">
        <v>830</v>
      </c>
      <c r="C914" s="149"/>
      <c r="D914" s="149" t="s">
        <v>3008</v>
      </c>
      <c r="E914" s="149" t="s">
        <v>1634</v>
      </c>
      <c r="F914" s="149" t="s">
        <v>3078</v>
      </c>
      <c r="G914" s="149"/>
      <c r="H914" s="149"/>
      <c r="I914" s="77">
        <v>42108</v>
      </c>
      <c r="J914" s="151" t="s">
        <v>12</v>
      </c>
      <c r="K914" s="77">
        <v>42108</v>
      </c>
      <c r="L914" s="152">
        <f>K914-I914</f>
        <v>0</v>
      </c>
      <c r="M914" s="149" t="s">
        <v>41</v>
      </c>
      <c r="N914" s="149" t="s">
        <v>3853</v>
      </c>
      <c r="O914" s="153">
        <f>YEAR(I914)</f>
        <v>2015</v>
      </c>
      <c r="P914" s="154">
        <f>MONTH(I914)</f>
        <v>4</v>
      </c>
    </row>
    <row r="915" spans="1:16">
      <c r="A915" s="149" t="s">
        <v>3841</v>
      </c>
      <c r="B915" s="48" t="s">
        <v>830</v>
      </c>
      <c r="C915" s="149"/>
      <c r="D915" s="149" t="s">
        <v>3008</v>
      </c>
      <c r="E915" s="149" t="s">
        <v>1634</v>
      </c>
      <c r="F915" s="149" t="s">
        <v>3846</v>
      </c>
      <c r="G915" s="149"/>
      <c r="H915" s="149"/>
      <c r="I915" s="77">
        <v>42108</v>
      </c>
      <c r="J915" s="151" t="s">
        <v>12</v>
      </c>
      <c r="K915" s="77">
        <v>42108</v>
      </c>
      <c r="L915" s="152">
        <f>K915-I915</f>
        <v>0</v>
      </c>
      <c r="M915" s="149" t="s">
        <v>41</v>
      </c>
      <c r="N915" s="149" t="s">
        <v>25</v>
      </c>
      <c r="O915" s="153">
        <f>YEAR(I915)</f>
        <v>2015</v>
      </c>
      <c r="P915" s="154">
        <f>MONTH(I915)</f>
        <v>4</v>
      </c>
    </row>
    <row r="916" spans="1:16">
      <c r="A916" s="149" t="s">
        <v>3842</v>
      </c>
      <c r="B916" s="48" t="s">
        <v>830</v>
      </c>
      <c r="C916" s="149"/>
      <c r="D916" s="149" t="s">
        <v>3008</v>
      </c>
      <c r="E916" s="149" t="s">
        <v>1634</v>
      </c>
      <c r="F916" s="149" t="s">
        <v>3078</v>
      </c>
      <c r="G916" s="149"/>
      <c r="H916" s="149"/>
      <c r="I916" s="77">
        <v>42108</v>
      </c>
      <c r="J916" s="151" t="s">
        <v>12</v>
      </c>
      <c r="K916" s="77">
        <v>42108</v>
      </c>
      <c r="L916" s="152">
        <f>K916-I916</f>
        <v>0</v>
      </c>
      <c r="M916" s="149" t="s">
        <v>41</v>
      </c>
      <c r="N916" s="149" t="s">
        <v>3853</v>
      </c>
      <c r="O916" s="153">
        <f>YEAR(I916)</f>
        <v>2015</v>
      </c>
      <c r="P916" s="154">
        <f>MONTH(I916)</f>
        <v>4</v>
      </c>
    </row>
    <row r="917" spans="1:16">
      <c r="A917" s="149" t="s">
        <v>3843</v>
      </c>
      <c r="B917" s="48" t="s">
        <v>830</v>
      </c>
      <c r="C917" s="149"/>
      <c r="D917" s="149" t="s">
        <v>3008</v>
      </c>
      <c r="E917" s="149" t="s">
        <v>1634</v>
      </c>
      <c r="F917" s="149" t="s">
        <v>111</v>
      </c>
      <c r="G917" s="149"/>
      <c r="H917" s="149"/>
      <c r="I917" s="77">
        <v>42108</v>
      </c>
      <c r="J917" s="151" t="s">
        <v>12</v>
      </c>
      <c r="K917" s="77">
        <v>42108</v>
      </c>
      <c r="L917" s="152">
        <f>K917-I917</f>
        <v>0</v>
      </c>
      <c r="M917" s="149" t="s">
        <v>41</v>
      </c>
      <c r="N917" s="149" t="s">
        <v>25</v>
      </c>
      <c r="O917" s="153">
        <f>YEAR(I917)</f>
        <v>2015</v>
      </c>
      <c r="P917" s="154">
        <f>MONTH(I917)</f>
        <v>4</v>
      </c>
    </row>
    <row r="918" spans="1:16">
      <c r="A918" s="149" t="s">
        <v>3818</v>
      </c>
      <c r="B918" s="48" t="s">
        <v>830</v>
      </c>
      <c r="C918" s="149"/>
      <c r="D918" s="149" t="s">
        <v>3008</v>
      </c>
      <c r="E918" s="149" t="s">
        <v>1634</v>
      </c>
      <c r="F918" s="149" t="s">
        <v>1908</v>
      </c>
      <c r="G918" s="155"/>
      <c r="H918" s="155"/>
      <c r="I918" s="77">
        <v>42108</v>
      </c>
      <c r="J918" s="151" t="s">
        <v>12</v>
      </c>
      <c r="K918" s="77">
        <v>42108</v>
      </c>
      <c r="L918" s="152">
        <f>K918-I918</f>
        <v>0</v>
      </c>
      <c r="M918" s="149" t="s">
        <v>41</v>
      </c>
      <c r="N918" s="149" t="s">
        <v>25</v>
      </c>
      <c r="O918" s="153">
        <f>YEAR(I918)</f>
        <v>2015</v>
      </c>
      <c r="P918" s="154">
        <f>MONTH(I918)</f>
        <v>4</v>
      </c>
    </row>
    <row r="919" spans="1:16">
      <c r="A919" s="149" t="s">
        <v>3844</v>
      </c>
      <c r="B919" s="48" t="s">
        <v>830</v>
      </c>
      <c r="C919" s="149"/>
      <c r="D919" s="149" t="s">
        <v>3008</v>
      </c>
      <c r="E919" s="149" t="s">
        <v>1634</v>
      </c>
      <c r="F919" s="149" t="s">
        <v>3847</v>
      </c>
      <c r="G919" s="149"/>
      <c r="H919" s="149"/>
      <c r="I919" s="77">
        <v>42108</v>
      </c>
      <c r="J919" s="151" t="s">
        <v>12</v>
      </c>
      <c r="K919" s="77">
        <v>42108</v>
      </c>
      <c r="L919" s="152">
        <f>K919-I919</f>
        <v>0</v>
      </c>
      <c r="M919" s="149" t="s">
        <v>41</v>
      </c>
      <c r="N919" s="149" t="s">
        <v>3853</v>
      </c>
      <c r="O919" s="153">
        <f>YEAR(I919)</f>
        <v>2015</v>
      </c>
      <c r="P919" s="154">
        <f>MONTH(I919)</f>
        <v>4</v>
      </c>
    </row>
    <row r="920" spans="1:16">
      <c r="A920" s="149" t="s">
        <v>3572</v>
      </c>
      <c r="B920" s="48" t="s">
        <v>15</v>
      </c>
      <c r="C920" s="149" t="s">
        <v>695</v>
      </c>
      <c r="D920" s="149" t="s">
        <v>3005</v>
      </c>
      <c r="E920" s="149" t="s">
        <v>1634</v>
      </c>
      <c r="F920" s="149" t="s">
        <v>6</v>
      </c>
      <c r="G920" s="149"/>
      <c r="H920" s="149"/>
      <c r="I920" s="150">
        <v>42096</v>
      </c>
      <c r="J920" s="151" t="s">
        <v>12</v>
      </c>
      <c r="K920" s="150">
        <v>42096</v>
      </c>
      <c r="L920" s="152">
        <f>K920-I920</f>
        <v>0</v>
      </c>
      <c r="M920" s="149" t="s">
        <v>717</v>
      </c>
      <c r="N920" s="149"/>
      <c r="O920" s="153">
        <f>YEAR(I920)</f>
        <v>2015</v>
      </c>
      <c r="P920" s="154">
        <f>MONTH(I920)</f>
        <v>4</v>
      </c>
    </row>
    <row r="921" spans="1:16">
      <c r="A921" s="149" t="s">
        <v>2649</v>
      </c>
      <c r="B921" s="48" t="s">
        <v>15</v>
      </c>
      <c r="C921" s="149" t="s">
        <v>695</v>
      </c>
      <c r="D921" s="149" t="s">
        <v>3005</v>
      </c>
      <c r="E921" s="149" t="s">
        <v>1634</v>
      </c>
      <c r="F921" s="149" t="s">
        <v>6</v>
      </c>
      <c r="G921" s="149"/>
      <c r="H921" s="149"/>
      <c r="I921" s="150">
        <v>42096</v>
      </c>
      <c r="J921" s="151" t="s">
        <v>12</v>
      </c>
      <c r="K921" s="150">
        <v>42096</v>
      </c>
      <c r="L921" s="152">
        <f>K921-I921</f>
        <v>0</v>
      </c>
      <c r="M921" s="149" t="s">
        <v>41</v>
      </c>
      <c r="N921" s="149" t="s">
        <v>870</v>
      </c>
      <c r="O921" s="153">
        <f>YEAR(I921)</f>
        <v>2015</v>
      </c>
      <c r="P921" s="154">
        <f>MONTH(I921)</f>
        <v>4</v>
      </c>
    </row>
    <row r="922" spans="1:16">
      <c r="A922" s="149" t="s">
        <v>3070</v>
      </c>
      <c r="B922" s="48" t="s">
        <v>1151</v>
      </c>
      <c r="C922" s="149" t="s">
        <v>718</v>
      </c>
      <c r="D922" s="149" t="s">
        <v>1150</v>
      </c>
      <c r="E922" s="149" t="s">
        <v>1634</v>
      </c>
      <c r="F922" s="149" t="s">
        <v>3077</v>
      </c>
      <c r="G922" s="149"/>
      <c r="H922" s="149" t="s">
        <v>2056</v>
      </c>
      <c r="I922" s="150">
        <v>42087</v>
      </c>
      <c r="J922" s="151" t="s">
        <v>12</v>
      </c>
      <c r="K922" s="150">
        <v>42087</v>
      </c>
      <c r="L922" s="152">
        <f>K922-I922</f>
        <v>0</v>
      </c>
      <c r="M922" s="149" t="s">
        <v>41</v>
      </c>
      <c r="N922" s="149" t="s">
        <v>3080</v>
      </c>
      <c r="O922" s="153">
        <f>YEAR(I922)</f>
        <v>2015</v>
      </c>
      <c r="P922" s="154">
        <f>MONTH(I922)</f>
        <v>3</v>
      </c>
    </row>
    <row r="923" spans="1:16">
      <c r="A923" s="149" t="s">
        <v>3071</v>
      </c>
      <c r="B923" s="48" t="s">
        <v>1151</v>
      </c>
      <c r="C923" s="149" t="s">
        <v>718</v>
      </c>
      <c r="D923" s="149" t="s">
        <v>1150</v>
      </c>
      <c r="E923" s="149" t="s">
        <v>1634</v>
      </c>
      <c r="F923" s="149" t="s">
        <v>862</v>
      </c>
      <c r="G923" s="149"/>
      <c r="H923" s="149" t="s">
        <v>1638</v>
      </c>
      <c r="I923" s="150">
        <v>42087</v>
      </c>
      <c r="J923" s="151" t="s">
        <v>12</v>
      </c>
      <c r="K923" s="150">
        <v>42087</v>
      </c>
      <c r="L923" s="152">
        <f>K923-I923</f>
        <v>0</v>
      </c>
      <c r="M923" s="149" t="s">
        <v>41</v>
      </c>
      <c r="N923" s="149" t="s">
        <v>25</v>
      </c>
      <c r="O923" s="153">
        <f>YEAR(I923)</f>
        <v>2015</v>
      </c>
      <c r="P923" s="154">
        <f>MONTH(I923)</f>
        <v>3</v>
      </c>
    </row>
    <row r="924" spans="1:16">
      <c r="A924" s="149" t="s">
        <v>3072</v>
      </c>
      <c r="B924" s="48" t="s">
        <v>1151</v>
      </c>
      <c r="C924" s="149" t="s">
        <v>718</v>
      </c>
      <c r="D924" s="149" t="s">
        <v>1150</v>
      </c>
      <c r="E924" s="149" t="s">
        <v>1634</v>
      </c>
      <c r="F924" s="149" t="s">
        <v>3042</v>
      </c>
      <c r="G924" s="149"/>
      <c r="H924" s="149" t="s">
        <v>1638</v>
      </c>
      <c r="I924" s="150">
        <v>42087</v>
      </c>
      <c r="J924" s="151" t="s">
        <v>12</v>
      </c>
      <c r="K924" s="150">
        <v>42087</v>
      </c>
      <c r="L924" s="152">
        <f>K924-I924</f>
        <v>0</v>
      </c>
      <c r="M924" s="149" t="s">
        <v>41</v>
      </c>
      <c r="N924" s="149" t="s">
        <v>25</v>
      </c>
      <c r="O924" s="153">
        <f>YEAR(I924)</f>
        <v>2015</v>
      </c>
      <c r="P924" s="154">
        <f>MONTH(I924)</f>
        <v>3</v>
      </c>
    </row>
    <row r="925" spans="1:16">
      <c r="A925" s="149" t="s">
        <v>3073</v>
      </c>
      <c r="B925" s="48" t="s">
        <v>1151</v>
      </c>
      <c r="C925" s="149" t="s">
        <v>718</v>
      </c>
      <c r="D925" s="149" t="s">
        <v>1150</v>
      </c>
      <c r="E925" s="149" t="s">
        <v>1634</v>
      </c>
      <c r="F925" s="149" t="s">
        <v>233</v>
      </c>
      <c r="G925" s="149"/>
      <c r="H925" s="149" t="s">
        <v>1633</v>
      </c>
      <c r="I925" s="150">
        <v>42087</v>
      </c>
      <c r="J925" s="151" t="s">
        <v>12</v>
      </c>
      <c r="K925" s="150">
        <v>42087</v>
      </c>
      <c r="L925" s="152">
        <f>K925-I925</f>
        <v>0</v>
      </c>
      <c r="M925" s="149" t="s">
        <v>41</v>
      </c>
      <c r="N925" s="149" t="s">
        <v>25</v>
      </c>
      <c r="O925" s="153">
        <f>YEAR(I925)</f>
        <v>2015</v>
      </c>
      <c r="P925" s="154">
        <f>MONTH(I925)</f>
        <v>3</v>
      </c>
    </row>
    <row r="926" spans="1:16">
      <c r="A926" s="37" t="s">
        <v>3074</v>
      </c>
      <c r="B926" s="48" t="s">
        <v>1151</v>
      </c>
      <c r="C926" s="149" t="s">
        <v>718</v>
      </c>
      <c r="D926" s="149" t="s">
        <v>1150</v>
      </c>
      <c r="E926" s="149" t="s">
        <v>1634</v>
      </c>
      <c r="F926" s="149" t="s">
        <v>3079</v>
      </c>
      <c r="G926" s="149"/>
      <c r="H926" s="149" t="s">
        <v>2097</v>
      </c>
      <c r="I926" s="150">
        <v>42087</v>
      </c>
      <c r="J926" s="151" t="s">
        <v>12</v>
      </c>
      <c r="K926" s="150">
        <v>42087</v>
      </c>
      <c r="L926" s="152">
        <f>K926-I926</f>
        <v>0</v>
      </c>
      <c r="M926" s="149" t="s">
        <v>41</v>
      </c>
      <c r="N926" s="149" t="s">
        <v>25</v>
      </c>
      <c r="O926" s="153">
        <f>YEAR(I926)</f>
        <v>2015</v>
      </c>
      <c r="P926" s="154">
        <f>MONTH(I926)</f>
        <v>3</v>
      </c>
    </row>
    <row r="927" spans="1:16">
      <c r="A927" s="37" t="s">
        <v>3075</v>
      </c>
      <c r="B927" s="48" t="s">
        <v>1151</v>
      </c>
      <c r="C927" s="149" t="s">
        <v>718</v>
      </c>
      <c r="D927" s="149" t="s">
        <v>1150</v>
      </c>
      <c r="E927" s="149" t="s">
        <v>1634</v>
      </c>
      <c r="F927" s="149" t="s">
        <v>2473</v>
      </c>
      <c r="G927" s="149"/>
      <c r="H927" s="149" t="s">
        <v>3066</v>
      </c>
      <c r="I927" s="150">
        <v>42087</v>
      </c>
      <c r="J927" s="151" t="s">
        <v>12</v>
      </c>
      <c r="K927" s="150">
        <v>42087</v>
      </c>
      <c r="L927" s="152">
        <f>K927-I927</f>
        <v>0</v>
      </c>
      <c r="M927" s="149" t="s">
        <v>41</v>
      </c>
      <c r="N927" s="149" t="s">
        <v>25</v>
      </c>
      <c r="O927" s="153">
        <f>YEAR(I927)</f>
        <v>2015</v>
      </c>
      <c r="P927" s="154">
        <f>MONTH(I927)</f>
        <v>3</v>
      </c>
    </row>
    <row r="928" spans="1:16">
      <c r="A928" s="37" t="s">
        <v>3076</v>
      </c>
      <c r="B928" s="48" t="s">
        <v>1151</v>
      </c>
      <c r="C928" s="149" t="s">
        <v>718</v>
      </c>
      <c r="D928" s="149" t="s">
        <v>1150</v>
      </c>
      <c r="E928" s="149" t="s">
        <v>1634</v>
      </c>
      <c r="F928" s="149" t="s">
        <v>862</v>
      </c>
      <c r="G928" s="149"/>
      <c r="H928" s="149" t="s">
        <v>1638</v>
      </c>
      <c r="I928" s="150">
        <v>42087</v>
      </c>
      <c r="J928" s="151" t="s">
        <v>12</v>
      </c>
      <c r="K928" s="150">
        <v>42087</v>
      </c>
      <c r="L928" s="152">
        <f>K928-I928</f>
        <v>0</v>
      </c>
      <c r="M928" s="149" t="s">
        <v>41</v>
      </c>
      <c r="N928" s="149" t="s">
        <v>25</v>
      </c>
      <c r="O928" s="153">
        <f>YEAR(I928)</f>
        <v>2015</v>
      </c>
      <c r="P928" s="154">
        <f>MONTH(I928)</f>
        <v>3</v>
      </c>
    </row>
    <row r="929" spans="1:16">
      <c r="A929" s="149" t="s">
        <v>3483</v>
      </c>
      <c r="B929" s="48" t="s">
        <v>37</v>
      </c>
      <c r="C929" s="149"/>
      <c r="D929" s="149" t="s">
        <v>3005</v>
      </c>
      <c r="E929" s="149" t="s">
        <v>1634</v>
      </c>
      <c r="F929" s="149" t="s">
        <v>6</v>
      </c>
      <c r="G929" s="149"/>
      <c r="H929" s="149"/>
      <c r="I929" s="150">
        <v>42086</v>
      </c>
      <c r="J929" s="151" t="s">
        <v>12</v>
      </c>
      <c r="K929" s="150">
        <v>42086</v>
      </c>
      <c r="L929" s="152">
        <f>K929-I929</f>
        <v>0</v>
      </c>
      <c r="M929" s="149" t="s">
        <v>41</v>
      </c>
      <c r="N929" s="149" t="s">
        <v>2461</v>
      </c>
      <c r="O929" s="153">
        <f>YEAR(I929)</f>
        <v>2015</v>
      </c>
      <c r="P929" s="154">
        <f>MONTH(I929)</f>
        <v>3</v>
      </c>
    </row>
    <row r="930" spans="1:16">
      <c r="A930" s="149" t="s">
        <v>2645</v>
      </c>
      <c r="B930" s="48" t="s">
        <v>37</v>
      </c>
      <c r="C930" s="149"/>
      <c r="D930" s="149" t="s">
        <v>3005</v>
      </c>
      <c r="E930" s="149" t="s">
        <v>1634</v>
      </c>
      <c r="F930" s="149" t="s">
        <v>6</v>
      </c>
      <c r="G930" s="149"/>
      <c r="H930" s="149"/>
      <c r="I930" s="150">
        <v>42082</v>
      </c>
      <c r="J930" s="151" t="s">
        <v>12</v>
      </c>
      <c r="K930" s="150">
        <v>42082</v>
      </c>
      <c r="L930" s="152">
        <f>K930-I930</f>
        <v>0</v>
      </c>
      <c r="M930" s="149" t="s">
        <v>413</v>
      </c>
      <c r="N930" s="149"/>
      <c r="O930" s="153">
        <f>YEAR(I930)</f>
        <v>2015</v>
      </c>
      <c r="P930" s="154">
        <f>MONTH(I930)</f>
        <v>3</v>
      </c>
    </row>
    <row r="931" spans="1:16">
      <c r="A931" s="149" t="s">
        <v>3827</v>
      </c>
      <c r="B931" s="48" t="s">
        <v>830</v>
      </c>
      <c r="C931" s="149"/>
      <c r="D931" s="149" t="s">
        <v>3008</v>
      </c>
      <c r="E931" s="149" t="s">
        <v>1634</v>
      </c>
      <c r="F931" s="149" t="s">
        <v>3259</v>
      </c>
      <c r="G931" s="149"/>
      <c r="H931" s="149"/>
      <c r="I931" s="77">
        <v>42082</v>
      </c>
      <c r="J931" s="151" t="s">
        <v>12</v>
      </c>
      <c r="K931" s="77">
        <v>42082</v>
      </c>
      <c r="L931" s="152">
        <f>K931-I931</f>
        <v>0</v>
      </c>
      <c r="M931" s="149" t="s">
        <v>41</v>
      </c>
      <c r="N931" s="149" t="s">
        <v>3785</v>
      </c>
      <c r="O931" s="153">
        <f>YEAR(I931)</f>
        <v>2015</v>
      </c>
      <c r="P931" s="154">
        <f>MONTH(I931)</f>
        <v>3</v>
      </c>
    </row>
    <row r="932" spans="1:16">
      <c r="A932" s="149" t="s">
        <v>102</v>
      </c>
      <c r="B932" s="48" t="s">
        <v>830</v>
      </c>
      <c r="C932" s="149"/>
      <c r="D932" s="149" t="s">
        <v>3008</v>
      </c>
      <c r="E932" s="149" t="s">
        <v>1634</v>
      </c>
      <c r="F932" s="149" t="s">
        <v>651</v>
      </c>
      <c r="G932" s="155"/>
      <c r="H932" s="155"/>
      <c r="I932" s="77">
        <v>42082</v>
      </c>
      <c r="J932" s="151" t="s">
        <v>12</v>
      </c>
      <c r="K932" s="77">
        <v>42082</v>
      </c>
      <c r="L932" s="152">
        <f>K932-I932</f>
        <v>0</v>
      </c>
      <c r="M932" s="149" t="s">
        <v>41</v>
      </c>
      <c r="N932" s="149" t="s">
        <v>3785</v>
      </c>
      <c r="O932" s="153">
        <f>YEAR(I932)</f>
        <v>2015</v>
      </c>
      <c r="P932" s="154">
        <f>MONTH(I932)</f>
        <v>3</v>
      </c>
    </row>
    <row r="933" spans="1:16">
      <c r="A933" s="149" t="s">
        <v>3828</v>
      </c>
      <c r="B933" s="48" t="s">
        <v>830</v>
      </c>
      <c r="C933" s="149"/>
      <c r="D933" s="149" t="s">
        <v>3008</v>
      </c>
      <c r="E933" s="149" t="s">
        <v>1634</v>
      </c>
      <c r="F933" s="149" t="s">
        <v>3259</v>
      </c>
      <c r="G933" s="149"/>
      <c r="H933" s="149"/>
      <c r="I933" s="77">
        <v>42082</v>
      </c>
      <c r="J933" s="151" t="s">
        <v>12</v>
      </c>
      <c r="K933" s="77">
        <v>42082</v>
      </c>
      <c r="L933" s="152">
        <f>K933-I933</f>
        <v>0</v>
      </c>
      <c r="M933" s="149" t="s">
        <v>41</v>
      </c>
      <c r="N933" s="149" t="s">
        <v>3785</v>
      </c>
      <c r="O933" s="153">
        <f>YEAR(I933)</f>
        <v>2015</v>
      </c>
      <c r="P933" s="154">
        <f>MONTH(I933)</f>
        <v>3</v>
      </c>
    </row>
    <row r="934" spans="1:16">
      <c r="A934" s="149" t="s">
        <v>3829</v>
      </c>
      <c r="B934" s="48" t="s">
        <v>830</v>
      </c>
      <c r="C934" s="149"/>
      <c r="D934" s="149" t="s">
        <v>3008</v>
      </c>
      <c r="E934" s="149" t="s">
        <v>1634</v>
      </c>
      <c r="F934" s="149" t="s">
        <v>862</v>
      </c>
      <c r="G934" s="149"/>
      <c r="H934" s="149"/>
      <c r="I934" s="77">
        <v>42082</v>
      </c>
      <c r="J934" s="151" t="s">
        <v>12</v>
      </c>
      <c r="K934" s="77">
        <v>42082</v>
      </c>
      <c r="L934" s="152">
        <f>K934-I934</f>
        <v>0</v>
      </c>
      <c r="M934" s="149" t="s">
        <v>41</v>
      </c>
      <c r="N934" s="149" t="s">
        <v>25</v>
      </c>
      <c r="O934" s="153">
        <f>YEAR(I934)</f>
        <v>2015</v>
      </c>
      <c r="P934" s="154">
        <f>MONTH(I934)</f>
        <v>3</v>
      </c>
    </row>
    <row r="935" spans="1:16">
      <c r="A935" s="149" t="s">
        <v>3830</v>
      </c>
      <c r="B935" s="48" t="s">
        <v>830</v>
      </c>
      <c r="C935" s="149"/>
      <c r="D935" s="149" t="s">
        <v>3008</v>
      </c>
      <c r="E935" s="149" t="s">
        <v>1634</v>
      </c>
      <c r="F935" s="149" t="s">
        <v>3845</v>
      </c>
      <c r="G935" s="149"/>
      <c r="H935" s="149"/>
      <c r="I935" s="77">
        <v>42082</v>
      </c>
      <c r="J935" s="151" t="s">
        <v>12</v>
      </c>
      <c r="K935" s="77">
        <v>42082</v>
      </c>
      <c r="L935" s="152">
        <f>K935-I935</f>
        <v>0</v>
      </c>
      <c r="M935" s="149" t="s">
        <v>41</v>
      </c>
      <c r="N935" s="149" t="s">
        <v>3785</v>
      </c>
      <c r="O935" s="153">
        <f>YEAR(I935)</f>
        <v>2015</v>
      </c>
      <c r="P935" s="154">
        <f>MONTH(I935)</f>
        <v>3</v>
      </c>
    </row>
    <row r="936" spans="1:16">
      <c r="A936" s="149" t="s">
        <v>3831</v>
      </c>
      <c r="B936" s="48" t="s">
        <v>830</v>
      </c>
      <c r="C936" s="149"/>
      <c r="D936" s="149" t="s">
        <v>3008</v>
      </c>
      <c r="E936" s="149" t="s">
        <v>1634</v>
      </c>
      <c r="F936" s="149" t="s">
        <v>2514</v>
      </c>
      <c r="G936" s="149"/>
      <c r="H936" s="149"/>
      <c r="I936" s="77">
        <v>42082</v>
      </c>
      <c r="J936" s="151" t="s">
        <v>12</v>
      </c>
      <c r="K936" s="77">
        <v>42082</v>
      </c>
      <c r="L936" s="152">
        <f>K936-I936</f>
        <v>0</v>
      </c>
      <c r="M936" s="149" t="s">
        <v>41</v>
      </c>
      <c r="N936" s="149" t="s">
        <v>25</v>
      </c>
      <c r="O936" s="153">
        <f>YEAR(I936)</f>
        <v>2015</v>
      </c>
      <c r="P936" s="154">
        <f>MONTH(I936)</f>
        <v>3</v>
      </c>
    </row>
    <row r="937" spans="1:16">
      <c r="A937" s="149" t="s">
        <v>3832</v>
      </c>
      <c r="B937" s="48" t="s">
        <v>830</v>
      </c>
      <c r="C937" s="149"/>
      <c r="D937" s="149" t="s">
        <v>3008</v>
      </c>
      <c r="E937" s="149" t="s">
        <v>1634</v>
      </c>
      <c r="F937" s="149" t="s">
        <v>3259</v>
      </c>
      <c r="G937" s="149"/>
      <c r="H937" s="149"/>
      <c r="I937" s="77">
        <v>42082</v>
      </c>
      <c r="J937" s="151" t="s">
        <v>12</v>
      </c>
      <c r="K937" s="77">
        <v>42082</v>
      </c>
      <c r="L937" s="152">
        <f>K937-I937</f>
        <v>0</v>
      </c>
      <c r="M937" s="149" t="s">
        <v>41</v>
      </c>
      <c r="N937" s="149" t="s">
        <v>3785</v>
      </c>
      <c r="O937" s="153">
        <f>YEAR(I937)</f>
        <v>2015</v>
      </c>
      <c r="P937" s="154">
        <f>MONTH(I937)</f>
        <v>3</v>
      </c>
    </row>
    <row r="938" spans="1:16">
      <c r="A938" s="149" t="s">
        <v>3833</v>
      </c>
      <c r="B938" s="48" t="s">
        <v>830</v>
      </c>
      <c r="C938" s="149"/>
      <c r="D938" s="149" t="s">
        <v>3008</v>
      </c>
      <c r="E938" s="149" t="s">
        <v>1634</v>
      </c>
      <c r="F938" s="149" t="s">
        <v>3259</v>
      </c>
      <c r="G938" s="149"/>
      <c r="H938" s="149"/>
      <c r="I938" s="77">
        <v>42082</v>
      </c>
      <c r="J938" s="151" t="s">
        <v>12</v>
      </c>
      <c r="K938" s="77">
        <v>42082</v>
      </c>
      <c r="L938" s="152">
        <f>K938-I938</f>
        <v>0</v>
      </c>
      <c r="M938" s="149" t="s">
        <v>41</v>
      </c>
      <c r="N938" s="149" t="s">
        <v>3785</v>
      </c>
      <c r="O938" s="153">
        <f>YEAR(I938)</f>
        <v>2015</v>
      </c>
      <c r="P938" s="154">
        <f>MONTH(I938)</f>
        <v>3</v>
      </c>
    </row>
    <row r="939" spans="1:16">
      <c r="A939" s="149" t="s">
        <v>3834</v>
      </c>
      <c r="B939" s="48" t="s">
        <v>830</v>
      </c>
      <c r="C939" s="149"/>
      <c r="D939" s="149" t="s">
        <v>3008</v>
      </c>
      <c r="E939" s="149" t="s">
        <v>1634</v>
      </c>
      <c r="F939" s="149" t="s">
        <v>2127</v>
      </c>
      <c r="G939" s="149"/>
      <c r="H939" s="149"/>
      <c r="I939" s="77">
        <v>42082</v>
      </c>
      <c r="J939" s="151" t="s">
        <v>12</v>
      </c>
      <c r="K939" s="77">
        <v>42082</v>
      </c>
      <c r="L939" s="152">
        <f>K939-I939</f>
        <v>0</v>
      </c>
      <c r="M939" s="149" t="s">
        <v>41</v>
      </c>
      <c r="N939" s="149" t="s">
        <v>3785</v>
      </c>
      <c r="O939" s="153">
        <f>YEAR(I939)</f>
        <v>2015</v>
      </c>
      <c r="P939" s="154">
        <f>MONTH(I939)</f>
        <v>3</v>
      </c>
    </row>
    <row r="940" spans="1:16">
      <c r="A940" s="149" t="s">
        <v>3835</v>
      </c>
      <c r="B940" s="48" t="s">
        <v>830</v>
      </c>
      <c r="C940" s="149"/>
      <c r="D940" s="149" t="s">
        <v>3008</v>
      </c>
      <c r="E940" s="149" t="s">
        <v>1634</v>
      </c>
      <c r="F940" s="149" t="s">
        <v>2028</v>
      </c>
      <c r="G940" s="149"/>
      <c r="H940" s="149"/>
      <c r="I940" s="77">
        <v>42082</v>
      </c>
      <c r="J940" s="151" t="s">
        <v>12</v>
      </c>
      <c r="K940" s="77">
        <v>42082</v>
      </c>
      <c r="L940" s="152">
        <f>K940-I940</f>
        <v>0</v>
      </c>
      <c r="M940" s="149" t="s">
        <v>41</v>
      </c>
      <c r="N940" s="149" t="s">
        <v>3785</v>
      </c>
      <c r="O940" s="153">
        <f>YEAR(I940)</f>
        <v>2015</v>
      </c>
      <c r="P940" s="154">
        <f>MONTH(I940)</f>
        <v>3</v>
      </c>
    </row>
    <row r="941" spans="1:16">
      <c r="A941" s="149" t="s">
        <v>3836</v>
      </c>
      <c r="B941" s="48" t="s">
        <v>830</v>
      </c>
      <c r="C941" s="149"/>
      <c r="D941" s="149" t="s">
        <v>3008</v>
      </c>
      <c r="E941" s="149" t="s">
        <v>1634</v>
      </c>
      <c r="F941" s="149" t="s">
        <v>3259</v>
      </c>
      <c r="G941" s="149"/>
      <c r="H941" s="149"/>
      <c r="I941" s="77">
        <v>42082</v>
      </c>
      <c r="J941" s="151" t="s">
        <v>12</v>
      </c>
      <c r="K941" s="77">
        <v>42082</v>
      </c>
      <c r="L941" s="152">
        <f>K941-I941</f>
        <v>0</v>
      </c>
      <c r="M941" s="149" t="s">
        <v>41</v>
      </c>
      <c r="N941" s="149" t="s">
        <v>3785</v>
      </c>
      <c r="O941" s="153">
        <f>YEAR(I941)</f>
        <v>2015</v>
      </c>
      <c r="P941" s="154">
        <f>MONTH(I941)</f>
        <v>3</v>
      </c>
    </row>
    <row r="942" spans="1:16">
      <c r="A942" s="149" t="s">
        <v>3837</v>
      </c>
      <c r="B942" s="48" t="s">
        <v>830</v>
      </c>
      <c r="C942" s="149"/>
      <c r="D942" s="149" t="s">
        <v>3008</v>
      </c>
      <c r="E942" s="149" t="s">
        <v>1634</v>
      </c>
      <c r="F942" s="149" t="s">
        <v>3259</v>
      </c>
      <c r="G942" s="149"/>
      <c r="H942" s="149"/>
      <c r="I942" s="77">
        <v>42082</v>
      </c>
      <c r="J942" s="151" t="s">
        <v>12</v>
      </c>
      <c r="K942" s="77">
        <v>42082</v>
      </c>
      <c r="L942" s="152">
        <f>K942-I942</f>
        <v>0</v>
      </c>
      <c r="M942" s="149" t="s">
        <v>41</v>
      </c>
      <c r="N942" s="149" t="s">
        <v>3785</v>
      </c>
      <c r="O942" s="153">
        <f>YEAR(I942)</f>
        <v>2015</v>
      </c>
      <c r="P942" s="154">
        <f>MONTH(I942)</f>
        <v>3</v>
      </c>
    </row>
    <row r="943" spans="1:16">
      <c r="A943" s="149" t="s">
        <v>3481</v>
      </c>
      <c r="B943" s="48" t="s">
        <v>37</v>
      </c>
      <c r="C943" s="149"/>
      <c r="D943" s="149" t="s">
        <v>3005</v>
      </c>
      <c r="E943" s="149" t="s">
        <v>1634</v>
      </c>
      <c r="F943" s="149" t="s">
        <v>6</v>
      </c>
      <c r="G943" s="149"/>
      <c r="H943" s="149"/>
      <c r="I943" s="150">
        <v>42081</v>
      </c>
      <c r="J943" s="151" t="s">
        <v>12</v>
      </c>
      <c r="K943" s="150">
        <v>42081</v>
      </c>
      <c r="L943" s="152">
        <f>K943-I943</f>
        <v>0</v>
      </c>
      <c r="M943" s="149" t="s">
        <v>717</v>
      </c>
      <c r="N943" s="149"/>
      <c r="O943" s="153">
        <f>YEAR(I943)</f>
        <v>2015</v>
      </c>
      <c r="P943" s="154">
        <f>MONTH(I943)</f>
        <v>3</v>
      </c>
    </row>
    <row r="944" spans="1:16">
      <c r="A944" s="149" t="s">
        <v>3482</v>
      </c>
      <c r="B944" s="48" t="s">
        <v>37</v>
      </c>
      <c r="C944" s="149"/>
      <c r="D944" s="149" t="s">
        <v>3005</v>
      </c>
      <c r="E944" s="149" t="s">
        <v>1634</v>
      </c>
      <c r="F944" s="149" t="s">
        <v>6</v>
      </c>
      <c r="G944" s="155"/>
      <c r="H944" s="149"/>
      <c r="I944" s="163">
        <v>42081</v>
      </c>
      <c r="J944" s="151" t="s">
        <v>12</v>
      </c>
      <c r="K944" s="150">
        <v>42081</v>
      </c>
      <c r="L944" s="152">
        <f>K944-I944</f>
        <v>0</v>
      </c>
      <c r="M944" s="149" t="s">
        <v>717</v>
      </c>
      <c r="N944" s="149"/>
      <c r="O944" s="153">
        <f>YEAR(I944)</f>
        <v>2015</v>
      </c>
      <c r="P944" s="154">
        <f>MONTH(I944)</f>
        <v>3</v>
      </c>
    </row>
    <row r="945" spans="1:16">
      <c r="A945" s="149" t="s">
        <v>3226</v>
      </c>
      <c r="B945" s="48" t="s">
        <v>26</v>
      </c>
      <c r="C945" s="149"/>
      <c r="D945" s="149" t="s">
        <v>3005</v>
      </c>
      <c r="E945" s="149" t="s">
        <v>1634</v>
      </c>
      <c r="F945" s="149" t="s">
        <v>2552</v>
      </c>
      <c r="G945" s="149"/>
      <c r="H945" s="149" t="s">
        <v>2078</v>
      </c>
      <c r="I945" s="150">
        <v>42072</v>
      </c>
      <c r="J945" s="151" t="s">
        <v>12</v>
      </c>
      <c r="K945" s="150">
        <v>42072</v>
      </c>
      <c r="L945" s="152">
        <f>K945-I945</f>
        <v>0</v>
      </c>
      <c r="M945" s="149" t="s">
        <v>41</v>
      </c>
      <c r="N945" s="149" t="s">
        <v>25</v>
      </c>
      <c r="O945" s="153">
        <f>YEAR(I945)</f>
        <v>2015</v>
      </c>
      <c r="P945" s="154">
        <f>MONTH(I945)</f>
        <v>3</v>
      </c>
    </row>
    <row r="946" spans="1:16">
      <c r="A946" s="149" t="s">
        <v>2364</v>
      </c>
      <c r="B946" s="48" t="s">
        <v>26</v>
      </c>
      <c r="C946" s="149"/>
      <c r="D946" s="149" t="s">
        <v>3005</v>
      </c>
      <c r="E946" s="149" t="s">
        <v>1634</v>
      </c>
      <c r="F946" s="149" t="s">
        <v>914</v>
      </c>
      <c r="G946" s="149"/>
      <c r="H946" s="149" t="s">
        <v>1638</v>
      </c>
      <c r="I946" s="150">
        <v>42072</v>
      </c>
      <c r="J946" s="151" t="s">
        <v>12</v>
      </c>
      <c r="K946" s="150">
        <v>42072</v>
      </c>
      <c r="L946" s="152">
        <f>K946-I946</f>
        <v>0</v>
      </c>
      <c r="M946" s="149" t="s">
        <v>41</v>
      </c>
      <c r="N946" s="149" t="s">
        <v>25</v>
      </c>
      <c r="O946" s="153">
        <f>YEAR(I946)</f>
        <v>2015</v>
      </c>
      <c r="P946" s="154">
        <f>MONTH(I946)</f>
        <v>3</v>
      </c>
    </row>
    <row r="947" spans="1:16">
      <c r="A947" s="149" t="s">
        <v>3188</v>
      </c>
      <c r="B947" s="48" t="s">
        <v>26</v>
      </c>
      <c r="C947" s="149"/>
      <c r="D947" s="149" t="s">
        <v>3005</v>
      </c>
      <c r="E947" s="149" t="s">
        <v>1634</v>
      </c>
      <c r="F947" s="149" t="s">
        <v>3078</v>
      </c>
      <c r="G947" s="149"/>
      <c r="H947" s="149" t="s">
        <v>1638</v>
      </c>
      <c r="I947" s="150">
        <v>42072</v>
      </c>
      <c r="J947" s="151" t="s">
        <v>12</v>
      </c>
      <c r="K947" s="150">
        <v>42072</v>
      </c>
      <c r="L947" s="152">
        <f>K947-I947</f>
        <v>0</v>
      </c>
      <c r="M947" s="149" t="s">
        <v>41</v>
      </c>
      <c r="N947" s="149" t="s">
        <v>25</v>
      </c>
      <c r="O947" s="153">
        <f>YEAR(I947)</f>
        <v>2015</v>
      </c>
      <c r="P947" s="154">
        <f>MONTH(I947)</f>
        <v>3</v>
      </c>
    </row>
    <row r="948" spans="1:16">
      <c r="A948" s="149" t="s">
        <v>3227</v>
      </c>
      <c r="B948" s="48" t="s">
        <v>26</v>
      </c>
      <c r="C948" s="149"/>
      <c r="D948" s="149" t="s">
        <v>3005</v>
      </c>
      <c r="E948" s="149" t="s">
        <v>1634</v>
      </c>
      <c r="F948" s="149" t="s">
        <v>3015</v>
      </c>
      <c r="G948" s="155"/>
      <c r="H948" s="149" t="s">
        <v>3015</v>
      </c>
      <c r="I948" s="150">
        <v>42072</v>
      </c>
      <c r="J948" s="151" t="s">
        <v>12</v>
      </c>
      <c r="K948" s="150">
        <v>42072</v>
      </c>
      <c r="L948" s="152">
        <f>K948-I948</f>
        <v>0</v>
      </c>
      <c r="M948" s="149" t="s">
        <v>41</v>
      </c>
      <c r="N948" s="149" t="s">
        <v>3150</v>
      </c>
      <c r="O948" s="153">
        <f>YEAR(I948)</f>
        <v>2015</v>
      </c>
      <c r="P948" s="154">
        <f>MONTH(I948)</f>
        <v>3</v>
      </c>
    </row>
    <row r="949" spans="1:16">
      <c r="A949" s="149" t="s">
        <v>3228</v>
      </c>
      <c r="B949" s="48" t="s">
        <v>26</v>
      </c>
      <c r="C949" s="149"/>
      <c r="D949" s="149" t="s">
        <v>3005</v>
      </c>
      <c r="E949" s="149" t="s">
        <v>1634</v>
      </c>
      <c r="F949" s="149" t="s">
        <v>914</v>
      </c>
      <c r="G949" s="149"/>
      <c r="H949" s="149" t="s">
        <v>1638</v>
      </c>
      <c r="I949" s="150">
        <v>42072</v>
      </c>
      <c r="J949" s="151" t="s">
        <v>12</v>
      </c>
      <c r="K949" s="150">
        <v>42072</v>
      </c>
      <c r="L949" s="152">
        <f>K949-I949</f>
        <v>0</v>
      </c>
      <c r="M949" s="149" t="s">
        <v>41</v>
      </c>
      <c r="N949" s="149" t="s">
        <v>25</v>
      </c>
      <c r="O949" s="153">
        <f>YEAR(I949)</f>
        <v>2015</v>
      </c>
      <c r="P949" s="154">
        <f>MONTH(I949)</f>
        <v>3</v>
      </c>
    </row>
    <row r="950" spans="1:16">
      <c r="A950" s="149" t="s">
        <v>3229</v>
      </c>
      <c r="B950" s="48" t="s">
        <v>26</v>
      </c>
      <c r="C950" s="149"/>
      <c r="D950" s="149" t="s">
        <v>3005</v>
      </c>
      <c r="E950" s="149" t="s">
        <v>1634</v>
      </c>
      <c r="F950" s="149" t="s">
        <v>2205</v>
      </c>
      <c r="G950" s="155"/>
      <c r="H950" s="149" t="s">
        <v>2097</v>
      </c>
      <c r="I950" s="150">
        <v>42072</v>
      </c>
      <c r="J950" s="151" t="s">
        <v>12</v>
      </c>
      <c r="K950" s="150">
        <v>42072</v>
      </c>
      <c r="L950" s="152">
        <f>K950-I950</f>
        <v>0</v>
      </c>
      <c r="M950" s="149" t="s">
        <v>41</v>
      </c>
      <c r="N950" s="149" t="s">
        <v>25</v>
      </c>
      <c r="O950" s="153">
        <f>YEAR(I950)</f>
        <v>2015</v>
      </c>
      <c r="P950" s="154">
        <f>MONTH(I950)</f>
        <v>3</v>
      </c>
    </row>
    <row r="951" spans="1:16">
      <c r="A951" s="149" t="s">
        <v>2626</v>
      </c>
      <c r="B951" s="48" t="s">
        <v>26</v>
      </c>
      <c r="C951" s="149"/>
      <c r="D951" s="149" t="s">
        <v>3005</v>
      </c>
      <c r="E951" s="149" t="s">
        <v>1634</v>
      </c>
      <c r="F951" s="149" t="s">
        <v>3256</v>
      </c>
      <c r="G951" s="155"/>
      <c r="H951" s="149" t="s">
        <v>1734</v>
      </c>
      <c r="I951" s="150">
        <v>42072</v>
      </c>
      <c r="J951" s="151" t="s">
        <v>12</v>
      </c>
      <c r="K951" s="150">
        <v>42072</v>
      </c>
      <c r="L951" s="152">
        <f>K951-I951</f>
        <v>0</v>
      </c>
      <c r="M951" s="149" t="s">
        <v>717</v>
      </c>
      <c r="N951" s="149"/>
      <c r="O951" s="153">
        <f>YEAR(I951)</f>
        <v>2015</v>
      </c>
      <c r="P951" s="154">
        <f>MONTH(I951)</f>
        <v>3</v>
      </c>
    </row>
    <row r="952" spans="1:16">
      <c r="A952" s="149" t="s">
        <v>3230</v>
      </c>
      <c r="B952" s="48" t="s">
        <v>26</v>
      </c>
      <c r="C952" s="149"/>
      <c r="D952" s="149" t="s">
        <v>3005</v>
      </c>
      <c r="E952" s="149" t="s">
        <v>1634</v>
      </c>
      <c r="F952" s="149" t="s">
        <v>2205</v>
      </c>
      <c r="G952" s="149"/>
      <c r="H952" s="149" t="s">
        <v>2097</v>
      </c>
      <c r="I952" s="150">
        <v>42072</v>
      </c>
      <c r="J952" s="151" t="s">
        <v>12</v>
      </c>
      <c r="K952" s="150">
        <v>42072</v>
      </c>
      <c r="L952" s="152">
        <f>K952-I952</f>
        <v>0</v>
      </c>
      <c r="M952" s="149" t="s">
        <v>41</v>
      </c>
      <c r="N952" s="149" t="s">
        <v>25</v>
      </c>
      <c r="O952" s="153">
        <f>YEAR(I952)</f>
        <v>2015</v>
      </c>
      <c r="P952" s="154">
        <f>MONTH(I952)</f>
        <v>3</v>
      </c>
    </row>
    <row r="953" spans="1:16">
      <c r="A953" s="149" t="s">
        <v>3231</v>
      </c>
      <c r="B953" s="48" t="s">
        <v>26</v>
      </c>
      <c r="C953" s="149"/>
      <c r="D953" s="149" t="s">
        <v>3005</v>
      </c>
      <c r="E953" s="149" t="s">
        <v>1634</v>
      </c>
      <c r="F953" s="149" t="s">
        <v>3257</v>
      </c>
      <c r="G953" s="149"/>
      <c r="H953" s="149" t="s">
        <v>2078</v>
      </c>
      <c r="I953" s="150">
        <v>42072</v>
      </c>
      <c r="J953" s="151" t="s">
        <v>12</v>
      </c>
      <c r="K953" s="150">
        <v>42072</v>
      </c>
      <c r="L953" s="152">
        <f>K953-I953</f>
        <v>0</v>
      </c>
      <c r="M953" s="149" t="s">
        <v>41</v>
      </c>
      <c r="N953" s="149" t="s">
        <v>25</v>
      </c>
      <c r="O953" s="153">
        <f>YEAR(I953)</f>
        <v>2015</v>
      </c>
      <c r="P953" s="154">
        <f>MONTH(I953)</f>
        <v>3</v>
      </c>
    </row>
    <row r="954" spans="1:16">
      <c r="A954" s="149" t="s">
        <v>3232</v>
      </c>
      <c r="B954" s="48" t="s">
        <v>26</v>
      </c>
      <c r="C954" s="149"/>
      <c r="D954" s="149" t="s">
        <v>3005</v>
      </c>
      <c r="E954" s="149" t="s">
        <v>1634</v>
      </c>
      <c r="F954" s="149" t="s">
        <v>2591</v>
      </c>
      <c r="G954" s="149"/>
      <c r="H954" s="149" t="s">
        <v>1638</v>
      </c>
      <c r="I954" s="150">
        <v>42072</v>
      </c>
      <c r="J954" s="151" t="s">
        <v>12</v>
      </c>
      <c r="K954" s="150">
        <v>42072</v>
      </c>
      <c r="L954" s="152">
        <f>K954-I954</f>
        <v>0</v>
      </c>
      <c r="M954" s="149" t="s">
        <v>41</v>
      </c>
      <c r="N954" s="149" t="s">
        <v>25</v>
      </c>
      <c r="O954" s="153">
        <f>YEAR(I954)</f>
        <v>2015</v>
      </c>
      <c r="P954" s="154">
        <f>MONTH(I954)</f>
        <v>3</v>
      </c>
    </row>
    <row r="955" spans="1:16">
      <c r="A955" s="149" t="s">
        <v>3233</v>
      </c>
      <c r="B955" s="48" t="s">
        <v>26</v>
      </c>
      <c r="C955" s="149"/>
      <c r="D955" s="149" t="s">
        <v>3005</v>
      </c>
      <c r="E955" s="149" t="s">
        <v>1634</v>
      </c>
      <c r="F955" s="149" t="s">
        <v>3078</v>
      </c>
      <c r="G955" s="149"/>
      <c r="H955" s="149" t="s">
        <v>1638</v>
      </c>
      <c r="I955" s="150">
        <v>42072</v>
      </c>
      <c r="J955" s="151" t="s">
        <v>12</v>
      </c>
      <c r="K955" s="150">
        <v>42072</v>
      </c>
      <c r="L955" s="152">
        <f>K955-I955</f>
        <v>0</v>
      </c>
      <c r="M955" s="149" t="s">
        <v>41</v>
      </c>
      <c r="N955" s="149" t="s">
        <v>482</v>
      </c>
      <c r="O955" s="153">
        <f>YEAR(I955)</f>
        <v>2015</v>
      </c>
      <c r="P955" s="154">
        <f>MONTH(I955)</f>
        <v>3</v>
      </c>
    </row>
    <row r="956" spans="1:16">
      <c r="A956" s="149" t="s">
        <v>3234</v>
      </c>
      <c r="B956" s="48" t="s">
        <v>26</v>
      </c>
      <c r="C956" s="149"/>
      <c r="D956" s="149" t="s">
        <v>3005</v>
      </c>
      <c r="E956" s="149" t="s">
        <v>1634</v>
      </c>
      <c r="F956" s="149" t="s">
        <v>3015</v>
      </c>
      <c r="G956" s="155"/>
      <c r="H956" s="149" t="s">
        <v>3015</v>
      </c>
      <c r="I956" s="150">
        <v>42072</v>
      </c>
      <c r="J956" s="151" t="s">
        <v>12</v>
      </c>
      <c r="K956" s="150">
        <v>42072</v>
      </c>
      <c r="L956" s="152">
        <f>K956-I956</f>
        <v>0</v>
      </c>
      <c r="M956" s="149" t="s">
        <v>41</v>
      </c>
      <c r="N956" s="149" t="s">
        <v>25</v>
      </c>
      <c r="O956" s="153">
        <f>YEAR(I956)</f>
        <v>2015</v>
      </c>
      <c r="P956" s="154">
        <f>MONTH(I956)</f>
        <v>3</v>
      </c>
    </row>
    <row r="957" spans="1:16">
      <c r="A957" s="149" t="s">
        <v>3235</v>
      </c>
      <c r="B957" s="48" t="s">
        <v>26</v>
      </c>
      <c r="C957" s="149"/>
      <c r="D957" s="149" t="s">
        <v>3005</v>
      </c>
      <c r="E957" s="149" t="s">
        <v>1634</v>
      </c>
      <c r="F957" s="149" t="s">
        <v>2514</v>
      </c>
      <c r="G957" s="149"/>
      <c r="H957" s="149" t="s">
        <v>1638</v>
      </c>
      <c r="I957" s="150">
        <v>42072</v>
      </c>
      <c r="J957" s="151" t="s">
        <v>12</v>
      </c>
      <c r="K957" s="150">
        <v>42072</v>
      </c>
      <c r="L957" s="152">
        <f>K957-I957</f>
        <v>0</v>
      </c>
      <c r="M957" s="149" t="s">
        <v>41</v>
      </c>
      <c r="N957" s="149" t="s">
        <v>25</v>
      </c>
      <c r="O957" s="153">
        <f>YEAR(I957)</f>
        <v>2015</v>
      </c>
      <c r="P957" s="154">
        <f>MONTH(I957)</f>
        <v>3</v>
      </c>
    </row>
    <row r="958" spans="1:16">
      <c r="A958" s="149" t="s">
        <v>3236</v>
      </c>
      <c r="B958" s="48" t="s">
        <v>26</v>
      </c>
      <c r="C958" s="149"/>
      <c r="D958" s="149" t="s">
        <v>3005</v>
      </c>
      <c r="E958" s="149" t="s">
        <v>1634</v>
      </c>
      <c r="F958" s="149" t="s">
        <v>2127</v>
      </c>
      <c r="G958" s="155"/>
      <c r="H958" s="149" t="s">
        <v>2097</v>
      </c>
      <c r="I958" s="150">
        <v>42072</v>
      </c>
      <c r="J958" s="151" t="s">
        <v>12</v>
      </c>
      <c r="K958" s="150">
        <v>42072</v>
      </c>
      <c r="L958" s="152">
        <f>K958-I958</f>
        <v>0</v>
      </c>
      <c r="M958" s="149" t="s">
        <v>41</v>
      </c>
      <c r="N958" s="149" t="s">
        <v>25</v>
      </c>
      <c r="O958" s="153">
        <f>YEAR(I958)</f>
        <v>2015</v>
      </c>
      <c r="P958" s="154">
        <f>MONTH(I958)</f>
        <v>3</v>
      </c>
    </row>
    <row r="959" spans="1:16">
      <c r="A959" s="149" t="s">
        <v>3237</v>
      </c>
      <c r="B959" s="48" t="s">
        <v>26</v>
      </c>
      <c r="C959" s="149"/>
      <c r="D959" s="149" t="s">
        <v>3005</v>
      </c>
      <c r="E959" s="149" t="s">
        <v>1634</v>
      </c>
      <c r="F959" s="149" t="s">
        <v>3078</v>
      </c>
      <c r="G959" s="149"/>
      <c r="H959" s="149" t="s">
        <v>1638</v>
      </c>
      <c r="I959" s="150">
        <v>42072</v>
      </c>
      <c r="J959" s="151" t="s">
        <v>12</v>
      </c>
      <c r="K959" s="150">
        <v>42072</v>
      </c>
      <c r="L959" s="152">
        <f>K959-I959</f>
        <v>0</v>
      </c>
      <c r="M959" s="149" t="s">
        <v>41</v>
      </c>
      <c r="N959" s="149" t="s">
        <v>25</v>
      </c>
      <c r="O959" s="153">
        <f>YEAR(I959)</f>
        <v>2015</v>
      </c>
      <c r="P959" s="154">
        <f>MONTH(I959)</f>
        <v>3</v>
      </c>
    </row>
    <row r="960" spans="1:16">
      <c r="A960" s="149" t="s">
        <v>3238</v>
      </c>
      <c r="B960" s="48" t="s">
        <v>26</v>
      </c>
      <c r="C960" s="149"/>
      <c r="D960" s="149" t="s">
        <v>3005</v>
      </c>
      <c r="E960" s="149" t="s">
        <v>1634</v>
      </c>
      <c r="F960" s="149" t="s">
        <v>3078</v>
      </c>
      <c r="G960" s="149"/>
      <c r="H960" s="149" t="s">
        <v>1638</v>
      </c>
      <c r="I960" s="150">
        <v>42072</v>
      </c>
      <c r="J960" s="151" t="s">
        <v>12</v>
      </c>
      <c r="K960" s="150">
        <v>42072</v>
      </c>
      <c r="L960" s="152">
        <f>K960-I960</f>
        <v>0</v>
      </c>
      <c r="M960" s="149" t="s">
        <v>41</v>
      </c>
      <c r="N960" s="149" t="s">
        <v>25</v>
      </c>
      <c r="O960" s="153">
        <f>YEAR(I960)</f>
        <v>2015</v>
      </c>
      <c r="P960" s="154">
        <f>MONTH(I960)</f>
        <v>3</v>
      </c>
    </row>
    <row r="961" spans="1:16">
      <c r="A961" s="149" t="s">
        <v>3239</v>
      </c>
      <c r="B961" s="48" t="s">
        <v>26</v>
      </c>
      <c r="C961" s="149"/>
      <c r="D961" s="149" t="s">
        <v>3005</v>
      </c>
      <c r="E961" s="149" t="s">
        <v>1634</v>
      </c>
      <c r="F961" s="149" t="s">
        <v>862</v>
      </c>
      <c r="G961" s="149"/>
      <c r="H961" s="149" t="s">
        <v>1638</v>
      </c>
      <c r="I961" s="150">
        <v>42072</v>
      </c>
      <c r="J961" s="151" t="s">
        <v>12</v>
      </c>
      <c r="K961" s="150">
        <v>42072</v>
      </c>
      <c r="L961" s="152">
        <f>K961-I961</f>
        <v>0</v>
      </c>
      <c r="M961" s="149" t="s">
        <v>41</v>
      </c>
      <c r="N961" s="149" t="s">
        <v>25</v>
      </c>
      <c r="O961" s="153">
        <f>YEAR(I961)</f>
        <v>2015</v>
      </c>
      <c r="P961" s="154">
        <f>MONTH(I961)</f>
        <v>3</v>
      </c>
    </row>
    <row r="962" spans="1:16">
      <c r="A962" s="149" t="s">
        <v>3240</v>
      </c>
      <c r="B962" s="48" t="s">
        <v>26</v>
      </c>
      <c r="C962" s="149"/>
      <c r="D962" s="149" t="s">
        <v>3005</v>
      </c>
      <c r="E962" s="149" t="s">
        <v>1634</v>
      </c>
      <c r="F962" s="149" t="s">
        <v>2591</v>
      </c>
      <c r="G962" s="155"/>
      <c r="H962" s="149" t="s">
        <v>1638</v>
      </c>
      <c r="I962" s="150">
        <v>42072</v>
      </c>
      <c r="J962" s="151" t="s">
        <v>12</v>
      </c>
      <c r="K962" s="150">
        <v>42072</v>
      </c>
      <c r="L962" s="152">
        <f>K962-I962</f>
        <v>0</v>
      </c>
      <c r="M962" s="149" t="s">
        <v>41</v>
      </c>
      <c r="N962" s="149" t="s">
        <v>25</v>
      </c>
      <c r="O962" s="153">
        <f>YEAR(I962)</f>
        <v>2015</v>
      </c>
      <c r="P962" s="154">
        <f>MONTH(I962)</f>
        <v>3</v>
      </c>
    </row>
    <row r="963" spans="1:16">
      <c r="A963" s="149" t="s">
        <v>2071</v>
      </c>
      <c r="B963" s="48" t="s">
        <v>26</v>
      </c>
      <c r="C963" s="149"/>
      <c r="D963" s="149" t="s">
        <v>3005</v>
      </c>
      <c r="E963" s="149" t="s">
        <v>1634</v>
      </c>
      <c r="F963" s="149" t="s">
        <v>862</v>
      </c>
      <c r="G963" s="149"/>
      <c r="H963" s="149" t="s">
        <v>1638</v>
      </c>
      <c r="I963" s="150">
        <v>42072</v>
      </c>
      <c r="J963" s="151" t="s">
        <v>12</v>
      </c>
      <c r="K963" s="150">
        <v>42072</v>
      </c>
      <c r="L963" s="152">
        <f>K963-I963</f>
        <v>0</v>
      </c>
      <c r="M963" s="149" t="s">
        <v>41</v>
      </c>
      <c r="N963" s="149" t="s">
        <v>25</v>
      </c>
      <c r="O963" s="153">
        <f>YEAR(I963)</f>
        <v>2015</v>
      </c>
      <c r="P963" s="154">
        <f>MONTH(I963)</f>
        <v>3</v>
      </c>
    </row>
    <row r="964" spans="1:16">
      <c r="A964" s="149" t="s">
        <v>3241</v>
      </c>
      <c r="B964" s="48" t="s">
        <v>26</v>
      </c>
      <c r="C964" s="149"/>
      <c r="D964" s="149" t="s">
        <v>3005</v>
      </c>
      <c r="E964" s="149" t="s">
        <v>1634</v>
      </c>
      <c r="F964" s="149" t="s">
        <v>111</v>
      </c>
      <c r="G964" s="149"/>
      <c r="H964" s="149" t="s">
        <v>3066</v>
      </c>
      <c r="I964" s="150">
        <v>42072</v>
      </c>
      <c r="J964" s="151" t="s">
        <v>12</v>
      </c>
      <c r="K964" s="150">
        <v>42072</v>
      </c>
      <c r="L964" s="152">
        <f>K964-I964</f>
        <v>0</v>
      </c>
      <c r="M964" s="149" t="s">
        <v>41</v>
      </c>
      <c r="N964" s="149" t="s">
        <v>25</v>
      </c>
      <c r="O964" s="153">
        <f>YEAR(I964)</f>
        <v>2015</v>
      </c>
      <c r="P964" s="154">
        <f>MONTH(I964)</f>
        <v>3</v>
      </c>
    </row>
    <row r="965" spans="1:16">
      <c r="A965" s="149" t="s">
        <v>3242</v>
      </c>
      <c r="B965" s="48" t="s">
        <v>26</v>
      </c>
      <c r="C965" s="149"/>
      <c r="D965" s="149" t="s">
        <v>3005</v>
      </c>
      <c r="E965" s="149" t="s">
        <v>1634</v>
      </c>
      <c r="F965" s="149" t="s">
        <v>542</v>
      </c>
      <c r="G965" s="149"/>
      <c r="H965" s="149" t="s">
        <v>1734</v>
      </c>
      <c r="I965" s="150">
        <v>42072</v>
      </c>
      <c r="J965" s="151" t="s">
        <v>12</v>
      </c>
      <c r="K965" s="150">
        <v>42072</v>
      </c>
      <c r="L965" s="152">
        <f>K965-I965</f>
        <v>0</v>
      </c>
      <c r="M965" s="149" t="s">
        <v>41</v>
      </c>
      <c r="N965" s="149" t="s">
        <v>25</v>
      </c>
      <c r="O965" s="153">
        <f>YEAR(I965)</f>
        <v>2015</v>
      </c>
      <c r="P965" s="154">
        <f>MONTH(I965)</f>
        <v>3</v>
      </c>
    </row>
    <row r="966" spans="1:16">
      <c r="A966" s="149" t="s">
        <v>3243</v>
      </c>
      <c r="B966" s="48" t="s">
        <v>26</v>
      </c>
      <c r="C966" s="149"/>
      <c r="D966" s="149" t="s">
        <v>3005</v>
      </c>
      <c r="E966" s="149" t="s">
        <v>1634</v>
      </c>
      <c r="F966" s="149" t="s">
        <v>3257</v>
      </c>
      <c r="G966" s="149"/>
      <c r="H966" s="149" t="s">
        <v>2078</v>
      </c>
      <c r="I966" s="150">
        <v>42072</v>
      </c>
      <c r="J966" s="151" t="s">
        <v>12</v>
      </c>
      <c r="K966" s="150">
        <v>42072</v>
      </c>
      <c r="L966" s="152">
        <f>K966-I966</f>
        <v>0</v>
      </c>
      <c r="M966" s="149" t="s">
        <v>41</v>
      </c>
      <c r="N966" s="149" t="s">
        <v>25</v>
      </c>
      <c r="O966" s="153">
        <f>YEAR(I966)</f>
        <v>2015</v>
      </c>
      <c r="P966" s="154">
        <f>MONTH(I966)</f>
        <v>3</v>
      </c>
    </row>
    <row r="967" spans="1:16">
      <c r="A967" s="149" t="s">
        <v>3244</v>
      </c>
      <c r="B967" s="48" t="s">
        <v>26</v>
      </c>
      <c r="C967" s="149"/>
      <c r="D967" s="149" t="s">
        <v>3005</v>
      </c>
      <c r="E967" s="149" t="s">
        <v>1634</v>
      </c>
      <c r="F967" s="149" t="s">
        <v>3078</v>
      </c>
      <c r="G967" s="149"/>
      <c r="H967" s="149" t="s">
        <v>1638</v>
      </c>
      <c r="I967" s="150">
        <v>42072</v>
      </c>
      <c r="J967" s="151" t="s">
        <v>12</v>
      </c>
      <c r="K967" s="150">
        <v>42072</v>
      </c>
      <c r="L967" s="152">
        <f>K967-I967</f>
        <v>0</v>
      </c>
      <c r="M967" s="149" t="s">
        <v>41</v>
      </c>
      <c r="N967" s="149" t="s">
        <v>25</v>
      </c>
      <c r="O967" s="153">
        <f>YEAR(I967)</f>
        <v>2015</v>
      </c>
      <c r="P967" s="154">
        <f>MONTH(I967)</f>
        <v>3</v>
      </c>
    </row>
    <row r="968" spans="1:16">
      <c r="A968" s="149" t="s">
        <v>3245</v>
      </c>
      <c r="B968" s="48" t="s">
        <v>26</v>
      </c>
      <c r="C968" s="149"/>
      <c r="D968" s="149" t="s">
        <v>3005</v>
      </c>
      <c r="E968" s="149" t="s">
        <v>1634</v>
      </c>
      <c r="F968" s="149" t="s">
        <v>2591</v>
      </c>
      <c r="G968" s="155"/>
      <c r="H968" s="149" t="s">
        <v>1638</v>
      </c>
      <c r="I968" s="150">
        <v>42072</v>
      </c>
      <c r="J968" s="151" t="s">
        <v>12</v>
      </c>
      <c r="K968" s="150">
        <v>42072</v>
      </c>
      <c r="L968" s="152">
        <f>K968-I968</f>
        <v>0</v>
      </c>
      <c r="M968" s="149" t="s">
        <v>41</v>
      </c>
      <c r="N968" s="149" t="s">
        <v>482</v>
      </c>
      <c r="O968" s="153">
        <f>YEAR(I968)</f>
        <v>2015</v>
      </c>
      <c r="P968" s="154">
        <f>MONTH(I968)</f>
        <v>3</v>
      </c>
    </row>
    <row r="969" spans="1:16">
      <c r="A969" s="149" t="s">
        <v>3246</v>
      </c>
      <c r="B969" s="48" t="s">
        <v>26</v>
      </c>
      <c r="C969" s="149"/>
      <c r="D969" s="149" t="s">
        <v>3005</v>
      </c>
      <c r="E969" s="149" t="s">
        <v>1634</v>
      </c>
      <c r="F969" s="149" t="s">
        <v>3078</v>
      </c>
      <c r="G969" s="149"/>
      <c r="H969" s="149" t="s">
        <v>1638</v>
      </c>
      <c r="I969" s="150">
        <v>42072</v>
      </c>
      <c r="J969" s="151" t="s">
        <v>12</v>
      </c>
      <c r="K969" s="150">
        <v>42072</v>
      </c>
      <c r="L969" s="152">
        <f>K969-I969</f>
        <v>0</v>
      </c>
      <c r="M969" s="149" t="s">
        <v>41</v>
      </c>
      <c r="N969" s="149" t="s">
        <v>25</v>
      </c>
      <c r="O969" s="153">
        <f>YEAR(I969)</f>
        <v>2015</v>
      </c>
      <c r="P969" s="154">
        <f>MONTH(I969)</f>
        <v>3</v>
      </c>
    </row>
    <row r="970" spans="1:16">
      <c r="A970" s="149" t="s">
        <v>3247</v>
      </c>
      <c r="B970" s="48" t="s">
        <v>26</v>
      </c>
      <c r="C970" s="149"/>
      <c r="D970" s="149" t="s">
        <v>3005</v>
      </c>
      <c r="E970" s="149" t="s">
        <v>1634</v>
      </c>
      <c r="F970" s="149" t="s">
        <v>914</v>
      </c>
      <c r="G970" s="149"/>
      <c r="H970" s="149" t="s">
        <v>1638</v>
      </c>
      <c r="I970" s="150">
        <v>42072</v>
      </c>
      <c r="J970" s="151" t="s">
        <v>12</v>
      </c>
      <c r="K970" s="150">
        <v>42072</v>
      </c>
      <c r="L970" s="152">
        <f>K970-I970</f>
        <v>0</v>
      </c>
      <c r="M970" s="149" t="s">
        <v>41</v>
      </c>
      <c r="N970" s="169" t="s">
        <v>25</v>
      </c>
      <c r="O970" s="153">
        <f>YEAR(I970)</f>
        <v>2015</v>
      </c>
      <c r="P970" s="154">
        <f>MONTH(I970)</f>
        <v>3</v>
      </c>
    </row>
    <row r="971" spans="1:16">
      <c r="A971" s="149" t="s">
        <v>3248</v>
      </c>
      <c r="B971" s="48" t="s">
        <v>26</v>
      </c>
      <c r="C971" s="149"/>
      <c r="D971" s="149" t="s">
        <v>3005</v>
      </c>
      <c r="E971" s="149" t="s">
        <v>1634</v>
      </c>
      <c r="F971" s="149" t="s">
        <v>3015</v>
      </c>
      <c r="G971" s="149"/>
      <c r="H971" s="149" t="s">
        <v>3015</v>
      </c>
      <c r="I971" s="150">
        <v>42072</v>
      </c>
      <c r="J971" s="151" t="s">
        <v>12</v>
      </c>
      <c r="K971" s="150">
        <v>42072</v>
      </c>
      <c r="L971" s="152">
        <f>K971-I971</f>
        <v>0</v>
      </c>
      <c r="M971" s="149" t="s">
        <v>41</v>
      </c>
      <c r="N971" s="149" t="s">
        <v>3150</v>
      </c>
      <c r="O971" s="153">
        <f>YEAR(I971)</f>
        <v>2015</v>
      </c>
      <c r="P971" s="154">
        <f>MONTH(I971)</f>
        <v>3</v>
      </c>
    </row>
    <row r="972" spans="1:16">
      <c r="A972" s="149" t="s">
        <v>3249</v>
      </c>
      <c r="B972" s="48" t="s">
        <v>26</v>
      </c>
      <c r="C972" s="149"/>
      <c r="D972" s="149" t="s">
        <v>3005</v>
      </c>
      <c r="E972" s="149" t="s">
        <v>1634</v>
      </c>
      <c r="F972" s="149" t="s">
        <v>3015</v>
      </c>
      <c r="G972" s="149"/>
      <c r="H972" s="149" t="s">
        <v>3015</v>
      </c>
      <c r="I972" s="150">
        <v>42072</v>
      </c>
      <c r="J972" s="151" t="s">
        <v>12</v>
      </c>
      <c r="K972" s="150">
        <v>42072</v>
      </c>
      <c r="L972" s="152">
        <f>K972-I972</f>
        <v>0</v>
      </c>
      <c r="M972" s="149" t="s">
        <v>41</v>
      </c>
      <c r="N972" s="149" t="s">
        <v>25</v>
      </c>
      <c r="O972" s="153">
        <f>YEAR(I972)</f>
        <v>2015</v>
      </c>
      <c r="P972" s="154">
        <f>MONTH(I972)</f>
        <v>3</v>
      </c>
    </row>
    <row r="973" spans="1:16">
      <c r="A973" s="149" t="s">
        <v>3250</v>
      </c>
      <c r="B973" s="48" t="s">
        <v>26</v>
      </c>
      <c r="C973" s="149"/>
      <c r="D973" s="149" t="s">
        <v>3005</v>
      </c>
      <c r="E973" s="149" t="s">
        <v>1634</v>
      </c>
      <c r="F973" s="149" t="s">
        <v>914</v>
      </c>
      <c r="G973" s="149"/>
      <c r="H973" s="149" t="s">
        <v>1638</v>
      </c>
      <c r="I973" s="150">
        <v>42072</v>
      </c>
      <c r="J973" s="151" t="s">
        <v>12</v>
      </c>
      <c r="K973" s="150">
        <v>42072</v>
      </c>
      <c r="L973" s="152">
        <f>K973-I973</f>
        <v>0</v>
      </c>
      <c r="M973" s="149" t="s">
        <v>41</v>
      </c>
      <c r="N973" s="149" t="s">
        <v>25</v>
      </c>
      <c r="O973" s="153">
        <f>YEAR(I973)</f>
        <v>2015</v>
      </c>
      <c r="P973" s="154">
        <f>MONTH(I973)</f>
        <v>3</v>
      </c>
    </row>
    <row r="974" spans="1:16">
      <c r="A974" s="149" t="s">
        <v>3251</v>
      </c>
      <c r="B974" s="48" t="s">
        <v>26</v>
      </c>
      <c r="C974" s="149"/>
      <c r="D974" s="149" t="s">
        <v>3005</v>
      </c>
      <c r="E974" s="149" t="s">
        <v>1634</v>
      </c>
      <c r="F974" s="149" t="s">
        <v>3258</v>
      </c>
      <c r="G974" s="149"/>
      <c r="H974" s="149" t="s">
        <v>1953</v>
      </c>
      <c r="I974" s="150">
        <v>42072</v>
      </c>
      <c r="J974" s="151" t="s">
        <v>12</v>
      </c>
      <c r="K974" s="150">
        <v>42072</v>
      </c>
      <c r="L974" s="152">
        <f>K974-I974</f>
        <v>0</v>
      </c>
      <c r="M974" s="149" t="s">
        <v>41</v>
      </c>
      <c r="N974" s="149" t="s">
        <v>25</v>
      </c>
      <c r="O974" s="153">
        <f>YEAR(I974)</f>
        <v>2015</v>
      </c>
      <c r="P974" s="154">
        <f>MONTH(I974)</f>
        <v>3</v>
      </c>
    </row>
    <row r="975" spans="1:16">
      <c r="A975" s="149" t="s">
        <v>3252</v>
      </c>
      <c r="B975" s="48" t="s">
        <v>26</v>
      </c>
      <c r="C975" s="149"/>
      <c r="D975" s="149" t="s">
        <v>3005</v>
      </c>
      <c r="E975" s="149" t="s">
        <v>1634</v>
      </c>
      <c r="F975" s="149" t="s">
        <v>2591</v>
      </c>
      <c r="G975" s="149"/>
      <c r="H975" s="149" t="s">
        <v>1638</v>
      </c>
      <c r="I975" s="150">
        <v>42072</v>
      </c>
      <c r="J975" s="151" t="s">
        <v>12</v>
      </c>
      <c r="K975" s="150">
        <v>42072</v>
      </c>
      <c r="L975" s="152">
        <f>K975-I975</f>
        <v>0</v>
      </c>
      <c r="M975" s="149" t="s">
        <v>41</v>
      </c>
      <c r="N975" s="149" t="s">
        <v>25</v>
      </c>
      <c r="O975" s="153">
        <f>YEAR(I975)</f>
        <v>2015</v>
      </c>
      <c r="P975" s="154">
        <f>MONTH(I975)</f>
        <v>3</v>
      </c>
    </row>
    <row r="976" spans="1:16">
      <c r="A976" s="149" t="s">
        <v>3253</v>
      </c>
      <c r="B976" s="48" t="s">
        <v>26</v>
      </c>
      <c r="C976" s="149"/>
      <c r="D976" s="149" t="s">
        <v>3005</v>
      </c>
      <c r="E976" s="149" t="s">
        <v>1634</v>
      </c>
      <c r="F976" s="149" t="s">
        <v>2591</v>
      </c>
      <c r="G976" s="149"/>
      <c r="H976" s="149" t="s">
        <v>1638</v>
      </c>
      <c r="I976" s="150">
        <v>42072</v>
      </c>
      <c r="J976" s="151" t="s">
        <v>12</v>
      </c>
      <c r="K976" s="150">
        <v>42072</v>
      </c>
      <c r="L976" s="152">
        <f>K976-I976</f>
        <v>0</v>
      </c>
      <c r="M976" s="149" t="s">
        <v>41</v>
      </c>
      <c r="N976" s="149" t="s">
        <v>25</v>
      </c>
      <c r="O976" s="153">
        <f>YEAR(I976)</f>
        <v>2015</v>
      </c>
      <c r="P976" s="154">
        <f>MONTH(I976)</f>
        <v>3</v>
      </c>
    </row>
    <row r="977" spans="1:16">
      <c r="A977" s="149" t="s">
        <v>3254</v>
      </c>
      <c r="B977" s="48" t="s">
        <v>26</v>
      </c>
      <c r="C977" s="149"/>
      <c r="D977" s="149" t="s">
        <v>3005</v>
      </c>
      <c r="E977" s="149" t="s">
        <v>1634</v>
      </c>
      <c r="F977" s="149" t="s">
        <v>3259</v>
      </c>
      <c r="G977" s="149"/>
      <c r="H977" s="149" t="s">
        <v>1734</v>
      </c>
      <c r="I977" s="150">
        <v>42072</v>
      </c>
      <c r="J977" s="151" t="s">
        <v>12</v>
      </c>
      <c r="K977" s="150">
        <v>42072</v>
      </c>
      <c r="L977" s="152">
        <f>K977-I977</f>
        <v>0</v>
      </c>
      <c r="M977" s="149" t="s">
        <v>717</v>
      </c>
      <c r="N977" s="149" t="s">
        <v>3223</v>
      </c>
      <c r="O977" s="153">
        <f>YEAR(I977)</f>
        <v>2015</v>
      </c>
      <c r="P977" s="154">
        <f>MONTH(I977)</f>
        <v>3</v>
      </c>
    </row>
    <row r="978" spans="1:16">
      <c r="A978" s="149" t="s">
        <v>3255</v>
      </c>
      <c r="B978" s="48" t="s">
        <v>26</v>
      </c>
      <c r="C978" s="149"/>
      <c r="D978" s="149" t="s">
        <v>3005</v>
      </c>
      <c r="E978" s="149" t="s">
        <v>1634</v>
      </c>
      <c r="F978" s="149" t="s">
        <v>542</v>
      </c>
      <c r="G978" s="149"/>
      <c r="H978" s="149" t="s">
        <v>1734</v>
      </c>
      <c r="I978" s="150">
        <v>42072</v>
      </c>
      <c r="J978" s="151" t="s">
        <v>12</v>
      </c>
      <c r="K978" s="150">
        <v>42072</v>
      </c>
      <c r="L978" s="152">
        <f>K978-I978</f>
        <v>0</v>
      </c>
      <c r="M978" s="149" t="s">
        <v>41</v>
      </c>
      <c r="N978" s="149" t="s">
        <v>25</v>
      </c>
      <c r="O978" s="153">
        <f>YEAR(I978)</f>
        <v>2015</v>
      </c>
      <c r="P978" s="154">
        <f>MONTH(I978)</f>
        <v>3</v>
      </c>
    </row>
    <row r="979" spans="1:16">
      <c r="A979" s="149" t="s">
        <v>4006</v>
      </c>
      <c r="B979" s="48" t="s">
        <v>832</v>
      </c>
      <c r="C979" s="149" t="s">
        <v>718</v>
      </c>
      <c r="D979" s="149" t="s">
        <v>1150</v>
      </c>
      <c r="E979" s="149" t="s">
        <v>1634</v>
      </c>
      <c r="F979" s="37" t="s">
        <v>1977</v>
      </c>
      <c r="G979" s="149"/>
      <c r="H979" s="149"/>
      <c r="I979" s="150">
        <v>42069</v>
      </c>
      <c r="J979" s="151" t="s">
        <v>12</v>
      </c>
      <c r="K979" s="150">
        <v>42069</v>
      </c>
      <c r="L979" s="152">
        <f>K979-I979</f>
        <v>0</v>
      </c>
      <c r="M979" s="149" t="s">
        <v>41</v>
      </c>
      <c r="N979" s="37" t="s">
        <v>482</v>
      </c>
      <c r="O979" s="153">
        <f>YEAR(I979)</f>
        <v>2015</v>
      </c>
      <c r="P979" s="154">
        <f>MONTH(I979)</f>
        <v>3</v>
      </c>
    </row>
    <row r="980" spans="1:16">
      <c r="A980" s="149" t="s">
        <v>4007</v>
      </c>
      <c r="B980" s="48" t="s">
        <v>832</v>
      </c>
      <c r="C980" s="149" t="s">
        <v>718</v>
      </c>
      <c r="D980" s="149" t="s">
        <v>1150</v>
      </c>
      <c r="E980" s="149" t="s">
        <v>1634</v>
      </c>
      <c r="F980" s="37" t="s">
        <v>1977</v>
      </c>
      <c r="G980" s="149"/>
      <c r="H980" s="149"/>
      <c r="I980" s="150">
        <v>42069</v>
      </c>
      <c r="J980" s="151" t="s">
        <v>12</v>
      </c>
      <c r="K980" s="150">
        <v>42069</v>
      </c>
      <c r="L980" s="152">
        <f>K980-I980</f>
        <v>0</v>
      </c>
      <c r="M980" s="149" t="s">
        <v>41</v>
      </c>
      <c r="N980" s="37" t="s">
        <v>25</v>
      </c>
      <c r="O980" s="153">
        <f>YEAR(I980)</f>
        <v>2015</v>
      </c>
      <c r="P980" s="154">
        <f>MONTH(I980)</f>
        <v>3</v>
      </c>
    </row>
    <row r="981" spans="1:16">
      <c r="A981" s="149" t="s">
        <v>4008</v>
      </c>
      <c r="B981" s="48" t="s">
        <v>832</v>
      </c>
      <c r="C981" s="149" t="s">
        <v>718</v>
      </c>
      <c r="D981" s="149" t="s">
        <v>1150</v>
      </c>
      <c r="E981" s="149" t="s">
        <v>1634</v>
      </c>
      <c r="F981" s="37" t="s">
        <v>846</v>
      </c>
      <c r="G981" s="149"/>
      <c r="H981" s="149"/>
      <c r="I981" s="150">
        <v>42069</v>
      </c>
      <c r="J981" s="151" t="s">
        <v>12</v>
      </c>
      <c r="K981" s="150">
        <v>42069</v>
      </c>
      <c r="L981" s="152">
        <f>K981-I981</f>
        <v>0</v>
      </c>
      <c r="M981" s="149" t="s">
        <v>41</v>
      </c>
      <c r="N981" s="37" t="s">
        <v>25</v>
      </c>
      <c r="O981" s="153">
        <f>YEAR(I981)</f>
        <v>2015</v>
      </c>
      <c r="P981" s="154">
        <f>MONTH(I981)</f>
        <v>3</v>
      </c>
    </row>
    <row r="982" spans="1:16">
      <c r="A982" s="149" t="s">
        <v>3628</v>
      </c>
      <c r="B982" s="48" t="s">
        <v>832</v>
      </c>
      <c r="C982" s="149" t="s">
        <v>718</v>
      </c>
      <c r="D982" s="149" t="s">
        <v>1150</v>
      </c>
      <c r="E982" s="149" t="s">
        <v>1634</v>
      </c>
      <c r="F982" s="37" t="s">
        <v>4032</v>
      </c>
      <c r="G982" s="149"/>
      <c r="H982" s="149"/>
      <c r="I982" s="150">
        <v>42069</v>
      </c>
      <c r="J982" s="151" t="s">
        <v>12</v>
      </c>
      <c r="K982" s="150">
        <v>42069</v>
      </c>
      <c r="L982" s="152">
        <f>K982-I982</f>
        <v>0</v>
      </c>
      <c r="M982" s="149" t="s">
        <v>41</v>
      </c>
      <c r="N982" s="37" t="s">
        <v>3080</v>
      </c>
      <c r="O982" s="153">
        <f>YEAR(I982)</f>
        <v>2015</v>
      </c>
      <c r="P982" s="154">
        <f>MONTH(I982)</f>
        <v>3</v>
      </c>
    </row>
    <row r="983" spans="1:16">
      <c r="A983" s="149" t="s">
        <v>4009</v>
      </c>
      <c r="B983" s="48" t="s">
        <v>832</v>
      </c>
      <c r="C983" s="149" t="s">
        <v>718</v>
      </c>
      <c r="D983" s="149" t="s">
        <v>1150</v>
      </c>
      <c r="E983" s="149" t="s">
        <v>1634</v>
      </c>
      <c r="F983" s="37" t="s">
        <v>3078</v>
      </c>
      <c r="G983" s="149"/>
      <c r="H983" s="149"/>
      <c r="I983" s="150">
        <v>42069</v>
      </c>
      <c r="J983" s="151" t="s">
        <v>12</v>
      </c>
      <c r="K983" s="150">
        <v>42069</v>
      </c>
      <c r="L983" s="152">
        <f>K983-I983</f>
        <v>0</v>
      </c>
      <c r="M983" s="149" t="s">
        <v>41</v>
      </c>
      <c r="N983" s="37" t="s">
        <v>25</v>
      </c>
      <c r="O983" s="153">
        <f>YEAR(I983)</f>
        <v>2015</v>
      </c>
      <c r="P983" s="154">
        <f>MONTH(I983)</f>
        <v>3</v>
      </c>
    </row>
    <row r="984" spans="1:16">
      <c r="A984" s="149" t="s">
        <v>4010</v>
      </c>
      <c r="B984" s="48" t="s">
        <v>832</v>
      </c>
      <c r="C984" s="149" t="s">
        <v>718</v>
      </c>
      <c r="D984" s="149" t="s">
        <v>1150</v>
      </c>
      <c r="E984" s="149" t="s">
        <v>1634</v>
      </c>
      <c r="F984" s="37" t="s">
        <v>3812</v>
      </c>
      <c r="G984" s="149"/>
      <c r="H984" s="149"/>
      <c r="I984" s="150">
        <v>42069</v>
      </c>
      <c r="J984" s="151" t="s">
        <v>12</v>
      </c>
      <c r="K984" s="150">
        <v>42069</v>
      </c>
      <c r="L984" s="152">
        <f>K984-I984</f>
        <v>0</v>
      </c>
      <c r="M984" s="149" t="s">
        <v>41</v>
      </c>
      <c r="N984" s="37" t="s">
        <v>482</v>
      </c>
      <c r="O984" s="153">
        <f>YEAR(I984)</f>
        <v>2015</v>
      </c>
      <c r="P984" s="154">
        <f>MONTH(I984)</f>
        <v>3</v>
      </c>
    </row>
    <row r="985" spans="1:16">
      <c r="A985" s="149" t="s">
        <v>4011</v>
      </c>
      <c r="B985" s="48" t="s">
        <v>832</v>
      </c>
      <c r="C985" s="149" t="s">
        <v>718</v>
      </c>
      <c r="D985" s="149" t="s">
        <v>1150</v>
      </c>
      <c r="E985" s="149" t="s">
        <v>1634</v>
      </c>
      <c r="F985" s="37" t="s">
        <v>3015</v>
      </c>
      <c r="G985" s="149"/>
      <c r="H985" s="149"/>
      <c r="I985" s="150">
        <v>42069</v>
      </c>
      <c r="J985" s="151" t="s">
        <v>12</v>
      </c>
      <c r="K985" s="150">
        <v>42069</v>
      </c>
      <c r="L985" s="152">
        <f>K985-I985</f>
        <v>0</v>
      </c>
      <c r="M985" s="149" t="s">
        <v>41</v>
      </c>
      <c r="N985" s="37" t="s">
        <v>25</v>
      </c>
      <c r="O985" s="153">
        <f>YEAR(I985)</f>
        <v>2015</v>
      </c>
      <c r="P985" s="154">
        <f>MONTH(I985)</f>
        <v>3</v>
      </c>
    </row>
    <row r="986" spans="1:16">
      <c r="A986" s="149" t="s">
        <v>4012</v>
      </c>
      <c r="B986" s="48" t="s">
        <v>832</v>
      </c>
      <c r="C986" s="149" t="s">
        <v>718</v>
      </c>
      <c r="D986" s="149" t="s">
        <v>1150</v>
      </c>
      <c r="E986" s="149" t="s">
        <v>1634</v>
      </c>
      <c r="F986" s="37" t="s">
        <v>914</v>
      </c>
      <c r="G986" s="149"/>
      <c r="H986" s="149"/>
      <c r="I986" s="150">
        <v>42069</v>
      </c>
      <c r="J986" s="151" t="s">
        <v>12</v>
      </c>
      <c r="K986" s="150">
        <v>42069</v>
      </c>
      <c r="L986" s="152">
        <f>K986-I986</f>
        <v>0</v>
      </c>
      <c r="M986" s="149" t="s">
        <v>41</v>
      </c>
      <c r="N986" s="37" t="s">
        <v>25</v>
      </c>
      <c r="O986" s="153">
        <f>YEAR(I986)</f>
        <v>2015</v>
      </c>
      <c r="P986" s="154">
        <f>MONTH(I986)</f>
        <v>3</v>
      </c>
    </row>
    <row r="987" spans="1:16">
      <c r="A987" s="149" t="s">
        <v>2092</v>
      </c>
      <c r="B987" s="48" t="s">
        <v>832</v>
      </c>
      <c r="C987" s="149" t="s">
        <v>718</v>
      </c>
      <c r="D987" s="149" t="s">
        <v>1150</v>
      </c>
      <c r="E987" s="149" t="s">
        <v>1634</v>
      </c>
      <c r="F987" s="37" t="s">
        <v>3078</v>
      </c>
      <c r="G987" s="149"/>
      <c r="H987" s="149"/>
      <c r="I987" s="150">
        <v>42069</v>
      </c>
      <c r="J987" s="151" t="s">
        <v>12</v>
      </c>
      <c r="K987" s="150">
        <v>42069</v>
      </c>
      <c r="L987" s="152">
        <f>K987-I987</f>
        <v>0</v>
      </c>
      <c r="M987" s="149" t="s">
        <v>41</v>
      </c>
      <c r="N987" s="37" t="s">
        <v>25</v>
      </c>
      <c r="O987" s="153">
        <f>YEAR(I987)</f>
        <v>2015</v>
      </c>
      <c r="P987" s="154">
        <f>MONTH(I987)</f>
        <v>3</v>
      </c>
    </row>
    <row r="988" spans="1:16">
      <c r="A988" s="149" t="s">
        <v>4013</v>
      </c>
      <c r="B988" s="48" t="s">
        <v>832</v>
      </c>
      <c r="C988" s="149" t="s">
        <v>718</v>
      </c>
      <c r="D988" s="149" t="s">
        <v>1150</v>
      </c>
      <c r="E988" s="149" t="s">
        <v>1634</v>
      </c>
      <c r="F988" s="37" t="s">
        <v>3373</v>
      </c>
      <c r="G988" s="149"/>
      <c r="H988" s="149"/>
      <c r="I988" s="150">
        <v>42069</v>
      </c>
      <c r="J988" s="151" t="s">
        <v>12</v>
      </c>
      <c r="K988" s="150">
        <v>42069</v>
      </c>
      <c r="L988" s="152">
        <f>K988-I988</f>
        <v>0</v>
      </c>
      <c r="M988" s="149" t="s">
        <v>41</v>
      </c>
      <c r="N988" s="37" t="s">
        <v>482</v>
      </c>
      <c r="O988" s="153">
        <f>YEAR(I988)</f>
        <v>2015</v>
      </c>
      <c r="P988" s="154">
        <f>MONTH(I988)</f>
        <v>3</v>
      </c>
    </row>
    <row r="989" spans="1:16">
      <c r="A989" s="149" t="s">
        <v>4014</v>
      </c>
      <c r="B989" s="48" t="s">
        <v>832</v>
      </c>
      <c r="C989" s="149" t="s">
        <v>718</v>
      </c>
      <c r="D989" s="149" t="s">
        <v>1150</v>
      </c>
      <c r="E989" s="149" t="s">
        <v>1634</v>
      </c>
      <c r="F989" s="37" t="s">
        <v>914</v>
      </c>
      <c r="G989" s="149"/>
      <c r="H989" s="149"/>
      <c r="I989" s="150">
        <v>42069</v>
      </c>
      <c r="J989" s="151" t="s">
        <v>12</v>
      </c>
      <c r="K989" s="150">
        <v>42069</v>
      </c>
      <c r="L989" s="152">
        <f>K989-I989</f>
        <v>0</v>
      </c>
      <c r="M989" s="149" t="s">
        <v>41</v>
      </c>
      <c r="N989" s="37" t="s">
        <v>3080</v>
      </c>
      <c r="O989" s="153">
        <f>YEAR(I989)</f>
        <v>2015</v>
      </c>
      <c r="P989" s="154">
        <f>MONTH(I989)</f>
        <v>3</v>
      </c>
    </row>
    <row r="990" spans="1:16">
      <c r="A990" s="149" t="s">
        <v>4015</v>
      </c>
      <c r="B990" s="48" t="s">
        <v>832</v>
      </c>
      <c r="C990" s="149" t="s">
        <v>718</v>
      </c>
      <c r="D990" s="149" t="s">
        <v>1150</v>
      </c>
      <c r="E990" s="149" t="s">
        <v>1634</v>
      </c>
      <c r="F990" s="37" t="s">
        <v>3373</v>
      </c>
      <c r="G990" s="149"/>
      <c r="H990" s="149"/>
      <c r="I990" s="150">
        <v>42069</v>
      </c>
      <c r="J990" s="151" t="s">
        <v>12</v>
      </c>
      <c r="K990" s="150">
        <v>42069</v>
      </c>
      <c r="L990" s="152">
        <f>K990-I990</f>
        <v>0</v>
      </c>
      <c r="M990" s="149" t="s">
        <v>41</v>
      </c>
      <c r="N990" s="37" t="s">
        <v>3150</v>
      </c>
      <c r="O990" s="153">
        <f>YEAR(I990)</f>
        <v>2015</v>
      </c>
      <c r="P990" s="154">
        <f>MONTH(I990)</f>
        <v>3</v>
      </c>
    </row>
    <row r="991" spans="1:16">
      <c r="A991" s="149" t="s">
        <v>4016</v>
      </c>
      <c r="B991" s="48" t="s">
        <v>832</v>
      </c>
      <c r="C991" s="149" t="s">
        <v>718</v>
      </c>
      <c r="D991" s="149" t="s">
        <v>1150</v>
      </c>
      <c r="E991" s="149" t="s">
        <v>1634</v>
      </c>
      <c r="F991" s="37" t="s">
        <v>3078</v>
      </c>
      <c r="G991" s="149"/>
      <c r="H991" s="149"/>
      <c r="I991" s="150">
        <v>42069</v>
      </c>
      <c r="J991" s="151" t="s">
        <v>12</v>
      </c>
      <c r="K991" s="150">
        <v>42069</v>
      </c>
      <c r="L991" s="152">
        <f>K991-I991</f>
        <v>0</v>
      </c>
      <c r="M991" s="149" t="s">
        <v>41</v>
      </c>
      <c r="N991" s="37" t="s">
        <v>25</v>
      </c>
      <c r="O991" s="153">
        <f>YEAR(I991)</f>
        <v>2015</v>
      </c>
      <c r="P991" s="154">
        <f>MONTH(I991)</f>
        <v>3</v>
      </c>
    </row>
    <row r="992" spans="1:16">
      <c r="A992" s="149" t="s">
        <v>4017</v>
      </c>
      <c r="B992" s="48" t="s">
        <v>832</v>
      </c>
      <c r="C992" s="149" t="s">
        <v>718</v>
      </c>
      <c r="D992" s="149" t="s">
        <v>1150</v>
      </c>
      <c r="E992" s="149" t="s">
        <v>1634</v>
      </c>
      <c r="F992" s="37" t="s">
        <v>3078</v>
      </c>
      <c r="G992" s="149"/>
      <c r="H992" s="149"/>
      <c r="I992" s="150">
        <v>42069</v>
      </c>
      <c r="J992" s="151" t="s">
        <v>12</v>
      </c>
      <c r="K992" s="150">
        <v>42069</v>
      </c>
      <c r="L992" s="152">
        <f>K992-I992</f>
        <v>0</v>
      </c>
      <c r="M992" s="149" t="s">
        <v>41</v>
      </c>
      <c r="N992" s="37" t="s">
        <v>25</v>
      </c>
      <c r="O992" s="153">
        <f>YEAR(I992)</f>
        <v>2015</v>
      </c>
      <c r="P992" s="154">
        <f>MONTH(I992)</f>
        <v>3</v>
      </c>
    </row>
    <row r="993" spans="1:16">
      <c r="A993" s="149" t="s">
        <v>4018</v>
      </c>
      <c r="B993" s="48" t="s">
        <v>832</v>
      </c>
      <c r="C993" s="149" t="s">
        <v>718</v>
      </c>
      <c r="D993" s="149" t="s">
        <v>1150</v>
      </c>
      <c r="E993" s="149" t="s">
        <v>1634</v>
      </c>
      <c r="F993" s="37" t="s">
        <v>862</v>
      </c>
      <c r="G993" s="149"/>
      <c r="H993" s="149"/>
      <c r="I993" s="150">
        <v>42069</v>
      </c>
      <c r="J993" s="151" t="s">
        <v>12</v>
      </c>
      <c r="K993" s="150">
        <v>42069</v>
      </c>
      <c r="L993" s="152">
        <f>K993-I993</f>
        <v>0</v>
      </c>
      <c r="M993" s="149" t="s">
        <v>41</v>
      </c>
      <c r="N993" s="37" t="s">
        <v>3080</v>
      </c>
      <c r="O993" s="153">
        <f>YEAR(I993)</f>
        <v>2015</v>
      </c>
      <c r="P993" s="154">
        <f>MONTH(I993)</f>
        <v>3</v>
      </c>
    </row>
    <row r="994" spans="1:16">
      <c r="A994" s="149" t="s">
        <v>4019</v>
      </c>
      <c r="B994" s="48" t="s">
        <v>832</v>
      </c>
      <c r="C994" s="149" t="s">
        <v>718</v>
      </c>
      <c r="D994" s="149" t="s">
        <v>1150</v>
      </c>
      <c r="E994" s="149" t="s">
        <v>1634</v>
      </c>
      <c r="F994" s="37" t="s">
        <v>862</v>
      </c>
      <c r="G994" s="149"/>
      <c r="H994" s="149"/>
      <c r="I994" s="150">
        <v>42069</v>
      </c>
      <c r="J994" s="151" t="s">
        <v>12</v>
      </c>
      <c r="K994" s="150">
        <v>42069</v>
      </c>
      <c r="L994" s="152">
        <f>K994-I994</f>
        <v>0</v>
      </c>
      <c r="M994" s="149" t="s">
        <v>41</v>
      </c>
      <c r="N994" s="37" t="s">
        <v>3080</v>
      </c>
      <c r="O994" s="153">
        <f>YEAR(I994)</f>
        <v>2015</v>
      </c>
      <c r="P994" s="154">
        <f>MONTH(I994)</f>
        <v>3</v>
      </c>
    </row>
    <row r="995" spans="1:16">
      <c r="A995" s="149" t="s">
        <v>3101</v>
      </c>
      <c r="B995" s="48" t="s">
        <v>832</v>
      </c>
      <c r="C995" s="149" t="s">
        <v>718</v>
      </c>
      <c r="D995" s="149" t="s">
        <v>1150</v>
      </c>
      <c r="E995" s="149" t="s">
        <v>1634</v>
      </c>
      <c r="F995" s="37" t="s">
        <v>3078</v>
      </c>
      <c r="G995" s="149"/>
      <c r="H995" s="149"/>
      <c r="I995" s="150">
        <v>42069</v>
      </c>
      <c r="J995" s="151" t="s">
        <v>12</v>
      </c>
      <c r="K995" s="150">
        <v>42069</v>
      </c>
      <c r="L995" s="152">
        <f>K995-I995</f>
        <v>0</v>
      </c>
      <c r="M995" s="149" t="s">
        <v>41</v>
      </c>
      <c r="N995" s="37" t="s">
        <v>3080</v>
      </c>
      <c r="O995" s="153">
        <f>YEAR(I995)</f>
        <v>2015</v>
      </c>
      <c r="P995" s="154">
        <f>MONTH(I995)</f>
        <v>3</v>
      </c>
    </row>
    <row r="996" spans="1:16">
      <c r="A996" s="149" t="s">
        <v>4020</v>
      </c>
      <c r="B996" s="48" t="s">
        <v>832</v>
      </c>
      <c r="C996" s="149" t="s">
        <v>718</v>
      </c>
      <c r="D996" s="149" t="s">
        <v>1150</v>
      </c>
      <c r="E996" s="149" t="s">
        <v>1634</v>
      </c>
      <c r="F996" s="37" t="s">
        <v>39</v>
      </c>
      <c r="G996" s="149"/>
      <c r="H996" s="149"/>
      <c r="I996" s="150">
        <v>42069</v>
      </c>
      <c r="J996" s="151" t="s">
        <v>12</v>
      </c>
      <c r="K996" s="150">
        <v>42069</v>
      </c>
      <c r="L996" s="152">
        <f>K996-I996</f>
        <v>0</v>
      </c>
      <c r="M996" s="149" t="s">
        <v>41</v>
      </c>
      <c r="N996" s="37" t="s">
        <v>3080</v>
      </c>
      <c r="O996" s="153">
        <f>YEAR(I996)</f>
        <v>2015</v>
      </c>
      <c r="P996" s="154">
        <f>MONTH(I996)</f>
        <v>3</v>
      </c>
    </row>
    <row r="997" spans="1:16">
      <c r="A997" s="149" t="s">
        <v>4021</v>
      </c>
      <c r="B997" s="48" t="s">
        <v>832</v>
      </c>
      <c r="C997" s="149" t="s">
        <v>718</v>
      </c>
      <c r="D997" s="149" t="s">
        <v>1150</v>
      </c>
      <c r="E997" s="149" t="s">
        <v>1634</v>
      </c>
      <c r="F997" s="37" t="s">
        <v>2168</v>
      </c>
      <c r="G997" s="149"/>
      <c r="H997" s="149"/>
      <c r="I997" s="150">
        <v>42069</v>
      </c>
      <c r="J997" s="151" t="s">
        <v>12</v>
      </c>
      <c r="K997" s="150">
        <v>42069</v>
      </c>
      <c r="L997" s="152">
        <f>K997-I997</f>
        <v>0</v>
      </c>
      <c r="M997" s="149" t="s">
        <v>41</v>
      </c>
      <c r="N997" s="37" t="s">
        <v>25</v>
      </c>
      <c r="O997" s="153">
        <f>YEAR(I997)</f>
        <v>2015</v>
      </c>
      <c r="P997" s="154">
        <f>MONTH(I997)</f>
        <v>3</v>
      </c>
    </row>
    <row r="998" spans="1:16">
      <c r="A998" s="149" t="s">
        <v>4022</v>
      </c>
      <c r="B998" s="48" t="s">
        <v>832</v>
      </c>
      <c r="C998" s="149" t="s">
        <v>718</v>
      </c>
      <c r="D998" s="149" t="s">
        <v>1150</v>
      </c>
      <c r="E998" s="149" t="s">
        <v>1634</v>
      </c>
      <c r="F998" s="37" t="s">
        <v>2506</v>
      </c>
      <c r="G998" s="149"/>
      <c r="H998" s="149"/>
      <c r="I998" s="150">
        <v>42069</v>
      </c>
      <c r="J998" s="151" t="s">
        <v>12</v>
      </c>
      <c r="K998" s="150">
        <v>42069</v>
      </c>
      <c r="L998" s="152">
        <f>K998-I998</f>
        <v>0</v>
      </c>
      <c r="M998" s="149" t="s">
        <v>41</v>
      </c>
      <c r="N998" s="37" t="s">
        <v>25</v>
      </c>
      <c r="O998" s="153">
        <f>YEAR(I998)</f>
        <v>2015</v>
      </c>
      <c r="P998" s="154">
        <f>MONTH(I998)</f>
        <v>3</v>
      </c>
    </row>
    <row r="999" spans="1:16">
      <c r="A999" s="149" t="s">
        <v>4023</v>
      </c>
      <c r="B999" s="48" t="s">
        <v>832</v>
      </c>
      <c r="C999" s="149" t="s">
        <v>718</v>
      </c>
      <c r="D999" s="149" t="s">
        <v>1150</v>
      </c>
      <c r="E999" s="149" t="s">
        <v>1634</v>
      </c>
      <c r="F999" s="37" t="s">
        <v>3373</v>
      </c>
      <c r="G999" s="149"/>
      <c r="H999" s="149"/>
      <c r="I999" s="150">
        <v>42069</v>
      </c>
      <c r="J999" s="151" t="s">
        <v>12</v>
      </c>
      <c r="K999" s="150">
        <v>42069</v>
      </c>
      <c r="L999" s="152">
        <f>K999-I999</f>
        <v>0</v>
      </c>
      <c r="M999" s="149" t="s">
        <v>41</v>
      </c>
      <c r="N999" s="37" t="s">
        <v>25</v>
      </c>
      <c r="O999" s="153">
        <f>YEAR(I999)</f>
        <v>2015</v>
      </c>
      <c r="P999" s="154">
        <f>MONTH(I999)</f>
        <v>3</v>
      </c>
    </row>
    <row r="1000" spans="1:16">
      <c r="A1000" s="149" t="s">
        <v>4024</v>
      </c>
      <c r="B1000" s="48" t="s">
        <v>832</v>
      </c>
      <c r="C1000" s="149" t="s">
        <v>718</v>
      </c>
      <c r="D1000" s="149" t="s">
        <v>1150</v>
      </c>
      <c r="E1000" s="149" t="s">
        <v>1634</v>
      </c>
      <c r="F1000" s="37" t="s">
        <v>862</v>
      </c>
      <c r="G1000" s="149"/>
      <c r="H1000" s="149"/>
      <c r="I1000" s="150">
        <v>42069</v>
      </c>
      <c r="J1000" s="151" t="s">
        <v>12</v>
      </c>
      <c r="K1000" s="150">
        <v>42069</v>
      </c>
      <c r="L1000" s="152">
        <f>K1000-I1000</f>
        <v>0</v>
      </c>
      <c r="M1000" s="149" t="s">
        <v>41</v>
      </c>
      <c r="N1000" s="37" t="s">
        <v>25</v>
      </c>
      <c r="O1000" s="153">
        <f>YEAR(I1000)</f>
        <v>2015</v>
      </c>
      <c r="P1000" s="154">
        <f>MONTH(I1000)</f>
        <v>3</v>
      </c>
    </row>
    <row r="1001" spans="1:16">
      <c r="A1001" s="149" t="s">
        <v>4025</v>
      </c>
      <c r="B1001" s="48" t="s">
        <v>832</v>
      </c>
      <c r="C1001" s="149" t="s">
        <v>718</v>
      </c>
      <c r="D1001" s="149" t="s">
        <v>1150</v>
      </c>
      <c r="E1001" s="149" t="s">
        <v>1634</v>
      </c>
      <c r="F1001" s="37" t="s">
        <v>862</v>
      </c>
      <c r="G1001" s="149"/>
      <c r="H1001" s="149"/>
      <c r="I1001" s="150">
        <v>42069</v>
      </c>
      <c r="J1001" s="151" t="s">
        <v>12</v>
      </c>
      <c r="K1001" s="150">
        <v>42069</v>
      </c>
      <c r="L1001" s="152">
        <f>K1001-I1001</f>
        <v>0</v>
      </c>
      <c r="M1001" s="149" t="s">
        <v>41</v>
      </c>
      <c r="N1001" s="37" t="s">
        <v>25</v>
      </c>
      <c r="O1001" s="153">
        <f>YEAR(I1001)</f>
        <v>2015</v>
      </c>
      <c r="P1001" s="154">
        <f>MONTH(I1001)</f>
        <v>3</v>
      </c>
    </row>
    <row r="1002" spans="1:16">
      <c r="A1002" s="149" t="s">
        <v>4026</v>
      </c>
      <c r="B1002" s="48" t="s">
        <v>832</v>
      </c>
      <c r="C1002" s="149" t="s">
        <v>718</v>
      </c>
      <c r="D1002" s="149" t="s">
        <v>1150</v>
      </c>
      <c r="E1002" s="149" t="s">
        <v>1634</v>
      </c>
      <c r="F1002" s="37" t="s">
        <v>39</v>
      </c>
      <c r="G1002" s="149"/>
      <c r="H1002" s="149"/>
      <c r="I1002" s="150">
        <v>42069</v>
      </c>
      <c r="J1002" s="151" t="s">
        <v>12</v>
      </c>
      <c r="K1002" s="150">
        <v>42069</v>
      </c>
      <c r="L1002" s="152">
        <f>K1002-I1002</f>
        <v>0</v>
      </c>
      <c r="M1002" s="149" t="s">
        <v>41</v>
      </c>
      <c r="N1002" s="37" t="s">
        <v>25</v>
      </c>
      <c r="O1002" s="153">
        <f>YEAR(I1002)</f>
        <v>2015</v>
      </c>
      <c r="P1002" s="154">
        <f>MONTH(I1002)</f>
        <v>3</v>
      </c>
    </row>
    <row r="1003" spans="1:16">
      <c r="A1003" s="149" t="s">
        <v>4027</v>
      </c>
      <c r="B1003" s="48" t="s">
        <v>832</v>
      </c>
      <c r="C1003" s="149" t="s">
        <v>718</v>
      </c>
      <c r="D1003" s="149" t="s">
        <v>1150</v>
      </c>
      <c r="E1003" s="149" t="s">
        <v>1634</v>
      </c>
      <c r="F1003" s="37" t="s">
        <v>2506</v>
      </c>
      <c r="G1003" s="149"/>
      <c r="H1003" s="149"/>
      <c r="I1003" s="150">
        <v>42069</v>
      </c>
      <c r="J1003" s="151" t="s">
        <v>12</v>
      </c>
      <c r="K1003" s="150">
        <v>42069</v>
      </c>
      <c r="L1003" s="152">
        <f>K1003-I1003</f>
        <v>0</v>
      </c>
      <c r="M1003" s="149" t="s">
        <v>41</v>
      </c>
      <c r="N1003" s="37" t="s">
        <v>25</v>
      </c>
      <c r="O1003" s="153">
        <f>YEAR(I1003)</f>
        <v>2015</v>
      </c>
      <c r="P1003" s="154">
        <f>MONTH(I1003)</f>
        <v>3</v>
      </c>
    </row>
    <row r="1004" spans="1:16">
      <c r="A1004" s="149" t="s">
        <v>4028</v>
      </c>
      <c r="B1004" s="48" t="s">
        <v>832</v>
      </c>
      <c r="C1004" s="149" t="s">
        <v>718</v>
      </c>
      <c r="D1004" s="149" t="s">
        <v>1150</v>
      </c>
      <c r="E1004" s="149" t="s">
        <v>1634</v>
      </c>
      <c r="F1004" s="37" t="s">
        <v>1977</v>
      </c>
      <c r="G1004" s="149"/>
      <c r="H1004" s="149"/>
      <c r="I1004" s="150">
        <v>42069</v>
      </c>
      <c r="J1004" s="151" t="s">
        <v>12</v>
      </c>
      <c r="K1004" s="150">
        <v>42069</v>
      </c>
      <c r="L1004" s="152">
        <f>K1004-I1004</f>
        <v>0</v>
      </c>
      <c r="M1004" s="149" t="s">
        <v>41</v>
      </c>
      <c r="N1004" s="37" t="s">
        <v>25</v>
      </c>
      <c r="O1004" s="153">
        <f>YEAR(I1004)</f>
        <v>2015</v>
      </c>
      <c r="P1004" s="154">
        <f>MONTH(I1004)</f>
        <v>3</v>
      </c>
    </row>
    <row r="1005" spans="1:16">
      <c r="A1005" s="149" t="s">
        <v>4029</v>
      </c>
      <c r="B1005" s="48" t="s">
        <v>832</v>
      </c>
      <c r="C1005" s="149" t="s">
        <v>718</v>
      </c>
      <c r="D1005" s="149" t="s">
        <v>1150</v>
      </c>
      <c r="E1005" s="149" t="s">
        <v>1634</v>
      </c>
      <c r="F1005" s="37" t="s">
        <v>862</v>
      </c>
      <c r="G1005" s="149"/>
      <c r="H1005" s="149"/>
      <c r="I1005" s="150">
        <v>42069</v>
      </c>
      <c r="J1005" s="151" t="s">
        <v>12</v>
      </c>
      <c r="K1005" s="150">
        <v>42069</v>
      </c>
      <c r="L1005" s="152">
        <f>K1005-I1005</f>
        <v>0</v>
      </c>
      <c r="M1005" s="149" t="s">
        <v>41</v>
      </c>
      <c r="N1005" s="37" t="s">
        <v>25</v>
      </c>
      <c r="O1005" s="153">
        <f>YEAR(I1005)</f>
        <v>2015</v>
      </c>
      <c r="P1005" s="154">
        <f>MONTH(I1005)</f>
        <v>3</v>
      </c>
    </row>
    <row r="1006" spans="1:16">
      <c r="A1006" s="149" t="s">
        <v>3072</v>
      </c>
      <c r="B1006" s="48" t="s">
        <v>832</v>
      </c>
      <c r="C1006" s="149" t="s">
        <v>718</v>
      </c>
      <c r="D1006" s="149" t="s">
        <v>1150</v>
      </c>
      <c r="E1006" s="149" t="s">
        <v>1634</v>
      </c>
      <c r="F1006" s="37" t="s">
        <v>3078</v>
      </c>
      <c r="G1006" s="149"/>
      <c r="H1006" s="149"/>
      <c r="I1006" s="150">
        <v>42069</v>
      </c>
      <c r="J1006" s="151" t="s">
        <v>12</v>
      </c>
      <c r="K1006" s="150">
        <v>42069</v>
      </c>
      <c r="L1006" s="152">
        <f>K1006-I1006</f>
        <v>0</v>
      </c>
      <c r="M1006" s="149" t="s">
        <v>41</v>
      </c>
      <c r="N1006" s="37" t="s">
        <v>25</v>
      </c>
      <c r="O1006" s="153">
        <f>YEAR(I1006)</f>
        <v>2015</v>
      </c>
      <c r="P1006" s="154">
        <f>MONTH(I1006)</f>
        <v>3</v>
      </c>
    </row>
    <row r="1007" spans="1:16">
      <c r="A1007" s="149" t="s">
        <v>2635</v>
      </c>
      <c r="B1007" s="48" t="s">
        <v>832</v>
      </c>
      <c r="C1007" s="149" t="s">
        <v>718</v>
      </c>
      <c r="D1007" s="149" t="s">
        <v>1150</v>
      </c>
      <c r="E1007" s="149" t="s">
        <v>1634</v>
      </c>
      <c r="F1007" s="37" t="s">
        <v>3078</v>
      </c>
      <c r="G1007" s="149"/>
      <c r="H1007" s="149"/>
      <c r="I1007" s="150">
        <v>42069</v>
      </c>
      <c r="J1007" s="151" t="s">
        <v>12</v>
      </c>
      <c r="K1007" s="150">
        <v>42069</v>
      </c>
      <c r="L1007" s="152">
        <f>K1007-I1007</f>
        <v>0</v>
      </c>
      <c r="M1007" s="149" t="s">
        <v>41</v>
      </c>
      <c r="N1007" s="37" t="s">
        <v>25</v>
      </c>
      <c r="O1007" s="153">
        <f>YEAR(I1007)</f>
        <v>2015</v>
      </c>
      <c r="P1007" s="154">
        <f>MONTH(I1007)</f>
        <v>3</v>
      </c>
    </row>
    <row r="1008" spans="1:16">
      <c r="A1008" s="149" t="s">
        <v>2513</v>
      </c>
      <c r="B1008" s="48" t="s">
        <v>832</v>
      </c>
      <c r="C1008" s="149" t="s">
        <v>718</v>
      </c>
      <c r="D1008" s="149" t="s">
        <v>1150</v>
      </c>
      <c r="E1008" s="149" t="s">
        <v>1634</v>
      </c>
      <c r="F1008" s="37" t="s">
        <v>3078</v>
      </c>
      <c r="G1008" s="149"/>
      <c r="H1008" s="149"/>
      <c r="I1008" s="150">
        <v>42069</v>
      </c>
      <c r="J1008" s="151" t="s">
        <v>12</v>
      </c>
      <c r="K1008" s="150">
        <v>42069</v>
      </c>
      <c r="L1008" s="152">
        <f>K1008-I1008</f>
        <v>0</v>
      </c>
      <c r="M1008" s="149" t="s">
        <v>41</v>
      </c>
      <c r="N1008" s="37" t="s">
        <v>25</v>
      </c>
      <c r="O1008" s="153">
        <f>YEAR(I1008)</f>
        <v>2015</v>
      </c>
      <c r="P1008" s="154">
        <f>MONTH(I1008)</f>
        <v>3</v>
      </c>
    </row>
    <row r="1009" spans="1:16">
      <c r="A1009" s="149" t="s">
        <v>4030</v>
      </c>
      <c r="B1009" s="48" t="s">
        <v>832</v>
      </c>
      <c r="C1009" s="149" t="s">
        <v>718</v>
      </c>
      <c r="D1009" s="149" t="s">
        <v>1150</v>
      </c>
      <c r="E1009" s="149" t="s">
        <v>1634</v>
      </c>
      <c r="F1009" s="37" t="s">
        <v>3015</v>
      </c>
      <c r="G1009" s="149"/>
      <c r="H1009" s="149"/>
      <c r="I1009" s="150">
        <v>42069</v>
      </c>
      <c r="J1009" s="151" t="s">
        <v>12</v>
      </c>
      <c r="K1009" s="150">
        <v>42069</v>
      </c>
      <c r="L1009" s="152">
        <f>K1009-I1009</f>
        <v>0</v>
      </c>
      <c r="M1009" s="149" t="s">
        <v>41</v>
      </c>
      <c r="N1009" s="37" t="s">
        <v>3080</v>
      </c>
      <c r="O1009" s="153">
        <f>YEAR(I1009)</f>
        <v>2015</v>
      </c>
      <c r="P1009" s="154">
        <f>MONTH(I1009)</f>
        <v>3</v>
      </c>
    </row>
    <row r="1010" spans="1:16">
      <c r="A1010" s="149" t="s">
        <v>2828</v>
      </c>
      <c r="B1010" s="48" t="s">
        <v>832</v>
      </c>
      <c r="C1010" s="149" t="s">
        <v>718</v>
      </c>
      <c r="D1010" s="149" t="s">
        <v>1150</v>
      </c>
      <c r="E1010" s="149" t="s">
        <v>1634</v>
      </c>
      <c r="F1010" s="37" t="s">
        <v>862</v>
      </c>
      <c r="G1010" s="149"/>
      <c r="H1010" s="149"/>
      <c r="I1010" s="150">
        <v>42069</v>
      </c>
      <c r="J1010" s="151" t="s">
        <v>12</v>
      </c>
      <c r="K1010" s="150">
        <v>42069</v>
      </c>
      <c r="L1010" s="152">
        <f>K1010-I1010</f>
        <v>0</v>
      </c>
      <c r="M1010" s="149" t="s">
        <v>41</v>
      </c>
      <c r="N1010" s="37" t="s">
        <v>3150</v>
      </c>
      <c r="O1010" s="153">
        <f>YEAR(I1010)</f>
        <v>2015</v>
      </c>
      <c r="P1010" s="154">
        <f>MONTH(I1010)</f>
        <v>3</v>
      </c>
    </row>
    <row r="1011" spans="1:16">
      <c r="A1011" s="149" t="s">
        <v>4031</v>
      </c>
      <c r="B1011" s="48" t="s">
        <v>832</v>
      </c>
      <c r="C1011" s="149" t="s">
        <v>718</v>
      </c>
      <c r="D1011" s="149" t="s">
        <v>1150</v>
      </c>
      <c r="E1011" s="149" t="s">
        <v>1634</v>
      </c>
      <c r="F1011" s="37" t="s">
        <v>862</v>
      </c>
      <c r="G1011" s="149"/>
      <c r="H1011" s="149"/>
      <c r="I1011" s="150">
        <v>42069</v>
      </c>
      <c r="J1011" s="151" t="s">
        <v>12</v>
      </c>
      <c r="K1011" s="150">
        <v>42069</v>
      </c>
      <c r="L1011" s="152">
        <f>K1011-I1011</f>
        <v>0</v>
      </c>
      <c r="M1011" s="149" t="s">
        <v>41</v>
      </c>
      <c r="N1011" s="37" t="s">
        <v>3080</v>
      </c>
      <c r="O1011" s="153">
        <f>YEAR(I1011)</f>
        <v>2015</v>
      </c>
      <c r="P1011" s="154">
        <f>MONTH(I1011)</f>
        <v>3</v>
      </c>
    </row>
    <row r="1012" spans="1:16">
      <c r="A1012" s="149" t="s">
        <v>3627</v>
      </c>
      <c r="B1012" s="48" t="s">
        <v>15</v>
      </c>
      <c r="C1012" s="149" t="s">
        <v>62</v>
      </c>
      <c r="D1012" s="149" t="s">
        <v>3005</v>
      </c>
      <c r="E1012" s="149" t="s">
        <v>1634</v>
      </c>
      <c r="F1012" s="149" t="s">
        <v>2331</v>
      </c>
      <c r="G1012" s="149"/>
      <c r="H1012" s="149"/>
      <c r="I1012" s="150">
        <v>42068</v>
      </c>
      <c r="J1012" s="151" t="s">
        <v>12</v>
      </c>
      <c r="K1012" s="150">
        <v>42068</v>
      </c>
      <c r="L1012" s="152">
        <f>K1012-I1012</f>
        <v>0</v>
      </c>
      <c r="M1012" s="149" t="s">
        <v>41</v>
      </c>
      <c r="N1012" s="149" t="s">
        <v>2792</v>
      </c>
      <c r="O1012" s="153">
        <f>YEAR(I1012)</f>
        <v>2015</v>
      </c>
      <c r="P1012" s="154">
        <f>MONTH(I1012)</f>
        <v>3</v>
      </c>
    </row>
    <row r="1013" spans="1:16">
      <c r="A1013" s="149" t="s">
        <v>3628</v>
      </c>
      <c r="B1013" s="48" t="s">
        <v>15</v>
      </c>
      <c r="C1013" s="149" t="s">
        <v>62</v>
      </c>
      <c r="D1013" s="149" t="s">
        <v>3005</v>
      </c>
      <c r="E1013" s="149" t="s">
        <v>1634</v>
      </c>
      <c r="F1013" s="149" t="s">
        <v>111</v>
      </c>
      <c r="G1013" s="149"/>
      <c r="H1013" s="149"/>
      <c r="I1013" s="150">
        <v>42068</v>
      </c>
      <c r="J1013" s="151" t="s">
        <v>12</v>
      </c>
      <c r="K1013" s="150">
        <v>42068</v>
      </c>
      <c r="L1013" s="152">
        <f>K1013-I1013</f>
        <v>0</v>
      </c>
      <c r="M1013" s="149" t="s">
        <v>41</v>
      </c>
      <c r="N1013" s="149" t="s">
        <v>2792</v>
      </c>
      <c r="O1013" s="153">
        <f>YEAR(I1013)</f>
        <v>2015</v>
      </c>
      <c r="P1013" s="154">
        <f>MONTH(I1013)</f>
        <v>3</v>
      </c>
    </row>
    <row r="1014" spans="1:16">
      <c r="A1014" s="149" t="s">
        <v>3629</v>
      </c>
      <c r="B1014" s="48" t="s">
        <v>15</v>
      </c>
      <c r="C1014" s="149" t="s">
        <v>62</v>
      </c>
      <c r="D1014" s="149" t="s">
        <v>3005</v>
      </c>
      <c r="E1014" s="149" t="s">
        <v>1634</v>
      </c>
      <c r="F1014" s="149" t="s">
        <v>914</v>
      </c>
      <c r="G1014" s="149"/>
      <c r="H1014" s="149"/>
      <c r="I1014" s="150">
        <v>42068</v>
      </c>
      <c r="J1014" s="151" t="s">
        <v>12</v>
      </c>
      <c r="K1014" s="150">
        <v>42068</v>
      </c>
      <c r="L1014" s="152">
        <f>K1014-I1014</f>
        <v>0</v>
      </c>
      <c r="M1014" s="149" t="s">
        <v>41</v>
      </c>
      <c r="N1014" s="149" t="s">
        <v>2792</v>
      </c>
      <c r="O1014" s="153">
        <f>YEAR(I1014)</f>
        <v>2015</v>
      </c>
      <c r="P1014" s="154">
        <f>MONTH(I1014)</f>
        <v>3</v>
      </c>
    </row>
    <row r="1015" spans="1:16">
      <c r="A1015" s="149" t="s">
        <v>3630</v>
      </c>
      <c r="B1015" s="48" t="s">
        <v>15</v>
      </c>
      <c r="C1015" s="149" t="s">
        <v>62</v>
      </c>
      <c r="D1015" s="149" t="s">
        <v>3005</v>
      </c>
      <c r="E1015" s="149" t="s">
        <v>1634</v>
      </c>
      <c r="F1015" s="149" t="s">
        <v>3258</v>
      </c>
      <c r="G1015" s="149"/>
      <c r="H1015" s="149"/>
      <c r="I1015" s="150">
        <v>42068</v>
      </c>
      <c r="J1015" s="151" t="s">
        <v>12</v>
      </c>
      <c r="K1015" s="150">
        <v>42068</v>
      </c>
      <c r="L1015" s="152">
        <f>K1015-I1015</f>
        <v>0</v>
      </c>
      <c r="M1015" s="149" t="s">
        <v>41</v>
      </c>
      <c r="N1015" s="149" t="s">
        <v>2792</v>
      </c>
      <c r="O1015" s="153">
        <f>YEAR(I1015)</f>
        <v>2015</v>
      </c>
      <c r="P1015" s="154">
        <f>MONTH(I1015)</f>
        <v>3</v>
      </c>
    </row>
    <row r="1016" spans="1:16">
      <c r="A1016" s="149" t="s">
        <v>3631</v>
      </c>
      <c r="B1016" s="48" t="s">
        <v>15</v>
      </c>
      <c r="C1016" s="149" t="s">
        <v>62</v>
      </c>
      <c r="D1016" s="149" t="s">
        <v>3005</v>
      </c>
      <c r="E1016" s="149" t="s">
        <v>1634</v>
      </c>
      <c r="F1016" s="149" t="s">
        <v>111</v>
      </c>
      <c r="G1016" s="149"/>
      <c r="H1016" s="149"/>
      <c r="I1016" s="150">
        <v>42068</v>
      </c>
      <c r="J1016" s="151" t="s">
        <v>12</v>
      </c>
      <c r="K1016" s="150">
        <v>42068</v>
      </c>
      <c r="L1016" s="152">
        <f>K1016-I1016</f>
        <v>0</v>
      </c>
      <c r="M1016" s="149" t="s">
        <v>41</v>
      </c>
      <c r="N1016" s="149" t="s">
        <v>3473</v>
      </c>
      <c r="O1016" s="153">
        <f>YEAR(I1016)</f>
        <v>2015</v>
      </c>
      <c r="P1016" s="154">
        <f>MONTH(I1016)</f>
        <v>3</v>
      </c>
    </row>
    <row r="1017" spans="1:16">
      <c r="A1017" s="149" t="s">
        <v>3632</v>
      </c>
      <c r="B1017" s="48" t="s">
        <v>15</v>
      </c>
      <c r="C1017" s="149" t="s">
        <v>62</v>
      </c>
      <c r="D1017" s="149" t="s">
        <v>3005</v>
      </c>
      <c r="E1017" s="149" t="s">
        <v>1634</v>
      </c>
      <c r="F1017" s="149" t="s">
        <v>3374</v>
      </c>
      <c r="G1017" s="149"/>
      <c r="H1017" s="149"/>
      <c r="I1017" s="150">
        <v>42068</v>
      </c>
      <c r="J1017" s="151" t="s">
        <v>12</v>
      </c>
      <c r="K1017" s="150">
        <v>42068</v>
      </c>
      <c r="L1017" s="152">
        <f>K1017-I1017</f>
        <v>0</v>
      </c>
      <c r="M1017" s="149" t="s">
        <v>41</v>
      </c>
      <c r="N1017" s="149"/>
      <c r="O1017" s="153">
        <f>YEAR(I1017)</f>
        <v>2015</v>
      </c>
      <c r="P1017" s="154">
        <f>MONTH(I1017)</f>
        <v>3</v>
      </c>
    </row>
    <row r="1018" spans="1:16">
      <c r="A1018" s="149" t="s">
        <v>3239</v>
      </c>
      <c r="B1018" s="48" t="s">
        <v>15</v>
      </c>
      <c r="C1018" s="149" t="s">
        <v>62</v>
      </c>
      <c r="D1018" s="149" t="s">
        <v>3005</v>
      </c>
      <c r="E1018" s="149" t="s">
        <v>1634</v>
      </c>
      <c r="F1018" s="149" t="s">
        <v>862</v>
      </c>
      <c r="G1018" s="149"/>
      <c r="H1018" s="149"/>
      <c r="I1018" s="150">
        <v>42068</v>
      </c>
      <c r="J1018" s="151" t="s">
        <v>12</v>
      </c>
      <c r="K1018" s="150">
        <v>42068</v>
      </c>
      <c r="L1018" s="152">
        <f>K1018-I1018</f>
        <v>0</v>
      </c>
      <c r="M1018" s="149" t="s">
        <v>41</v>
      </c>
      <c r="N1018" s="149" t="s">
        <v>2792</v>
      </c>
      <c r="O1018" s="153">
        <f>YEAR(I1018)</f>
        <v>2015</v>
      </c>
      <c r="P1018" s="154">
        <f>MONTH(I1018)</f>
        <v>3</v>
      </c>
    </row>
    <row r="1019" spans="1:16">
      <c r="A1019" s="149" t="s">
        <v>2364</v>
      </c>
      <c r="B1019" s="48" t="s">
        <v>15</v>
      </c>
      <c r="C1019" s="149" t="s">
        <v>62</v>
      </c>
      <c r="D1019" s="149" t="s">
        <v>3005</v>
      </c>
      <c r="E1019" s="149" t="s">
        <v>1634</v>
      </c>
      <c r="F1019" s="149" t="s">
        <v>914</v>
      </c>
      <c r="G1019" s="149"/>
      <c r="H1019" s="149"/>
      <c r="I1019" s="150">
        <v>42068</v>
      </c>
      <c r="J1019" s="151" t="s">
        <v>12</v>
      </c>
      <c r="K1019" s="150">
        <v>42068</v>
      </c>
      <c r="L1019" s="152">
        <f>K1019-I1019</f>
        <v>0</v>
      </c>
      <c r="M1019" s="149" t="s">
        <v>41</v>
      </c>
      <c r="N1019" s="149" t="s">
        <v>2792</v>
      </c>
      <c r="O1019" s="153">
        <f>YEAR(I1019)</f>
        <v>2015</v>
      </c>
      <c r="P1019" s="154">
        <f>MONTH(I1019)</f>
        <v>3</v>
      </c>
    </row>
    <row r="1020" spans="1:16">
      <c r="A1020" s="149" t="s">
        <v>3633</v>
      </c>
      <c r="B1020" s="48" t="s">
        <v>15</v>
      </c>
      <c r="C1020" s="149" t="s">
        <v>62</v>
      </c>
      <c r="D1020" s="149" t="s">
        <v>3005</v>
      </c>
      <c r="E1020" s="149" t="s">
        <v>1634</v>
      </c>
      <c r="F1020" s="149" t="s">
        <v>914</v>
      </c>
      <c r="G1020" s="149"/>
      <c r="H1020" s="149"/>
      <c r="I1020" s="150">
        <v>42068</v>
      </c>
      <c r="J1020" s="151" t="s">
        <v>12</v>
      </c>
      <c r="K1020" s="150">
        <v>42068</v>
      </c>
      <c r="L1020" s="152">
        <f>K1020-I1020</f>
        <v>0</v>
      </c>
      <c r="M1020" s="149" t="s">
        <v>41</v>
      </c>
      <c r="N1020" s="149" t="s">
        <v>25</v>
      </c>
      <c r="O1020" s="153">
        <f>YEAR(I1020)</f>
        <v>2015</v>
      </c>
      <c r="P1020" s="154">
        <f>MONTH(I1020)</f>
        <v>3</v>
      </c>
    </row>
    <row r="1021" spans="1:16">
      <c r="A1021" s="149" t="s">
        <v>3634</v>
      </c>
      <c r="B1021" s="48" t="s">
        <v>15</v>
      </c>
      <c r="C1021" s="149" t="s">
        <v>62</v>
      </c>
      <c r="D1021" s="149" t="s">
        <v>3005</v>
      </c>
      <c r="E1021" s="149" t="s">
        <v>1634</v>
      </c>
      <c r="F1021" s="149" t="s">
        <v>862</v>
      </c>
      <c r="G1021" s="155"/>
      <c r="H1021" s="155"/>
      <c r="I1021" s="150">
        <v>42068</v>
      </c>
      <c r="J1021" s="151" t="s">
        <v>12</v>
      </c>
      <c r="K1021" s="150">
        <v>42068</v>
      </c>
      <c r="L1021" s="152">
        <f>K1021-I1021</f>
        <v>0</v>
      </c>
      <c r="M1021" s="149" t="s">
        <v>41</v>
      </c>
      <c r="N1021" s="149" t="s">
        <v>2792</v>
      </c>
      <c r="O1021" s="153">
        <f>YEAR(I1021)</f>
        <v>2015</v>
      </c>
      <c r="P1021" s="154">
        <f>MONTH(I1021)</f>
        <v>3</v>
      </c>
    </row>
    <row r="1022" spans="1:16">
      <c r="A1022" s="149" t="s">
        <v>2746</v>
      </c>
      <c r="B1022" s="48" t="s">
        <v>15</v>
      </c>
      <c r="C1022" s="149" t="s">
        <v>62</v>
      </c>
      <c r="D1022" s="149" t="s">
        <v>3005</v>
      </c>
      <c r="E1022" s="149" t="s">
        <v>1634</v>
      </c>
      <c r="F1022" s="149" t="s">
        <v>914</v>
      </c>
      <c r="G1022" s="149"/>
      <c r="H1022" s="149"/>
      <c r="I1022" s="150">
        <v>42068</v>
      </c>
      <c r="J1022" s="151" t="s">
        <v>12</v>
      </c>
      <c r="K1022" s="150">
        <v>42068</v>
      </c>
      <c r="L1022" s="152">
        <f>K1022-I1022</f>
        <v>0</v>
      </c>
      <c r="M1022" s="149" t="s">
        <v>41</v>
      </c>
      <c r="N1022" s="149" t="s">
        <v>2792</v>
      </c>
      <c r="O1022" s="153">
        <f>YEAR(I1022)</f>
        <v>2015</v>
      </c>
      <c r="P1022" s="154">
        <f>MONTH(I1022)</f>
        <v>3</v>
      </c>
    </row>
    <row r="1023" spans="1:16">
      <c r="A1023" s="149" t="s">
        <v>3635</v>
      </c>
      <c r="B1023" s="48" t="s">
        <v>15</v>
      </c>
      <c r="C1023" s="149" t="s">
        <v>62</v>
      </c>
      <c r="D1023" s="149" t="s">
        <v>3005</v>
      </c>
      <c r="E1023" s="149" t="s">
        <v>1634</v>
      </c>
      <c r="F1023" s="149" t="s">
        <v>862</v>
      </c>
      <c r="G1023" s="155"/>
      <c r="H1023" s="155"/>
      <c r="I1023" s="150">
        <v>42068</v>
      </c>
      <c r="J1023" s="151" t="s">
        <v>12</v>
      </c>
      <c r="K1023" s="150">
        <v>42068</v>
      </c>
      <c r="L1023" s="152">
        <f>K1023-I1023</f>
        <v>0</v>
      </c>
      <c r="M1023" s="149" t="s">
        <v>41</v>
      </c>
      <c r="N1023" s="149" t="s">
        <v>2792</v>
      </c>
      <c r="O1023" s="153">
        <f>YEAR(I1023)</f>
        <v>2015</v>
      </c>
      <c r="P1023" s="154">
        <f>MONTH(I1023)</f>
        <v>3</v>
      </c>
    </row>
    <row r="1024" spans="1:16">
      <c r="A1024" s="149" t="s">
        <v>3636</v>
      </c>
      <c r="B1024" s="48" t="s">
        <v>15</v>
      </c>
      <c r="C1024" s="149" t="s">
        <v>62</v>
      </c>
      <c r="D1024" s="149" t="s">
        <v>3005</v>
      </c>
      <c r="E1024" s="149" t="s">
        <v>1634</v>
      </c>
      <c r="F1024" s="149" t="s">
        <v>3015</v>
      </c>
      <c r="G1024" s="155"/>
      <c r="H1024" s="155"/>
      <c r="I1024" s="150">
        <v>42068</v>
      </c>
      <c r="J1024" s="151" t="s">
        <v>12</v>
      </c>
      <c r="K1024" s="150">
        <v>42068</v>
      </c>
      <c r="L1024" s="152">
        <f>K1024-I1024</f>
        <v>0</v>
      </c>
      <c r="M1024" s="149" t="s">
        <v>41</v>
      </c>
      <c r="N1024" s="149" t="s">
        <v>25</v>
      </c>
      <c r="O1024" s="153">
        <f>YEAR(I1024)</f>
        <v>2015</v>
      </c>
      <c r="P1024" s="154">
        <f>MONTH(I1024)</f>
        <v>3</v>
      </c>
    </row>
    <row r="1025" spans="1:16">
      <c r="A1025" s="149" t="s">
        <v>3637</v>
      </c>
      <c r="B1025" s="48" t="s">
        <v>15</v>
      </c>
      <c r="C1025" s="149" t="s">
        <v>62</v>
      </c>
      <c r="D1025" s="149" t="s">
        <v>3005</v>
      </c>
      <c r="E1025" s="149" t="s">
        <v>1634</v>
      </c>
      <c r="F1025" s="149" t="s">
        <v>3015</v>
      </c>
      <c r="G1025" s="149"/>
      <c r="H1025" s="149"/>
      <c r="I1025" s="150">
        <v>42068</v>
      </c>
      <c r="J1025" s="151" t="s">
        <v>12</v>
      </c>
      <c r="K1025" s="150">
        <v>42068</v>
      </c>
      <c r="L1025" s="152">
        <f>K1025-I1025</f>
        <v>0</v>
      </c>
      <c r="M1025" s="149" t="s">
        <v>41</v>
      </c>
      <c r="N1025" s="149" t="s">
        <v>25</v>
      </c>
      <c r="O1025" s="153">
        <f>YEAR(I1025)</f>
        <v>2015</v>
      </c>
      <c r="P1025" s="154">
        <f>MONTH(I1025)</f>
        <v>3</v>
      </c>
    </row>
    <row r="1026" spans="1:16">
      <c r="A1026" s="149" t="s">
        <v>3252</v>
      </c>
      <c r="B1026" s="48" t="s">
        <v>15</v>
      </c>
      <c r="C1026" s="149" t="s">
        <v>62</v>
      </c>
      <c r="D1026" s="149" t="s">
        <v>3005</v>
      </c>
      <c r="E1026" s="149" t="s">
        <v>1634</v>
      </c>
      <c r="F1026" s="149" t="s">
        <v>2591</v>
      </c>
      <c r="G1026" s="149"/>
      <c r="H1026" s="149"/>
      <c r="I1026" s="150">
        <v>42068</v>
      </c>
      <c r="J1026" s="151" t="s">
        <v>12</v>
      </c>
      <c r="K1026" s="150">
        <v>42068</v>
      </c>
      <c r="L1026" s="152">
        <f>K1026-I1026</f>
        <v>0</v>
      </c>
      <c r="M1026" s="149" t="s">
        <v>41</v>
      </c>
      <c r="N1026" s="149" t="s">
        <v>2792</v>
      </c>
      <c r="O1026" s="153">
        <f>YEAR(I1026)</f>
        <v>2015</v>
      </c>
      <c r="P1026" s="154">
        <f>MONTH(I1026)</f>
        <v>3</v>
      </c>
    </row>
    <row r="1027" spans="1:16">
      <c r="A1027" s="149" t="s">
        <v>3638</v>
      </c>
      <c r="B1027" s="48" t="s">
        <v>15</v>
      </c>
      <c r="C1027" s="149" t="s">
        <v>62</v>
      </c>
      <c r="D1027" s="149" t="s">
        <v>3005</v>
      </c>
      <c r="E1027" s="149" t="s">
        <v>1634</v>
      </c>
      <c r="F1027" s="149" t="s">
        <v>2205</v>
      </c>
      <c r="G1027" s="149"/>
      <c r="H1027" s="149"/>
      <c r="I1027" s="150">
        <v>42068</v>
      </c>
      <c r="J1027" s="151" t="s">
        <v>12</v>
      </c>
      <c r="K1027" s="150">
        <v>42068</v>
      </c>
      <c r="L1027" s="152">
        <f>K1027-I1027</f>
        <v>0</v>
      </c>
      <c r="M1027" s="149" t="s">
        <v>41</v>
      </c>
      <c r="N1027" s="149" t="s">
        <v>25</v>
      </c>
      <c r="O1027" s="153">
        <f>YEAR(I1027)</f>
        <v>2015</v>
      </c>
      <c r="P1027" s="154">
        <f>MONTH(I1027)</f>
        <v>3</v>
      </c>
    </row>
    <row r="1028" spans="1:16">
      <c r="A1028" s="149" t="s">
        <v>3639</v>
      </c>
      <c r="B1028" s="48" t="s">
        <v>15</v>
      </c>
      <c r="C1028" s="149" t="s">
        <v>62</v>
      </c>
      <c r="D1028" s="149" t="s">
        <v>3005</v>
      </c>
      <c r="E1028" s="149" t="s">
        <v>1634</v>
      </c>
      <c r="F1028" s="149" t="s">
        <v>2514</v>
      </c>
      <c r="G1028" s="149"/>
      <c r="H1028" s="149"/>
      <c r="I1028" s="150">
        <v>42068</v>
      </c>
      <c r="J1028" s="151" t="s">
        <v>12</v>
      </c>
      <c r="K1028" s="150">
        <v>42068</v>
      </c>
      <c r="L1028" s="152">
        <f>K1028-I1028</f>
        <v>0</v>
      </c>
      <c r="M1028" s="149" t="s">
        <v>41</v>
      </c>
      <c r="N1028" s="149" t="s">
        <v>2792</v>
      </c>
      <c r="O1028" s="153">
        <f>YEAR(I1028)</f>
        <v>2015</v>
      </c>
      <c r="P1028" s="154">
        <f>MONTH(I1028)</f>
        <v>3</v>
      </c>
    </row>
    <row r="1029" spans="1:16">
      <c r="A1029" s="149" t="s">
        <v>3640</v>
      </c>
      <c r="B1029" s="48" t="s">
        <v>15</v>
      </c>
      <c r="C1029" s="149" t="s">
        <v>62</v>
      </c>
      <c r="D1029" s="149" t="s">
        <v>3005</v>
      </c>
      <c r="E1029" s="149" t="s">
        <v>1634</v>
      </c>
      <c r="F1029" s="149" t="s">
        <v>3015</v>
      </c>
      <c r="G1029" s="149"/>
      <c r="H1029" s="149"/>
      <c r="I1029" s="150">
        <v>42068</v>
      </c>
      <c r="J1029" s="151" t="s">
        <v>12</v>
      </c>
      <c r="K1029" s="150">
        <v>42068</v>
      </c>
      <c r="L1029" s="152">
        <f>K1029-I1029</f>
        <v>0</v>
      </c>
      <c r="M1029" s="149" t="s">
        <v>41</v>
      </c>
      <c r="N1029" s="149" t="s">
        <v>25</v>
      </c>
      <c r="O1029" s="153">
        <f>YEAR(I1029)</f>
        <v>2015</v>
      </c>
      <c r="P1029" s="154">
        <f>MONTH(I1029)</f>
        <v>3</v>
      </c>
    </row>
    <row r="1030" spans="1:16">
      <c r="A1030" s="149" t="s">
        <v>2563</v>
      </c>
      <c r="B1030" s="48" t="s">
        <v>15</v>
      </c>
      <c r="C1030" s="149" t="s">
        <v>62</v>
      </c>
      <c r="D1030" s="149" t="s">
        <v>3005</v>
      </c>
      <c r="E1030" s="149" t="s">
        <v>1634</v>
      </c>
      <c r="F1030" s="149" t="s">
        <v>2564</v>
      </c>
      <c r="G1030" s="149"/>
      <c r="H1030" s="149"/>
      <c r="I1030" s="150">
        <v>42068</v>
      </c>
      <c r="J1030" s="151" t="s">
        <v>12</v>
      </c>
      <c r="K1030" s="150">
        <v>42068</v>
      </c>
      <c r="L1030" s="152">
        <f>K1030-I1030</f>
        <v>0</v>
      </c>
      <c r="M1030" s="149" t="s">
        <v>41</v>
      </c>
      <c r="N1030" s="149" t="s">
        <v>3646</v>
      </c>
      <c r="O1030" s="153">
        <f>YEAR(I1030)</f>
        <v>2015</v>
      </c>
      <c r="P1030" s="154">
        <f>MONTH(I1030)</f>
        <v>3</v>
      </c>
    </row>
    <row r="1031" spans="1:16">
      <c r="A1031" s="149" t="s">
        <v>3641</v>
      </c>
      <c r="B1031" s="48" t="s">
        <v>15</v>
      </c>
      <c r="C1031" s="149" t="s">
        <v>62</v>
      </c>
      <c r="D1031" s="149" t="s">
        <v>3005</v>
      </c>
      <c r="E1031" s="149" t="s">
        <v>1634</v>
      </c>
      <c r="F1031" s="149" t="s">
        <v>2514</v>
      </c>
      <c r="G1031" s="155"/>
      <c r="H1031" s="155"/>
      <c r="I1031" s="150">
        <v>42068</v>
      </c>
      <c r="J1031" s="151" t="s">
        <v>12</v>
      </c>
      <c r="K1031" s="150">
        <v>42068</v>
      </c>
      <c r="L1031" s="152">
        <f>K1031-I1031</f>
        <v>0</v>
      </c>
      <c r="M1031" s="149" t="s">
        <v>41</v>
      </c>
      <c r="N1031" s="149" t="s">
        <v>2792</v>
      </c>
      <c r="O1031" s="153">
        <f>YEAR(I1031)</f>
        <v>2015</v>
      </c>
      <c r="P1031" s="154">
        <f>MONTH(I1031)</f>
        <v>3</v>
      </c>
    </row>
    <row r="1032" spans="1:16">
      <c r="A1032" s="149" t="s">
        <v>3642</v>
      </c>
      <c r="B1032" s="48" t="s">
        <v>15</v>
      </c>
      <c r="C1032" s="149" t="s">
        <v>62</v>
      </c>
      <c r="D1032" s="149" t="s">
        <v>3005</v>
      </c>
      <c r="E1032" s="149" t="s">
        <v>1634</v>
      </c>
      <c r="F1032" s="149" t="s">
        <v>914</v>
      </c>
      <c r="G1032" s="155"/>
      <c r="H1032" s="155"/>
      <c r="I1032" s="150">
        <v>42068</v>
      </c>
      <c r="J1032" s="151" t="s">
        <v>12</v>
      </c>
      <c r="K1032" s="150">
        <v>42068</v>
      </c>
      <c r="L1032" s="152">
        <f>K1032-I1032</f>
        <v>0</v>
      </c>
      <c r="M1032" s="149" t="s">
        <v>41</v>
      </c>
      <c r="N1032" s="149" t="s">
        <v>25</v>
      </c>
      <c r="O1032" s="153">
        <f>YEAR(I1032)</f>
        <v>2015</v>
      </c>
      <c r="P1032" s="154">
        <f>MONTH(I1032)</f>
        <v>3</v>
      </c>
    </row>
    <row r="1033" spans="1:16">
      <c r="A1033" s="149" t="s">
        <v>3236</v>
      </c>
      <c r="B1033" s="48" t="s">
        <v>15</v>
      </c>
      <c r="C1033" s="149" t="s">
        <v>62</v>
      </c>
      <c r="D1033" s="149" t="s">
        <v>3005</v>
      </c>
      <c r="E1033" s="149" t="s">
        <v>1634</v>
      </c>
      <c r="F1033" s="149" t="s">
        <v>2127</v>
      </c>
      <c r="G1033" s="149"/>
      <c r="H1033" s="149"/>
      <c r="I1033" s="150">
        <v>42068</v>
      </c>
      <c r="J1033" s="151" t="s">
        <v>12</v>
      </c>
      <c r="K1033" s="150">
        <v>42068</v>
      </c>
      <c r="L1033" s="152">
        <f>K1033-I1033</f>
        <v>0</v>
      </c>
      <c r="M1033" s="149" t="s">
        <v>41</v>
      </c>
      <c r="N1033" s="149" t="s">
        <v>2792</v>
      </c>
      <c r="O1033" s="153">
        <f>YEAR(I1033)</f>
        <v>2015</v>
      </c>
      <c r="P1033" s="154">
        <f>MONTH(I1033)</f>
        <v>3</v>
      </c>
    </row>
    <row r="1034" spans="1:16">
      <c r="A1034" s="149" t="s">
        <v>3643</v>
      </c>
      <c r="B1034" s="48" t="s">
        <v>15</v>
      </c>
      <c r="C1034" s="149" t="s">
        <v>62</v>
      </c>
      <c r="D1034" s="149" t="s">
        <v>3005</v>
      </c>
      <c r="E1034" s="149" t="s">
        <v>1634</v>
      </c>
      <c r="F1034" s="149" t="s">
        <v>2205</v>
      </c>
      <c r="G1034" s="149"/>
      <c r="H1034" s="149"/>
      <c r="I1034" s="150">
        <v>42068</v>
      </c>
      <c r="J1034" s="151" t="s">
        <v>12</v>
      </c>
      <c r="K1034" s="150">
        <v>42068</v>
      </c>
      <c r="L1034" s="152">
        <f>K1034-I1034</f>
        <v>0</v>
      </c>
      <c r="M1034" s="149" t="s">
        <v>41</v>
      </c>
      <c r="N1034" s="149" t="s">
        <v>25</v>
      </c>
      <c r="O1034" s="153">
        <f>YEAR(I1034)</f>
        <v>2015</v>
      </c>
      <c r="P1034" s="154">
        <f>MONTH(I1034)</f>
        <v>3</v>
      </c>
    </row>
    <row r="1035" spans="1:16">
      <c r="A1035" s="149" t="s">
        <v>3644</v>
      </c>
      <c r="B1035" s="48" t="s">
        <v>15</v>
      </c>
      <c r="C1035" s="149" t="s">
        <v>62</v>
      </c>
      <c r="D1035" s="149" t="s">
        <v>3005</v>
      </c>
      <c r="E1035" s="149" t="s">
        <v>1634</v>
      </c>
      <c r="F1035" s="149" t="s">
        <v>3645</v>
      </c>
      <c r="G1035" s="149"/>
      <c r="H1035" s="149"/>
      <c r="I1035" s="150">
        <v>42068</v>
      </c>
      <c r="J1035" s="151" t="s">
        <v>12</v>
      </c>
      <c r="K1035" s="150">
        <v>42068</v>
      </c>
      <c r="L1035" s="152">
        <f>K1035-I1035</f>
        <v>0</v>
      </c>
      <c r="M1035" s="149" t="s">
        <v>41</v>
      </c>
      <c r="N1035" s="149" t="s">
        <v>2792</v>
      </c>
      <c r="O1035" s="153">
        <f>YEAR(I1035)</f>
        <v>2015</v>
      </c>
      <c r="P1035" s="154">
        <f>MONTH(I1035)</f>
        <v>3</v>
      </c>
    </row>
    <row r="1036" spans="1:16">
      <c r="A1036" s="149" t="s">
        <v>3237</v>
      </c>
      <c r="B1036" s="48" t="s">
        <v>15</v>
      </c>
      <c r="C1036" s="149" t="s">
        <v>62</v>
      </c>
      <c r="D1036" s="149" t="s">
        <v>3005</v>
      </c>
      <c r="E1036" s="149" t="s">
        <v>1634</v>
      </c>
      <c r="F1036" s="149" t="s">
        <v>3078</v>
      </c>
      <c r="G1036" s="149"/>
      <c r="H1036" s="149"/>
      <c r="I1036" s="150">
        <v>42068</v>
      </c>
      <c r="J1036" s="151" t="s">
        <v>12</v>
      </c>
      <c r="K1036" s="150">
        <v>42068</v>
      </c>
      <c r="L1036" s="152">
        <f>K1036-I1036</f>
        <v>0</v>
      </c>
      <c r="M1036" s="149" t="s">
        <v>41</v>
      </c>
      <c r="N1036" s="149" t="s">
        <v>2792</v>
      </c>
      <c r="O1036" s="153">
        <f>YEAR(I1036)</f>
        <v>2015</v>
      </c>
      <c r="P1036" s="154">
        <f>MONTH(I1036)</f>
        <v>3</v>
      </c>
    </row>
    <row r="1037" spans="1:16">
      <c r="A1037" s="149" t="s">
        <v>3096</v>
      </c>
      <c r="B1037" s="48" t="s">
        <v>1151</v>
      </c>
      <c r="C1037" s="149" t="s">
        <v>833</v>
      </c>
      <c r="D1037" s="149" t="s">
        <v>1150</v>
      </c>
      <c r="E1037" s="149" t="s">
        <v>1634</v>
      </c>
      <c r="F1037" s="149" t="s">
        <v>846</v>
      </c>
      <c r="G1037" s="149"/>
      <c r="H1037" s="149" t="s">
        <v>1638</v>
      </c>
      <c r="I1037" s="150">
        <v>42062</v>
      </c>
      <c r="J1037" s="151" t="s">
        <v>12</v>
      </c>
      <c r="K1037" s="150">
        <v>42062</v>
      </c>
      <c r="L1037" s="152">
        <f>K1037-I1037</f>
        <v>0</v>
      </c>
      <c r="M1037" s="149" t="s">
        <v>41</v>
      </c>
      <c r="N1037" s="149" t="s">
        <v>3108</v>
      </c>
      <c r="O1037" s="153">
        <f>YEAR(I1037)</f>
        <v>2015</v>
      </c>
      <c r="P1037" s="154">
        <f>MONTH(I1037)</f>
        <v>2</v>
      </c>
    </row>
    <row r="1038" spans="1:16">
      <c r="A1038" s="149" t="s">
        <v>3097</v>
      </c>
      <c r="B1038" s="48" t="s">
        <v>1151</v>
      </c>
      <c r="C1038" s="149" t="s">
        <v>833</v>
      </c>
      <c r="D1038" s="149" t="s">
        <v>1150</v>
      </c>
      <c r="E1038" s="149" t="s">
        <v>1634</v>
      </c>
      <c r="F1038" s="149" t="s">
        <v>3042</v>
      </c>
      <c r="G1038" s="149"/>
      <c r="H1038" s="149" t="s">
        <v>1638</v>
      </c>
      <c r="I1038" s="150">
        <v>42062</v>
      </c>
      <c r="J1038" s="151" t="s">
        <v>12</v>
      </c>
      <c r="K1038" s="150">
        <v>42062</v>
      </c>
      <c r="L1038" s="152">
        <f>K1038-I1038</f>
        <v>0</v>
      </c>
      <c r="M1038" s="149" t="s">
        <v>41</v>
      </c>
      <c r="N1038" s="149" t="s">
        <v>25</v>
      </c>
      <c r="O1038" s="153">
        <f>YEAR(I1038)</f>
        <v>2015</v>
      </c>
      <c r="P1038" s="154">
        <f>MONTH(I1038)</f>
        <v>2</v>
      </c>
    </row>
    <row r="1039" spans="1:16">
      <c r="A1039" s="149" t="s">
        <v>3098</v>
      </c>
      <c r="B1039" s="48" t="s">
        <v>1151</v>
      </c>
      <c r="C1039" s="149" t="s">
        <v>833</v>
      </c>
      <c r="D1039" s="149" t="s">
        <v>1150</v>
      </c>
      <c r="E1039" s="149" t="s">
        <v>1634</v>
      </c>
      <c r="F1039" s="149" t="s">
        <v>3107</v>
      </c>
      <c r="G1039" s="149"/>
      <c r="H1039" s="149" t="s">
        <v>2097</v>
      </c>
      <c r="I1039" s="150">
        <v>42062</v>
      </c>
      <c r="J1039" s="151" t="s">
        <v>12</v>
      </c>
      <c r="K1039" s="150">
        <v>42062</v>
      </c>
      <c r="L1039" s="152">
        <f>K1039-I1039</f>
        <v>0</v>
      </c>
      <c r="M1039" s="149" t="s">
        <v>41</v>
      </c>
      <c r="N1039" s="149" t="s">
        <v>3108</v>
      </c>
      <c r="O1039" s="153">
        <f>YEAR(I1039)</f>
        <v>2015</v>
      </c>
      <c r="P1039" s="154">
        <f>MONTH(I1039)</f>
        <v>2</v>
      </c>
    </row>
    <row r="1040" spans="1:16">
      <c r="A1040" s="149" t="s">
        <v>3099</v>
      </c>
      <c r="B1040" s="48" t="s">
        <v>1151</v>
      </c>
      <c r="C1040" s="149" t="s">
        <v>833</v>
      </c>
      <c r="D1040" s="149" t="s">
        <v>1150</v>
      </c>
      <c r="E1040" s="149" t="s">
        <v>1634</v>
      </c>
      <c r="F1040" s="149" t="s">
        <v>3042</v>
      </c>
      <c r="G1040" s="149"/>
      <c r="H1040" s="149" t="s">
        <v>1638</v>
      </c>
      <c r="I1040" s="150">
        <v>42062</v>
      </c>
      <c r="J1040" s="151" t="s">
        <v>12</v>
      </c>
      <c r="K1040" s="150">
        <v>42062</v>
      </c>
      <c r="L1040" s="152">
        <f>K1040-I1040</f>
        <v>0</v>
      </c>
      <c r="M1040" s="149" t="s">
        <v>41</v>
      </c>
      <c r="N1040" s="149" t="s">
        <v>870</v>
      </c>
      <c r="O1040" s="153">
        <f>YEAR(I1040)</f>
        <v>2015</v>
      </c>
      <c r="P1040" s="154">
        <f>MONTH(I1040)</f>
        <v>2</v>
      </c>
    </row>
    <row r="1041" spans="1:16">
      <c r="A1041" s="149" t="s">
        <v>3100</v>
      </c>
      <c r="B1041" s="48" t="s">
        <v>1151</v>
      </c>
      <c r="C1041" s="149" t="s">
        <v>833</v>
      </c>
      <c r="D1041" s="149" t="s">
        <v>1150</v>
      </c>
      <c r="E1041" s="149" t="s">
        <v>1634</v>
      </c>
      <c r="F1041" s="149" t="s">
        <v>3042</v>
      </c>
      <c r="G1041" s="149"/>
      <c r="H1041" s="149" t="s">
        <v>1638</v>
      </c>
      <c r="I1041" s="150">
        <v>42062</v>
      </c>
      <c r="J1041" s="151" t="s">
        <v>12</v>
      </c>
      <c r="K1041" s="150">
        <v>42062</v>
      </c>
      <c r="L1041" s="152">
        <f>K1041-I1041</f>
        <v>0</v>
      </c>
      <c r="M1041" s="149" t="s">
        <v>41</v>
      </c>
      <c r="N1041" s="149" t="s">
        <v>3109</v>
      </c>
      <c r="O1041" s="153">
        <f>YEAR(I1041)</f>
        <v>2015</v>
      </c>
      <c r="P1041" s="154">
        <f>MONTH(I1041)</f>
        <v>2</v>
      </c>
    </row>
    <row r="1042" spans="1:16">
      <c r="A1042" s="149" t="s">
        <v>3101</v>
      </c>
      <c r="B1042" s="48" t="s">
        <v>1151</v>
      </c>
      <c r="C1042" s="149" t="s">
        <v>833</v>
      </c>
      <c r="D1042" s="149" t="s">
        <v>1150</v>
      </c>
      <c r="E1042" s="149" t="s">
        <v>1634</v>
      </c>
      <c r="F1042" s="149" t="s">
        <v>3077</v>
      </c>
      <c r="G1042" s="149"/>
      <c r="H1042" s="149" t="s">
        <v>2056</v>
      </c>
      <c r="I1042" s="150">
        <v>42062</v>
      </c>
      <c r="J1042" s="151" t="s">
        <v>12</v>
      </c>
      <c r="K1042" s="150">
        <v>42062</v>
      </c>
      <c r="L1042" s="152">
        <f>K1042-I1042</f>
        <v>0</v>
      </c>
      <c r="M1042" s="149" t="s">
        <v>41</v>
      </c>
      <c r="N1042" s="149" t="s">
        <v>3067</v>
      </c>
      <c r="O1042" s="153">
        <f>YEAR(I1042)</f>
        <v>2015</v>
      </c>
      <c r="P1042" s="154">
        <f>MONTH(I1042)</f>
        <v>2</v>
      </c>
    </row>
    <row r="1043" spans="1:16">
      <c r="A1043" s="149" t="s">
        <v>3102</v>
      </c>
      <c r="B1043" s="48" t="s">
        <v>1151</v>
      </c>
      <c r="C1043" s="149" t="s">
        <v>833</v>
      </c>
      <c r="D1043" s="149" t="s">
        <v>1150</v>
      </c>
      <c r="E1043" s="149" t="s">
        <v>1634</v>
      </c>
      <c r="F1043" s="149" t="s">
        <v>3015</v>
      </c>
      <c r="G1043" s="149"/>
      <c r="H1043" s="149" t="s">
        <v>3015</v>
      </c>
      <c r="I1043" s="150">
        <v>42062</v>
      </c>
      <c r="J1043" s="151" t="s">
        <v>12</v>
      </c>
      <c r="K1043" s="150">
        <v>42062</v>
      </c>
      <c r="L1043" s="152">
        <f>K1043-I1043</f>
        <v>0</v>
      </c>
      <c r="M1043" s="149" t="s">
        <v>41</v>
      </c>
      <c r="N1043" s="149" t="s">
        <v>3067</v>
      </c>
      <c r="O1043" s="153">
        <f>YEAR(I1043)</f>
        <v>2015</v>
      </c>
      <c r="P1043" s="154">
        <f>MONTH(I1043)</f>
        <v>2</v>
      </c>
    </row>
    <row r="1044" spans="1:16">
      <c r="A1044" s="149" t="s">
        <v>3103</v>
      </c>
      <c r="B1044" s="48" t="s">
        <v>1151</v>
      </c>
      <c r="C1044" s="149" t="s">
        <v>833</v>
      </c>
      <c r="D1044" s="149" t="s">
        <v>1150</v>
      </c>
      <c r="E1044" s="149" t="s">
        <v>1634</v>
      </c>
      <c r="F1044" s="149" t="s">
        <v>862</v>
      </c>
      <c r="G1044" s="149"/>
      <c r="H1044" s="149" t="s">
        <v>1638</v>
      </c>
      <c r="I1044" s="150">
        <v>42062</v>
      </c>
      <c r="J1044" s="151" t="s">
        <v>12</v>
      </c>
      <c r="K1044" s="150">
        <v>42062</v>
      </c>
      <c r="L1044" s="152">
        <f>K1044-I1044</f>
        <v>0</v>
      </c>
      <c r="M1044" s="149" t="s">
        <v>41</v>
      </c>
      <c r="N1044" s="149" t="s">
        <v>3110</v>
      </c>
      <c r="O1044" s="153">
        <f>YEAR(I1044)</f>
        <v>2015</v>
      </c>
      <c r="P1044" s="154">
        <f>MONTH(I1044)</f>
        <v>2</v>
      </c>
    </row>
    <row r="1045" spans="1:16">
      <c r="A1045" s="149" t="s">
        <v>3104</v>
      </c>
      <c r="B1045" s="48" t="s">
        <v>1151</v>
      </c>
      <c r="C1045" s="149" t="s">
        <v>833</v>
      </c>
      <c r="D1045" s="149" t="s">
        <v>1150</v>
      </c>
      <c r="E1045" s="149" t="s">
        <v>1634</v>
      </c>
      <c r="F1045" s="149" t="s">
        <v>3042</v>
      </c>
      <c r="G1045" s="149"/>
      <c r="H1045" s="149" t="s">
        <v>1638</v>
      </c>
      <c r="I1045" s="150">
        <v>42062</v>
      </c>
      <c r="J1045" s="151" t="s">
        <v>12</v>
      </c>
      <c r="K1045" s="150">
        <v>42062</v>
      </c>
      <c r="L1045" s="152">
        <f>K1045-I1045</f>
        <v>0</v>
      </c>
      <c r="M1045" s="149" t="s">
        <v>41</v>
      </c>
      <c r="N1045" s="149" t="s">
        <v>3067</v>
      </c>
      <c r="O1045" s="153">
        <f>YEAR(I1045)</f>
        <v>2015</v>
      </c>
      <c r="P1045" s="154">
        <f>MONTH(I1045)</f>
        <v>2</v>
      </c>
    </row>
    <row r="1046" spans="1:16">
      <c r="A1046" s="149" t="s">
        <v>3105</v>
      </c>
      <c r="B1046" s="48" t="s">
        <v>1151</v>
      </c>
      <c r="C1046" s="149" t="s">
        <v>833</v>
      </c>
      <c r="D1046" s="149" t="s">
        <v>1150</v>
      </c>
      <c r="E1046" s="149" t="s">
        <v>1634</v>
      </c>
      <c r="F1046" s="149" t="s">
        <v>3042</v>
      </c>
      <c r="G1046" s="149"/>
      <c r="H1046" s="149" t="s">
        <v>1638</v>
      </c>
      <c r="I1046" s="150">
        <v>42062</v>
      </c>
      <c r="J1046" s="151" t="s">
        <v>12</v>
      </c>
      <c r="K1046" s="150">
        <v>42062</v>
      </c>
      <c r="L1046" s="152">
        <f>K1046-I1046</f>
        <v>0</v>
      </c>
      <c r="M1046" s="149" t="s">
        <v>41</v>
      </c>
      <c r="N1046" s="149" t="s">
        <v>2792</v>
      </c>
      <c r="O1046" s="153">
        <f>YEAR(I1046)</f>
        <v>2015</v>
      </c>
      <c r="P1046" s="154">
        <f>MONTH(I1046)</f>
        <v>2</v>
      </c>
    </row>
    <row r="1047" spans="1:16">
      <c r="A1047" s="149" t="s">
        <v>3106</v>
      </c>
      <c r="B1047" s="48" t="s">
        <v>1151</v>
      </c>
      <c r="C1047" s="149" t="s">
        <v>833</v>
      </c>
      <c r="D1047" s="149" t="s">
        <v>1150</v>
      </c>
      <c r="E1047" s="149" t="s">
        <v>1634</v>
      </c>
      <c r="F1047" s="149" t="s">
        <v>862</v>
      </c>
      <c r="G1047" s="150"/>
      <c r="H1047" s="149" t="s">
        <v>1638</v>
      </c>
      <c r="I1047" s="150">
        <v>42062</v>
      </c>
      <c r="J1047" s="151" t="s">
        <v>12</v>
      </c>
      <c r="K1047" s="150">
        <v>42062</v>
      </c>
      <c r="L1047" s="152">
        <f>K1047-I1047</f>
        <v>0</v>
      </c>
      <c r="M1047" s="149" t="s">
        <v>41</v>
      </c>
      <c r="N1047" s="149" t="s">
        <v>2792</v>
      </c>
      <c r="O1047" s="153">
        <f>YEAR(I1047)</f>
        <v>2015</v>
      </c>
      <c r="P1047" s="154">
        <f>MONTH(I1047)</f>
        <v>2</v>
      </c>
    </row>
    <row r="1048" spans="1:16">
      <c r="A1048" s="149" t="s">
        <v>4033</v>
      </c>
      <c r="B1048" s="48" t="s">
        <v>832</v>
      </c>
      <c r="C1048" s="149" t="s">
        <v>833</v>
      </c>
      <c r="D1048" s="149" t="s">
        <v>1150</v>
      </c>
      <c r="E1048" s="149" t="s">
        <v>1634</v>
      </c>
      <c r="F1048" s="149" t="s">
        <v>914</v>
      </c>
      <c r="G1048" s="149"/>
      <c r="H1048" s="149"/>
      <c r="I1048" s="150">
        <v>42060</v>
      </c>
      <c r="J1048" s="151" t="s">
        <v>12</v>
      </c>
      <c r="K1048" s="150">
        <v>42060</v>
      </c>
      <c r="L1048" s="152">
        <f>K1048-I1048</f>
        <v>0</v>
      </c>
      <c r="M1048" s="149" t="s">
        <v>41</v>
      </c>
      <c r="N1048" s="149" t="s">
        <v>25</v>
      </c>
      <c r="O1048" s="153">
        <f>YEAR(I1048)</f>
        <v>2015</v>
      </c>
      <c r="P1048" s="154">
        <f>MONTH(I1048)</f>
        <v>2</v>
      </c>
    </row>
    <row r="1049" spans="1:16">
      <c r="A1049" s="149" t="s">
        <v>4018</v>
      </c>
      <c r="B1049" s="48" t="s">
        <v>832</v>
      </c>
      <c r="C1049" s="149" t="s">
        <v>833</v>
      </c>
      <c r="D1049" s="149" t="s">
        <v>1150</v>
      </c>
      <c r="E1049" s="149" t="s">
        <v>1634</v>
      </c>
      <c r="F1049" s="149" t="s">
        <v>862</v>
      </c>
      <c r="G1049" s="149"/>
      <c r="H1049" s="149"/>
      <c r="I1049" s="150">
        <v>42060</v>
      </c>
      <c r="J1049" s="151" t="s">
        <v>12</v>
      </c>
      <c r="K1049" s="150">
        <v>42060</v>
      </c>
      <c r="L1049" s="152">
        <f>K1049-I1049</f>
        <v>0</v>
      </c>
      <c r="M1049" s="149" t="s">
        <v>41</v>
      </c>
      <c r="N1049" s="149" t="s">
        <v>25</v>
      </c>
      <c r="O1049" s="153">
        <f>YEAR(I1049)</f>
        <v>2015</v>
      </c>
      <c r="P1049" s="154">
        <f>MONTH(I1049)</f>
        <v>2</v>
      </c>
    </row>
    <row r="1050" spans="1:16">
      <c r="A1050" s="149" t="s">
        <v>4034</v>
      </c>
      <c r="B1050" s="48" t="s">
        <v>832</v>
      </c>
      <c r="C1050" s="149" t="s">
        <v>833</v>
      </c>
      <c r="D1050" s="149" t="s">
        <v>1150</v>
      </c>
      <c r="E1050" s="149" t="s">
        <v>1634</v>
      </c>
      <c r="F1050" s="149" t="s">
        <v>3374</v>
      </c>
      <c r="G1050" s="149"/>
      <c r="H1050" s="149"/>
      <c r="I1050" s="150">
        <v>42060</v>
      </c>
      <c r="J1050" s="151" t="s">
        <v>12</v>
      </c>
      <c r="K1050" s="150">
        <v>42060</v>
      </c>
      <c r="L1050" s="152">
        <f>K1050-I1050</f>
        <v>0</v>
      </c>
      <c r="M1050" s="149" t="s">
        <v>41</v>
      </c>
      <c r="N1050" s="149" t="s">
        <v>3067</v>
      </c>
      <c r="O1050" s="153">
        <f>YEAR(I1050)</f>
        <v>2015</v>
      </c>
      <c r="P1050" s="154">
        <f>MONTH(I1050)</f>
        <v>2</v>
      </c>
    </row>
    <row r="1051" spans="1:16">
      <c r="A1051" s="149" t="s">
        <v>4035</v>
      </c>
      <c r="B1051" s="48" t="s">
        <v>832</v>
      </c>
      <c r="C1051" s="149" t="s">
        <v>833</v>
      </c>
      <c r="D1051" s="149" t="s">
        <v>1150</v>
      </c>
      <c r="E1051" s="149" t="s">
        <v>1634</v>
      </c>
      <c r="F1051" s="149" t="s">
        <v>3078</v>
      </c>
      <c r="G1051" s="149"/>
      <c r="H1051" s="149"/>
      <c r="I1051" s="150">
        <v>42060</v>
      </c>
      <c r="J1051" s="151" t="s">
        <v>12</v>
      </c>
      <c r="K1051" s="150">
        <v>42060</v>
      </c>
      <c r="L1051" s="152">
        <f>K1051-I1051</f>
        <v>0</v>
      </c>
      <c r="M1051" s="149" t="s">
        <v>41</v>
      </c>
      <c r="N1051" s="149" t="s">
        <v>3067</v>
      </c>
      <c r="O1051" s="153">
        <f>YEAR(I1051)</f>
        <v>2015</v>
      </c>
      <c r="P1051" s="154">
        <f>MONTH(I1051)</f>
        <v>2</v>
      </c>
    </row>
    <row r="1052" spans="1:16">
      <c r="A1052" s="149" t="s">
        <v>4020</v>
      </c>
      <c r="B1052" s="48" t="s">
        <v>832</v>
      </c>
      <c r="C1052" s="149" t="s">
        <v>833</v>
      </c>
      <c r="D1052" s="149" t="s">
        <v>1150</v>
      </c>
      <c r="E1052" s="149" t="s">
        <v>1634</v>
      </c>
      <c r="F1052" s="149" t="s">
        <v>39</v>
      </c>
      <c r="G1052" s="149"/>
      <c r="H1052" s="149"/>
      <c r="I1052" s="150">
        <v>42060</v>
      </c>
      <c r="J1052" s="151" t="s">
        <v>12</v>
      </c>
      <c r="K1052" s="150">
        <v>42060</v>
      </c>
      <c r="L1052" s="152">
        <f>K1052-I1052</f>
        <v>0</v>
      </c>
      <c r="M1052" s="149" t="s">
        <v>41</v>
      </c>
      <c r="N1052" s="149" t="s">
        <v>25</v>
      </c>
      <c r="O1052" s="153">
        <f>YEAR(I1052)</f>
        <v>2015</v>
      </c>
      <c r="P1052" s="154">
        <f>MONTH(I1052)</f>
        <v>2</v>
      </c>
    </row>
    <row r="1053" spans="1:16">
      <c r="A1053" s="149" t="s">
        <v>4036</v>
      </c>
      <c r="B1053" s="48" t="s">
        <v>832</v>
      </c>
      <c r="C1053" s="149" t="s">
        <v>833</v>
      </c>
      <c r="D1053" s="149" t="s">
        <v>1150</v>
      </c>
      <c r="E1053" s="149" t="s">
        <v>1634</v>
      </c>
      <c r="F1053" s="149" t="s">
        <v>914</v>
      </c>
      <c r="G1053" s="149"/>
      <c r="H1053" s="149"/>
      <c r="I1053" s="150">
        <v>42060</v>
      </c>
      <c r="J1053" s="151" t="s">
        <v>12</v>
      </c>
      <c r="K1053" s="150">
        <v>42060</v>
      </c>
      <c r="L1053" s="152">
        <f>K1053-I1053</f>
        <v>0</v>
      </c>
      <c r="M1053" s="149" t="s">
        <v>41</v>
      </c>
      <c r="N1053" s="149" t="s">
        <v>3108</v>
      </c>
      <c r="O1053" s="153">
        <f>YEAR(I1053)</f>
        <v>2015</v>
      </c>
      <c r="P1053" s="154">
        <f>MONTH(I1053)</f>
        <v>2</v>
      </c>
    </row>
    <row r="1054" spans="1:16">
      <c r="A1054" s="149" t="s">
        <v>4014</v>
      </c>
      <c r="B1054" s="48" t="s">
        <v>832</v>
      </c>
      <c r="C1054" s="149" t="s">
        <v>833</v>
      </c>
      <c r="D1054" s="149" t="s">
        <v>1150</v>
      </c>
      <c r="E1054" s="149" t="s">
        <v>1634</v>
      </c>
      <c r="F1054" s="149" t="s">
        <v>914</v>
      </c>
      <c r="G1054" s="149"/>
      <c r="H1054" s="149"/>
      <c r="I1054" s="150">
        <v>42060</v>
      </c>
      <c r="J1054" s="151" t="s">
        <v>12</v>
      </c>
      <c r="K1054" s="150">
        <v>42060</v>
      </c>
      <c r="L1054" s="152">
        <f>K1054-I1054</f>
        <v>0</v>
      </c>
      <c r="M1054" s="149" t="s">
        <v>41</v>
      </c>
      <c r="N1054" s="149" t="s">
        <v>25</v>
      </c>
      <c r="O1054" s="153">
        <f>YEAR(I1054)</f>
        <v>2015</v>
      </c>
      <c r="P1054" s="154">
        <f>MONTH(I1054)</f>
        <v>2</v>
      </c>
    </row>
    <row r="1055" spans="1:16">
      <c r="A1055" s="149" t="s">
        <v>4037</v>
      </c>
      <c r="B1055" s="48" t="s">
        <v>832</v>
      </c>
      <c r="C1055" s="149" t="s">
        <v>833</v>
      </c>
      <c r="D1055" s="149" t="s">
        <v>1150</v>
      </c>
      <c r="E1055" s="149" t="s">
        <v>1634</v>
      </c>
      <c r="F1055" s="149" t="s">
        <v>2057</v>
      </c>
      <c r="G1055" s="149"/>
      <c r="H1055" s="149"/>
      <c r="I1055" s="150">
        <v>42060</v>
      </c>
      <c r="J1055" s="151" t="s">
        <v>12</v>
      </c>
      <c r="K1055" s="150">
        <v>42060</v>
      </c>
      <c r="L1055" s="152">
        <f>K1055-I1055</f>
        <v>0</v>
      </c>
      <c r="M1055" s="149" t="s">
        <v>41</v>
      </c>
      <c r="N1055" s="149" t="s">
        <v>3108</v>
      </c>
      <c r="O1055" s="153">
        <f>YEAR(I1055)</f>
        <v>2015</v>
      </c>
      <c r="P1055" s="154">
        <f>MONTH(I1055)</f>
        <v>2</v>
      </c>
    </row>
    <row r="1056" spans="1:16">
      <c r="A1056" s="149" t="s">
        <v>4038</v>
      </c>
      <c r="B1056" s="48" t="s">
        <v>832</v>
      </c>
      <c r="C1056" s="149" t="s">
        <v>833</v>
      </c>
      <c r="D1056" s="149" t="s">
        <v>1150</v>
      </c>
      <c r="E1056" s="149" t="s">
        <v>1634</v>
      </c>
      <c r="F1056" s="149" t="s">
        <v>844</v>
      </c>
      <c r="G1056" s="149"/>
      <c r="H1056" s="149"/>
      <c r="I1056" s="150">
        <v>42060</v>
      </c>
      <c r="J1056" s="151" t="s">
        <v>12</v>
      </c>
      <c r="K1056" s="150">
        <v>42060</v>
      </c>
      <c r="L1056" s="152">
        <f>K1056-I1056</f>
        <v>0</v>
      </c>
      <c r="M1056" s="149" t="s">
        <v>41</v>
      </c>
      <c r="N1056" s="149" t="s">
        <v>4039</v>
      </c>
      <c r="O1056" s="153">
        <f>YEAR(I1056)</f>
        <v>2015</v>
      </c>
      <c r="P1056" s="154">
        <f>MONTH(I1056)</f>
        <v>2</v>
      </c>
    </row>
    <row r="1057" spans="1:16">
      <c r="A1057" s="149" t="s">
        <v>3104</v>
      </c>
      <c r="B1057" s="48" t="s">
        <v>832</v>
      </c>
      <c r="C1057" s="149" t="s">
        <v>833</v>
      </c>
      <c r="D1057" s="149" t="s">
        <v>1150</v>
      </c>
      <c r="E1057" s="149" t="s">
        <v>1634</v>
      </c>
      <c r="F1057" s="149" t="s">
        <v>2057</v>
      </c>
      <c r="G1057" s="149"/>
      <c r="H1057" s="149"/>
      <c r="I1057" s="150">
        <v>42060</v>
      </c>
      <c r="J1057" s="151" t="s">
        <v>12</v>
      </c>
      <c r="K1057" s="150">
        <v>42060</v>
      </c>
      <c r="L1057" s="152">
        <f>K1057-I1057</f>
        <v>0</v>
      </c>
      <c r="M1057" s="149" t="s">
        <v>41</v>
      </c>
      <c r="N1057" s="149" t="s">
        <v>3067</v>
      </c>
      <c r="O1057" s="153">
        <f>YEAR(I1057)</f>
        <v>2015</v>
      </c>
      <c r="P1057" s="154">
        <f>MONTH(I1057)</f>
        <v>2</v>
      </c>
    </row>
    <row r="1058" spans="1:16">
      <c r="A1058" s="149" t="s">
        <v>3814</v>
      </c>
      <c r="B1058" s="48" t="s">
        <v>830</v>
      </c>
      <c r="C1058" s="149"/>
      <c r="D1058" s="149" t="s">
        <v>3008</v>
      </c>
      <c r="E1058" s="149" t="s">
        <v>1634</v>
      </c>
      <c r="F1058" s="149" t="s">
        <v>846</v>
      </c>
      <c r="G1058" s="155"/>
      <c r="H1058" s="155"/>
      <c r="I1058" s="151">
        <v>42052</v>
      </c>
      <c r="J1058" s="151" t="s">
        <v>12</v>
      </c>
      <c r="K1058" s="151">
        <v>42052</v>
      </c>
      <c r="L1058" s="152">
        <f>K1058-I1058</f>
        <v>0</v>
      </c>
      <c r="M1058" s="149" t="s">
        <v>41</v>
      </c>
      <c r="N1058" s="149" t="s">
        <v>25</v>
      </c>
      <c r="O1058" s="153">
        <f>YEAR(I1058)</f>
        <v>2015</v>
      </c>
      <c r="P1058" s="154">
        <f>MONTH(I1058)</f>
        <v>2</v>
      </c>
    </row>
    <row r="1059" spans="1:16">
      <c r="A1059" s="149" t="s">
        <v>3815</v>
      </c>
      <c r="B1059" s="48" t="s">
        <v>830</v>
      </c>
      <c r="C1059" s="149"/>
      <c r="D1059" s="149" t="s">
        <v>3008</v>
      </c>
      <c r="E1059" s="149" t="s">
        <v>1634</v>
      </c>
      <c r="F1059" s="149" t="s">
        <v>2382</v>
      </c>
      <c r="G1059" s="149"/>
      <c r="H1059" s="149"/>
      <c r="I1059" s="151">
        <v>42052</v>
      </c>
      <c r="J1059" s="151" t="s">
        <v>12</v>
      </c>
      <c r="K1059" s="151">
        <v>42052</v>
      </c>
      <c r="L1059" s="152">
        <f>K1059-I1059</f>
        <v>0</v>
      </c>
      <c r="M1059" s="149" t="s">
        <v>41</v>
      </c>
      <c r="N1059" s="149" t="s">
        <v>3785</v>
      </c>
      <c r="O1059" s="153">
        <f>YEAR(I1059)</f>
        <v>2015</v>
      </c>
      <c r="P1059" s="154">
        <f>MONTH(I1059)</f>
        <v>2</v>
      </c>
    </row>
    <row r="1060" spans="1:16">
      <c r="A1060" s="149" t="s">
        <v>3816</v>
      </c>
      <c r="B1060" s="48" t="s">
        <v>830</v>
      </c>
      <c r="C1060" s="149"/>
      <c r="D1060" s="149" t="s">
        <v>3008</v>
      </c>
      <c r="E1060" s="149" t="s">
        <v>1634</v>
      </c>
      <c r="F1060" s="149" t="s">
        <v>111</v>
      </c>
      <c r="G1060" s="149"/>
      <c r="H1060" s="149"/>
      <c r="I1060" s="151">
        <v>42052</v>
      </c>
      <c r="J1060" s="151" t="s">
        <v>12</v>
      </c>
      <c r="K1060" s="151">
        <v>42052</v>
      </c>
      <c r="L1060" s="152">
        <f>K1060-I1060</f>
        <v>0</v>
      </c>
      <c r="M1060" s="149" t="s">
        <v>41</v>
      </c>
      <c r="N1060" s="149" t="s">
        <v>25</v>
      </c>
      <c r="O1060" s="153">
        <f>YEAR(I1060)</f>
        <v>2015</v>
      </c>
      <c r="P1060" s="154">
        <f>MONTH(I1060)</f>
        <v>2</v>
      </c>
    </row>
    <row r="1061" spans="1:16">
      <c r="A1061" s="149" t="s">
        <v>3817</v>
      </c>
      <c r="B1061" s="48" t="s">
        <v>830</v>
      </c>
      <c r="C1061" s="149"/>
      <c r="D1061" s="149" t="s">
        <v>3008</v>
      </c>
      <c r="E1061" s="149" t="s">
        <v>1634</v>
      </c>
      <c r="F1061" s="149" t="s">
        <v>862</v>
      </c>
      <c r="G1061" s="149"/>
      <c r="H1061" s="149"/>
      <c r="I1061" s="151">
        <v>42052</v>
      </c>
      <c r="J1061" s="151" t="s">
        <v>12</v>
      </c>
      <c r="K1061" s="151">
        <v>42052</v>
      </c>
      <c r="L1061" s="152">
        <f>K1061-I1061</f>
        <v>0</v>
      </c>
      <c r="M1061" s="149" t="s">
        <v>41</v>
      </c>
      <c r="N1061" s="149" t="s">
        <v>3848</v>
      </c>
      <c r="O1061" s="153">
        <f>YEAR(I1061)</f>
        <v>2015</v>
      </c>
      <c r="P1061" s="154">
        <f>MONTH(I1061)</f>
        <v>2</v>
      </c>
    </row>
    <row r="1062" spans="1:16">
      <c r="A1062" s="149" t="s">
        <v>3818</v>
      </c>
      <c r="B1062" s="48" t="s">
        <v>830</v>
      </c>
      <c r="C1062" s="149"/>
      <c r="D1062" s="149" t="s">
        <v>3008</v>
      </c>
      <c r="E1062" s="149" t="s">
        <v>1634</v>
      </c>
      <c r="F1062" s="149" t="s">
        <v>1908</v>
      </c>
      <c r="G1062" s="149"/>
      <c r="H1062" s="149"/>
      <c r="I1062" s="151">
        <v>42052</v>
      </c>
      <c r="J1062" s="151" t="s">
        <v>12</v>
      </c>
      <c r="K1062" s="151">
        <v>42052</v>
      </c>
      <c r="L1062" s="152">
        <f>K1062-I1062</f>
        <v>0</v>
      </c>
      <c r="M1062" s="149" t="s">
        <v>41</v>
      </c>
      <c r="N1062" s="149" t="s">
        <v>25</v>
      </c>
      <c r="O1062" s="153">
        <f>YEAR(I1062)</f>
        <v>2015</v>
      </c>
      <c r="P1062" s="154">
        <f>MONTH(I1062)</f>
        <v>2</v>
      </c>
    </row>
    <row r="1063" spans="1:16">
      <c r="A1063" s="149" t="s">
        <v>2049</v>
      </c>
      <c r="B1063" s="48" t="s">
        <v>830</v>
      </c>
      <c r="C1063" s="149"/>
      <c r="D1063" s="149" t="s">
        <v>3008</v>
      </c>
      <c r="E1063" s="149" t="s">
        <v>1634</v>
      </c>
      <c r="F1063" s="149" t="s">
        <v>1757</v>
      </c>
      <c r="G1063" s="149"/>
      <c r="H1063" s="149"/>
      <c r="I1063" s="77">
        <v>42052</v>
      </c>
      <c r="J1063" s="151" t="s">
        <v>12</v>
      </c>
      <c r="K1063" s="77">
        <v>42052</v>
      </c>
      <c r="L1063" s="152">
        <f>K1063-I1063</f>
        <v>0</v>
      </c>
      <c r="M1063" s="149" t="s">
        <v>41</v>
      </c>
      <c r="N1063" s="149" t="s">
        <v>3849</v>
      </c>
      <c r="O1063" s="153">
        <f>YEAR(I1063)</f>
        <v>2015</v>
      </c>
      <c r="P1063" s="154">
        <f>MONTH(I1063)</f>
        <v>2</v>
      </c>
    </row>
    <row r="1064" spans="1:16">
      <c r="A1064" s="149" t="s">
        <v>3819</v>
      </c>
      <c r="B1064" s="48" t="s">
        <v>830</v>
      </c>
      <c r="C1064" s="149"/>
      <c r="D1064" s="149" t="s">
        <v>3008</v>
      </c>
      <c r="E1064" s="149" t="s">
        <v>1634</v>
      </c>
      <c r="F1064" s="149" t="s">
        <v>846</v>
      </c>
      <c r="G1064" s="155"/>
      <c r="H1064" s="155"/>
      <c r="I1064" s="77">
        <v>42052</v>
      </c>
      <c r="J1064" s="151" t="s">
        <v>12</v>
      </c>
      <c r="K1064" s="77">
        <v>42052</v>
      </c>
      <c r="L1064" s="152">
        <f>K1064-I1064</f>
        <v>0</v>
      </c>
      <c r="M1064" s="149" t="s">
        <v>41</v>
      </c>
      <c r="N1064" s="149" t="s">
        <v>3850</v>
      </c>
      <c r="O1064" s="153">
        <f>YEAR(I1064)</f>
        <v>2015</v>
      </c>
      <c r="P1064" s="154">
        <f>MONTH(I1064)</f>
        <v>2</v>
      </c>
    </row>
    <row r="1065" spans="1:16">
      <c r="A1065" s="149" t="s">
        <v>3820</v>
      </c>
      <c r="B1065" s="48" t="s">
        <v>830</v>
      </c>
      <c r="C1065" s="149"/>
      <c r="D1065" s="149" t="s">
        <v>3008</v>
      </c>
      <c r="E1065" s="149" t="s">
        <v>1634</v>
      </c>
      <c r="F1065" s="149" t="s">
        <v>111</v>
      </c>
      <c r="G1065" s="155"/>
      <c r="H1065" s="155"/>
      <c r="I1065" s="77">
        <v>42052</v>
      </c>
      <c r="J1065" s="151" t="s">
        <v>12</v>
      </c>
      <c r="K1065" s="77">
        <v>42052</v>
      </c>
      <c r="L1065" s="152">
        <f>K1065-I1065</f>
        <v>0</v>
      </c>
      <c r="M1065" s="149" t="s">
        <v>41</v>
      </c>
      <c r="N1065" s="149" t="s">
        <v>25</v>
      </c>
      <c r="O1065" s="153">
        <f>YEAR(I1065)</f>
        <v>2015</v>
      </c>
      <c r="P1065" s="154">
        <f>MONTH(I1065)</f>
        <v>2</v>
      </c>
    </row>
    <row r="1066" spans="1:16">
      <c r="A1066" s="149" t="s">
        <v>3821</v>
      </c>
      <c r="B1066" s="48" t="s">
        <v>830</v>
      </c>
      <c r="C1066" s="149"/>
      <c r="D1066" s="149" t="s">
        <v>3008</v>
      </c>
      <c r="E1066" s="149" t="s">
        <v>1634</v>
      </c>
      <c r="F1066" s="149" t="s">
        <v>3015</v>
      </c>
      <c r="G1066" s="155"/>
      <c r="H1066" s="155"/>
      <c r="I1066" s="77">
        <v>42052</v>
      </c>
      <c r="J1066" s="151" t="s">
        <v>12</v>
      </c>
      <c r="K1066" s="77">
        <v>42052</v>
      </c>
      <c r="L1066" s="152">
        <f>K1066-I1066</f>
        <v>0</v>
      </c>
      <c r="M1066" s="149" t="s">
        <v>41</v>
      </c>
      <c r="N1066" s="149" t="s">
        <v>3851</v>
      </c>
      <c r="O1066" s="153">
        <f>YEAR(I1066)</f>
        <v>2015</v>
      </c>
      <c r="P1066" s="154">
        <f>MONTH(I1066)</f>
        <v>2</v>
      </c>
    </row>
    <row r="1067" spans="1:16">
      <c r="A1067" s="149" t="s">
        <v>3822</v>
      </c>
      <c r="B1067" s="48" t="s">
        <v>830</v>
      </c>
      <c r="C1067" s="149"/>
      <c r="D1067" s="149" t="s">
        <v>3008</v>
      </c>
      <c r="E1067" s="149" t="s">
        <v>1634</v>
      </c>
      <c r="F1067" s="149" t="s">
        <v>3720</v>
      </c>
      <c r="G1067" s="149"/>
      <c r="H1067" s="149"/>
      <c r="I1067" s="77">
        <v>42052</v>
      </c>
      <c r="J1067" s="151" t="s">
        <v>12</v>
      </c>
      <c r="K1067" s="77">
        <v>42052</v>
      </c>
      <c r="L1067" s="152">
        <f>K1067-I1067</f>
        <v>0</v>
      </c>
      <c r="M1067" s="149" t="s">
        <v>41</v>
      </c>
      <c r="N1067" s="149" t="s">
        <v>25</v>
      </c>
      <c r="O1067" s="153">
        <f>YEAR(I1067)</f>
        <v>2015</v>
      </c>
      <c r="P1067" s="154">
        <f>MONTH(I1067)</f>
        <v>2</v>
      </c>
    </row>
    <row r="1068" spans="1:16">
      <c r="A1068" s="149" t="s">
        <v>3823</v>
      </c>
      <c r="B1068" s="48" t="s">
        <v>830</v>
      </c>
      <c r="C1068" s="149"/>
      <c r="D1068" s="149" t="s">
        <v>3008</v>
      </c>
      <c r="E1068" s="149" t="s">
        <v>1634</v>
      </c>
      <c r="F1068" s="149" t="s">
        <v>846</v>
      </c>
      <c r="G1068" s="149"/>
      <c r="H1068" s="149"/>
      <c r="I1068" s="77">
        <v>42052</v>
      </c>
      <c r="J1068" s="151" t="s">
        <v>12</v>
      </c>
      <c r="K1068" s="77">
        <v>42052</v>
      </c>
      <c r="L1068" s="152">
        <f>K1068-I1068</f>
        <v>0</v>
      </c>
      <c r="M1068" s="149" t="s">
        <v>41</v>
      </c>
      <c r="N1068" s="149" t="s">
        <v>25</v>
      </c>
      <c r="O1068" s="153">
        <f>YEAR(I1068)</f>
        <v>2015</v>
      </c>
      <c r="P1068" s="154">
        <f>MONTH(I1068)</f>
        <v>2</v>
      </c>
    </row>
    <row r="1069" spans="1:16">
      <c r="A1069" s="149" t="s">
        <v>3824</v>
      </c>
      <c r="B1069" s="48" t="s">
        <v>830</v>
      </c>
      <c r="C1069" s="149"/>
      <c r="D1069" s="149" t="s">
        <v>3008</v>
      </c>
      <c r="E1069" s="149" t="s">
        <v>1634</v>
      </c>
      <c r="F1069" s="149" t="s">
        <v>111</v>
      </c>
      <c r="G1069" s="149"/>
      <c r="H1069" s="149"/>
      <c r="I1069" s="77">
        <v>42052</v>
      </c>
      <c r="J1069" s="151" t="s">
        <v>12</v>
      </c>
      <c r="K1069" s="77">
        <v>42052</v>
      </c>
      <c r="L1069" s="152">
        <f>K1069-I1069</f>
        <v>0</v>
      </c>
      <c r="M1069" s="149" t="s">
        <v>41</v>
      </c>
      <c r="N1069" s="149" t="s">
        <v>25</v>
      </c>
      <c r="O1069" s="153">
        <f>YEAR(I1069)</f>
        <v>2015</v>
      </c>
      <c r="P1069" s="154">
        <f>MONTH(I1069)</f>
        <v>2</v>
      </c>
    </row>
    <row r="1070" spans="1:16">
      <c r="A1070" s="149" t="s">
        <v>3825</v>
      </c>
      <c r="B1070" s="48" t="s">
        <v>830</v>
      </c>
      <c r="C1070" s="149"/>
      <c r="D1070" s="149" t="s">
        <v>3008</v>
      </c>
      <c r="E1070" s="149" t="s">
        <v>1634</v>
      </c>
      <c r="F1070" s="149" t="s">
        <v>846</v>
      </c>
      <c r="G1070" s="149"/>
      <c r="H1070" s="149"/>
      <c r="I1070" s="77">
        <v>42052</v>
      </c>
      <c r="J1070" s="151" t="s">
        <v>12</v>
      </c>
      <c r="K1070" s="77">
        <v>42052</v>
      </c>
      <c r="L1070" s="152">
        <f>K1070-I1070</f>
        <v>0</v>
      </c>
      <c r="M1070" s="149" t="s">
        <v>41</v>
      </c>
      <c r="N1070" s="149" t="s">
        <v>3852</v>
      </c>
      <c r="O1070" s="153">
        <f>YEAR(I1070)</f>
        <v>2015</v>
      </c>
      <c r="P1070" s="154">
        <f>MONTH(I1070)</f>
        <v>2</v>
      </c>
    </row>
    <row r="1071" spans="1:16">
      <c r="A1071" s="149" t="s">
        <v>3826</v>
      </c>
      <c r="B1071" s="48" t="s">
        <v>830</v>
      </c>
      <c r="C1071" s="149"/>
      <c r="D1071" s="149" t="s">
        <v>3008</v>
      </c>
      <c r="E1071" s="149" t="s">
        <v>1634</v>
      </c>
      <c r="F1071" s="149" t="s">
        <v>846</v>
      </c>
      <c r="G1071" s="149"/>
      <c r="H1071" s="149"/>
      <c r="I1071" s="77">
        <v>42052</v>
      </c>
      <c r="J1071" s="151" t="s">
        <v>12</v>
      </c>
      <c r="K1071" s="77">
        <v>42052</v>
      </c>
      <c r="L1071" s="152">
        <f>K1071-I1071</f>
        <v>0</v>
      </c>
      <c r="M1071" s="149" t="s">
        <v>41</v>
      </c>
      <c r="N1071" s="149" t="s">
        <v>25</v>
      </c>
      <c r="O1071" s="153">
        <f>YEAR(I1071)</f>
        <v>2015</v>
      </c>
      <c r="P1071" s="154">
        <f>MONTH(I1071)</f>
        <v>2</v>
      </c>
    </row>
    <row r="1072" spans="1:16">
      <c r="A1072" s="149" t="s">
        <v>2248</v>
      </c>
      <c r="B1072" s="48" t="s">
        <v>993</v>
      </c>
      <c r="C1072" s="149"/>
      <c r="D1072" s="149" t="s">
        <v>3008</v>
      </c>
      <c r="E1072" s="149" t="s">
        <v>1634</v>
      </c>
      <c r="F1072" s="149" t="s">
        <v>3720</v>
      </c>
      <c r="G1072" s="149"/>
      <c r="H1072" s="149"/>
      <c r="I1072" s="150">
        <v>42052</v>
      </c>
      <c r="J1072" s="151" t="s">
        <v>12</v>
      </c>
      <c r="K1072" s="150">
        <v>42052</v>
      </c>
      <c r="L1072" s="152">
        <f>K1072-I1072</f>
        <v>0</v>
      </c>
      <c r="M1072" s="149" t="s">
        <v>717</v>
      </c>
      <c r="N1072" s="149" t="s">
        <v>4139</v>
      </c>
      <c r="O1072" s="153">
        <f>YEAR(I1072)</f>
        <v>2015</v>
      </c>
      <c r="P1072" s="154">
        <f>MONTH(I1072)</f>
        <v>2</v>
      </c>
    </row>
    <row r="1073" spans="1:16">
      <c r="A1073" s="149" t="s">
        <v>4133</v>
      </c>
      <c r="B1073" s="48" t="s">
        <v>993</v>
      </c>
      <c r="C1073" s="149"/>
      <c r="D1073" s="149" t="s">
        <v>3008</v>
      </c>
      <c r="E1073" s="149" t="s">
        <v>1634</v>
      </c>
      <c r="F1073" s="149" t="s">
        <v>3778</v>
      </c>
      <c r="G1073" s="149"/>
      <c r="H1073" s="149"/>
      <c r="I1073" s="150">
        <v>42052</v>
      </c>
      <c r="J1073" s="151" t="s">
        <v>12</v>
      </c>
      <c r="K1073" s="150">
        <v>42052</v>
      </c>
      <c r="L1073" s="152">
        <f>K1073-I1073</f>
        <v>0</v>
      </c>
      <c r="M1073" s="149" t="s">
        <v>717</v>
      </c>
      <c r="N1073" s="149" t="s">
        <v>94</v>
      </c>
      <c r="O1073" s="153">
        <f>YEAR(I1073)</f>
        <v>2015</v>
      </c>
      <c r="P1073" s="154">
        <f>MONTH(I1073)</f>
        <v>2</v>
      </c>
    </row>
    <row r="1074" spans="1:16">
      <c r="A1074" s="149" t="s">
        <v>3816</v>
      </c>
      <c r="B1074" s="48" t="s">
        <v>993</v>
      </c>
      <c r="C1074" s="149"/>
      <c r="D1074" s="149" t="s">
        <v>3008</v>
      </c>
      <c r="E1074" s="149" t="s">
        <v>1634</v>
      </c>
      <c r="F1074" s="149" t="s">
        <v>111</v>
      </c>
      <c r="G1074" s="149"/>
      <c r="H1074" s="149"/>
      <c r="I1074" s="150">
        <v>42052</v>
      </c>
      <c r="J1074" s="151" t="s">
        <v>12</v>
      </c>
      <c r="K1074" s="150">
        <v>42052</v>
      </c>
      <c r="L1074" s="152">
        <f>K1074-I1074</f>
        <v>0</v>
      </c>
      <c r="M1074" s="149" t="s">
        <v>717</v>
      </c>
      <c r="N1074" s="149" t="s">
        <v>94</v>
      </c>
      <c r="O1074" s="153">
        <f>YEAR(I1074)</f>
        <v>2015</v>
      </c>
      <c r="P1074" s="154">
        <f>MONTH(I1074)</f>
        <v>2</v>
      </c>
    </row>
    <row r="1075" spans="1:16">
      <c r="A1075" s="149" t="s">
        <v>3820</v>
      </c>
      <c r="B1075" s="48" t="s">
        <v>993</v>
      </c>
      <c r="C1075" s="149"/>
      <c r="D1075" s="149" t="s">
        <v>3008</v>
      </c>
      <c r="E1075" s="149" t="s">
        <v>1634</v>
      </c>
      <c r="F1075" s="149" t="s">
        <v>4138</v>
      </c>
      <c r="G1075" s="149"/>
      <c r="H1075" s="149"/>
      <c r="I1075" s="150">
        <v>42052</v>
      </c>
      <c r="J1075" s="151" t="s">
        <v>12</v>
      </c>
      <c r="K1075" s="150">
        <v>42052</v>
      </c>
      <c r="L1075" s="152">
        <f>K1075-I1075</f>
        <v>0</v>
      </c>
      <c r="M1075" s="149" t="s">
        <v>41</v>
      </c>
      <c r="N1075" s="149" t="s">
        <v>25</v>
      </c>
      <c r="O1075" s="153">
        <f>YEAR(I1075)</f>
        <v>2015</v>
      </c>
      <c r="P1075" s="154">
        <f>MONTH(I1075)</f>
        <v>2</v>
      </c>
    </row>
    <row r="1076" spans="1:16">
      <c r="A1076" s="149" t="s">
        <v>4134</v>
      </c>
      <c r="B1076" s="48" t="s">
        <v>993</v>
      </c>
      <c r="C1076" s="149"/>
      <c r="D1076" s="149" t="s">
        <v>3008</v>
      </c>
      <c r="E1076" s="149" t="s">
        <v>1634</v>
      </c>
      <c r="F1076" s="149" t="s">
        <v>2028</v>
      </c>
      <c r="G1076" s="149"/>
      <c r="H1076" s="149"/>
      <c r="I1076" s="150">
        <v>42052</v>
      </c>
      <c r="J1076" s="151" t="s">
        <v>12</v>
      </c>
      <c r="K1076" s="150">
        <v>42052</v>
      </c>
      <c r="L1076" s="152">
        <f>K1076-I1076</f>
        <v>0</v>
      </c>
      <c r="M1076" s="149" t="s">
        <v>41</v>
      </c>
      <c r="N1076" s="149" t="s">
        <v>25</v>
      </c>
      <c r="O1076" s="153">
        <f>YEAR(I1076)</f>
        <v>2015</v>
      </c>
      <c r="P1076" s="154">
        <f>MONTH(I1076)</f>
        <v>2</v>
      </c>
    </row>
    <row r="1077" spans="1:16">
      <c r="A1077" s="149" t="s">
        <v>4135</v>
      </c>
      <c r="B1077" s="48" t="s">
        <v>993</v>
      </c>
      <c r="C1077" s="149"/>
      <c r="D1077" s="149" t="s">
        <v>3008</v>
      </c>
      <c r="E1077" s="149" t="s">
        <v>1634</v>
      </c>
      <c r="F1077" s="149" t="s">
        <v>846</v>
      </c>
      <c r="G1077" s="149"/>
      <c r="H1077" s="149"/>
      <c r="I1077" s="150">
        <v>42052</v>
      </c>
      <c r="J1077" s="151" t="s">
        <v>12</v>
      </c>
      <c r="K1077" s="150">
        <v>42052</v>
      </c>
      <c r="L1077" s="152">
        <f>K1077-I1077</f>
        <v>0</v>
      </c>
      <c r="M1077" s="149" t="s">
        <v>717</v>
      </c>
      <c r="N1077" s="149" t="s">
        <v>3151</v>
      </c>
      <c r="O1077" s="153">
        <f>YEAR(I1077)</f>
        <v>2015</v>
      </c>
      <c r="P1077" s="154">
        <f>MONTH(I1077)</f>
        <v>2</v>
      </c>
    </row>
    <row r="1078" spans="1:16">
      <c r="A1078" s="149" t="s">
        <v>4136</v>
      </c>
      <c r="B1078" s="48" t="s">
        <v>993</v>
      </c>
      <c r="C1078" s="149"/>
      <c r="D1078" s="149" t="s">
        <v>3008</v>
      </c>
      <c r="E1078" s="149" t="s">
        <v>1634</v>
      </c>
      <c r="F1078" s="149" t="s">
        <v>846</v>
      </c>
      <c r="G1078" s="149"/>
      <c r="H1078" s="149"/>
      <c r="I1078" s="150">
        <v>42052</v>
      </c>
      <c r="J1078" s="151" t="s">
        <v>12</v>
      </c>
      <c r="K1078" s="150">
        <v>42052</v>
      </c>
      <c r="L1078" s="152">
        <f>K1078-I1078</f>
        <v>0</v>
      </c>
      <c r="M1078" s="149" t="s">
        <v>717</v>
      </c>
      <c r="N1078" s="149" t="s">
        <v>3151</v>
      </c>
      <c r="O1078" s="153">
        <f>YEAR(I1078)</f>
        <v>2015</v>
      </c>
      <c r="P1078" s="154">
        <f>MONTH(I1078)</f>
        <v>2</v>
      </c>
    </row>
    <row r="1079" spans="1:16">
      <c r="A1079" s="149" t="s">
        <v>2060</v>
      </c>
      <c r="B1079" s="48" t="s">
        <v>993</v>
      </c>
      <c r="C1079" s="149"/>
      <c r="D1079" s="149" t="s">
        <v>3008</v>
      </c>
      <c r="E1079" s="149" t="s">
        <v>1634</v>
      </c>
      <c r="F1079" s="149" t="s">
        <v>111</v>
      </c>
      <c r="G1079" s="149"/>
      <c r="H1079" s="149"/>
      <c r="I1079" s="150">
        <v>42052</v>
      </c>
      <c r="J1079" s="151" t="s">
        <v>12</v>
      </c>
      <c r="K1079" s="150">
        <v>42052</v>
      </c>
      <c r="L1079" s="152">
        <f>K1079-I1079</f>
        <v>0</v>
      </c>
      <c r="M1079" s="149" t="s">
        <v>717</v>
      </c>
      <c r="N1079" s="149" t="s">
        <v>4140</v>
      </c>
      <c r="O1079" s="153">
        <f>YEAR(I1079)</f>
        <v>2015</v>
      </c>
      <c r="P1079" s="154">
        <f>MONTH(I1079)</f>
        <v>2</v>
      </c>
    </row>
    <row r="1080" spans="1:16">
      <c r="A1080" s="149" t="s">
        <v>3823</v>
      </c>
      <c r="B1080" s="48" t="s">
        <v>993</v>
      </c>
      <c r="C1080" s="149"/>
      <c r="D1080" s="149" t="s">
        <v>3008</v>
      </c>
      <c r="E1080" s="149" t="s">
        <v>1634</v>
      </c>
      <c r="F1080" s="149" t="s">
        <v>846</v>
      </c>
      <c r="G1080" s="149"/>
      <c r="H1080" s="149"/>
      <c r="I1080" s="150">
        <v>42052</v>
      </c>
      <c r="J1080" s="151" t="s">
        <v>12</v>
      </c>
      <c r="K1080" s="150">
        <v>42052</v>
      </c>
      <c r="L1080" s="152">
        <f>K1080-I1080</f>
        <v>0</v>
      </c>
      <c r="M1080" s="149" t="s">
        <v>41</v>
      </c>
      <c r="N1080" s="149" t="s">
        <v>3498</v>
      </c>
      <c r="O1080" s="153">
        <f>YEAR(I1080)</f>
        <v>2015</v>
      </c>
      <c r="P1080" s="154">
        <f>MONTH(I1080)</f>
        <v>2</v>
      </c>
    </row>
    <row r="1081" spans="1:16">
      <c r="A1081" s="149" t="s">
        <v>3815</v>
      </c>
      <c r="B1081" s="48" t="s">
        <v>993</v>
      </c>
      <c r="C1081" s="149"/>
      <c r="D1081" s="149" t="s">
        <v>3008</v>
      </c>
      <c r="E1081" s="149" t="s">
        <v>1634</v>
      </c>
      <c r="F1081" s="149" t="s">
        <v>2382</v>
      </c>
      <c r="G1081" s="149"/>
      <c r="H1081" s="149"/>
      <c r="I1081" s="150">
        <v>42052</v>
      </c>
      <c r="J1081" s="151" t="s">
        <v>12</v>
      </c>
      <c r="K1081" s="150">
        <v>42052</v>
      </c>
      <c r="L1081" s="152">
        <f>K1081-I1081</f>
        <v>0</v>
      </c>
      <c r="M1081" s="149" t="s">
        <v>41</v>
      </c>
      <c r="N1081" s="149" t="s">
        <v>25</v>
      </c>
      <c r="O1081" s="153">
        <f>YEAR(I1081)</f>
        <v>2015</v>
      </c>
      <c r="P1081" s="154">
        <f>MONTH(I1081)</f>
        <v>2</v>
      </c>
    </row>
    <row r="1082" spans="1:16">
      <c r="A1082" s="149" t="s">
        <v>3818</v>
      </c>
      <c r="B1082" s="48" t="s">
        <v>993</v>
      </c>
      <c r="C1082" s="149"/>
      <c r="D1082" s="149" t="s">
        <v>3008</v>
      </c>
      <c r="E1082" s="149" t="s">
        <v>1634</v>
      </c>
      <c r="F1082" s="149" t="s">
        <v>1908</v>
      </c>
      <c r="G1082" s="149"/>
      <c r="H1082" s="149"/>
      <c r="I1082" s="150">
        <v>42052</v>
      </c>
      <c r="J1082" s="151" t="s">
        <v>12</v>
      </c>
      <c r="K1082" s="150">
        <v>42052</v>
      </c>
      <c r="L1082" s="152">
        <f>K1082-I1082</f>
        <v>0</v>
      </c>
      <c r="M1082" s="149" t="s">
        <v>41</v>
      </c>
      <c r="N1082" s="149" t="s">
        <v>25</v>
      </c>
      <c r="O1082" s="153">
        <f>YEAR(I1082)</f>
        <v>2015</v>
      </c>
      <c r="P1082" s="154">
        <f>MONTH(I1082)</f>
        <v>2</v>
      </c>
    </row>
    <row r="1083" spans="1:16">
      <c r="A1083" s="149" t="s">
        <v>4137</v>
      </c>
      <c r="B1083" s="48" t="s">
        <v>993</v>
      </c>
      <c r="C1083" s="149"/>
      <c r="D1083" s="149" t="s">
        <v>3008</v>
      </c>
      <c r="E1083" s="149" t="s">
        <v>1634</v>
      </c>
      <c r="F1083" s="149" t="s">
        <v>846</v>
      </c>
      <c r="G1083" s="149"/>
      <c r="H1083" s="149"/>
      <c r="I1083" s="150">
        <v>42052</v>
      </c>
      <c r="J1083" s="151" t="s">
        <v>12</v>
      </c>
      <c r="K1083" s="150">
        <v>42052</v>
      </c>
      <c r="L1083" s="152">
        <f>K1083-I1083</f>
        <v>0</v>
      </c>
      <c r="M1083" s="149" t="s">
        <v>41</v>
      </c>
      <c r="N1083" s="149" t="s">
        <v>25</v>
      </c>
      <c r="O1083" s="153">
        <f>YEAR(I1083)</f>
        <v>2015</v>
      </c>
      <c r="P1083" s="154">
        <f>MONTH(I1083)</f>
        <v>2</v>
      </c>
    </row>
    <row r="1084" spans="1:16">
      <c r="A1084" s="149" t="s">
        <v>2592</v>
      </c>
      <c r="B1084" s="48" t="s">
        <v>15</v>
      </c>
      <c r="C1084" s="149" t="s">
        <v>835</v>
      </c>
      <c r="D1084" s="149" t="s">
        <v>3005</v>
      </c>
      <c r="E1084" s="149" t="s">
        <v>1822</v>
      </c>
      <c r="F1084" s="149" t="s">
        <v>1822</v>
      </c>
      <c r="G1084" s="149"/>
      <c r="H1084" s="149"/>
      <c r="I1084" s="150">
        <v>42034</v>
      </c>
      <c r="J1084" s="151" t="s">
        <v>12</v>
      </c>
      <c r="K1084" s="150">
        <v>42034</v>
      </c>
      <c r="L1084" s="152">
        <f>K1084-I1084</f>
        <v>0</v>
      </c>
      <c r="M1084" s="149" t="s">
        <v>41</v>
      </c>
      <c r="N1084" s="149"/>
      <c r="O1084" s="153">
        <f>YEAR(I1084)</f>
        <v>2015</v>
      </c>
      <c r="P1084" s="154">
        <f>MONTH(I1084)</f>
        <v>1</v>
      </c>
    </row>
    <row r="1085" spans="1:16">
      <c r="A1085" s="149" t="s">
        <v>2645</v>
      </c>
      <c r="B1085" s="48" t="s">
        <v>37</v>
      </c>
      <c r="C1085" s="149"/>
      <c r="D1085" s="149" t="s">
        <v>3005</v>
      </c>
      <c r="E1085" s="149" t="s">
        <v>1634</v>
      </c>
      <c r="F1085" s="149" t="s">
        <v>6</v>
      </c>
      <c r="G1085" s="149"/>
      <c r="H1085" s="149"/>
      <c r="I1085" s="150">
        <v>42019</v>
      </c>
      <c r="J1085" s="151" t="s">
        <v>12</v>
      </c>
      <c r="K1085" s="150">
        <v>42019</v>
      </c>
      <c r="L1085" s="152">
        <f>K1085-I1085</f>
        <v>0</v>
      </c>
      <c r="M1085" s="149" t="s">
        <v>41</v>
      </c>
      <c r="N1085" s="149" t="s">
        <v>2486</v>
      </c>
      <c r="O1085" s="153">
        <f>YEAR(I1085)</f>
        <v>2015</v>
      </c>
      <c r="P1085" s="154">
        <f>MONTH(I1085)</f>
        <v>1</v>
      </c>
    </row>
    <row r="1086" spans="1:16">
      <c r="A1086" s="149" t="s">
        <v>2568</v>
      </c>
      <c r="B1086" s="48" t="s">
        <v>15</v>
      </c>
      <c r="C1086" s="149" t="s">
        <v>695</v>
      </c>
      <c r="D1086" s="149" t="s">
        <v>3005</v>
      </c>
      <c r="E1086" s="149" t="s">
        <v>1634</v>
      </c>
      <c r="F1086" s="149" t="s">
        <v>6</v>
      </c>
      <c r="G1086" s="149"/>
      <c r="H1086" s="149"/>
      <c r="I1086" s="150">
        <v>42019</v>
      </c>
      <c r="J1086" s="151" t="s">
        <v>12</v>
      </c>
      <c r="K1086" s="150">
        <v>42019</v>
      </c>
      <c r="L1086" s="152">
        <f>K1086-I1086</f>
        <v>0</v>
      </c>
      <c r="M1086" s="149" t="s">
        <v>41</v>
      </c>
      <c r="N1086" s="149" t="s">
        <v>3442</v>
      </c>
      <c r="O1086" s="153">
        <f>YEAR(I1086)</f>
        <v>2015</v>
      </c>
      <c r="P1086" s="154">
        <f>MONTH(I1086)</f>
        <v>1</v>
      </c>
    </row>
    <row r="1087" spans="1:16">
      <c r="A1087" s="149" t="s">
        <v>2607</v>
      </c>
      <c r="B1087" s="48" t="s">
        <v>15</v>
      </c>
      <c r="C1087" s="149" t="s">
        <v>695</v>
      </c>
      <c r="D1087" s="149" t="s">
        <v>3005</v>
      </c>
      <c r="E1087" s="149" t="s">
        <v>1634</v>
      </c>
      <c r="F1087" s="149" t="s">
        <v>6</v>
      </c>
      <c r="G1087" s="149"/>
      <c r="H1087" s="149"/>
      <c r="I1087" s="150">
        <v>42019</v>
      </c>
      <c r="J1087" s="151" t="s">
        <v>12</v>
      </c>
      <c r="K1087" s="150">
        <v>42019</v>
      </c>
      <c r="L1087" s="152">
        <f>K1087-I1087</f>
        <v>0</v>
      </c>
      <c r="M1087" s="149" t="s">
        <v>717</v>
      </c>
      <c r="N1087" s="149"/>
      <c r="O1087" s="153">
        <f>YEAR(I1087)</f>
        <v>2015</v>
      </c>
      <c r="P1087" s="154">
        <f>MONTH(I1087)</f>
        <v>1</v>
      </c>
    </row>
    <row r="1088" spans="1:16">
      <c r="A1088" s="149" t="s">
        <v>3478</v>
      </c>
      <c r="B1088" s="48" t="s">
        <v>37</v>
      </c>
      <c r="C1088" s="149"/>
      <c r="D1088" s="149" t="s">
        <v>3005</v>
      </c>
      <c r="E1088" s="149" t="s">
        <v>1634</v>
      </c>
      <c r="F1088" s="149" t="s">
        <v>6</v>
      </c>
      <c r="G1088" s="149"/>
      <c r="H1088" s="149"/>
      <c r="I1088" s="150">
        <v>42017</v>
      </c>
      <c r="J1088" s="151" t="s">
        <v>12</v>
      </c>
      <c r="K1088" s="150">
        <v>42017</v>
      </c>
      <c r="L1088" s="152">
        <f>K1088-I1088</f>
        <v>0</v>
      </c>
      <c r="M1088" s="149" t="s">
        <v>41</v>
      </c>
      <c r="N1088" s="149" t="s">
        <v>3480</v>
      </c>
      <c r="O1088" s="153">
        <f>YEAR(I1088)</f>
        <v>2015</v>
      </c>
      <c r="P1088" s="154">
        <f>MONTH(I1088)</f>
        <v>1</v>
      </c>
    </row>
    <row r="1089" spans="1:16">
      <c r="A1089" s="149" t="s">
        <v>2480</v>
      </c>
      <c r="B1089" s="48" t="s">
        <v>37</v>
      </c>
      <c r="C1089" s="149"/>
      <c r="D1089" s="149" t="s">
        <v>3005</v>
      </c>
      <c r="E1089" s="149" t="s">
        <v>1634</v>
      </c>
      <c r="F1089" s="149" t="s">
        <v>6</v>
      </c>
      <c r="G1089" s="149"/>
      <c r="H1089" s="149"/>
      <c r="I1089" s="150">
        <v>42016</v>
      </c>
      <c r="J1089" s="151" t="s">
        <v>12</v>
      </c>
      <c r="K1089" s="150">
        <v>42016</v>
      </c>
      <c r="L1089" s="152">
        <f>K1089-I1089</f>
        <v>0</v>
      </c>
      <c r="M1089" s="149" t="s">
        <v>41</v>
      </c>
      <c r="N1089" s="149" t="s">
        <v>3479</v>
      </c>
      <c r="O1089" s="153">
        <f>YEAR(I1089)</f>
        <v>2015</v>
      </c>
      <c r="P1089" s="154">
        <f>MONTH(I1089)</f>
        <v>1</v>
      </c>
    </row>
    <row r="1090" spans="1:16">
      <c r="A1090" s="149" t="s">
        <v>3477</v>
      </c>
      <c r="B1090" s="48" t="s">
        <v>37</v>
      </c>
      <c r="C1090" s="149"/>
      <c r="D1090" s="149" t="s">
        <v>3005</v>
      </c>
      <c r="E1090" s="149" t="s">
        <v>1634</v>
      </c>
      <c r="F1090" s="149" t="s">
        <v>6</v>
      </c>
      <c r="G1090" s="149"/>
      <c r="H1090" s="149"/>
      <c r="I1090" s="150">
        <v>42016</v>
      </c>
      <c r="J1090" s="151" t="s">
        <v>12</v>
      </c>
      <c r="K1090" s="150">
        <v>42016</v>
      </c>
      <c r="L1090" s="152">
        <f>K1090-I1090</f>
        <v>0</v>
      </c>
      <c r="M1090" s="149" t="s">
        <v>41</v>
      </c>
      <c r="N1090" s="149" t="s">
        <v>94</v>
      </c>
      <c r="O1090" s="153">
        <f>YEAR(I1090)</f>
        <v>2015</v>
      </c>
      <c r="P1090" s="154">
        <f>MONTH(I1090)</f>
        <v>1</v>
      </c>
    </row>
    <row r="1091" spans="1:16">
      <c r="A1091" s="149" t="s">
        <v>3966</v>
      </c>
      <c r="B1091" s="48" t="s">
        <v>830</v>
      </c>
      <c r="C1091" s="149"/>
      <c r="D1091" s="149" t="s">
        <v>3008</v>
      </c>
      <c r="E1091" s="149" t="s">
        <v>1634</v>
      </c>
      <c r="F1091" s="149" t="s">
        <v>2127</v>
      </c>
      <c r="G1091" s="149"/>
      <c r="H1091" s="149"/>
      <c r="I1091" s="150">
        <v>41999</v>
      </c>
      <c r="J1091" s="151" t="s">
        <v>12</v>
      </c>
      <c r="K1091" s="150">
        <v>41999</v>
      </c>
      <c r="L1091" s="152">
        <f>K1091-I1091</f>
        <v>0</v>
      </c>
      <c r="M1091" s="149" t="s">
        <v>41</v>
      </c>
      <c r="N1091" s="149" t="s">
        <v>3785</v>
      </c>
      <c r="O1091" s="153">
        <f>YEAR(I1091)</f>
        <v>2014</v>
      </c>
      <c r="P1091" s="154">
        <f>MONTH(I1091)</f>
        <v>12</v>
      </c>
    </row>
    <row r="1092" spans="1:16">
      <c r="A1092" s="149" t="s">
        <v>3967</v>
      </c>
      <c r="B1092" s="48" t="s">
        <v>830</v>
      </c>
      <c r="C1092" s="149"/>
      <c r="D1092" s="149" t="s">
        <v>3008</v>
      </c>
      <c r="E1092" s="149" t="s">
        <v>1634</v>
      </c>
      <c r="F1092" s="149" t="s">
        <v>2514</v>
      </c>
      <c r="G1092" s="149"/>
      <c r="H1092" s="149"/>
      <c r="I1092" s="150">
        <v>41999</v>
      </c>
      <c r="J1092" s="151" t="s">
        <v>12</v>
      </c>
      <c r="K1092" s="150">
        <v>41999</v>
      </c>
      <c r="L1092" s="152">
        <f>K1092-I1092</f>
        <v>0</v>
      </c>
      <c r="M1092" s="149" t="s">
        <v>41</v>
      </c>
      <c r="N1092" s="149" t="s">
        <v>25</v>
      </c>
      <c r="O1092" s="153">
        <f>YEAR(I1092)</f>
        <v>2014</v>
      </c>
      <c r="P1092" s="154">
        <f>MONTH(I1092)</f>
        <v>12</v>
      </c>
    </row>
    <row r="1093" spans="1:16">
      <c r="A1093" s="149" t="s">
        <v>3968</v>
      </c>
      <c r="B1093" s="48" t="s">
        <v>830</v>
      </c>
      <c r="C1093" s="149"/>
      <c r="D1093" s="149" t="s">
        <v>3008</v>
      </c>
      <c r="E1093" s="149" t="s">
        <v>1634</v>
      </c>
      <c r="F1093" s="149" t="s">
        <v>2514</v>
      </c>
      <c r="G1093" s="149"/>
      <c r="H1093" s="149"/>
      <c r="I1093" s="150">
        <v>41999</v>
      </c>
      <c r="J1093" s="151" t="s">
        <v>12</v>
      </c>
      <c r="K1093" s="150">
        <v>41999</v>
      </c>
      <c r="L1093" s="152">
        <f>K1093-I1093</f>
        <v>0</v>
      </c>
      <c r="M1093" s="149" t="s">
        <v>41</v>
      </c>
      <c r="N1093" s="149" t="s">
        <v>25</v>
      </c>
      <c r="O1093" s="153">
        <f>YEAR(I1093)</f>
        <v>2014</v>
      </c>
      <c r="P1093" s="154">
        <f>MONTH(I1093)</f>
        <v>12</v>
      </c>
    </row>
    <row r="1094" spans="1:16">
      <c r="A1094" s="149" t="s">
        <v>3969</v>
      </c>
      <c r="B1094" s="48" t="s">
        <v>830</v>
      </c>
      <c r="C1094" s="149"/>
      <c r="D1094" s="149" t="s">
        <v>3008</v>
      </c>
      <c r="E1094" s="149" t="s">
        <v>1634</v>
      </c>
      <c r="F1094" s="149" t="s">
        <v>862</v>
      </c>
      <c r="G1094" s="149"/>
      <c r="H1094" s="149"/>
      <c r="I1094" s="150">
        <v>41999</v>
      </c>
      <c r="J1094" s="151" t="s">
        <v>12</v>
      </c>
      <c r="K1094" s="150">
        <v>41999</v>
      </c>
      <c r="L1094" s="152">
        <f>K1094-I1094</f>
        <v>0</v>
      </c>
      <c r="M1094" s="149" t="s">
        <v>41</v>
      </c>
      <c r="N1094" s="149" t="s">
        <v>25</v>
      </c>
      <c r="O1094" s="153">
        <f>YEAR(I1094)</f>
        <v>2014</v>
      </c>
      <c r="P1094" s="154">
        <f>MONTH(I1094)</f>
        <v>12</v>
      </c>
    </row>
    <row r="1095" spans="1:16">
      <c r="A1095" s="149" t="s">
        <v>3970</v>
      </c>
      <c r="B1095" s="48" t="s">
        <v>830</v>
      </c>
      <c r="C1095" s="149"/>
      <c r="D1095" s="149" t="s">
        <v>3008</v>
      </c>
      <c r="E1095" s="149" t="s">
        <v>1634</v>
      </c>
      <c r="F1095" s="149" t="s">
        <v>862</v>
      </c>
      <c r="G1095" s="149"/>
      <c r="H1095" s="149"/>
      <c r="I1095" s="150">
        <v>41999</v>
      </c>
      <c r="J1095" s="151" t="s">
        <v>12</v>
      </c>
      <c r="K1095" s="150">
        <v>41999</v>
      </c>
      <c r="L1095" s="152">
        <f>K1095-I1095</f>
        <v>0</v>
      </c>
      <c r="M1095" s="149" t="s">
        <v>41</v>
      </c>
      <c r="N1095" s="149" t="s">
        <v>25</v>
      </c>
      <c r="O1095" s="153">
        <f>YEAR(I1095)</f>
        <v>2014</v>
      </c>
      <c r="P1095" s="154">
        <f>MONTH(I1095)</f>
        <v>12</v>
      </c>
    </row>
    <row r="1096" spans="1:16">
      <c r="A1096" s="149" t="s">
        <v>3971</v>
      </c>
      <c r="B1096" s="48" t="s">
        <v>830</v>
      </c>
      <c r="C1096" s="149"/>
      <c r="D1096" s="149" t="s">
        <v>3008</v>
      </c>
      <c r="E1096" s="149" t="s">
        <v>1634</v>
      </c>
      <c r="F1096" s="149" t="s">
        <v>3078</v>
      </c>
      <c r="G1096" s="149"/>
      <c r="H1096" s="149"/>
      <c r="I1096" s="150">
        <v>41999</v>
      </c>
      <c r="J1096" s="151" t="s">
        <v>12</v>
      </c>
      <c r="K1096" s="150">
        <v>41999</v>
      </c>
      <c r="L1096" s="152">
        <f>K1096-I1096</f>
        <v>0</v>
      </c>
      <c r="M1096" s="149" t="s">
        <v>41</v>
      </c>
      <c r="N1096" s="149" t="s">
        <v>25</v>
      </c>
      <c r="O1096" s="153">
        <f>YEAR(I1096)</f>
        <v>2014</v>
      </c>
      <c r="P1096" s="154">
        <f>MONTH(I1096)</f>
        <v>12</v>
      </c>
    </row>
    <row r="1097" spans="1:16">
      <c r="A1097" s="149" t="s">
        <v>3972</v>
      </c>
      <c r="B1097" s="48" t="s">
        <v>830</v>
      </c>
      <c r="C1097" s="149"/>
      <c r="D1097" s="149" t="s">
        <v>3008</v>
      </c>
      <c r="E1097" s="149" t="s">
        <v>1634</v>
      </c>
      <c r="F1097" s="149" t="s">
        <v>2514</v>
      </c>
      <c r="G1097" s="155"/>
      <c r="H1097" s="155"/>
      <c r="I1097" s="163">
        <v>41999</v>
      </c>
      <c r="J1097" s="151" t="s">
        <v>12</v>
      </c>
      <c r="K1097" s="150">
        <v>41999</v>
      </c>
      <c r="L1097" s="152">
        <f>K1097-I1097</f>
        <v>0</v>
      </c>
      <c r="M1097" s="149" t="s">
        <v>41</v>
      </c>
      <c r="N1097" s="149" t="s">
        <v>25</v>
      </c>
      <c r="O1097" s="153">
        <f>YEAR(I1097)</f>
        <v>2014</v>
      </c>
      <c r="P1097" s="154">
        <f>MONTH(I1097)</f>
        <v>12</v>
      </c>
    </row>
    <row r="1098" spans="1:16">
      <c r="A1098" s="149" t="s">
        <v>3691</v>
      </c>
      <c r="B1098" s="48" t="s">
        <v>830</v>
      </c>
      <c r="C1098" s="149"/>
      <c r="D1098" s="149" t="s">
        <v>3008</v>
      </c>
      <c r="E1098" s="149" t="s">
        <v>1634</v>
      </c>
      <c r="F1098" s="149" t="s">
        <v>914</v>
      </c>
      <c r="G1098" s="149"/>
      <c r="H1098" s="149"/>
      <c r="I1098" s="150">
        <v>41999</v>
      </c>
      <c r="J1098" s="151" t="s">
        <v>12</v>
      </c>
      <c r="K1098" s="150">
        <v>41999</v>
      </c>
      <c r="L1098" s="152">
        <f>K1098-I1098</f>
        <v>0</v>
      </c>
      <c r="M1098" s="149" t="s">
        <v>41</v>
      </c>
      <c r="N1098" s="149" t="s">
        <v>3785</v>
      </c>
      <c r="O1098" s="153">
        <f>YEAR(I1098)</f>
        <v>2014</v>
      </c>
      <c r="P1098" s="154">
        <f>MONTH(I1098)</f>
        <v>12</v>
      </c>
    </row>
    <row r="1099" spans="1:16">
      <c r="A1099" s="149" t="s">
        <v>3973</v>
      </c>
      <c r="B1099" s="48" t="s">
        <v>830</v>
      </c>
      <c r="C1099" s="149"/>
      <c r="D1099" s="149" t="s">
        <v>3008</v>
      </c>
      <c r="E1099" s="149" t="s">
        <v>1634</v>
      </c>
      <c r="F1099" s="149" t="s">
        <v>862</v>
      </c>
      <c r="G1099" s="149"/>
      <c r="H1099" s="149"/>
      <c r="I1099" s="150">
        <v>41999</v>
      </c>
      <c r="J1099" s="151" t="s">
        <v>12</v>
      </c>
      <c r="K1099" s="150">
        <v>41999</v>
      </c>
      <c r="L1099" s="152">
        <f>K1099-I1099</f>
        <v>0</v>
      </c>
      <c r="M1099" s="149" t="s">
        <v>41</v>
      </c>
      <c r="N1099" s="149" t="s">
        <v>25</v>
      </c>
      <c r="O1099" s="153">
        <f>YEAR(I1099)</f>
        <v>2014</v>
      </c>
      <c r="P1099" s="154">
        <f>MONTH(I1099)</f>
        <v>12</v>
      </c>
    </row>
    <row r="1100" spans="1:16">
      <c r="A1100" s="149" t="s">
        <v>3950</v>
      </c>
      <c r="B1100" s="48" t="s">
        <v>830</v>
      </c>
      <c r="C1100" s="149"/>
      <c r="D1100" s="149" t="s">
        <v>3008</v>
      </c>
      <c r="E1100" s="149" t="s">
        <v>1634</v>
      </c>
      <c r="F1100" s="149" t="s">
        <v>846</v>
      </c>
      <c r="G1100" s="155"/>
      <c r="H1100" s="155"/>
      <c r="I1100" s="163">
        <v>41957</v>
      </c>
      <c r="J1100" s="151" t="s">
        <v>12</v>
      </c>
      <c r="K1100" s="150">
        <v>41957</v>
      </c>
      <c r="L1100" s="152">
        <f>K1100-I1100</f>
        <v>0</v>
      </c>
      <c r="M1100" s="149" t="s">
        <v>41</v>
      </c>
      <c r="N1100" s="149" t="s">
        <v>3725</v>
      </c>
      <c r="O1100" s="153">
        <f>YEAR(I1100)</f>
        <v>2014</v>
      </c>
      <c r="P1100" s="154">
        <f>MONTH(I1100)</f>
        <v>11</v>
      </c>
    </row>
    <row r="1101" spans="1:16">
      <c r="A1101" s="149" t="s">
        <v>3951</v>
      </c>
      <c r="B1101" s="48" t="s">
        <v>830</v>
      </c>
      <c r="C1101" s="149"/>
      <c r="D1101" s="149" t="s">
        <v>3008</v>
      </c>
      <c r="E1101" s="149" t="s">
        <v>1634</v>
      </c>
      <c r="F1101" s="149" t="s">
        <v>3078</v>
      </c>
      <c r="G1101" s="155"/>
      <c r="H1101" s="155"/>
      <c r="I1101" s="163">
        <v>41957</v>
      </c>
      <c r="J1101" s="151" t="s">
        <v>12</v>
      </c>
      <c r="K1101" s="150">
        <v>41957</v>
      </c>
      <c r="L1101" s="152">
        <f>K1101-I1101</f>
        <v>0</v>
      </c>
      <c r="M1101" s="149" t="s">
        <v>41</v>
      </c>
      <c r="N1101" s="149" t="s">
        <v>482</v>
      </c>
      <c r="O1101" s="153">
        <f>YEAR(I1101)</f>
        <v>2014</v>
      </c>
      <c r="P1101" s="154">
        <f>MONTH(I1101)</f>
        <v>11</v>
      </c>
    </row>
    <row r="1102" spans="1:16">
      <c r="A1102" s="149" t="s">
        <v>3680</v>
      </c>
      <c r="B1102" s="48" t="s">
        <v>830</v>
      </c>
      <c r="C1102" s="149"/>
      <c r="D1102" s="149" t="s">
        <v>3008</v>
      </c>
      <c r="E1102" s="149" t="s">
        <v>1634</v>
      </c>
      <c r="F1102" s="149" t="s">
        <v>3078</v>
      </c>
      <c r="G1102" s="155"/>
      <c r="H1102" s="155"/>
      <c r="I1102" s="163">
        <v>41957</v>
      </c>
      <c r="J1102" s="151" t="s">
        <v>12</v>
      </c>
      <c r="K1102" s="150">
        <v>41957</v>
      </c>
      <c r="L1102" s="152">
        <f>K1102-I1102</f>
        <v>0</v>
      </c>
      <c r="M1102" s="149" t="s">
        <v>41</v>
      </c>
      <c r="N1102" s="149" t="s">
        <v>25</v>
      </c>
      <c r="O1102" s="153">
        <f>YEAR(I1102)</f>
        <v>2014</v>
      </c>
      <c r="P1102" s="154">
        <f>MONTH(I1102)</f>
        <v>11</v>
      </c>
    </row>
    <row r="1103" spans="1:16">
      <c r="A1103" s="149" t="s">
        <v>3952</v>
      </c>
      <c r="B1103" s="48" t="s">
        <v>830</v>
      </c>
      <c r="C1103" s="149"/>
      <c r="D1103" s="149" t="s">
        <v>3008</v>
      </c>
      <c r="E1103" s="149" t="s">
        <v>1634</v>
      </c>
      <c r="F1103" s="149" t="s">
        <v>3980</v>
      </c>
      <c r="G1103" s="155"/>
      <c r="H1103" s="155"/>
      <c r="I1103" s="163">
        <v>41957</v>
      </c>
      <c r="J1103" s="151" t="s">
        <v>12</v>
      </c>
      <c r="K1103" s="150">
        <v>41957</v>
      </c>
      <c r="L1103" s="152">
        <f>K1103-I1103</f>
        <v>0</v>
      </c>
      <c r="M1103" s="149" t="s">
        <v>41</v>
      </c>
      <c r="N1103" s="149" t="s">
        <v>25</v>
      </c>
      <c r="O1103" s="153">
        <f>YEAR(I1103)</f>
        <v>2014</v>
      </c>
      <c r="P1103" s="154">
        <f>MONTH(I1103)</f>
        <v>11</v>
      </c>
    </row>
    <row r="1104" spans="1:16">
      <c r="A1104" s="149" t="s">
        <v>3953</v>
      </c>
      <c r="B1104" s="48" t="s">
        <v>830</v>
      </c>
      <c r="C1104" s="149"/>
      <c r="D1104" s="149" t="s">
        <v>3008</v>
      </c>
      <c r="E1104" s="149" t="s">
        <v>1634</v>
      </c>
      <c r="F1104" s="149" t="s">
        <v>3981</v>
      </c>
      <c r="G1104" s="155"/>
      <c r="H1104" s="155"/>
      <c r="I1104" s="163">
        <v>41957</v>
      </c>
      <c r="J1104" s="151" t="s">
        <v>12</v>
      </c>
      <c r="K1104" s="150">
        <v>41957</v>
      </c>
      <c r="L1104" s="152">
        <f>K1104-I1104</f>
        <v>0</v>
      </c>
      <c r="M1104" s="149" t="s">
        <v>41</v>
      </c>
      <c r="N1104" s="149" t="s">
        <v>25</v>
      </c>
      <c r="O1104" s="153">
        <f>YEAR(I1104)</f>
        <v>2014</v>
      </c>
      <c r="P1104" s="154">
        <f>MONTH(I1104)</f>
        <v>11</v>
      </c>
    </row>
    <row r="1105" spans="1:16">
      <c r="A1105" s="149" t="s">
        <v>3954</v>
      </c>
      <c r="B1105" s="48" t="s">
        <v>830</v>
      </c>
      <c r="C1105" s="149"/>
      <c r="D1105" s="149" t="s">
        <v>3008</v>
      </c>
      <c r="E1105" s="149" t="s">
        <v>1634</v>
      </c>
      <c r="F1105" s="149" t="s">
        <v>846</v>
      </c>
      <c r="G1105" s="155"/>
      <c r="H1105" s="155"/>
      <c r="I1105" s="163">
        <v>41957</v>
      </c>
      <c r="J1105" s="151" t="s">
        <v>12</v>
      </c>
      <c r="K1105" s="150">
        <v>41957</v>
      </c>
      <c r="L1105" s="152">
        <f>K1105-I1105</f>
        <v>0</v>
      </c>
      <c r="M1105" s="149" t="s">
        <v>41</v>
      </c>
      <c r="N1105" s="149" t="s">
        <v>25</v>
      </c>
      <c r="O1105" s="153">
        <f>YEAR(I1105)</f>
        <v>2014</v>
      </c>
      <c r="P1105" s="154">
        <f>MONTH(I1105)</f>
        <v>11</v>
      </c>
    </row>
    <row r="1106" spans="1:16">
      <c r="A1106" s="149" t="s">
        <v>3955</v>
      </c>
      <c r="B1106" s="48" t="s">
        <v>830</v>
      </c>
      <c r="C1106" s="149"/>
      <c r="D1106" s="149" t="s">
        <v>3008</v>
      </c>
      <c r="E1106" s="149" t="s">
        <v>1634</v>
      </c>
      <c r="F1106" s="149" t="s">
        <v>914</v>
      </c>
      <c r="G1106" s="155"/>
      <c r="H1106" s="155"/>
      <c r="I1106" s="163">
        <v>41957</v>
      </c>
      <c r="J1106" s="151" t="s">
        <v>12</v>
      </c>
      <c r="K1106" s="150">
        <v>41957</v>
      </c>
      <c r="L1106" s="152">
        <f>K1106-I1106</f>
        <v>0</v>
      </c>
      <c r="M1106" s="149" t="s">
        <v>41</v>
      </c>
      <c r="N1106" s="149" t="s">
        <v>25</v>
      </c>
      <c r="O1106" s="153">
        <f>YEAR(I1106)</f>
        <v>2014</v>
      </c>
      <c r="P1106" s="154">
        <f>MONTH(I1106)</f>
        <v>11</v>
      </c>
    </row>
    <row r="1107" spans="1:16">
      <c r="A1107" s="149" t="s">
        <v>3956</v>
      </c>
      <c r="B1107" s="48" t="s">
        <v>830</v>
      </c>
      <c r="C1107" s="149"/>
      <c r="D1107" s="149" t="s">
        <v>3008</v>
      </c>
      <c r="E1107" s="149" t="s">
        <v>1634</v>
      </c>
      <c r="F1107" s="149" t="s">
        <v>2591</v>
      </c>
      <c r="G1107" s="155"/>
      <c r="H1107" s="155"/>
      <c r="I1107" s="163">
        <v>41957</v>
      </c>
      <c r="J1107" s="151" t="s">
        <v>12</v>
      </c>
      <c r="K1107" s="150">
        <v>41957</v>
      </c>
      <c r="L1107" s="152">
        <f>K1107-I1107</f>
        <v>0</v>
      </c>
      <c r="M1107" s="149" t="s">
        <v>41</v>
      </c>
      <c r="N1107" s="149" t="s">
        <v>25</v>
      </c>
      <c r="O1107" s="153">
        <f>YEAR(I1107)</f>
        <v>2014</v>
      </c>
      <c r="P1107" s="154">
        <f>MONTH(I1107)</f>
        <v>11</v>
      </c>
    </row>
    <row r="1108" spans="1:16">
      <c r="A1108" s="149" t="s">
        <v>3957</v>
      </c>
      <c r="B1108" s="48" t="s">
        <v>830</v>
      </c>
      <c r="C1108" s="149"/>
      <c r="D1108" s="149" t="s">
        <v>3008</v>
      </c>
      <c r="E1108" s="149" t="s">
        <v>1634</v>
      </c>
      <c r="F1108" s="149" t="s">
        <v>3078</v>
      </c>
      <c r="G1108" s="155"/>
      <c r="H1108" s="155"/>
      <c r="I1108" s="163">
        <v>41957</v>
      </c>
      <c r="J1108" s="151" t="s">
        <v>12</v>
      </c>
      <c r="K1108" s="150">
        <v>41957</v>
      </c>
      <c r="L1108" s="152">
        <f>K1108-I1108</f>
        <v>0</v>
      </c>
      <c r="M1108" s="149" t="s">
        <v>41</v>
      </c>
      <c r="N1108" s="149" t="s">
        <v>25</v>
      </c>
      <c r="O1108" s="153">
        <f>YEAR(I1108)</f>
        <v>2014</v>
      </c>
      <c r="P1108" s="154">
        <f>MONTH(I1108)</f>
        <v>11</v>
      </c>
    </row>
    <row r="1109" spans="1:16">
      <c r="A1109" s="149" t="s">
        <v>370</v>
      </c>
      <c r="B1109" s="48" t="s">
        <v>830</v>
      </c>
      <c r="C1109" s="149"/>
      <c r="D1109" s="149" t="s">
        <v>3008</v>
      </c>
      <c r="E1109" s="149" t="s">
        <v>1634</v>
      </c>
      <c r="F1109" s="149" t="s">
        <v>2503</v>
      </c>
      <c r="G1109" s="155"/>
      <c r="H1109" s="155"/>
      <c r="I1109" s="163">
        <v>41957</v>
      </c>
      <c r="J1109" s="151" t="s">
        <v>12</v>
      </c>
      <c r="K1109" s="150">
        <v>41957</v>
      </c>
      <c r="L1109" s="152">
        <f>K1109-I1109</f>
        <v>0</v>
      </c>
      <c r="M1109" s="149" t="s">
        <v>41</v>
      </c>
      <c r="N1109" s="149" t="s">
        <v>3156</v>
      </c>
      <c r="O1109" s="153">
        <f>YEAR(I1109)</f>
        <v>2014</v>
      </c>
      <c r="P1109" s="154">
        <f>MONTH(I1109)</f>
        <v>11</v>
      </c>
    </row>
    <row r="1110" spans="1:16">
      <c r="A1110" s="149" t="s">
        <v>3958</v>
      </c>
      <c r="B1110" s="48" t="s">
        <v>830</v>
      </c>
      <c r="C1110" s="149"/>
      <c r="D1110" s="149" t="s">
        <v>3008</v>
      </c>
      <c r="E1110" s="149" t="s">
        <v>1634</v>
      </c>
      <c r="F1110" s="149" t="s">
        <v>2591</v>
      </c>
      <c r="G1110" s="155"/>
      <c r="H1110" s="155"/>
      <c r="I1110" s="163">
        <v>41957</v>
      </c>
      <c r="J1110" s="151" t="s">
        <v>12</v>
      </c>
      <c r="K1110" s="150">
        <v>41957</v>
      </c>
      <c r="L1110" s="152">
        <f>K1110-I1110</f>
        <v>0</v>
      </c>
      <c r="M1110" s="149" t="s">
        <v>41</v>
      </c>
      <c r="N1110" s="149" t="s">
        <v>25</v>
      </c>
      <c r="O1110" s="153">
        <f>YEAR(I1110)</f>
        <v>2014</v>
      </c>
      <c r="P1110" s="154">
        <f>MONTH(I1110)</f>
        <v>11</v>
      </c>
    </row>
    <row r="1111" spans="1:16">
      <c r="A1111" s="149" t="s">
        <v>3959</v>
      </c>
      <c r="B1111" s="48" t="s">
        <v>830</v>
      </c>
      <c r="C1111" s="149"/>
      <c r="D1111" s="149" t="s">
        <v>3008</v>
      </c>
      <c r="E1111" s="149" t="s">
        <v>1634</v>
      </c>
      <c r="F1111" s="149" t="s">
        <v>3078</v>
      </c>
      <c r="G1111" s="149"/>
      <c r="H1111" s="149"/>
      <c r="I1111" s="150">
        <v>41957</v>
      </c>
      <c r="J1111" s="151" t="s">
        <v>12</v>
      </c>
      <c r="K1111" s="150">
        <v>41957</v>
      </c>
      <c r="L1111" s="152">
        <f>K1111-I1111</f>
        <v>0</v>
      </c>
      <c r="M1111" s="149" t="s">
        <v>41</v>
      </c>
      <c r="N1111" s="149" t="s">
        <v>3725</v>
      </c>
      <c r="O1111" s="153">
        <f>YEAR(I1111)</f>
        <v>2014</v>
      </c>
      <c r="P1111" s="154">
        <f>MONTH(I1111)</f>
        <v>11</v>
      </c>
    </row>
    <row r="1112" spans="1:16">
      <c r="A1112" s="149" t="s">
        <v>3960</v>
      </c>
      <c r="B1112" s="48" t="s">
        <v>830</v>
      </c>
      <c r="C1112" s="149"/>
      <c r="D1112" s="149" t="s">
        <v>3008</v>
      </c>
      <c r="E1112" s="149" t="s">
        <v>1634</v>
      </c>
      <c r="F1112" s="149" t="s">
        <v>846</v>
      </c>
      <c r="G1112" s="149"/>
      <c r="H1112" s="149"/>
      <c r="I1112" s="150">
        <v>41957</v>
      </c>
      <c r="J1112" s="151" t="s">
        <v>12</v>
      </c>
      <c r="K1112" s="150">
        <v>41957</v>
      </c>
      <c r="L1112" s="152">
        <f>K1112-I1112</f>
        <v>0</v>
      </c>
      <c r="M1112" s="149" t="s">
        <v>41</v>
      </c>
      <c r="N1112" s="149" t="s">
        <v>3725</v>
      </c>
      <c r="O1112" s="153">
        <f>YEAR(I1112)</f>
        <v>2014</v>
      </c>
      <c r="P1112" s="154">
        <f>MONTH(I1112)</f>
        <v>11</v>
      </c>
    </row>
    <row r="1113" spans="1:16">
      <c r="A1113" s="149" t="s">
        <v>3961</v>
      </c>
      <c r="B1113" s="48" t="s">
        <v>830</v>
      </c>
      <c r="C1113" s="149"/>
      <c r="D1113" s="149" t="s">
        <v>3008</v>
      </c>
      <c r="E1113" s="149" t="s">
        <v>1634</v>
      </c>
      <c r="F1113" s="149" t="s">
        <v>2127</v>
      </c>
      <c r="G1113" s="149"/>
      <c r="H1113" s="149"/>
      <c r="I1113" s="150">
        <v>41957</v>
      </c>
      <c r="J1113" s="151" t="s">
        <v>12</v>
      </c>
      <c r="K1113" s="150">
        <v>41957</v>
      </c>
      <c r="L1113" s="152">
        <f>K1113-I1113</f>
        <v>0</v>
      </c>
      <c r="M1113" s="149" t="s">
        <v>41</v>
      </c>
      <c r="N1113" s="149" t="s">
        <v>25</v>
      </c>
      <c r="O1113" s="153">
        <f>YEAR(I1113)</f>
        <v>2014</v>
      </c>
      <c r="P1113" s="154">
        <f>MONTH(I1113)</f>
        <v>11</v>
      </c>
    </row>
    <row r="1114" spans="1:16">
      <c r="A1114" s="149" t="s">
        <v>3962</v>
      </c>
      <c r="B1114" s="48" t="s">
        <v>830</v>
      </c>
      <c r="C1114" s="149"/>
      <c r="D1114" s="149" t="s">
        <v>3008</v>
      </c>
      <c r="E1114" s="149" t="s">
        <v>1634</v>
      </c>
      <c r="F1114" s="149" t="s">
        <v>3982</v>
      </c>
      <c r="G1114" s="149"/>
      <c r="H1114" s="149"/>
      <c r="I1114" s="150">
        <v>41957</v>
      </c>
      <c r="J1114" s="151" t="s">
        <v>12</v>
      </c>
      <c r="K1114" s="150">
        <v>41957</v>
      </c>
      <c r="L1114" s="152">
        <f>K1114-I1114</f>
        <v>0</v>
      </c>
      <c r="M1114" s="149" t="s">
        <v>41</v>
      </c>
      <c r="N1114" s="149" t="s">
        <v>870</v>
      </c>
      <c r="O1114" s="153">
        <f>YEAR(I1114)</f>
        <v>2014</v>
      </c>
      <c r="P1114" s="154">
        <f>MONTH(I1114)</f>
        <v>11</v>
      </c>
    </row>
    <row r="1115" spans="1:16">
      <c r="A1115" s="149" t="s">
        <v>3963</v>
      </c>
      <c r="B1115" s="48" t="s">
        <v>830</v>
      </c>
      <c r="C1115" s="149"/>
      <c r="D1115" s="149" t="s">
        <v>3008</v>
      </c>
      <c r="E1115" s="149" t="s">
        <v>1634</v>
      </c>
      <c r="F1115" s="149" t="s">
        <v>914</v>
      </c>
      <c r="G1115" s="149"/>
      <c r="H1115" s="149"/>
      <c r="I1115" s="150">
        <v>41957</v>
      </c>
      <c r="J1115" s="151" t="s">
        <v>12</v>
      </c>
      <c r="K1115" s="150">
        <v>41957</v>
      </c>
      <c r="L1115" s="152">
        <f>K1115-I1115</f>
        <v>0</v>
      </c>
      <c r="M1115" s="149" t="s">
        <v>41</v>
      </c>
      <c r="N1115" s="149" t="s">
        <v>482</v>
      </c>
      <c r="O1115" s="153">
        <f>YEAR(I1115)</f>
        <v>2014</v>
      </c>
      <c r="P1115" s="154">
        <f>MONTH(I1115)</f>
        <v>11</v>
      </c>
    </row>
    <row r="1116" spans="1:16">
      <c r="A1116" s="149" t="s">
        <v>3964</v>
      </c>
      <c r="B1116" s="48" t="s">
        <v>830</v>
      </c>
      <c r="C1116" s="149"/>
      <c r="D1116" s="149" t="s">
        <v>3008</v>
      </c>
      <c r="E1116" s="149" t="s">
        <v>1634</v>
      </c>
      <c r="F1116" s="149" t="s">
        <v>2591</v>
      </c>
      <c r="G1116" s="149"/>
      <c r="H1116" s="149"/>
      <c r="I1116" s="150">
        <v>41957</v>
      </c>
      <c r="J1116" s="151" t="s">
        <v>12</v>
      </c>
      <c r="K1116" s="150">
        <v>41957</v>
      </c>
      <c r="L1116" s="152">
        <f>K1116-I1116</f>
        <v>0</v>
      </c>
      <c r="M1116" s="149" t="s">
        <v>41</v>
      </c>
      <c r="N1116" s="149" t="s">
        <v>25</v>
      </c>
      <c r="O1116" s="153">
        <f>YEAR(I1116)</f>
        <v>2014</v>
      </c>
      <c r="P1116" s="154">
        <f>MONTH(I1116)</f>
        <v>11</v>
      </c>
    </row>
    <row r="1117" spans="1:16">
      <c r="A1117" s="149" t="s">
        <v>3965</v>
      </c>
      <c r="B1117" s="48" t="s">
        <v>830</v>
      </c>
      <c r="C1117" s="149"/>
      <c r="D1117" s="149" t="s">
        <v>3008</v>
      </c>
      <c r="E1117" s="149" t="s">
        <v>1634</v>
      </c>
      <c r="F1117" s="149" t="s">
        <v>2205</v>
      </c>
      <c r="G1117" s="149"/>
      <c r="H1117" s="149"/>
      <c r="I1117" s="150">
        <v>41957</v>
      </c>
      <c r="J1117" s="151" t="s">
        <v>12</v>
      </c>
      <c r="K1117" s="150">
        <v>41957</v>
      </c>
      <c r="L1117" s="152">
        <f>K1117-I1117</f>
        <v>0</v>
      </c>
      <c r="M1117" s="149" t="s">
        <v>41</v>
      </c>
      <c r="N1117" s="149" t="s">
        <v>3725</v>
      </c>
      <c r="O1117" s="153">
        <f>YEAR(I1117)</f>
        <v>2014</v>
      </c>
      <c r="P1117" s="154">
        <f>MONTH(I1117)</f>
        <v>11</v>
      </c>
    </row>
    <row r="1118" spans="1:16">
      <c r="A1118" s="149" t="s">
        <v>3537</v>
      </c>
      <c r="B1118" s="48" t="s">
        <v>830</v>
      </c>
      <c r="C1118" s="149"/>
      <c r="D1118" s="149" t="s">
        <v>3008</v>
      </c>
      <c r="E1118" s="149" t="s">
        <v>1634</v>
      </c>
      <c r="F1118" s="149" t="s">
        <v>1984</v>
      </c>
      <c r="G1118" s="149"/>
      <c r="H1118" s="149"/>
      <c r="I1118" s="150">
        <v>41957</v>
      </c>
      <c r="J1118" s="151" t="s">
        <v>12</v>
      </c>
      <c r="K1118" s="150">
        <v>41957</v>
      </c>
      <c r="L1118" s="152">
        <f>K1118-I1118</f>
        <v>0</v>
      </c>
      <c r="M1118" s="149" t="s">
        <v>41</v>
      </c>
      <c r="N1118" s="149" t="s">
        <v>482</v>
      </c>
      <c r="O1118" s="153">
        <f>YEAR(I1118)</f>
        <v>2014</v>
      </c>
      <c r="P1118" s="154">
        <f>MONTH(I1118)</f>
        <v>11</v>
      </c>
    </row>
    <row r="1119" spans="1:16">
      <c r="A1119" s="149" t="s">
        <v>3365</v>
      </c>
      <c r="B1119" s="48" t="s">
        <v>830</v>
      </c>
      <c r="C1119" s="149"/>
      <c r="D1119" s="149" t="s">
        <v>3008</v>
      </c>
      <c r="E1119" s="149" t="s">
        <v>1634</v>
      </c>
      <c r="F1119" s="149" t="s">
        <v>3258</v>
      </c>
      <c r="G1119" s="149"/>
      <c r="H1119" s="149"/>
      <c r="I1119" s="150">
        <v>41957</v>
      </c>
      <c r="J1119" s="151" t="s">
        <v>12</v>
      </c>
      <c r="K1119" s="150">
        <v>41957</v>
      </c>
      <c r="L1119" s="152">
        <f>K1119-I1119</f>
        <v>0</v>
      </c>
      <c r="M1119" s="149" t="s">
        <v>41</v>
      </c>
      <c r="N1119" s="149" t="s">
        <v>25</v>
      </c>
      <c r="O1119" s="153">
        <f>YEAR(I1119)</f>
        <v>2014</v>
      </c>
      <c r="P1119" s="154">
        <f>MONTH(I1119)</f>
        <v>11</v>
      </c>
    </row>
    <row r="1120" spans="1:16">
      <c r="A1120" s="149" t="s">
        <v>4065</v>
      </c>
      <c r="B1120" s="48" t="s">
        <v>832</v>
      </c>
      <c r="C1120" s="149" t="s">
        <v>833</v>
      </c>
      <c r="D1120" s="149" t="s">
        <v>1150</v>
      </c>
      <c r="E1120" s="149" t="s">
        <v>1634</v>
      </c>
      <c r="F1120" s="149" t="s">
        <v>2057</v>
      </c>
      <c r="G1120" s="149"/>
      <c r="H1120" s="149"/>
      <c r="I1120" s="150">
        <v>41935</v>
      </c>
      <c r="J1120" s="151" t="s">
        <v>12</v>
      </c>
      <c r="K1120" s="150">
        <v>41935</v>
      </c>
      <c r="L1120" s="152">
        <f>K1120-I1120</f>
        <v>0</v>
      </c>
      <c r="M1120" s="149" t="s">
        <v>41</v>
      </c>
      <c r="N1120" s="149" t="s">
        <v>482</v>
      </c>
      <c r="O1120" s="153">
        <f>YEAR(I1120)</f>
        <v>2014</v>
      </c>
      <c r="P1120" s="154">
        <f>MONTH(I1120)</f>
        <v>10</v>
      </c>
    </row>
    <row r="1121" spans="1:16">
      <c r="A1121" s="149" t="s">
        <v>4066</v>
      </c>
      <c r="B1121" s="48" t="s">
        <v>832</v>
      </c>
      <c r="C1121" s="149" t="s">
        <v>833</v>
      </c>
      <c r="D1121" s="149" t="s">
        <v>1150</v>
      </c>
      <c r="E1121" s="149" t="s">
        <v>1634</v>
      </c>
      <c r="F1121" s="149" t="s">
        <v>862</v>
      </c>
      <c r="G1121" s="149"/>
      <c r="H1121" s="149"/>
      <c r="I1121" s="150">
        <v>41935</v>
      </c>
      <c r="J1121" s="151" t="s">
        <v>12</v>
      </c>
      <c r="K1121" s="150">
        <v>41935</v>
      </c>
      <c r="L1121" s="152">
        <f>K1121-I1121</f>
        <v>0</v>
      </c>
      <c r="M1121" s="149" t="s">
        <v>41</v>
      </c>
      <c r="N1121" s="149" t="s">
        <v>4088</v>
      </c>
      <c r="O1121" s="153">
        <f>YEAR(I1121)</f>
        <v>2014</v>
      </c>
      <c r="P1121" s="154">
        <f>MONTH(I1121)</f>
        <v>10</v>
      </c>
    </row>
    <row r="1122" spans="1:16">
      <c r="A1122" s="149" t="s">
        <v>4067</v>
      </c>
      <c r="B1122" s="48" t="s">
        <v>832</v>
      </c>
      <c r="C1122" s="149" t="s">
        <v>833</v>
      </c>
      <c r="D1122" s="149" t="s">
        <v>1150</v>
      </c>
      <c r="E1122" s="149" t="s">
        <v>1634</v>
      </c>
      <c r="F1122" s="149" t="s">
        <v>2057</v>
      </c>
      <c r="G1122" s="149"/>
      <c r="H1122" s="149"/>
      <c r="I1122" s="150">
        <v>41935</v>
      </c>
      <c r="J1122" s="151" t="s">
        <v>12</v>
      </c>
      <c r="K1122" s="150">
        <v>41935</v>
      </c>
      <c r="L1122" s="152">
        <f>K1122-I1122</f>
        <v>0</v>
      </c>
      <c r="M1122" s="149" t="s">
        <v>41</v>
      </c>
      <c r="N1122" s="149" t="s">
        <v>482</v>
      </c>
      <c r="O1122" s="153">
        <f>YEAR(I1122)</f>
        <v>2014</v>
      </c>
      <c r="P1122" s="154">
        <f>MONTH(I1122)</f>
        <v>10</v>
      </c>
    </row>
    <row r="1123" spans="1:16">
      <c r="A1123" s="149" t="s">
        <v>2621</v>
      </c>
      <c r="B1123" s="48" t="s">
        <v>832</v>
      </c>
      <c r="C1123" s="149" t="s">
        <v>833</v>
      </c>
      <c r="D1123" s="149" t="s">
        <v>1150</v>
      </c>
      <c r="E1123" s="149" t="s">
        <v>1634</v>
      </c>
      <c r="F1123" s="149" t="s">
        <v>3078</v>
      </c>
      <c r="G1123" s="149"/>
      <c r="H1123" s="149"/>
      <c r="I1123" s="150">
        <v>41935</v>
      </c>
      <c r="J1123" s="151" t="s">
        <v>12</v>
      </c>
      <c r="K1123" s="150">
        <v>41935</v>
      </c>
      <c r="L1123" s="152">
        <f>K1123-I1123</f>
        <v>0</v>
      </c>
      <c r="M1123" s="149" t="s">
        <v>41</v>
      </c>
      <c r="N1123" s="149" t="s">
        <v>25</v>
      </c>
      <c r="O1123" s="153">
        <f>YEAR(I1123)</f>
        <v>2014</v>
      </c>
      <c r="P1123" s="154">
        <f>MONTH(I1123)</f>
        <v>10</v>
      </c>
    </row>
    <row r="1124" spans="1:16">
      <c r="A1124" s="149" t="s">
        <v>4068</v>
      </c>
      <c r="B1124" s="48" t="s">
        <v>832</v>
      </c>
      <c r="C1124" s="149" t="s">
        <v>833</v>
      </c>
      <c r="D1124" s="149" t="s">
        <v>1150</v>
      </c>
      <c r="E1124" s="149" t="s">
        <v>1634</v>
      </c>
      <c r="F1124" s="149" t="s">
        <v>111</v>
      </c>
      <c r="G1124" s="149"/>
      <c r="H1124" s="149"/>
      <c r="I1124" s="150">
        <v>41935</v>
      </c>
      <c r="J1124" s="151" t="s">
        <v>12</v>
      </c>
      <c r="K1124" s="150">
        <v>41935</v>
      </c>
      <c r="L1124" s="152">
        <f>K1124-I1124</f>
        <v>0</v>
      </c>
      <c r="M1124" s="149" t="s">
        <v>41</v>
      </c>
      <c r="N1124" s="149" t="s">
        <v>3019</v>
      </c>
      <c r="O1124" s="153">
        <f>YEAR(I1124)</f>
        <v>2014</v>
      </c>
      <c r="P1124" s="154">
        <f>MONTH(I1124)</f>
        <v>10</v>
      </c>
    </row>
    <row r="1125" spans="1:16">
      <c r="A1125" s="149" t="s">
        <v>4069</v>
      </c>
      <c r="B1125" s="48" t="s">
        <v>832</v>
      </c>
      <c r="C1125" s="149" t="s">
        <v>833</v>
      </c>
      <c r="D1125" s="149" t="s">
        <v>1150</v>
      </c>
      <c r="E1125" s="149" t="s">
        <v>1634</v>
      </c>
      <c r="F1125" s="149" t="s">
        <v>43</v>
      </c>
      <c r="G1125" s="149"/>
      <c r="H1125" s="149"/>
      <c r="I1125" s="150">
        <v>41935</v>
      </c>
      <c r="J1125" s="151" t="s">
        <v>12</v>
      </c>
      <c r="K1125" s="150">
        <v>41935</v>
      </c>
      <c r="L1125" s="152">
        <f>K1125-I1125</f>
        <v>0</v>
      </c>
      <c r="M1125" s="149" t="s">
        <v>41</v>
      </c>
      <c r="N1125" s="149" t="s">
        <v>25</v>
      </c>
      <c r="O1125" s="153">
        <f>YEAR(I1125)</f>
        <v>2014</v>
      </c>
      <c r="P1125" s="154">
        <f>MONTH(I1125)</f>
        <v>10</v>
      </c>
    </row>
    <row r="1126" spans="1:16">
      <c r="A1126" s="149" t="s">
        <v>4070</v>
      </c>
      <c r="B1126" s="48" t="s">
        <v>832</v>
      </c>
      <c r="C1126" s="149" t="s">
        <v>833</v>
      </c>
      <c r="D1126" s="149" t="s">
        <v>1150</v>
      </c>
      <c r="E1126" s="149" t="s">
        <v>1634</v>
      </c>
      <c r="F1126" s="149" t="s">
        <v>3078</v>
      </c>
      <c r="G1126" s="149"/>
      <c r="H1126" s="149"/>
      <c r="I1126" s="150">
        <v>41935</v>
      </c>
      <c r="J1126" s="151" t="s">
        <v>12</v>
      </c>
      <c r="K1126" s="150">
        <v>41935</v>
      </c>
      <c r="L1126" s="152">
        <f>K1126-I1126</f>
        <v>0</v>
      </c>
      <c r="M1126" s="149" t="s">
        <v>41</v>
      </c>
      <c r="N1126" s="149" t="s">
        <v>25</v>
      </c>
      <c r="O1126" s="153">
        <f>YEAR(I1126)</f>
        <v>2014</v>
      </c>
      <c r="P1126" s="154">
        <f>MONTH(I1126)</f>
        <v>10</v>
      </c>
    </row>
    <row r="1127" spans="1:16">
      <c r="A1127" s="149" t="s">
        <v>1128</v>
      </c>
      <c r="B1127" s="48" t="s">
        <v>832</v>
      </c>
      <c r="C1127" s="149" t="s">
        <v>833</v>
      </c>
      <c r="D1127" s="149" t="s">
        <v>1150</v>
      </c>
      <c r="E1127" s="149" t="s">
        <v>1634</v>
      </c>
      <c r="F1127" s="149" t="s">
        <v>862</v>
      </c>
      <c r="G1127" s="149"/>
      <c r="H1127" s="149"/>
      <c r="I1127" s="150">
        <v>41935</v>
      </c>
      <c r="J1127" s="151" t="s">
        <v>12</v>
      </c>
      <c r="K1127" s="150">
        <v>41935</v>
      </c>
      <c r="L1127" s="152">
        <f>K1127-I1127</f>
        <v>0</v>
      </c>
      <c r="M1127" s="149" t="s">
        <v>41</v>
      </c>
      <c r="N1127" s="149" t="s">
        <v>482</v>
      </c>
      <c r="O1127" s="153">
        <f>YEAR(I1127)</f>
        <v>2014</v>
      </c>
      <c r="P1127" s="154">
        <f>MONTH(I1127)</f>
        <v>10</v>
      </c>
    </row>
    <row r="1128" spans="1:16">
      <c r="A1128" s="149" t="s">
        <v>4071</v>
      </c>
      <c r="B1128" s="48" t="s">
        <v>832</v>
      </c>
      <c r="C1128" s="149" t="s">
        <v>833</v>
      </c>
      <c r="D1128" s="149" t="s">
        <v>1150</v>
      </c>
      <c r="E1128" s="149" t="s">
        <v>1634</v>
      </c>
      <c r="F1128" s="149" t="s">
        <v>2028</v>
      </c>
      <c r="G1128" s="149"/>
      <c r="H1128" s="149"/>
      <c r="I1128" s="150">
        <v>41935</v>
      </c>
      <c r="J1128" s="151" t="s">
        <v>12</v>
      </c>
      <c r="K1128" s="150">
        <v>41935</v>
      </c>
      <c r="L1128" s="152">
        <f>K1128-I1128</f>
        <v>0</v>
      </c>
      <c r="M1128" s="149" t="s">
        <v>41</v>
      </c>
      <c r="N1128" s="149" t="s">
        <v>3019</v>
      </c>
      <c r="O1128" s="153">
        <f>YEAR(I1128)</f>
        <v>2014</v>
      </c>
      <c r="P1128" s="154">
        <f>MONTH(I1128)</f>
        <v>10</v>
      </c>
    </row>
    <row r="1129" spans="1:16">
      <c r="A1129" s="149" t="s">
        <v>3104</v>
      </c>
      <c r="B1129" s="48" t="s">
        <v>832</v>
      </c>
      <c r="C1129" s="149" t="s">
        <v>833</v>
      </c>
      <c r="D1129" s="149" t="s">
        <v>1150</v>
      </c>
      <c r="E1129" s="149" t="s">
        <v>1634</v>
      </c>
      <c r="F1129" s="149" t="s">
        <v>3078</v>
      </c>
      <c r="G1129" s="149"/>
      <c r="H1129" s="149"/>
      <c r="I1129" s="150">
        <v>41935</v>
      </c>
      <c r="J1129" s="151" t="s">
        <v>12</v>
      </c>
      <c r="K1129" s="150">
        <v>41935</v>
      </c>
      <c r="L1129" s="152">
        <f>K1129-I1129</f>
        <v>0</v>
      </c>
      <c r="M1129" s="149" t="s">
        <v>41</v>
      </c>
      <c r="N1129" s="149" t="s">
        <v>25</v>
      </c>
      <c r="O1129" s="153">
        <f>YEAR(I1129)</f>
        <v>2014</v>
      </c>
      <c r="P1129" s="154">
        <f>MONTH(I1129)</f>
        <v>10</v>
      </c>
    </row>
    <row r="1130" spans="1:16">
      <c r="A1130" s="149" t="s">
        <v>4012</v>
      </c>
      <c r="B1130" s="48" t="s">
        <v>832</v>
      </c>
      <c r="C1130" s="149" t="s">
        <v>833</v>
      </c>
      <c r="D1130" s="149" t="s">
        <v>1150</v>
      </c>
      <c r="E1130" s="149" t="s">
        <v>1634</v>
      </c>
      <c r="F1130" s="149"/>
      <c r="G1130" s="149"/>
      <c r="H1130" s="149"/>
      <c r="I1130" s="150">
        <v>41935</v>
      </c>
      <c r="J1130" s="151" t="s">
        <v>12</v>
      </c>
      <c r="K1130" s="150">
        <v>41935</v>
      </c>
      <c r="L1130" s="152">
        <f>K1130-I1130</f>
        <v>0</v>
      </c>
      <c r="M1130" s="149" t="s">
        <v>41</v>
      </c>
      <c r="N1130" s="149" t="s">
        <v>25</v>
      </c>
      <c r="O1130" s="153">
        <f>YEAR(I1130)</f>
        <v>2014</v>
      </c>
      <c r="P1130" s="154">
        <f>MONTH(I1130)</f>
        <v>10</v>
      </c>
    </row>
    <row r="1131" spans="1:16">
      <c r="A1131" s="149" t="s">
        <v>4072</v>
      </c>
      <c r="B1131" s="48" t="s">
        <v>832</v>
      </c>
      <c r="C1131" s="149" t="s">
        <v>833</v>
      </c>
      <c r="D1131" s="149" t="s">
        <v>1150</v>
      </c>
      <c r="E1131" s="149" t="s">
        <v>1634</v>
      </c>
      <c r="F1131" s="149" t="s">
        <v>914</v>
      </c>
      <c r="G1131" s="149"/>
      <c r="H1131" s="149"/>
      <c r="I1131" s="150">
        <v>41935</v>
      </c>
      <c r="J1131" s="151" t="s">
        <v>12</v>
      </c>
      <c r="K1131" s="150">
        <v>41935</v>
      </c>
      <c r="L1131" s="152">
        <f>K1131-I1131</f>
        <v>0</v>
      </c>
      <c r="M1131" s="149" t="s">
        <v>41</v>
      </c>
      <c r="N1131" s="149" t="s">
        <v>3019</v>
      </c>
      <c r="O1131" s="153">
        <f>YEAR(I1131)</f>
        <v>2014</v>
      </c>
      <c r="P1131" s="154">
        <f>MONTH(I1131)</f>
        <v>10</v>
      </c>
    </row>
    <row r="1132" spans="1:16">
      <c r="A1132" s="149" t="s">
        <v>4073</v>
      </c>
      <c r="B1132" s="48" t="s">
        <v>832</v>
      </c>
      <c r="C1132" s="149" t="s">
        <v>833</v>
      </c>
      <c r="D1132" s="149" t="s">
        <v>1150</v>
      </c>
      <c r="E1132" s="149" t="s">
        <v>1634</v>
      </c>
      <c r="F1132" s="149" t="s">
        <v>3078</v>
      </c>
      <c r="G1132" s="149"/>
      <c r="H1132" s="149"/>
      <c r="I1132" s="150">
        <v>41935</v>
      </c>
      <c r="J1132" s="151" t="s">
        <v>12</v>
      </c>
      <c r="K1132" s="150">
        <v>41935</v>
      </c>
      <c r="L1132" s="152">
        <f>K1132-I1132</f>
        <v>0</v>
      </c>
      <c r="M1132" s="149" t="s">
        <v>41</v>
      </c>
      <c r="N1132" s="149" t="s">
        <v>25</v>
      </c>
      <c r="O1132" s="153">
        <f>YEAR(I1132)</f>
        <v>2014</v>
      </c>
      <c r="P1132" s="154">
        <f>MONTH(I1132)</f>
        <v>10</v>
      </c>
    </row>
    <row r="1133" spans="1:16">
      <c r="A1133" s="149" t="s">
        <v>4074</v>
      </c>
      <c r="B1133" s="48" t="s">
        <v>832</v>
      </c>
      <c r="C1133" s="149" t="s">
        <v>833</v>
      </c>
      <c r="D1133" s="149" t="s">
        <v>1150</v>
      </c>
      <c r="E1133" s="149" t="s">
        <v>1634</v>
      </c>
      <c r="F1133" s="149" t="s">
        <v>2536</v>
      </c>
      <c r="G1133" s="149"/>
      <c r="H1133" s="149"/>
      <c r="I1133" s="150">
        <v>41935</v>
      </c>
      <c r="J1133" s="151" t="s">
        <v>12</v>
      </c>
      <c r="K1133" s="150">
        <v>41935</v>
      </c>
      <c r="L1133" s="152">
        <f>K1133-I1133</f>
        <v>0</v>
      </c>
      <c r="M1133" s="149" t="s">
        <v>41</v>
      </c>
      <c r="N1133" s="149" t="s">
        <v>3019</v>
      </c>
      <c r="O1133" s="153">
        <f>YEAR(I1133)</f>
        <v>2014</v>
      </c>
      <c r="P1133" s="154">
        <f>MONTH(I1133)</f>
        <v>10</v>
      </c>
    </row>
    <row r="1134" spans="1:16">
      <c r="A1134" s="149" t="s">
        <v>4075</v>
      </c>
      <c r="B1134" s="48" t="s">
        <v>832</v>
      </c>
      <c r="C1134" s="149" t="s">
        <v>833</v>
      </c>
      <c r="D1134" s="149" t="s">
        <v>1150</v>
      </c>
      <c r="E1134" s="149" t="s">
        <v>1634</v>
      </c>
      <c r="F1134" s="149" t="s">
        <v>2057</v>
      </c>
      <c r="G1134" s="149"/>
      <c r="H1134" s="149"/>
      <c r="I1134" s="150">
        <v>41935</v>
      </c>
      <c r="J1134" s="151" t="s">
        <v>12</v>
      </c>
      <c r="K1134" s="150">
        <v>41935</v>
      </c>
      <c r="L1134" s="152">
        <f>K1134-I1134</f>
        <v>0</v>
      </c>
      <c r="M1134" s="149" t="s">
        <v>41</v>
      </c>
      <c r="N1134" s="149" t="s">
        <v>3019</v>
      </c>
      <c r="O1134" s="153">
        <f>YEAR(I1134)</f>
        <v>2014</v>
      </c>
      <c r="P1134" s="154">
        <f>MONTH(I1134)</f>
        <v>10</v>
      </c>
    </row>
    <row r="1135" spans="1:16">
      <c r="A1135" s="149" t="s">
        <v>3070</v>
      </c>
      <c r="B1135" s="48" t="s">
        <v>832</v>
      </c>
      <c r="C1135" s="149" t="s">
        <v>833</v>
      </c>
      <c r="D1135" s="149" t="s">
        <v>1150</v>
      </c>
      <c r="E1135" s="149" t="s">
        <v>1634</v>
      </c>
      <c r="F1135" s="149"/>
      <c r="G1135" s="149"/>
      <c r="H1135" s="149"/>
      <c r="I1135" s="150">
        <v>41935</v>
      </c>
      <c r="J1135" s="151" t="s">
        <v>12</v>
      </c>
      <c r="K1135" s="150">
        <v>41935</v>
      </c>
      <c r="L1135" s="152">
        <f>K1135-I1135</f>
        <v>0</v>
      </c>
      <c r="M1135" s="149" t="s">
        <v>41</v>
      </c>
      <c r="N1135" s="149" t="s">
        <v>4089</v>
      </c>
      <c r="O1135" s="153">
        <f>YEAR(I1135)</f>
        <v>2014</v>
      </c>
      <c r="P1135" s="154">
        <f>MONTH(I1135)</f>
        <v>10</v>
      </c>
    </row>
    <row r="1136" spans="1:16">
      <c r="A1136" s="149" t="s">
        <v>4076</v>
      </c>
      <c r="B1136" s="48" t="s">
        <v>832</v>
      </c>
      <c r="C1136" s="149" t="s">
        <v>833</v>
      </c>
      <c r="D1136" s="149" t="s">
        <v>1150</v>
      </c>
      <c r="E1136" s="149" t="s">
        <v>1634</v>
      </c>
      <c r="F1136" s="149" t="s">
        <v>862</v>
      </c>
      <c r="G1136" s="149"/>
      <c r="H1136" s="149"/>
      <c r="I1136" s="150">
        <v>41935</v>
      </c>
      <c r="J1136" s="151" t="s">
        <v>12</v>
      </c>
      <c r="K1136" s="150">
        <v>41935</v>
      </c>
      <c r="L1136" s="152">
        <f>K1136-I1136</f>
        <v>0</v>
      </c>
      <c r="M1136" s="149" t="s">
        <v>41</v>
      </c>
      <c r="N1136" s="149" t="s">
        <v>25</v>
      </c>
      <c r="O1136" s="153">
        <f>YEAR(I1136)</f>
        <v>2014</v>
      </c>
      <c r="P1136" s="154">
        <f>MONTH(I1136)</f>
        <v>10</v>
      </c>
    </row>
    <row r="1137" spans="1:16">
      <c r="A1137" s="149" t="s">
        <v>4036</v>
      </c>
      <c r="B1137" s="48" t="s">
        <v>832</v>
      </c>
      <c r="C1137" s="149" t="s">
        <v>833</v>
      </c>
      <c r="D1137" s="149" t="s">
        <v>1150</v>
      </c>
      <c r="E1137" s="149" t="s">
        <v>1634</v>
      </c>
      <c r="F1137" s="149" t="s">
        <v>914</v>
      </c>
      <c r="G1137" s="149"/>
      <c r="H1137" s="149"/>
      <c r="I1137" s="150">
        <v>41935</v>
      </c>
      <c r="J1137" s="151" t="s">
        <v>12</v>
      </c>
      <c r="K1137" s="150">
        <v>41935</v>
      </c>
      <c r="L1137" s="152">
        <f>K1137-I1137</f>
        <v>0</v>
      </c>
      <c r="M1137" s="149" t="s">
        <v>41</v>
      </c>
      <c r="N1137" s="149" t="s">
        <v>3019</v>
      </c>
      <c r="O1137" s="153">
        <f>YEAR(I1137)</f>
        <v>2014</v>
      </c>
      <c r="P1137" s="154">
        <f>MONTH(I1137)</f>
        <v>10</v>
      </c>
    </row>
    <row r="1138" spans="1:16">
      <c r="A1138" s="149" t="s">
        <v>4077</v>
      </c>
      <c r="B1138" s="48" t="s">
        <v>832</v>
      </c>
      <c r="C1138" s="149" t="s">
        <v>833</v>
      </c>
      <c r="D1138" s="149" t="s">
        <v>1150</v>
      </c>
      <c r="E1138" s="149" t="s">
        <v>1634</v>
      </c>
      <c r="F1138" s="149" t="s">
        <v>914</v>
      </c>
      <c r="G1138" s="149"/>
      <c r="H1138" s="149"/>
      <c r="I1138" s="150">
        <v>41935</v>
      </c>
      <c r="J1138" s="151" t="s">
        <v>12</v>
      </c>
      <c r="K1138" s="150">
        <v>41935</v>
      </c>
      <c r="L1138" s="152">
        <f>K1138-I1138</f>
        <v>0</v>
      </c>
      <c r="M1138" s="149" t="s">
        <v>41</v>
      </c>
      <c r="N1138" s="149" t="s">
        <v>3019</v>
      </c>
      <c r="O1138" s="153">
        <f>YEAR(I1138)</f>
        <v>2014</v>
      </c>
      <c r="P1138" s="154">
        <f>MONTH(I1138)</f>
        <v>10</v>
      </c>
    </row>
    <row r="1139" spans="1:16">
      <c r="A1139" s="149" t="s">
        <v>3100</v>
      </c>
      <c r="B1139" s="48" t="s">
        <v>832</v>
      </c>
      <c r="C1139" s="149" t="s">
        <v>833</v>
      </c>
      <c r="D1139" s="149" t="s">
        <v>1150</v>
      </c>
      <c r="E1139" s="149" t="s">
        <v>1634</v>
      </c>
      <c r="F1139" s="149" t="s">
        <v>3078</v>
      </c>
      <c r="G1139" s="149"/>
      <c r="H1139" s="149"/>
      <c r="I1139" s="150">
        <v>41935</v>
      </c>
      <c r="J1139" s="151" t="s">
        <v>12</v>
      </c>
      <c r="K1139" s="150">
        <v>41935</v>
      </c>
      <c r="L1139" s="152">
        <f>K1139-I1139</f>
        <v>0</v>
      </c>
      <c r="M1139" s="149" t="s">
        <v>41</v>
      </c>
      <c r="N1139" s="149" t="s">
        <v>25</v>
      </c>
      <c r="O1139" s="153">
        <f>YEAR(I1139)</f>
        <v>2014</v>
      </c>
      <c r="P1139" s="154">
        <f>MONTH(I1139)</f>
        <v>10</v>
      </c>
    </row>
    <row r="1140" spans="1:16">
      <c r="A1140" s="149" t="s">
        <v>4078</v>
      </c>
      <c r="B1140" s="48" t="s">
        <v>832</v>
      </c>
      <c r="C1140" s="149" t="s">
        <v>833</v>
      </c>
      <c r="D1140" s="149" t="s">
        <v>1150</v>
      </c>
      <c r="E1140" s="149" t="s">
        <v>1634</v>
      </c>
      <c r="F1140" s="149" t="s">
        <v>914</v>
      </c>
      <c r="G1140" s="149"/>
      <c r="H1140" s="149"/>
      <c r="I1140" s="150">
        <v>41935</v>
      </c>
      <c r="J1140" s="151" t="s">
        <v>12</v>
      </c>
      <c r="K1140" s="150">
        <v>41935</v>
      </c>
      <c r="L1140" s="152">
        <f>K1140-I1140</f>
        <v>0</v>
      </c>
      <c r="M1140" s="149" t="s">
        <v>41</v>
      </c>
      <c r="N1140" s="149" t="s">
        <v>25</v>
      </c>
      <c r="O1140" s="153">
        <f>YEAR(I1140)</f>
        <v>2014</v>
      </c>
      <c r="P1140" s="154">
        <f>MONTH(I1140)</f>
        <v>10</v>
      </c>
    </row>
    <row r="1141" spans="1:16">
      <c r="A1141" s="149" t="s">
        <v>4079</v>
      </c>
      <c r="B1141" s="48" t="s">
        <v>832</v>
      </c>
      <c r="C1141" s="149" t="s">
        <v>833</v>
      </c>
      <c r="D1141" s="149" t="s">
        <v>1150</v>
      </c>
      <c r="E1141" s="149" t="s">
        <v>1634</v>
      </c>
      <c r="F1141" s="149" t="s">
        <v>4085</v>
      </c>
      <c r="G1141" s="149"/>
      <c r="H1141" s="149"/>
      <c r="I1141" s="150">
        <v>41935</v>
      </c>
      <c r="J1141" s="151" t="s">
        <v>12</v>
      </c>
      <c r="K1141" s="150">
        <v>41935</v>
      </c>
      <c r="L1141" s="152">
        <f>K1141-I1141</f>
        <v>0</v>
      </c>
      <c r="M1141" s="149" t="s">
        <v>41</v>
      </c>
      <c r="N1141" s="149" t="s">
        <v>3019</v>
      </c>
      <c r="O1141" s="153">
        <f>YEAR(I1141)</f>
        <v>2014</v>
      </c>
      <c r="P1141" s="154">
        <f>MONTH(I1141)</f>
        <v>10</v>
      </c>
    </row>
    <row r="1142" spans="1:16">
      <c r="A1142" s="149" t="s">
        <v>664</v>
      </c>
      <c r="B1142" s="48" t="s">
        <v>832</v>
      </c>
      <c r="C1142" s="149" t="s">
        <v>833</v>
      </c>
      <c r="D1142" s="149" t="s">
        <v>1150</v>
      </c>
      <c r="E1142" s="149" t="s">
        <v>1634</v>
      </c>
      <c r="F1142" s="149" t="s">
        <v>862</v>
      </c>
      <c r="G1142" s="149"/>
      <c r="H1142" s="149"/>
      <c r="I1142" s="150">
        <v>41935</v>
      </c>
      <c r="J1142" s="151" t="s">
        <v>12</v>
      </c>
      <c r="K1142" s="150">
        <v>41935</v>
      </c>
      <c r="L1142" s="152">
        <f>K1142-I1142</f>
        <v>0</v>
      </c>
      <c r="M1142" s="149" t="s">
        <v>41</v>
      </c>
      <c r="N1142" s="169" t="s">
        <v>3019</v>
      </c>
      <c r="O1142" s="153">
        <f>YEAR(I1142)</f>
        <v>2014</v>
      </c>
      <c r="P1142" s="154">
        <f>MONTH(I1142)</f>
        <v>10</v>
      </c>
    </row>
    <row r="1143" spans="1:16">
      <c r="A1143" s="149" t="s">
        <v>4080</v>
      </c>
      <c r="B1143" s="48" t="s">
        <v>832</v>
      </c>
      <c r="C1143" s="149" t="s">
        <v>833</v>
      </c>
      <c r="D1143" s="149" t="s">
        <v>1150</v>
      </c>
      <c r="E1143" s="149" t="s">
        <v>1634</v>
      </c>
      <c r="F1143" s="149" t="s">
        <v>862</v>
      </c>
      <c r="G1143" s="149"/>
      <c r="H1143" s="149"/>
      <c r="I1143" s="150">
        <v>41935</v>
      </c>
      <c r="J1143" s="151" t="s">
        <v>12</v>
      </c>
      <c r="K1143" s="150">
        <v>41935</v>
      </c>
      <c r="L1143" s="152">
        <f>K1143-I1143</f>
        <v>0</v>
      </c>
      <c r="M1143" s="149" t="s">
        <v>41</v>
      </c>
      <c r="N1143" s="149" t="s">
        <v>25</v>
      </c>
      <c r="O1143" s="153">
        <f>YEAR(I1143)</f>
        <v>2014</v>
      </c>
      <c r="P1143" s="154">
        <f>MONTH(I1143)</f>
        <v>10</v>
      </c>
    </row>
    <row r="1144" spans="1:16">
      <c r="A1144" s="149" t="s">
        <v>4081</v>
      </c>
      <c r="B1144" s="48" t="s">
        <v>832</v>
      </c>
      <c r="C1144" s="149" t="s">
        <v>833</v>
      </c>
      <c r="D1144" s="149" t="s">
        <v>1150</v>
      </c>
      <c r="E1144" s="149" t="s">
        <v>1634</v>
      </c>
      <c r="F1144" s="149" t="s">
        <v>862</v>
      </c>
      <c r="G1144" s="149"/>
      <c r="H1144" s="149"/>
      <c r="I1144" s="150">
        <v>41935</v>
      </c>
      <c r="J1144" s="151" t="s">
        <v>12</v>
      </c>
      <c r="K1144" s="150">
        <v>41935</v>
      </c>
      <c r="L1144" s="152">
        <f>K1144-I1144</f>
        <v>0</v>
      </c>
      <c r="M1144" s="149" t="s">
        <v>41</v>
      </c>
      <c r="N1144" s="149" t="s">
        <v>3019</v>
      </c>
      <c r="O1144" s="153">
        <f>YEAR(I1144)</f>
        <v>2014</v>
      </c>
      <c r="P1144" s="154">
        <f>MONTH(I1144)</f>
        <v>10</v>
      </c>
    </row>
    <row r="1145" spans="1:16">
      <c r="A1145" s="149" t="s">
        <v>4082</v>
      </c>
      <c r="B1145" s="48" t="s">
        <v>832</v>
      </c>
      <c r="C1145" s="149" t="s">
        <v>833</v>
      </c>
      <c r="D1145" s="149" t="s">
        <v>1150</v>
      </c>
      <c r="E1145" s="149" t="s">
        <v>1634</v>
      </c>
      <c r="F1145" s="149" t="s">
        <v>3078</v>
      </c>
      <c r="G1145" s="149"/>
      <c r="H1145" s="149"/>
      <c r="I1145" s="150">
        <v>41935</v>
      </c>
      <c r="J1145" s="151" t="s">
        <v>12</v>
      </c>
      <c r="K1145" s="150">
        <v>41935</v>
      </c>
      <c r="L1145" s="152">
        <f>K1145-I1145</f>
        <v>0</v>
      </c>
      <c r="M1145" s="149" t="s">
        <v>41</v>
      </c>
      <c r="N1145" s="149" t="s">
        <v>25</v>
      </c>
      <c r="O1145" s="153">
        <f>YEAR(I1145)</f>
        <v>2014</v>
      </c>
      <c r="P1145" s="154">
        <f>MONTH(I1145)</f>
        <v>10</v>
      </c>
    </row>
    <row r="1146" spans="1:16">
      <c r="A1146" s="149" t="s">
        <v>3341</v>
      </c>
      <c r="B1146" s="48" t="s">
        <v>26</v>
      </c>
      <c r="C1146" s="149"/>
      <c r="D1146" s="149" t="s">
        <v>3005</v>
      </c>
      <c r="E1146" s="149" t="s">
        <v>1634</v>
      </c>
      <c r="F1146" s="149" t="s">
        <v>3343</v>
      </c>
      <c r="G1146" s="149"/>
      <c r="H1146" s="149" t="s">
        <v>636</v>
      </c>
      <c r="I1146" s="150">
        <v>41927</v>
      </c>
      <c r="J1146" s="151" t="s">
        <v>12</v>
      </c>
      <c r="K1146" s="150">
        <v>41927</v>
      </c>
      <c r="L1146" s="152">
        <f>K1146-I1146</f>
        <v>0</v>
      </c>
      <c r="M1146" s="149" t="s">
        <v>41</v>
      </c>
      <c r="N1146" s="149" t="s">
        <v>25</v>
      </c>
      <c r="O1146" s="153">
        <f>YEAR(I1146)</f>
        <v>2014</v>
      </c>
      <c r="P1146" s="154">
        <f>MONTH(I1146)</f>
        <v>10</v>
      </c>
    </row>
    <row r="1147" spans="1:16">
      <c r="A1147" s="149" t="s">
        <v>3342</v>
      </c>
      <c r="B1147" s="48" t="s">
        <v>26</v>
      </c>
      <c r="C1147" s="149"/>
      <c r="D1147" s="149" t="s">
        <v>3005</v>
      </c>
      <c r="E1147" s="149" t="s">
        <v>1634</v>
      </c>
      <c r="F1147" s="149" t="s">
        <v>914</v>
      </c>
      <c r="G1147" s="155"/>
      <c r="H1147" s="149" t="s">
        <v>1638</v>
      </c>
      <c r="I1147" s="163">
        <v>41927</v>
      </c>
      <c r="J1147" s="164" t="s">
        <v>12</v>
      </c>
      <c r="K1147" s="150">
        <v>41927</v>
      </c>
      <c r="L1147" s="152">
        <f>K1147-I1147</f>
        <v>0</v>
      </c>
      <c r="M1147" s="149" t="s">
        <v>41</v>
      </c>
      <c r="N1147" s="149" t="s">
        <v>25</v>
      </c>
      <c r="O1147" s="153">
        <f>YEAR(I1147)</f>
        <v>2014</v>
      </c>
      <c r="P1147" s="154">
        <f>MONTH(I1147)</f>
        <v>10</v>
      </c>
    </row>
    <row r="1148" spans="1:16">
      <c r="A1148" s="149" t="s">
        <v>3344</v>
      </c>
      <c r="B1148" s="48" t="s">
        <v>26</v>
      </c>
      <c r="C1148" s="149"/>
      <c r="D1148" s="149" t="s">
        <v>3005</v>
      </c>
      <c r="E1148" s="149" t="s">
        <v>1634</v>
      </c>
      <c r="F1148" s="149" t="s">
        <v>3373</v>
      </c>
      <c r="G1148" s="149"/>
      <c r="H1148" s="149" t="s">
        <v>1953</v>
      </c>
      <c r="I1148" s="163">
        <v>41927</v>
      </c>
      <c r="J1148" s="164" t="s">
        <v>12</v>
      </c>
      <c r="K1148" s="150">
        <v>41927</v>
      </c>
      <c r="L1148" s="152">
        <f>K1148-I1148</f>
        <v>0</v>
      </c>
      <c r="M1148" s="149" t="s">
        <v>41</v>
      </c>
      <c r="N1148" s="149" t="s">
        <v>25</v>
      </c>
      <c r="O1148" s="153">
        <f>YEAR(I1148)</f>
        <v>2014</v>
      </c>
      <c r="P1148" s="154">
        <f>MONTH(I1148)</f>
        <v>10</v>
      </c>
    </row>
    <row r="1149" spans="1:16">
      <c r="A1149" s="149" t="s">
        <v>3246</v>
      </c>
      <c r="B1149" s="48" t="s">
        <v>26</v>
      </c>
      <c r="C1149" s="149"/>
      <c r="D1149" s="149" t="s">
        <v>3005</v>
      </c>
      <c r="E1149" s="149" t="s">
        <v>1634</v>
      </c>
      <c r="F1149" s="149" t="s">
        <v>3078</v>
      </c>
      <c r="G1149" s="149"/>
      <c r="H1149" s="149" t="s">
        <v>1638</v>
      </c>
      <c r="I1149" s="163">
        <v>41927</v>
      </c>
      <c r="J1149" s="164" t="s">
        <v>12</v>
      </c>
      <c r="K1149" s="150">
        <v>41927</v>
      </c>
      <c r="L1149" s="152">
        <f>K1149-I1149</f>
        <v>0</v>
      </c>
      <c r="M1149" s="149" t="s">
        <v>41</v>
      </c>
      <c r="N1149" s="149" t="s">
        <v>25</v>
      </c>
      <c r="O1149" s="153">
        <f>YEAR(I1149)</f>
        <v>2014</v>
      </c>
      <c r="P1149" s="154">
        <f>MONTH(I1149)</f>
        <v>10</v>
      </c>
    </row>
    <row r="1150" spans="1:16">
      <c r="A1150" s="149" t="s">
        <v>3345</v>
      </c>
      <c r="B1150" s="48" t="s">
        <v>26</v>
      </c>
      <c r="C1150" s="149"/>
      <c r="D1150" s="149" t="s">
        <v>3005</v>
      </c>
      <c r="E1150" s="149" t="s">
        <v>1634</v>
      </c>
      <c r="F1150" s="149" t="s">
        <v>3078</v>
      </c>
      <c r="G1150" s="155"/>
      <c r="H1150" s="149" t="s">
        <v>1638</v>
      </c>
      <c r="I1150" s="163">
        <v>41927</v>
      </c>
      <c r="J1150" s="164" t="s">
        <v>12</v>
      </c>
      <c r="K1150" s="150">
        <v>41927</v>
      </c>
      <c r="L1150" s="152">
        <f>K1150-I1150</f>
        <v>0</v>
      </c>
      <c r="M1150" s="149" t="s">
        <v>41</v>
      </c>
      <c r="N1150" s="149" t="s">
        <v>3150</v>
      </c>
      <c r="O1150" s="153">
        <f>YEAR(I1150)</f>
        <v>2014</v>
      </c>
      <c r="P1150" s="154">
        <f>MONTH(I1150)</f>
        <v>10</v>
      </c>
    </row>
    <row r="1151" spans="1:16">
      <c r="A1151" s="149" t="s">
        <v>3346</v>
      </c>
      <c r="B1151" s="48" t="s">
        <v>26</v>
      </c>
      <c r="C1151" s="149"/>
      <c r="D1151" s="149" t="s">
        <v>3005</v>
      </c>
      <c r="E1151" s="149" t="s">
        <v>1634</v>
      </c>
      <c r="F1151" s="149" t="s">
        <v>3374</v>
      </c>
      <c r="G1151" s="149"/>
      <c r="H1151" s="149" t="s">
        <v>1734</v>
      </c>
      <c r="I1151" s="163">
        <v>41927</v>
      </c>
      <c r="J1151" s="164" t="s">
        <v>12</v>
      </c>
      <c r="K1151" s="150">
        <v>41927</v>
      </c>
      <c r="L1151" s="152">
        <f>K1151-I1151</f>
        <v>0</v>
      </c>
      <c r="M1151" s="149" t="s">
        <v>41</v>
      </c>
      <c r="N1151" s="149" t="s">
        <v>3150</v>
      </c>
      <c r="O1151" s="153">
        <f>YEAR(I1151)</f>
        <v>2014</v>
      </c>
      <c r="P1151" s="154">
        <f>MONTH(I1151)</f>
        <v>10</v>
      </c>
    </row>
    <row r="1152" spans="1:16">
      <c r="A1152" s="149" t="s">
        <v>3347</v>
      </c>
      <c r="B1152" s="48" t="s">
        <v>26</v>
      </c>
      <c r="C1152" s="149"/>
      <c r="D1152" s="149" t="s">
        <v>3005</v>
      </c>
      <c r="E1152" s="149" t="s">
        <v>1634</v>
      </c>
      <c r="F1152" s="149" t="s">
        <v>2028</v>
      </c>
      <c r="G1152" s="149"/>
      <c r="H1152" s="149" t="s">
        <v>1950</v>
      </c>
      <c r="I1152" s="163">
        <v>41927</v>
      </c>
      <c r="J1152" s="164" t="s">
        <v>12</v>
      </c>
      <c r="K1152" s="150">
        <v>41927</v>
      </c>
      <c r="L1152" s="152">
        <f>K1152-I1152</f>
        <v>0</v>
      </c>
      <c r="M1152" s="149" t="s">
        <v>717</v>
      </c>
      <c r="N1152" s="149" t="s">
        <v>94</v>
      </c>
      <c r="O1152" s="153">
        <f>YEAR(I1152)</f>
        <v>2014</v>
      </c>
      <c r="P1152" s="154">
        <f>MONTH(I1152)</f>
        <v>10</v>
      </c>
    </row>
    <row r="1153" spans="1:16">
      <c r="A1153" s="149" t="s">
        <v>3348</v>
      </c>
      <c r="B1153" s="48" t="s">
        <v>26</v>
      </c>
      <c r="C1153" s="149"/>
      <c r="D1153" s="149" t="s">
        <v>3005</v>
      </c>
      <c r="E1153" s="149" t="s">
        <v>1634</v>
      </c>
      <c r="F1153" s="149" t="s">
        <v>3015</v>
      </c>
      <c r="G1153" s="149"/>
      <c r="H1153" s="149" t="s">
        <v>3015</v>
      </c>
      <c r="I1153" s="163">
        <v>41927</v>
      </c>
      <c r="J1153" s="164" t="s">
        <v>12</v>
      </c>
      <c r="K1153" s="150">
        <v>41927</v>
      </c>
      <c r="L1153" s="152">
        <f>K1153-I1153</f>
        <v>0</v>
      </c>
      <c r="M1153" s="149" t="s">
        <v>41</v>
      </c>
      <c r="N1153" s="149" t="s">
        <v>25</v>
      </c>
      <c r="O1153" s="153">
        <f>YEAR(I1153)</f>
        <v>2014</v>
      </c>
      <c r="P1153" s="154">
        <f>MONTH(I1153)</f>
        <v>10</v>
      </c>
    </row>
    <row r="1154" spans="1:16">
      <c r="A1154" s="149" t="s">
        <v>3349</v>
      </c>
      <c r="B1154" s="48" t="s">
        <v>26</v>
      </c>
      <c r="C1154" s="149"/>
      <c r="D1154" s="149" t="s">
        <v>3005</v>
      </c>
      <c r="E1154" s="149" t="s">
        <v>1634</v>
      </c>
      <c r="F1154" s="149" t="s">
        <v>3015</v>
      </c>
      <c r="G1154" s="149"/>
      <c r="H1154" s="149" t="s">
        <v>3015</v>
      </c>
      <c r="I1154" s="163">
        <v>41927</v>
      </c>
      <c r="J1154" s="164" t="s">
        <v>12</v>
      </c>
      <c r="K1154" s="150">
        <v>41927</v>
      </c>
      <c r="L1154" s="152">
        <f>K1154-I1154</f>
        <v>0</v>
      </c>
      <c r="M1154" s="149" t="s">
        <v>41</v>
      </c>
      <c r="N1154" s="149" t="s">
        <v>25</v>
      </c>
      <c r="O1154" s="153">
        <f>YEAR(I1154)</f>
        <v>2014</v>
      </c>
      <c r="P1154" s="154">
        <f>MONTH(I1154)</f>
        <v>10</v>
      </c>
    </row>
    <row r="1155" spans="1:16">
      <c r="A1155" s="149" t="s">
        <v>3350</v>
      </c>
      <c r="B1155" s="48" t="s">
        <v>26</v>
      </c>
      <c r="C1155" s="149"/>
      <c r="D1155" s="149" t="s">
        <v>3005</v>
      </c>
      <c r="E1155" s="149" t="s">
        <v>1634</v>
      </c>
      <c r="F1155" s="149" t="s">
        <v>3078</v>
      </c>
      <c r="G1155" s="155"/>
      <c r="H1155" s="149" t="s">
        <v>1638</v>
      </c>
      <c r="I1155" s="163">
        <v>41927</v>
      </c>
      <c r="J1155" s="164" t="s">
        <v>12</v>
      </c>
      <c r="K1155" s="150">
        <v>41927</v>
      </c>
      <c r="L1155" s="152">
        <f>K1155-I1155</f>
        <v>0</v>
      </c>
      <c r="M1155" s="149" t="s">
        <v>41</v>
      </c>
      <c r="N1155" s="149" t="s">
        <v>25</v>
      </c>
      <c r="O1155" s="153">
        <f>YEAR(I1155)</f>
        <v>2014</v>
      </c>
      <c r="P1155" s="154">
        <f>MONTH(I1155)</f>
        <v>10</v>
      </c>
    </row>
    <row r="1156" spans="1:16">
      <c r="A1156" s="149" t="s">
        <v>2579</v>
      </c>
      <c r="B1156" s="48" t="s">
        <v>26</v>
      </c>
      <c r="C1156" s="149"/>
      <c r="D1156" s="149" t="s">
        <v>3005</v>
      </c>
      <c r="E1156" s="149" t="s">
        <v>1634</v>
      </c>
      <c r="F1156" s="149" t="s">
        <v>2028</v>
      </c>
      <c r="G1156" s="149"/>
      <c r="H1156" s="149" t="s">
        <v>1950</v>
      </c>
      <c r="I1156" s="163">
        <v>41927</v>
      </c>
      <c r="J1156" s="164" t="s">
        <v>12</v>
      </c>
      <c r="K1156" s="150">
        <v>41927</v>
      </c>
      <c r="L1156" s="152">
        <f>K1156-I1156</f>
        <v>0</v>
      </c>
      <c r="M1156" s="149" t="s">
        <v>717</v>
      </c>
      <c r="N1156" s="149" t="s">
        <v>3223</v>
      </c>
      <c r="O1156" s="153">
        <f>YEAR(I1156)</f>
        <v>2014</v>
      </c>
      <c r="P1156" s="154">
        <f>MONTH(I1156)</f>
        <v>10</v>
      </c>
    </row>
    <row r="1157" spans="1:16">
      <c r="A1157" s="149" t="s">
        <v>3351</v>
      </c>
      <c r="B1157" s="48" t="s">
        <v>26</v>
      </c>
      <c r="C1157" s="149"/>
      <c r="D1157" s="149" t="s">
        <v>3005</v>
      </c>
      <c r="E1157" s="149" t="s">
        <v>1634</v>
      </c>
      <c r="F1157" s="149" t="s">
        <v>862</v>
      </c>
      <c r="G1157" s="149"/>
      <c r="H1157" s="149" t="s">
        <v>1638</v>
      </c>
      <c r="I1157" s="163">
        <v>41927</v>
      </c>
      <c r="J1157" s="164" t="s">
        <v>12</v>
      </c>
      <c r="K1157" s="150">
        <v>41927</v>
      </c>
      <c r="L1157" s="152">
        <f>K1157-I1157</f>
        <v>0</v>
      </c>
      <c r="M1157" s="149" t="s">
        <v>41</v>
      </c>
      <c r="N1157" s="149" t="s">
        <v>25</v>
      </c>
      <c r="O1157" s="153">
        <f>YEAR(I1157)</f>
        <v>2014</v>
      </c>
      <c r="P1157" s="154">
        <f>MONTH(I1157)</f>
        <v>10</v>
      </c>
    </row>
    <row r="1158" spans="1:16">
      <c r="A1158" s="149" t="s">
        <v>3352</v>
      </c>
      <c r="B1158" s="48" t="s">
        <v>26</v>
      </c>
      <c r="C1158" s="149"/>
      <c r="D1158" s="149" t="s">
        <v>3005</v>
      </c>
      <c r="E1158" s="149" t="s">
        <v>1634</v>
      </c>
      <c r="F1158" s="149" t="s">
        <v>3078</v>
      </c>
      <c r="G1158" s="149"/>
      <c r="H1158" s="149" t="s">
        <v>1638</v>
      </c>
      <c r="I1158" s="163">
        <v>41927</v>
      </c>
      <c r="J1158" s="164" t="s">
        <v>12</v>
      </c>
      <c r="K1158" s="150">
        <v>41927</v>
      </c>
      <c r="L1158" s="152">
        <f>K1158-I1158</f>
        <v>0</v>
      </c>
      <c r="M1158" s="149" t="s">
        <v>41</v>
      </c>
      <c r="N1158" s="149" t="s">
        <v>482</v>
      </c>
      <c r="O1158" s="153">
        <f>YEAR(I1158)</f>
        <v>2014</v>
      </c>
      <c r="P1158" s="154">
        <f>MONTH(I1158)</f>
        <v>10</v>
      </c>
    </row>
    <row r="1159" spans="1:16">
      <c r="A1159" s="149" t="s">
        <v>3353</v>
      </c>
      <c r="B1159" s="48" t="s">
        <v>26</v>
      </c>
      <c r="C1159" s="149"/>
      <c r="D1159" s="149" t="s">
        <v>3005</v>
      </c>
      <c r="E1159" s="149" t="s">
        <v>1634</v>
      </c>
      <c r="F1159" s="149" t="s">
        <v>2331</v>
      </c>
      <c r="G1159" s="149"/>
      <c r="H1159" s="149" t="s">
        <v>1638</v>
      </c>
      <c r="I1159" s="163">
        <v>41927</v>
      </c>
      <c r="J1159" s="164" t="s">
        <v>12</v>
      </c>
      <c r="K1159" s="150">
        <v>41927</v>
      </c>
      <c r="L1159" s="152">
        <f>K1159-I1159</f>
        <v>0</v>
      </c>
      <c r="M1159" s="149" t="s">
        <v>41</v>
      </c>
      <c r="N1159" s="149" t="s">
        <v>3150</v>
      </c>
      <c r="O1159" s="153">
        <f>YEAR(I1159)</f>
        <v>2014</v>
      </c>
      <c r="P1159" s="154">
        <f>MONTH(I1159)</f>
        <v>10</v>
      </c>
    </row>
    <row r="1160" spans="1:16">
      <c r="A1160" s="149" t="s">
        <v>3354</v>
      </c>
      <c r="B1160" s="48" t="s">
        <v>26</v>
      </c>
      <c r="C1160" s="149"/>
      <c r="D1160" s="149" t="s">
        <v>3005</v>
      </c>
      <c r="E1160" s="149" t="s">
        <v>1634</v>
      </c>
      <c r="F1160" s="149" t="s">
        <v>3078</v>
      </c>
      <c r="G1160" s="155"/>
      <c r="H1160" s="149" t="s">
        <v>1638</v>
      </c>
      <c r="I1160" s="163">
        <v>41927</v>
      </c>
      <c r="J1160" s="164" t="s">
        <v>12</v>
      </c>
      <c r="K1160" s="150">
        <v>41927</v>
      </c>
      <c r="L1160" s="152">
        <f>K1160-I1160</f>
        <v>0</v>
      </c>
      <c r="M1160" s="149" t="s">
        <v>41</v>
      </c>
      <c r="N1160" s="149" t="s">
        <v>3150</v>
      </c>
      <c r="O1160" s="153">
        <f>YEAR(I1160)</f>
        <v>2014</v>
      </c>
      <c r="P1160" s="154">
        <f>MONTH(I1160)</f>
        <v>10</v>
      </c>
    </row>
    <row r="1161" spans="1:16">
      <c r="A1161" s="149" t="s">
        <v>3355</v>
      </c>
      <c r="B1161" s="48" t="s">
        <v>26</v>
      </c>
      <c r="C1161" s="149"/>
      <c r="D1161" s="149" t="s">
        <v>3005</v>
      </c>
      <c r="E1161" s="149" t="s">
        <v>1634</v>
      </c>
      <c r="F1161" s="149" t="s">
        <v>846</v>
      </c>
      <c r="G1161" s="149"/>
      <c r="H1161" s="149" t="s">
        <v>1638</v>
      </c>
      <c r="I1161" s="163">
        <v>41927</v>
      </c>
      <c r="J1161" s="164" t="s">
        <v>12</v>
      </c>
      <c r="K1161" s="150">
        <v>41927</v>
      </c>
      <c r="L1161" s="152">
        <f>K1161-I1161</f>
        <v>0</v>
      </c>
      <c r="M1161" s="149" t="s">
        <v>41</v>
      </c>
      <c r="N1161" s="149" t="s">
        <v>25</v>
      </c>
      <c r="O1161" s="153">
        <f>YEAR(I1161)</f>
        <v>2014</v>
      </c>
      <c r="P1161" s="154">
        <f>MONTH(I1161)</f>
        <v>10</v>
      </c>
    </row>
    <row r="1162" spans="1:16">
      <c r="A1162" s="149" t="s">
        <v>3356</v>
      </c>
      <c r="B1162" s="48" t="s">
        <v>26</v>
      </c>
      <c r="C1162" s="149"/>
      <c r="D1162" s="149" t="s">
        <v>3005</v>
      </c>
      <c r="E1162" s="149" t="s">
        <v>1634</v>
      </c>
      <c r="F1162" s="149" t="s">
        <v>111</v>
      </c>
      <c r="G1162" s="149"/>
      <c r="H1162" s="149" t="s">
        <v>3066</v>
      </c>
      <c r="I1162" s="163">
        <v>41927</v>
      </c>
      <c r="J1162" s="164" t="s">
        <v>12</v>
      </c>
      <c r="K1162" s="150">
        <v>41927</v>
      </c>
      <c r="L1162" s="152">
        <f>K1162-I1162</f>
        <v>0</v>
      </c>
      <c r="M1162" s="149" t="s">
        <v>41</v>
      </c>
      <c r="N1162" s="149" t="s">
        <v>3150</v>
      </c>
      <c r="O1162" s="153">
        <f>YEAR(I1162)</f>
        <v>2014</v>
      </c>
      <c r="P1162" s="154">
        <f>MONTH(I1162)</f>
        <v>10</v>
      </c>
    </row>
    <row r="1163" spans="1:16">
      <c r="A1163" s="149" t="s">
        <v>3357</v>
      </c>
      <c r="B1163" s="48" t="s">
        <v>26</v>
      </c>
      <c r="C1163" s="149"/>
      <c r="D1163" s="149" t="s">
        <v>3005</v>
      </c>
      <c r="E1163" s="149" t="s">
        <v>1634</v>
      </c>
      <c r="F1163" s="149" t="s">
        <v>3078</v>
      </c>
      <c r="G1163" s="149"/>
      <c r="H1163" s="149" t="s">
        <v>1638</v>
      </c>
      <c r="I1163" s="163">
        <v>41927</v>
      </c>
      <c r="J1163" s="164" t="s">
        <v>12</v>
      </c>
      <c r="K1163" s="150">
        <v>41927</v>
      </c>
      <c r="L1163" s="152">
        <f>K1163-I1163</f>
        <v>0</v>
      </c>
      <c r="M1163" s="149" t="s">
        <v>41</v>
      </c>
      <c r="N1163" s="149" t="s">
        <v>870</v>
      </c>
      <c r="O1163" s="153">
        <f>YEAR(I1163)</f>
        <v>2014</v>
      </c>
      <c r="P1163" s="154">
        <f>MONTH(I1163)</f>
        <v>10</v>
      </c>
    </row>
    <row r="1164" spans="1:16">
      <c r="A1164" s="149" t="s">
        <v>3358</v>
      </c>
      <c r="B1164" s="48" t="s">
        <v>26</v>
      </c>
      <c r="C1164" s="149"/>
      <c r="D1164" s="149" t="s">
        <v>3005</v>
      </c>
      <c r="E1164" s="149" t="s">
        <v>1634</v>
      </c>
      <c r="F1164" s="149" t="s">
        <v>862</v>
      </c>
      <c r="G1164" s="149"/>
      <c r="H1164" s="149" t="s">
        <v>1638</v>
      </c>
      <c r="I1164" s="163">
        <v>41927</v>
      </c>
      <c r="J1164" s="164" t="s">
        <v>12</v>
      </c>
      <c r="K1164" s="150">
        <v>41927</v>
      </c>
      <c r="L1164" s="152">
        <f>K1164-I1164</f>
        <v>0</v>
      </c>
      <c r="M1164" s="149" t="s">
        <v>41</v>
      </c>
      <c r="N1164" s="149" t="s">
        <v>25</v>
      </c>
      <c r="O1164" s="153">
        <f>YEAR(I1164)</f>
        <v>2014</v>
      </c>
      <c r="P1164" s="154">
        <f>MONTH(I1164)</f>
        <v>10</v>
      </c>
    </row>
    <row r="1165" spans="1:16">
      <c r="A1165" s="149" t="s">
        <v>3359</v>
      </c>
      <c r="B1165" s="48" t="s">
        <v>26</v>
      </c>
      <c r="C1165" s="149"/>
      <c r="D1165" s="149" t="s">
        <v>3005</v>
      </c>
      <c r="E1165" s="149" t="s">
        <v>1634</v>
      </c>
      <c r="F1165" s="149" t="s">
        <v>862</v>
      </c>
      <c r="G1165" s="149"/>
      <c r="H1165" s="149" t="s">
        <v>1638</v>
      </c>
      <c r="I1165" s="163">
        <v>41927</v>
      </c>
      <c r="J1165" s="164" t="s">
        <v>12</v>
      </c>
      <c r="K1165" s="150">
        <v>41927</v>
      </c>
      <c r="L1165" s="152">
        <f>K1165-I1165</f>
        <v>0</v>
      </c>
      <c r="M1165" s="149" t="s">
        <v>41</v>
      </c>
      <c r="N1165" s="149" t="s">
        <v>25</v>
      </c>
      <c r="O1165" s="153">
        <f>YEAR(I1165)</f>
        <v>2014</v>
      </c>
      <c r="P1165" s="154">
        <f>MONTH(I1165)</f>
        <v>10</v>
      </c>
    </row>
    <row r="1166" spans="1:16">
      <c r="A1166" s="149" t="s">
        <v>3360</v>
      </c>
      <c r="B1166" s="48" t="s">
        <v>26</v>
      </c>
      <c r="C1166" s="149"/>
      <c r="D1166" s="149" t="s">
        <v>3005</v>
      </c>
      <c r="E1166" s="149" t="s">
        <v>1634</v>
      </c>
      <c r="F1166" s="149" t="s">
        <v>3375</v>
      </c>
      <c r="G1166" s="149"/>
      <c r="H1166" s="149" t="s">
        <v>1953</v>
      </c>
      <c r="I1166" s="163">
        <v>41927</v>
      </c>
      <c r="J1166" s="164" t="s">
        <v>12</v>
      </c>
      <c r="K1166" s="150">
        <v>41927</v>
      </c>
      <c r="L1166" s="152">
        <f>K1166-I1166</f>
        <v>0</v>
      </c>
      <c r="M1166" s="149" t="s">
        <v>41</v>
      </c>
      <c r="N1166" s="149" t="s">
        <v>25</v>
      </c>
      <c r="O1166" s="153">
        <f>YEAR(I1166)</f>
        <v>2014</v>
      </c>
      <c r="P1166" s="154">
        <f>MONTH(I1166)</f>
        <v>10</v>
      </c>
    </row>
    <row r="1167" spans="1:16">
      <c r="A1167" s="149" t="s">
        <v>3361</v>
      </c>
      <c r="B1167" s="48" t="s">
        <v>26</v>
      </c>
      <c r="C1167" s="149"/>
      <c r="D1167" s="149" t="s">
        <v>3005</v>
      </c>
      <c r="E1167" s="149" t="s">
        <v>1634</v>
      </c>
      <c r="F1167" s="149" t="s">
        <v>862</v>
      </c>
      <c r="G1167" s="149"/>
      <c r="H1167" s="149" t="s">
        <v>1638</v>
      </c>
      <c r="I1167" s="163">
        <v>41927</v>
      </c>
      <c r="J1167" s="164" t="s">
        <v>12</v>
      </c>
      <c r="K1167" s="150">
        <v>41927</v>
      </c>
      <c r="L1167" s="152">
        <f>K1167-I1167</f>
        <v>0</v>
      </c>
      <c r="M1167" s="149" t="s">
        <v>41</v>
      </c>
      <c r="N1167" s="149" t="s">
        <v>25</v>
      </c>
      <c r="O1167" s="153">
        <f>YEAR(I1167)</f>
        <v>2014</v>
      </c>
      <c r="P1167" s="154">
        <f>MONTH(I1167)</f>
        <v>10</v>
      </c>
    </row>
    <row r="1168" spans="1:16">
      <c r="A1168" s="149" t="s">
        <v>2043</v>
      </c>
      <c r="B1168" s="48" t="s">
        <v>26</v>
      </c>
      <c r="C1168" s="149"/>
      <c r="D1168" s="149" t="s">
        <v>3005</v>
      </c>
      <c r="E1168" s="149" t="s">
        <v>1634</v>
      </c>
      <c r="F1168" s="149" t="s">
        <v>862</v>
      </c>
      <c r="G1168" s="149"/>
      <c r="H1168" s="149" t="s">
        <v>1638</v>
      </c>
      <c r="I1168" s="163">
        <v>41927</v>
      </c>
      <c r="J1168" s="164" t="s">
        <v>12</v>
      </c>
      <c r="K1168" s="150">
        <v>41927</v>
      </c>
      <c r="L1168" s="152">
        <f>K1168-I1168</f>
        <v>0</v>
      </c>
      <c r="M1168" s="149" t="s">
        <v>41</v>
      </c>
      <c r="N1168" s="149" t="s">
        <v>25</v>
      </c>
      <c r="O1168" s="153">
        <f>YEAR(I1168)</f>
        <v>2014</v>
      </c>
      <c r="P1168" s="154">
        <f>MONTH(I1168)</f>
        <v>10</v>
      </c>
    </row>
    <row r="1169" spans="1:16">
      <c r="A1169" s="149" t="s">
        <v>3362</v>
      </c>
      <c r="B1169" s="48" t="s">
        <v>26</v>
      </c>
      <c r="C1169" s="149"/>
      <c r="D1169" s="149" t="s">
        <v>3005</v>
      </c>
      <c r="E1169" s="149" t="s">
        <v>1634</v>
      </c>
      <c r="F1169" s="149" t="s">
        <v>914</v>
      </c>
      <c r="G1169" s="149"/>
      <c r="H1169" s="149" t="s">
        <v>1638</v>
      </c>
      <c r="I1169" s="163">
        <v>41927</v>
      </c>
      <c r="J1169" s="164" t="s">
        <v>12</v>
      </c>
      <c r="K1169" s="150">
        <v>41927</v>
      </c>
      <c r="L1169" s="152">
        <f>K1169-I1169</f>
        <v>0</v>
      </c>
      <c r="M1169" s="149" t="s">
        <v>41</v>
      </c>
      <c r="N1169" s="149" t="s">
        <v>25</v>
      </c>
      <c r="O1169" s="153">
        <f>YEAR(I1169)</f>
        <v>2014</v>
      </c>
      <c r="P1169" s="154">
        <f>MONTH(I1169)</f>
        <v>10</v>
      </c>
    </row>
    <row r="1170" spans="1:16">
      <c r="A1170" s="149" t="s">
        <v>3363</v>
      </c>
      <c r="B1170" s="48" t="s">
        <v>26</v>
      </c>
      <c r="C1170" s="149"/>
      <c r="D1170" s="149" t="s">
        <v>3005</v>
      </c>
      <c r="E1170" s="149" t="s">
        <v>1634</v>
      </c>
      <c r="F1170" s="149" t="s">
        <v>2799</v>
      </c>
      <c r="G1170" s="149"/>
      <c r="H1170" s="149" t="s">
        <v>636</v>
      </c>
      <c r="I1170" s="163">
        <v>41927</v>
      </c>
      <c r="J1170" s="164" t="s">
        <v>12</v>
      </c>
      <c r="K1170" s="150">
        <v>41927</v>
      </c>
      <c r="L1170" s="152">
        <f>K1170-I1170</f>
        <v>0</v>
      </c>
      <c r="M1170" s="149" t="s">
        <v>41</v>
      </c>
      <c r="N1170" s="149" t="s">
        <v>870</v>
      </c>
      <c r="O1170" s="153">
        <f>YEAR(I1170)</f>
        <v>2014</v>
      </c>
      <c r="P1170" s="154">
        <f>MONTH(I1170)</f>
        <v>10</v>
      </c>
    </row>
    <row r="1171" spans="1:16">
      <c r="A1171" s="149" t="s">
        <v>3364</v>
      </c>
      <c r="B1171" s="48" t="s">
        <v>26</v>
      </c>
      <c r="C1171" s="149"/>
      <c r="D1171" s="149" t="s">
        <v>3005</v>
      </c>
      <c r="E1171" s="149" t="s">
        <v>1634</v>
      </c>
      <c r="F1171" s="149" t="s">
        <v>3078</v>
      </c>
      <c r="G1171" s="149"/>
      <c r="H1171" s="149" t="s">
        <v>1638</v>
      </c>
      <c r="I1171" s="163">
        <v>41927</v>
      </c>
      <c r="J1171" s="164" t="s">
        <v>12</v>
      </c>
      <c r="K1171" s="150">
        <v>41927</v>
      </c>
      <c r="L1171" s="152">
        <f>K1171-I1171</f>
        <v>0</v>
      </c>
      <c r="M1171" s="149" t="s">
        <v>41</v>
      </c>
      <c r="N1171" s="149" t="s">
        <v>3150</v>
      </c>
      <c r="O1171" s="153">
        <f>YEAR(I1171)</f>
        <v>2014</v>
      </c>
      <c r="P1171" s="154">
        <f>MONTH(I1171)</f>
        <v>10</v>
      </c>
    </row>
    <row r="1172" spans="1:16">
      <c r="A1172" s="149" t="s">
        <v>3365</v>
      </c>
      <c r="B1172" s="48" t="s">
        <v>26</v>
      </c>
      <c r="C1172" s="149"/>
      <c r="D1172" s="149" t="s">
        <v>3005</v>
      </c>
      <c r="E1172" s="149" t="s">
        <v>1634</v>
      </c>
      <c r="F1172" s="149" t="s">
        <v>3258</v>
      </c>
      <c r="G1172" s="149"/>
      <c r="H1172" s="149" t="s">
        <v>1953</v>
      </c>
      <c r="I1172" s="163">
        <v>41927</v>
      </c>
      <c r="J1172" s="164" t="s">
        <v>12</v>
      </c>
      <c r="K1172" s="150">
        <v>41927</v>
      </c>
      <c r="L1172" s="152">
        <f>K1172-I1172</f>
        <v>0</v>
      </c>
      <c r="M1172" s="149" t="s">
        <v>41</v>
      </c>
      <c r="N1172" s="149" t="s">
        <v>25</v>
      </c>
      <c r="O1172" s="153">
        <f>YEAR(I1172)</f>
        <v>2014</v>
      </c>
      <c r="P1172" s="154">
        <f>MONTH(I1172)</f>
        <v>10</v>
      </c>
    </row>
    <row r="1173" spans="1:16">
      <c r="A1173" s="149" t="s">
        <v>3366</v>
      </c>
      <c r="B1173" s="48" t="s">
        <v>26</v>
      </c>
      <c r="C1173" s="149"/>
      <c r="D1173" s="149" t="s">
        <v>3005</v>
      </c>
      <c r="E1173" s="149" t="s">
        <v>1634</v>
      </c>
      <c r="F1173" s="149" t="s">
        <v>542</v>
      </c>
      <c r="G1173" s="149"/>
      <c r="H1173" s="149" t="s">
        <v>1734</v>
      </c>
      <c r="I1173" s="163">
        <v>41927</v>
      </c>
      <c r="J1173" s="164" t="s">
        <v>12</v>
      </c>
      <c r="K1173" s="150">
        <v>41927</v>
      </c>
      <c r="L1173" s="152">
        <f>K1173-I1173</f>
        <v>0</v>
      </c>
      <c r="M1173" s="149" t="s">
        <v>41</v>
      </c>
      <c r="N1173" s="149" t="s">
        <v>25</v>
      </c>
      <c r="O1173" s="153">
        <f>YEAR(I1173)</f>
        <v>2014</v>
      </c>
      <c r="P1173" s="154">
        <f>MONTH(I1173)</f>
        <v>10</v>
      </c>
    </row>
    <row r="1174" spans="1:16">
      <c r="A1174" s="149" t="s">
        <v>3367</v>
      </c>
      <c r="B1174" s="48" t="s">
        <v>26</v>
      </c>
      <c r="C1174" s="149"/>
      <c r="D1174" s="149" t="s">
        <v>3005</v>
      </c>
      <c r="E1174" s="149" t="s">
        <v>1634</v>
      </c>
      <c r="F1174" s="149" t="s">
        <v>862</v>
      </c>
      <c r="G1174" s="149"/>
      <c r="H1174" s="149" t="s">
        <v>1638</v>
      </c>
      <c r="I1174" s="163">
        <v>41927</v>
      </c>
      <c r="J1174" s="164" t="s">
        <v>12</v>
      </c>
      <c r="K1174" s="150">
        <v>41927</v>
      </c>
      <c r="L1174" s="152">
        <f>K1174-I1174</f>
        <v>0</v>
      </c>
      <c r="M1174" s="149" t="s">
        <v>41</v>
      </c>
      <c r="N1174" s="149" t="s">
        <v>25</v>
      </c>
      <c r="O1174" s="153">
        <f>YEAR(I1174)</f>
        <v>2014</v>
      </c>
      <c r="P1174" s="154">
        <f>MONTH(I1174)</f>
        <v>10</v>
      </c>
    </row>
    <row r="1175" spans="1:16">
      <c r="A1175" s="149" t="s">
        <v>3368</v>
      </c>
      <c r="B1175" s="48" t="s">
        <v>26</v>
      </c>
      <c r="C1175" s="149"/>
      <c r="D1175" s="149" t="s">
        <v>3005</v>
      </c>
      <c r="E1175" s="149" t="s">
        <v>1634</v>
      </c>
      <c r="F1175" s="149" t="s">
        <v>3078</v>
      </c>
      <c r="G1175" s="149"/>
      <c r="H1175" s="149" t="s">
        <v>1638</v>
      </c>
      <c r="I1175" s="163">
        <v>41927</v>
      </c>
      <c r="J1175" s="164" t="s">
        <v>12</v>
      </c>
      <c r="K1175" s="150">
        <v>41927</v>
      </c>
      <c r="L1175" s="152">
        <f>K1175-I1175</f>
        <v>0</v>
      </c>
      <c r="M1175" s="149" t="s">
        <v>41</v>
      </c>
      <c r="N1175" s="149" t="s">
        <v>3376</v>
      </c>
      <c r="O1175" s="153">
        <f>YEAR(I1175)</f>
        <v>2014</v>
      </c>
      <c r="P1175" s="154">
        <f>MONTH(I1175)</f>
        <v>10</v>
      </c>
    </row>
    <row r="1176" spans="1:16">
      <c r="A1176" s="149" t="s">
        <v>3369</v>
      </c>
      <c r="B1176" s="48" t="s">
        <v>26</v>
      </c>
      <c r="C1176" s="149"/>
      <c r="D1176" s="149" t="s">
        <v>3005</v>
      </c>
      <c r="E1176" s="149" t="s">
        <v>1634</v>
      </c>
      <c r="F1176" s="149" t="s">
        <v>3078</v>
      </c>
      <c r="G1176" s="149"/>
      <c r="H1176" s="149" t="s">
        <v>1638</v>
      </c>
      <c r="I1176" s="163">
        <v>41927</v>
      </c>
      <c r="J1176" s="164" t="s">
        <v>12</v>
      </c>
      <c r="K1176" s="150">
        <v>41927</v>
      </c>
      <c r="L1176" s="152">
        <f>K1176-I1176</f>
        <v>0</v>
      </c>
      <c r="M1176" s="149" t="s">
        <v>717</v>
      </c>
      <c r="N1176" s="149" t="s">
        <v>94</v>
      </c>
      <c r="O1176" s="153">
        <f>YEAR(I1176)</f>
        <v>2014</v>
      </c>
      <c r="P1176" s="154">
        <f>MONTH(I1176)</f>
        <v>10</v>
      </c>
    </row>
    <row r="1177" spans="1:16">
      <c r="A1177" s="149" t="s">
        <v>3370</v>
      </c>
      <c r="B1177" s="48" t="s">
        <v>26</v>
      </c>
      <c r="C1177" s="149"/>
      <c r="D1177" s="149" t="s">
        <v>3005</v>
      </c>
      <c r="E1177" s="149" t="s">
        <v>1634</v>
      </c>
      <c r="F1177" s="149" t="s">
        <v>846</v>
      </c>
      <c r="G1177" s="149"/>
      <c r="H1177" s="149" t="s">
        <v>1638</v>
      </c>
      <c r="I1177" s="163">
        <v>41927</v>
      </c>
      <c r="J1177" s="164" t="s">
        <v>12</v>
      </c>
      <c r="K1177" s="150">
        <v>41927</v>
      </c>
      <c r="L1177" s="152">
        <f>K1177-I1177</f>
        <v>0</v>
      </c>
      <c r="M1177" s="149" t="s">
        <v>717</v>
      </c>
      <c r="N1177" s="149" t="s">
        <v>94</v>
      </c>
      <c r="O1177" s="153">
        <f>YEAR(I1177)</f>
        <v>2014</v>
      </c>
      <c r="P1177" s="154">
        <f>MONTH(I1177)</f>
        <v>10</v>
      </c>
    </row>
    <row r="1178" spans="1:16">
      <c r="A1178" s="149" t="s">
        <v>3371</v>
      </c>
      <c r="B1178" s="48" t="s">
        <v>26</v>
      </c>
      <c r="C1178" s="149"/>
      <c r="D1178" s="149" t="s">
        <v>3005</v>
      </c>
      <c r="E1178" s="149" t="s">
        <v>1634</v>
      </c>
      <c r="F1178" s="149" t="s">
        <v>2564</v>
      </c>
      <c r="G1178" s="149"/>
      <c r="H1178" s="149" t="s">
        <v>636</v>
      </c>
      <c r="I1178" s="163">
        <v>41927</v>
      </c>
      <c r="J1178" s="164" t="s">
        <v>12</v>
      </c>
      <c r="K1178" s="150">
        <v>41927</v>
      </c>
      <c r="L1178" s="152">
        <f>K1178-I1178</f>
        <v>0</v>
      </c>
      <c r="M1178" s="149" t="s">
        <v>41</v>
      </c>
      <c r="N1178" s="149" t="s">
        <v>3150</v>
      </c>
      <c r="O1178" s="153">
        <f>YEAR(I1178)</f>
        <v>2014</v>
      </c>
      <c r="P1178" s="154">
        <f>MONTH(I1178)</f>
        <v>10</v>
      </c>
    </row>
    <row r="1179" spans="1:16">
      <c r="A1179" s="149" t="s">
        <v>3372</v>
      </c>
      <c r="B1179" s="48" t="s">
        <v>26</v>
      </c>
      <c r="C1179" s="149"/>
      <c r="D1179" s="149" t="s">
        <v>3005</v>
      </c>
      <c r="E1179" s="149" t="s">
        <v>1634</v>
      </c>
      <c r="F1179" s="149" t="s">
        <v>3374</v>
      </c>
      <c r="G1179" s="149"/>
      <c r="H1179" s="149" t="s">
        <v>1734</v>
      </c>
      <c r="I1179" s="163">
        <v>41927</v>
      </c>
      <c r="J1179" s="164" t="s">
        <v>12</v>
      </c>
      <c r="K1179" s="150">
        <v>41927</v>
      </c>
      <c r="L1179" s="152">
        <f>K1179-I1179</f>
        <v>0</v>
      </c>
      <c r="M1179" s="149" t="s">
        <v>717</v>
      </c>
      <c r="N1179" s="149" t="s">
        <v>94</v>
      </c>
      <c r="O1179" s="153">
        <f>YEAR(I1179)</f>
        <v>2014</v>
      </c>
      <c r="P1179" s="154">
        <f>MONTH(I1179)</f>
        <v>10</v>
      </c>
    </row>
    <row r="1180" spans="1:16">
      <c r="A1180" s="149" t="s">
        <v>3647</v>
      </c>
      <c r="B1180" s="48" t="s">
        <v>15</v>
      </c>
      <c r="C1180" s="149" t="s">
        <v>695</v>
      </c>
      <c r="D1180" s="149" t="s">
        <v>3005</v>
      </c>
      <c r="E1180" s="149" t="s">
        <v>1634</v>
      </c>
      <c r="F1180" s="149" t="s">
        <v>6</v>
      </c>
      <c r="G1180" s="155"/>
      <c r="H1180" s="155"/>
      <c r="I1180" s="163">
        <v>41913</v>
      </c>
      <c r="J1180" s="164" t="s">
        <v>12</v>
      </c>
      <c r="K1180" s="150">
        <v>41913</v>
      </c>
      <c r="L1180" s="152">
        <f>K1180-I1180</f>
        <v>0</v>
      </c>
      <c r="M1180" s="149" t="s">
        <v>717</v>
      </c>
      <c r="N1180" s="149" t="s">
        <v>3110</v>
      </c>
      <c r="O1180" s="153">
        <f>YEAR(I1180)</f>
        <v>2014</v>
      </c>
      <c r="P1180" s="154">
        <f>MONTH(I1180)</f>
        <v>10</v>
      </c>
    </row>
    <row r="1181" spans="1:16">
      <c r="A1181" s="149" t="s">
        <v>241</v>
      </c>
      <c r="B1181" s="48" t="s">
        <v>15</v>
      </c>
      <c r="C1181" s="149" t="s">
        <v>695</v>
      </c>
      <c r="D1181" s="149" t="s">
        <v>3005</v>
      </c>
      <c r="E1181" s="149" t="s">
        <v>1634</v>
      </c>
      <c r="F1181" s="149" t="s">
        <v>6</v>
      </c>
      <c r="G1181" s="155"/>
      <c r="H1181" s="155"/>
      <c r="I1181" s="163">
        <v>41913</v>
      </c>
      <c r="J1181" s="164" t="s">
        <v>12</v>
      </c>
      <c r="K1181" s="150">
        <v>41913</v>
      </c>
      <c r="L1181" s="152">
        <f>K1181-I1181</f>
        <v>0</v>
      </c>
      <c r="M1181" s="149" t="s">
        <v>717</v>
      </c>
      <c r="N1181" s="149" t="s">
        <v>94</v>
      </c>
      <c r="O1181" s="153">
        <f>YEAR(I1181)</f>
        <v>2014</v>
      </c>
      <c r="P1181" s="154">
        <f>MONTH(I1181)</f>
        <v>10</v>
      </c>
    </row>
    <row r="1182" spans="1:16">
      <c r="A1182" s="149" t="s">
        <v>2585</v>
      </c>
      <c r="B1182" s="48" t="s">
        <v>15</v>
      </c>
      <c r="C1182" s="149" t="s">
        <v>695</v>
      </c>
      <c r="D1182" s="149" t="s">
        <v>3005</v>
      </c>
      <c r="E1182" s="149" t="s">
        <v>1634</v>
      </c>
      <c r="F1182" s="149" t="s">
        <v>6</v>
      </c>
      <c r="G1182" s="149"/>
      <c r="H1182" s="149"/>
      <c r="I1182" s="163">
        <v>41913</v>
      </c>
      <c r="J1182" s="164" t="s">
        <v>12</v>
      </c>
      <c r="K1182" s="150">
        <v>41913</v>
      </c>
      <c r="L1182" s="152">
        <f>K1182-I1182</f>
        <v>0</v>
      </c>
      <c r="M1182" s="149" t="s">
        <v>717</v>
      </c>
      <c r="N1182" s="149" t="s">
        <v>94</v>
      </c>
      <c r="O1182" s="153">
        <f>YEAR(I1182)</f>
        <v>2014</v>
      </c>
      <c r="P1182" s="154">
        <f>MONTH(I1182)</f>
        <v>10</v>
      </c>
    </row>
    <row r="1183" spans="1:16">
      <c r="A1183" s="149" t="s">
        <v>3648</v>
      </c>
      <c r="B1183" s="48" t="s">
        <v>15</v>
      </c>
      <c r="C1183" s="149" t="s">
        <v>695</v>
      </c>
      <c r="D1183" s="149" t="s">
        <v>3005</v>
      </c>
      <c r="E1183" s="149" t="s">
        <v>1634</v>
      </c>
      <c r="F1183" s="149" t="s">
        <v>6</v>
      </c>
      <c r="G1183" s="149"/>
      <c r="H1183" s="149"/>
      <c r="I1183" s="163">
        <v>41913</v>
      </c>
      <c r="J1183" s="164" t="s">
        <v>12</v>
      </c>
      <c r="K1183" s="150">
        <v>41913</v>
      </c>
      <c r="L1183" s="152">
        <f>K1183-I1183</f>
        <v>0</v>
      </c>
      <c r="M1183" s="149" t="s">
        <v>717</v>
      </c>
      <c r="N1183" s="149" t="s">
        <v>94</v>
      </c>
      <c r="O1183" s="153">
        <f>YEAR(I1183)</f>
        <v>2014</v>
      </c>
      <c r="P1183" s="154">
        <f>MONTH(I1183)</f>
        <v>10</v>
      </c>
    </row>
    <row r="1184" spans="1:16">
      <c r="A1184" s="149" t="s">
        <v>2753</v>
      </c>
      <c r="B1184" s="48" t="s">
        <v>15</v>
      </c>
      <c r="C1184" s="149" t="s">
        <v>62</v>
      </c>
      <c r="D1184" s="149" t="s">
        <v>3005</v>
      </c>
      <c r="E1184" s="149" t="s">
        <v>1634</v>
      </c>
      <c r="F1184" s="149" t="s">
        <v>2754</v>
      </c>
      <c r="G1184" s="149"/>
      <c r="H1184" s="149"/>
      <c r="I1184" s="150">
        <v>41899</v>
      </c>
      <c r="J1184" s="151" t="s">
        <v>12</v>
      </c>
      <c r="K1184" s="150">
        <v>41899</v>
      </c>
      <c r="L1184" s="152">
        <f>K1184-I1184</f>
        <v>0</v>
      </c>
      <c r="M1184" s="149" t="s">
        <v>41</v>
      </c>
      <c r="N1184" s="149" t="s">
        <v>2792</v>
      </c>
      <c r="O1184" s="153">
        <f>YEAR(I1184)</f>
        <v>2014</v>
      </c>
      <c r="P1184" s="154">
        <f>MONTH(I1184)</f>
        <v>9</v>
      </c>
    </row>
    <row r="1185" spans="1:16">
      <c r="A1185" s="149" t="s">
        <v>3663</v>
      </c>
      <c r="B1185" s="48" t="s">
        <v>15</v>
      </c>
      <c r="C1185" s="149" t="s">
        <v>62</v>
      </c>
      <c r="D1185" s="149" t="s">
        <v>3005</v>
      </c>
      <c r="E1185" s="149" t="s">
        <v>1634</v>
      </c>
      <c r="F1185" s="149" t="s">
        <v>43</v>
      </c>
      <c r="G1185" s="149"/>
      <c r="H1185" s="149"/>
      <c r="I1185" s="150">
        <v>41899</v>
      </c>
      <c r="J1185" s="151" t="s">
        <v>12</v>
      </c>
      <c r="K1185" s="150">
        <v>41899</v>
      </c>
      <c r="L1185" s="152">
        <f>K1185-I1185</f>
        <v>0</v>
      </c>
      <c r="M1185" s="149" t="s">
        <v>717</v>
      </c>
      <c r="N1185" s="149" t="s">
        <v>3723</v>
      </c>
      <c r="O1185" s="153">
        <f>YEAR(I1185)</f>
        <v>2014</v>
      </c>
      <c r="P1185" s="154">
        <f>MONTH(I1185)</f>
        <v>9</v>
      </c>
    </row>
    <row r="1186" spans="1:16">
      <c r="A1186" s="149" t="s">
        <v>3664</v>
      </c>
      <c r="B1186" s="48" t="s">
        <v>15</v>
      </c>
      <c r="C1186" s="149" t="s">
        <v>62</v>
      </c>
      <c r="D1186" s="149" t="s">
        <v>3005</v>
      </c>
      <c r="E1186" s="149" t="s">
        <v>1634</v>
      </c>
      <c r="F1186" s="149" t="s">
        <v>2591</v>
      </c>
      <c r="G1186" s="149"/>
      <c r="H1186" s="149"/>
      <c r="I1186" s="150">
        <v>41899</v>
      </c>
      <c r="J1186" s="151" t="s">
        <v>12</v>
      </c>
      <c r="K1186" s="150">
        <v>41899</v>
      </c>
      <c r="L1186" s="152">
        <f>K1186-I1186</f>
        <v>0</v>
      </c>
      <c r="M1186" s="149" t="s">
        <v>41</v>
      </c>
      <c r="N1186" s="149" t="s">
        <v>2792</v>
      </c>
      <c r="O1186" s="153">
        <f>YEAR(I1186)</f>
        <v>2014</v>
      </c>
      <c r="P1186" s="154">
        <f>MONTH(I1186)</f>
        <v>9</v>
      </c>
    </row>
    <row r="1187" spans="1:16">
      <c r="A1187" s="149" t="s">
        <v>3665</v>
      </c>
      <c r="B1187" s="48" t="s">
        <v>15</v>
      </c>
      <c r="C1187" s="149" t="s">
        <v>62</v>
      </c>
      <c r="D1187" s="149" t="s">
        <v>3005</v>
      </c>
      <c r="E1187" s="149" t="s">
        <v>1634</v>
      </c>
      <c r="F1187" s="149" t="s">
        <v>3078</v>
      </c>
      <c r="G1187" s="149"/>
      <c r="H1187" s="149"/>
      <c r="I1187" s="150">
        <v>41899</v>
      </c>
      <c r="J1187" s="151" t="s">
        <v>12</v>
      </c>
      <c r="K1187" s="150">
        <v>41899</v>
      </c>
      <c r="L1187" s="152">
        <f>K1187-I1187</f>
        <v>0</v>
      </c>
      <c r="M1187" s="149" t="s">
        <v>41</v>
      </c>
      <c r="N1187" s="149" t="s">
        <v>2792</v>
      </c>
      <c r="O1187" s="153">
        <f>YEAR(I1187)</f>
        <v>2014</v>
      </c>
      <c r="P1187" s="154">
        <f>MONTH(I1187)</f>
        <v>9</v>
      </c>
    </row>
    <row r="1188" spans="1:16">
      <c r="A1188" s="149" t="s">
        <v>3367</v>
      </c>
      <c r="B1188" s="48" t="s">
        <v>15</v>
      </c>
      <c r="C1188" s="149" t="s">
        <v>62</v>
      </c>
      <c r="D1188" s="149" t="s">
        <v>3005</v>
      </c>
      <c r="E1188" s="149" t="s">
        <v>1634</v>
      </c>
      <c r="F1188" s="149" t="s">
        <v>862</v>
      </c>
      <c r="G1188" s="149"/>
      <c r="H1188" s="149"/>
      <c r="I1188" s="150">
        <v>41899</v>
      </c>
      <c r="J1188" s="151" t="s">
        <v>12</v>
      </c>
      <c r="K1188" s="150">
        <v>41899</v>
      </c>
      <c r="L1188" s="152">
        <f>K1188-I1188</f>
        <v>0</v>
      </c>
      <c r="M1188" s="149" t="s">
        <v>41</v>
      </c>
      <c r="N1188" s="149" t="s">
        <v>2792</v>
      </c>
      <c r="O1188" s="153">
        <f>YEAR(I1188)</f>
        <v>2014</v>
      </c>
      <c r="P1188" s="154">
        <f>MONTH(I1188)</f>
        <v>9</v>
      </c>
    </row>
    <row r="1189" spans="1:16">
      <c r="A1189" s="149" t="s">
        <v>3666</v>
      </c>
      <c r="B1189" s="48" t="s">
        <v>15</v>
      </c>
      <c r="C1189" s="149" t="s">
        <v>62</v>
      </c>
      <c r="D1189" s="149" t="s">
        <v>3005</v>
      </c>
      <c r="E1189" s="149" t="s">
        <v>1634</v>
      </c>
      <c r="F1189" s="149" t="s">
        <v>2754</v>
      </c>
      <c r="G1189" s="149"/>
      <c r="H1189" s="149"/>
      <c r="I1189" s="150">
        <v>41899</v>
      </c>
      <c r="J1189" s="151" t="s">
        <v>12</v>
      </c>
      <c r="K1189" s="150">
        <v>41899</v>
      </c>
      <c r="L1189" s="152">
        <f>K1189-I1189</f>
        <v>0</v>
      </c>
      <c r="M1189" s="149" t="s">
        <v>41</v>
      </c>
      <c r="N1189" s="149" t="s">
        <v>2792</v>
      </c>
      <c r="O1189" s="153">
        <f>YEAR(I1189)</f>
        <v>2014</v>
      </c>
      <c r="P1189" s="154">
        <f>MONTH(I1189)</f>
        <v>9</v>
      </c>
    </row>
    <row r="1190" spans="1:16">
      <c r="A1190" s="149" t="s">
        <v>3667</v>
      </c>
      <c r="B1190" s="48" t="s">
        <v>15</v>
      </c>
      <c r="C1190" s="149" t="s">
        <v>62</v>
      </c>
      <c r="D1190" s="149" t="s">
        <v>3005</v>
      </c>
      <c r="E1190" s="149" t="s">
        <v>1634</v>
      </c>
      <c r="F1190" s="149" t="s">
        <v>862</v>
      </c>
      <c r="G1190" s="149"/>
      <c r="H1190" s="149"/>
      <c r="I1190" s="150">
        <v>41899</v>
      </c>
      <c r="J1190" s="151" t="s">
        <v>12</v>
      </c>
      <c r="K1190" s="150">
        <v>41899</v>
      </c>
      <c r="L1190" s="152">
        <f>K1190-I1190</f>
        <v>0</v>
      </c>
      <c r="M1190" s="149" t="s">
        <v>41</v>
      </c>
      <c r="N1190" s="149" t="s">
        <v>2792</v>
      </c>
      <c r="O1190" s="153">
        <f>YEAR(I1190)</f>
        <v>2014</v>
      </c>
      <c r="P1190" s="154">
        <f>MONTH(I1190)</f>
        <v>9</v>
      </c>
    </row>
    <row r="1191" spans="1:16">
      <c r="A1191" s="149" t="s">
        <v>3652</v>
      </c>
      <c r="B1191" s="48" t="s">
        <v>15</v>
      </c>
      <c r="C1191" s="149" t="s">
        <v>62</v>
      </c>
      <c r="D1191" s="149" t="s">
        <v>3005</v>
      </c>
      <c r="E1191" s="149" t="s">
        <v>1634</v>
      </c>
      <c r="F1191" s="149" t="s">
        <v>3078</v>
      </c>
      <c r="G1191" s="149"/>
      <c r="H1191" s="149"/>
      <c r="I1191" s="150">
        <v>41899</v>
      </c>
      <c r="J1191" s="151" t="s">
        <v>12</v>
      </c>
      <c r="K1191" s="150">
        <v>41899</v>
      </c>
      <c r="L1191" s="152">
        <f>K1191-I1191</f>
        <v>0</v>
      </c>
      <c r="M1191" s="149" t="s">
        <v>41</v>
      </c>
      <c r="N1191" s="149" t="s">
        <v>3724</v>
      </c>
      <c r="O1191" s="153">
        <f>YEAR(I1191)</f>
        <v>2014</v>
      </c>
      <c r="P1191" s="154">
        <f>MONTH(I1191)</f>
        <v>9</v>
      </c>
    </row>
    <row r="1192" spans="1:16">
      <c r="A1192" s="149" t="s">
        <v>3668</v>
      </c>
      <c r="B1192" s="48" t="s">
        <v>15</v>
      </c>
      <c r="C1192" s="149" t="s">
        <v>62</v>
      </c>
      <c r="D1192" s="149" t="s">
        <v>3005</v>
      </c>
      <c r="E1192" s="149" t="s">
        <v>1634</v>
      </c>
      <c r="F1192" s="149" t="s">
        <v>3078</v>
      </c>
      <c r="G1192" s="149"/>
      <c r="H1192" s="149"/>
      <c r="I1192" s="150">
        <v>41899</v>
      </c>
      <c r="J1192" s="151" t="s">
        <v>12</v>
      </c>
      <c r="K1192" s="150">
        <v>41899</v>
      </c>
      <c r="L1192" s="152">
        <f>K1192-I1192</f>
        <v>0</v>
      </c>
      <c r="M1192" s="149" t="s">
        <v>41</v>
      </c>
      <c r="N1192" s="149" t="s">
        <v>2792</v>
      </c>
      <c r="O1192" s="153">
        <f>YEAR(I1192)</f>
        <v>2014</v>
      </c>
      <c r="P1192" s="154">
        <f>MONTH(I1192)</f>
        <v>9</v>
      </c>
    </row>
    <row r="1193" spans="1:16">
      <c r="A1193" s="149" t="s">
        <v>3669</v>
      </c>
      <c r="B1193" s="48" t="s">
        <v>15</v>
      </c>
      <c r="C1193" s="149" t="s">
        <v>62</v>
      </c>
      <c r="D1193" s="149" t="s">
        <v>3005</v>
      </c>
      <c r="E1193" s="149" t="s">
        <v>1634</v>
      </c>
      <c r="F1193" s="149" t="s">
        <v>3078</v>
      </c>
      <c r="G1193" s="149"/>
      <c r="H1193" s="149"/>
      <c r="I1193" s="150">
        <v>41899</v>
      </c>
      <c r="J1193" s="151" t="s">
        <v>12</v>
      </c>
      <c r="K1193" s="150">
        <v>41899</v>
      </c>
      <c r="L1193" s="152">
        <f>K1193-I1193</f>
        <v>0</v>
      </c>
      <c r="M1193" s="149" t="s">
        <v>41</v>
      </c>
      <c r="N1193" s="149" t="s">
        <v>25</v>
      </c>
      <c r="O1193" s="153">
        <f>YEAR(I1193)</f>
        <v>2014</v>
      </c>
      <c r="P1193" s="154">
        <f>MONTH(I1193)</f>
        <v>9</v>
      </c>
    </row>
    <row r="1194" spans="1:16">
      <c r="A1194" s="149" t="s">
        <v>3670</v>
      </c>
      <c r="B1194" s="48" t="s">
        <v>15</v>
      </c>
      <c r="C1194" s="149" t="s">
        <v>62</v>
      </c>
      <c r="D1194" s="149" t="s">
        <v>3005</v>
      </c>
      <c r="E1194" s="149" t="s">
        <v>1634</v>
      </c>
      <c r="F1194" s="149" t="s">
        <v>3258</v>
      </c>
      <c r="G1194" s="149"/>
      <c r="H1194" s="149"/>
      <c r="I1194" s="150">
        <v>41899</v>
      </c>
      <c r="J1194" s="151" t="s">
        <v>12</v>
      </c>
      <c r="K1194" s="150">
        <v>41899</v>
      </c>
      <c r="L1194" s="152">
        <f>K1194-I1194</f>
        <v>0</v>
      </c>
      <c r="M1194" s="149" t="s">
        <v>41</v>
      </c>
      <c r="N1194" s="149" t="s">
        <v>2792</v>
      </c>
      <c r="O1194" s="153">
        <f>YEAR(I1194)</f>
        <v>2014</v>
      </c>
      <c r="P1194" s="154">
        <f>MONTH(I1194)</f>
        <v>9</v>
      </c>
    </row>
    <row r="1195" spans="1:16">
      <c r="A1195" s="149" t="s">
        <v>3671</v>
      </c>
      <c r="B1195" s="48" t="s">
        <v>15</v>
      </c>
      <c r="C1195" s="149" t="s">
        <v>62</v>
      </c>
      <c r="D1195" s="149" t="s">
        <v>3005</v>
      </c>
      <c r="E1195" s="149" t="s">
        <v>1634</v>
      </c>
      <c r="F1195" s="149" t="s">
        <v>3078</v>
      </c>
      <c r="G1195" s="149"/>
      <c r="H1195" s="149"/>
      <c r="I1195" s="150">
        <v>41899</v>
      </c>
      <c r="J1195" s="151" t="s">
        <v>12</v>
      </c>
      <c r="K1195" s="150">
        <v>41899</v>
      </c>
      <c r="L1195" s="152">
        <f>K1195-I1195</f>
        <v>0</v>
      </c>
      <c r="M1195" s="149" t="s">
        <v>41</v>
      </c>
      <c r="N1195" s="149" t="s">
        <v>2792</v>
      </c>
      <c r="O1195" s="153">
        <f>YEAR(I1195)</f>
        <v>2014</v>
      </c>
      <c r="P1195" s="154">
        <f>MONTH(I1195)</f>
        <v>9</v>
      </c>
    </row>
    <row r="1196" spans="1:16">
      <c r="A1196" s="149" t="s">
        <v>3672</v>
      </c>
      <c r="B1196" s="48" t="s">
        <v>15</v>
      </c>
      <c r="C1196" s="149" t="s">
        <v>62</v>
      </c>
      <c r="D1196" s="149" t="s">
        <v>3005</v>
      </c>
      <c r="E1196" s="149" t="s">
        <v>1634</v>
      </c>
      <c r="F1196" s="149" t="s">
        <v>862</v>
      </c>
      <c r="G1196" s="149"/>
      <c r="H1196" s="149"/>
      <c r="I1196" s="150">
        <v>41899</v>
      </c>
      <c r="J1196" s="151" t="s">
        <v>12</v>
      </c>
      <c r="K1196" s="150">
        <v>41899</v>
      </c>
      <c r="L1196" s="152">
        <f>K1196-I1196</f>
        <v>0</v>
      </c>
      <c r="M1196" s="149" t="s">
        <v>41</v>
      </c>
      <c r="N1196" s="149" t="s">
        <v>2792</v>
      </c>
      <c r="O1196" s="153">
        <f>YEAR(I1196)</f>
        <v>2014</v>
      </c>
      <c r="P1196" s="154">
        <f>MONTH(I1196)</f>
        <v>9</v>
      </c>
    </row>
    <row r="1197" spans="1:16">
      <c r="A1197" s="149" t="s">
        <v>3673</v>
      </c>
      <c r="B1197" s="48" t="s">
        <v>15</v>
      </c>
      <c r="C1197" s="149" t="s">
        <v>62</v>
      </c>
      <c r="D1197" s="149" t="s">
        <v>3005</v>
      </c>
      <c r="E1197" s="149" t="s">
        <v>1634</v>
      </c>
      <c r="F1197" s="149" t="s">
        <v>3258</v>
      </c>
      <c r="G1197" s="149"/>
      <c r="H1197" s="149"/>
      <c r="I1197" s="150">
        <v>41899</v>
      </c>
      <c r="J1197" s="151" t="s">
        <v>12</v>
      </c>
      <c r="K1197" s="150">
        <v>41899</v>
      </c>
      <c r="L1197" s="152">
        <f>K1197-I1197</f>
        <v>0</v>
      </c>
      <c r="M1197" s="149" t="s">
        <v>41</v>
      </c>
      <c r="N1197" s="149" t="s">
        <v>2792</v>
      </c>
      <c r="O1197" s="153">
        <f>YEAR(I1197)</f>
        <v>2014</v>
      </c>
      <c r="P1197" s="154">
        <f>MONTH(I1197)</f>
        <v>9</v>
      </c>
    </row>
    <row r="1198" spans="1:16">
      <c r="A1198" s="149" t="s">
        <v>3359</v>
      </c>
      <c r="B1198" s="48" t="s">
        <v>15</v>
      </c>
      <c r="C1198" s="149" t="s">
        <v>62</v>
      </c>
      <c r="D1198" s="149" t="s">
        <v>3005</v>
      </c>
      <c r="E1198" s="149" t="s">
        <v>1634</v>
      </c>
      <c r="F1198" s="149" t="s">
        <v>862</v>
      </c>
      <c r="G1198" s="155"/>
      <c r="H1198" s="155"/>
      <c r="I1198" s="150">
        <v>41899</v>
      </c>
      <c r="J1198" s="151" t="s">
        <v>12</v>
      </c>
      <c r="K1198" s="150">
        <v>41899</v>
      </c>
      <c r="L1198" s="152">
        <f>K1198-I1198</f>
        <v>0</v>
      </c>
      <c r="M1198" s="149" t="s">
        <v>41</v>
      </c>
      <c r="N1198" s="149" t="s">
        <v>2792</v>
      </c>
      <c r="O1198" s="153">
        <f>YEAR(I1198)</f>
        <v>2014</v>
      </c>
      <c r="P1198" s="154">
        <f>MONTH(I1198)</f>
        <v>9</v>
      </c>
    </row>
    <row r="1199" spans="1:16">
      <c r="A1199" s="149" t="s">
        <v>3674</v>
      </c>
      <c r="B1199" s="48" t="s">
        <v>15</v>
      </c>
      <c r="C1199" s="149" t="s">
        <v>62</v>
      </c>
      <c r="D1199" s="149" t="s">
        <v>3005</v>
      </c>
      <c r="E1199" s="149" t="s">
        <v>1634</v>
      </c>
      <c r="F1199" s="149" t="s">
        <v>862</v>
      </c>
      <c r="G1199" s="149"/>
      <c r="H1199" s="149"/>
      <c r="I1199" s="150">
        <v>41899</v>
      </c>
      <c r="J1199" s="151" t="s">
        <v>12</v>
      </c>
      <c r="K1199" s="150">
        <v>41899</v>
      </c>
      <c r="L1199" s="152">
        <f>K1199-I1199</f>
        <v>0</v>
      </c>
      <c r="M1199" s="149" t="s">
        <v>41</v>
      </c>
      <c r="N1199" s="149" t="s">
        <v>2792</v>
      </c>
      <c r="O1199" s="153">
        <f>YEAR(I1199)</f>
        <v>2014</v>
      </c>
      <c r="P1199" s="154">
        <f>MONTH(I1199)</f>
        <v>9</v>
      </c>
    </row>
    <row r="1200" spans="1:16">
      <c r="A1200" s="149" t="s">
        <v>3675</v>
      </c>
      <c r="B1200" s="48" t="s">
        <v>15</v>
      </c>
      <c r="C1200" s="149" t="s">
        <v>62</v>
      </c>
      <c r="D1200" s="149" t="s">
        <v>3005</v>
      </c>
      <c r="E1200" s="149" t="s">
        <v>1634</v>
      </c>
      <c r="F1200" s="149" t="s">
        <v>3078</v>
      </c>
      <c r="G1200" s="149"/>
      <c r="H1200" s="149"/>
      <c r="I1200" s="150">
        <v>41899</v>
      </c>
      <c r="J1200" s="151" t="s">
        <v>12</v>
      </c>
      <c r="K1200" s="150">
        <v>41899</v>
      </c>
      <c r="L1200" s="152">
        <f>K1200-I1200</f>
        <v>0</v>
      </c>
      <c r="M1200" s="149" t="s">
        <v>41</v>
      </c>
      <c r="N1200" s="149" t="s">
        <v>2792</v>
      </c>
      <c r="O1200" s="153">
        <f>YEAR(I1200)</f>
        <v>2014</v>
      </c>
      <c r="P1200" s="154">
        <f>MONTH(I1200)</f>
        <v>9</v>
      </c>
    </row>
    <row r="1201" spans="1:16">
      <c r="A1201" s="149" t="s">
        <v>3365</v>
      </c>
      <c r="B1201" s="48" t="s">
        <v>15</v>
      </c>
      <c r="C1201" s="149" t="s">
        <v>62</v>
      </c>
      <c r="D1201" s="149" t="s">
        <v>3005</v>
      </c>
      <c r="E1201" s="149" t="s">
        <v>1634</v>
      </c>
      <c r="F1201" s="149" t="s">
        <v>3258</v>
      </c>
      <c r="G1201" s="155"/>
      <c r="H1201" s="155"/>
      <c r="I1201" s="150">
        <v>41899</v>
      </c>
      <c r="J1201" s="151" t="s">
        <v>12</v>
      </c>
      <c r="K1201" s="150">
        <v>41899</v>
      </c>
      <c r="L1201" s="152">
        <f>K1201-I1201</f>
        <v>0</v>
      </c>
      <c r="M1201" s="149" t="s">
        <v>41</v>
      </c>
      <c r="N1201" s="149" t="s">
        <v>2792</v>
      </c>
      <c r="O1201" s="153">
        <f>YEAR(I1201)</f>
        <v>2014</v>
      </c>
      <c r="P1201" s="154">
        <f>MONTH(I1201)</f>
        <v>9</v>
      </c>
    </row>
    <row r="1202" spans="1:16">
      <c r="A1202" s="149" t="s">
        <v>664</v>
      </c>
      <c r="B1202" s="48" t="s">
        <v>15</v>
      </c>
      <c r="C1202" s="149" t="s">
        <v>62</v>
      </c>
      <c r="D1202" s="149" t="s">
        <v>3005</v>
      </c>
      <c r="E1202" s="149" t="s">
        <v>1634</v>
      </c>
      <c r="F1202" s="149" t="s">
        <v>862</v>
      </c>
      <c r="G1202" s="149"/>
      <c r="H1202" s="149"/>
      <c r="I1202" s="150">
        <v>41899</v>
      </c>
      <c r="J1202" s="151" t="s">
        <v>12</v>
      </c>
      <c r="K1202" s="150">
        <v>41899</v>
      </c>
      <c r="L1202" s="152">
        <f>K1202-I1202</f>
        <v>0</v>
      </c>
      <c r="M1202" s="149" t="s">
        <v>41</v>
      </c>
      <c r="N1202" s="149" t="s">
        <v>2792</v>
      </c>
      <c r="O1202" s="153">
        <f>YEAR(I1202)</f>
        <v>2014</v>
      </c>
      <c r="P1202" s="154">
        <f>MONTH(I1202)</f>
        <v>9</v>
      </c>
    </row>
    <row r="1203" spans="1:16">
      <c r="A1203" s="149" t="s">
        <v>3676</v>
      </c>
      <c r="B1203" s="48" t="s">
        <v>15</v>
      </c>
      <c r="C1203" s="149" t="s">
        <v>62</v>
      </c>
      <c r="D1203" s="149" t="s">
        <v>3005</v>
      </c>
      <c r="E1203" s="149" t="s">
        <v>1634</v>
      </c>
      <c r="F1203" s="149" t="s">
        <v>3078</v>
      </c>
      <c r="G1203" s="149"/>
      <c r="H1203" s="149"/>
      <c r="I1203" s="150">
        <v>41899</v>
      </c>
      <c r="J1203" s="151" t="s">
        <v>12</v>
      </c>
      <c r="K1203" s="150">
        <v>41899</v>
      </c>
      <c r="L1203" s="152">
        <f>K1203-I1203</f>
        <v>0</v>
      </c>
      <c r="M1203" s="149" t="s">
        <v>41</v>
      </c>
      <c r="N1203" s="149" t="s">
        <v>2792</v>
      </c>
      <c r="O1203" s="153">
        <f>YEAR(I1203)</f>
        <v>2014</v>
      </c>
      <c r="P1203" s="154">
        <f>MONTH(I1203)</f>
        <v>9</v>
      </c>
    </row>
    <row r="1204" spans="1:16">
      <c r="A1204" s="149" t="s">
        <v>3362</v>
      </c>
      <c r="B1204" s="48" t="s">
        <v>15</v>
      </c>
      <c r="C1204" s="149" t="s">
        <v>62</v>
      </c>
      <c r="D1204" s="149" t="s">
        <v>3005</v>
      </c>
      <c r="E1204" s="149" t="s">
        <v>1634</v>
      </c>
      <c r="F1204" s="149" t="s">
        <v>914</v>
      </c>
      <c r="G1204" s="149"/>
      <c r="H1204" s="149"/>
      <c r="I1204" s="150">
        <v>41899</v>
      </c>
      <c r="J1204" s="151" t="s">
        <v>12</v>
      </c>
      <c r="K1204" s="150">
        <v>41899</v>
      </c>
      <c r="L1204" s="152">
        <f>K1204-I1204</f>
        <v>0</v>
      </c>
      <c r="M1204" s="149" t="s">
        <v>41</v>
      </c>
      <c r="N1204" s="149" t="s">
        <v>2792</v>
      </c>
      <c r="O1204" s="153">
        <f>YEAR(I1204)</f>
        <v>2014</v>
      </c>
      <c r="P1204" s="154">
        <f>MONTH(I1204)</f>
        <v>9</v>
      </c>
    </row>
    <row r="1205" spans="1:16">
      <c r="A1205" s="149" t="s">
        <v>3677</v>
      </c>
      <c r="B1205" s="48" t="s">
        <v>15</v>
      </c>
      <c r="C1205" s="149" t="s">
        <v>62</v>
      </c>
      <c r="D1205" s="149" t="s">
        <v>3005</v>
      </c>
      <c r="E1205" s="149" t="s">
        <v>1634</v>
      </c>
      <c r="F1205" s="149" t="s">
        <v>862</v>
      </c>
      <c r="G1205" s="155"/>
      <c r="H1205" s="155"/>
      <c r="I1205" s="150">
        <v>41899</v>
      </c>
      <c r="J1205" s="151" t="s">
        <v>12</v>
      </c>
      <c r="K1205" s="150">
        <v>41899</v>
      </c>
      <c r="L1205" s="152">
        <f>K1205-I1205</f>
        <v>0</v>
      </c>
      <c r="M1205" s="149" t="s">
        <v>717</v>
      </c>
      <c r="N1205" s="149" t="s">
        <v>3223</v>
      </c>
      <c r="O1205" s="153">
        <f>YEAR(I1205)</f>
        <v>2014</v>
      </c>
      <c r="P1205" s="154">
        <f>MONTH(I1205)</f>
        <v>9</v>
      </c>
    </row>
    <row r="1206" spans="1:16">
      <c r="A1206" s="149" t="s">
        <v>3678</v>
      </c>
      <c r="B1206" s="48" t="s">
        <v>15</v>
      </c>
      <c r="C1206" s="149" t="s">
        <v>62</v>
      </c>
      <c r="D1206" s="149" t="s">
        <v>3005</v>
      </c>
      <c r="E1206" s="149" t="s">
        <v>1634</v>
      </c>
      <c r="F1206" s="149" t="s">
        <v>2564</v>
      </c>
      <c r="G1206" s="149"/>
      <c r="H1206" s="149"/>
      <c r="I1206" s="150">
        <v>41899</v>
      </c>
      <c r="J1206" s="151" t="s">
        <v>12</v>
      </c>
      <c r="K1206" s="150">
        <v>41899</v>
      </c>
      <c r="L1206" s="152">
        <f>K1206-I1206</f>
        <v>0</v>
      </c>
      <c r="M1206" s="149" t="s">
        <v>41</v>
      </c>
      <c r="N1206" s="149" t="s">
        <v>2792</v>
      </c>
      <c r="O1206" s="153">
        <f>YEAR(I1206)</f>
        <v>2014</v>
      </c>
      <c r="P1206" s="154">
        <f>MONTH(I1206)</f>
        <v>9</v>
      </c>
    </row>
    <row r="1207" spans="1:16">
      <c r="A1207" s="149" t="s">
        <v>3679</v>
      </c>
      <c r="B1207" s="48" t="s">
        <v>15</v>
      </c>
      <c r="C1207" s="149" t="s">
        <v>62</v>
      </c>
      <c r="D1207" s="149" t="s">
        <v>3005</v>
      </c>
      <c r="E1207" s="149" t="s">
        <v>1634</v>
      </c>
      <c r="F1207" s="149" t="s">
        <v>914</v>
      </c>
      <c r="G1207" s="149"/>
      <c r="H1207" s="149"/>
      <c r="I1207" s="150">
        <v>41899</v>
      </c>
      <c r="J1207" s="151" t="s">
        <v>12</v>
      </c>
      <c r="K1207" s="150">
        <v>41899</v>
      </c>
      <c r="L1207" s="152">
        <f>K1207-I1207</f>
        <v>0</v>
      </c>
      <c r="M1207" s="149" t="s">
        <v>41</v>
      </c>
      <c r="N1207" s="149" t="s">
        <v>2792</v>
      </c>
      <c r="O1207" s="153">
        <f>YEAR(I1207)</f>
        <v>2014</v>
      </c>
      <c r="P1207" s="154">
        <f>MONTH(I1207)</f>
        <v>9</v>
      </c>
    </row>
    <row r="1208" spans="1:16">
      <c r="A1208" s="149" t="s">
        <v>3680</v>
      </c>
      <c r="B1208" s="48" t="s">
        <v>15</v>
      </c>
      <c r="C1208" s="149" t="s">
        <v>62</v>
      </c>
      <c r="D1208" s="149" t="s">
        <v>3005</v>
      </c>
      <c r="E1208" s="149" t="s">
        <v>1634</v>
      </c>
      <c r="F1208" s="149" t="s">
        <v>3078</v>
      </c>
      <c r="G1208" s="149"/>
      <c r="H1208" s="149"/>
      <c r="I1208" s="150">
        <v>41899</v>
      </c>
      <c r="J1208" s="151" t="s">
        <v>12</v>
      </c>
      <c r="K1208" s="150">
        <v>41899</v>
      </c>
      <c r="L1208" s="152">
        <f>K1208-I1208</f>
        <v>0</v>
      </c>
      <c r="M1208" s="149" t="s">
        <v>41</v>
      </c>
      <c r="N1208" s="149" t="s">
        <v>2792</v>
      </c>
      <c r="O1208" s="153">
        <f>YEAR(I1208)</f>
        <v>2014</v>
      </c>
      <c r="P1208" s="154">
        <f>MONTH(I1208)</f>
        <v>9</v>
      </c>
    </row>
    <row r="1209" spans="1:16">
      <c r="A1209" s="149" t="s">
        <v>3681</v>
      </c>
      <c r="B1209" s="48" t="s">
        <v>15</v>
      </c>
      <c r="C1209" s="149" t="s">
        <v>62</v>
      </c>
      <c r="D1209" s="149" t="s">
        <v>3005</v>
      </c>
      <c r="E1209" s="149" t="s">
        <v>1634</v>
      </c>
      <c r="F1209" s="149" t="s">
        <v>542</v>
      </c>
      <c r="G1209" s="155"/>
      <c r="H1209" s="155"/>
      <c r="I1209" s="150">
        <v>41899</v>
      </c>
      <c r="J1209" s="151" t="s">
        <v>12</v>
      </c>
      <c r="K1209" s="150">
        <v>41899</v>
      </c>
      <c r="L1209" s="152">
        <f>K1209-I1209</f>
        <v>0</v>
      </c>
      <c r="M1209" s="149" t="s">
        <v>41</v>
      </c>
      <c r="N1209" s="149" t="s">
        <v>25</v>
      </c>
      <c r="O1209" s="153">
        <f>YEAR(I1209)</f>
        <v>2014</v>
      </c>
      <c r="P1209" s="154">
        <f>MONTH(I1209)</f>
        <v>9</v>
      </c>
    </row>
    <row r="1210" spans="1:16">
      <c r="A1210" s="149" t="s">
        <v>3345</v>
      </c>
      <c r="B1210" s="48" t="s">
        <v>15</v>
      </c>
      <c r="C1210" s="149" t="s">
        <v>62</v>
      </c>
      <c r="D1210" s="149" t="s">
        <v>3005</v>
      </c>
      <c r="E1210" s="149" t="s">
        <v>1634</v>
      </c>
      <c r="F1210" s="149" t="s">
        <v>3078</v>
      </c>
      <c r="G1210" s="149"/>
      <c r="H1210" s="149"/>
      <c r="I1210" s="150">
        <v>41899</v>
      </c>
      <c r="J1210" s="151" t="s">
        <v>12</v>
      </c>
      <c r="K1210" s="150">
        <v>41899</v>
      </c>
      <c r="L1210" s="152">
        <f>K1210-I1210</f>
        <v>0</v>
      </c>
      <c r="M1210" s="149" t="s">
        <v>41</v>
      </c>
      <c r="N1210" s="149" t="s">
        <v>2792</v>
      </c>
      <c r="O1210" s="153">
        <f>YEAR(I1210)</f>
        <v>2014</v>
      </c>
      <c r="P1210" s="154">
        <f>MONTH(I1210)</f>
        <v>9</v>
      </c>
    </row>
    <row r="1211" spans="1:16">
      <c r="A1211" s="149" t="s">
        <v>3682</v>
      </c>
      <c r="B1211" s="48" t="s">
        <v>15</v>
      </c>
      <c r="C1211" s="149" t="s">
        <v>62</v>
      </c>
      <c r="D1211" s="149" t="s">
        <v>3005</v>
      </c>
      <c r="E1211" s="149" t="s">
        <v>1634</v>
      </c>
      <c r="F1211" s="149" t="s">
        <v>862</v>
      </c>
      <c r="G1211" s="149"/>
      <c r="H1211" s="149"/>
      <c r="I1211" s="150">
        <v>41899</v>
      </c>
      <c r="J1211" s="151" t="s">
        <v>12</v>
      </c>
      <c r="K1211" s="150">
        <v>41899</v>
      </c>
      <c r="L1211" s="152">
        <f>K1211-I1211</f>
        <v>0</v>
      </c>
      <c r="M1211" s="149" t="s">
        <v>41</v>
      </c>
      <c r="N1211" s="149" t="s">
        <v>2792</v>
      </c>
      <c r="O1211" s="153">
        <f>YEAR(I1211)</f>
        <v>2014</v>
      </c>
      <c r="P1211" s="154">
        <f>MONTH(I1211)</f>
        <v>9</v>
      </c>
    </row>
    <row r="1212" spans="1:16">
      <c r="A1212" s="149" t="s">
        <v>3683</v>
      </c>
      <c r="B1212" s="48" t="s">
        <v>15</v>
      </c>
      <c r="C1212" s="149" t="s">
        <v>62</v>
      </c>
      <c r="D1212" s="149" t="s">
        <v>3005</v>
      </c>
      <c r="E1212" s="149" t="s">
        <v>1634</v>
      </c>
      <c r="F1212" s="149" t="s">
        <v>862</v>
      </c>
      <c r="G1212" s="149"/>
      <c r="H1212" s="149"/>
      <c r="I1212" s="150">
        <v>41899</v>
      </c>
      <c r="J1212" s="151" t="s">
        <v>12</v>
      </c>
      <c r="K1212" s="150">
        <v>41899</v>
      </c>
      <c r="L1212" s="152">
        <f>K1212-I1212</f>
        <v>0</v>
      </c>
      <c r="M1212" s="149" t="s">
        <v>41</v>
      </c>
      <c r="N1212" s="149" t="s">
        <v>2792</v>
      </c>
      <c r="O1212" s="153">
        <f>YEAR(I1212)</f>
        <v>2014</v>
      </c>
      <c r="P1212" s="154">
        <f>MONTH(I1212)</f>
        <v>9</v>
      </c>
    </row>
    <row r="1213" spans="1:16">
      <c r="A1213" s="149" t="s">
        <v>3684</v>
      </c>
      <c r="B1213" s="48" t="s">
        <v>15</v>
      </c>
      <c r="C1213" s="149" t="s">
        <v>62</v>
      </c>
      <c r="D1213" s="149" t="s">
        <v>3005</v>
      </c>
      <c r="E1213" s="149" t="s">
        <v>1634</v>
      </c>
      <c r="F1213" s="149" t="s">
        <v>3078</v>
      </c>
      <c r="G1213" s="149"/>
      <c r="H1213" s="149"/>
      <c r="I1213" s="150">
        <v>41899</v>
      </c>
      <c r="J1213" s="151" t="s">
        <v>12</v>
      </c>
      <c r="K1213" s="150">
        <v>41899</v>
      </c>
      <c r="L1213" s="152">
        <f>K1213-I1213</f>
        <v>0</v>
      </c>
      <c r="M1213" s="149" t="s">
        <v>41</v>
      </c>
      <c r="N1213" s="149" t="s">
        <v>2792</v>
      </c>
      <c r="O1213" s="153">
        <f>YEAR(I1213)</f>
        <v>2014</v>
      </c>
      <c r="P1213" s="154">
        <f>MONTH(I1213)</f>
        <v>9</v>
      </c>
    </row>
    <row r="1214" spans="1:16">
      <c r="A1214" s="149" t="s">
        <v>3685</v>
      </c>
      <c r="B1214" s="48" t="s">
        <v>15</v>
      </c>
      <c r="C1214" s="149" t="s">
        <v>62</v>
      </c>
      <c r="D1214" s="149" t="s">
        <v>3005</v>
      </c>
      <c r="E1214" s="149" t="s">
        <v>1634</v>
      </c>
      <c r="F1214" s="149" t="s">
        <v>3258</v>
      </c>
      <c r="G1214" s="149"/>
      <c r="H1214" s="149"/>
      <c r="I1214" s="150">
        <v>41899</v>
      </c>
      <c r="J1214" s="151" t="s">
        <v>12</v>
      </c>
      <c r="K1214" s="150">
        <v>41899</v>
      </c>
      <c r="L1214" s="152">
        <f>K1214-I1214</f>
        <v>0</v>
      </c>
      <c r="M1214" s="149" t="s">
        <v>41</v>
      </c>
      <c r="N1214" s="149" t="s">
        <v>2792</v>
      </c>
      <c r="O1214" s="153">
        <f>YEAR(I1214)</f>
        <v>2014</v>
      </c>
      <c r="P1214" s="154">
        <f>MONTH(I1214)</f>
        <v>9</v>
      </c>
    </row>
    <row r="1215" spans="1:16">
      <c r="A1215" s="149" t="s">
        <v>3686</v>
      </c>
      <c r="B1215" s="48" t="s">
        <v>15</v>
      </c>
      <c r="C1215" s="149" t="s">
        <v>62</v>
      </c>
      <c r="D1215" s="149" t="s">
        <v>3005</v>
      </c>
      <c r="E1215" s="149" t="s">
        <v>1634</v>
      </c>
      <c r="F1215" s="149" t="s">
        <v>862</v>
      </c>
      <c r="G1215" s="149"/>
      <c r="H1215" s="149"/>
      <c r="I1215" s="150">
        <v>41899</v>
      </c>
      <c r="J1215" s="151" t="s">
        <v>12</v>
      </c>
      <c r="K1215" s="150">
        <v>41899</v>
      </c>
      <c r="L1215" s="152">
        <f>K1215-I1215</f>
        <v>0</v>
      </c>
      <c r="M1215" s="149" t="s">
        <v>41</v>
      </c>
      <c r="N1215" s="149" t="s">
        <v>2792</v>
      </c>
      <c r="O1215" s="153">
        <f>YEAR(I1215)</f>
        <v>2014</v>
      </c>
      <c r="P1215" s="154">
        <f>MONTH(I1215)</f>
        <v>9</v>
      </c>
    </row>
    <row r="1216" spans="1:16">
      <c r="A1216" s="149" t="s">
        <v>2342</v>
      </c>
      <c r="B1216" s="48" t="s">
        <v>15</v>
      </c>
      <c r="C1216" s="149" t="s">
        <v>62</v>
      </c>
      <c r="D1216" s="149" t="s">
        <v>3005</v>
      </c>
      <c r="E1216" s="149" t="s">
        <v>1634</v>
      </c>
      <c r="F1216" s="149" t="s">
        <v>3078</v>
      </c>
      <c r="G1216" s="155"/>
      <c r="H1216" s="155"/>
      <c r="I1216" s="150">
        <v>41899</v>
      </c>
      <c r="J1216" s="151" t="s">
        <v>12</v>
      </c>
      <c r="K1216" s="150">
        <v>41899</v>
      </c>
      <c r="L1216" s="152">
        <f>K1216-I1216</f>
        <v>0</v>
      </c>
      <c r="M1216" s="149" t="s">
        <v>41</v>
      </c>
      <c r="N1216" s="149" t="s">
        <v>2792</v>
      </c>
      <c r="O1216" s="153">
        <f>YEAR(I1216)</f>
        <v>2014</v>
      </c>
      <c r="P1216" s="154">
        <f>MONTH(I1216)</f>
        <v>9</v>
      </c>
    </row>
    <row r="1217" spans="1:16">
      <c r="A1217" s="149" t="s">
        <v>3361</v>
      </c>
      <c r="B1217" s="48" t="s">
        <v>15</v>
      </c>
      <c r="C1217" s="149" t="s">
        <v>62</v>
      </c>
      <c r="D1217" s="149" t="s">
        <v>3005</v>
      </c>
      <c r="E1217" s="149" t="s">
        <v>1634</v>
      </c>
      <c r="F1217" s="149" t="s">
        <v>862</v>
      </c>
      <c r="G1217" s="149"/>
      <c r="H1217" s="149"/>
      <c r="I1217" s="150">
        <v>41899</v>
      </c>
      <c r="J1217" s="151" t="s">
        <v>12</v>
      </c>
      <c r="K1217" s="150">
        <v>41899</v>
      </c>
      <c r="L1217" s="152">
        <f>K1217-I1217</f>
        <v>0</v>
      </c>
      <c r="M1217" s="149" t="s">
        <v>41</v>
      </c>
      <c r="N1217" s="149" t="s">
        <v>2792</v>
      </c>
      <c r="O1217" s="153">
        <f>YEAR(I1217)</f>
        <v>2014</v>
      </c>
      <c r="P1217" s="154">
        <f>MONTH(I1217)</f>
        <v>9</v>
      </c>
    </row>
    <row r="1218" spans="1:16">
      <c r="A1218" s="149" t="s">
        <v>3687</v>
      </c>
      <c r="B1218" s="48" t="s">
        <v>15</v>
      </c>
      <c r="C1218" s="149" t="s">
        <v>62</v>
      </c>
      <c r="D1218" s="149" t="s">
        <v>3005</v>
      </c>
      <c r="E1218" s="149" t="s">
        <v>1634</v>
      </c>
      <c r="F1218" s="149" t="s">
        <v>2205</v>
      </c>
      <c r="G1218" s="149"/>
      <c r="H1218" s="149"/>
      <c r="I1218" s="150">
        <v>41899</v>
      </c>
      <c r="J1218" s="151" t="s">
        <v>12</v>
      </c>
      <c r="K1218" s="150">
        <v>41899</v>
      </c>
      <c r="L1218" s="152">
        <f>K1218-I1218</f>
        <v>0</v>
      </c>
      <c r="M1218" s="149" t="s">
        <v>717</v>
      </c>
      <c r="N1218" s="149" t="s">
        <v>94</v>
      </c>
      <c r="O1218" s="153">
        <f>YEAR(I1218)</f>
        <v>2014</v>
      </c>
      <c r="P1218" s="154">
        <f>MONTH(I1218)</f>
        <v>9</v>
      </c>
    </row>
    <row r="1219" spans="1:16">
      <c r="A1219" s="149" t="s">
        <v>3688</v>
      </c>
      <c r="B1219" s="48" t="s">
        <v>15</v>
      </c>
      <c r="C1219" s="149" t="s">
        <v>62</v>
      </c>
      <c r="D1219" s="149" t="s">
        <v>3005</v>
      </c>
      <c r="E1219" s="149" t="s">
        <v>1634</v>
      </c>
      <c r="F1219" s="149" t="s">
        <v>862</v>
      </c>
      <c r="G1219" s="149"/>
      <c r="H1219" s="149"/>
      <c r="I1219" s="150">
        <v>41899</v>
      </c>
      <c r="J1219" s="151" t="s">
        <v>12</v>
      </c>
      <c r="K1219" s="150">
        <v>41899</v>
      </c>
      <c r="L1219" s="152">
        <f>K1219-I1219</f>
        <v>0</v>
      </c>
      <c r="M1219" s="149" t="s">
        <v>41</v>
      </c>
      <c r="N1219" s="149" t="s">
        <v>2792</v>
      </c>
      <c r="O1219" s="153">
        <f>YEAR(I1219)</f>
        <v>2014</v>
      </c>
      <c r="P1219" s="154">
        <f>MONTH(I1219)</f>
        <v>9</v>
      </c>
    </row>
    <row r="1220" spans="1:16">
      <c r="A1220" s="149" t="s">
        <v>3367</v>
      </c>
      <c r="B1220" s="48" t="s">
        <v>15</v>
      </c>
      <c r="C1220" s="149" t="s">
        <v>62</v>
      </c>
      <c r="D1220" s="149" t="s">
        <v>3005</v>
      </c>
      <c r="E1220" s="149" t="s">
        <v>1634</v>
      </c>
      <c r="F1220" s="149" t="s">
        <v>862</v>
      </c>
      <c r="G1220" s="155"/>
      <c r="H1220" s="155"/>
      <c r="I1220" s="150">
        <v>41899</v>
      </c>
      <c r="J1220" s="151" t="s">
        <v>12</v>
      </c>
      <c r="K1220" s="150">
        <v>41899</v>
      </c>
      <c r="L1220" s="152">
        <f>K1220-I1220</f>
        <v>0</v>
      </c>
      <c r="M1220" s="149" t="s">
        <v>41</v>
      </c>
      <c r="N1220" s="149" t="s">
        <v>2792</v>
      </c>
      <c r="O1220" s="153">
        <f>YEAR(I1220)</f>
        <v>2014</v>
      </c>
      <c r="P1220" s="154">
        <f>MONTH(I1220)</f>
        <v>9</v>
      </c>
    </row>
    <row r="1221" spans="1:16">
      <c r="A1221" s="149" t="s">
        <v>3689</v>
      </c>
      <c r="B1221" s="48" t="s">
        <v>15</v>
      </c>
      <c r="C1221" s="149" t="s">
        <v>62</v>
      </c>
      <c r="D1221" s="149" t="s">
        <v>3005</v>
      </c>
      <c r="E1221" s="149" t="s">
        <v>1634</v>
      </c>
      <c r="F1221" s="149" t="s">
        <v>3718</v>
      </c>
      <c r="G1221" s="149"/>
      <c r="H1221" s="149"/>
      <c r="I1221" s="150">
        <v>41899</v>
      </c>
      <c r="J1221" s="151" t="s">
        <v>12</v>
      </c>
      <c r="K1221" s="150">
        <v>41899</v>
      </c>
      <c r="L1221" s="152">
        <f>K1221-I1221</f>
        <v>0</v>
      </c>
      <c r="M1221" s="149" t="s">
        <v>717</v>
      </c>
      <c r="N1221" s="149" t="s">
        <v>3223</v>
      </c>
      <c r="O1221" s="153">
        <f>YEAR(I1221)</f>
        <v>2014</v>
      </c>
      <c r="P1221" s="154">
        <f>MONTH(I1221)</f>
        <v>9</v>
      </c>
    </row>
    <row r="1222" spans="1:16">
      <c r="A1222" s="149" t="s">
        <v>3690</v>
      </c>
      <c r="B1222" s="48" t="s">
        <v>15</v>
      </c>
      <c r="C1222" s="149" t="s">
        <v>62</v>
      </c>
      <c r="D1222" s="149" t="s">
        <v>3005</v>
      </c>
      <c r="E1222" s="149" t="s">
        <v>1634</v>
      </c>
      <c r="F1222" s="149" t="s">
        <v>3719</v>
      </c>
      <c r="G1222" s="149"/>
      <c r="H1222" s="149"/>
      <c r="I1222" s="150">
        <v>41899</v>
      </c>
      <c r="J1222" s="151" t="s">
        <v>12</v>
      </c>
      <c r="K1222" s="150">
        <v>41899</v>
      </c>
      <c r="L1222" s="152">
        <f>K1222-I1222</f>
        <v>0</v>
      </c>
      <c r="M1222" s="149" t="s">
        <v>41</v>
      </c>
      <c r="N1222" s="149" t="s">
        <v>25</v>
      </c>
      <c r="O1222" s="153">
        <f>YEAR(I1222)</f>
        <v>2014</v>
      </c>
      <c r="P1222" s="154">
        <f>MONTH(I1222)</f>
        <v>9</v>
      </c>
    </row>
    <row r="1223" spans="1:16">
      <c r="A1223" s="149" t="s">
        <v>3691</v>
      </c>
      <c r="B1223" s="48" t="s">
        <v>15</v>
      </c>
      <c r="C1223" s="149" t="s">
        <v>62</v>
      </c>
      <c r="D1223" s="149" t="s">
        <v>3005</v>
      </c>
      <c r="E1223" s="149" t="s">
        <v>1634</v>
      </c>
      <c r="F1223" s="149" t="s">
        <v>914</v>
      </c>
      <c r="G1223" s="155"/>
      <c r="H1223" s="155"/>
      <c r="I1223" s="150">
        <v>41899</v>
      </c>
      <c r="J1223" s="151" t="s">
        <v>12</v>
      </c>
      <c r="K1223" s="150">
        <v>41899</v>
      </c>
      <c r="L1223" s="152">
        <f>K1223-I1223</f>
        <v>0</v>
      </c>
      <c r="M1223" s="149" t="s">
        <v>41</v>
      </c>
      <c r="N1223" s="149" t="s">
        <v>2792</v>
      </c>
      <c r="O1223" s="153">
        <f>YEAR(I1223)</f>
        <v>2014</v>
      </c>
      <c r="P1223" s="154">
        <f>MONTH(I1223)</f>
        <v>9</v>
      </c>
    </row>
    <row r="1224" spans="1:16">
      <c r="A1224" s="149" t="s">
        <v>1105</v>
      </c>
      <c r="B1224" s="48" t="s">
        <v>15</v>
      </c>
      <c r="C1224" s="149" t="s">
        <v>62</v>
      </c>
      <c r="D1224" s="149" t="s">
        <v>3005</v>
      </c>
      <c r="E1224" s="149" t="s">
        <v>1634</v>
      </c>
      <c r="F1224" s="149" t="s">
        <v>914</v>
      </c>
      <c r="G1224" s="149"/>
      <c r="H1224" s="149"/>
      <c r="I1224" s="150">
        <v>41899</v>
      </c>
      <c r="J1224" s="151" t="s">
        <v>12</v>
      </c>
      <c r="K1224" s="150">
        <v>41899</v>
      </c>
      <c r="L1224" s="152">
        <f>K1224-I1224</f>
        <v>0</v>
      </c>
      <c r="M1224" s="149" t="s">
        <v>41</v>
      </c>
      <c r="N1224" s="149" t="s">
        <v>2792</v>
      </c>
      <c r="O1224" s="153">
        <f>YEAR(I1224)</f>
        <v>2014</v>
      </c>
      <c r="P1224" s="154">
        <f>MONTH(I1224)</f>
        <v>9</v>
      </c>
    </row>
    <row r="1225" spans="1:16">
      <c r="A1225" s="149" t="s">
        <v>3692</v>
      </c>
      <c r="B1225" s="48" t="s">
        <v>15</v>
      </c>
      <c r="C1225" s="149" t="s">
        <v>62</v>
      </c>
      <c r="D1225" s="149" t="s">
        <v>3005</v>
      </c>
      <c r="E1225" s="149" t="s">
        <v>1634</v>
      </c>
      <c r="F1225" s="149" t="s">
        <v>3078</v>
      </c>
      <c r="G1225" s="155"/>
      <c r="H1225" s="155"/>
      <c r="I1225" s="150">
        <v>41899</v>
      </c>
      <c r="J1225" s="151" t="s">
        <v>12</v>
      </c>
      <c r="K1225" s="150">
        <v>41899</v>
      </c>
      <c r="L1225" s="152">
        <f>K1225-I1225</f>
        <v>0</v>
      </c>
      <c r="M1225" s="149" t="s">
        <v>41</v>
      </c>
      <c r="N1225" s="149" t="s">
        <v>3444</v>
      </c>
      <c r="O1225" s="153">
        <f>YEAR(I1225)</f>
        <v>2014</v>
      </c>
      <c r="P1225" s="154">
        <f>MONTH(I1225)</f>
        <v>9</v>
      </c>
    </row>
    <row r="1226" spans="1:16">
      <c r="A1226" s="149" t="s">
        <v>3693</v>
      </c>
      <c r="B1226" s="48" t="s">
        <v>15</v>
      </c>
      <c r="C1226" s="149" t="s">
        <v>62</v>
      </c>
      <c r="D1226" s="149" t="s">
        <v>3005</v>
      </c>
      <c r="E1226" s="149" t="s">
        <v>1634</v>
      </c>
      <c r="F1226" s="149" t="s">
        <v>914</v>
      </c>
      <c r="G1226" s="149"/>
      <c r="H1226" s="149"/>
      <c r="I1226" s="150">
        <v>41899</v>
      </c>
      <c r="J1226" s="151" t="s">
        <v>12</v>
      </c>
      <c r="K1226" s="150">
        <v>41899</v>
      </c>
      <c r="L1226" s="152">
        <f>K1226-I1226</f>
        <v>0</v>
      </c>
      <c r="M1226" s="149" t="s">
        <v>41</v>
      </c>
      <c r="N1226" s="149" t="s">
        <v>2792</v>
      </c>
      <c r="O1226" s="153">
        <f>YEAR(I1226)</f>
        <v>2014</v>
      </c>
      <c r="P1226" s="154">
        <f>MONTH(I1226)</f>
        <v>9</v>
      </c>
    </row>
    <row r="1227" spans="1:16">
      <c r="A1227" s="149" t="s">
        <v>3694</v>
      </c>
      <c r="B1227" s="48" t="s">
        <v>15</v>
      </c>
      <c r="C1227" s="149" t="s">
        <v>62</v>
      </c>
      <c r="D1227" s="149" t="s">
        <v>3005</v>
      </c>
      <c r="E1227" s="149" t="s">
        <v>1634</v>
      </c>
      <c r="F1227" s="149" t="s">
        <v>3015</v>
      </c>
      <c r="G1227" s="149"/>
      <c r="H1227" s="149"/>
      <c r="I1227" s="150">
        <v>41899</v>
      </c>
      <c r="J1227" s="151" t="s">
        <v>12</v>
      </c>
      <c r="K1227" s="150">
        <v>41899</v>
      </c>
      <c r="L1227" s="152">
        <f>K1227-I1227</f>
        <v>0</v>
      </c>
      <c r="M1227" s="149" t="s">
        <v>41</v>
      </c>
      <c r="N1227" s="149" t="s">
        <v>25</v>
      </c>
      <c r="O1227" s="153">
        <f>YEAR(I1227)</f>
        <v>2014</v>
      </c>
      <c r="P1227" s="154">
        <f>MONTH(I1227)</f>
        <v>9</v>
      </c>
    </row>
    <row r="1228" spans="1:16">
      <c r="A1228" s="149" t="s">
        <v>3695</v>
      </c>
      <c r="B1228" s="48" t="s">
        <v>15</v>
      </c>
      <c r="C1228" s="149" t="s">
        <v>62</v>
      </c>
      <c r="D1228" s="149" t="s">
        <v>3005</v>
      </c>
      <c r="E1228" s="149" t="s">
        <v>1634</v>
      </c>
      <c r="F1228" s="149" t="s">
        <v>19</v>
      </c>
      <c r="G1228" s="149"/>
      <c r="H1228" s="149"/>
      <c r="I1228" s="150">
        <v>41899</v>
      </c>
      <c r="J1228" s="151" t="s">
        <v>12</v>
      </c>
      <c r="K1228" s="150">
        <v>41899</v>
      </c>
      <c r="L1228" s="152">
        <f>K1228-I1228</f>
        <v>0</v>
      </c>
      <c r="M1228" s="149" t="s">
        <v>717</v>
      </c>
      <c r="N1228" s="149" t="s">
        <v>94</v>
      </c>
      <c r="O1228" s="153">
        <f>YEAR(I1228)</f>
        <v>2014</v>
      </c>
      <c r="P1228" s="154">
        <f>MONTH(I1228)</f>
        <v>9</v>
      </c>
    </row>
    <row r="1229" spans="1:16">
      <c r="A1229" s="149" t="s">
        <v>3696</v>
      </c>
      <c r="B1229" s="48" t="s">
        <v>15</v>
      </c>
      <c r="C1229" s="149" t="s">
        <v>62</v>
      </c>
      <c r="D1229" s="149" t="s">
        <v>3005</v>
      </c>
      <c r="E1229" s="149" t="s">
        <v>1634</v>
      </c>
      <c r="F1229" s="149" t="s">
        <v>3015</v>
      </c>
      <c r="G1229" s="149"/>
      <c r="H1229" s="149"/>
      <c r="I1229" s="150">
        <v>41899</v>
      </c>
      <c r="J1229" s="151" t="s">
        <v>12</v>
      </c>
      <c r="K1229" s="150">
        <v>41899</v>
      </c>
      <c r="L1229" s="152">
        <f>K1229-I1229</f>
        <v>0</v>
      </c>
      <c r="M1229" s="149" t="s">
        <v>41</v>
      </c>
      <c r="N1229" s="149" t="s">
        <v>3725</v>
      </c>
      <c r="O1229" s="153">
        <f>YEAR(I1229)</f>
        <v>2014</v>
      </c>
      <c r="P1229" s="154">
        <f>MONTH(I1229)</f>
        <v>9</v>
      </c>
    </row>
    <row r="1230" spans="1:16">
      <c r="A1230" s="149" t="s">
        <v>3697</v>
      </c>
      <c r="B1230" s="48" t="s">
        <v>15</v>
      </c>
      <c r="C1230" s="149" t="s">
        <v>62</v>
      </c>
      <c r="D1230" s="149" t="s">
        <v>3005</v>
      </c>
      <c r="E1230" s="149" t="s">
        <v>1634</v>
      </c>
      <c r="F1230" s="149" t="s">
        <v>3374</v>
      </c>
      <c r="G1230" s="149"/>
      <c r="H1230" s="149"/>
      <c r="I1230" s="150">
        <v>41899</v>
      </c>
      <c r="J1230" s="151" t="s">
        <v>12</v>
      </c>
      <c r="K1230" s="150">
        <v>41899</v>
      </c>
      <c r="L1230" s="152">
        <f>K1230-I1230</f>
        <v>0</v>
      </c>
      <c r="M1230" s="149" t="s">
        <v>41</v>
      </c>
      <c r="N1230" s="149" t="s">
        <v>2792</v>
      </c>
      <c r="O1230" s="153">
        <f>YEAR(I1230)</f>
        <v>2014</v>
      </c>
      <c r="P1230" s="154">
        <f>MONTH(I1230)</f>
        <v>9</v>
      </c>
    </row>
    <row r="1231" spans="1:16">
      <c r="A1231" s="149" t="s">
        <v>3350</v>
      </c>
      <c r="B1231" s="48" t="s">
        <v>15</v>
      </c>
      <c r="C1231" s="149" t="s">
        <v>62</v>
      </c>
      <c r="D1231" s="149" t="s">
        <v>3005</v>
      </c>
      <c r="E1231" s="149" t="s">
        <v>1634</v>
      </c>
      <c r="F1231" s="149" t="s">
        <v>3078</v>
      </c>
      <c r="G1231" s="155"/>
      <c r="H1231" s="155"/>
      <c r="I1231" s="150">
        <v>41899</v>
      </c>
      <c r="J1231" s="151" t="s">
        <v>12</v>
      </c>
      <c r="K1231" s="150">
        <v>41899</v>
      </c>
      <c r="L1231" s="152">
        <f>K1231-I1231</f>
        <v>0</v>
      </c>
      <c r="M1231" s="149" t="s">
        <v>41</v>
      </c>
      <c r="N1231" s="149" t="s">
        <v>2792</v>
      </c>
      <c r="O1231" s="153">
        <f>YEAR(I1231)</f>
        <v>2014</v>
      </c>
      <c r="P1231" s="154">
        <f>MONTH(I1231)</f>
        <v>9</v>
      </c>
    </row>
    <row r="1232" spans="1:16">
      <c r="A1232" s="149" t="s">
        <v>3698</v>
      </c>
      <c r="B1232" s="48" t="s">
        <v>15</v>
      </c>
      <c r="C1232" s="149" t="s">
        <v>62</v>
      </c>
      <c r="D1232" s="149" t="s">
        <v>3005</v>
      </c>
      <c r="E1232" s="149" t="s">
        <v>1634</v>
      </c>
      <c r="F1232" s="149" t="s">
        <v>3078</v>
      </c>
      <c r="G1232" s="149"/>
      <c r="H1232" s="149"/>
      <c r="I1232" s="150">
        <v>41899</v>
      </c>
      <c r="J1232" s="151" t="s">
        <v>12</v>
      </c>
      <c r="K1232" s="150">
        <v>41899</v>
      </c>
      <c r="L1232" s="152">
        <f>K1232-I1232</f>
        <v>0</v>
      </c>
      <c r="M1232" s="149" t="s">
        <v>41</v>
      </c>
      <c r="N1232" s="149" t="s">
        <v>2792</v>
      </c>
      <c r="O1232" s="153">
        <f>YEAR(I1232)</f>
        <v>2014</v>
      </c>
      <c r="P1232" s="154">
        <f>MONTH(I1232)</f>
        <v>9</v>
      </c>
    </row>
    <row r="1233" spans="1:16">
      <c r="A1233" s="149" t="s">
        <v>3699</v>
      </c>
      <c r="B1233" s="48" t="s">
        <v>15</v>
      </c>
      <c r="C1233" s="149" t="s">
        <v>62</v>
      </c>
      <c r="D1233" s="149" t="s">
        <v>3005</v>
      </c>
      <c r="E1233" s="149" t="s">
        <v>1634</v>
      </c>
      <c r="F1233" s="149" t="s">
        <v>2591</v>
      </c>
      <c r="G1233" s="155"/>
      <c r="H1233" s="155"/>
      <c r="I1233" s="150">
        <v>41899</v>
      </c>
      <c r="J1233" s="151" t="s">
        <v>12</v>
      </c>
      <c r="K1233" s="150">
        <v>41899</v>
      </c>
      <c r="L1233" s="152">
        <f>K1233-I1233</f>
        <v>0</v>
      </c>
      <c r="M1233" s="149" t="s">
        <v>41</v>
      </c>
      <c r="N1233" s="149" t="s">
        <v>2792</v>
      </c>
      <c r="O1233" s="153">
        <f>YEAR(I1233)</f>
        <v>2014</v>
      </c>
      <c r="P1233" s="154">
        <f>MONTH(I1233)</f>
        <v>9</v>
      </c>
    </row>
    <row r="1234" spans="1:16">
      <c r="A1234" s="149" t="s">
        <v>3369</v>
      </c>
      <c r="B1234" s="48" t="s">
        <v>15</v>
      </c>
      <c r="C1234" s="149" t="s">
        <v>62</v>
      </c>
      <c r="D1234" s="149" t="s">
        <v>3005</v>
      </c>
      <c r="E1234" s="149" t="s">
        <v>1634</v>
      </c>
      <c r="F1234" s="149" t="s">
        <v>3015</v>
      </c>
      <c r="G1234" s="155"/>
      <c r="H1234" s="155"/>
      <c r="I1234" s="150">
        <v>41899</v>
      </c>
      <c r="J1234" s="151" t="s">
        <v>12</v>
      </c>
      <c r="K1234" s="150">
        <v>41899</v>
      </c>
      <c r="L1234" s="152">
        <f>K1234-I1234</f>
        <v>0</v>
      </c>
      <c r="M1234" s="149" t="s">
        <v>41</v>
      </c>
      <c r="N1234" s="149" t="s">
        <v>2792</v>
      </c>
      <c r="O1234" s="153">
        <f>YEAR(I1234)</f>
        <v>2014</v>
      </c>
      <c r="P1234" s="154">
        <f>MONTH(I1234)</f>
        <v>9</v>
      </c>
    </row>
    <row r="1235" spans="1:16">
      <c r="A1235" s="149" t="s">
        <v>3700</v>
      </c>
      <c r="B1235" s="48" t="s">
        <v>15</v>
      </c>
      <c r="C1235" s="149" t="s">
        <v>62</v>
      </c>
      <c r="D1235" s="149" t="s">
        <v>3005</v>
      </c>
      <c r="E1235" s="149" t="s">
        <v>1634</v>
      </c>
      <c r="F1235" s="149" t="s">
        <v>3078</v>
      </c>
      <c r="G1235" s="149"/>
      <c r="H1235" s="149"/>
      <c r="I1235" s="150">
        <v>41899</v>
      </c>
      <c r="J1235" s="151" t="s">
        <v>12</v>
      </c>
      <c r="K1235" s="150">
        <v>41899</v>
      </c>
      <c r="L1235" s="152">
        <f>K1235-I1235</f>
        <v>0</v>
      </c>
      <c r="M1235" s="149" t="s">
        <v>41</v>
      </c>
      <c r="N1235" s="149" t="s">
        <v>2792</v>
      </c>
      <c r="O1235" s="153">
        <f>YEAR(I1235)</f>
        <v>2014</v>
      </c>
      <c r="P1235" s="154">
        <f>MONTH(I1235)</f>
        <v>9</v>
      </c>
    </row>
    <row r="1236" spans="1:16">
      <c r="A1236" s="149" t="s">
        <v>3246</v>
      </c>
      <c r="B1236" s="48" t="s">
        <v>15</v>
      </c>
      <c r="C1236" s="149" t="s">
        <v>62</v>
      </c>
      <c r="D1236" s="149" t="s">
        <v>3005</v>
      </c>
      <c r="E1236" s="149" t="s">
        <v>1634</v>
      </c>
      <c r="F1236" s="149" t="s">
        <v>3078</v>
      </c>
      <c r="G1236" s="149"/>
      <c r="H1236" s="149"/>
      <c r="I1236" s="150">
        <v>41899</v>
      </c>
      <c r="J1236" s="151" t="s">
        <v>12</v>
      </c>
      <c r="K1236" s="150">
        <v>41899</v>
      </c>
      <c r="L1236" s="152">
        <f>K1236-I1236</f>
        <v>0</v>
      </c>
      <c r="M1236" s="149" t="s">
        <v>41</v>
      </c>
      <c r="N1236" s="149" t="s">
        <v>2792</v>
      </c>
      <c r="O1236" s="153">
        <f>YEAR(I1236)</f>
        <v>2014</v>
      </c>
      <c r="P1236" s="154">
        <f>MONTH(I1236)</f>
        <v>9</v>
      </c>
    </row>
    <row r="1237" spans="1:16">
      <c r="A1237" s="149" t="s">
        <v>3701</v>
      </c>
      <c r="B1237" s="48" t="s">
        <v>15</v>
      </c>
      <c r="C1237" s="149" t="s">
        <v>62</v>
      </c>
      <c r="D1237" s="149" t="s">
        <v>3005</v>
      </c>
      <c r="E1237" s="149" t="s">
        <v>1634</v>
      </c>
      <c r="F1237" s="149" t="s">
        <v>3258</v>
      </c>
      <c r="G1237" s="149"/>
      <c r="H1237" s="149"/>
      <c r="I1237" s="150">
        <v>41899</v>
      </c>
      <c r="J1237" s="151" t="s">
        <v>12</v>
      </c>
      <c r="K1237" s="150">
        <v>41899</v>
      </c>
      <c r="L1237" s="152">
        <f>K1237-I1237</f>
        <v>0</v>
      </c>
      <c r="M1237" s="149" t="s">
        <v>41</v>
      </c>
      <c r="N1237" s="149" t="s">
        <v>2792</v>
      </c>
      <c r="O1237" s="153">
        <f>YEAR(I1237)</f>
        <v>2014</v>
      </c>
      <c r="P1237" s="154">
        <f>MONTH(I1237)</f>
        <v>9</v>
      </c>
    </row>
    <row r="1238" spans="1:16">
      <c r="A1238" s="149" t="s">
        <v>3702</v>
      </c>
      <c r="B1238" s="48" t="s">
        <v>15</v>
      </c>
      <c r="C1238" s="149" t="s">
        <v>62</v>
      </c>
      <c r="D1238" s="149" t="s">
        <v>3005</v>
      </c>
      <c r="E1238" s="149" t="s">
        <v>1634</v>
      </c>
      <c r="F1238" s="149" t="s">
        <v>2002</v>
      </c>
      <c r="G1238" s="149"/>
      <c r="H1238" s="149"/>
      <c r="I1238" s="150">
        <v>41899</v>
      </c>
      <c r="J1238" s="151" t="s">
        <v>12</v>
      </c>
      <c r="K1238" s="150">
        <v>41899</v>
      </c>
      <c r="L1238" s="152">
        <f>K1238-I1238</f>
        <v>0</v>
      </c>
      <c r="M1238" s="149" t="s">
        <v>41</v>
      </c>
      <c r="N1238" s="149" t="s">
        <v>2792</v>
      </c>
      <c r="O1238" s="153">
        <f>YEAR(I1238)</f>
        <v>2014</v>
      </c>
      <c r="P1238" s="154">
        <f>MONTH(I1238)</f>
        <v>9</v>
      </c>
    </row>
    <row r="1239" spans="1:16">
      <c r="A1239" s="149" t="s">
        <v>3353</v>
      </c>
      <c r="B1239" s="48" t="s">
        <v>15</v>
      </c>
      <c r="C1239" s="149" t="s">
        <v>62</v>
      </c>
      <c r="D1239" s="149" t="s">
        <v>3005</v>
      </c>
      <c r="E1239" s="149" t="s">
        <v>1634</v>
      </c>
      <c r="F1239" s="149" t="s">
        <v>2331</v>
      </c>
      <c r="G1239" s="155"/>
      <c r="H1239" s="155"/>
      <c r="I1239" s="150">
        <v>41899</v>
      </c>
      <c r="J1239" s="151" t="s">
        <v>12</v>
      </c>
      <c r="K1239" s="150">
        <v>41899</v>
      </c>
      <c r="L1239" s="152">
        <f>K1239-I1239</f>
        <v>0</v>
      </c>
      <c r="M1239" s="149" t="s">
        <v>41</v>
      </c>
      <c r="N1239" s="149" t="s">
        <v>2792</v>
      </c>
      <c r="O1239" s="153">
        <f>YEAR(I1239)</f>
        <v>2014</v>
      </c>
      <c r="P1239" s="154">
        <f>MONTH(I1239)</f>
        <v>9</v>
      </c>
    </row>
    <row r="1240" spans="1:16">
      <c r="A1240" s="149" t="s">
        <v>3703</v>
      </c>
      <c r="B1240" s="48" t="s">
        <v>15</v>
      </c>
      <c r="C1240" s="149" t="s">
        <v>62</v>
      </c>
      <c r="D1240" s="149" t="s">
        <v>3005</v>
      </c>
      <c r="E1240" s="149" t="s">
        <v>1634</v>
      </c>
      <c r="F1240" s="149" t="s">
        <v>3720</v>
      </c>
      <c r="G1240" s="155"/>
      <c r="H1240" s="155"/>
      <c r="I1240" s="150">
        <v>41899</v>
      </c>
      <c r="J1240" s="151" t="s">
        <v>12</v>
      </c>
      <c r="K1240" s="150">
        <v>41899</v>
      </c>
      <c r="L1240" s="152">
        <f>K1240-I1240</f>
        <v>0</v>
      </c>
      <c r="M1240" s="149" t="s">
        <v>41</v>
      </c>
      <c r="N1240" s="149" t="s">
        <v>25</v>
      </c>
      <c r="O1240" s="153">
        <f>YEAR(I1240)</f>
        <v>2014</v>
      </c>
      <c r="P1240" s="154">
        <f>MONTH(I1240)</f>
        <v>9</v>
      </c>
    </row>
    <row r="1241" spans="1:16">
      <c r="A1241" s="149" t="s">
        <v>3704</v>
      </c>
      <c r="B1241" s="48" t="s">
        <v>15</v>
      </c>
      <c r="C1241" s="149" t="s">
        <v>62</v>
      </c>
      <c r="D1241" s="149" t="s">
        <v>3005</v>
      </c>
      <c r="E1241" s="149" t="s">
        <v>1634</v>
      </c>
      <c r="F1241" s="149" t="s">
        <v>3015</v>
      </c>
      <c r="G1241" s="149"/>
      <c r="H1241" s="149"/>
      <c r="I1241" s="150">
        <v>41899</v>
      </c>
      <c r="J1241" s="151" t="s">
        <v>12</v>
      </c>
      <c r="K1241" s="150">
        <v>41899</v>
      </c>
      <c r="L1241" s="152">
        <f>K1241-I1241</f>
        <v>0</v>
      </c>
      <c r="M1241" s="149" t="s">
        <v>41</v>
      </c>
      <c r="N1241" s="149" t="s">
        <v>25</v>
      </c>
      <c r="O1241" s="153">
        <f>YEAR(I1241)</f>
        <v>2014</v>
      </c>
      <c r="P1241" s="154">
        <f>MONTH(I1241)</f>
        <v>9</v>
      </c>
    </row>
    <row r="1242" spans="1:16">
      <c r="A1242" s="149" t="s">
        <v>3705</v>
      </c>
      <c r="B1242" s="48" t="s">
        <v>15</v>
      </c>
      <c r="C1242" s="149" t="s">
        <v>62</v>
      </c>
      <c r="D1242" s="149" t="s">
        <v>3005</v>
      </c>
      <c r="E1242" s="149" t="s">
        <v>1634</v>
      </c>
      <c r="F1242" s="149" t="s">
        <v>3373</v>
      </c>
      <c r="G1242" s="149"/>
      <c r="H1242" s="149"/>
      <c r="I1242" s="150">
        <v>41899</v>
      </c>
      <c r="J1242" s="151" t="s">
        <v>12</v>
      </c>
      <c r="K1242" s="150">
        <v>41899</v>
      </c>
      <c r="L1242" s="152">
        <f>K1242-I1242</f>
        <v>0</v>
      </c>
      <c r="M1242" s="149" t="s">
        <v>41</v>
      </c>
      <c r="N1242" s="149" t="s">
        <v>2792</v>
      </c>
      <c r="O1242" s="153">
        <f>YEAR(I1242)</f>
        <v>2014</v>
      </c>
      <c r="P1242" s="154">
        <f>MONTH(I1242)</f>
        <v>9</v>
      </c>
    </row>
    <row r="1243" spans="1:16">
      <c r="A1243" s="149" t="s">
        <v>3706</v>
      </c>
      <c r="B1243" s="48" t="s">
        <v>15</v>
      </c>
      <c r="C1243" s="149" t="s">
        <v>62</v>
      </c>
      <c r="D1243" s="149" t="s">
        <v>3005</v>
      </c>
      <c r="E1243" s="149" t="s">
        <v>1634</v>
      </c>
      <c r="F1243" s="149" t="s">
        <v>3015</v>
      </c>
      <c r="G1243" s="149"/>
      <c r="H1243" s="149"/>
      <c r="I1243" s="150">
        <v>41899</v>
      </c>
      <c r="J1243" s="151" t="s">
        <v>12</v>
      </c>
      <c r="K1243" s="150">
        <v>41899</v>
      </c>
      <c r="L1243" s="152">
        <f>K1243-I1243</f>
        <v>0</v>
      </c>
      <c r="M1243" s="149" t="s">
        <v>41</v>
      </c>
      <c r="N1243" s="149" t="s">
        <v>25</v>
      </c>
      <c r="O1243" s="153">
        <f>YEAR(I1243)</f>
        <v>2014</v>
      </c>
      <c r="P1243" s="154">
        <f>MONTH(I1243)</f>
        <v>9</v>
      </c>
    </row>
    <row r="1244" spans="1:16">
      <c r="A1244" s="149" t="s">
        <v>3707</v>
      </c>
      <c r="B1244" s="48" t="s">
        <v>15</v>
      </c>
      <c r="C1244" s="149" t="s">
        <v>62</v>
      </c>
      <c r="D1244" s="149" t="s">
        <v>3005</v>
      </c>
      <c r="E1244" s="149" t="s">
        <v>1634</v>
      </c>
      <c r="F1244" s="149" t="s">
        <v>3721</v>
      </c>
      <c r="G1244" s="149"/>
      <c r="H1244" s="149"/>
      <c r="I1244" s="150">
        <v>41899</v>
      </c>
      <c r="J1244" s="151" t="s">
        <v>12</v>
      </c>
      <c r="K1244" s="150">
        <v>41899</v>
      </c>
      <c r="L1244" s="152">
        <f>K1244-I1244</f>
        <v>0</v>
      </c>
      <c r="M1244" s="149" t="s">
        <v>41</v>
      </c>
      <c r="N1244" s="149" t="s">
        <v>25</v>
      </c>
      <c r="O1244" s="153">
        <f>YEAR(I1244)</f>
        <v>2014</v>
      </c>
      <c r="P1244" s="154">
        <f>MONTH(I1244)</f>
        <v>9</v>
      </c>
    </row>
    <row r="1245" spans="1:16">
      <c r="A1245" s="149" t="s">
        <v>3708</v>
      </c>
      <c r="B1245" s="48" t="s">
        <v>15</v>
      </c>
      <c r="C1245" s="149" t="s">
        <v>62</v>
      </c>
      <c r="D1245" s="149" t="s">
        <v>3005</v>
      </c>
      <c r="E1245" s="149" t="s">
        <v>1634</v>
      </c>
      <c r="F1245" s="149" t="s">
        <v>3258</v>
      </c>
      <c r="G1245" s="149"/>
      <c r="H1245" s="149"/>
      <c r="I1245" s="150">
        <v>41899</v>
      </c>
      <c r="J1245" s="151" t="s">
        <v>12</v>
      </c>
      <c r="K1245" s="150">
        <v>41899</v>
      </c>
      <c r="L1245" s="152">
        <f>K1245-I1245</f>
        <v>0</v>
      </c>
      <c r="M1245" s="149" t="s">
        <v>41</v>
      </c>
      <c r="N1245" s="149" t="s">
        <v>2792</v>
      </c>
      <c r="O1245" s="153">
        <f>YEAR(I1245)</f>
        <v>2014</v>
      </c>
      <c r="P1245" s="154">
        <f>MONTH(I1245)</f>
        <v>9</v>
      </c>
    </row>
    <row r="1246" spans="1:16">
      <c r="A1246" s="149" t="s">
        <v>3351</v>
      </c>
      <c r="B1246" s="48" t="s">
        <v>15</v>
      </c>
      <c r="C1246" s="149" t="s">
        <v>62</v>
      </c>
      <c r="D1246" s="149" t="s">
        <v>3005</v>
      </c>
      <c r="E1246" s="149" t="s">
        <v>1634</v>
      </c>
      <c r="F1246" s="149" t="s">
        <v>862</v>
      </c>
      <c r="G1246" s="155"/>
      <c r="H1246" s="155"/>
      <c r="I1246" s="150">
        <v>41899</v>
      </c>
      <c r="J1246" s="151" t="s">
        <v>12</v>
      </c>
      <c r="K1246" s="150">
        <v>41899</v>
      </c>
      <c r="L1246" s="152">
        <f>K1246-I1246</f>
        <v>0</v>
      </c>
      <c r="M1246" s="149" t="s">
        <v>41</v>
      </c>
      <c r="N1246" s="149" t="s">
        <v>2792</v>
      </c>
      <c r="O1246" s="153">
        <f>YEAR(I1246)</f>
        <v>2014</v>
      </c>
      <c r="P1246" s="154">
        <f>MONTH(I1246)</f>
        <v>9</v>
      </c>
    </row>
    <row r="1247" spans="1:16">
      <c r="A1247" s="149" t="s">
        <v>3709</v>
      </c>
      <c r="B1247" s="48" t="s">
        <v>15</v>
      </c>
      <c r="C1247" s="149" t="s">
        <v>62</v>
      </c>
      <c r="D1247" s="149" t="s">
        <v>3005</v>
      </c>
      <c r="E1247" s="149" t="s">
        <v>1634</v>
      </c>
      <c r="F1247" s="149" t="s">
        <v>3078</v>
      </c>
      <c r="G1247" s="155"/>
      <c r="H1247" s="155"/>
      <c r="I1247" s="150">
        <v>41899</v>
      </c>
      <c r="J1247" s="151" t="s">
        <v>12</v>
      </c>
      <c r="K1247" s="150">
        <v>41899</v>
      </c>
      <c r="L1247" s="152">
        <f>K1247-I1247</f>
        <v>0</v>
      </c>
      <c r="M1247" s="149" t="s">
        <v>41</v>
      </c>
      <c r="N1247" s="149" t="s">
        <v>2792</v>
      </c>
      <c r="O1247" s="153">
        <f>YEAR(I1247)</f>
        <v>2014</v>
      </c>
      <c r="P1247" s="154">
        <f>MONTH(I1247)</f>
        <v>9</v>
      </c>
    </row>
    <row r="1248" spans="1:16">
      <c r="A1248" s="149" t="s">
        <v>3710</v>
      </c>
      <c r="B1248" s="48" t="s">
        <v>15</v>
      </c>
      <c r="C1248" s="149" t="s">
        <v>62</v>
      </c>
      <c r="D1248" s="149" t="s">
        <v>3005</v>
      </c>
      <c r="E1248" s="149" t="s">
        <v>1634</v>
      </c>
      <c r="F1248" s="149" t="s">
        <v>2754</v>
      </c>
      <c r="G1248" s="149"/>
      <c r="H1248" s="149"/>
      <c r="I1248" s="150">
        <v>41899</v>
      </c>
      <c r="J1248" s="151" t="s">
        <v>12</v>
      </c>
      <c r="K1248" s="150">
        <v>41899</v>
      </c>
      <c r="L1248" s="152">
        <f>K1248-I1248</f>
        <v>0</v>
      </c>
      <c r="M1248" s="149" t="s">
        <v>41</v>
      </c>
      <c r="N1248" s="149" t="s">
        <v>2792</v>
      </c>
      <c r="O1248" s="153">
        <f>YEAR(I1248)</f>
        <v>2014</v>
      </c>
      <c r="P1248" s="154">
        <f>MONTH(I1248)</f>
        <v>9</v>
      </c>
    </row>
    <row r="1249" spans="1:16">
      <c r="A1249" s="149" t="s">
        <v>3711</v>
      </c>
      <c r="B1249" s="48" t="s">
        <v>15</v>
      </c>
      <c r="C1249" s="149" t="s">
        <v>62</v>
      </c>
      <c r="D1249" s="149" t="s">
        <v>3005</v>
      </c>
      <c r="E1249" s="149" t="s">
        <v>1634</v>
      </c>
      <c r="F1249" s="149" t="s">
        <v>3722</v>
      </c>
      <c r="G1249" s="149"/>
      <c r="H1249" s="149"/>
      <c r="I1249" s="150">
        <v>41899</v>
      </c>
      <c r="J1249" s="151" t="s">
        <v>12</v>
      </c>
      <c r="K1249" s="150">
        <v>41899</v>
      </c>
      <c r="L1249" s="152">
        <f>K1249-I1249</f>
        <v>0</v>
      </c>
      <c r="M1249" s="149" t="s">
        <v>41</v>
      </c>
      <c r="N1249" s="149" t="s">
        <v>2792</v>
      </c>
      <c r="O1249" s="153">
        <f>YEAR(I1249)</f>
        <v>2014</v>
      </c>
      <c r="P1249" s="154">
        <f>MONTH(I1249)</f>
        <v>9</v>
      </c>
    </row>
    <row r="1250" spans="1:16">
      <c r="A1250" s="149" t="s">
        <v>3712</v>
      </c>
      <c r="B1250" s="48" t="s">
        <v>15</v>
      </c>
      <c r="C1250" s="149" t="s">
        <v>62</v>
      </c>
      <c r="D1250" s="149" t="s">
        <v>3005</v>
      </c>
      <c r="E1250" s="149" t="s">
        <v>1634</v>
      </c>
      <c r="F1250" s="149" t="s">
        <v>862</v>
      </c>
      <c r="G1250" s="149"/>
      <c r="H1250" s="149"/>
      <c r="I1250" s="150">
        <v>41899</v>
      </c>
      <c r="J1250" s="151" t="s">
        <v>12</v>
      </c>
      <c r="K1250" s="150">
        <v>41899</v>
      </c>
      <c r="L1250" s="152">
        <f>K1250-I1250</f>
        <v>0</v>
      </c>
      <c r="M1250" s="149" t="s">
        <v>41</v>
      </c>
      <c r="N1250" s="149" t="s">
        <v>2792</v>
      </c>
      <c r="O1250" s="153">
        <f>YEAR(I1250)</f>
        <v>2014</v>
      </c>
      <c r="P1250" s="154">
        <f>MONTH(I1250)</f>
        <v>9</v>
      </c>
    </row>
    <row r="1251" spans="1:16">
      <c r="A1251" s="149" t="s">
        <v>3713</v>
      </c>
      <c r="B1251" s="48" t="s">
        <v>15</v>
      </c>
      <c r="C1251" s="149" t="s">
        <v>62</v>
      </c>
      <c r="D1251" s="149" t="s">
        <v>3005</v>
      </c>
      <c r="E1251" s="149" t="s">
        <v>1634</v>
      </c>
      <c r="F1251" s="149" t="s">
        <v>2028</v>
      </c>
      <c r="G1251" s="155"/>
      <c r="H1251" s="155"/>
      <c r="I1251" s="150">
        <v>41899</v>
      </c>
      <c r="J1251" s="151" t="s">
        <v>12</v>
      </c>
      <c r="K1251" s="150">
        <v>41899</v>
      </c>
      <c r="L1251" s="152">
        <f>K1251-I1251</f>
        <v>0</v>
      </c>
      <c r="M1251" s="149" t="s">
        <v>41</v>
      </c>
      <c r="N1251" s="149" t="s">
        <v>2792</v>
      </c>
      <c r="O1251" s="153">
        <f>YEAR(I1251)</f>
        <v>2014</v>
      </c>
      <c r="P1251" s="154">
        <f>MONTH(I1251)</f>
        <v>9</v>
      </c>
    </row>
    <row r="1252" spans="1:16">
      <c r="A1252" s="149" t="s">
        <v>3714</v>
      </c>
      <c r="B1252" s="48" t="s">
        <v>15</v>
      </c>
      <c r="C1252" s="149" t="s">
        <v>62</v>
      </c>
      <c r="D1252" s="149" t="s">
        <v>3005</v>
      </c>
      <c r="E1252" s="149" t="s">
        <v>1634</v>
      </c>
      <c r="F1252" s="149" t="s">
        <v>862</v>
      </c>
      <c r="G1252" s="149"/>
      <c r="H1252" s="149"/>
      <c r="I1252" s="150">
        <v>41899</v>
      </c>
      <c r="J1252" s="151" t="s">
        <v>12</v>
      </c>
      <c r="K1252" s="150">
        <v>41899</v>
      </c>
      <c r="L1252" s="152">
        <f>K1252-I1252</f>
        <v>0</v>
      </c>
      <c r="M1252" s="149" t="s">
        <v>41</v>
      </c>
      <c r="N1252" s="149" t="s">
        <v>2792</v>
      </c>
      <c r="O1252" s="153">
        <f>YEAR(I1252)</f>
        <v>2014</v>
      </c>
      <c r="P1252" s="154">
        <f>MONTH(I1252)</f>
        <v>9</v>
      </c>
    </row>
    <row r="1253" spans="1:16">
      <c r="A1253" s="149" t="s">
        <v>3715</v>
      </c>
      <c r="B1253" s="48" t="s">
        <v>15</v>
      </c>
      <c r="C1253" s="149" t="s">
        <v>62</v>
      </c>
      <c r="D1253" s="149" t="s">
        <v>3005</v>
      </c>
      <c r="E1253" s="149" t="s">
        <v>1634</v>
      </c>
      <c r="F1253" s="149" t="s">
        <v>862</v>
      </c>
      <c r="G1253" s="149"/>
      <c r="H1253" s="149"/>
      <c r="I1253" s="150">
        <v>41899</v>
      </c>
      <c r="J1253" s="151" t="s">
        <v>12</v>
      </c>
      <c r="K1253" s="150">
        <v>41899</v>
      </c>
      <c r="L1253" s="152">
        <f>K1253-I1253</f>
        <v>0</v>
      </c>
      <c r="M1253" s="149" t="s">
        <v>41</v>
      </c>
      <c r="N1253" s="149" t="s">
        <v>2792</v>
      </c>
      <c r="O1253" s="153">
        <f>YEAR(I1253)</f>
        <v>2014</v>
      </c>
      <c r="P1253" s="154">
        <f>MONTH(I1253)</f>
        <v>9</v>
      </c>
    </row>
    <row r="1254" spans="1:16">
      <c r="A1254" s="149" t="s">
        <v>3716</v>
      </c>
      <c r="B1254" s="48" t="s">
        <v>15</v>
      </c>
      <c r="C1254" s="149" t="s">
        <v>62</v>
      </c>
      <c r="D1254" s="149" t="s">
        <v>3005</v>
      </c>
      <c r="E1254" s="149" t="s">
        <v>1634</v>
      </c>
      <c r="F1254" s="149" t="s">
        <v>2002</v>
      </c>
      <c r="G1254" s="149"/>
      <c r="H1254" s="149"/>
      <c r="I1254" s="150">
        <v>41899</v>
      </c>
      <c r="J1254" s="151" t="s">
        <v>12</v>
      </c>
      <c r="K1254" s="150">
        <v>41899</v>
      </c>
      <c r="L1254" s="152">
        <f>K1254-I1254</f>
        <v>0</v>
      </c>
      <c r="M1254" s="149" t="s">
        <v>41</v>
      </c>
      <c r="N1254" s="149" t="s">
        <v>2792</v>
      </c>
      <c r="O1254" s="153">
        <f>YEAR(I1254)</f>
        <v>2014</v>
      </c>
      <c r="P1254" s="154">
        <f>MONTH(I1254)</f>
        <v>9</v>
      </c>
    </row>
    <row r="1255" spans="1:16">
      <c r="A1255" s="149" t="s">
        <v>3717</v>
      </c>
      <c r="B1255" s="48" t="s">
        <v>15</v>
      </c>
      <c r="C1255" s="149" t="s">
        <v>62</v>
      </c>
      <c r="D1255" s="149" t="s">
        <v>3005</v>
      </c>
      <c r="E1255" s="149" t="s">
        <v>1634</v>
      </c>
      <c r="F1255" s="149" t="s">
        <v>914</v>
      </c>
      <c r="G1255" s="149"/>
      <c r="H1255" s="149"/>
      <c r="I1255" s="150">
        <v>41899</v>
      </c>
      <c r="J1255" s="151" t="s">
        <v>12</v>
      </c>
      <c r="K1255" s="150">
        <v>41899</v>
      </c>
      <c r="L1255" s="152">
        <f>K1255-I1255</f>
        <v>0</v>
      </c>
      <c r="M1255" s="149" t="s">
        <v>41</v>
      </c>
      <c r="N1255" s="149" t="s">
        <v>2792</v>
      </c>
      <c r="O1255" s="153">
        <f>YEAR(I1255)</f>
        <v>2014</v>
      </c>
      <c r="P1255" s="154">
        <f>MONTH(I1255)</f>
        <v>9</v>
      </c>
    </row>
    <row r="1256" spans="1:16">
      <c r="A1256" s="149" t="s">
        <v>3960</v>
      </c>
      <c r="B1256" s="48" t="s">
        <v>993</v>
      </c>
      <c r="C1256" s="149"/>
      <c r="D1256" s="149" t="s">
        <v>3008</v>
      </c>
      <c r="E1256" s="149" t="s">
        <v>1634</v>
      </c>
      <c r="F1256" s="149" t="s">
        <v>846</v>
      </c>
      <c r="G1256" s="149"/>
      <c r="H1256" s="149"/>
      <c r="I1256" s="150">
        <v>41890</v>
      </c>
      <c r="J1256" s="151" t="s">
        <v>12</v>
      </c>
      <c r="K1256" s="150">
        <v>41890</v>
      </c>
      <c r="L1256" s="152">
        <f>K1256-I1256</f>
        <v>0</v>
      </c>
      <c r="M1256" s="149" t="s">
        <v>41</v>
      </c>
      <c r="N1256" s="149" t="s">
        <v>3223</v>
      </c>
      <c r="O1256" s="153">
        <f>YEAR(I1256)</f>
        <v>2014</v>
      </c>
      <c r="P1256" s="154">
        <f>MONTH(I1256)</f>
        <v>9</v>
      </c>
    </row>
    <row r="1257" spans="1:16">
      <c r="A1257" s="149" t="s">
        <v>3949</v>
      </c>
      <c r="B1257" s="48" t="s">
        <v>993</v>
      </c>
      <c r="C1257" s="149"/>
      <c r="D1257" s="149" t="s">
        <v>3008</v>
      </c>
      <c r="E1257" s="149" t="s">
        <v>1634</v>
      </c>
      <c r="F1257" s="149" t="s">
        <v>3078</v>
      </c>
      <c r="G1257" s="149"/>
      <c r="H1257" s="149"/>
      <c r="I1257" s="150">
        <v>41890</v>
      </c>
      <c r="J1257" s="151" t="s">
        <v>12</v>
      </c>
      <c r="K1257" s="150">
        <v>41890</v>
      </c>
      <c r="L1257" s="152">
        <f>K1257-I1257</f>
        <v>0</v>
      </c>
      <c r="M1257" s="149" t="s">
        <v>41</v>
      </c>
      <c r="N1257" s="149" t="s">
        <v>25</v>
      </c>
      <c r="O1257" s="153">
        <f>YEAR(I1257)</f>
        <v>2014</v>
      </c>
      <c r="P1257" s="154">
        <f>MONTH(I1257)</f>
        <v>9</v>
      </c>
    </row>
    <row r="1258" spans="1:16">
      <c r="A1258" s="149" t="s">
        <v>2146</v>
      </c>
      <c r="B1258" s="48" t="s">
        <v>993</v>
      </c>
      <c r="C1258" s="149"/>
      <c r="D1258" s="149" t="s">
        <v>3008</v>
      </c>
      <c r="E1258" s="149" t="s">
        <v>1634</v>
      </c>
      <c r="F1258" s="149" t="s">
        <v>914</v>
      </c>
      <c r="G1258" s="149"/>
      <c r="H1258" s="149"/>
      <c r="I1258" s="150">
        <v>41890</v>
      </c>
      <c r="J1258" s="151" t="s">
        <v>12</v>
      </c>
      <c r="K1258" s="150">
        <v>41890</v>
      </c>
      <c r="L1258" s="152">
        <f>K1258-I1258</f>
        <v>0</v>
      </c>
      <c r="M1258" s="149" t="s">
        <v>41</v>
      </c>
      <c r="N1258" s="149" t="s">
        <v>4181</v>
      </c>
      <c r="O1258" s="153">
        <f>YEAR(I1258)</f>
        <v>2014</v>
      </c>
      <c r="P1258" s="154">
        <f>MONTH(I1258)</f>
        <v>9</v>
      </c>
    </row>
    <row r="1259" spans="1:16">
      <c r="A1259" s="149" t="s">
        <v>2004</v>
      </c>
      <c r="B1259" s="48" t="s">
        <v>993</v>
      </c>
      <c r="C1259" s="149"/>
      <c r="D1259" s="149" t="s">
        <v>3008</v>
      </c>
      <c r="E1259" s="149" t="s">
        <v>1634</v>
      </c>
      <c r="F1259" s="149" t="s">
        <v>3374</v>
      </c>
      <c r="G1259" s="149"/>
      <c r="H1259" s="149"/>
      <c r="I1259" s="150">
        <v>41890</v>
      </c>
      <c r="J1259" s="151" t="s">
        <v>12</v>
      </c>
      <c r="K1259" s="150">
        <v>41890</v>
      </c>
      <c r="L1259" s="152">
        <f>K1259-I1259</f>
        <v>0</v>
      </c>
      <c r="M1259" s="149" t="s">
        <v>41</v>
      </c>
      <c r="N1259" s="149" t="s">
        <v>3723</v>
      </c>
      <c r="O1259" s="153">
        <f>YEAR(I1259)</f>
        <v>2014</v>
      </c>
      <c r="P1259" s="154">
        <f>MONTH(I1259)</f>
        <v>9</v>
      </c>
    </row>
    <row r="1260" spans="1:16">
      <c r="A1260" s="149" t="s">
        <v>4174</v>
      </c>
      <c r="B1260" s="48" t="s">
        <v>993</v>
      </c>
      <c r="C1260" s="149"/>
      <c r="D1260" s="149" t="s">
        <v>3008</v>
      </c>
      <c r="E1260" s="149" t="s">
        <v>1634</v>
      </c>
      <c r="F1260" s="149" t="s">
        <v>3259</v>
      </c>
      <c r="G1260" s="149"/>
      <c r="H1260" s="149"/>
      <c r="I1260" s="150">
        <v>41890</v>
      </c>
      <c r="J1260" s="151" t="s">
        <v>12</v>
      </c>
      <c r="K1260" s="150">
        <v>41890</v>
      </c>
      <c r="L1260" s="152">
        <f>K1260-I1260</f>
        <v>0</v>
      </c>
      <c r="M1260" s="149" t="s">
        <v>41</v>
      </c>
      <c r="N1260" s="149" t="s">
        <v>3113</v>
      </c>
      <c r="O1260" s="153">
        <f>YEAR(I1260)</f>
        <v>2014</v>
      </c>
      <c r="P1260" s="154">
        <f>MONTH(I1260)</f>
        <v>9</v>
      </c>
    </row>
    <row r="1261" spans="1:16">
      <c r="A1261" s="149" t="s">
        <v>4175</v>
      </c>
      <c r="B1261" s="48" t="s">
        <v>993</v>
      </c>
      <c r="C1261" s="149"/>
      <c r="D1261" s="149" t="s">
        <v>3008</v>
      </c>
      <c r="E1261" s="149" t="s">
        <v>1634</v>
      </c>
      <c r="F1261" s="149" t="s">
        <v>4179</v>
      </c>
      <c r="G1261" s="149"/>
      <c r="H1261" s="149"/>
      <c r="I1261" s="150">
        <v>41890</v>
      </c>
      <c r="J1261" s="151" t="s">
        <v>12</v>
      </c>
      <c r="K1261" s="150">
        <v>41890</v>
      </c>
      <c r="L1261" s="152">
        <f>K1261-I1261</f>
        <v>0</v>
      </c>
      <c r="M1261" s="149" t="s">
        <v>41</v>
      </c>
      <c r="N1261" s="149" t="s">
        <v>482</v>
      </c>
      <c r="O1261" s="153">
        <f>YEAR(I1261)</f>
        <v>2014</v>
      </c>
      <c r="P1261" s="154">
        <f>MONTH(I1261)</f>
        <v>9</v>
      </c>
    </row>
    <row r="1262" spans="1:16">
      <c r="A1262" s="149" t="s">
        <v>4176</v>
      </c>
      <c r="B1262" s="48" t="s">
        <v>993</v>
      </c>
      <c r="C1262" s="149"/>
      <c r="D1262" s="149" t="s">
        <v>3008</v>
      </c>
      <c r="E1262" s="149" t="s">
        <v>1634</v>
      </c>
      <c r="F1262" s="149" t="s">
        <v>3078</v>
      </c>
      <c r="G1262" s="149"/>
      <c r="H1262" s="149"/>
      <c r="I1262" s="150">
        <v>41890</v>
      </c>
      <c r="J1262" s="151" t="s">
        <v>12</v>
      </c>
      <c r="K1262" s="150">
        <v>41890</v>
      </c>
      <c r="L1262" s="152">
        <f>K1262-I1262</f>
        <v>0</v>
      </c>
      <c r="M1262" s="149" t="s">
        <v>41</v>
      </c>
      <c r="N1262" s="149" t="s">
        <v>25</v>
      </c>
      <c r="O1262" s="153">
        <f>YEAR(I1262)</f>
        <v>2014</v>
      </c>
      <c r="P1262" s="154">
        <f>MONTH(I1262)</f>
        <v>9</v>
      </c>
    </row>
    <row r="1263" spans="1:16">
      <c r="A1263" s="149" t="s">
        <v>4177</v>
      </c>
      <c r="B1263" s="48" t="s">
        <v>993</v>
      </c>
      <c r="C1263" s="149"/>
      <c r="D1263" s="149" t="s">
        <v>3008</v>
      </c>
      <c r="E1263" s="149" t="s">
        <v>1634</v>
      </c>
      <c r="F1263" s="149" t="s">
        <v>3041</v>
      </c>
      <c r="G1263" s="149"/>
      <c r="H1263" s="149"/>
      <c r="I1263" s="150">
        <v>41890</v>
      </c>
      <c r="J1263" s="151" t="s">
        <v>12</v>
      </c>
      <c r="K1263" s="150">
        <v>41890</v>
      </c>
      <c r="L1263" s="152">
        <f>K1263-I1263</f>
        <v>0</v>
      </c>
      <c r="M1263" s="149" t="s">
        <v>41</v>
      </c>
      <c r="N1263" s="149" t="s">
        <v>3113</v>
      </c>
      <c r="O1263" s="153">
        <f>YEAR(I1263)</f>
        <v>2014</v>
      </c>
      <c r="P1263" s="154">
        <f>MONTH(I1263)</f>
        <v>9</v>
      </c>
    </row>
    <row r="1264" spans="1:16">
      <c r="A1264" s="149" t="s">
        <v>4178</v>
      </c>
      <c r="B1264" s="48" t="s">
        <v>993</v>
      </c>
      <c r="C1264" s="149"/>
      <c r="D1264" s="149" t="s">
        <v>3008</v>
      </c>
      <c r="E1264" s="149" t="s">
        <v>1634</v>
      </c>
      <c r="F1264" s="149" t="s">
        <v>846</v>
      </c>
      <c r="G1264" s="149"/>
      <c r="H1264" s="149"/>
      <c r="I1264" s="150">
        <v>41890</v>
      </c>
      <c r="J1264" s="151" t="s">
        <v>12</v>
      </c>
      <c r="K1264" s="150">
        <v>41890</v>
      </c>
      <c r="L1264" s="152">
        <f>K1264-I1264</f>
        <v>0</v>
      </c>
      <c r="M1264" s="149" t="s">
        <v>41</v>
      </c>
      <c r="N1264" s="149" t="s">
        <v>870</v>
      </c>
      <c r="O1264" s="153">
        <f>YEAR(I1264)</f>
        <v>2014</v>
      </c>
      <c r="P1264" s="154">
        <f>MONTH(I1264)</f>
        <v>9</v>
      </c>
    </row>
    <row r="1265" spans="1:16">
      <c r="A1265" s="149" t="s">
        <v>370</v>
      </c>
      <c r="B1265" s="48" t="s">
        <v>993</v>
      </c>
      <c r="C1265" s="149"/>
      <c r="D1265" s="149" t="s">
        <v>3008</v>
      </c>
      <c r="E1265" s="149" t="s">
        <v>1634</v>
      </c>
      <c r="F1265" s="149" t="s">
        <v>2503</v>
      </c>
      <c r="G1265" s="149"/>
      <c r="H1265" s="149"/>
      <c r="I1265" s="150">
        <v>41856</v>
      </c>
      <c r="J1265" s="151" t="s">
        <v>12</v>
      </c>
      <c r="K1265" s="150">
        <v>41856</v>
      </c>
      <c r="L1265" s="152">
        <f>K1265-I1265</f>
        <v>0</v>
      </c>
      <c r="M1265" s="149" t="s">
        <v>41</v>
      </c>
      <c r="N1265" s="149" t="s">
        <v>3473</v>
      </c>
      <c r="O1265" s="153">
        <f>YEAR(I1265)</f>
        <v>2014</v>
      </c>
      <c r="P1265" s="154">
        <f>MONTH(I1265)</f>
        <v>8</v>
      </c>
    </row>
    <row r="1266" spans="1:16">
      <c r="A1266" s="149" t="s">
        <v>4169</v>
      </c>
      <c r="B1266" s="48" t="s">
        <v>993</v>
      </c>
      <c r="C1266" s="149"/>
      <c r="D1266" s="149" t="s">
        <v>3008</v>
      </c>
      <c r="E1266" s="149" t="s">
        <v>1634</v>
      </c>
      <c r="F1266" s="149"/>
      <c r="G1266" s="149"/>
      <c r="H1266" s="149"/>
      <c r="I1266" s="150">
        <v>41856</v>
      </c>
      <c r="J1266" s="151" t="s">
        <v>12</v>
      </c>
      <c r="K1266" s="150">
        <v>41856</v>
      </c>
      <c r="L1266" s="152">
        <f>K1266-I1266</f>
        <v>0</v>
      </c>
      <c r="M1266" s="149" t="s">
        <v>41</v>
      </c>
      <c r="N1266" s="149" t="s">
        <v>3498</v>
      </c>
      <c r="O1266" s="153">
        <f>YEAR(I1266)</f>
        <v>2014</v>
      </c>
      <c r="P1266" s="154">
        <f>MONTH(I1266)</f>
        <v>8</v>
      </c>
    </row>
    <row r="1267" spans="1:16">
      <c r="A1267" s="149" t="s">
        <v>4170</v>
      </c>
      <c r="B1267" s="48" t="s">
        <v>993</v>
      </c>
      <c r="C1267" s="149"/>
      <c r="D1267" s="149" t="s">
        <v>3008</v>
      </c>
      <c r="E1267" s="149" t="s">
        <v>1634</v>
      </c>
      <c r="F1267" s="149" t="s">
        <v>2205</v>
      </c>
      <c r="G1267" s="149"/>
      <c r="H1267" s="149"/>
      <c r="I1267" s="150">
        <v>41856</v>
      </c>
      <c r="J1267" s="151" t="s">
        <v>12</v>
      </c>
      <c r="K1267" s="150">
        <v>41856</v>
      </c>
      <c r="L1267" s="152">
        <f>K1267-I1267</f>
        <v>0</v>
      </c>
      <c r="M1267" s="149" t="s">
        <v>41</v>
      </c>
      <c r="N1267" s="149" t="s">
        <v>3092</v>
      </c>
      <c r="O1267" s="153">
        <f>YEAR(I1267)</f>
        <v>2014</v>
      </c>
      <c r="P1267" s="154">
        <f>MONTH(I1267)</f>
        <v>8</v>
      </c>
    </row>
    <row r="1268" spans="1:16">
      <c r="A1268" s="149" t="s">
        <v>3816</v>
      </c>
      <c r="B1268" s="48" t="s">
        <v>993</v>
      </c>
      <c r="C1268" s="149"/>
      <c r="D1268" s="149" t="s">
        <v>3008</v>
      </c>
      <c r="E1268" s="149" t="s">
        <v>1634</v>
      </c>
      <c r="F1268" s="149" t="s">
        <v>2205</v>
      </c>
      <c r="G1268" s="149"/>
      <c r="H1268" s="149"/>
      <c r="I1268" s="150">
        <v>41856</v>
      </c>
      <c r="J1268" s="151" t="s">
        <v>12</v>
      </c>
      <c r="K1268" s="150">
        <v>41856</v>
      </c>
      <c r="L1268" s="152">
        <f>K1268-I1268</f>
        <v>0</v>
      </c>
      <c r="M1268" s="149" t="s">
        <v>41</v>
      </c>
      <c r="N1268" s="149" t="s">
        <v>870</v>
      </c>
      <c r="O1268" s="153">
        <f>YEAR(I1268)</f>
        <v>2014</v>
      </c>
      <c r="P1268" s="154">
        <f>MONTH(I1268)</f>
        <v>8</v>
      </c>
    </row>
    <row r="1269" spans="1:16">
      <c r="A1269" s="149" t="s">
        <v>4171</v>
      </c>
      <c r="B1269" s="48" t="s">
        <v>993</v>
      </c>
      <c r="C1269" s="149"/>
      <c r="D1269" s="149" t="s">
        <v>3008</v>
      </c>
      <c r="E1269" s="149" t="s">
        <v>1634</v>
      </c>
      <c r="F1269" s="149" t="s">
        <v>914</v>
      </c>
      <c r="G1269" s="149"/>
      <c r="H1269" s="149"/>
      <c r="I1269" s="150">
        <v>41856</v>
      </c>
      <c r="J1269" s="151" t="s">
        <v>12</v>
      </c>
      <c r="K1269" s="150">
        <v>41856</v>
      </c>
      <c r="L1269" s="152">
        <f>K1269-I1269</f>
        <v>0</v>
      </c>
      <c r="M1269" s="149" t="s">
        <v>41</v>
      </c>
      <c r="N1269" s="149" t="s">
        <v>4180</v>
      </c>
      <c r="O1269" s="153">
        <f>YEAR(I1269)</f>
        <v>2014</v>
      </c>
      <c r="P1269" s="154">
        <f>MONTH(I1269)</f>
        <v>8</v>
      </c>
    </row>
    <row r="1270" spans="1:16">
      <c r="A1270" s="149" t="s">
        <v>4172</v>
      </c>
      <c r="B1270" s="48" t="s">
        <v>993</v>
      </c>
      <c r="C1270" s="149"/>
      <c r="D1270" s="149" t="s">
        <v>3008</v>
      </c>
      <c r="E1270" s="149" t="s">
        <v>1634</v>
      </c>
      <c r="F1270" s="149" t="s">
        <v>2168</v>
      </c>
      <c r="G1270" s="149"/>
      <c r="H1270" s="149"/>
      <c r="I1270" s="150">
        <v>41856</v>
      </c>
      <c r="J1270" s="151" t="s">
        <v>12</v>
      </c>
      <c r="K1270" s="150">
        <v>41856</v>
      </c>
      <c r="L1270" s="152">
        <f>K1270-I1270</f>
        <v>0</v>
      </c>
      <c r="M1270" s="149" t="s">
        <v>41</v>
      </c>
      <c r="N1270" s="149" t="s">
        <v>25</v>
      </c>
      <c r="O1270" s="153">
        <f>YEAR(I1270)</f>
        <v>2014</v>
      </c>
      <c r="P1270" s="154">
        <f>MONTH(I1270)</f>
        <v>8</v>
      </c>
    </row>
    <row r="1271" spans="1:16">
      <c r="A1271" s="149" t="s">
        <v>2534</v>
      </c>
      <c r="B1271" s="48" t="s">
        <v>993</v>
      </c>
      <c r="C1271" s="149"/>
      <c r="D1271" s="149" t="s">
        <v>3008</v>
      </c>
      <c r="E1271" s="149" t="s">
        <v>1634</v>
      </c>
      <c r="F1271" s="149" t="s">
        <v>2093</v>
      </c>
      <c r="G1271" s="149"/>
      <c r="H1271" s="149"/>
      <c r="I1271" s="150">
        <v>41856</v>
      </c>
      <c r="J1271" s="151" t="s">
        <v>12</v>
      </c>
      <c r="K1271" s="150">
        <v>41856</v>
      </c>
      <c r="L1271" s="152">
        <f>K1271-I1271</f>
        <v>0</v>
      </c>
      <c r="M1271" s="149" t="s">
        <v>41</v>
      </c>
      <c r="N1271" s="149" t="s">
        <v>4181</v>
      </c>
      <c r="O1271" s="153">
        <f>YEAR(I1271)</f>
        <v>2014</v>
      </c>
      <c r="P1271" s="154">
        <f>MONTH(I1271)</f>
        <v>8</v>
      </c>
    </row>
    <row r="1272" spans="1:16">
      <c r="A1272" s="149" t="s">
        <v>3691</v>
      </c>
      <c r="B1272" s="48" t="s">
        <v>993</v>
      </c>
      <c r="C1272" s="149"/>
      <c r="D1272" s="149" t="s">
        <v>3008</v>
      </c>
      <c r="E1272" s="149" t="s">
        <v>1634</v>
      </c>
      <c r="F1272" s="149" t="s">
        <v>914</v>
      </c>
      <c r="G1272" s="149"/>
      <c r="H1272" s="149"/>
      <c r="I1272" s="150">
        <v>41856</v>
      </c>
      <c r="J1272" s="151" t="s">
        <v>12</v>
      </c>
      <c r="K1272" s="150">
        <v>41856</v>
      </c>
      <c r="L1272" s="152">
        <f>K1272-I1272</f>
        <v>0</v>
      </c>
      <c r="M1272" s="149" t="s">
        <v>41</v>
      </c>
      <c r="N1272" s="149" t="s">
        <v>3092</v>
      </c>
      <c r="O1272" s="153">
        <f>YEAR(I1272)</f>
        <v>2014</v>
      </c>
      <c r="P1272" s="154">
        <f>MONTH(I1272)</f>
        <v>8</v>
      </c>
    </row>
    <row r="1273" spans="1:16">
      <c r="A1273" s="149" t="s">
        <v>3957</v>
      </c>
      <c r="B1273" s="48" t="s">
        <v>993</v>
      </c>
      <c r="C1273" s="149"/>
      <c r="D1273" s="149" t="s">
        <v>3008</v>
      </c>
      <c r="E1273" s="149" t="s">
        <v>1634</v>
      </c>
      <c r="F1273" s="149" t="s">
        <v>3078</v>
      </c>
      <c r="G1273" s="149"/>
      <c r="H1273" s="149"/>
      <c r="I1273" s="150">
        <v>41856</v>
      </c>
      <c r="J1273" s="151" t="s">
        <v>12</v>
      </c>
      <c r="K1273" s="150">
        <v>41856</v>
      </c>
      <c r="L1273" s="152">
        <f>K1273-I1273</f>
        <v>0</v>
      </c>
      <c r="M1273" s="149" t="s">
        <v>41</v>
      </c>
      <c r="N1273" s="149" t="s">
        <v>3092</v>
      </c>
      <c r="O1273" s="153">
        <f>YEAR(I1273)</f>
        <v>2014</v>
      </c>
      <c r="P1273" s="154">
        <f>MONTH(I1273)</f>
        <v>8</v>
      </c>
    </row>
    <row r="1274" spans="1:16">
      <c r="A1274" s="149" t="s">
        <v>4173</v>
      </c>
      <c r="B1274" s="48" t="s">
        <v>993</v>
      </c>
      <c r="C1274" s="149"/>
      <c r="D1274" s="149" t="s">
        <v>3008</v>
      </c>
      <c r="E1274" s="149" t="s">
        <v>1634</v>
      </c>
      <c r="F1274" s="149" t="s">
        <v>3079</v>
      </c>
      <c r="G1274" s="149"/>
      <c r="H1274" s="149"/>
      <c r="I1274" s="150">
        <v>41856</v>
      </c>
      <c r="J1274" s="151" t="s">
        <v>12</v>
      </c>
      <c r="K1274" s="150">
        <v>41856</v>
      </c>
      <c r="L1274" s="152">
        <f>K1274-I1274</f>
        <v>0</v>
      </c>
      <c r="M1274" s="149" t="s">
        <v>41</v>
      </c>
      <c r="N1274" s="149" t="s">
        <v>3223</v>
      </c>
      <c r="O1274" s="153">
        <f>YEAR(I1274)</f>
        <v>2014</v>
      </c>
      <c r="P1274" s="154">
        <f>MONTH(I1274)</f>
        <v>8</v>
      </c>
    </row>
    <row r="1275" spans="1:16">
      <c r="A1275" s="149" t="s">
        <v>3947</v>
      </c>
      <c r="B1275" s="48" t="s">
        <v>830</v>
      </c>
      <c r="C1275" s="149"/>
      <c r="D1275" s="149" t="s">
        <v>3008</v>
      </c>
      <c r="E1275" s="149" t="s">
        <v>1634</v>
      </c>
      <c r="F1275" s="149" t="s">
        <v>3419</v>
      </c>
      <c r="G1275" s="155"/>
      <c r="H1275" s="155"/>
      <c r="I1275" s="163">
        <v>41831</v>
      </c>
      <c r="J1275" s="151" t="s">
        <v>12</v>
      </c>
      <c r="K1275" s="150">
        <v>41831</v>
      </c>
      <c r="L1275" s="152">
        <f>K1275-I1275</f>
        <v>0</v>
      </c>
      <c r="M1275" s="149" t="s">
        <v>41</v>
      </c>
      <c r="N1275" s="149" t="s">
        <v>25</v>
      </c>
      <c r="O1275" s="153">
        <f>YEAR(I1275)</f>
        <v>2014</v>
      </c>
      <c r="P1275" s="154">
        <f>MONTH(I1275)</f>
        <v>7</v>
      </c>
    </row>
    <row r="1276" spans="1:16">
      <c r="A1276" s="149" t="s">
        <v>3347</v>
      </c>
      <c r="B1276" s="48" t="s">
        <v>830</v>
      </c>
      <c r="C1276" s="149"/>
      <c r="D1276" s="149" t="s">
        <v>3008</v>
      </c>
      <c r="E1276" s="149" t="s">
        <v>1634</v>
      </c>
      <c r="F1276" s="149" t="s">
        <v>1977</v>
      </c>
      <c r="G1276" s="155"/>
      <c r="H1276" s="155"/>
      <c r="I1276" s="163">
        <v>41831</v>
      </c>
      <c r="J1276" s="151" t="s">
        <v>12</v>
      </c>
      <c r="K1276" s="150">
        <v>41831</v>
      </c>
      <c r="L1276" s="152">
        <f>K1276-I1276</f>
        <v>0</v>
      </c>
      <c r="M1276" s="149" t="s">
        <v>41</v>
      </c>
      <c r="N1276" s="149" t="s">
        <v>3150</v>
      </c>
      <c r="O1276" s="153">
        <f>YEAR(I1276)</f>
        <v>2014</v>
      </c>
      <c r="P1276" s="154">
        <f>MONTH(I1276)</f>
        <v>7</v>
      </c>
    </row>
    <row r="1277" spans="1:16">
      <c r="A1277" s="149" t="s">
        <v>3948</v>
      </c>
      <c r="B1277" s="48" t="s">
        <v>830</v>
      </c>
      <c r="C1277" s="149"/>
      <c r="D1277" s="149" t="s">
        <v>3008</v>
      </c>
      <c r="E1277" s="149" t="s">
        <v>1634</v>
      </c>
      <c r="F1277" s="149" t="s">
        <v>3419</v>
      </c>
      <c r="G1277" s="155"/>
      <c r="H1277" s="155"/>
      <c r="I1277" s="163">
        <v>41831</v>
      </c>
      <c r="J1277" s="151" t="s">
        <v>12</v>
      </c>
      <c r="K1277" s="150">
        <v>41831</v>
      </c>
      <c r="L1277" s="152">
        <f>K1277-I1277</f>
        <v>0</v>
      </c>
      <c r="M1277" s="149" t="s">
        <v>41</v>
      </c>
      <c r="N1277" s="149" t="s">
        <v>25</v>
      </c>
      <c r="O1277" s="153">
        <f>YEAR(I1277)</f>
        <v>2014</v>
      </c>
      <c r="P1277" s="154">
        <f>MONTH(I1277)</f>
        <v>7</v>
      </c>
    </row>
    <row r="1278" spans="1:16">
      <c r="A1278" s="149" t="s">
        <v>3940</v>
      </c>
      <c r="B1278" s="48" t="s">
        <v>830</v>
      </c>
      <c r="C1278" s="149"/>
      <c r="D1278" s="149" t="s">
        <v>3008</v>
      </c>
      <c r="E1278" s="149" t="s">
        <v>1634</v>
      </c>
      <c r="F1278" s="149" t="s">
        <v>3976</v>
      </c>
      <c r="G1278" s="155"/>
      <c r="H1278" s="155"/>
      <c r="I1278" s="163">
        <v>41831</v>
      </c>
      <c r="J1278" s="151" t="s">
        <v>12</v>
      </c>
      <c r="K1278" s="150">
        <v>41831</v>
      </c>
      <c r="L1278" s="152">
        <f>K1278-I1278</f>
        <v>0</v>
      </c>
      <c r="M1278" s="149" t="s">
        <v>41</v>
      </c>
      <c r="N1278" s="149" t="s">
        <v>482</v>
      </c>
      <c r="O1278" s="153">
        <f>YEAR(I1278)</f>
        <v>2014</v>
      </c>
      <c r="P1278" s="154">
        <f>MONTH(I1278)</f>
        <v>7</v>
      </c>
    </row>
    <row r="1279" spans="1:16">
      <c r="A1279" s="149" t="s">
        <v>3949</v>
      </c>
      <c r="B1279" s="48" t="s">
        <v>830</v>
      </c>
      <c r="C1279" s="149"/>
      <c r="D1279" s="149" t="s">
        <v>3008</v>
      </c>
      <c r="E1279" s="149" t="s">
        <v>1634</v>
      </c>
      <c r="F1279" s="149" t="s">
        <v>844</v>
      </c>
      <c r="G1279" s="155"/>
      <c r="H1279" s="155"/>
      <c r="I1279" s="163">
        <v>41831</v>
      </c>
      <c r="J1279" s="151" t="s">
        <v>12</v>
      </c>
      <c r="K1279" s="150">
        <v>41831</v>
      </c>
      <c r="L1279" s="152">
        <f>K1279-I1279</f>
        <v>0</v>
      </c>
      <c r="M1279" s="149" t="s">
        <v>41</v>
      </c>
      <c r="N1279" s="149" t="s">
        <v>25</v>
      </c>
      <c r="O1279" s="153">
        <f>YEAR(I1279)</f>
        <v>2014</v>
      </c>
      <c r="P1279" s="154">
        <f>MONTH(I1279)</f>
        <v>7</v>
      </c>
    </row>
    <row r="1280" spans="1:16">
      <c r="A1280" s="149" t="s">
        <v>3651</v>
      </c>
      <c r="B1280" s="48" t="s">
        <v>15</v>
      </c>
      <c r="C1280" s="149" t="s">
        <v>826</v>
      </c>
      <c r="D1280" s="149" t="s">
        <v>3005</v>
      </c>
      <c r="E1280" s="149" t="s">
        <v>1634</v>
      </c>
      <c r="F1280" s="149" t="s">
        <v>3078</v>
      </c>
      <c r="G1280" s="155"/>
      <c r="H1280" s="155"/>
      <c r="I1280" s="163">
        <v>41820</v>
      </c>
      <c r="J1280" s="164" t="s">
        <v>12</v>
      </c>
      <c r="K1280" s="150">
        <v>41820</v>
      </c>
      <c r="L1280" s="152">
        <f>K1280-I1280</f>
        <v>0</v>
      </c>
      <c r="M1280" s="149" t="s">
        <v>41</v>
      </c>
      <c r="N1280" s="149" t="s">
        <v>3658</v>
      </c>
      <c r="O1280" s="153">
        <f>YEAR(I1280)</f>
        <v>2014</v>
      </c>
      <c r="P1280" s="154">
        <f>MONTH(I1280)</f>
        <v>6</v>
      </c>
    </row>
    <row r="1281" spans="1:16">
      <c r="A1281" s="149" t="s">
        <v>3652</v>
      </c>
      <c r="B1281" s="48" t="s">
        <v>15</v>
      </c>
      <c r="C1281" s="149" t="s">
        <v>826</v>
      </c>
      <c r="D1281" s="149" t="s">
        <v>3005</v>
      </c>
      <c r="E1281" s="149" t="s">
        <v>1634</v>
      </c>
      <c r="F1281" s="149" t="s">
        <v>2591</v>
      </c>
      <c r="G1281" s="155"/>
      <c r="H1281" s="155"/>
      <c r="I1281" s="163">
        <v>41820</v>
      </c>
      <c r="J1281" s="164" t="s">
        <v>12</v>
      </c>
      <c r="K1281" s="150">
        <v>41820</v>
      </c>
      <c r="L1281" s="152">
        <f>K1281-I1281</f>
        <v>0</v>
      </c>
      <c r="M1281" s="149" t="s">
        <v>41</v>
      </c>
      <c r="N1281" s="149" t="s">
        <v>3658</v>
      </c>
      <c r="O1281" s="153">
        <f>YEAR(I1281)</f>
        <v>2014</v>
      </c>
      <c r="P1281" s="154">
        <f>MONTH(I1281)</f>
        <v>6</v>
      </c>
    </row>
    <row r="1282" spans="1:16">
      <c r="A1282" s="149" t="s">
        <v>3653</v>
      </c>
      <c r="B1282" s="48" t="s">
        <v>15</v>
      </c>
      <c r="C1282" s="149" t="s">
        <v>826</v>
      </c>
      <c r="D1282" s="149" t="s">
        <v>3005</v>
      </c>
      <c r="E1282" s="149" t="s">
        <v>1634</v>
      </c>
      <c r="F1282" s="149" t="s">
        <v>914</v>
      </c>
      <c r="G1282" s="149"/>
      <c r="H1282" s="149"/>
      <c r="I1282" s="163">
        <v>41820</v>
      </c>
      <c r="J1282" s="164" t="s">
        <v>12</v>
      </c>
      <c r="K1282" s="150">
        <v>41820</v>
      </c>
      <c r="L1282" s="152">
        <f>K1282-I1282</f>
        <v>0</v>
      </c>
      <c r="M1282" s="149" t="s">
        <v>41</v>
      </c>
      <c r="N1282" s="149" t="s">
        <v>3659</v>
      </c>
      <c r="O1282" s="153">
        <f>YEAR(I1282)</f>
        <v>2014</v>
      </c>
      <c r="P1282" s="154">
        <f>MONTH(I1282)</f>
        <v>6</v>
      </c>
    </row>
    <row r="1283" spans="1:16">
      <c r="A1283" s="149" t="s">
        <v>3654</v>
      </c>
      <c r="B1283" s="48" t="s">
        <v>15</v>
      </c>
      <c r="C1283" s="149" t="s">
        <v>826</v>
      </c>
      <c r="D1283" s="149" t="s">
        <v>3005</v>
      </c>
      <c r="E1283" s="149" t="s">
        <v>1634</v>
      </c>
      <c r="F1283" s="149" t="s">
        <v>3078</v>
      </c>
      <c r="G1283" s="149"/>
      <c r="H1283" s="149"/>
      <c r="I1283" s="163">
        <v>41820</v>
      </c>
      <c r="J1283" s="164" t="s">
        <v>12</v>
      </c>
      <c r="K1283" s="150">
        <v>41820</v>
      </c>
      <c r="L1283" s="152">
        <f>K1283-I1283</f>
        <v>0</v>
      </c>
      <c r="M1283" s="149" t="s">
        <v>717</v>
      </c>
      <c r="N1283" s="149" t="s">
        <v>94</v>
      </c>
      <c r="O1283" s="153">
        <f>YEAR(I1283)</f>
        <v>2014</v>
      </c>
      <c r="P1283" s="154">
        <f>MONTH(I1283)</f>
        <v>6</v>
      </c>
    </row>
    <row r="1284" spans="1:16">
      <c r="A1284" s="149" t="s">
        <v>3655</v>
      </c>
      <c r="B1284" s="48" t="s">
        <v>15</v>
      </c>
      <c r="C1284" s="149" t="s">
        <v>826</v>
      </c>
      <c r="D1284" s="149" t="s">
        <v>3005</v>
      </c>
      <c r="E1284" s="149" t="s">
        <v>1634</v>
      </c>
      <c r="F1284" s="149" t="s">
        <v>2514</v>
      </c>
      <c r="G1284" s="155"/>
      <c r="H1284" s="155"/>
      <c r="I1284" s="163">
        <v>41820</v>
      </c>
      <c r="J1284" s="164" t="s">
        <v>12</v>
      </c>
      <c r="K1284" s="150">
        <v>41820</v>
      </c>
      <c r="L1284" s="152">
        <f>K1284-I1284</f>
        <v>0</v>
      </c>
      <c r="M1284" s="149" t="s">
        <v>41</v>
      </c>
      <c r="N1284" s="149" t="s">
        <v>3660</v>
      </c>
      <c r="O1284" s="153">
        <f>YEAR(I1284)</f>
        <v>2014</v>
      </c>
      <c r="P1284" s="154">
        <f>MONTH(I1284)</f>
        <v>6</v>
      </c>
    </row>
    <row r="1285" spans="1:16">
      <c r="A1285" s="149" t="s">
        <v>3656</v>
      </c>
      <c r="B1285" s="48" t="s">
        <v>15</v>
      </c>
      <c r="C1285" s="149" t="s">
        <v>826</v>
      </c>
      <c r="D1285" s="149" t="s">
        <v>3005</v>
      </c>
      <c r="E1285" s="149" t="s">
        <v>1634</v>
      </c>
      <c r="F1285" s="149" t="s">
        <v>914</v>
      </c>
      <c r="G1285" s="155"/>
      <c r="H1285" s="155"/>
      <c r="I1285" s="163">
        <v>41820</v>
      </c>
      <c r="J1285" s="164" t="s">
        <v>12</v>
      </c>
      <c r="K1285" s="150">
        <v>41820</v>
      </c>
      <c r="L1285" s="152">
        <f>K1285-I1285</f>
        <v>0</v>
      </c>
      <c r="M1285" s="149" t="s">
        <v>41</v>
      </c>
      <c r="N1285" s="149" t="s">
        <v>3661</v>
      </c>
      <c r="O1285" s="153">
        <f>YEAR(I1285)</f>
        <v>2014</v>
      </c>
      <c r="P1285" s="154">
        <f>MONTH(I1285)</f>
        <v>6</v>
      </c>
    </row>
    <row r="1286" spans="1:16">
      <c r="A1286" s="149" t="s">
        <v>3657</v>
      </c>
      <c r="B1286" s="48" t="s">
        <v>15</v>
      </c>
      <c r="C1286" s="149" t="s">
        <v>826</v>
      </c>
      <c r="D1286" s="149" t="s">
        <v>3005</v>
      </c>
      <c r="E1286" s="149" t="s">
        <v>1634</v>
      </c>
      <c r="F1286" s="149" t="s">
        <v>3256</v>
      </c>
      <c r="G1286" s="149"/>
      <c r="H1286" s="149"/>
      <c r="I1286" s="163">
        <v>41820</v>
      </c>
      <c r="J1286" s="164" t="s">
        <v>12</v>
      </c>
      <c r="K1286" s="150">
        <v>41820</v>
      </c>
      <c r="L1286" s="152">
        <f>K1286-I1286</f>
        <v>0</v>
      </c>
      <c r="M1286" s="149" t="s">
        <v>41</v>
      </c>
      <c r="N1286" s="149" t="s">
        <v>3662</v>
      </c>
      <c r="O1286" s="153">
        <f>YEAR(I1286)</f>
        <v>2014</v>
      </c>
      <c r="P1286" s="154">
        <f>MONTH(I1286)</f>
        <v>6</v>
      </c>
    </row>
    <row r="1287" spans="1:16">
      <c r="A1287" s="149" t="s">
        <v>3942</v>
      </c>
      <c r="B1287" s="48" t="s">
        <v>830</v>
      </c>
      <c r="C1287" s="149"/>
      <c r="D1287" s="149" t="s">
        <v>3008</v>
      </c>
      <c r="E1287" s="149" t="s">
        <v>1634</v>
      </c>
      <c r="F1287" s="149" t="s">
        <v>3078</v>
      </c>
      <c r="G1287" s="149"/>
      <c r="H1287" s="149"/>
      <c r="I1287" s="150">
        <v>41801</v>
      </c>
      <c r="J1287" s="151" t="s">
        <v>12</v>
      </c>
      <c r="K1287" s="165">
        <v>41801</v>
      </c>
      <c r="L1287" s="152">
        <f>K1287-I1287</f>
        <v>0</v>
      </c>
      <c r="M1287" s="149" t="s">
        <v>41</v>
      </c>
      <c r="N1287" s="149" t="s">
        <v>3990</v>
      </c>
      <c r="O1287" s="153">
        <f>YEAR(I1287)</f>
        <v>2014</v>
      </c>
      <c r="P1287" s="154">
        <f>MONTH(I1287)</f>
        <v>6</v>
      </c>
    </row>
    <row r="1288" spans="1:16">
      <c r="A1288" s="149" t="s">
        <v>3943</v>
      </c>
      <c r="B1288" s="48" t="s">
        <v>830</v>
      </c>
      <c r="C1288" s="149"/>
      <c r="D1288" s="149" t="s">
        <v>3008</v>
      </c>
      <c r="E1288" s="149" t="s">
        <v>1634</v>
      </c>
      <c r="F1288" s="149" t="s">
        <v>3977</v>
      </c>
      <c r="G1288" s="149"/>
      <c r="H1288" s="149"/>
      <c r="I1288" s="150">
        <v>41801</v>
      </c>
      <c r="J1288" s="151" t="s">
        <v>12</v>
      </c>
      <c r="K1288" s="150">
        <v>41801</v>
      </c>
      <c r="L1288" s="152">
        <f>K1288-I1288</f>
        <v>0</v>
      </c>
      <c r="M1288" s="149" t="s">
        <v>41</v>
      </c>
      <c r="N1288" s="149" t="s">
        <v>3425</v>
      </c>
      <c r="O1288" s="153">
        <f>YEAR(I1288)</f>
        <v>2014</v>
      </c>
      <c r="P1288" s="154">
        <f>MONTH(I1288)</f>
        <v>6</v>
      </c>
    </row>
    <row r="1289" spans="1:16">
      <c r="A1289" s="149" t="s">
        <v>3944</v>
      </c>
      <c r="B1289" s="48" t="s">
        <v>830</v>
      </c>
      <c r="C1289" s="149"/>
      <c r="D1289" s="149" t="s">
        <v>3008</v>
      </c>
      <c r="E1289" s="149" t="s">
        <v>1634</v>
      </c>
      <c r="F1289" s="149" t="s">
        <v>3978</v>
      </c>
      <c r="G1289" s="149"/>
      <c r="H1289" s="149"/>
      <c r="I1289" s="150">
        <v>41801</v>
      </c>
      <c r="J1289" s="151" t="s">
        <v>12</v>
      </c>
      <c r="K1289" s="150">
        <v>41801</v>
      </c>
      <c r="L1289" s="152">
        <f>K1289-I1289</f>
        <v>0</v>
      </c>
      <c r="M1289" s="149" t="s">
        <v>41</v>
      </c>
      <c r="N1289" s="149" t="s">
        <v>482</v>
      </c>
      <c r="O1289" s="153">
        <f>YEAR(I1289)</f>
        <v>2014</v>
      </c>
      <c r="P1289" s="154">
        <f>MONTH(I1289)</f>
        <v>6</v>
      </c>
    </row>
    <row r="1290" spans="1:16">
      <c r="A1290" s="149" t="s">
        <v>3939</v>
      </c>
      <c r="B1290" s="48" t="s">
        <v>830</v>
      </c>
      <c r="C1290" s="149"/>
      <c r="D1290" s="149" t="s">
        <v>3008</v>
      </c>
      <c r="E1290" s="149" t="s">
        <v>1634</v>
      </c>
      <c r="F1290" s="149" t="s">
        <v>3561</v>
      </c>
      <c r="G1290" s="149"/>
      <c r="H1290" s="149"/>
      <c r="I1290" s="150">
        <v>41801</v>
      </c>
      <c r="J1290" s="151" t="s">
        <v>12</v>
      </c>
      <c r="K1290" s="150">
        <v>41801</v>
      </c>
      <c r="L1290" s="152">
        <f>K1290-I1290</f>
        <v>0</v>
      </c>
      <c r="M1290" s="149" t="s">
        <v>41</v>
      </c>
      <c r="N1290" s="149" t="s">
        <v>3991</v>
      </c>
      <c r="O1290" s="153">
        <f>YEAR(I1290)</f>
        <v>2014</v>
      </c>
      <c r="P1290" s="154">
        <f>MONTH(I1290)</f>
        <v>6</v>
      </c>
    </row>
    <row r="1291" spans="1:16">
      <c r="A1291" s="149" t="s">
        <v>3945</v>
      </c>
      <c r="B1291" s="48" t="s">
        <v>830</v>
      </c>
      <c r="C1291" s="149"/>
      <c r="D1291" s="149" t="s">
        <v>3008</v>
      </c>
      <c r="E1291" s="149" t="s">
        <v>1634</v>
      </c>
      <c r="F1291" s="149" t="s">
        <v>3977</v>
      </c>
      <c r="G1291" s="149"/>
      <c r="H1291" s="149"/>
      <c r="I1291" s="150">
        <v>41801</v>
      </c>
      <c r="J1291" s="151" t="s">
        <v>12</v>
      </c>
      <c r="K1291" s="165">
        <v>41801</v>
      </c>
      <c r="L1291" s="152">
        <f>K1291-I1291</f>
        <v>0</v>
      </c>
      <c r="M1291" s="149" t="s">
        <v>41</v>
      </c>
      <c r="N1291" s="149" t="s">
        <v>3992</v>
      </c>
      <c r="O1291" s="153">
        <f>YEAR(I1291)</f>
        <v>2014</v>
      </c>
      <c r="P1291" s="154">
        <f>MONTH(I1291)</f>
        <v>6</v>
      </c>
    </row>
    <row r="1292" spans="1:16">
      <c r="A1292" s="149" t="s">
        <v>2490</v>
      </c>
      <c r="B1292" s="48" t="s">
        <v>830</v>
      </c>
      <c r="C1292" s="149"/>
      <c r="D1292" s="149" t="s">
        <v>3008</v>
      </c>
      <c r="E1292" s="149" t="s">
        <v>1634</v>
      </c>
      <c r="F1292" s="149" t="s">
        <v>1972</v>
      </c>
      <c r="G1292" s="155"/>
      <c r="H1292" s="155"/>
      <c r="I1292" s="163">
        <v>41801</v>
      </c>
      <c r="J1292" s="151" t="s">
        <v>12</v>
      </c>
      <c r="K1292" s="150">
        <v>41801</v>
      </c>
      <c r="L1292" s="152">
        <f>K1292-I1292</f>
        <v>0</v>
      </c>
      <c r="M1292" s="149" t="s">
        <v>41</v>
      </c>
      <c r="N1292" s="149" t="s">
        <v>3993</v>
      </c>
      <c r="O1292" s="153">
        <f>YEAR(I1292)</f>
        <v>2014</v>
      </c>
      <c r="P1292" s="154">
        <f>MONTH(I1292)</f>
        <v>6</v>
      </c>
    </row>
    <row r="1293" spans="1:16">
      <c r="A1293" s="149" t="s">
        <v>3946</v>
      </c>
      <c r="B1293" s="48" t="s">
        <v>830</v>
      </c>
      <c r="C1293" s="149"/>
      <c r="D1293" s="149" t="s">
        <v>3008</v>
      </c>
      <c r="E1293" s="149" t="s">
        <v>1634</v>
      </c>
      <c r="F1293" s="149" t="s">
        <v>3979</v>
      </c>
      <c r="G1293" s="149"/>
      <c r="H1293" s="149"/>
      <c r="I1293" s="150">
        <v>41801</v>
      </c>
      <c r="J1293" s="151" t="s">
        <v>12</v>
      </c>
      <c r="K1293" s="150">
        <v>41801</v>
      </c>
      <c r="L1293" s="152">
        <f>K1293-I1293</f>
        <v>0</v>
      </c>
      <c r="M1293" s="149" t="s">
        <v>41</v>
      </c>
      <c r="N1293" s="149" t="s">
        <v>3994</v>
      </c>
      <c r="O1293" s="153">
        <f>YEAR(I1293)</f>
        <v>2014</v>
      </c>
      <c r="P1293" s="154">
        <f>MONTH(I1293)</f>
        <v>6</v>
      </c>
    </row>
    <row r="1294" spans="1:16">
      <c r="A1294" s="149" t="s">
        <v>3105</v>
      </c>
      <c r="B1294" s="48" t="s">
        <v>830</v>
      </c>
      <c r="C1294" s="149"/>
      <c r="D1294" s="149" t="s">
        <v>3008</v>
      </c>
      <c r="E1294" s="149" t="s">
        <v>1634</v>
      </c>
      <c r="F1294" s="149" t="s">
        <v>3078</v>
      </c>
      <c r="G1294" s="155"/>
      <c r="H1294" s="155"/>
      <c r="I1294" s="163">
        <v>41801</v>
      </c>
      <c r="J1294" s="151" t="s">
        <v>12</v>
      </c>
      <c r="K1294" s="150">
        <v>41801</v>
      </c>
      <c r="L1294" s="152">
        <f>K1294-I1294</f>
        <v>0</v>
      </c>
      <c r="M1294" s="149" t="s">
        <v>41</v>
      </c>
      <c r="N1294" s="149" t="s">
        <v>3995</v>
      </c>
      <c r="O1294" s="153">
        <f>YEAR(I1294)</f>
        <v>2014</v>
      </c>
      <c r="P1294" s="154">
        <f>MONTH(I1294)</f>
        <v>6</v>
      </c>
    </row>
    <row r="1295" spans="1:16">
      <c r="A1295" s="149" t="s">
        <v>3937</v>
      </c>
      <c r="B1295" s="48" t="s">
        <v>830</v>
      </c>
      <c r="C1295" s="149"/>
      <c r="D1295" s="149" t="s">
        <v>3008</v>
      </c>
      <c r="E1295" s="149" t="s">
        <v>1634</v>
      </c>
      <c r="F1295" s="149" t="s">
        <v>2205</v>
      </c>
      <c r="G1295" s="155"/>
      <c r="H1295" s="155"/>
      <c r="I1295" s="163">
        <v>41768</v>
      </c>
      <c r="J1295" s="151" t="s">
        <v>12</v>
      </c>
      <c r="K1295" s="150">
        <v>41768</v>
      </c>
      <c r="L1295" s="152">
        <f>K1295-I1295</f>
        <v>0</v>
      </c>
      <c r="M1295" s="149" t="s">
        <v>41</v>
      </c>
      <c r="N1295" s="149" t="s">
        <v>3444</v>
      </c>
      <c r="O1295" s="153">
        <f>YEAR(I1295)</f>
        <v>2014</v>
      </c>
      <c r="P1295" s="154">
        <f>MONTH(I1295)</f>
        <v>5</v>
      </c>
    </row>
    <row r="1296" spans="1:16">
      <c r="A1296" s="149" t="s">
        <v>3938</v>
      </c>
      <c r="B1296" s="48" t="s">
        <v>830</v>
      </c>
      <c r="C1296" s="149"/>
      <c r="D1296" s="149" t="s">
        <v>3008</v>
      </c>
      <c r="E1296" s="149" t="s">
        <v>1634</v>
      </c>
      <c r="F1296" s="149" t="s">
        <v>3975</v>
      </c>
      <c r="G1296" s="155"/>
      <c r="H1296" s="155"/>
      <c r="I1296" s="163">
        <v>41768</v>
      </c>
      <c r="J1296" s="151" t="s">
        <v>12</v>
      </c>
      <c r="K1296" s="150">
        <v>41768</v>
      </c>
      <c r="L1296" s="152">
        <f>K1296-I1296</f>
        <v>0</v>
      </c>
      <c r="M1296" s="149" t="s">
        <v>717</v>
      </c>
      <c r="N1296" s="149" t="s">
        <v>3987</v>
      </c>
      <c r="O1296" s="153">
        <f>YEAR(I1296)</f>
        <v>2014</v>
      </c>
      <c r="P1296" s="154">
        <f>MONTH(I1296)</f>
        <v>5</v>
      </c>
    </row>
    <row r="1297" spans="1:16">
      <c r="A1297" s="149" t="s">
        <v>3939</v>
      </c>
      <c r="B1297" s="48" t="s">
        <v>830</v>
      </c>
      <c r="C1297" s="149"/>
      <c r="D1297" s="149" t="s">
        <v>3008</v>
      </c>
      <c r="E1297" s="149" t="s">
        <v>1634</v>
      </c>
      <c r="F1297" s="149" t="s">
        <v>3561</v>
      </c>
      <c r="G1297" s="149"/>
      <c r="H1297" s="149"/>
      <c r="I1297" s="150">
        <v>41768</v>
      </c>
      <c r="J1297" s="151" t="s">
        <v>12</v>
      </c>
      <c r="K1297" s="150">
        <v>41768</v>
      </c>
      <c r="L1297" s="152">
        <f>K1297-I1297</f>
        <v>0</v>
      </c>
      <c r="M1297" s="149" t="s">
        <v>41</v>
      </c>
      <c r="N1297" s="149" t="s">
        <v>25</v>
      </c>
      <c r="O1297" s="153">
        <f>YEAR(I1297)</f>
        <v>2014</v>
      </c>
      <c r="P1297" s="154">
        <f>MONTH(I1297)</f>
        <v>5</v>
      </c>
    </row>
    <row r="1298" spans="1:16">
      <c r="A1298" s="149" t="s">
        <v>3940</v>
      </c>
      <c r="B1298" s="48" t="s">
        <v>830</v>
      </c>
      <c r="C1298" s="149"/>
      <c r="D1298" s="149" t="s">
        <v>3008</v>
      </c>
      <c r="E1298" s="149" t="s">
        <v>1634</v>
      </c>
      <c r="F1298" s="149" t="s">
        <v>3976</v>
      </c>
      <c r="G1298" s="149"/>
      <c r="H1298" s="149"/>
      <c r="I1298" s="150">
        <v>41768</v>
      </c>
      <c r="J1298" s="151" t="s">
        <v>12</v>
      </c>
      <c r="K1298" s="150">
        <v>41768</v>
      </c>
      <c r="L1298" s="152">
        <f>K1298-I1298</f>
        <v>0</v>
      </c>
      <c r="M1298" s="149" t="s">
        <v>41</v>
      </c>
      <c r="N1298" s="149" t="s">
        <v>3988</v>
      </c>
      <c r="O1298" s="153">
        <f>YEAR(I1298)</f>
        <v>2014</v>
      </c>
      <c r="P1298" s="154">
        <f>MONTH(I1298)</f>
        <v>5</v>
      </c>
    </row>
    <row r="1299" spans="1:16">
      <c r="A1299" s="149" t="s">
        <v>3654</v>
      </c>
      <c r="B1299" s="48" t="s">
        <v>830</v>
      </c>
      <c r="C1299" s="149"/>
      <c r="D1299" s="149" t="s">
        <v>3008</v>
      </c>
      <c r="E1299" s="149" t="s">
        <v>1634</v>
      </c>
      <c r="F1299" s="149" t="s">
        <v>3078</v>
      </c>
      <c r="G1299" s="155"/>
      <c r="H1299" s="155"/>
      <c r="I1299" s="163">
        <v>41768</v>
      </c>
      <c r="J1299" s="151" t="s">
        <v>12</v>
      </c>
      <c r="K1299" s="150">
        <v>41768</v>
      </c>
      <c r="L1299" s="152">
        <f>K1299-I1299</f>
        <v>0</v>
      </c>
      <c r="M1299" s="149" t="s">
        <v>41</v>
      </c>
      <c r="N1299" s="149" t="s">
        <v>3989</v>
      </c>
      <c r="O1299" s="153">
        <f>YEAR(I1299)</f>
        <v>2014</v>
      </c>
      <c r="P1299" s="154">
        <f>MONTH(I1299)</f>
        <v>5</v>
      </c>
    </row>
    <row r="1300" spans="1:16">
      <c r="A1300" s="149" t="s">
        <v>3941</v>
      </c>
      <c r="B1300" s="48" t="s">
        <v>830</v>
      </c>
      <c r="C1300" s="149"/>
      <c r="D1300" s="149" t="s">
        <v>3008</v>
      </c>
      <c r="E1300" s="149" t="s">
        <v>1634</v>
      </c>
      <c r="F1300" s="149" t="s">
        <v>3975</v>
      </c>
      <c r="G1300" s="149"/>
      <c r="H1300" s="149"/>
      <c r="I1300" s="150">
        <v>41768</v>
      </c>
      <c r="J1300" s="151" t="s">
        <v>12</v>
      </c>
      <c r="K1300" s="150">
        <v>41768</v>
      </c>
      <c r="L1300" s="152">
        <f>K1300-I1300</f>
        <v>0</v>
      </c>
      <c r="M1300" s="149" t="s">
        <v>41</v>
      </c>
      <c r="N1300" s="149" t="s">
        <v>3989</v>
      </c>
      <c r="O1300" s="153">
        <f>YEAR(I1300)</f>
        <v>2014</v>
      </c>
      <c r="P1300" s="154">
        <f>MONTH(I1300)</f>
        <v>5</v>
      </c>
    </row>
    <row r="1301" spans="1:16">
      <c r="A1301" s="149" t="s">
        <v>3649</v>
      </c>
      <c r="B1301" s="48" t="s">
        <v>15</v>
      </c>
      <c r="C1301" s="149" t="s">
        <v>826</v>
      </c>
      <c r="D1301" s="149" t="s">
        <v>3005</v>
      </c>
      <c r="E1301" s="149" t="s">
        <v>1634</v>
      </c>
      <c r="F1301" s="149" t="s">
        <v>3525</v>
      </c>
      <c r="G1301" s="155"/>
      <c r="H1301" s="155"/>
      <c r="I1301" s="163">
        <v>41736</v>
      </c>
      <c r="J1301" s="164" t="s">
        <v>12</v>
      </c>
      <c r="K1301" s="150">
        <v>41736</v>
      </c>
      <c r="L1301" s="152">
        <f>K1301-I1301</f>
        <v>0</v>
      </c>
      <c r="M1301" s="149" t="s">
        <v>717</v>
      </c>
      <c r="N1301" s="149" t="s">
        <v>3650</v>
      </c>
      <c r="O1301" s="153">
        <f>YEAR(I1301)</f>
        <v>2014</v>
      </c>
      <c r="P1301" s="154">
        <f>MONTH(I1301)</f>
        <v>4</v>
      </c>
    </row>
    <row r="1302" spans="1:16">
      <c r="A1302" s="149" t="s">
        <v>3929</v>
      </c>
      <c r="B1302" s="48" t="s">
        <v>830</v>
      </c>
      <c r="C1302" s="149"/>
      <c r="D1302" s="149" t="s">
        <v>3008</v>
      </c>
      <c r="E1302" s="149" t="s">
        <v>1634</v>
      </c>
      <c r="F1302" s="149" t="s">
        <v>3974</v>
      </c>
      <c r="G1302" s="149"/>
      <c r="H1302" s="149"/>
      <c r="I1302" s="150">
        <v>41702</v>
      </c>
      <c r="J1302" s="151" t="s">
        <v>12</v>
      </c>
      <c r="K1302" s="150">
        <v>41702</v>
      </c>
      <c r="L1302" s="152">
        <f>K1302-I1302</f>
        <v>0</v>
      </c>
      <c r="M1302" s="149" t="s">
        <v>41</v>
      </c>
      <c r="N1302" s="149" t="s">
        <v>3983</v>
      </c>
      <c r="O1302" s="153">
        <f>YEAR(I1302)</f>
        <v>2014</v>
      </c>
      <c r="P1302" s="154">
        <f>MONTH(I1302)</f>
        <v>3</v>
      </c>
    </row>
    <row r="1303" spans="1:16">
      <c r="A1303" s="149" t="s">
        <v>3930</v>
      </c>
      <c r="B1303" s="48" t="s">
        <v>830</v>
      </c>
      <c r="C1303" s="149"/>
      <c r="D1303" s="149" t="s">
        <v>3008</v>
      </c>
      <c r="E1303" s="149" t="s">
        <v>1634</v>
      </c>
      <c r="F1303" s="149" t="s">
        <v>1972</v>
      </c>
      <c r="G1303" s="149"/>
      <c r="H1303" s="149"/>
      <c r="I1303" s="150">
        <v>41702</v>
      </c>
      <c r="J1303" s="151" t="s">
        <v>12</v>
      </c>
      <c r="K1303" s="150">
        <v>41702</v>
      </c>
      <c r="L1303" s="152">
        <f>K1303-I1303</f>
        <v>0</v>
      </c>
      <c r="M1303" s="149" t="s">
        <v>41</v>
      </c>
      <c r="N1303" s="149" t="s">
        <v>3984</v>
      </c>
      <c r="O1303" s="153">
        <f>YEAR(I1303)</f>
        <v>2014</v>
      </c>
      <c r="P1303" s="154">
        <f>MONTH(I1303)</f>
        <v>3</v>
      </c>
    </row>
    <row r="1304" spans="1:16">
      <c r="A1304" s="149" t="s">
        <v>3931</v>
      </c>
      <c r="B1304" s="48" t="s">
        <v>830</v>
      </c>
      <c r="C1304" s="149"/>
      <c r="D1304" s="149" t="s">
        <v>3008</v>
      </c>
      <c r="E1304" s="149" t="s">
        <v>1634</v>
      </c>
      <c r="F1304" s="149" t="s">
        <v>3613</v>
      </c>
      <c r="G1304" s="149"/>
      <c r="H1304" s="149"/>
      <c r="I1304" s="150">
        <v>41702</v>
      </c>
      <c r="J1304" s="151" t="s">
        <v>12</v>
      </c>
      <c r="K1304" s="150">
        <v>41702</v>
      </c>
      <c r="L1304" s="152">
        <f>K1304-I1304</f>
        <v>0</v>
      </c>
      <c r="M1304" s="149" t="s">
        <v>41</v>
      </c>
      <c r="N1304" s="149" t="s">
        <v>3054</v>
      </c>
      <c r="O1304" s="153">
        <f>YEAR(I1304)</f>
        <v>2014</v>
      </c>
      <c r="P1304" s="154">
        <f>MONTH(I1304)</f>
        <v>3</v>
      </c>
    </row>
    <row r="1305" spans="1:16">
      <c r="A1305" s="149" t="s">
        <v>1685</v>
      </c>
      <c r="B1305" s="48" t="s">
        <v>830</v>
      </c>
      <c r="C1305" s="149"/>
      <c r="D1305" s="149" t="s">
        <v>3008</v>
      </c>
      <c r="E1305" s="149" t="s">
        <v>1634</v>
      </c>
      <c r="F1305" s="149" t="s">
        <v>3613</v>
      </c>
      <c r="G1305" s="155"/>
      <c r="H1305" s="155"/>
      <c r="I1305" s="163">
        <v>41702</v>
      </c>
      <c r="J1305" s="151" t="s">
        <v>12</v>
      </c>
      <c r="K1305" s="150">
        <v>41702</v>
      </c>
      <c r="L1305" s="152">
        <f>K1305-I1305</f>
        <v>0</v>
      </c>
      <c r="M1305" s="149" t="s">
        <v>41</v>
      </c>
      <c r="N1305" s="149" t="s">
        <v>3985</v>
      </c>
      <c r="O1305" s="153">
        <f>YEAR(I1305)</f>
        <v>2014</v>
      </c>
      <c r="P1305" s="154">
        <f>MONTH(I1305)</f>
        <v>3</v>
      </c>
    </row>
    <row r="1306" spans="1:16">
      <c r="A1306" s="149" t="s">
        <v>3932</v>
      </c>
      <c r="B1306" s="48" t="s">
        <v>830</v>
      </c>
      <c r="C1306" s="149"/>
      <c r="D1306" s="149" t="s">
        <v>3008</v>
      </c>
      <c r="E1306" s="149" t="s">
        <v>1634</v>
      </c>
      <c r="F1306" s="149" t="s">
        <v>1972</v>
      </c>
      <c r="G1306" s="155"/>
      <c r="H1306" s="155"/>
      <c r="I1306" s="163">
        <v>41702</v>
      </c>
      <c r="J1306" s="151" t="s">
        <v>12</v>
      </c>
      <c r="K1306" s="150">
        <v>41702</v>
      </c>
      <c r="L1306" s="152">
        <f>K1306-I1306</f>
        <v>0</v>
      </c>
      <c r="M1306" s="149" t="s">
        <v>41</v>
      </c>
      <c r="N1306" s="149" t="s">
        <v>3473</v>
      </c>
      <c r="O1306" s="153">
        <f>YEAR(I1306)</f>
        <v>2014</v>
      </c>
      <c r="P1306" s="154">
        <f>MONTH(I1306)</f>
        <v>3</v>
      </c>
    </row>
    <row r="1307" spans="1:16">
      <c r="A1307" s="149" t="s">
        <v>3933</v>
      </c>
      <c r="B1307" s="48" t="s">
        <v>830</v>
      </c>
      <c r="C1307" s="149"/>
      <c r="D1307" s="149" t="s">
        <v>3008</v>
      </c>
      <c r="E1307" s="149" t="s">
        <v>1634</v>
      </c>
      <c r="F1307" s="149" t="s">
        <v>3847</v>
      </c>
      <c r="G1307" s="155"/>
      <c r="H1307" s="155"/>
      <c r="I1307" s="163">
        <v>41702</v>
      </c>
      <c r="J1307" s="151" t="s">
        <v>12</v>
      </c>
      <c r="K1307" s="150">
        <v>41702</v>
      </c>
      <c r="L1307" s="152">
        <f>K1307-I1307</f>
        <v>0</v>
      </c>
      <c r="M1307" s="149" t="s">
        <v>41</v>
      </c>
      <c r="N1307" s="149" t="s">
        <v>3444</v>
      </c>
      <c r="O1307" s="153">
        <f>YEAR(I1307)</f>
        <v>2014</v>
      </c>
      <c r="P1307" s="154">
        <f>MONTH(I1307)</f>
        <v>3</v>
      </c>
    </row>
    <row r="1308" spans="1:16">
      <c r="A1308" s="149" t="s">
        <v>3934</v>
      </c>
      <c r="B1308" s="48" t="s">
        <v>830</v>
      </c>
      <c r="C1308" s="149"/>
      <c r="D1308" s="149" t="s">
        <v>3008</v>
      </c>
      <c r="E1308" s="149" t="s">
        <v>1634</v>
      </c>
      <c r="F1308" s="149" t="s">
        <v>3847</v>
      </c>
      <c r="G1308" s="155"/>
      <c r="H1308" s="155"/>
      <c r="I1308" s="163">
        <v>41702</v>
      </c>
      <c r="J1308" s="151" t="s">
        <v>12</v>
      </c>
      <c r="K1308" s="150">
        <v>41702</v>
      </c>
      <c r="L1308" s="152">
        <f>K1308-I1308</f>
        <v>0</v>
      </c>
      <c r="M1308" s="149" t="s">
        <v>41</v>
      </c>
      <c r="N1308" s="149" t="s">
        <v>3444</v>
      </c>
      <c r="O1308" s="153">
        <f>YEAR(I1308)</f>
        <v>2014</v>
      </c>
      <c r="P1308" s="154">
        <f>MONTH(I1308)</f>
        <v>3</v>
      </c>
    </row>
    <row r="1309" spans="1:16">
      <c r="A1309" s="149" t="s">
        <v>3935</v>
      </c>
      <c r="B1309" s="48" t="s">
        <v>830</v>
      </c>
      <c r="C1309" s="149"/>
      <c r="D1309" s="149" t="s">
        <v>3008</v>
      </c>
      <c r="E1309" s="149" t="s">
        <v>1634</v>
      </c>
      <c r="F1309" s="149" t="s">
        <v>3847</v>
      </c>
      <c r="G1309" s="155"/>
      <c r="H1309" s="155"/>
      <c r="I1309" s="163">
        <v>41702</v>
      </c>
      <c r="J1309" s="151" t="s">
        <v>12</v>
      </c>
      <c r="K1309" s="150">
        <v>41702</v>
      </c>
      <c r="L1309" s="152">
        <f>K1309-I1309</f>
        <v>0</v>
      </c>
      <c r="M1309" s="149" t="s">
        <v>41</v>
      </c>
      <c r="N1309" s="149" t="s">
        <v>3444</v>
      </c>
      <c r="O1309" s="153">
        <f>YEAR(I1309)</f>
        <v>2014</v>
      </c>
      <c r="P1309" s="154">
        <f>MONTH(I1309)</f>
        <v>3</v>
      </c>
    </row>
    <row r="1310" spans="1:16">
      <c r="A1310" s="149" t="s">
        <v>1944</v>
      </c>
      <c r="B1310" s="48" t="s">
        <v>830</v>
      </c>
      <c r="C1310" s="149"/>
      <c r="D1310" s="149" t="s">
        <v>3008</v>
      </c>
      <c r="E1310" s="149" t="s">
        <v>1634</v>
      </c>
      <c r="F1310" s="149" t="s">
        <v>862</v>
      </c>
      <c r="G1310" s="149"/>
      <c r="H1310" s="149"/>
      <c r="I1310" s="150">
        <v>41702</v>
      </c>
      <c r="J1310" s="151" t="s">
        <v>12</v>
      </c>
      <c r="K1310" s="150">
        <v>41702</v>
      </c>
      <c r="L1310" s="152">
        <f>K1310-I1310</f>
        <v>0</v>
      </c>
      <c r="M1310" s="149" t="s">
        <v>717</v>
      </c>
      <c r="N1310" s="149" t="s">
        <v>3986</v>
      </c>
      <c r="O1310" s="153">
        <f>YEAR(I1310)</f>
        <v>2014</v>
      </c>
      <c r="P1310" s="154">
        <f>MONTH(I1310)</f>
        <v>3</v>
      </c>
    </row>
    <row r="1311" spans="1:16">
      <c r="A1311" s="149" t="s">
        <v>3936</v>
      </c>
      <c r="B1311" s="48" t="s">
        <v>830</v>
      </c>
      <c r="C1311" s="149"/>
      <c r="D1311" s="149" t="s">
        <v>3008</v>
      </c>
      <c r="E1311" s="149" t="s">
        <v>1634</v>
      </c>
      <c r="F1311" s="149" t="s">
        <v>3613</v>
      </c>
      <c r="G1311" s="149"/>
      <c r="H1311" s="149"/>
      <c r="I1311" s="150">
        <v>41702</v>
      </c>
      <c r="J1311" s="151" t="s">
        <v>12</v>
      </c>
      <c r="K1311" s="150">
        <v>41702</v>
      </c>
      <c r="L1311" s="152">
        <f>K1311-I1311</f>
        <v>0</v>
      </c>
      <c r="M1311" s="149" t="s">
        <v>717</v>
      </c>
      <c r="N1311" s="149" t="s">
        <v>3986</v>
      </c>
      <c r="O1311" s="153">
        <f>YEAR(I1311)</f>
        <v>2014</v>
      </c>
      <c r="P1311" s="154">
        <f>MONTH(I1311)</f>
        <v>3</v>
      </c>
    </row>
    <row r="1312" spans="1:16">
      <c r="A1312" s="149" t="s">
        <v>4063</v>
      </c>
      <c r="B1312" s="48" t="s">
        <v>832</v>
      </c>
      <c r="C1312" s="149" t="s">
        <v>833</v>
      </c>
      <c r="D1312" s="149" t="s">
        <v>1150</v>
      </c>
      <c r="E1312" s="149" t="s">
        <v>1634</v>
      </c>
      <c r="F1312" s="149" t="s">
        <v>4083</v>
      </c>
      <c r="G1312" s="149"/>
      <c r="H1312" s="149"/>
      <c r="I1312" s="150">
        <v>41696</v>
      </c>
      <c r="J1312" s="151" t="s">
        <v>12</v>
      </c>
      <c r="K1312" s="150">
        <v>41696</v>
      </c>
      <c r="L1312" s="152">
        <f>K1312-I1312</f>
        <v>0</v>
      </c>
      <c r="M1312" s="149" t="s">
        <v>41</v>
      </c>
      <c r="N1312" s="149" t="s">
        <v>4086</v>
      </c>
      <c r="O1312" s="153">
        <f>YEAR(I1312)</f>
        <v>2014</v>
      </c>
      <c r="P1312" s="154">
        <f>MONTH(I1312)</f>
        <v>2</v>
      </c>
    </row>
    <row r="1313" spans="1:16">
      <c r="A1313" s="149" t="s">
        <v>4064</v>
      </c>
      <c r="B1313" s="48" t="s">
        <v>832</v>
      </c>
      <c r="C1313" s="149" t="s">
        <v>833</v>
      </c>
      <c r="D1313" s="149" t="s">
        <v>1150</v>
      </c>
      <c r="E1313" s="149" t="s">
        <v>1634</v>
      </c>
      <c r="F1313" s="149" t="s">
        <v>4084</v>
      </c>
      <c r="G1313" s="149"/>
      <c r="H1313" s="149"/>
      <c r="I1313" s="150">
        <v>41696</v>
      </c>
      <c r="J1313" s="151" t="s">
        <v>12</v>
      </c>
      <c r="K1313" s="150">
        <v>41696</v>
      </c>
      <c r="L1313" s="152">
        <f>K1313-I1313</f>
        <v>0</v>
      </c>
      <c r="M1313" s="149" t="s">
        <v>41</v>
      </c>
      <c r="N1313" s="149" t="s">
        <v>4087</v>
      </c>
      <c r="O1313" s="153">
        <f>YEAR(I1313)</f>
        <v>2014</v>
      </c>
      <c r="P1313" s="154">
        <f>MONTH(I1313)</f>
        <v>2</v>
      </c>
    </row>
    <row r="1338" spans="7:10">
      <c r="G1338" s="173"/>
      <c r="H1338" s="173"/>
      <c r="I1338" s="173"/>
      <c r="J1338" s="173"/>
    </row>
    <row r="1364" spans="7:10">
      <c r="G1364" s="173"/>
      <c r="H1364" s="173"/>
      <c r="I1364" s="173"/>
      <c r="J1364" s="173"/>
    </row>
    <row r="1365" spans="7:10">
      <c r="G1365" s="173"/>
      <c r="H1365" s="173"/>
      <c r="I1365" s="173"/>
      <c r="J1365" s="173"/>
    </row>
  </sheetData>
  <conditionalFormatting sqref="K213:K216">
    <cfRule type="expression" dxfId="711" priority="478">
      <formula>#REF!="awaiting ua results"</formula>
    </cfRule>
    <cfRule type="expression" dxfId="710" priority="479">
      <formula>#REF!="appears eligible"</formula>
    </cfRule>
    <cfRule type="expression" dxfId="709" priority="480">
      <formula>#REF!="contacted"</formula>
    </cfRule>
    <cfRule type="expression" dxfId="708" priority="481">
      <formula>#REF!="moved in"</formula>
    </cfRule>
    <cfRule type="expression" dxfId="707" priority="482">
      <formula>#REF!="interview scheduled"</formula>
    </cfRule>
    <cfRule type="expression" dxfId="706" priority="483">
      <formula>#REF!="in process"</formula>
    </cfRule>
    <cfRule type="expression" dxfId="705" priority="484">
      <formula>#REF!="removed"</formula>
    </cfRule>
    <cfRule type="expression" dxfId="704" priority="485">
      <formula>#REF!="moved in"</formula>
    </cfRule>
    <cfRule type="expression" dxfId="703" priority="486">
      <formula>#REF!="interview scheduled"</formula>
    </cfRule>
    <cfRule type="expression" dxfId="702" priority="487">
      <formula>#REF!="in process"</formula>
    </cfRule>
    <cfRule type="expression" dxfId="701" priority="488">
      <formula>#REF!="removed"</formula>
    </cfRule>
  </conditionalFormatting>
  <conditionalFormatting sqref="K282:K290">
    <cfRule type="expression" dxfId="700" priority="472">
      <formula>#REF!="appears eligible"</formula>
    </cfRule>
    <cfRule type="expression" dxfId="699" priority="473">
      <formula>#REF!="contacted"</formula>
    </cfRule>
    <cfRule type="expression" dxfId="698" priority="474">
      <formula>#REF!="interview scheduled"</formula>
    </cfRule>
    <cfRule type="expression" dxfId="697" priority="475">
      <formula>#REF!="in process"</formula>
    </cfRule>
    <cfRule type="expression" dxfId="696" priority="476">
      <formula>#REF!="moved in"</formula>
    </cfRule>
    <cfRule type="expression" dxfId="695" priority="477">
      <formula>#REF!="removed"</formula>
    </cfRule>
  </conditionalFormatting>
  <conditionalFormatting sqref="K291:K292">
    <cfRule type="expression" dxfId="694" priority="468">
      <formula>#REF!="moved in"</formula>
    </cfRule>
    <cfRule type="expression" dxfId="693" priority="469">
      <formula>#REF!="interview scheduled"</formula>
    </cfRule>
    <cfRule type="expression" dxfId="692" priority="470">
      <formula>#REF!="in process"</formula>
    </cfRule>
    <cfRule type="expression" dxfId="691" priority="471">
      <formula>#REF!="Removed"</formula>
    </cfRule>
  </conditionalFormatting>
  <conditionalFormatting sqref="K291:K292">
    <cfRule type="expression" dxfId="690" priority="466">
      <formula>#REF!="contacted"</formula>
    </cfRule>
    <cfRule type="expression" dxfId="689" priority="467">
      <formula>#REF!="appears eligible"</formula>
    </cfRule>
  </conditionalFormatting>
  <conditionalFormatting sqref="E71 E45 E24:E26 E20:E21 E18 E11:E13 E8 E5:E6 E34:E43">
    <cfRule type="expression" dxfId="688" priority="465">
      <formula>$L5="VACANT"</formula>
    </cfRule>
  </conditionalFormatting>
  <conditionalFormatting sqref="A34:A43">
    <cfRule type="expression" dxfId="687" priority="459">
      <formula>$G34="contacted"</formula>
    </cfRule>
    <cfRule type="expression" dxfId="686" priority="460">
      <formula>$G34="appears eligible"</formula>
    </cfRule>
    <cfRule type="expression" dxfId="685" priority="461">
      <formula>$G34="removed"</formula>
    </cfRule>
    <cfRule type="expression" dxfId="684" priority="462">
      <formula>$G34="moved in"</formula>
    </cfRule>
    <cfRule type="expression" dxfId="683" priority="463">
      <formula>$G34="in process"</formula>
    </cfRule>
    <cfRule type="expression" dxfId="682" priority="464">
      <formula>$G34="interview scheduled"</formula>
    </cfRule>
  </conditionalFormatting>
  <conditionalFormatting sqref="A44:A51 A54:A57">
    <cfRule type="expression" dxfId="681" priority="453">
      <formula>$G44="contacted"</formula>
    </cfRule>
    <cfRule type="expression" dxfId="680" priority="454">
      <formula>$G44="appears eligible"</formula>
    </cfRule>
    <cfRule type="expression" dxfId="679" priority="455">
      <formula>$G44="in process"</formula>
    </cfRule>
    <cfRule type="expression" dxfId="678" priority="456">
      <formula>$G44="Interview scheduled"</formula>
    </cfRule>
    <cfRule type="expression" dxfId="677" priority="457">
      <formula>$G44="moved in"</formula>
    </cfRule>
    <cfRule type="expression" dxfId="676" priority="458">
      <formula>$G44="Removed"</formula>
    </cfRule>
  </conditionalFormatting>
  <conditionalFormatting sqref="A52:A53">
    <cfRule type="expression" dxfId="675" priority="618">
      <formula>$G54="contacted"</formula>
    </cfRule>
    <cfRule type="expression" dxfId="674" priority="619">
      <formula>$G54="appears eligible"</formula>
    </cfRule>
    <cfRule type="expression" dxfId="673" priority="620">
      <formula>$G54="in process"</formula>
    </cfRule>
    <cfRule type="expression" dxfId="672" priority="621">
      <formula>$G54="Interview scheduled"</formula>
    </cfRule>
    <cfRule type="expression" dxfId="671" priority="622">
      <formula>$G54="moved in"</formula>
    </cfRule>
    <cfRule type="expression" dxfId="670" priority="623">
      <formula>$G54="Removed"</formula>
    </cfRule>
  </conditionalFormatting>
  <conditionalFormatting sqref="A58:A60">
    <cfRule type="expression" dxfId="669" priority="630">
      <formula>$G61="contacted"</formula>
    </cfRule>
    <cfRule type="expression" dxfId="668" priority="631">
      <formula>$G61="appears eligible"</formula>
    </cfRule>
    <cfRule type="expression" dxfId="667" priority="632">
      <formula>$G61="in process"</formula>
    </cfRule>
    <cfRule type="expression" dxfId="666" priority="633">
      <formula>$G61="Interview scheduled"</formula>
    </cfRule>
    <cfRule type="expression" dxfId="665" priority="634">
      <formula>$G61="moved in"</formula>
    </cfRule>
    <cfRule type="expression" dxfId="664" priority="635">
      <formula>$G61="Removed"</formula>
    </cfRule>
  </conditionalFormatting>
  <conditionalFormatting sqref="A61:A69">
    <cfRule type="expression" dxfId="663" priority="441">
      <formula>$G61="contacted"</formula>
    </cfRule>
    <cfRule type="expression" dxfId="662" priority="442">
      <formula>$G61="appears eligible"</formula>
    </cfRule>
    <cfRule type="expression" dxfId="661" priority="443">
      <formula>$G61="in process"</formula>
    </cfRule>
    <cfRule type="expression" dxfId="660" priority="444">
      <formula>$G61="Interview scheduled"</formula>
    </cfRule>
    <cfRule type="expression" dxfId="659" priority="445">
      <formula>$G61="moved in"</formula>
    </cfRule>
    <cfRule type="expression" dxfId="658" priority="446">
      <formula>$G61="Removed"</formula>
    </cfRule>
  </conditionalFormatting>
  <conditionalFormatting sqref="A70:A80">
    <cfRule type="expression" dxfId="657" priority="435">
      <formula>$G70="contacted"</formula>
    </cfRule>
    <cfRule type="expression" dxfId="656" priority="436">
      <formula>$G70="appears eligible"</formula>
    </cfRule>
    <cfRule type="expression" dxfId="655" priority="437">
      <formula>$G70="in process"</formula>
    </cfRule>
    <cfRule type="expression" dxfId="654" priority="438">
      <formula>$G70="interview scheduled"</formula>
    </cfRule>
    <cfRule type="expression" dxfId="653" priority="439">
      <formula>$G70="moved in"</formula>
    </cfRule>
    <cfRule type="expression" dxfId="652" priority="440">
      <formula>$G70="removed"</formula>
    </cfRule>
  </conditionalFormatting>
  <conditionalFormatting sqref="A82:A116">
    <cfRule type="expression" dxfId="651" priority="433">
      <formula>$G82="Moved In"</formula>
    </cfRule>
  </conditionalFormatting>
  <conditionalFormatting sqref="A82:A116">
    <cfRule type="expression" dxfId="650" priority="429">
      <formula>$G82="contacted"</formula>
    </cfRule>
    <cfRule type="expression" dxfId="649" priority="430">
      <formula>$G82="appears eligible"</formula>
    </cfRule>
    <cfRule type="expression" dxfId="648" priority="431">
      <formula>$G82="Interview Scheduled"</formula>
    </cfRule>
    <cfRule type="expression" dxfId="647" priority="432">
      <formula>$G82="In Process"</formula>
    </cfRule>
    <cfRule type="expression" dxfId="646" priority="434">
      <formula>$G82="Removed"</formula>
    </cfRule>
  </conditionalFormatting>
  <conditionalFormatting sqref="A117:A183">
    <cfRule type="expression" dxfId="645" priority="427">
      <formula>$G117="Moved In"</formula>
    </cfRule>
  </conditionalFormatting>
  <conditionalFormatting sqref="A117:A183">
    <cfRule type="expression" dxfId="644" priority="422">
      <formula>$G117="Removed"</formula>
    </cfRule>
  </conditionalFormatting>
  <conditionalFormatting sqref="A117:A183">
    <cfRule type="expression" dxfId="643" priority="418">
      <formula>$G117="contacted"</formula>
    </cfRule>
    <cfRule type="expression" dxfId="642" priority="419">
      <formula>$G117="appears eligible"</formula>
    </cfRule>
    <cfRule type="expression" dxfId="641" priority="420">
      <formula>$G117="Interview Scheduled"</formula>
    </cfRule>
    <cfRule type="expression" dxfId="640" priority="421">
      <formula>$G117="In Process"</formula>
    </cfRule>
  </conditionalFormatting>
  <conditionalFormatting sqref="A117:A183">
    <cfRule type="expression" dxfId="639" priority="423">
      <formula>$G117="contacted"</formula>
    </cfRule>
    <cfRule type="expression" dxfId="638" priority="424">
      <formula>$G117="appears eligible"</formula>
    </cfRule>
    <cfRule type="expression" dxfId="637" priority="425">
      <formula>$G117="Interview Scheduled"</formula>
    </cfRule>
    <cfRule type="expression" dxfId="636" priority="426">
      <formula>$G117="In Process"</formula>
    </cfRule>
    <cfRule type="expression" dxfId="635" priority="428">
      <formula>$G117="Removed"</formula>
    </cfRule>
  </conditionalFormatting>
  <conditionalFormatting sqref="A184:A217">
    <cfRule type="expression" dxfId="634" priority="417">
      <formula>$G184="Removed"</formula>
    </cfRule>
  </conditionalFormatting>
  <conditionalFormatting sqref="A184:A217">
    <cfRule type="expression" dxfId="633" priority="416">
      <formula>$G184="Moved In"</formula>
    </cfRule>
  </conditionalFormatting>
  <conditionalFormatting sqref="A184:A217">
    <cfRule type="expression" dxfId="632" priority="412">
      <formula>$G184="contacted"</formula>
    </cfRule>
    <cfRule type="expression" dxfId="631" priority="413">
      <formula>$G184="appears eligible"</formula>
    </cfRule>
    <cfRule type="expression" dxfId="630" priority="414">
      <formula>$G184="Interview Scheduled"</formula>
    </cfRule>
    <cfRule type="expression" dxfId="629" priority="415">
      <formula>$G184="In Process"</formula>
    </cfRule>
  </conditionalFormatting>
  <conditionalFormatting sqref="A218:A224">
    <cfRule type="expression" dxfId="628" priority="411">
      <formula>$G218="Removed"</formula>
    </cfRule>
  </conditionalFormatting>
  <conditionalFormatting sqref="A218:A224">
    <cfRule type="expression" dxfId="627" priority="410">
      <formula>$G218="Moved In"</formula>
    </cfRule>
  </conditionalFormatting>
  <conditionalFormatting sqref="A218:A224">
    <cfRule type="expression" dxfId="626" priority="406">
      <formula>$G218="contacted"</formula>
    </cfRule>
    <cfRule type="expression" dxfId="625" priority="407">
      <formula>$G218="appears eligible"</formula>
    </cfRule>
    <cfRule type="expression" dxfId="624" priority="408">
      <formula>$G218="Interview Scheduled"</formula>
    </cfRule>
    <cfRule type="expression" dxfId="623" priority="409">
      <formula>$G218="In Process"</formula>
    </cfRule>
  </conditionalFormatting>
  <conditionalFormatting sqref="A226:A227">
    <cfRule type="expression" dxfId="622" priority="405">
      <formula>$G226="Removed"</formula>
    </cfRule>
  </conditionalFormatting>
  <conditionalFormatting sqref="A226:A227">
    <cfRule type="expression" dxfId="621" priority="404">
      <formula>$G226="Moved In"</formula>
    </cfRule>
  </conditionalFormatting>
  <conditionalFormatting sqref="A226:A227">
    <cfRule type="expression" dxfId="620" priority="400">
      <formula>$G226="contacted"</formula>
    </cfRule>
    <cfRule type="expression" dxfId="619" priority="401">
      <formula>$G226="appears eligible"</formula>
    </cfRule>
    <cfRule type="expression" dxfId="618" priority="402">
      <formula>$G226="Interview Scheduled"</formula>
    </cfRule>
    <cfRule type="expression" dxfId="617" priority="403">
      <formula>$G226="In Process"</formula>
    </cfRule>
  </conditionalFormatting>
  <conditionalFormatting sqref="A228:A230">
    <cfRule type="expression" dxfId="616" priority="399">
      <formula>$G228="Removed"</formula>
    </cfRule>
  </conditionalFormatting>
  <conditionalFormatting sqref="A228:A230">
    <cfRule type="expression" dxfId="615" priority="398">
      <formula>$G228="Moved In"</formula>
    </cfRule>
  </conditionalFormatting>
  <conditionalFormatting sqref="A228:A230">
    <cfRule type="expression" dxfId="614" priority="394">
      <formula>$G228="contacted"</formula>
    </cfRule>
    <cfRule type="expression" dxfId="613" priority="395">
      <formula>$G228="appears eligible"</formula>
    </cfRule>
    <cfRule type="expression" dxfId="612" priority="396">
      <formula>$G228="Interview Scheduled"</formula>
    </cfRule>
    <cfRule type="expression" dxfId="611" priority="397">
      <formula>$G228="In Process"</formula>
    </cfRule>
  </conditionalFormatting>
  <conditionalFormatting sqref="A231:A297">
    <cfRule type="expression" dxfId="610" priority="393">
      <formula>$G231="Removed"</formula>
    </cfRule>
  </conditionalFormatting>
  <conditionalFormatting sqref="A231:A297">
    <cfRule type="expression" dxfId="609" priority="392">
      <formula>$G231="Moved In"</formula>
    </cfRule>
  </conditionalFormatting>
  <conditionalFormatting sqref="A231:A297">
    <cfRule type="expression" dxfId="608" priority="388">
      <formula>$G231="contacted"</formula>
    </cfRule>
    <cfRule type="expression" dxfId="607" priority="389">
      <formula>$G231="appears eligible"</formula>
    </cfRule>
    <cfRule type="expression" dxfId="606" priority="390">
      <formula>$G231="Interview Scheduled"</formula>
    </cfRule>
    <cfRule type="expression" dxfId="605" priority="391">
      <formula>$G231="In Process"</formula>
    </cfRule>
  </conditionalFormatting>
  <conditionalFormatting sqref="A231:A236">
    <cfRule type="expression" dxfId="604" priority="387">
      <formula>$G231="Removed"</formula>
    </cfRule>
  </conditionalFormatting>
  <conditionalFormatting sqref="A231:A236">
    <cfRule type="expression" dxfId="603" priority="386">
      <formula>$G231="Moved In"</formula>
    </cfRule>
  </conditionalFormatting>
  <conditionalFormatting sqref="A231:A236">
    <cfRule type="expression" dxfId="602" priority="382">
      <formula>$G231="contacted"</formula>
    </cfRule>
    <cfRule type="expression" dxfId="601" priority="383">
      <formula>$G231="appears eligible"</formula>
    </cfRule>
    <cfRule type="expression" dxfId="600" priority="384">
      <formula>$G231="Interview Scheduled"</formula>
    </cfRule>
    <cfRule type="expression" dxfId="599" priority="385">
      <formula>$G231="In Process"</formula>
    </cfRule>
  </conditionalFormatting>
  <conditionalFormatting sqref="A298:A300">
    <cfRule type="expression" dxfId="598" priority="378">
      <formula>$E298="Interview Scheduled"</formula>
    </cfRule>
    <cfRule type="expression" dxfId="597" priority="379">
      <formula>$E298="Moved In"</formula>
    </cfRule>
    <cfRule type="expression" dxfId="596" priority="380">
      <formula>$E298="In Process"</formula>
    </cfRule>
    <cfRule type="expression" dxfId="595" priority="381">
      <formula>$E298="Removed"</formula>
    </cfRule>
  </conditionalFormatting>
  <conditionalFormatting sqref="A335:A386">
    <cfRule type="expression" dxfId="594" priority="372">
      <formula>$G335="appears eligible"</formula>
    </cfRule>
    <cfRule type="expression" dxfId="593" priority="373">
      <formula>$G335="contacted"</formula>
    </cfRule>
    <cfRule type="expression" dxfId="592" priority="374">
      <formula>$G335="moved in"</formula>
    </cfRule>
    <cfRule type="expression" dxfId="591" priority="375">
      <formula>$G335="interview scheduled"</formula>
    </cfRule>
    <cfRule type="expression" dxfId="590" priority="376">
      <formula>$G335="in process"</formula>
    </cfRule>
    <cfRule type="expression" dxfId="589" priority="377">
      <formula>$G335="removed"</formula>
    </cfRule>
  </conditionalFormatting>
  <conditionalFormatting sqref="A387:A400">
    <cfRule type="expression" dxfId="588" priority="366">
      <formula>$G387="appears eligible"</formula>
    </cfRule>
    <cfRule type="expression" dxfId="587" priority="367">
      <formula>$G387="contacted"</formula>
    </cfRule>
    <cfRule type="expression" dxfId="586" priority="368">
      <formula>$G387="moved in"</formula>
    </cfRule>
    <cfRule type="expression" dxfId="585" priority="369">
      <formula>$G387="interview scheduled"</formula>
    </cfRule>
    <cfRule type="expression" dxfId="584" priority="370">
      <formula>$G387="in process"</formula>
    </cfRule>
    <cfRule type="expression" dxfId="583" priority="371">
      <formula>$G387="removed"</formula>
    </cfRule>
  </conditionalFormatting>
  <conditionalFormatting sqref="A401:A445">
    <cfRule type="expression" dxfId="582" priority="360">
      <formula>$G401="appears eligible"</formula>
    </cfRule>
    <cfRule type="expression" dxfId="581" priority="361">
      <formula>$G401="contacted"</formula>
    </cfRule>
    <cfRule type="expression" dxfId="580" priority="362">
      <formula>$G401="moved in"</formula>
    </cfRule>
    <cfRule type="expression" dxfId="579" priority="363">
      <formula>$G401="interview scheduled"</formula>
    </cfRule>
    <cfRule type="expression" dxfId="578" priority="364">
      <formula>$G401="in process"</formula>
    </cfRule>
    <cfRule type="expression" dxfId="577" priority="365">
      <formula>$G401="removed"</formula>
    </cfRule>
  </conditionalFormatting>
  <conditionalFormatting sqref="A450:A453">
    <cfRule type="expression" dxfId="576" priority="349">
      <formula>$G450="awaiting ua results"</formula>
    </cfRule>
    <cfRule type="expression" dxfId="575" priority="350">
      <formula>$G450="appears eligible"</formula>
    </cfRule>
    <cfRule type="expression" dxfId="574" priority="351">
      <formula>$G450="contacted"</formula>
    </cfRule>
    <cfRule type="expression" dxfId="573" priority="352">
      <formula>$G450="moved in"</formula>
    </cfRule>
    <cfRule type="expression" dxfId="572" priority="353">
      <formula>$G450="interview scheduled"</formula>
    </cfRule>
    <cfRule type="expression" dxfId="571" priority="354">
      <formula>$G450="in process"</formula>
    </cfRule>
    <cfRule type="expression" dxfId="570" priority="355">
      <formula>$G450="removed"</formula>
    </cfRule>
    <cfRule type="expression" dxfId="569" priority="356">
      <formula>$G450="moved in"</formula>
    </cfRule>
    <cfRule type="expression" dxfId="568" priority="357">
      <formula>$G450="interview scheduled"</formula>
    </cfRule>
    <cfRule type="expression" dxfId="567" priority="358">
      <formula>$G450="in process"</formula>
    </cfRule>
    <cfRule type="expression" dxfId="566" priority="359">
      <formula>$G450="removed"</formula>
    </cfRule>
  </conditionalFormatting>
  <conditionalFormatting sqref="A454:A457">
    <cfRule type="expression" dxfId="565" priority="338">
      <formula>$G454="awaiting ua results"</formula>
    </cfRule>
    <cfRule type="expression" dxfId="564" priority="339">
      <formula>$G454="appears eligible"</formula>
    </cfRule>
    <cfRule type="expression" dxfId="563" priority="340">
      <formula>$G454="contacted"</formula>
    </cfRule>
    <cfRule type="expression" dxfId="562" priority="341">
      <formula>$G454="moved in"</formula>
    </cfRule>
    <cfRule type="expression" dxfId="561" priority="342">
      <formula>$G454="interview scheduled"</formula>
    </cfRule>
    <cfRule type="expression" dxfId="560" priority="343">
      <formula>$G454="in process"</formula>
    </cfRule>
    <cfRule type="expression" dxfId="559" priority="344">
      <formula>$G454="removed"</formula>
    </cfRule>
    <cfRule type="expression" dxfId="558" priority="345">
      <formula>$G454="moved in"</formula>
    </cfRule>
    <cfRule type="expression" dxfId="557" priority="346">
      <formula>$G454="interview scheduled"</formula>
    </cfRule>
    <cfRule type="expression" dxfId="556" priority="347">
      <formula>$G454="in process"</formula>
    </cfRule>
    <cfRule type="expression" dxfId="555" priority="348">
      <formula>$G454="removed"</formula>
    </cfRule>
  </conditionalFormatting>
  <conditionalFormatting sqref="A458:A467">
    <cfRule type="expression" dxfId="554" priority="327">
      <formula>$G458="awaiting ua results"</formula>
    </cfRule>
    <cfRule type="expression" dxfId="553" priority="328">
      <formula>$G458="appears eligible"</formula>
    </cfRule>
    <cfRule type="expression" dxfId="552" priority="329">
      <formula>$G458="contacted"</formula>
    </cfRule>
    <cfRule type="expression" dxfId="551" priority="330">
      <formula>$G458="moved in"</formula>
    </cfRule>
    <cfRule type="expression" dxfId="550" priority="331">
      <formula>$G458="interview scheduled"</formula>
    </cfRule>
    <cfRule type="expression" dxfId="549" priority="332">
      <formula>$G458="in process"</formula>
    </cfRule>
    <cfRule type="expression" dxfId="548" priority="333">
      <formula>$G458="removed"</formula>
    </cfRule>
    <cfRule type="expression" dxfId="547" priority="334">
      <formula>$G458="moved in"</formula>
    </cfRule>
    <cfRule type="expression" dxfId="546" priority="335">
      <formula>$G458="interview scheduled"</formula>
    </cfRule>
    <cfRule type="expression" dxfId="545" priority="336">
      <formula>$G458="in process"</formula>
    </cfRule>
    <cfRule type="expression" dxfId="544" priority="337">
      <formula>$G458="removed"</formula>
    </cfRule>
  </conditionalFormatting>
  <conditionalFormatting sqref="A468:A499">
    <cfRule type="expression" dxfId="543" priority="305">
      <formula>$G468="awaiting ua results"</formula>
    </cfRule>
    <cfRule type="expression" dxfId="542" priority="306">
      <formula>$G468="appears eligible"</formula>
    </cfRule>
    <cfRule type="expression" dxfId="541" priority="307">
      <formula>$G468="contacted"</formula>
    </cfRule>
    <cfRule type="expression" dxfId="540" priority="308">
      <formula>$G468="moved in"</formula>
    </cfRule>
    <cfRule type="expression" dxfId="539" priority="309">
      <formula>$G468="interview scheduled"</formula>
    </cfRule>
    <cfRule type="expression" dxfId="538" priority="310">
      <formula>$G468="in process"</formula>
    </cfRule>
    <cfRule type="expression" dxfId="537" priority="311">
      <formula>$G468="removed"</formula>
    </cfRule>
    <cfRule type="expression" dxfId="536" priority="312">
      <formula>$G468="moved in"</formula>
    </cfRule>
    <cfRule type="expression" dxfId="535" priority="313">
      <formula>$G468="interview scheduled"</formula>
    </cfRule>
    <cfRule type="expression" dxfId="534" priority="314">
      <formula>$G468="in process"</formula>
    </cfRule>
    <cfRule type="expression" dxfId="533" priority="315">
      <formula>$G468="removed"</formula>
    </cfRule>
  </conditionalFormatting>
  <conditionalFormatting sqref="A500:A505">
    <cfRule type="expression" dxfId="532" priority="294">
      <formula>$G500="awaiting ua results"</formula>
    </cfRule>
    <cfRule type="expression" dxfId="531" priority="295">
      <formula>$G500="appears eligible"</formula>
    </cfRule>
    <cfRule type="expression" dxfId="530" priority="296">
      <formula>$G500="contacted"</formula>
    </cfRule>
    <cfRule type="expression" dxfId="529" priority="297">
      <formula>$G500="moved in"</formula>
    </cfRule>
    <cfRule type="expression" dxfId="528" priority="298">
      <formula>$G500="interview scheduled"</formula>
    </cfRule>
    <cfRule type="expression" dxfId="527" priority="299">
      <formula>$G500="in process"</formula>
    </cfRule>
    <cfRule type="expression" dxfId="526" priority="300">
      <formula>$G500="removed"</formula>
    </cfRule>
    <cfRule type="expression" dxfId="525" priority="301">
      <formula>$G500="moved in"</formula>
    </cfRule>
    <cfRule type="expression" dxfId="524" priority="302">
      <formula>$G500="interview scheduled"</formula>
    </cfRule>
    <cfRule type="expression" dxfId="523" priority="303">
      <formula>$G500="in process"</formula>
    </cfRule>
    <cfRule type="expression" dxfId="522" priority="304">
      <formula>$G500="removed"</formula>
    </cfRule>
  </conditionalFormatting>
  <conditionalFormatting sqref="A506:A517">
    <cfRule type="expression" dxfId="521" priority="288">
      <formula>$G506="appears eligible"</formula>
    </cfRule>
    <cfRule type="expression" dxfId="520" priority="289">
      <formula>$G506="contacted"</formula>
    </cfRule>
    <cfRule type="expression" dxfId="519" priority="290">
      <formula>$G506="interview scheduled"</formula>
    </cfRule>
    <cfRule type="expression" dxfId="518" priority="291">
      <formula>$G506="in process"</formula>
    </cfRule>
    <cfRule type="expression" dxfId="517" priority="292">
      <formula>$G506="moved in"</formula>
    </cfRule>
    <cfRule type="expression" dxfId="516" priority="293">
      <formula>$G506="removed"</formula>
    </cfRule>
  </conditionalFormatting>
  <conditionalFormatting sqref="A518:A539">
    <cfRule type="expression" dxfId="515" priority="282">
      <formula>$G518="appears eligible"</formula>
    </cfRule>
    <cfRule type="expression" dxfId="514" priority="283">
      <formula>$G518="contacted"</formula>
    </cfRule>
    <cfRule type="expression" dxfId="513" priority="284">
      <formula>$G518="interview scheduled"</formula>
    </cfRule>
    <cfRule type="expression" dxfId="512" priority="285">
      <formula>$G518="in process"</formula>
    </cfRule>
    <cfRule type="expression" dxfId="511" priority="286">
      <formula>$G518="moved in"</formula>
    </cfRule>
    <cfRule type="expression" dxfId="510" priority="287">
      <formula>$G518="removed"</formula>
    </cfRule>
  </conditionalFormatting>
  <conditionalFormatting sqref="A519:A532">
    <cfRule type="expression" dxfId="509" priority="276">
      <formula>#REF!="appears eligible"</formula>
    </cfRule>
    <cfRule type="expression" dxfId="508" priority="277">
      <formula>#REF!="contacted"</formula>
    </cfRule>
    <cfRule type="expression" dxfId="507" priority="278">
      <formula>#REF!="interview scheduled"</formula>
    </cfRule>
    <cfRule type="expression" dxfId="506" priority="279">
      <formula>#REF!="in process"</formula>
    </cfRule>
    <cfRule type="expression" dxfId="505" priority="280">
      <formula>#REF!="moved in"</formula>
    </cfRule>
    <cfRule type="expression" dxfId="504" priority="281">
      <formula>#REF!="removed"</formula>
    </cfRule>
  </conditionalFormatting>
  <conditionalFormatting sqref="A543:A550">
    <cfRule type="expression" dxfId="503" priority="272">
      <formula>$G543="interview scheduled"</formula>
    </cfRule>
    <cfRule type="expression" dxfId="502" priority="275">
      <formula>$G543="removed"</formula>
    </cfRule>
  </conditionalFormatting>
  <conditionalFormatting sqref="A543:A550">
    <cfRule type="expression" dxfId="501" priority="270">
      <formula>$G543="appears eligible"</formula>
    </cfRule>
    <cfRule type="expression" dxfId="500" priority="271">
      <formula>$G543="contacted"</formula>
    </cfRule>
    <cfRule type="expression" dxfId="499" priority="273">
      <formula>$G543="in process"</formula>
    </cfRule>
    <cfRule type="expression" dxfId="498" priority="274">
      <formula>$G543="moved in"</formula>
    </cfRule>
  </conditionalFormatting>
  <conditionalFormatting sqref="A554:A555">
    <cfRule type="expression" dxfId="497" priority="264">
      <formula>$G554="appears eligible"</formula>
    </cfRule>
    <cfRule type="expression" dxfId="496" priority="265">
      <formula>$G554="contacted"</formula>
    </cfRule>
    <cfRule type="expression" dxfId="495" priority="266">
      <formula>$G554="interview scheduled"</formula>
    </cfRule>
    <cfRule type="expression" dxfId="494" priority="267">
      <formula>$G554="in process"</formula>
    </cfRule>
    <cfRule type="expression" dxfId="493" priority="268">
      <formula>$G554="moved in"</formula>
    </cfRule>
    <cfRule type="expression" dxfId="492" priority="269">
      <formula>$G554="removed"</formula>
    </cfRule>
  </conditionalFormatting>
  <conditionalFormatting sqref="A556:A557">
    <cfRule type="expression" dxfId="491" priority="258">
      <formula>$G556="appears eligible"</formula>
    </cfRule>
    <cfRule type="expression" dxfId="490" priority="259">
      <formula>$G556="contacted"</formula>
    </cfRule>
    <cfRule type="expression" dxfId="489" priority="260">
      <formula>$G556="interview scheduled"</formula>
    </cfRule>
    <cfRule type="expression" dxfId="488" priority="261">
      <formula>$G556="in process"</formula>
    </cfRule>
    <cfRule type="expression" dxfId="487" priority="262">
      <formula>$G556="moved in"</formula>
    </cfRule>
    <cfRule type="expression" dxfId="486" priority="263">
      <formula>$G556="removed"</formula>
    </cfRule>
  </conditionalFormatting>
  <conditionalFormatting sqref="A563:A588">
    <cfRule type="expression" dxfId="485" priority="252">
      <formula>$G563="appears eligible"</formula>
    </cfRule>
    <cfRule type="expression" dxfId="484" priority="253">
      <formula>$G563="contacted"</formula>
    </cfRule>
    <cfRule type="expression" dxfId="483" priority="254">
      <formula>$G563="interview scheduled"</formula>
    </cfRule>
    <cfRule type="expression" dxfId="482" priority="255">
      <formula>$G563="in process"</formula>
    </cfRule>
    <cfRule type="expression" dxfId="481" priority="256">
      <formula>$G563="moved in"</formula>
    </cfRule>
    <cfRule type="expression" dxfId="480" priority="257">
      <formula>$G563="removed"</formula>
    </cfRule>
  </conditionalFormatting>
  <conditionalFormatting sqref="A589:A600">
    <cfRule type="expression" dxfId="479" priority="246">
      <formula>$G589="appears eligible"</formula>
    </cfRule>
    <cfRule type="expression" dxfId="478" priority="247">
      <formula>$G589="contacted"</formula>
    </cfRule>
    <cfRule type="expression" dxfId="477" priority="248">
      <formula>$G589="interview scheduled"</formula>
    </cfRule>
    <cfRule type="expression" dxfId="476" priority="249">
      <formula>$G589="in process"</formula>
    </cfRule>
    <cfRule type="expression" dxfId="475" priority="250">
      <formula>$G589="moved in"</formula>
    </cfRule>
    <cfRule type="expression" dxfId="474" priority="251">
      <formula>$G589="removed"</formula>
    </cfRule>
  </conditionalFormatting>
  <conditionalFormatting sqref="A601:A606">
    <cfRule type="expression" dxfId="473" priority="240">
      <formula>$G601="appears eligible"</formula>
    </cfRule>
    <cfRule type="expression" dxfId="472" priority="241">
      <formula>$G601="contacted"</formula>
    </cfRule>
    <cfRule type="expression" dxfId="471" priority="242">
      <formula>$G601="interview scheduled"</formula>
    </cfRule>
    <cfRule type="expression" dxfId="470" priority="243">
      <formula>$G601="in process"</formula>
    </cfRule>
    <cfRule type="expression" dxfId="469" priority="244">
      <formula>$G601="moved in"</formula>
    </cfRule>
    <cfRule type="expression" dxfId="468" priority="245">
      <formula>$G601="removed"</formula>
    </cfRule>
  </conditionalFormatting>
  <conditionalFormatting sqref="A607:A612">
    <cfRule type="expression" dxfId="467" priority="236">
      <formula>$G607="interview scheduled"</formula>
    </cfRule>
    <cfRule type="expression" dxfId="466" priority="237">
      <formula>$G607="in process"</formula>
    </cfRule>
    <cfRule type="expression" dxfId="465" priority="238">
      <formula>$G607="moved in"</formula>
    </cfRule>
    <cfRule type="expression" dxfId="464" priority="239">
      <formula>$G607="removed"</formula>
    </cfRule>
  </conditionalFormatting>
  <conditionalFormatting sqref="A607:A612">
    <cfRule type="expression" dxfId="463" priority="234">
      <formula>$G607="appears eligible"</formula>
    </cfRule>
    <cfRule type="expression" dxfId="462" priority="235">
      <formula>$G607="contacted"</formula>
    </cfRule>
  </conditionalFormatting>
  <conditionalFormatting sqref="A613:A614">
    <cfRule type="expression" dxfId="461" priority="230">
      <formula>$F613="in process"</formula>
    </cfRule>
    <cfRule type="expression" dxfId="460" priority="231">
      <formula>$F613="interview scheduled"</formula>
    </cfRule>
    <cfRule type="expression" dxfId="459" priority="232">
      <formula>$F613="moved in"</formula>
    </cfRule>
    <cfRule type="expression" dxfId="458" priority="233">
      <formula>$F613="removed"</formula>
    </cfRule>
  </conditionalFormatting>
  <conditionalFormatting sqref="A613:A614">
    <cfRule type="expression" dxfId="457" priority="229">
      <formula>$F613="contacted"</formula>
    </cfRule>
  </conditionalFormatting>
  <conditionalFormatting sqref="A615:A639">
    <cfRule type="expression" dxfId="456" priority="225">
      <formula>$G615="moved in"</formula>
    </cfRule>
    <cfRule type="expression" dxfId="455" priority="226">
      <formula>$G615="interview scheduled"</formula>
    </cfRule>
    <cfRule type="expression" dxfId="454" priority="227">
      <formula>$G615="in process"</formula>
    </cfRule>
    <cfRule type="expression" dxfId="453" priority="228">
      <formula>$G615="Removed"</formula>
    </cfRule>
  </conditionalFormatting>
  <conditionalFormatting sqref="A615:A639">
    <cfRule type="expression" dxfId="452" priority="223">
      <formula>$G615="contacted"</formula>
    </cfRule>
    <cfRule type="expression" dxfId="451" priority="224">
      <formula>$G615="appears eligible"</formula>
    </cfRule>
  </conditionalFormatting>
  <conditionalFormatting sqref="A726:A752">
    <cfRule type="expression" dxfId="450" priority="218">
      <formula>$G726="appears eligible"</formula>
    </cfRule>
    <cfRule type="expression" dxfId="449" priority="219">
      <formula>$G726="in process"</formula>
    </cfRule>
    <cfRule type="expression" dxfId="448" priority="220">
      <formula>$G726="moved in"</formula>
    </cfRule>
    <cfRule type="expression" dxfId="447" priority="221">
      <formula>$G726="removed"</formula>
    </cfRule>
    <cfRule type="expression" dxfId="446" priority="222">
      <formula>$G726="interview scheduled"</formula>
    </cfRule>
  </conditionalFormatting>
  <conditionalFormatting sqref="A753:A803">
    <cfRule type="expression" dxfId="445" priority="214">
      <formula>$G753="interview scheduled"</formula>
    </cfRule>
    <cfRule type="expression" dxfId="444" priority="215">
      <formula>$G753="moved in"</formula>
    </cfRule>
    <cfRule type="expression" dxfId="443" priority="216">
      <formula>$G753="in process"</formula>
    </cfRule>
    <cfRule type="expression" dxfId="442" priority="217">
      <formula>$G753="removed"</formula>
    </cfRule>
  </conditionalFormatting>
  <conditionalFormatting sqref="A753:A803">
    <cfRule type="expression" dxfId="441" priority="213">
      <formula>$G753="contacted"</formula>
    </cfRule>
  </conditionalFormatting>
  <conditionalFormatting sqref="A804:A810">
    <cfRule type="expression" dxfId="440" priority="209">
      <formula>$G804="interview scheduled"</formula>
    </cfRule>
    <cfRule type="expression" dxfId="439" priority="210">
      <formula>$G804="moved in"</formula>
    </cfRule>
    <cfRule type="expression" dxfId="438" priority="211">
      <formula>$G804="in process"</formula>
    </cfRule>
    <cfRule type="expression" dxfId="437" priority="212">
      <formula>$G804="removed"</formula>
    </cfRule>
  </conditionalFormatting>
  <conditionalFormatting sqref="A804:A810">
    <cfRule type="expression" dxfId="436" priority="208">
      <formula>$G804="contacted"</formula>
    </cfRule>
  </conditionalFormatting>
  <conditionalFormatting sqref="F804:F810">
    <cfRule type="expression" dxfId="435" priority="204">
      <formula>$G804="interview scheduled"</formula>
    </cfRule>
    <cfRule type="expression" dxfId="434" priority="205">
      <formula>$G804="moved in"</formula>
    </cfRule>
    <cfRule type="expression" dxfId="433" priority="206">
      <formula>$G804="in process"</formula>
    </cfRule>
    <cfRule type="expression" dxfId="432" priority="207">
      <formula>$G804="removed"</formula>
    </cfRule>
  </conditionalFormatting>
  <conditionalFormatting sqref="F804:F810">
    <cfRule type="expression" dxfId="431" priority="203">
      <formula>$G804="contacted"</formula>
    </cfRule>
  </conditionalFormatting>
  <conditionalFormatting sqref="N804:N810">
    <cfRule type="expression" dxfId="430" priority="199">
      <formula>$G804="interview scheduled"</formula>
    </cfRule>
    <cfRule type="expression" dxfId="429" priority="200">
      <formula>$G804="moved in"</formula>
    </cfRule>
    <cfRule type="expression" dxfId="428" priority="201">
      <formula>$G804="in process"</formula>
    </cfRule>
    <cfRule type="expression" dxfId="427" priority="202">
      <formula>$G804="removed"</formula>
    </cfRule>
  </conditionalFormatting>
  <conditionalFormatting sqref="N804:N810">
    <cfRule type="expression" dxfId="426" priority="198">
      <formula>$G804="contacted"</formula>
    </cfRule>
  </conditionalFormatting>
  <conditionalFormatting sqref="A811:A839">
    <cfRule type="expression" dxfId="425" priority="194">
      <formula>$G811="interview scheduled"</formula>
    </cfRule>
    <cfRule type="expression" dxfId="424" priority="195">
      <formula>$G811="moved in"</formula>
    </cfRule>
    <cfRule type="expression" dxfId="423" priority="196">
      <formula>$G811="in process"</formula>
    </cfRule>
    <cfRule type="expression" dxfId="422" priority="197">
      <formula>$G811="removed"</formula>
    </cfRule>
  </conditionalFormatting>
  <conditionalFormatting sqref="A811:A839">
    <cfRule type="expression" dxfId="421" priority="193">
      <formula>$G811="contacted"</formula>
    </cfRule>
  </conditionalFormatting>
  <conditionalFormatting sqref="A828">
    <cfRule type="expression" dxfId="420" priority="187">
      <formula>#REF!="contacted"</formula>
    </cfRule>
    <cfRule type="expression" dxfId="419" priority="188">
      <formula>#REF!="appears eligible"</formula>
    </cfRule>
    <cfRule type="expression" dxfId="418" priority="189">
      <formula>#REF!="interview scheduled"</formula>
    </cfRule>
    <cfRule type="expression" dxfId="417" priority="190">
      <formula>#REF!="moved in"</formula>
    </cfRule>
    <cfRule type="expression" dxfId="416" priority="191">
      <formula>#REF!="in process"</formula>
    </cfRule>
    <cfRule type="expression" dxfId="415" priority="192">
      <formula>#REF!="removed"</formula>
    </cfRule>
  </conditionalFormatting>
  <conditionalFormatting sqref="F811:F839">
    <cfRule type="expression" dxfId="414" priority="183">
      <formula>$G811="interview scheduled"</formula>
    </cfRule>
    <cfRule type="expression" dxfId="413" priority="184">
      <formula>$G811="moved in"</formula>
    </cfRule>
    <cfRule type="expression" dxfId="412" priority="185">
      <formula>$G811="in process"</formula>
    </cfRule>
    <cfRule type="expression" dxfId="411" priority="186">
      <formula>$G811="removed"</formula>
    </cfRule>
  </conditionalFormatting>
  <conditionalFormatting sqref="F811:F839">
    <cfRule type="expression" dxfId="410" priority="182">
      <formula>$G811="contacted"</formula>
    </cfRule>
  </conditionalFormatting>
  <conditionalFormatting sqref="F828">
    <cfRule type="expression" dxfId="409" priority="176">
      <formula>#REF!="contacted"</formula>
    </cfRule>
    <cfRule type="expression" dxfId="408" priority="177">
      <formula>#REF!="appears eligible"</formula>
    </cfRule>
    <cfRule type="expression" dxfId="407" priority="178">
      <formula>#REF!="interview scheduled"</formula>
    </cfRule>
    <cfRule type="expression" dxfId="406" priority="179">
      <formula>#REF!="moved in"</formula>
    </cfRule>
    <cfRule type="expression" dxfId="405" priority="180">
      <formula>#REF!="in process"</formula>
    </cfRule>
    <cfRule type="expression" dxfId="404" priority="181">
      <formula>#REF!="removed"</formula>
    </cfRule>
  </conditionalFormatting>
  <conditionalFormatting sqref="N811:N839">
    <cfRule type="expression" dxfId="403" priority="172">
      <formula>$G811="interview scheduled"</formula>
    </cfRule>
    <cfRule type="expression" dxfId="402" priority="173">
      <formula>$G811="moved in"</formula>
    </cfRule>
    <cfRule type="expression" dxfId="401" priority="174">
      <formula>$G811="in process"</formula>
    </cfRule>
    <cfRule type="expression" dxfId="400" priority="175">
      <formula>$G811="removed"</formula>
    </cfRule>
  </conditionalFormatting>
  <conditionalFormatting sqref="N811:N839">
    <cfRule type="expression" dxfId="399" priority="171">
      <formula>$G811="contacted"</formula>
    </cfRule>
  </conditionalFormatting>
  <conditionalFormatting sqref="N828">
    <cfRule type="expression" dxfId="398" priority="165">
      <formula>#REF!="contacted"</formula>
    </cfRule>
    <cfRule type="expression" dxfId="397" priority="166">
      <formula>#REF!="appears eligible"</formula>
    </cfRule>
    <cfRule type="expression" dxfId="396" priority="167">
      <formula>#REF!="interview scheduled"</formula>
    </cfRule>
    <cfRule type="expression" dxfId="395" priority="168">
      <formula>#REF!="moved in"</formula>
    </cfRule>
    <cfRule type="expression" dxfId="394" priority="169">
      <formula>#REF!="in process"</formula>
    </cfRule>
    <cfRule type="expression" dxfId="393" priority="170">
      <formula>#REF!="removed"</formula>
    </cfRule>
  </conditionalFormatting>
  <conditionalFormatting sqref="N837">
    <cfRule type="expression" dxfId="392" priority="159">
      <formula>#REF!="contacted"</formula>
    </cfRule>
    <cfRule type="expression" dxfId="391" priority="160">
      <formula>#REF!="appears eligible"</formula>
    </cfRule>
    <cfRule type="expression" dxfId="390" priority="161">
      <formula>#REF!="interview scheduled"</formula>
    </cfRule>
    <cfRule type="expression" dxfId="389" priority="162">
      <formula>#REF!="moved in"</formula>
    </cfRule>
    <cfRule type="expression" dxfId="388" priority="163">
      <formula>#REF!="in process"</formula>
    </cfRule>
    <cfRule type="expression" dxfId="387" priority="164">
      <formula>#REF!="removed"</formula>
    </cfRule>
  </conditionalFormatting>
  <conditionalFormatting sqref="A840:A860">
    <cfRule type="expression" dxfId="386" priority="155">
      <formula>$G840="interview scheduled"</formula>
    </cfRule>
    <cfRule type="expression" dxfId="385" priority="156">
      <formula>$G840="moved in"</formula>
    </cfRule>
    <cfRule type="expression" dxfId="384" priority="157">
      <formula>$G840="in process"</formula>
    </cfRule>
    <cfRule type="expression" dxfId="383" priority="158">
      <formula>$G840="removed"</formula>
    </cfRule>
  </conditionalFormatting>
  <conditionalFormatting sqref="A840:A860">
    <cfRule type="expression" dxfId="382" priority="154">
      <formula>$G840="contacted"</formula>
    </cfRule>
  </conditionalFormatting>
  <conditionalFormatting sqref="F840:F860">
    <cfRule type="expression" dxfId="381" priority="150">
      <formula>$G840="interview scheduled"</formula>
    </cfRule>
    <cfRule type="expression" dxfId="380" priority="151">
      <formula>$G840="moved in"</formula>
    </cfRule>
    <cfRule type="expression" dxfId="379" priority="152">
      <formula>$G840="in process"</formula>
    </cfRule>
    <cfRule type="expression" dxfId="378" priority="153">
      <formula>$G840="removed"</formula>
    </cfRule>
  </conditionalFormatting>
  <conditionalFormatting sqref="F840:F860">
    <cfRule type="expression" dxfId="377" priority="149">
      <formula>$G840="contacted"</formula>
    </cfRule>
  </conditionalFormatting>
  <conditionalFormatting sqref="N840:N860">
    <cfRule type="expression" dxfId="376" priority="145">
      <formula>$G840="interview scheduled"</formula>
    </cfRule>
    <cfRule type="expression" dxfId="375" priority="146">
      <formula>$G840="moved in"</formula>
    </cfRule>
    <cfRule type="expression" dxfId="374" priority="147">
      <formula>$G840="in process"</formula>
    </cfRule>
    <cfRule type="expression" dxfId="373" priority="148">
      <formula>$G840="removed"</formula>
    </cfRule>
  </conditionalFormatting>
  <conditionalFormatting sqref="N840:N860">
    <cfRule type="expression" dxfId="372" priority="144">
      <formula>$G840="contacted"</formula>
    </cfRule>
  </conditionalFormatting>
  <conditionalFormatting sqref="A861:A896">
    <cfRule type="expression" dxfId="371" priority="137">
      <formula>$G861="semble admissible"</formula>
    </cfRule>
    <cfRule type="expression" dxfId="370" priority="138">
      <formula>$G861="contacted"</formula>
    </cfRule>
    <cfRule type="expression" dxfId="369" priority="139">
      <formula>$G861="appears eligible"</formula>
    </cfRule>
    <cfRule type="expression" dxfId="368" priority="140">
      <formula>$G861="interview scheduled"</formula>
    </cfRule>
    <cfRule type="expression" dxfId="367" priority="141">
      <formula>$G861="moved in"</formula>
    </cfRule>
    <cfRule type="expression" dxfId="366" priority="142">
      <formula>$G861="in process"</formula>
    </cfRule>
    <cfRule type="expression" dxfId="365" priority="143">
      <formula>$G861="removed"</formula>
    </cfRule>
  </conditionalFormatting>
  <conditionalFormatting sqref="I861:I896">
    <cfRule type="expression" dxfId="364" priority="130">
      <formula>$G861="semble admissible"</formula>
    </cfRule>
    <cfRule type="expression" dxfId="363" priority="131">
      <formula>$G861="contacted"</formula>
    </cfRule>
    <cfRule type="expression" dxfId="362" priority="132">
      <formula>$G861="appears eligible"</formula>
    </cfRule>
    <cfRule type="expression" dxfId="361" priority="133">
      <formula>$G861="interview scheduled"</formula>
    </cfRule>
    <cfRule type="expression" dxfId="360" priority="134">
      <formula>$G861="moved in"</formula>
    </cfRule>
    <cfRule type="expression" dxfId="359" priority="135">
      <formula>$G861="in process"</formula>
    </cfRule>
    <cfRule type="expression" dxfId="358" priority="136">
      <formula>$G861="removed"</formula>
    </cfRule>
  </conditionalFormatting>
  <conditionalFormatting sqref="K861:K896">
    <cfRule type="expression" dxfId="357" priority="123">
      <formula>$G861="semble admissible"</formula>
    </cfRule>
    <cfRule type="expression" dxfId="356" priority="124">
      <formula>$G861="contacted"</formula>
    </cfRule>
    <cfRule type="expression" dxfId="355" priority="125">
      <formula>$G861="appears eligible"</formula>
    </cfRule>
    <cfRule type="expression" dxfId="354" priority="126">
      <formula>$G861="interview scheduled"</formula>
    </cfRule>
    <cfRule type="expression" dxfId="353" priority="127">
      <formula>$G861="moved in"</formula>
    </cfRule>
    <cfRule type="expression" dxfId="352" priority="128">
      <formula>$G861="in process"</formula>
    </cfRule>
    <cfRule type="expression" dxfId="351" priority="129">
      <formula>$G861="removed"</formula>
    </cfRule>
  </conditionalFormatting>
  <conditionalFormatting sqref="A897:A918">
    <cfRule type="expression" dxfId="350" priority="116">
      <formula>$G897="semble admissible"</formula>
    </cfRule>
    <cfRule type="expression" dxfId="349" priority="117">
      <formula>$G897="contacted"</formula>
    </cfRule>
    <cfRule type="expression" dxfId="348" priority="118">
      <formula>$G897="appears eligible"</formula>
    </cfRule>
    <cfRule type="expression" dxfId="347" priority="119">
      <formula>$G897="interview scheduled"</formula>
    </cfRule>
    <cfRule type="expression" dxfId="346" priority="120">
      <formula>$G897="moved in"</formula>
    </cfRule>
    <cfRule type="expression" dxfId="345" priority="121">
      <formula>$G897="in process"</formula>
    </cfRule>
    <cfRule type="expression" dxfId="344" priority="122">
      <formula>$G897="removed"</formula>
    </cfRule>
  </conditionalFormatting>
  <conditionalFormatting sqref="A919:A951">
    <cfRule type="expression" dxfId="343" priority="109">
      <formula>$G919="semble admissible"</formula>
    </cfRule>
    <cfRule type="expression" dxfId="342" priority="110">
      <formula>$G919="contacted"</formula>
    </cfRule>
    <cfRule type="expression" dxfId="341" priority="111">
      <formula>$G919="appears eligible"</formula>
    </cfRule>
    <cfRule type="expression" dxfId="340" priority="112">
      <formula>$G919="interview scheduled"</formula>
    </cfRule>
    <cfRule type="expression" dxfId="339" priority="113">
      <formula>$G919="moved in"</formula>
    </cfRule>
    <cfRule type="expression" dxfId="338" priority="114">
      <formula>$G919="in process"</formula>
    </cfRule>
    <cfRule type="expression" dxfId="337" priority="115">
      <formula>$G919="removed"</formula>
    </cfRule>
  </conditionalFormatting>
  <conditionalFormatting sqref="A952:A982">
    <cfRule type="expression" dxfId="336" priority="102">
      <formula>$G952="semble admissible"</formula>
    </cfRule>
    <cfRule type="expression" dxfId="335" priority="103">
      <formula>$G952="contacted"</formula>
    </cfRule>
    <cfRule type="expression" dxfId="334" priority="104">
      <formula>$G952="appears eligible"</formula>
    </cfRule>
    <cfRule type="expression" dxfId="333" priority="105">
      <formula>$G952="interview scheduled"</formula>
    </cfRule>
    <cfRule type="expression" dxfId="332" priority="106">
      <formula>$G952="moved in"</formula>
    </cfRule>
    <cfRule type="expression" dxfId="331" priority="107">
      <formula>$G952="in process"</formula>
    </cfRule>
    <cfRule type="expression" dxfId="330" priority="108">
      <formula>$G952="removed"</formula>
    </cfRule>
  </conditionalFormatting>
  <conditionalFormatting sqref="A983:A1011">
    <cfRule type="expression" dxfId="329" priority="95">
      <formula>$G983="semble admissible"</formula>
    </cfRule>
    <cfRule type="expression" dxfId="328" priority="96">
      <formula>$G983="contacted"</formula>
    </cfRule>
    <cfRule type="expression" dxfId="327" priority="97">
      <formula>$G983="appears eligible"</formula>
    </cfRule>
    <cfRule type="expression" dxfId="326" priority="98">
      <formula>$G983="interview scheduled"</formula>
    </cfRule>
    <cfRule type="expression" dxfId="325" priority="99">
      <formula>$G983="moved in"</formula>
    </cfRule>
    <cfRule type="expression" dxfId="324" priority="100">
      <formula>$G983="in process"</formula>
    </cfRule>
    <cfRule type="expression" dxfId="323" priority="101">
      <formula>$G983="removed"</formula>
    </cfRule>
  </conditionalFormatting>
  <conditionalFormatting sqref="A1070:A1077">
    <cfRule type="expression" dxfId="322" priority="89">
      <formula>$G1070="appears eligible"</formula>
    </cfRule>
    <cfRule type="expression" dxfId="321" priority="90">
      <formula>$G1070="contacted"</formula>
    </cfRule>
    <cfRule type="expression" dxfId="320" priority="91">
      <formula>$G1070="moved in"</formula>
    </cfRule>
    <cfRule type="expression" dxfId="319" priority="92">
      <formula>$G1070="interview scheduled"</formula>
    </cfRule>
    <cfRule type="expression" dxfId="318" priority="93">
      <formula>$G1070="in process"</formula>
    </cfRule>
    <cfRule type="expression" dxfId="317" priority="94">
      <formula>$G1070="removed"</formula>
    </cfRule>
  </conditionalFormatting>
  <conditionalFormatting sqref="F1070:F1077">
    <cfRule type="expression" dxfId="316" priority="83">
      <formula>$G1070="appears eligible"</formula>
    </cfRule>
    <cfRule type="expression" dxfId="315" priority="84">
      <formula>$G1070="contacted"</formula>
    </cfRule>
    <cfRule type="expression" dxfId="314" priority="85">
      <formula>$G1070="moved in"</formula>
    </cfRule>
    <cfRule type="expression" dxfId="313" priority="86">
      <formula>$G1070="interview scheduled"</formula>
    </cfRule>
    <cfRule type="expression" dxfId="312" priority="87">
      <formula>$G1070="in process"</formula>
    </cfRule>
    <cfRule type="expression" dxfId="311" priority="88">
      <formula>$G1070="removed"</formula>
    </cfRule>
  </conditionalFormatting>
  <conditionalFormatting sqref="N1070:N1077">
    <cfRule type="expression" dxfId="310" priority="77">
      <formula>$G1070="appears eligible"</formula>
    </cfRule>
    <cfRule type="expression" dxfId="309" priority="78">
      <formula>$G1070="contacted"</formula>
    </cfRule>
    <cfRule type="expression" dxfId="308" priority="79">
      <formula>$G1070="moved in"</formula>
    </cfRule>
    <cfRule type="expression" dxfId="307" priority="80">
      <formula>$G1070="interview scheduled"</formula>
    </cfRule>
    <cfRule type="expression" dxfId="306" priority="81">
      <formula>$G1070="in process"</formula>
    </cfRule>
    <cfRule type="expression" dxfId="305" priority="82">
      <formula>$G1070="removed"</formula>
    </cfRule>
  </conditionalFormatting>
  <conditionalFormatting sqref="A1078:A1110">
    <cfRule type="expression" dxfId="304" priority="73">
      <formula>$G1078="interview scheduled"</formula>
    </cfRule>
    <cfRule type="expression" dxfId="303" priority="74">
      <formula>$G1078="in process"</formula>
    </cfRule>
    <cfRule type="expression" dxfId="302" priority="75">
      <formula>$G1078="moved in"</formula>
    </cfRule>
    <cfRule type="expression" dxfId="301" priority="76">
      <formula>$G1078="removed"</formula>
    </cfRule>
  </conditionalFormatting>
  <conditionalFormatting sqref="F1078:F1110">
    <cfRule type="expression" dxfId="300" priority="69">
      <formula>$G1078="interview scheduled"</formula>
    </cfRule>
    <cfRule type="expression" dxfId="299" priority="70">
      <formula>$G1078="in process"</formula>
    </cfRule>
    <cfRule type="expression" dxfId="298" priority="71">
      <formula>$G1078="moved in"</formula>
    </cfRule>
    <cfRule type="expression" dxfId="297" priority="72">
      <formula>$G1078="removed"</formula>
    </cfRule>
  </conditionalFormatting>
  <conditionalFormatting sqref="N1078:N1110">
    <cfRule type="expression" dxfId="296" priority="65">
      <formula>$G1078="interview scheduled"</formula>
    </cfRule>
    <cfRule type="expression" dxfId="295" priority="66">
      <formula>$G1078="in process"</formula>
    </cfRule>
    <cfRule type="expression" dxfId="294" priority="67">
      <formula>$G1078="moved in"</formula>
    </cfRule>
    <cfRule type="expression" dxfId="293" priority="68">
      <formula>$G1078="removed"</formula>
    </cfRule>
  </conditionalFormatting>
  <conditionalFormatting sqref="A1111:A1120">
    <cfRule type="expression" dxfId="292" priority="61">
      <formula>$G1111="moved in"</formula>
    </cfRule>
    <cfRule type="expression" dxfId="291" priority="62">
      <formula>$G1111="interview scheduled"</formula>
    </cfRule>
    <cfRule type="expression" dxfId="290" priority="63">
      <formula>$G1111="in process"</formula>
    </cfRule>
    <cfRule type="expression" dxfId="289" priority="64">
      <formula>$G1111="removed"</formula>
    </cfRule>
  </conditionalFormatting>
  <conditionalFormatting sqref="A1121:A1126">
    <cfRule type="expression" dxfId="288" priority="55">
      <formula>$G1121="appears eligible"</formula>
    </cfRule>
    <cfRule type="expression" dxfId="287" priority="56">
      <formula>$G1121="contacted"</formula>
    </cfRule>
    <cfRule type="expression" dxfId="286" priority="57">
      <formula>$G1121="moved in"</formula>
    </cfRule>
    <cfRule type="expression" dxfId="285" priority="58">
      <formula>$G1121="interview scheduled"</formula>
    </cfRule>
    <cfRule type="expression" dxfId="284" priority="59">
      <formula>$G1121="in process"</formula>
    </cfRule>
    <cfRule type="expression" dxfId="283" priority="60">
      <formula>$G1121="removed"</formula>
    </cfRule>
  </conditionalFormatting>
  <conditionalFormatting sqref="A1127:A1141">
    <cfRule type="expression" dxfId="282" priority="49">
      <formula>$G1127="appears eligible"</formula>
    </cfRule>
    <cfRule type="expression" dxfId="281" priority="50">
      <formula>$G1127="contacted"</formula>
    </cfRule>
    <cfRule type="expression" dxfId="280" priority="51">
      <formula>$G1127="moved in"</formula>
    </cfRule>
    <cfRule type="expression" dxfId="279" priority="52">
      <formula>$G1127="interview scheduled"</formula>
    </cfRule>
    <cfRule type="expression" dxfId="278" priority="53">
      <formula>$G1127="in process"</formula>
    </cfRule>
    <cfRule type="expression" dxfId="277" priority="54">
      <formula>$G1127="removed"</formula>
    </cfRule>
  </conditionalFormatting>
  <conditionalFormatting sqref="A1142:A1149">
    <cfRule type="expression" dxfId="276" priority="43">
      <formula>$G1142="appears eligible"</formula>
    </cfRule>
    <cfRule type="expression" dxfId="275" priority="44">
      <formula>$G1142="contacted"</formula>
    </cfRule>
    <cfRule type="expression" dxfId="274" priority="45">
      <formula>$G1142="moved in"</formula>
    </cfRule>
    <cfRule type="expression" dxfId="273" priority="46">
      <formula>$G1142="interview scheduled"</formula>
    </cfRule>
    <cfRule type="expression" dxfId="272" priority="47">
      <formula>$G1142="in process"</formula>
    </cfRule>
    <cfRule type="expression" dxfId="271" priority="48">
      <formula>$G1142="removed"</formula>
    </cfRule>
  </conditionalFormatting>
  <conditionalFormatting sqref="A1178:A1193">
    <cfRule type="expression" dxfId="270" priority="37">
      <formula>$G1178="contacted"</formula>
    </cfRule>
    <cfRule type="expression" dxfId="269" priority="38">
      <formula>$G1178="appears eligible"</formula>
    </cfRule>
    <cfRule type="expression" dxfId="268" priority="39">
      <formula>$G1178="removed"</formula>
    </cfRule>
    <cfRule type="expression" dxfId="267" priority="40">
      <formula>$G1178="moved in"</formula>
    </cfRule>
    <cfRule type="expression" dxfId="266" priority="41">
      <formula>$G1178="in process"</formula>
    </cfRule>
    <cfRule type="expression" dxfId="265" priority="42">
      <formula>$G1178="interview scheduled"</formula>
    </cfRule>
  </conditionalFormatting>
  <conditionalFormatting sqref="A1194:A1210">
    <cfRule type="expression" dxfId="264" priority="31">
      <formula>$G1194="contacted"</formula>
    </cfRule>
    <cfRule type="expression" dxfId="263" priority="32">
      <formula>$G1194="appears eligible"</formula>
    </cfRule>
    <cfRule type="expression" dxfId="262" priority="33">
      <formula>$G1194="removed"</formula>
    </cfRule>
    <cfRule type="expression" dxfId="261" priority="34">
      <formula>$G1194="moved in"</formula>
    </cfRule>
    <cfRule type="expression" dxfId="260" priority="35">
      <formula>$G1194="in process"</formula>
    </cfRule>
    <cfRule type="expression" dxfId="259" priority="36">
      <formula>$G1194="interview scheduled"</formula>
    </cfRule>
  </conditionalFormatting>
  <conditionalFormatting sqref="A1211:A1231">
    <cfRule type="expression" dxfId="258" priority="25">
      <formula>$G1211="contacted"</formula>
    </cfRule>
    <cfRule type="expression" dxfId="257" priority="26">
      <formula>$G1211="appears eligible"</formula>
    </cfRule>
    <cfRule type="expression" dxfId="256" priority="27">
      <formula>$G1211="removed"</formula>
    </cfRule>
    <cfRule type="expression" dxfId="255" priority="28">
      <formula>$G1211="moved in"</formula>
    </cfRule>
    <cfRule type="expression" dxfId="254" priority="29">
      <formula>$G1211="in process"</formula>
    </cfRule>
    <cfRule type="expression" dxfId="253" priority="30">
      <formula>$G1211="interview scheduled"</formula>
    </cfRule>
  </conditionalFormatting>
  <conditionalFormatting sqref="A1232:A1246">
    <cfRule type="expression" dxfId="252" priority="19">
      <formula>$G1232="contacted"</formula>
    </cfRule>
    <cfRule type="expression" dxfId="251" priority="20">
      <formula>$G1232="appears eligible"</formula>
    </cfRule>
    <cfRule type="expression" dxfId="250" priority="21">
      <formula>$G1232="removed"</formula>
    </cfRule>
    <cfRule type="expression" dxfId="249" priority="22">
      <formula>$G1232="moved in"</formula>
    </cfRule>
    <cfRule type="expression" dxfId="248" priority="23">
      <formula>$G1232="in process"</formula>
    </cfRule>
    <cfRule type="expression" dxfId="247" priority="24">
      <formula>$G1232="interview scheduled"</formula>
    </cfRule>
  </conditionalFormatting>
  <conditionalFormatting sqref="A1247:A1258">
    <cfRule type="expression" dxfId="246" priority="13">
      <formula>$G1247="contacted"</formula>
    </cfRule>
    <cfRule type="expression" dxfId="245" priority="14">
      <formula>$G1247="appears eligible"</formula>
    </cfRule>
    <cfRule type="expression" dxfId="244" priority="15">
      <formula>$G1247="removed"</formula>
    </cfRule>
    <cfRule type="expression" dxfId="243" priority="16">
      <formula>$G1247="moved in"</formula>
    </cfRule>
    <cfRule type="expression" dxfId="242" priority="17">
      <formula>$G1247="in process"</formula>
    </cfRule>
    <cfRule type="expression" dxfId="241" priority="18">
      <formula>$G1247="interview scheduled"</formula>
    </cfRule>
  </conditionalFormatting>
  <conditionalFormatting sqref="A1259:A1276">
    <cfRule type="expression" dxfId="240" priority="7">
      <formula>$G1259="contacted"</formula>
    </cfRule>
    <cfRule type="expression" dxfId="239" priority="8">
      <formula>$G1259="appears eligible"</formula>
    </cfRule>
    <cfRule type="expression" dxfId="238" priority="9">
      <formula>$G1259="removed"</formula>
    </cfRule>
    <cfRule type="expression" dxfId="237" priority="10">
      <formula>$G1259="moved in"</formula>
    </cfRule>
    <cfRule type="expression" dxfId="236" priority="11">
      <formula>$G1259="in process"</formula>
    </cfRule>
    <cfRule type="expression" dxfId="235" priority="12">
      <formula>$G1259="interview scheduled"</formula>
    </cfRule>
  </conditionalFormatting>
  <conditionalFormatting sqref="A1277:A1294">
    <cfRule type="expression" dxfId="234" priority="1">
      <formula>$G1277="contacted"</formula>
    </cfRule>
    <cfRule type="expression" dxfId="233" priority="2">
      <formula>$G1277="appears eligible"</formula>
    </cfRule>
    <cfRule type="expression" dxfId="232" priority="3">
      <formula>$G1277="removed"</formula>
    </cfRule>
    <cfRule type="expression" dxfId="231" priority="4">
      <formula>$G1277="moved in"</formula>
    </cfRule>
    <cfRule type="expression" dxfId="230" priority="5">
      <formula>$G1277="in process"</formula>
    </cfRule>
    <cfRule type="expression" dxfId="229" priority="6">
      <formula>$G1277="interview scheduled"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200AD-78DC-464B-B042-57103E815311}">
  <sheetPr>
    <tabColor theme="1"/>
  </sheetPr>
  <dimension ref="A1:AS1574"/>
  <sheetViews>
    <sheetView topLeftCell="A124" workbookViewId="0">
      <pane xSplit="1" topLeftCell="B1" activePane="topRight" state="frozen"/>
      <selection pane="topRight" activeCell="J158" sqref="J158"/>
    </sheetView>
  </sheetViews>
  <sheetFormatPr defaultRowHeight="15"/>
  <cols>
    <col min="1" max="1" width="28.7109375" customWidth="1"/>
    <col min="2" max="2" width="20.7109375" customWidth="1"/>
    <col min="3" max="4" width="10.7109375" style="1" customWidth="1"/>
    <col min="5" max="5" width="9.42578125" style="97" customWidth="1"/>
    <col min="6" max="6" width="11.85546875" customWidth="1"/>
    <col min="7" max="7" width="11.7109375" customWidth="1"/>
    <col min="8" max="8" width="11.7109375" style="4" customWidth="1"/>
    <col min="10" max="10" width="15.5703125" customWidth="1"/>
    <col min="11" max="11" width="13.5703125" customWidth="1"/>
    <col min="12" max="12" width="22.7109375" customWidth="1"/>
    <col min="13" max="13" width="15.7109375" customWidth="1"/>
    <col min="14" max="14" width="13.5703125" customWidth="1"/>
    <col min="15" max="15" width="10.85546875" customWidth="1"/>
    <col min="16" max="16" width="9.7109375" customWidth="1"/>
    <col min="17" max="17" width="11" customWidth="1"/>
    <col min="18" max="18" width="13.28515625" customWidth="1"/>
    <col min="19" max="19" width="8.85546875" customWidth="1"/>
    <col min="20" max="20" width="9.140625" customWidth="1"/>
    <col min="21" max="21" width="11.5703125" customWidth="1"/>
    <col min="22" max="22" width="9.7109375" customWidth="1"/>
    <col min="23" max="23" width="22.7109375" customWidth="1"/>
    <col min="24" max="26" width="10.7109375" customWidth="1"/>
    <col min="27" max="27" width="9.7109375" customWidth="1"/>
    <col min="28" max="28" width="10.140625" customWidth="1"/>
    <col min="29" max="29" width="9.7109375" customWidth="1"/>
    <col min="30" max="30" width="8.85546875" customWidth="1"/>
    <col min="31" max="31" width="12.42578125" customWidth="1"/>
    <col min="32" max="33" width="9.140625" customWidth="1"/>
    <col min="34" max="41" width="9.140625" style="80"/>
    <col min="42" max="42" width="7.85546875" style="80" customWidth="1"/>
    <col min="43" max="43" width="9.140625" style="80"/>
  </cols>
  <sheetData>
    <row r="1" spans="1:45" ht="60" customHeight="1">
      <c r="A1" s="19" t="s">
        <v>637</v>
      </c>
      <c r="B1" s="19" t="s">
        <v>701</v>
      </c>
      <c r="C1" s="139" t="s">
        <v>804</v>
      </c>
      <c r="D1" s="139" t="s">
        <v>2459</v>
      </c>
      <c r="E1" s="139" t="s">
        <v>2458</v>
      </c>
      <c r="F1" s="19" t="s">
        <v>2457</v>
      </c>
      <c r="G1" s="19" t="s">
        <v>2456</v>
      </c>
      <c r="H1" s="138" t="s">
        <v>2455</v>
      </c>
      <c r="I1" s="19" t="s">
        <v>2454</v>
      </c>
      <c r="J1" s="19" t="s">
        <v>2453</v>
      </c>
      <c r="K1" s="137" t="s">
        <v>2452</v>
      </c>
      <c r="L1" s="137" t="s">
        <v>2451</v>
      </c>
      <c r="M1" s="137" t="s">
        <v>2450</v>
      </c>
      <c r="N1" s="137" t="s">
        <v>735</v>
      </c>
      <c r="O1" s="137" t="s">
        <v>811</v>
      </c>
      <c r="P1" s="137" t="s">
        <v>2449</v>
      </c>
      <c r="Q1" s="137" t="s">
        <v>765</v>
      </c>
      <c r="R1" s="137" t="s">
        <v>2448</v>
      </c>
      <c r="S1" s="19" t="s">
        <v>668</v>
      </c>
      <c r="T1" s="137" t="s">
        <v>2447</v>
      </c>
      <c r="U1" s="19" t="s">
        <v>2446</v>
      </c>
      <c r="V1" s="137" t="s">
        <v>767</v>
      </c>
      <c r="W1" s="137" t="s">
        <v>2445</v>
      </c>
      <c r="X1" s="137" t="s">
        <v>2444</v>
      </c>
      <c r="Y1" s="137" t="s">
        <v>13</v>
      </c>
      <c r="Z1" s="137" t="s">
        <v>2443</v>
      </c>
      <c r="AA1" s="137" t="s">
        <v>2442</v>
      </c>
      <c r="AB1" s="137" t="s">
        <v>2441</v>
      </c>
      <c r="AC1" s="137" t="s">
        <v>2440</v>
      </c>
      <c r="AD1" s="137" t="s">
        <v>2439</v>
      </c>
      <c r="AE1" s="137" t="s">
        <v>41</v>
      </c>
      <c r="AF1" s="137" t="s">
        <v>2438</v>
      </c>
      <c r="AG1" s="137" t="s">
        <v>2437</v>
      </c>
      <c r="AH1" s="26" t="s">
        <v>644</v>
      </c>
      <c r="AI1" s="26" t="s">
        <v>645</v>
      </c>
      <c r="AJ1" s="26" t="s">
        <v>646</v>
      </c>
      <c r="AK1" s="26" t="s">
        <v>638</v>
      </c>
      <c r="AL1" s="26" t="s">
        <v>639</v>
      </c>
      <c r="AM1" s="26" t="s">
        <v>754</v>
      </c>
      <c r="AN1" s="26" t="s">
        <v>755</v>
      </c>
      <c r="AO1" s="26" t="s">
        <v>642</v>
      </c>
      <c r="AP1" s="26" t="s">
        <v>756</v>
      </c>
      <c r="AQ1" s="26" t="s">
        <v>757</v>
      </c>
      <c r="AR1" s="137" t="s">
        <v>728</v>
      </c>
      <c r="AS1" s="137" t="s">
        <v>729</v>
      </c>
    </row>
    <row r="2" spans="1:45">
      <c r="A2" t="s">
        <v>2436</v>
      </c>
      <c r="B2" t="s">
        <v>830</v>
      </c>
      <c r="C2" s="1">
        <v>414</v>
      </c>
      <c r="E2" s="97" t="s">
        <v>144</v>
      </c>
      <c r="F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" s="4">
        <v>43769</v>
      </c>
      <c r="H2" s="4">
        <v>43837</v>
      </c>
      <c r="I2" s="80">
        <f>All_2[[#This Row],[Filled]]-All_2[[#This Row],[Vacant]]</f>
        <v>68</v>
      </c>
      <c r="J2" t="s">
        <v>812</v>
      </c>
      <c r="L2" t="s">
        <v>55</v>
      </c>
      <c r="M2" t="s">
        <v>1633</v>
      </c>
      <c r="N2" s="2">
        <v>43773</v>
      </c>
      <c r="O2" s="4">
        <v>43784</v>
      </c>
      <c r="P2" s="80">
        <f>All_2[[#This Row],[Filled]] - All_2[[#This Row],[Interview.Date]]</f>
        <v>53</v>
      </c>
      <c r="Q2" s="80">
        <f>All_2[[#This Row],[Filled]]-All_2[[#This Row],[Date.Received]]</f>
        <v>64</v>
      </c>
      <c r="R2" s="80">
        <f>All_2[[#This Row],[Days]] - All_2[[#This Row],[Interview.to.Move.in]]</f>
        <v>15</v>
      </c>
      <c r="S2" s="80" t="str">
        <f>IF(All_2[[#This Row],[M.O.Date]]&lt;&gt;"","no","Yes")</f>
        <v>Yes</v>
      </c>
      <c r="T2" s="80" t="str">
        <f ca="1">IF(All_2[[#This Row],[Length.of.Stay]]&gt;364,"Yes","no")</f>
        <v>no</v>
      </c>
      <c r="U2" s="4"/>
      <c r="V2" s="80">
        <f ca="1">_xlfn.IFS(All_2[[#This Row],[M.O.Date]] = FALSE,TODAY()-All_2[[#This Row],[Filled]],All_2[[#This Row],[Extant]] = "no",All_2[[#This Row],[M.O.Date]] - All_2[[#This Row],[Filled]])</f>
        <v>24</v>
      </c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>
        <v>1</v>
      </c>
      <c r="AJ2" s="6"/>
      <c r="AK2" s="6"/>
      <c r="AL2" s="6"/>
      <c r="AM2" s="6">
        <v>1</v>
      </c>
      <c r="AN2" s="6"/>
      <c r="AO2" s="6"/>
      <c r="AP2" s="6"/>
      <c r="AQ2" s="6"/>
      <c r="AR2" s="6">
        <f t="shared" ref="AR2:AR65" si="0">YEAR(H2)</f>
        <v>2020</v>
      </c>
      <c r="AS2" s="6">
        <f t="shared" ref="AS2:AS65" si="1">MONTH(H2)</f>
        <v>1</v>
      </c>
    </row>
    <row r="3" spans="1:45">
      <c r="A3" t="s">
        <v>2435</v>
      </c>
      <c r="B3" t="s">
        <v>993</v>
      </c>
      <c r="C3" s="1">
        <v>206</v>
      </c>
      <c r="E3" s="97" t="s">
        <v>144</v>
      </c>
      <c r="F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" s="4">
        <v>43708</v>
      </c>
      <c r="H3" s="4">
        <v>43822</v>
      </c>
      <c r="I3" s="80">
        <f>All_2[[#This Row],[Filled]]-All_2[[#This Row],[Vacant]]</f>
        <v>114</v>
      </c>
      <c r="J3" t="s">
        <v>1032</v>
      </c>
      <c r="L3" t="s">
        <v>2093</v>
      </c>
      <c r="M3" t="s">
        <v>636</v>
      </c>
      <c r="N3" s="4">
        <v>43796</v>
      </c>
      <c r="O3" s="4">
        <v>43803</v>
      </c>
      <c r="P3" s="80">
        <f>All_2[[#This Row],[Filled]] - All_2[[#This Row],[Interview.Date]]</f>
        <v>19</v>
      </c>
      <c r="Q3" s="80">
        <f>All_2[[#This Row],[Filled]]-All_2[[#This Row],[Date.Received]]</f>
        <v>26</v>
      </c>
      <c r="R3" s="80">
        <f>All_2[[#This Row],[Days]] - All_2[[#This Row],[Interview.to.Move.in]]</f>
        <v>95</v>
      </c>
      <c r="S3" s="80" t="str">
        <f>IF(All_2[[#This Row],[M.O.Date]]&lt;&gt;"","no","Yes")</f>
        <v>Yes</v>
      </c>
      <c r="T3" s="80" t="str">
        <f ca="1">IF(All_2[[#This Row],[Length.of.Stay]]&gt;364,"Yes","no")</f>
        <v>no</v>
      </c>
      <c r="U3" s="4"/>
      <c r="V3" s="80">
        <f ca="1">_xlfn.IFS(All_2[[#This Row],[M.O.Date]] = FALSE,TODAY()-All_2[[#This Row],[Filled]],All_2[[#This Row],[Extant]] = "no",All_2[[#This Row],[M.O.Date]] - All_2[[#This Row],[Filled]])</f>
        <v>39</v>
      </c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>
        <f t="shared" si="0"/>
        <v>2019</v>
      </c>
      <c r="AS3" s="6">
        <f t="shared" si="1"/>
        <v>12</v>
      </c>
    </row>
    <row r="4" spans="1:45">
      <c r="A4" t="s">
        <v>2434</v>
      </c>
      <c r="B4" t="s">
        <v>830</v>
      </c>
      <c r="C4" s="1">
        <v>405</v>
      </c>
      <c r="E4" s="97" t="s">
        <v>144</v>
      </c>
      <c r="F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" s="4">
        <v>43769</v>
      </c>
      <c r="H4" s="4">
        <v>43853</v>
      </c>
      <c r="I4" s="80">
        <f>All_2[[#This Row],[Filled]]-All_2[[#This Row],[Vacant]]</f>
        <v>84</v>
      </c>
      <c r="J4" t="s">
        <v>144</v>
      </c>
      <c r="L4" t="s">
        <v>144</v>
      </c>
      <c r="N4" s="4"/>
      <c r="O4" s="4"/>
      <c r="P4" s="80"/>
      <c r="Q4" s="80">
        <f>All_2[[#This Row],[Filled]]-All_2[[#This Row],[Date.Received]]</f>
        <v>43853</v>
      </c>
      <c r="R4" s="80"/>
      <c r="S4" s="80" t="str">
        <f>IF(All_2[[#This Row],[M.O.Date]]&lt;&gt;"","no","Yes")</f>
        <v>Yes</v>
      </c>
      <c r="T4" s="80" t="str">
        <f ca="1">IF(All_2[[#This Row],[Length.of.Stay]]&gt;364,"Yes","no")</f>
        <v>no</v>
      </c>
      <c r="U4" s="4"/>
      <c r="V4" s="80">
        <f ca="1">_xlfn.IFS(All_2[[#This Row],[M.O.Date]] = FALSE,TODAY()-All_2[[#This Row],[Filled]],All_2[[#This Row],[Extant]] = "no",All_2[[#This Row],[M.O.Date]] - All_2[[#This Row],[Filled]])</f>
        <v>8</v>
      </c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>
        <f t="shared" si="0"/>
        <v>2020</v>
      </c>
      <c r="AS4" s="6">
        <f t="shared" si="1"/>
        <v>1</v>
      </c>
    </row>
    <row r="5" spans="1:45">
      <c r="A5" t="s">
        <v>2433</v>
      </c>
      <c r="B5" t="s">
        <v>830</v>
      </c>
      <c r="C5" s="1">
        <v>406</v>
      </c>
      <c r="E5" s="97" t="s">
        <v>144</v>
      </c>
      <c r="F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" s="4">
        <v>43769</v>
      </c>
      <c r="H5" s="4">
        <v>43816</v>
      </c>
      <c r="I5" s="80">
        <f>All_2[[#This Row],[Filled]]-All_2[[#This Row],[Vacant]]</f>
        <v>47</v>
      </c>
      <c r="J5" t="s">
        <v>812</v>
      </c>
      <c r="L5" t="s">
        <v>60</v>
      </c>
      <c r="M5" t="s">
        <v>2034</v>
      </c>
      <c r="N5" s="2">
        <v>43738</v>
      </c>
      <c r="O5" s="4">
        <v>43784</v>
      </c>
      <c r="P5" s="80">
        <f>All_2[[#This Row],[Filled]] - All_2[[#This Row],[Interview.Date]]</f>
        <v>32</v>
      </c>
      <c r="Q5" s="80">
        <f>All_2[[#This Row],[Filled]]-All_2[[#This Row],[Date.Received]]</f>
        <v>78</v>
      </c>
      <c r="R5" s="80">
        <f>All_2[[#This Row],[Days]] - All_2[[#This Row],[Interview.to.Move.in]]</f>
        <v>15</v>
      </c>
      <c r="S5" s="80" t="str">
        <f>IF(All_2[[#This Row],[M.O.Date]]&lt;&gt;"","no","Yes")</f>
        <v>Yes</v>
      </c>
      <c r="T5" s="80" t="str">
        <f ca="1">IF(All_2[[#This Row],[Length.of.Stay]]&gt;364,"Yes","no")</f>
        <v>no</v>
      </c>
      <c r="U5" s="4"/>
      <c r="V5" s="80">
        <f ca="1">_xlfn.IFS(All_2[[#This Row],[M.O.Date]] = FALSE,TODAY()-All_2[[#This Row],[Filled]],All_2[[#This Row],[Extant]] = "no",All_2[[#This Row],[M.O.Date]] - All_2[[#This Row],[Filled]])</f>
        <v>45</v>
      </c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>
        <v>1</v>
      </c>
      <c r="AJ5" s="6"/>
      <c r="AK5" s="6"/>
      <c r="AL5" s="6"/>
      <c r="AM5" s="6"/>
      <c r="AN5" s="6"/>
      <c r="AO5" s="6">
        <v>1</v>
      </c>
      <c r="AP5" s="6"/>
      <c r="AQ5" s="6"/>
      <c r="AR5" s="6">
        <f t="shared" si="0"/>
        <v>2019</v>
      </c>
      <c r="AS5" s="6">
        <f t="shared" si="1"/>
        <v>12</v>
      </c>
    </row>
    <row r="6" spans="1:45">
      <c r="A6" t="s">
        <v>2432</v>
      </c>
      <c r="B6" t="s">
        <v>15</v>
      </c>
      <c r="C6" s="1">
        <v>315</v>
      </c>
      <c r="E6" s="97" t="s">
        <v>835</v>
      </c>
      <c r="F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" s="4">
        <v>43738</v>
      </c>
      <c r="H6" s="4">
        <v>43815</v>
      </c>
      <c r="I6" s="80">
        <f>All_2[[#This Row],[Filled]]-All_2[[#This Row],[Vacant]]</f>
        <v>77</v>
      </c>
      <c r="J6" t="s">
        <v>835</v>
      </c>
      <c r="L6" t="s">
        <v>1822</v>
      </c>
      <c r="M6" t="s">
        <v>835</v>
      </c>
      <c r="N6" s="4">
        <v>43787</v>
      </c>
      <c r="O6" s="2">
        <v>43790</v>
      </c>
      <c r="P6" s="80">
        <f>All_2[[#This Row],[Filled]] - All_2[[#This Row],[Interview.Date]]</f>
        <v>25</v>
      </c>
      <c r="Q6" s="80">
        <f>All_2[[#This Row],[Filled]]-All_2[[#This Row],[Date.Received]]</f>
        <v>28</v>
      </c>
      <c r="R6" s="80">
        <f>All_2[[#This Row],[Days]] - All_2[[#This Row],[Interview.to.Move.in]]</f>
        <v>52</v>
      </c>
      <c r="S6" s="80" t="str">
        <f>IF(All_2[[#This Row],[M.O.Date]]&lt;&gt;"","no","Yes")</f>
        <v>Yes</v>
      </c>
      <c r="T6" s="80" t="str">
        <f ca="1">IF(All_2[[#This Row],[Length.of.Stay]]&gt;364,"Yes","no")</f>
        <v>no</v>
      </c>
      <c r="U6" s="4"/>
      <c r="V6" s="80">
        <f ca="1">_xlfn.IFS(All_2[[#This Row],[M.O.Date]] = FALSE,TODAY()-All_2[[#This Row],[Filled]],All_2[[#This Row],[Extant]] = "no",All_2[[#This Row],[M.O.Date]] - All_2[[#This Row],[Filled]])</f>
        <v>46</v>
      </c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>
        <f t="shared" si="0"/>
        <v>2019</v>
      </c>
      <c r="AS6" s="6">
        <f t="shared" si="1"/>
        <v>12</v>
      </c>
    </row>
    <row r="7" spans="1:45">
      <c r="A7" t="s">
        <v>2431</v>
      </c>
      <c r="B7" t="s">
        <v>821</v>
      </c>
      <c r="C7" s="1">
        <v>1481</v>
      </c>
      <c r="E7" s="97" t="s">
        <v>833</v>
      </c>
      <c r="F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" s="4">
        <v>43769</v>
      </c>
      <c r="H7" s="4">
        <v>43809</v>
      </c>
      <c r="I7" s="80">
        <f>All_2[[#This Row],[Filled]]-All_2[[#This Row],[Vacant]]</f>
        <v>40</v>
      </c>
      <c r="J7" t="s">
        <v>812</v>
      </c>
      <c r="L7" t="s">
        <v>2052</v>
      </c>
      <c r="M7" t="s">
        <v>812</v>
      </c>
      <c r="N7" s="4">
        <v>43705</v>
      </c>
      <c r="O7" s="4">
        <v>43720</v>
      </c>
      <c r="P7" s="80">
        <f>All_2[[#This Row],[Filled]] - All_2[[#This Row],[Interview.Date]]</f>
        <v>89</v>
      </c>
      <c r="Q7" s="80">
        <f>All_2[[#This Row],[Filled]]-All_2[[#This Row],[Date.Received]]</f>
        <v>104</v>
      </c>
      <c r="R7" s="80">
        <f>All_2[[#This Row],[Days]] - All_2[[#This Row],[Interview.to.Move.in]]</f>
        <v>-49</v>
      </c>
      <c r="S7" s="80" t="str">
        <f>IF(All_2[[#This Row],[M.O.Date]]&lt;&gt;"","no","Yes")</f>
        <v>Yes</v>
      </c>
      <c r="T7" s="80" t="str">
        <f ca="1">IF(All_2[[#This Row],[Length.of.Stay]]&gt;364,"Yes","no")</f>
        <v>no</v>
      </c>
      <c r="U7" s="4"/>
      <c r="V7" s="80">
        <f ca="1">_xlfn.IFS(All_2[[#This Row],[M.O.Date]] = FALSE,TODAY()-All_2[[#This Row],[Filled]],All_2[[#This Row],[Extant]] = "no",All_2[[#This Row],[M.O.Date]] - All_2[[#This Row],[Filled]])</f>
        <v>52</v>
      </c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>
        <f t="shared" si="0"/>
        <v>2019</v>
      </c>
      <c r="AS7" s="6">
        <f t="shared" si="1"/>
        <v>12</v>
      </c>
    </row>
    <row r="8" spans="1:45">
      <c r="A8" t="s">
        <v>160</v>
      </c>
      <c r="B8" t="s">
        <v>15</v>
      </c>
      <c r="C8" s="1">
        <v>417</v>
      </c>
      <c r="E8" s="97" t="s">
        <v>695</v>
      </c>
      <c r="F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" s="4">
        <v>43738</v>
      </c>
      <c r="H8" s="4">
        <v>43789</v>
      </c>
      <c r="I8" s="80">
        <f>All_2[[#This Row],[Filled]]-All_2[[#This Row],[Vacant]]</f>
        <v>51</v>
      </c>
      <c r="J8" t="s">
        <v>1033</v>
      </c>
      <c r="K8" t="s">
        <v>695</v>
      </c>
      <c r="L8" t="s">
        <v>2333</v>
      </c>
      <c r="M8" t="s">
        <v>1415</v>
      </c>
      <c r="N8" s="4">
        <v>43759</v>
      </c>
      <c r="O8" s="4">
        <v>43759</v>
      </c>
      <c r="P8" s="80">
        <f>All_2[[#This Row],[Filled]] - All_2[[#This Row],[Interview.Date]]</f>
        <v>30</v>
      </c>
      <c r="Q8" s="80">
        <f>All_2[[#This Row],[Filled]]-All_2[[#This Row],[Date.Received]]</f>
        <v>30</v>
      </c>
      <c r="R8" s="80">
        <f>All_2[[#This Row],[Days]] - All_2[[#This Row],[Interview.to.Move.in]]</f>
        <v>21</v>
      </c>
      <c r="S8" s="80" t="str">
        <f>IF(All_2[[#This Row],[M.O.Date]]&lt;&gt;"","no","Yes")</f>
        <v>Yes</v>
      </c>
      <c r="T8" s="80" t="str">
        <f ca="1">IF(All_2[[#This Row],[Length.of.Stay]]&gt;364,"Yes","no")</f>
        <v>no</v>
      </c>
      <c r="U8" s="4"/>
      <c r="V8" s="80">
        <f ca="1">_xlfn.IFS(All_2[[#This Row],[M.O.Date]] = FALSE,TODAY()-All_2[[#This Row],[Filled]],All_2[[#This Row],[Extant]] = "no",All_2[[#This Row],[M.O.Date]] - All_2[[#This Row],[Filled]])</f>
        <v>72</v>
      </c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>
        <v>1</v>
      </c>
      <c r="AJ8" s="6"/>
      <c r="AK8" s="6"/>
      <c r="AL8" s="6"/>
      <c r="AM8" s="6">
        <v>1</v>
      </c>
      <c r="AN8" s="6"/>
      <c r="AO8" s="6"/>
      <c r="AP8" s="6"/>
      <c r="AQ8" s="6"/>
      <c r="AR8" s="6">
        <f t="shared" si="0"/>
        <v>2019</v>
      </c>
      <c r="AS8" s="6">
        <f t="shared" si="1"/>
        <v>11</v>
      </c>
    </row>
    <row r="9" spans="1:45">
      <c r="A9" t="s">
        <v>2430</v>
      </c>
      <c r="B9" t="s">
        <v>830</v>
      </c>
      <c r="C9" s="1">
        <v>312</v>
      </c>
      <c r="E9" s="97" t="s">
        <v>144</v>
      </c>
      <c r="F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" s="4">
        <v>43732</v>
      </c>
      <c r="H9" s="4">
        <v>43784</v>
      </c>
      <c r="I9" s="80">
        <f>All_2[[#This Row],[Filled]]-All_2[[#This Row],[Vacant]]</f>
        <v>52</v>
      </c>
      <c r="J9" t="s">
        <v>812</v>
      </c>
      <c r="L9" t="s">
        <v>144</v>
      </c>
      <c r="N9" s="4">
        <v>43745</v>
      </c>
      <c r="O9" s="4">
        <v>43755</v>
      </c>
      <c r="P9" s="80">
        <f>All_2[[#This Row],[Filled]] - All_2[[#This Row],[Interview.Date]]</f>
        <v>29</v>
      </c>
      <c r="Q9" s="80">
        <f>All_2[[#This Row],[Filled]]-All_2[[#This Row],[Date.Received]]</f>
        <v>39</v>
      </c>
      <c r="R9" s="80">
        <f>All_2[[#This Row],[Days]] - All_2[[#This Row],[Interview.to.Move.in]]</f>
        <v>23</v>
      </c>
      <c r="S9" s="80" t="str">
        <f>IF(All_2[[#This Row],[M.O.Date]]&lt;&gt;"","no","Yes")</f>
        <v>Yes</v>
      </c>
      <c r="T9" s="80" t="str">
        <f ca="1">IF(All_2[[#This Row],[Length.of.Stay]]&gt;364,"Yes","no")</f>
        <v>no</v>
      </c>
      <c r="U9" s="4"/>
      <c r="V9" s="80">
        <f ca="1">_xlfn.IFS(All_2[[#This Row],[M.O.Date]] = FALSE,TODAY()-All_2[[#This Row],[Filled]],All_2[[#This Row],[Extant]] = "no",All_2[[#This Row],[M.O.Date]] - All_2[[#This Row],[Filled]])</f>
        <v>77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>
        <v>1</v>
      </c>
      <c r="AJ9" s="6"/>
      <c r="AK9" s="6"/>
      <c r="AL9" s="6"/>
      <c r="AM9" s="6">
        <v>1</v>
      </c>
      <c r="AN9" s="6"/>
      <c r="AO9" s="6"/>
      <c r="AP9" s="6"/>
      <c r="AQ9" s="6"/>
      <c r="AR9" s="6">
        <f t="shared" si="0"/>
        <v>2019</v>
      </c>
      <c r="AS9" s="6">
        <f t="shared" si="1"/>
        <v>11</v>
      </c>
    </row>
    <row r="10" spans="1:45">
      <c r="A10" t="s">
        <v>2429</v>
      </c>
      <c r="B10" t="s">
        <v>830</v>
      </c>
      <c r="C10" s="1">
        <v>409</v>
      </c>
      <c r="E10" s="97" t="s">
        <v>144</v>
      </c>
      <c r="F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" s="4">
        <v>43708</v>
      </c>
      <c r="H10" s="4">
        <v>43776</v>
      </c>
      <c r="I10" s="80">
        <f>All_2[[#This Row],[Filled]]-All_2[[#This Row],[Vacant]]</f>
        <v>68</v>
      </c>
      <c r="J10" t="s">
        <v>812</v>
      </c>
      <c r="L10" t="s">
        <v>284</v>
      </c>
      <c r="M10" t="s">
        <v>636</v>
      </c>
      <c r="N10" s="4">
        <v>43745</v>
      </c>
      <c r="O10" s="4">
        <v>43753</v>
      </c>
      <c r="P10" s="80">
        <f>All_2[[#This Row],[Filled]] - All_2[[#This Row],[Interview.Date]]</f>
        <v>23</v>
      </c>
      <c r="Q10" s="80">
        <f>All_2[[#This Row],[Filled]]-All_2[[#This Row],[Date.Received]]</f>
        <v>31</v>
      </c>
      <c r="R10" s="80">
        <f>All_2[[#This Row],[Days]] - All_2[[#This Row],[Interview.to.Move.in]]</f>
        <v>45</v>
      </c>
      <c r="S10" s="80" t="str">
        <f>IF(All_2[[#This Row],[M.O.Date]]&lt;&gt;"","no","Yes")</f>
        <v>Yes</v>
      </c>
      <c r="T10" s="80" t="str">
        <f ca="1">IF(All_2[[#This Row],[Length.of.Stay]]&gt;364,"Yes","no")</f>
        <v>no</v>
      </c>
      <c r="U10" s="4"/>
      <c r="V10" s="80">
        <f ca="1">_xlfn.IFS(All_2[[#This Row],[M.O.Date]] = FALSE,TODAY()-All_2[[#This Row],[Filled]],All_2[[#This Row],[Extant]] = "no",All_2[[#This Row],[M.O.Date]] - All_2[[#This Row],[Filled]])</f>
        <v>85</v>
      </c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>
        <v>1</v>
      </c>
      <c r="AI10" s="6"/>
      <c r="AJ10" s="6"/>
      <c r="AK10" s="6"/>
      <c r="AL10" s="6"/>
      <c r="AM10" s="6">
        <v>1</v>
      </c>
      <c r="AN10" s="6"/>
      <c r="AO10" s="6"/>
      <c r="AP10" s="6"/>
      <c r="AQ10" s="6"/>
      <c r="AR10" s="6">
        <f t="shared" si="0"/>
        <v>2019</v>
      </c>
      <c r="AS10" s="6">
        <f t="shared" si="1"/>
        <v>11</v>
      </c>
    </row>
    <row r="11" spans="1:45">
      <c r="A11" t="s">
        <v>672</v>
      </c>
      <c r="B11" t="s">
        <v>26</v>
      </c>
      <c r="C11" s="1">
        <v>201</v>
      </c>
      <c r="E11" s="97" t="s">
        <v>966</v>
      </c>
      <c r="F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" s="4">
        <v>43708</v>
      </c>
      <c r="H11" s="4">
        <v>43766</v>
      </c>
      <c r="I11" s="80">
        <f>All_2[[#This Row],[Filled]]-All_2[[#This Row],[Vacant]]</f>
        <v>58</v>
      </c>
      <c r="J11" t="s">
        <v>812</v>
      </c>
      <c r="L11" t="s">
        <v>39</v>
      </c>
      <c r="M11" t="s">
        <v>1734</v>
      </c>
      <c r="N11" s="4">
        <v>43733</v>
      </c>
      <c r="O11" s="4">
        <v>43749</v>
      </c>
      <c r="P11" s="80">
        <f>All_2[[#This Row],[Filled]] - All_2[[#This Row],[Interview.Date]]</f>
        <v>17</v>
      </c>
      <c r="Q11" s="80">
        <f>All_2[[#This Row],[Filled]]-All_2[[#This Row],[Date.Received]]</f>
        <v>33</v>
      </c>
      <c r="R11" s="80">
        <f>All_2[[#This Row],[Days]] - All_2[[#This Row],[Interview.to.Move.in]]</f>
        <v>41</v>
      </c>
      <c r="S11" s="80" t="str">
        <f>IF(All_2[[#This Row],[M.O.Date]]&lt;&gt;"","no","Yes")</f>
        <v>Yes</v>
      </c>
      <c r="T11" s="80" t="str">
        <f ca="1">IF(All_2[[#This Row],[Length.of.Stay]]&gt;364,"Yes","no")</f>
        <v>no</v>
      </c>
      <c r="U11" s="4"/>
      <c r="V11" s="80">
        <f ca="1">_xlfn.IFS(All_2[[#This Row],[M.O.Date]] = FALSE,TODAY()-All_2[[#This Row],[Filled]],All_2[[#This Row],[Extant]] = "no",All_2[[#This Row],[M.O.Date]] - All_2[[#This Row],[Filled]])</f>
        <v>95</v>
      </c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>
        <v>1</v>
      </c>
      <c r="AJ11" s="6"/>
      <c r="AK11" s="6"/>
      <c r="AL11" s="6"/>
      <c r="AM11" s="6">
        <v>1</v>
      </c>
      <c r="AN11" s="6"/>
      <c r="AO11" s="6"/>
      <c r="AP11" s="6"/>
      <c r="AQ11" s="6"/>
      <c r="AR11" s="6">
        <f t="shared" si="0"/>
        <v>2019</v>
      </c>
      <c r="AS11" s="6">
        <f t="shared" si="1"/>
        <v>10</v>
      </c>
    </row>
    <row r="12" spans="1:45">
      <c r="A12" t="s">
        <v>660</v>
      </c>
      <c r="B12" t="s">
        <v>15</v>
      </c>
      <c r="C12" s="1">
        <v>510</v>
      </c>
      <c r="E12" s="97" t="s">
        <v>695</v>
      </c>
      <c r="F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" s="4">
        <v>43738</v>
      </c>
      <c r="H12" s="4">
        <v>43761</v>
      </c>
      <c r="I12" s="80">
        <f>All_2[[#This Row],[Filled]]-All_2[[#This Row],[Vacant]]</f>
        <v>23</v>
      </c>
      <c r="J12" t="s">
        <v>812</v>
      </c>
      <c r="L12" t="s">
        <v>284</v>
      </c>
      <c r="M12" t="s">
        <v>636</v>
      </c>
      <c r="N12" s="4">
        <v>43693</v>
      </c>
      <c r="O12" s="4">
        <v>43742</v>
      </c>
      <c r="P12" s="80">
        <f>All_2[[#This Row],[Filled]] - All_2[[#This Row],[Interview.Date]]</f>
        <v>19</v>
      </c>
      <c r="Q12" s="80">
        <f>All_2[[#This Row],[Filled]]-All_2[[#This Row],[Date.Received]]</f>
        <v>68</v>
      </c>
      <c r="R12" s="80">
        <f>All_2[[#This Row],[Days]] - All_2[[#This Row],[Interview.to.Move.in]]</f>
        <v>4</v>
      </c>
      <c r="S12" s="80" t="str">
        <f>IF(All_2[[#This Row],[M.O.Date]]&lt;&gt;"","no","Yes")</f>
        <v>Yes</v>
      </c>
      <c r="T12" s="80" t="str">
        <f ca="1">IF(All_2[[#This Row],[Length.of.Stay]]&gt;364,"Yes","no")</f>
        <v>no</v>
      </c>
      <c r="U12" s="4"/>
      <c r="V12" s="80">
        <f ca="1">_xlfn.IFS(All_2[[#This Row],[M.O.Date]] = FALSE,TODAY()-All_2[[#This Row],[Filled]],All_2[[#This Row],[Extant]] = "no",All_2[[#This Row],[M.O.Date]] - All_2[[#This Row],[Filled]])</f>
        <v>100</v>
      </c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>
        <v>1</v>
      </c>
      <c r="AI12" s="6"/>
      <c r="AJ12" s="6"/>
      <c r="AK12" s="6"/>
      <c r="AL12" s="6"/>
      <c r="AM12" s="6">
        <v>1</v>
      </c>
      <c r="AN12" s="6"/>
      <c r="AO12" s="6"/>
      <c r="AP12" s="6"/>
      <c r="AQ12" s="6"/>
      <c r="AR12" s="6">
        <f t="shared" si="0"/>
        <v>2019</v>
      </c>
      <c r="AS12" s="6">
        <f t="shared" si="1"/>
        <v>10</v>
      </c>
    </row>
    <row r="13" spans="1:45">
      <c r="A13" t="s">
        <v>599</v>
      </c>
      <c r="B13" t="s">
        <v>26</v>
      </c>
      <c r="C13" s="1">
        <v>109</v>
      </c>
      <c r="E13" s="97" t="s">
        <v>966</v>
      </c>
      <c r="F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" s="4">
        <v>43616</v>
      </c>
      <c r="H13" s="4">
        <v>43761</v>
      </c>
      <c r="I13" s="80">
        <f>All_2[[#This Row],[Filled]]-All_2[[#This Row],[Vacant]]</f>
        <v>145</v>
      </c>
      <c r="J13" t="s">
        <v>2326</v>
      </c>
      <c r="K13" s="89"/>
      <c r="L13" t="s">
        <v>2213</v>
      </c>
      <c r="M13" t="s">
        <v>2034</v>
      </c>
      <c r="N13" s="2">
        <v>43634</v>
      </c>
      <c r="O13" s="4">
        <v>43636</v>
      </c>
      <c r="P13" s="80">
        <f>All_2[[#This Row],[Filled]] - All_2[[#This Row],[Interview.Date]]</f>
        <v>125</v>
      </c>
      <c r="Q13" s="80">
        <f>All_2[[#This Row],[Filled]]-All_2[[#This Row],[Date.Received]]</f>
        <v>127</v>
      </c>
      <c r="R13" s="80">
        <f>All_2[[#This Row],[Days]] - All_2[[#This Row],[Interview.to.Move.in]]</f>
        <v>20</v>
      </c>
      <c r="S13" s="80" t="str">
        <f>IF(All_2[[#This Row],[M.O.Date]]&lt;&gt;"","no","Yes")</f>
        <v>Yes</v>
      </c>
      <c r="T13" s="80" t="str">
        <f ca="1">IF(All_2[[#This Row],[Length.of.Stay]]&gt;364,"Yes","no")</f>
        <v>no</v>
      </c>
      <c r="U13" s="4"/>
      <c r="V13" s="80">
        <f ca="1">_xlfn.IFS(All_2[[#This Row],[M.O.Date]] = FALSE,TODAY()-All_2[[#This Row],[Filled]],All_2[[#This Row],[Extant]] = "no",All_2[[#This Row],[M.O.Date]] - All_2[[#This Row],[Filled]])</f>
        <v>100</v>
      </c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>
        <v>1</v>
      </c>
      <c r="AJ13" s="6"/>
      <c r="AK13" s="6"/>
      <c r="AL13" s="6"/>
      <c r="AM13" s="6">
        <v>1</v>
      </c>
      <c r="AN13" s="6"/>
      <c r="AO13" s="6"/>
      <c r="AP13" s="6"/>
      <c r="AQ13" s="6"/>
      <c r="AR13" s="6">
        <f t="shared" si="0"/>
        <v>2019</v>
      </c>
      <c r="AS13" s="6">
        <f t="shared" si="1"/>
        <v>10</v>
      </c>
    </row>
    <row r="14" spans="1:45">
      <c r="A14" t="s">
        <v>2428</v>
      </c>
      <c r="B14" t="s">
        <v>830</v>
      </c>
      <c r="C14" s="1">
        <v>317</v>
      </c>
      <c r="E14" s="97" t="s">
        <v>144</v>
      </c>
      <c r="F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" s="4">
        <v>43708</v>
      </c>
      <c r="H14" s="4">
        <v>43755</v>
      </c>
      <c r="I14" s="80">
        <f>All_2[[#This Row],[Filled]]-All_2[[#This Row],[Vacant]]</f>
        <v>47</v>
      </c>
      <c r="J14" t="s">
        <v>144</v>
      </c>
      <c r="L14" t="s">
        <v>144</v>
      </c>
      <c r="N14" s="4"/>
      <c r="O14" s="4">
        <v>43735</v>
      </c>
      <c r="P14" s="80">
        <f>All_2[[#This Row],[Filled]] - All_2[[#This Row],[Interview.Date]]</f>
        <v>20</v>
      </c>
      <c r="Q14" s="80"/>
      <c r="R14" s="80">
        <f>All_2[[#This Row],[Days]] - All_2[[#This Row],[Interview.to.Move.in]]</f>
        <v>27</v>
      </c>
      <c r="S14" s="80" t="str">
        <f>IF(All_2[[#This Row],[M.O.Date]]&lt;&gt;"","no","Yes")</f>
        <v>Yes</v>
      </c>
      <c r="T14" s="80" t="str">
        <f ca="1">IF(All_2[[#This Row],[Length.of.Stay]]&gt;364,"Yes","no")</f>
        <v>no</v>
      </c>
      <c r="U14" s="4"/>
      <c r="V14" s="80">
        <f ca="1">_xlfn.IFS(All_2[[#This Row],[M.O.Date]] = FALSE,TODAY()-All_2[[#This Row],[Filled]],All_2[[#This Row],[Extant]] = "no",All_2[[#This Row],[M.O.Date]] - All_2[[#This Row],[Filled]])</f>
        <v>106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>
        <v>1</v>
      </c>
      <c r="AJ14" s="6"/>
      <c r="AK14" s="6">
        <v>1</v>
      </c>
      <c r="AL14" s="6"/>
      <c r="AM14" s="6"/>
      <c r="AN14" s="6"/>
      <c r="AO14" s="6"/>
      <c r="AP14" s="6"/>
      <c r="AQ14" s="6"/>
      <c r="AR14" s="6">
        <f t="shared" si="0"/>
        <v>2019</v>
      </c>
      <c r="AS14" s="6">
        <f t="shared" si="1"/>
        <v>10</v>
      </c>
    </row>
    <row r="15" spans="1:45">
      <c r="A15" t="s">
        <v>2427</v>
      </c>
      <c r="B15" t="s">
        <v>832</v>
      </c>
      <c r="C15" s="1" t="s">
        <v>963</v>
      </c>
      <c r="E15" s="97" t="s">
        <v>946</v>
      </c>
      <c r="F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" s="4">
        <v>43708</v>
      </c>
      <c r="H15" s="4">
        <v>43740</v>
      </c>
      <c r="I15" s="80">
        <f>All_2[[#This Row],[Filled]]-All_2[[#This Row],[Vacant]]</f>
        <v>32</v>
      </c>
      <c r="J15" t="s">
        <v>812</v>
      </c>
      <c r="L15" t="s">
        <v>812</v>
      </c>
      <c r="M15" t="s">
        <v>812</v>
      </c>
      <c r="N15" s="4">
        <v>43691</v>
      </c>
      <c r="O15" s="4">
        <v>43704</v>
      </c>
      <c r="P15" s="80">
        <f>All_2[[#This Row],[Filled]] - All_2[[#This Row],[Interview.Date]]</f>
        <v>36</v>
      </c>
      <c r="Q15" s="80">
        <f>All_2[[#This Row],[Filled]]-All_2[[#This Row],[Date.Received]]</f>
        <v>49</v>
      </c>
      <c r="R15" s="80">
        <f>All_2[[#This Row],[Days]] - All_2[[#This Row],[Interview.to.Move.in]]</f>
        <v>-4</v>
      </c>
      <c r="S15" s="80" t="str">
        <f>IF(All_2[[#This Row],[M.O.Date]]&lt;&gt;"","no","Yes")</f>
        <v>Yes</v>
      </c>
      <c r="T15" s="80" t="str">
        <f ca="1">IF(All_2[[#This Row],[Length.of.Stay]]&gt;364,"Yes","no")</f>
        <v>no</v>
      </c>
      <c r="U15" s="4"/>
      <c r="V15" s="80">
        <f ca="1">_xlfn.IFS(All_2[[#This Row],[M.O.Date]] = FALSE,TODAY()-All_2[[#This Row],[Filled]],All_2[[#This Row],[Extant]] = "no",All_2[[#This Row],[M.O.Date]] - All_2[[#This Row],[Filled]])</f>
        <v>121</v>
      </c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>
        <f t="shared" si="0"/>
        <v>2019</v>
      </c>
      <c r="AS15" s="6">
        <f t="shared" si="1"/>
        <v>10</v>
      </c>
    </row>
    <row r="16" spans="1:45">
      <c r="A16" t="s">
        <v>2426</v>
      </c>
      <c r="B16" t="s">
        <v>15</v>
      </c>
      <c r="C16" s="1">
        <v>307</v>
      </c>
      <c r="E16" s="97" t="s">
        <v>826</v>
      </c>
      <c r="F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6" s="4">
        <v>43708</v>
      </c>
      <c r="H16" s="4">
        <v>43739</v>
      </c>
      <c r="I16" s="80">
        <f>All_2[[#This Row],[Filled]]-All_2[[#This Row],[Vacant]]</f>
        <v>31</v>
      </c>
      <c r="J16" t="s">
        <v>829</v>
      </c>
      <c r="L16" t="s">
        <v>829</v>
      </c>
      <c r="M16" t="s">
        <v>636</v>
      </c>
      <c r="N16" s="4"/>
      <c r="O16" s="4"/>
      <c r="P16" s="80"/>
      <c r="Q16" s="80"/>
      <c r="R16" s="80"/>
      <c r="S16" s="80" t="str">
        <f>IF(All_2[[#This Row],[M.O.Date]]&lt;&gt;"","no","Yes")</f>
        <v>Yes</v>
      </c>
      <c r="T16" s="80" t="str">
        <f ca="1">IF(All_2[[#This Row],[Length.of.Stay]]&gt;364,"Yes","no")</f>
        <v>no</v>
      </c>
      <c r="U16" s="4"/>
      <c r="V16" s="80">
        <f ca="1">_xlfn.IFS(All_2[[#This Row],[M.O.Date]] = FALSE,TODAY()-All_2[[#This Row],[Filled]],All_2[[#This Row],[Extant]] = "no",All_2[[#This Row],[M.O.Date]] - All_2[[#This Row],[Filled]])</f>
        <v>122</v>
      </c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>
        <v>1</v>
      </c>
      <c r="AI16" s="6"/>
      <c r="AJ16" s="6"/>
      <c r="AK16" s="6"/>
      <c r="AL16" s="6"/>
      <c r="AM16" s="6">
        <v>1</v>
      </c>
      <c r="AN16" s="6"/>
      <c r="AO16" s="6"/>
      <c r="AP16" s="6"/>
      <c r="AQ16" s="6"/>
      <c r="AR16" s="6">
        <f t="shared" si="0"/>
        <v>2019</v>
      </c>
      <c r="AS16" s="6">
        <f t="shared" si="1"/>
        <v>10</v>
      </c>
    </row>
    <row r="17" spans="1:45">
      <c r="A17" t="s">
        <v>2425</v>
      </c>
      <c r="B17" t="s">
        <v>26</v>
      </c>
      <c r="C17" s="1">
        <v>217</v>
      </c>
      <c r="E17" s="97" t="s">
        <v>966</v>
      </c>
      <c r="F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7" s="4">
        <v>43616</v>
      </c>
      <c r="H17" s="4">
        <v>43733</v>
      </c>
      <c r="I17" s="80">
        <f>All_2[[#This Row],[Filled]]-All_2[[#This Row],[Vacant]]</f>
        <v>117</v>
      </c>
      <c r="J17" t="s">
        <v>2326</v>
      </c>
      <c r="L17" t="s">
        <v>144</v>
      </c>
      <c r="N17" s="4">
        <v>43683</v>
      </c>
      <c r="O17" s="4">
        <v>43683</v>
      </c>
      <c r="P17" s="80">
        <f>All_2[[#This Row],[Filled]] - All_2[[#This Row],[Interview.Date]]</f>
        <v>50</v>
      </c>
      <c r="Q17" s="80">
        <f>All_2[[#This Row],[Filled]]-All_2[[#This Row],[Date.Received]]</f>
        <v>50</v>
      </c>
      <c r="R17" s="80">
        <f>All_2[[#This Row],[Days]] - All_2[[#This Row],[Interview.to.Move.in]]</f>
        <v>67</v>
      </c>
      <c r="S17" s="80" t="str">
        <f>IF(All_2[[#This Row],[M.O.Date]]&lt;&gt;"","no","Yes")</f>
        <v>Yes</v>
      </c>
      <c r="T17" s="80" t="str">
        <f ca="1">IF(All_2[[#This Row],[Length.of.Stay]]&gt;364,"Yes","no")</f>
        <v>no</v>
      </c>
      <c r="U17" s="4"/>
      <c r="V17" s="80">
        <f ca="1">_xlfn.IFS(All_2[[#This Row],[M.O.Date]] = FALSE,TODAY()-All_2[[#This Row],[Filled]],All_2[[#This Row],[Extant]] = "no",All_2[[#This Row],[M.O.Date]] - All_2[[#This Row],[Filled]])</f>
        <v>128</v>
      </c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>
        <v>1</v>
      </c>
      <c r="AI17" s="6"/>
      <c r="AJ17" s="6"/>
      <c r="AK17" s="6"/>
      <c r="AL17" s="6"/>
      <c r="AM17" s="6"/>
      <c r="AN17" s="6"/>
      <c r="AO17" s="6">
        <v>1</v>
      </c>
      <c r="AP17" s="6"/>
      <c r="AQ17" s="6"/>
      <c r="AR17" s="6">
        <f t="shared" si="0"/>
        <v>2019</v>
      </c>
      <c r="AS17" s="6">
        <f t="shared" si="1"/>
        <v>9</v>
      </c>
    </row>
    <row r="18" spans="1:45">
      <c r="A18" t="s">
        <v>2424</v>
      </c>
      <c r="B18" t="s">
        <v>821</v>
      </c>
      <c r="C18" s="1">
        <v>1481</v>
      </c>
      <c r="E18" s="97" t="s">
        <v>833</v>
      </c>
      <c r="F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8" s="4">
        <v>43677</v>
      </c>
      <c r="H18" s="4">
        <v>43733</v>
      </c>
      <c r="I18" s="80">
        <f>All_2[[#This Row],[Filled]]-All_2[[#This Row],[Vacant]]</f>
        <v>56</v>
      </c>
      <c r="J18" t="s">
        <v>812</v>
      </c>
      <c r="L18" t="s">
        <v>2052</v>
      </c>
      <c r="M18" t="s">
        <v>812</v>
      </c>
      <c r="N18" s="4">
        <v>43705</v>
      </c>
      <c r="O18" s="4">
        <v>43720</v>
      </c>
      <c r="P18" s="80">
        <f>All_2[[#This Row],[Filled]] - All_2[[#This Row],[Interview.Date]]</f>
        <v>13</v>
      </c>
      <c r="Q18" s="80">
        <f>All_2[[#This Row],[Filled]]-All_2[[#This Row],[Date.Received]]</f>
        <v>28</v>
      </c>
      <c r="R18" s="80">
        <f>All_2[[#This Row],[Days]] - All_2[[#This Row],[Interview.to.Move.in]]</f>
        <v>43</v>
      </c>
      <c r="S18" s="80" t="str">
        <f>IF(All_2[[#This Row],[M.O.Date]]&lt;&gt;"","no","Yes")</f>
        <v>Yes</v>
      </c>
      <c r="T18" s="80" t="str">
        <f ca="1">IF(All_2[[#This Row],[Length.of.Stay]]&gt;364,"Yes","no")</f>
        <v>no</v>
      </c>
      <c r="U18" s="4"/>
      <c r="V18" s="80">
        <f ca="1">_xlfn.IFS(All_2[[#This Row],[M.O.Date]] = FALSE,TODAY()-All_2[[#This Row],[Filled]],All_2[[#This Row],[Extant]] = "no",All_2[[#This Row],[M.O.Date]] - All_2[[#This Row],[Filled]])</f>
        <v>128</v>
      </c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>
        <v>1</v>
      </c>
      <c r="AJ18" s="6"/>
      <c r="AK18" s="6"/>
      <c r="AL18" s="6"/>
      <c r="AM18" s="6">
        <v>1</v>
      </c>
      <c r="AN18" s="6"/>
      <c r="AO18" s="6"/>
      <c r="AP18" s="6"/>
      <c r="AQ18" s="6"/>
      <c r="AR18" s="6">
        <f t="shared" si="0"/>
        <v>2019</v>
      </c>
      <c r="AS18" s="6">
        <f t="shared" si="1"/>
        <v>9</v>
      </c>
    </row>
    <row r="19" spans="1:45">
      <c r="A19" t="s">
        <v>861</v>
      </c>
      <c r="B19" t="s">
        <v>37</v>
      </c>
      <c r="C19" s="1">
        <v>104</v>
      </c>
      <c r="D19" s="1">
        <v>3210</v>
      </c>
      <c r="E19" s="97" t="s">
        <v>695</v>
      </c>
      <c r="F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9" s="4">
        <v>43619</v>
      </c>
      <c r="H19" s="4">
        <v>43725</v>
      </c>
      <c r="I19" s="80">
        <f>All_2[[#This Row],[Filled]]-All_2[[#This Row],[Vacant]]</f>
        <v>106</v>
      </c>
      <c r="J19" t="s">
        <v>812</v>
      </c>
      <c r="K19" s="89"/>
      <c r="L19" t="s">
        <v>1914</v>
      </c>
      <c r="M19" t="s">
        <v>1638</v>
      </c>
      <c r="N19" s="2">
        <v>43686</v>
      </c>
      <c r="O19" s="4">
        <v>43686</v>
      </c>
      <c r="P19" s="80">
        <f>All_2[[#This Row],[Filled]] - All_2[[#This Row],[Interview.Date]]</f>
        <v>39</v>
      </c>
      <c r="Q19" s="80">
        <f>All_2[[#This Row],[Filled]]-All_2[[#This Row],[Date.Received]]</f>
        <v>39</v>
      </c>
      <c r="R19" s="80">
        <f>All_2[[#This Row],[Days]] - All_2[[#This Row],[Interview.to.Move.in]]</f>
        <v>67</v>
      </c>
      <c r="S19" s="80" t="str">
        <f>IF(All_2[[#This Row],[M.O.Date]]&lt;&gt;"","no","Yes")</f>
        <v>Yes</v>
      </c>
      <c r="T19" s="80" t="str">
        <f ca="1">IF(All_2[[#This Row],[Length.of.Stay]]&gt;364,"Yes","no")</f>
        <v>no</v>
      </c>
      <c r="U19" s="4"/>
      <c r="V19" s="80">
        <f ca="1">_xlfn.IFS(All_2[[#This Row],[M.O.Date]] = FALSE,TODAY()-All_2[[#This Row],[Filled]],All_2[[#This Row],[Extant]] = "no",All_2[[#This Row],[M.O.Date]] - All_2[[#This Row],[Filled]])</f>
        <v>136</v>
      </c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>
        <v>1</v>
      </c>
      <c r="AJ19" s="6"/>
      <c r="AK19" s="6"/>
      <c r="AL19" s="6"/>
      <c r="AM19" s="6"/>
      <c r="AN19" s="6"/>
      <c r="AO19" s="6">
        <v>1</v>
      </c>
      <c r="AP19" s="6"/>
      <c r="AQ19" s="6"/>
      <c r="AR19" s="6">
        <f t="shared" si="0"/>
        <v>2019</v>
      </c>
      <c r="AS19" s="6">
        <f t="shared" si="1"/>
        <v>9</v>
      </c>
    </row>
    <row r="20" spans="1:45">
      <c r="A20" t="s">
        <v>2423</v>
      </c>
      <c r="B20" t="s">
        <v>15</v>
      </c>
      <c r="C20" s="1">
        <v>401</v>
      </c>
      <c r="E20" s="97" t="s">
        <v>835</v>
      </c>
      <c r="F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0" s="4">
        <v>43677</v>
      </c>
      <c r="H20" s="4">
        <v>43712</v>
      </c>
      <c r="I20" s="80">
        <f>All_2[[#This Row],[Filled]]-All_2[[#This Row],[Vacant]]</f>
        <v>35</v>
      </c>
      <c r="J20" t="s">
        <v>835</v>
      </c>
      <c r="L20" t="s">
        <v>1822</v>
      </c>
      <c r="M20" t="s">
        <v>835</v>
      </c>
      <c r="N20" s="4">
        <v>43663</v>
      </c>
      <c r="O20" s="4">
        <v>43670</v>
      </c>
      <c r="P20" s="80">
        <f>All_2[[#This Row],[Filled]] - All_2[[#This Row],[Interview.Date]]</f>
        <v>42</v>
      </c>
      <c r="Q20" s="80">
        <f>All_2[[#This Row],[Filled]]-All_2[[#This Row],[Date.Received]]</f>
        <v>49</v>
      </c>
      <c r="R20" s="80">
        <f>All_2[[#This Row],[Days]] - All_2[[#This Row],[Interview.to.Move.in]]</f>
        <v>-7</v>
      </c>
      <c r="S20" s="80" t="str">
        <f>IF(All_2[[#This Row],[M.O.Date]]&lt;&gt;"","no","Yes")</f>
        <v>Yes</v>
      </c>
      <c r="T20" s="80" t="str">
        <f ca="1">IF(All_2[[#This Row],[Length.of.Stay]]&gt;364,"Yes","no")</f>
        <v>no</v>
      </c>
      <c r="U20" s="4"/>
      <c r="V20" s="80">
        <f ca="1">_xlfn.IFS(All_2[[#This Row],[M.O.Date]] = FALSE,TODAY()-All_2[[#This Row],[Filled]],All_2[[#This Row],[Extant]] = "no",All_2[[#This Row],[M.O.Date]] - All_2[[#This Row],[Filled]])</f>
        <v>149</v>
      </c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>
        <v>1</v>
      </c>
      <c r="AI20" s="6"/>
      <c r="AJ20" s="6"/>
      <c r="AK20" s="6"/>
      <c r="AL20" s="6"/>
      <c r="AM20" s="6"/>
      <c r="AN20" s="6"/>
      <c r="AO20" s="6">
        <v>1</v>
      </c>
      <c r="AP20" s="6"/>
      <c r="AQ20" s="6"/>
      <c r="AR20" s="6">
        <f t="shared" si="0"/>
        <v>2019</v>
      </c>
      <c r="AS20" s="6">
        <f t="shared" si="1"/>
        <v>9</v>
      </c>
    </row>
    <row r="21" spans="1:45">
      <c r="A21" t="s">
        <v>594</v>
      </c>
      <c r="B21" t="s">
        <v>15</v>
      </c>
      <c r="C21" s="1">
        <v>507</v>
      </c>
      <c r="E21" s="97" t="s">
        <v>695</v>
      </c>
      <c r="F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1" s="4">
        <v>43646</v>
      </c>
      <c r="H21" s="4">
        <v>43712</v>
      </c>
      <c r="I21" s="80">
        <f>All_2[[#This Row],[Filled]]-All_2[[#This Row],[Vacant]]</f>
        <v>66</v>
      </c>
      <c r="J21" t="s">
        <v>812</v>
      </c>
      <c r="L21" t="s">
        <v>284</v>
      </c>
      <c r="M21" t="s">
        <v>636</v>
      </c>
      <c r="N21" s="4">
        <v>43662</v>
      </c>
      <c r="O21" s="4">
        <v>43683</v>
      </c>
      <c r="P21" s="80">
        <f>All_2[[#This Row],[Filled]] - All_2[[#This Row],[Interview.Date]]</f>
        <v>29</v>
      </c>
      <c r="Q21" s="80">
        <f>All_2[[#This Row],[Filled]]-All_2[[#This Row],[Date.Received]]</f>
        <v>50</v>
      </c>
      <c r="R21" s="80">
        <f>All_2[[#This Row],[Days]] - All_2[[#This Row],[Interview.to.Move.in]]</f>
        <v>37</v>
      </c>
      <c r="S21" s="80" t="str">
        <f>IF(All_2[[#This Row],[M.O.Date]]&lt;&gt;"","no","Yes")</f>
        <v>Yes</v>
      </c>
      <c r="T21" s="80" t="str">
        <f ca="1">IF(All_2[[#This Row],[Length.of.Stay]]&gt;364,"Yes","no")</f>
        <v>no</v>
      </c>
      <c r="U21" s="4"/>
      <c r="V21" s="80">
        <f ca="1">_xlfn.IFS(All_2[[#This Row],[M.O.Date]] = FALSE,TODAY()-All_2[[#This Row],[Filled]],All_2[[#This Row],[Extant]] = "no",All_2[[#This Row],[M.O.Date]] - All_2[[#This Row],[Filled]])</f>
        <v>149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>
        <v>1</v>
      </c>
      <c r="AI21" s="6"/>
      <c r="AJ21" s="6"/>
      <c r="AK21" s="6"/>
      <c r="AL21" s="6"/>
      <c r="AM21" s="6">
        <v>1</v>
      </c>
      <c r="AN21" s="6"/>
      <c r="AO21" s="6"/>
      <c r="AP21" s="6"/>
      <c r="AQ21" s="6"/>
      <c r="AR21" s="6">
        <f t="shared" si="0"/>
        <v>2019</v>
      </c>
      <c r="AS21" s="6">
        <f t="shared" si="1"/>
        <v>9</v>
      </c>
    </row>
    <row r="22" spans="1:45">
      <c r="A22" t="s">
        <v>2422</v>
      </c>
      <c r="B22" t="s">
        <v>832</v>
      </c>
      <c r="C22" s="1" t="s">
        <v>957</v>
      </c>
      <c r="E22" s="97" t="s">
        <v>833</v>
      </c>
      <c r="F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2" s="4">
        <v>43647</v>
      </c>
      <c r="H22" s="4">
        <v>43705</v>
      </c>
      <c r="I22" s="80">
        <f>All_2[[#This Row],[Filled]]-All_2[[#This Row],[Vacant]]</f>
        <v>58</v>
      </c>
      <c r="J22" t="s">
        <v>812</v>
      </c>
      <c r="L22" t="s">
        <v>812</v>
      </c>
      <c r="M22" t="s">
        <v>812</v>
      </c>
      <c r="N22" s="4">
        <v>43643</v>
      </c>
      <c r="O22" s="4">
        <v>43648</v>
      </c>
      <c r="P22" s="80">
        <f>All_2[[#This Row],[Filled]] - All_2[[#This Row],[Interview.Date]]</f>
        <v>57</v>
      </c>
      <c r="Q22" s="80">
        <f>All_2[[#This Row],[Filled]]-All_2[[#This Row],[Date.Received]]</f>
        <v>62</v>
      </c>
      <c r="R22" s="80">
        <f>All_2[[#This Row],[Days]] - All_2[[#This Row],[Interview.to.Move.in]]</f>
        <v>1</v>
      </c>
      <c r="S22" s="80" t="str">
        <f>IF(All_2[[#This Row],[M.O.Date]]&lt;&gt;"","no","Yes")</f>
        <v>Yes</v>
      </c>
      <c r="T22" s="80" t="str">
        <f ca="1">IF(All_2[[#This Row],[Length.of.Stay]]&gt;364,"Yes","no")</f>
        <v>no</v>
      </c>
      <c r="U22" s="4"/>
      <c r="V22" s="80">
        <f ca="1">_xlfn.IFS(All_2[[#This Row],[M.O.Date]] = FALSE,TODAY()-All_2[[#This Row],[Filled]],All_2[[#This Row],[Extant]] = "no",All_2[[#This Row],[M.O.Date]] - All_2[[#This Row],[Filled]])</f>
        <v>156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>
        <v>1</v>
      </c>
      <c r="AJ22" s="6"/>
      <c r="AK22" s="6"/>
      <c r="AL22" s="6"/>
      <c r="AM22" s="6"/>
      <c r="AN22" s="6"/>
      <c r="AO22" s="6">
        <v>1</v>
      </c>
      <c r="AP22" s="6"/>
      <c r="AQ22" s="6"/>
      <c r="AR22" s="6">
        <f t="shared" si="0"/>
        <v>2019</v>
      </c>
      <c r="AS22" s="6">
        <f t="shared" si="1"/>
        <v>8</v>
      </c>
    </row>
    <row r="23" spans="1:45">
      <c r="A23" t="s">
        <v>2421</v>
      </c>
      <c r="B23" t="s">
        <v>821</v>
      </c>
      <c r="C23" s="1">
        <v>1473</v>
      </c>
      <c r="E23" s="97" t="s">
        <v>833</v>
      </c>
      <c r="F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3" s="4">
        <v>43616</v>
      </c>
      <c r="H23" s="4">
        <v>43699</v>
      </c>
      <c r="I23" s="80">
        <f>All_2[[#This Row],[Filled]]-All_2[[#This Row],[Vacant]]</f>
        <v>83</v>
      </c>
      <c r="J23" t="s">
        <v>812</v>
      </c>
      <c r="L23" t="s">
        <v>2052</v>
      </c>
      <c r="M23" t="s">
        <v>812</v>
      </c>
      <c r="N23" s="4">
        <v>43619</v>
      </c>
      <c r="O23" s="4">
        <v>43634</v>
      </c>
      <c r="P23" s="80">
        <f>All_2[[#This Row],[Filled]] - All_2[[#This Row],[Interview.Date]]</f>
        <v>65</v>
      </c>
      <c r="Q23" s="80">
        <f>All_2[[#This Row],[Filled]]-All_2[[#This Row],[Date.Received]]</f>
        <v>80</v>
      </c>
      <c r="R23" s="80">
        <f>All_2[[#This Row],[Days]] - All_2[[#This Row],[Interview.to.Move.in]]</f>
        <v>18</v>
      </c>
      <c r="S23" s="80" t="str">
        <f>IF(All_2[[#This Row],[M.O.Date]]&lt;&gt;"","no","Yes")</f>
        <v>Yes</v>
      </c>
      <c r="T23" s="80" t="str">
        <f ca="1">IF(All_2[[#This Row],[Length.of.Stay]]&gt;364,"Yes","no")</f>
        <v>no</v>
      </c>
      <c r="U23" s="4"/>
      <c r="V23" s="80">
        <f ca="1">_xlfn.IFS(All_2[[#This Row],[M.O.Date]] = FALSE,TODAY()-All_2[[#This Row],[Filled]],All_2[[#This Row],[Extant]] = "no",All_2[[#This Row],[M.O.Date]] - All_2[[#This Row],[Filled]])</f>
        <v>162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>
        <f t="shared" si="0"/>
        <v>2019</v>
      </c>
      <c r="AS23" s="6">
        <f t="shared" si="1"/>
        <v>8</v>
      </c>
    </row>
    <row r="24" spans="1:45">
      <c r="A24" t="s">
        <v>2375</v>
      </c>
      <c r="B24" t="s">
        <v>832</v>
      </c>
      <c r="C24" s="1" t="s">
        <v>932</v>
      </c>
      <c r="E24" s="97" t="s">
        <v>718</v>
      </c>
      <c r="F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4" s="4">
        <v>43654</v>
      </c>
      <c r="H24" s="4">
        <v>43691</v>
      </c>
      <c r="I24" s="80">
        <f>All_2[[#This Row],[Filled]]-All_2[[#This Row],[Vacant]]</f>
        <v>37</v>
      </c>
      <c r="J24" t="s">
        <v>1033</v>
      </c>
      <c r="K24" t="s">
        <v>2420</v>
      </c>
      <c r="L24" t="s">
        <v>1416</v>
      </c>
      <c r="M24" t="s">
        <v>1415</v>
      </c>
      <c r="N24" s="4">
        <v>43550</v>
      </c>
      <c r="O24" s="4">
        <v>43658</v>
      </c>
      <c r="P24" s="80">
        <f>All_2[[#This Row],[Filled]] - All_2[[#This Row],[Interview.Date]]</f>
        <v>33</v>
      </c>
      <c r="Q24" s="80">
        <f>All_2[[#This Row],[Filled]]-All_2[[#This Row],[Date.Received]]</f>
        <v>141</v>
      </c>
      <c r="R24" s="80">
        <f>All_2[[#This Row],[Days]] - All_2[[#This Row],[Interview.to.Move.in]]</f>
        <v>4</v>
      </c>
      <c r="S24" s="80" t="str">
        <f>IF(All_2[[#This Row],[M.O.Date]]&lt;&gt;"","no","Yes")</f>
        <v>Yes</v>
      </c>
      <c r="T24" s="80" t="str">
        <f ca="1">IF(All_2[[#This Row],[Length.of.Stay]]&gt;364,"Yes","no")</f>
        <v>no</v>
      </c>
      <c r="U24" s="4"/>
      <c r="V24" s="80">
        <f ca="1">_xlfn.IFS(All_2[[#This Row],[M.O.Date]] = FALSE,TODAY()-All_2[[#This Row],[Filled]],All_2[[#This Row],[Extant]] = "no",All_2[[#This Row],[M.O.Date]] - All_2[[#This Row],[Filled]])</f>
        <v>170</v>
      </c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>
        <v>1</v>
      </c>
      <c r="AJ24" s="6"/>
      <c r="AK24" s="6">
        <v>1</v>
      </c>
      <c r="AL24" s="6"/>
      <c r="AM24" s="6"/>
      <c r="AN24" s="6"/>
      <c r="AO24" s="6"/>
      <c r="AP24" s="6"/>
      <c r="AQ24" s="6"/>
      <c r="AR24" s="6">
        <f t="shared" si="0"/>
        <v>2019</v>
      </c>
      <c r="AS24" s="6">
        <f t="shared" si="1"/>
        <v>8</v>
      </c>
    </row>
    <row r="25" spans="1:45">
      <c r="A25" t="s">
        <v>874</v>
      </c>
      <c r="B25" t="s">
        <v>15</v>
      </c>
      <c r="C25" s="1">
        <v>411</v>
      </c>
      <c r="E25" s="97" t="s">
        <v>695</v>
      </c>
      <c r="F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5" s="4">
        <v>43627</v>
      </c>
      <c r="H25" s="4">
        <v>43689</v>
      </c>
      <c r="I25" s="80">
        <f>All_2[[#This Row],[Filled]]-All_2[[#This Row],[Vacant]]</f>
        <v>62</v>
      </c>
      <c r="J25" t="s">
        <v>2326</v>
      </c>
      <c r="L25" t="s">
        <v>844</v>
      </c>
      <c r="M25" t="s">
        <v>1638</v>
      </c>
      <c r="N25" s="4">
        <v>43629</v>
      </c>
      <c r="O25" s="4">
        <v>43629</v>
      </c>
      <c r="P25" s="80">
        <f>All_2[[#This Row],[Filled]] - All_2[[#This Row],[Interview.Date]]</f>
        <v>60</v>
      </c>
      <c r="Q25" s="80">
        <f>All_2[[#This Row],[Filled]]-All_2[[#This Row],[Date.Received]]</f>
        <v>60</v>
      </c>
      <c r="R25" s="80">
        <f>All_2[[#This Row],[Days]] - All_2[[#This Row],[Interview.to.Move.in]]</f>
        <v>2</v>
      </c>
      <c r="S25" s="80" t="str">
        <f>IF(All_2[[#This Row],[M.O.Date]]&lt;&gt;"","no","Yes")</f>
        <v>Yes</v>
      </c>
      <c r="T25" s="80" t="str">
        <f ca="1">IF(All_2[[#This Row],[Length.of.Stay]]&gt;364,"Yes","no")</f>
        <v>no</v>
      </c>
      <c r="U25" s="4"/>
      <c r="V25" s="80">
        <f ca="1">_xlfn.IFS(All_2[[#This Row],[M.O.Date]] = FALSE,TODAY()-All_2[[#This Row],[Filled]],All_2[[#This Row],[Extant]] = "no",All_2[[#This Row],[M.O.Date]] - All_2[[#This Row],[Filled]])</f>
        <v>172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>
        <v>1</v>
      </c>
      <c r="AI25" s="6"/>
      <c r="AJ25" s="6"/>
      <c r="AK25" s="6"/>
      <c r="AL25" s="6"/>
      <c r="AM25" s="6">
        <v>1</v>
      </c>
      <c r="AN25" s="6"/>
      <c r="AO25" s="6"/>
      <c r="AP25" s="6"/>
      <c r="AQ25" s="6"/>
      <c r="AR25" s="6">
        <f t="shared" si="0"/>
        <v>2019</v>
      </c>
      <c r="AS25" s="6">
        <f t="shared" si="1"/>
        <v>8</v>
      </c>
    </row>
    <row r="26" spans="1:45">
      <c r="A26" t="s">
        <v>2419</v>
      </c>
      <c r="B26" t="s">
        <v>15</v>
      </c>
      <c r="C26" s="1">
        <v>515</v>
      </c>
      <c r="E26" s="97" t="s">
        <v>826</v>
      </c>
      <c r="F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" s="4">
        <v>43658</v>
      </c>
      <c r="H26" s="4">
        <v>43685</v>
      </c>
      <c r="I26" s="80">
        <f>All_2[[#This Row],[Filled]]-All_2[[#This Row],[Vacant]]</f>
        <v>27</v>
      </c>
      <c r="J26" t="s">
        <v>829</v>
      </c>
      <c r="L26" t="s">
        <v>829</v>
      </c>
      <c r="M26" t="s">
        <v>636</v>
      </c>
      <c r="N26" s="4"/>
      <c r="O26" s="4">
        <v>43661</v>
      </c>
      <c r="P26" s="80">
        <f>All_2[[#This Row],[Filled]] - All_2[[#This Row],[Interview.Date]]</f>
        <v>24</v>
      </c>
      <c r="Q26" s="80"/>
      <c r="R26" s="80">
        <f>All_2[[#This Row],[Days]] - All_2[[#This Row],[Interview.to.Move.in]]</f>
        <v>3</v>
      </c>
      <c r="S26" s="80" t="str">
        <f>IF(All_2[[#This Row],[M.O.Date]]&lt;&gt;"","no","Yes")</f>
        <v>Yes</v>
      </c>
      <c r="T26" s="80" t="str">
        <f ca="1">IF(All_2[[#This Row],[Length.of.Stay]]&gt;364,"Yes","no")</f>
        <v>no</v>
      </c>
      <c r="U26" s="4"/>
      <c r="V26" s="80">
        <f ca="1">_xlfn.IFS(All_2[[#This Row],[M.O.Date]] = FALSE,TODAY()-All_2[[#This Row],[Filled]],All_2[[#This Row],[Extant]] = "no",All_2[[#This Row],[M.O.Date]] - All_2[[#This Row],[Filled]])</f>
        <v>176</v>
      </c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>
        <v>1</v>
      </c>
      <c r="AI26" s="6"/>
      <c r="AJ26" s="6"/>
      <c r="AK26" s="6"/>
      <c r="AL26" s="6"/>
      <c r="AM26" s="6">
        <v>1</v>
      </c>
      <c r="AN26" s="6"/>
      <c r="AO26" s="6"/>
      <c r="AP26" s="6"/>
      <c r="AQ26" s="6"/>
      <c r="AR26" s="6">
        <f t="shared" si="0"/>
        <v>2019</v>
      </c>
      <c r="AS26" s="6">
        <f t="shared" si="1"/>
        <v>8</v>
      </c>
    </row>
    <row r="27" spans="1:45">
      <c r="A27" t="s">
        <v>2418</v>
      </c>
      <c r="B27" t="s">
        <v>15</v>
      </c>
      <c r="C27" s="1">
        <v>517</v>
      </c>
      <c r="E27" s="97" t="s">
        <v>695</v>
      </c>
      <c r="F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7" s="4">
        <v>43646</v>
      </c>
      <c r="H27" s="4">
        <v>43678</v>
      </c>
      <c r="I27" s="80">
        <f>All_2[[#This Row],[Filled]]-All_2[[#This Row],[Vacant]]</f>
        <v>32</v>
      </c>
      <c r="J27" t="s">
        <v>812</v>
      </c>
      <c r="L27" t="s">
        <v>284</v>
      </c>
      <c r="M27" t="s">
        <v>636</v>
      </c>
      <c r="N27" s="4">
        <v>43481</v>
      </c>
      <c r="O27" s="4">
        <v>43661</v>
      </c>
      <c r="P27" s="80">
        <f>All_2[[#This Row],[Filled]] - All_2[[#This Row],[Interview.Date]]</f>
        <v>17</v>
      </c>
      <c r="Q27" s="80">
        <f>All_2[[#This Row],[Filled]]-All_2[[#This Row],[Date.Received]]</f>
        <v>197</v>
      </c>
      <c r="R27" s="80">
        <f>All_2[[#This Row],[Days]] - All_2[[#This Row],[Interview.to.Move.in]]</f>
        <v>15</v>
      </c>
      <c r="S27" s="80" t="str">
        <f>IF(All_2[[#This Row],[M.O.Date]]&lt;&gt;"","no","Yes")</f>
        <v>Yes</v>
      </c>
      <c r="T27" s="80" t="str">
        <f ca="1">IF(All_2[[#This Row],[Length.of.Stay]]&gt;364,"Yes","no")</f>
        <v>no</v>
      </c>
      <c r="U27" s="4"/>
      <c r="V27" s="80">
        <f ca="1">_xlfn.IFS(All_2[[#This Row],[M.O.Date]] = FALSE,TODAY()-All_2[[#This Row],[Filled]],All_2[[#This Row],[Extant]] = "no",All_2[[#This Row],[M.O.Date]] - All_2[[#This Row],[Filled]])</f>
        <v>183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>
        <v>1</v>
      </c>
      <c r="AJ27" s="6"/>
      <c r="AK27" s="6"/>
      <c r="AL27" s="6"/>
      <c r="AM27" s="6"/>
      <c r="AN27" s="6"/>
      <c r="AO27" s="6">
        <v>1</v>
      </c>
      <c r="AP27" s="6"/>
      <c r="AQ27" s="6"/>
      <c r="AR27" s="6">
        <f t="shared" si="0"/>
        <v>2019</v>
      </c>
      <c r="AS27" s="6">
        <f t="shared" si="1"/>
        <v>8</v>
      </c>
    </row>
    <row r="28" spans="1:45">
      <c r="A28" t="s">
        <v>658</v>
      </c>
      <c r="B28" t="s">
        <v>37</v>
      </c>
      <c r="C28" s="1">
        <v>202</v>
      </c>
      <c r="D28" s="1">
        <v>3218</v>
      </c>
      <c r="E28" s="97" t="s">
        <v>695</v>
      </c>
      <c r="F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" s="4">
        <v>43588</v>
      </c>
      <c r="H28" s="4">
        <v>43678</v>
      </c>
      <c r="I28" s="80">
        <f>All_2[[#This Row],[Filled]]-All_2[[#This Row],[Vacant]]</f>
        <v>90</v>
      </c>
      <c r="J28" t="s">
        <v>1033</v>
      </c>
      <c r="K28" s="89" t="s">
        <v>695</v>
      </c>
      <c r="L28" t="s">
        <v>2333</v>
      </c>
      <c r="M28" t="s">
        <v>1415</v>
      </c>
      <c r="N28" s="2">
        <v>43649</v>
      </c>
      <c r="O28" s="4">
        <v>43670</v>
      </c>
      <c r="P28" s="80">
        <f>All_2[[#This Row],[Filled]] - All_2[[#This Row],[Interview.Date]]</f>
        <v>8</v>
      </c>
      <c r="Q28" s="80">
        <f>All_2[[#This Row],[Filled]]-All_2[[#This Row],[Date.Received]]</f>
        <v>29</v>
      </c>
      <c r="R28" s="80">
        <f>All_2[[#This Row],[Days]] - All_2[[#This Row],[Interview.to.Move.in]]</f>
        <v>82</v>
      </c>
      <c r="S28" s="80" t="str">
        <f>IF(All_2[[#This Row],[M.O.Date]]&lt;&gt;"","no","Yes")</f>
        <v>Yes</v>
      </c>
      <c r="T28" s="80" t="str">
        <f ca="1">IF(All_2[[#This Row],[Length.of.Stay]]&gt;364,"Yes","no")</f>
        <v>no</v>
      </c>
      <c r="U28" s="4"/>
      <c r="V28" s="80">
        <f ca="1">_xlfn.IFS(All_2[[#This Row],[M.O.Date]] = FALSE,TODAY()-All_2[[#This Row],[Filled]],All_2[[#This Row],[Extant]] = "no",All_2[[#This Row],[M.O.Date]] - All_2[[#This Row],[Filled]])</f>
        <v>183</v>
      </c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>
        <f t="shared" si="0"/>
        <v>2019</v>
      </c>
      <c r="AS28" s="6">
        <f t="shared" si="1"/>
        <v>8</v>
      </c>
    </row>
    <row r="29" spans="1:45">
      <c r="A29" t="s">
        <v>621</v>
      </c>
      <c r="B29" t="s">
        <v>26</v>
      </c>
      <c r="C29" s="1">
        <v>112</v>
      </c>
      <c r="E29" s="97" t="s">
        <v>966</v>
      </c>
      <c r="F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9" s="4">
        <v>43585</v>
      </c>
      <c r="H29" s="4">
        <v>43677</v>
      </c>
      <c r="I29" s="80">
        <f>All_2[[#This Row],[Filled]]-All_2[[#This Row],[Vacant]]</f>
        <v>92</v>
      </c>
      <c r="J29" t="s">
        <v>812</v>
      </c>
      <c r="L29" t="s">
        <v>6</v>
      </c>
      <c r="M29" t="s">
        <v>1734</v>
      </c>
      <c r="N29" s="2">
        <v>43627</v>
      </c>
      <c r="O29" s="4">
        <v>43634</v>
      </c>
      <c r="P29" s="80">
        <f>All_2[[#This Row],[Filled]] - All_2[[#This Row],[Interview.Date]]</f>
        <v>43</v>
      </c>
      <c r="Q29" s="80">
        <f>All_2[[#This Row],[Filled]]-All_2[[#This Row],[Date.Received]]</f>
        <v>50</v>
      </c>
      <c r="R29" s="80">
        <f>All_2[[#This Row],[Days]] - All_2[[#This Row],[Interview.to.Move.in]]</f>
        <v>49</v>
      </c>
      <c r="S29" s="80" t="str">
        <f>IF(All_2[[#This Row],[M.O.Date]]&lt;&gt;"","no","Yes")</f>
        <v>Yes</v>
      </c>
      <c r="T29" s="80" t="str">
        <f ca="1">IF(All_2[[#This Row],[Length.of.Stay]]&gt;364,"Yes","no")</f>
        <v>no</v>
      </c>
      <c r="U29" s="4"/>
      <c r="V29" s="80">
        <f ca="1">_xlfn.IFS(All_2[[#This Row],[M.O.Date]] = FALSE,TODAY()-All_2[[#This Row],[Filled]],All_2[[#This Row],[Extant]] = "no",All_2[[#This Row],[M.O.Date]] - All_2[[#This Row],[Filled]])</f>
        <v>184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>
        <v>1</v>
      </c>
      <c r="AI29" s="6"/>
      <c r="AJ29" s="6"/>
      <c r="AK29" s="6"/>
      <c r="AL29" s="6"/>
      <c r="AM29" s="6">
        <v>1</v>
      </c>
      <c r="AN29" s="6"/>
      <c r="AO29" s="6"/>
      <c r="AP29" s="6"/>
      <c r="AQ29" s="6"/>
      <c r="AR29" s="6">
        <f t="shared" si="0"/>
        <v>2019</v>
      </c>
      <c r="AS29" s="6">
        <f t="shared" si="1"/>
        <v>7</v>
      </c>
    </row>
    <row r="30" spans="1:45">
      <c r="A30" t="s">
        <v>624</v>
      </c>
      <c r="B30" t="s">
        <v>26</v>
      </c>
      <c r="C30" s="1">
        <v>211</v>
      </c>
      <c r="E30" s="97" t="s">
        <v>966</v>
      </c>
      <c r="F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0" s="4">
        <v>43646</v>
      </c>
      <c r="H30" s="4">
        <v>43675</v>
      </c>
      <c r="I30" s="80">
        <f>All_2[[#This Row],[Filled]]-All_2[[#This Row],[Vacant]]</f>
        <v>29</v>
      </c>
      <c r="J30" t="s">
        <v>812</v>
      </c>
      <c r="L30" t="s">
        <v>2213</v>
      </c>
      <c r="M30" t="s">
        <v>2034</v>
      </c>
      <c r="N30" s="4">
        <v>43627</v>
      </c>
      <c r="O30" s="4">
        <v>43644</v>
      </c>
      <c r="P30" s="80">
        <f>All_2[[#This Row],[Filled]] - All_2[[#This Row],[Interview.Date]]</f>
        <v>31</v>
      </c>
      <c r="Q30" s="80">
        <f>All_2[[#This Row],[Filled]]-All_2[[#This Row],[Date.Received]]</f>
        <v>48</v>
      </c>
      <c r="R30" s="80">
        <f>All_2[[#This Row],[Days]] - All_2[[#This Row],[Interview.to.Move.in]]</f>
        <v>-2</v>
      </c>
      <c r="S30" s="80" t="str">
        <f>IF(All_2[[#This Row],[M.O.Date]]&lt;&gt;"","no","Yes")</f>
        <v>Yes</v>
      </c>
      <c r="T30" s="80" t="str">
        <f ca="1">IF(All_2[[#This Row],[Length.of.Stay]]&gt;364,"Yes","no")</f>
        <v>no</v>
      </c>
      <c r="U30" s="4"/>
      <c r="V30" s="80">
        <f ca="1">_xlfn.IFS(All_2[[#This Row],[M.O.Date]] = FALSE,TODAY()-All_2[[#This Row],[Filled]],All_2[[#This Row],[Extant]] = "no",All_2[[#This Row],[M.O.Date]] - All_2[[#This Row],[Filled]])</f>
        <v>186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>
        <v>1</v>
      </c>
      <c r="AI30" s="6"/>
      <c r="AJ30" s="6"/>
      <c r="AK30" s="6"/>
      <c r="AL30" s="6"/>
      <c r="AM30" s="6"/>
      <c r="AN30" s="6"/>
      <c r="AO30" s="6">
        <v>1</v>
      </c>
      <c r="AP30" s="6"/>
      <c r="AQ30" s="6"/>
      <c r="AR30" s="6">
        <f t="shared" si="0"/>
        <v>2019</v>
      </c>
      <c r="AS30" s="6">
        <f t="shared" si="1"/>
        <v>7</v>
      </c>
    </row>
    <row r="31" spans="1:45">
      <c r="A31" t="s">
        <v>875</v>
      </c>
      <c r="B31" t="s">
        <v>15</v>
      </c>
      <c r="C31" s="1">
        <v>526</v>
      </c>
      <c r="E31" s="97" t="s">
        <v>695</v>
      </c>
      <c r="F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1" s="4">
        <v>43627</v>
      </c>
      <c r="H31" s="4">
        <v>43664</v>
      </c>
      <c r="I31" s="80">
        <f>All_2[[#This Row],[Filled]]-All_2[[#This Row],[Vacant]]</f>
        <v>37</v>
      </c>
      <c r="J31" t="s">
        <v>2326</v>
      </c>
      <c r="L31" t="s">
        <v>844</v>
      </c>
      <c r="M31" t="s">
        <v>1638</v>
      </c>
      <c r="N31" s="4">
        <v>43629</v>
      </c>
      <c r="O31" s="4">
        <v>43629</v>
      </c>
      <c r="P31" s="80">
        <f>All_2[[#This Row],[Filled]] - All_2[[#This Row],[Interview.Date]]</f>
        <v>35</v>
      </c>
      <c r="Q31" s="80">
        <f>All_2[[#This Row],[Filled]]-All_2[[#This Row],[Date.Received]]</f>
        <v>35</v>
      </c>
      <c r="R31" s="80">
        <f>All_2[[#This Row],[Days]] - All_2[[#This Row],[Interview.to.Move.in]]</f>
        <v>2</v>
      </c>
      <c r="S31" s="80" t="str">
        <f>IF(All_2[[#This Row],[M.O.Date]]&lt;&gt;"","no","Yes")</f>
        <v>Yes</v>
      </c>
      <c r="T31" s="80" t="str">
        <f ca="1">IF(All_2[[#This Row],[Length.of.Stay]]&gt;364,"Yes","no")</f>
        <v>no</v>
      </c>
      <c r="U31" s="4"/>
      <c r="V31" s="80">
        <f ca="1">_xlfn.IFS(All_2[[#This Row],[M.O.Date]] = FALSE,TODAY()-All_2[[#This Row],[Filled]],All_2[[#This Row],[Extant]] = "no",All_2[[#This Row],[M.O.Date]] - All_2[[#This Row],[Filled]])</f>
        <v>197</v>
      </c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>
        <v>1</v>
      </c>
      <c r="AI31" s="6"/>
      <c r="AJ31" s="6"/>
      <c r="AK31" s="6"/>
      <c r="AL31" s="6"/>
      <c r="AM31" s="6"/>
      <c r="AN31" s="6"/>
      <c r="AO31" s="6">
        <v>1</v>
      </c>
      <c r="AP31" s="6"/>
      <c r="AQ31" s="6"/>
      <c r="AR31" s="6">
        <f t="shared" si="0"/>
        <v>2019</v>
      </c>
      <c r="AS31" s="6">
        <f t="shared" si="1"/>
        <v>7</v>
      </c>
    </row>
    <row r="32" spans="1:45">
      <c r="A32" t="s">
        <v>2417</v>
      </c>
      <c r="B32" t="s">
        <v>993</v>
      </c>
      <c r="C32" s="1">
        <v>208</v>
      </c>
      <c r="E32" s="97" t="s">
        <v>144</v>
      </c>
      <c r="F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2" s="4">
        <v>43646</v>
      </c>
      <c r="H32" s="4">
        <v>43664</v>
      </c>
      <c r="I32" s="80">
        <f>All_2[[#This Row],[Filled]]-All_2[[#This Row],[Vacant]]</f>
        <v>18</v>
      </c>
      <c r="J32" t="s">
        <v>812</v>
      </c>
      <c r="L32" t="s">
        <v>2416</v>
      </c>
      <c r="M32" t="s">
        <v>1633</v>
      </c>
      <c r="N32" s="4">
        <v>43619</v>
      </c>
      <c r="O32" s="4">
        <v>43628</v>
      </c>
      <c r="P32" s="80">
        <f>All_2[[#This Row],[Filled]] - All_2[[#This Row],[Interview.Date]]</f>
        <v>36</v>
      </c>
      <c r="Q32" s="80">
        <f>All_2[[#This Row],[Filled]]-All_2[[#This Row],[Date.Received]]</f>
        <v>45</v>
      </c>
      <c r="R32" s="80">
        <f>All_2[[#This Row],[Days]] - All_2[[#This Row],[Interview.to.Move.in]]</f>
        <v>-18</v>
      </c>
      <c r="S32" s="80" t="str">
        <f>IF(All_2[[#This Row],[M.O.Date]]&lt;&gt;"","no","Yes")</f>
        <v>Yes</v>
      </c>
      <c r="T32" s="80" t="str">
        <f ca="1">IF(All_2[[#This Row],[Length.of.Stay]]&gt;364,"Yes","no")</f>
        <v>no</v>
      </c>
      <c r="U32" s="4"/>
      <c r="V32" s="80">
        <f ca="1">_xlfn.IFS(All_2[[#This Row],[M.O.Date]] = FALSE,TODAY()-All_2[[#This Row],[Filled]],All_2[[#This Row],[Extant]] = "no",All_2[[#This Row],[M.O.Date]] - All_2[[#This Row],[Filled]])</f>
        <v>197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>
        <v>1</v>
      </c>
      <c r="AJ32" s="6"/>
      <c r="AK32" s="6"/>
      <c r="AL32" s="6"/>
      <c r="AM32" s="6"/>
      <c r="AN32" s="6"/>
      <c r="AO32" s="6">
        <v>1</v>
      </c>
      <c r="AP32" s="6"/>
      <c r="AQ32" s="6">
        <v>1</v>
      </c>
      <c r="AR32" s="6">
        <f t="shared" si="0"/>
        <v>2019</v>
      </c>
      <c r="AS32" s="6">
        <f t="shared" si="1"/>
        <v>7</v>
      </c>
    </row>
    <row r="33" spans="1:45">
      <c r="A33" t="s">
        <v>2415</v>
      </c>
      <c r="B33" t="s">
        <v>832</v>
      </c>
      <c r="C33" s="1" t="s">
        <v>944</v>
      </c>
      <c r="E33" s="97" t="s">
        <v>833</v>
      </c>
      <c r="F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3" s="4">
        <v>43626</v>
      </c>
      <c r="H33" s="4">
        <v>43662</v>
      </c>
      <c r="I33" s="80">
        <f>All_2[[#This Row],[Filled]]-All_2[[#This Row],[Vacant]]</f>
        <v>36</v>
      </c>
      <c r="J33" t="s">
        <v>812</v>
      </c>
      <c r="L33" t="s">
        <v>812</v>
      </c>
      <c r="M33" t="s">
        <v>812</v>
      </c>
      <c r="N33" s="4">
        <v>43614</v>
      </c>
      <c r="O33" s="4">
        <v>43627</v>
      </c>
      <c r="P33" s="80">
        <f>All_2[[#This Row],[Filled]] - All_2[[#This Row],[Interview.Date]]</f>
        <v>35</v>
      </c>
      <c r="Q33" s="80">
        <f>All_2[[#This Row],[Filled]]-All_2[[#This Row],[Date.Received]]</f>
        <v>48</v>
      </c>
      <c r="R33" s="80">
        <f>All_2[[#This Row],[Days]] - All_2[[#This Row],[Interview.to.Move.in]]</f>
        <v>1</v>
      </c>
      <c r="S33" s="80" t="str">
        <f>IF(All_2[[#This Row],[M.O.Date]]&lt;&gt;"","no","Yes")</f>
        <v>Yes</v>
      </c>
      <c r="T33" s="80" t="str">
        <f ca="1">IF(All_2[[#This Row],[Length.of.Stay]]&gt;364,"Yes","no")</f>
        <v>no</v>
      </c>
      <c r="V33" s="80">
        <f ca="1">_xlfn.IFS(All_2[[#This Row],[M.O.Date]] = FALSE,TODAY()-All_2[[#This Row],[Filled]],All_2[[#This Row],[Extant]] = "no",All_2[[#This Row],[M.O.Date]] - All_2[[#This Row],[Filled]])</f>
        <v>199</v>
      </c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>
        <v>1</v>
      </c>
      <c r="AJ33" s="6"/>
      <c r="AK33" s="6"/>
      <c r="AL33" s="6"/>
      <c r="AM33" s="6"/>
      <c r="AN33" s="6"/>
      <c r="AO33" s="6"/>
      <c r="AP33" s="6">
        <v>1</v>
      </c>
      <c r="AQ33" s="6"/>
      <c r="AR33" s="6">
        <f t="shared" si="0"/>
        <v>2019</v>
      </c>
      <c r="AS33" s="6">
        <f t="shared" si="1"/>
        <v>7</v>
      </c>
    </row>
    <row r="34" spans="1:45">
      <c r="A34" t="s">
        <v>878</v>
      </c>
      <c r="B34" t="s">
        <v>15</v>
      </c>
      <c r="C34" s="1">
        <v>317</v>
      </c>
      <c r="E34" s="97" t="s">
        <v>695</v>
      </c>
      <c r="F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" s="4">
        <v>43555</v>
      </c>
      <c r="H34" s="4">
        <v>43661</v>
      </c>
      <c r="I34" s="80">
        <f>All_2[[#This Row],[Filled]]-All_2[[#This Row],[Vacant]]</f>
        <v>106</v>
      </c>
      <c r="J34" t="s">
        <v>2326</v>
      </c>
      <c r="L34" t="s">
        <v>862</v>
      </c>
      <c r="M34" t="s">
        <v>1638</v>
      </c>
      <c r="N34" s="4">
        <v>43623</v>
      </c>
      <c r="O34" s="4">
        <v>43623</v>
      </c>
      <c r="P34" s="80">
        <f>All_2[[#This Row],[Filled]] - All_2[[#This Row],[Interview.Date]]</f>
        <v>38</v>
      </c>
      <c r="Q34" s="80">
        <f>All_2[[#This Row],[Filled]]-All_2[[#This Row],[Date.Received]]</f>
        <v>38</v>
      </c>
      <c r="R34" s="80">
        <f>All_2[[#This Row],[Days]] - All_2[[#This Row],[Interview.to.Move.in]]</f>
        <v>68</v>
      </c>
      <c r="S34" s="80" t="str">
        <f>IF(All_2[[#This Row],[M.O.Date]]&lt;&gt;"","no","Yes")</f>
        <v>Yes</v>
      </c>
      <c r="T34" s="80" t="str">
        <f ca="1">IF(All_2[[#This Row],[Length.of.Stay]]&gt;364,"Yes","no")</f>
        <v>no</v>
      </c>
      <c r="U34" s="4"/>
      <c r="V34" s="80">
        <f ca="1">_xlfn.IFS(All_2[[#This Row],[M.O.Date]] = FALSE,TODAY()-All_2[[#This Row],[Filled]],All_2[[#This Row],[Extant]] = "no",All_2[[#This Row],[M.O.Date]] - All_2[[#This Row],[Filled]])</f>
        <v>200</v>
      </c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>
        <v>1</v>
      </c>
      <c r="AJ34" s="6"/>
      <c r="AK34" s="6"/>
      <c r="AL34" s="6"/>
      <c r="AM34" s="6"/>
      <c r="AN34" s="6"/>
      <c r="AO34" s="6">
        <v>1</v>
      </c>
      <c r="AP34" s="6"/>
      <c r="AQ34" s="6"/>
      <c r="AR34" s="6">
        <f t="shared" si="0"/>
        <v>2019</v>
      </c>
      <c r="AS34" s="6">
        <f t="shared" si="1"/>
        <v>7</v>
      </c>
    </row>
    <row r="35" spans="1:45">
      <c r="A35" t="s">
        <v>2414</v>
      </c>
      <c r="B35" t="s">
        <v>821</v>
      </c>
      <c r="C35" s="1">
        <v>1487</v>
      </c>
      <c r="E35" s="97" t="s">
        <v>833</v>
      </c>
      <c r="F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5" s="4">
        <v>43616</v>
      </c>
      <c r="H35" s="4">
        <v>43657</v>
      </c>
      <c r="I35" s="80">
        <f>All_2[[#This Row],[Filled]]-All_2[[#This Row],[Vacant]]</f>
        <v>41</v>
      </c>
      <c r="J35" t="s">
        <v>812</v>
      </c>
      <c r="L35" t="s">
        <v>2052</v>
      </c>
      <c r="M35" t="s">
        <v>812</v>
      </c>
      <c r="N35" s="4">
        <v>43552</v>
      </c>
      <c r="O35" s="4">
        <v>43571</v>
      </c>
      <c r="P35" s="80">
        <f>All_2[[#This Row],[Filled]] - All_2[[#This Row],[Interview.Date]]</f>
        <v>86</v>
      </c>
      <c r="Q35" s="80">
        <f>All_2[[#This Row],[Filled]]-All_2[[#This Row],[Date.Received]]</f>
        <v>105</v>
      </c>
      <c r="R35" s="80">
        <f>All_2[[#This Row],[Days]] - All_2[[#This Row],[Interview.to.Move.in]]</f>
        <v>-45</v>
      </c>
      <c r="S35" s="80" t="str">
        <f>IF(All_2[[#This Row],[M.O.Date]]&lt;&gt;"","no","Yes")</f>
        <v>Yes</v>
      </c>
      <c r="T35" s="80" t="str">
        <f ca="1">IF(All_2[[#This Row],[Length.of.Stay]]&gt;364,"Yes","no")</f>
        <v>no</v>
      </c>
      <c r="U35" s="4"/>
      <c r="V35" s="80">
        <f ca="1">_xlfn.IFS(All_2[[#This Row],[M.O.Date]] = FALSE,TODAY()-All_2[[#This Row],[Filled]],All_2[[#This Row],[Extant]] = "no",All_2[[#This Row],[M.O.Date]] - All_2[[#This Row],[Filled]])</f>
        <v>204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>
        <f t="shared" si="0"/>
        <v>2019</v>
      </c>
      <c r="AS35" s="6">
        <f t="shared" si="1"/>
        <v>7</v>
      </c>
    </row>
    <row r="36" spans="1:45">
      <c r="A36" t="s">
        <v>2413</v>
      </c>
      <c r="B36" t="s">
        <v>15</v>
      </c>
      <c r="C36" s="1">
        <v>319</v>
      </c>
      <c r="E36" s="97" t="s">
        <v>695</v>
      </c>
      <c r="F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" s="4">
        <v>43555</v>
      </c>
      <c r="H36" s="4">
        <v>43648</v>
      </c>
      <c r="I36" s="80">
        <f>All_2[[#This Row],[Filled]]-All_2[[#This Row],[Vacant]]</f>
        <v>93</v>
      </c>
      <c r="J36" t="s">
        <v>2326</v>
      </c>
      <c r="L36" t="s">
        <v>862</v>
      </c>
      <c r="M36" t="s">
        <v>1638</v>
      </c>
      <c r="N36" s="4">
        <v>43623</v>
      </c>
      <c r="O36" s="4">
        <v>43623</v>
      </c>
      <c r="P36" s="80">
        <f>All_2[[#This Row],[Filled]] - All_2[[#This Row],[Interview.Date]]</f>
        <v>25</v>
      </c>
      <c r="Q36" s="80">
        <f>All_2[[#This Row],[Filled]]-All_2[[#This Row],[Date.Received]]</f>
        <v>25</v>
      </c>
      <c r="R36" s="80">
        <f>All_2[[#This Row],[Days]] - All_2[[#This Row],[Interview.to.Move.in]]</f>
        <v>68</v>
      </c>
      <c r="S36" s="80" t="str">
        <f>IF(All_2[[#This Row],[M.O.Date]]&lt;&gt;"","no","Yes")</f>
        <v>no</v>
      </c>
      <c r="T36" s="80" t="str">
        <f ca="1">IF(All_2[[#This Row],[Length.of.Stay]]&gt;364,"Yes","no")</f>
        <v>no</v>
      </c>
      <c r="U36" s="4">
        <v>43830</v>
      </c>
      <c r="V36" s="80">
        <f ca="1">_xlfn.IFS(All_2[[#This Row],[M.O.Date]] = FALSE,TODAY()-All_2[[#This Row],[Filled]],All_2[[#This Row],[Extant]] = "no",All_2[[#This Row],[M.O.Date]] - All_2[[#This Row],[Filled]])</f>
        <v>182</v>
      </c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>
        <v>1</v>
      </c>
      <c r="AJ36" s="6"/>
      <c r="AK36" s="6">
        <v>1</v>
      </c>
      <c r="AL36" s="6"/>
      <c r="AM36" s="6"/>
      <c r="AN36" s="6"/>
      <c r="AO36" s="6"/>
      <c r="AP36" s="6"/>
      <c r="AQ36" s="6"/>
      <c r="AR36" s="6">
        <f t="shared" si="0"/>
        <v>2019</v>
      </c>
      <c r="AS36" s="6">
        <f t="shared" si="1"/>
        <v>7</v>
      </c>
    </row>
    <row r="37" spans="1:45">
      <c r="A37" t="s">
        <v>102</v>
      </c>
      <c r="B37" t="s">
        <v>26</v>
      </c>
      <c r="C37" s="1">
        <v>313</v>
      </c>
      <c r="E37" s="97" t="s">
        <v>966</v>
      </c>
      <c r="F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7" s="4">
        <v>43502</v>
      </c>
      <c r="H37" s="4">
        <v>43647</v>
      </c>
      <c r="I37" s="80">
        <f>All_2[[#This Row],[Filled]]-All_2[[#This Row],[Vacant]]</f>
        <v>145</v>
      </c>
      <c r="J37" t="s">
        <v>812</v>
      </c>
      <c r="L37" t="s">
        <v>284</v>
      </c>
      <c r="M37" t="s">
        <v>636</v>
      </c>
      <c r="N37" s="2">
        <v>43584</v>
      </c>
      <c r="O37" s="4">
        <v>43619</v>
      </c>
      <c r="P37" s="80">
        <f>All_2[[#This Row],[Filled]] - All_2[[#This Row],[Interview.Date]]</f>
        <v>28</v>
      </c>
      <c r="Q37" s="80">
        <f>All_2[[#This Row],[Filled]]-All_2[[#This Row],[Date.Received]]</f>
        <v>63</v>
      </c>
      <c r="R37" s="80">
        <f>All_2[[#This Row],[Days]] - All_2[[#This Row],[Interview.to.Move.in]]</f>
        <v>117</v>
      </c>
      <c r="S37" s="80" t="str">
        <f>IF(All_2[[#This Row],[M.O.Date]]&lt;&gt;"","no","Yes")</f>
        <v>Yes</v>
      </c>
      <c r="T37" s="80" t="str">
        <f ca="1">IF(All_2[[#This Row],[Length.of.Stay]]&gt;364,"Yes","no")</f>
        <v>no</v>
      </c>
      <c r="U37" s="4"/>
      <c r="V37" s="80">
        <f ca="1">_xlfn.IFS(All_2[[#This Row],[M.O.Date]] = FALSE,TODAY()-All_2[[#This Row],[Filled]],All_2[[#This Row],[Extant]] = "no",All_2[[#This Row],[M.O.Date]] - All_2[[#This Row],[Filled]])</f>
        <v>214</v>
      </c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>
        <v>1</v>
      </c>
      <c r="AJ37" s="6"/>
      <c r="AK37" s="6">
        <v>1</v>
      </c>
      <c r="AL37" s="6"/>
      <c r="AM37" s="6"/>
      <c r="AN37" s="6"/>
      <c r="AO37" s="6"/>
      <c r="AP37" s="6"/>
      <c r="AQ37" s="6"/>
      <c r="AR37" s="6">
        <f t="shared" si="0"/>
        <v>2019</v>
      </c>
      <c r="AS37" s="6">
        <f t="shared" si="1"/>
        <v>7</v>
      </c>
    </row>
    <row r="38" spans="1:45">
      <c r="A38" t="s">
        <v>603</v>
      </c>
      <c r="B38" t="s">
        <v>26</v>
      </c>
      <c r="C38" s="1">
        <v>108</v>
      </c>
      <c r="E38" s="97" t="s">
        <v>966</v>
      </c>
      <c r="F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8" s="4">
        <v>43465</v>
      </c>
      <c r="H38" s="4">
        <v>43643</v>
      </c>
      <c r="I38" s="80">
        <f>All_2[[#This Row],[Filled]]-All_2[[#This Row],[Vacant]]</f>
        <v>178</v>
      </c>
      <c r="J38" t="s">
        <v>812</v>
      </c>
      <c r="L38" t="s">
        <v>6</v>
      </c>
      <c r="M38" t="s">
        <v>1734</v>
      </c>
      <c r="N38" s="2">
        <v>43558</v>
      </c>
      <c r="O38" s="4">
        <v>43571</v>
      </c>
      <c r="P38" s="80">
        <f>All_2[[#This Row],[Filled]] - All_2[[#This Row],[Interview.Date]]</f>
        <v>72</v>
      </c>
      <c r="Q38" s="80">
        <f>All_2[[#This Row],[Filled]]-All_2[[#This Row],[Date.Received]]</f>
        <v>85</v>
      </c>
      <c r="R38" s="80">
        <f>All_2[[#This Row],[Days]] - All_2[[#This Row],[Interview.to.Move.in]]</f>
        <v>106</v>
      </c>
      <c r="S38" s="80" t="str">
        <f>IF(All_2[[#This Row],[M.O.Date]]&lt;&gt;"","no","Yes")</f>
        <v>Yes</v>
      </c>
      <c r="T38" s="80" t="str">
        <f ca="1">IF(All_2[[#This Row],[Length.of.Stay]]&gt;364,"Yes","no")</f>
        <v>no</v>
      </c>
      <c r="U38" s="4"/>
      <c r="V38" s="80">
        <f ca="1">_xlfn.IFS(All_2[[#This Row],[M.O.Date]] = FALSE,TODAY()-All_2[[#This Row],[Filled]],All_2[[#This Row],[Extant]] = "no",All_2[[#This Row],[M.O.Date]] - All_2[[#This Row],[Filled]])</f>
        <v>218</v>
      </c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>
        <v>1</v>
      </c>
      <c r="AJ38" s="6"/>
      <c r="AK38" s="6"/>
      <c r="AL38" s="6">
        <v>1</v>
      </c>
      <c r="AM38" s="6"/>
      <c r="AN38" s="6"/>
      <c r="AO38" s="6"/>
      <c r="AP38" s="6"/>
      <c r="AQ38" s="6"/>
      <c r="AR38" s="6">
        <f t="shared" si="0"/>
        <v>2019</v>
      </c>
      <c r="AS38" s="6">
        <f t="shared" si="1"/>
        <v>6</v>
      </c>
    </row>
    <row r="39" spans="1:45">
      <c r="A39" t="s">
        <v>503</v>
      </c>
      <c r="B39" t="s">
        <v>15</v>
      </c>
      <c r="C39" s="1">
        <v>207</v>
      </c>
      <c r="E39" s="97" t="s">
        <v>695</v>
      </c>
      <c r="F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" s="4">
        <v>43555</v>
      </c>
      <c r="H39" s="4">
        <v>43633</v>
      </c>
      <c r="I39" s="80">
        <f>All_2[[#This Row],[Filled]]-All_2[[#This Row],[Vacant]]</f>
        <v>78</v>
      </c>
      <c r="J39" t="s">
        <v>812</v>
      </c>
      <c r="L39" t="s">
        <v>284</v>
      </c>
      <c r="M39" t="s">
        <v>636</v>
      </c>
      <c r="N39" s="4">
        <v>43481</v>
      </c>
      <c r="O39" s="4">
        <v>43592</v>
      </c>
      <c r="P39" s="80">
        <f>All_2[[#This Row],[Filled]] - All_2[[#This Row],[Interview.Date]]</f>
        <v>41</v>
      </c>
      <c r="Q39" s="80">
        <f>All_2[[#This Row],[Filled]]-All_2[[#This Row],[Date.Received]]</f>
        <v>152</v>
      </c>
      <c r="R39" s="80">
        <f>All_2[[#This Row],[Days]] - All_2[[#This Row],[Interview.to.Move.in]]</f>
        <v>37</v>
      </c>
      <c r="S39" s="80" t="str">
        <f>IF(All_2[[#This Row],[M.O.Date]]&lt;&gt;"","no","Yes")</f>
        <v>Yes</v>
      </c>
      <c r="T39" s="80" t="str">
        <f ca="1">IF(All_2[[#This Row],[Length.of.Stay]]&gt;364,"Yes","no")</f>
        <v>no</v>
      </c>
      <c r="U39" s="4"/>
      <c r="V39" s="80">
        <f ca="1">_xlfn.IFS(All_2[[#This Row],[M.O.Date]] = FALSE,TODAY()-All_2[[#This Row],[Filled]],All_2[[#This Row],[Extant]] = "no",All_2[[#This Row],[M.O.Date]] - All_2[[#This Row],[Filled]])</f>
        <v>228</v>
      </c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>
        <v>1</v>
      </c>
      <c r="AI39" s="6"/>
      <c r="AJ39" s="6"/>
      <c r="AK39" s="6"/>
      <c r="AL39" s="6"/>
      <c r="AM39" s="6"/>
      <c r="AN39" s="6"/>
      <c r="AO39" s="6">
        <v>1</v>
      </c>
      <c r="AP39" s="6"/>
      <c r="AQ39" s="6"/>
      <c r="AR39" s="6">
        <f t="shared" si="0"/>
        <v>2019</v>
      </c>
      <c r="AS39" s="6">
        <f t="shared" si="1"/>
        <v>6</v>
      </c>
    </row>
    <row r="40" spans="1:45">
      <c r="A40" t="s">
        <v>880</v>
      </c>
      <c r="B40" t="s">
        <v>37</v>
      </c>
      <c r="C40" s="1">
        <v>306</v>
      </c>
      <c r="D40" s="1">
        <v>3210</v>
      </c>
      <c r="E40" s="97" t="s">
        <v>695</v>
      </c>
      <c r="F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0" s="4">
        <v>43535</v>
      </c>
      <c r="H40" s="4">
        <v>43626</v>
      </c>
      <c r="I40" s="80">
        <f>All_2[[#This Row],[Filled]]-All_2[[#This Row],[Vacant]]</f>
        <v>91</v>
      </c>
      <c r="J40" t="s">
        <v>2326</v>
      </c>
      <c r="K40" s="89"/>
      <c r="L40" t="s">
        <v>862</v>
      </c>
      <c r="M40" t="s">
        <v>1638</v>
      </c>
      <c r="N40" s="2">
        <v>43601</v>
      </c>
      <c r="O40" s="4">
        <v>43602</v>
      </c>
      <c r="P40" s="80">
        <f>All_2[[#This Row],[Filled]] - All_2[[#This Row],[Interview.Date]]</f>
        <v>24</v>
      </c>
      <c r="Q40" s="80">
        <f>All_2[[#This Row],[Filled]]-All_2[[#This Row],[Date.Received]]</f>
        <v>25</v>
      </c>
      <c r="R40" s="80">
        <f>All_2[[#This Row],[Days]] - All_2[[#This Row],[Interview.to.Move.in]]</f>
        <v>67</v>
      </c>
      <c r="S40" s="80" t="str">
        <f>IF(All_2[[#This Row],[M.O.Date]]&lt;&gt;"","no","Yes")</f>
        <v>Yes</v>
      </c>
      <c r="T40" s="80" t="str">
        <f ca="1">IF(All_2[[#This Row],[Length.of.Stay]]&gt;364,"Yes","no")</f>
        <v>no</v>
      </c>
      <c r="U40" s="4"/>
      <c r="V40" s="80">
        <f ca="1">_xlfn.IFS(All_2[[#This Row],[M.O.Date]] = FALSE,TODAY()-All_2[[#This Row],[Filled]],All_2[[#This Row],[Extant]] = "no",All_2[[#This Row],[M.O.Date]] - All_2[[#This Row],[Filled]])</f>
        <v>235</v>
      </c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>
        <v>1</v>
      </c>
      <c r="AJ40" s="6"/>
      <c r="AK40" s="6"/>
      <c r="AL40" s="6"/>
      <c r="AM40" s="6">
        <v>1</v>
      </c>
      <c r="AN40" s="6"/>
      <c r="AO40" s="6"/>
      <c r="AP40" s="6"/>
      <c r="AQ40" s="6"/>
      <c r="AR40" s="6">
        <f t="shared" si="0"/>
        <v>2019</v>
      </c>
      <c r="AS40" s="6">
        <f t="shared" si="1"/>
        <v>6</v>
      </c>
    </row>
    <row r="41" spans="1:45">
      <c r="A41" t="s">
        <v>2412</v>
      </c>
      <c r="B41" t="s">
        <v>37</v>
      </c>
      <c r="C41" s="1">
        <v>303</v>
      </c>
      <c r="D41" s="1">
        <v>3218</v>
      </c>
      <c r="E41" s="97" t="s">
        <v>695</v>
      </c>
      <c r="F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1" s="4">
        <v>43555</v>
      </c>
      <c r="H41" s="4">
        <v>43622</v>
      </c>
      <c r="I41" s="80">
        <f>All_2[[#This Row],[Filled]]-All_2[[#This Row],[Vacant]]</f>
        <v>67</v>
      </c>
      <c r="J41" t="s">
        <v>2326</v>
      </c>
      <c r="K41" s="89"/>
      <c r="L41" t="s">
        <v>862</v>
      </c>
      <c r="M41" t="s">
        <v>1638</v>
      </c>
      <c r="N41" s="2">
        <v>43601</v>
      </c>
      <c r="O41" s="4">
        <v>43602</v>
      </c>
      <c r="P41" s="80">
        <f>All_2[[#This Row],[Filled]] - All_2[[#This Row],[Interview.Date]]</f>
        <v>20</v>
      </c>
      <c r="Q41" s="80">
        <f>All_2[[#This Row],[Filled]]-All_2[[#This Row],[Date.Received]]</f>
        <v>21</v>
      </c>
      <c r="R41" s="80">
        <f>All_2[[#This Row],[Days]] - All_2[[#This Row],[Interview.to.Move.in]]</f>
        <v>47</v>
      </c>
      <c r="S41" s="80" t="str">
        <f>IF(All_2[[#This Row],[M.O.Date]]&lt;&gt;"","no","Yes")</f>
        <v>Yes</v>
      </c>
      <c r="T41" s="80" t="str">
        <f ca="1">IF(All_2[[#This Row],[Length.of.Stay]]&gt;364,"Yes","no")</f>
        <v>no</v>
      </c>
      <c r="U41" s="4"/>
      <c r="V41" s="80">
        <f ca="1">_xlfn.IFS(All_2[[#This Row],[M.O.Date]] = FALSE,TODAY()-All_2[[#This Row],[Filled]],All_2[[#This Row],[Extant]] = "no",All_2[[#This Row],[M.O.Date]] - All_2[[#This Row],[Filled]])</f>
        <v>239</v>
      </c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>
        <f t="shared" si="0"/>
        <v>2019</v>
      </c>
      <c r="AS41" s="6">
        <f t="shared" si="1"/>
        <v>6</v>
      </c>
    </row>
    <row r="42" spans="1:45">
      <c r="A42" t="s">
        <v>882</v>
      </c>
      <c r="B42" t="s">
        <v>37</v>
      </c>
      <c r="C42" s="1">
        <v>204</v>
      </c>
      <c r="D42" s="1">
        <v>3218</v>
      </c>
      <c r="E42" s="97" t="s">
        <v>695</v>
      </c>
      <c r="F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" s="4">
        <v>43404</v>
      </c>
      <c r="H42" s="4">
        <v>43622</v>
      </c>
      <c r="I42" s="80">
        <f>All_2[[#This Row],[Filled]]-All_2[[#This Row],[Vacant]]</f>
        <v>218</v>
      </c>
      <c r="J42" t="s">
        <v>2326</v>
      </c>
      <c r="K42" s="89"/>
      <c r="L42" t="s">
        <v>1914</v>
      </c>
      <c r="M42" t="s">
        <v>1638</v>
      </c>
      <c r="N42" s="2">
        <v>43601</v>
      </c>
      <c r="O42" s="4">
        <v>43602</v>
      </c>
      <c r="P42" s="80">
        <f>All_2[[#This Row],[Filled]] - All_2[[#This Row],[Interview.Date]]</f>
        <v>20</v>
      </c>
      <c r="Q42" s="80">
        <f>All_2[[#This Row],[Filled]]-All_2[[#This Row],[Date.Received]]</f>
        <v>21</v>
      </c>
      <c r="R42" s="80">
        <f>All_2[[#This Row],[Days]] - All_2[[#This Row],[Interview.to.Move.in]]</f>
        <v>198</v>
      </c>
      <c r="S42" s="80" t="str">
        <f>IF(All_2[[#This Row],[M.O.Date]]&lt;&gt;"","no","Yes")</f>
        <v>Yes</v>
      </c>
      <c r="T42" s="80" t="str">
        <f ca="1">IF(All_2[[#This Row],[Length.of.Stay]]&gt;364,"Yes","no")</f>
        <v>no</v>
      </c>
      <c r="U42" s="4"/>
      <c r="V42" s="80">
        <f ca="1">_xlfn.IFS(All_2[[#This Row],[M.O.Date]] = FALSE,TODAY()-All_2[[#This Row],[Filled]],All_2[[#This Row],[Extant]] = "no",All_2[[#This Row],[M.O.Date]] - All_2[[#This Row],[Filled]])</f>
        <v>239</v>
      </c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>
        <f t="shared" si="0"/>
        <v>2019</v>
      </c>
      <c r="AS42" s="6">
        <f t="shared" si="1"/>
        <v>6</v>
      </c>
    </row>
    <row r="43" spans="1:45">
      <c r="A43" t="s">
        <v>2411</v>
      </c>
      <c r="B43" t="s">
        <v>821</v>
      </c>
      <c r="C43" s="1">
        <v>1495</v>
      </c>
      <c r="E43" s="97" t="s">
        <v>833</v>
      </c>
      <c r="F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3" s="4">
        <v>43585</v>
      </c>
      <c r="H43" s="4">
        <v>43608</v>
      </c>
      <c r="I43" s="80">
        <f>All_2[[#This Row],[Filled]]-All_2[[#This Row],[Vacant]]</f>
        <v>23</v>
      </c>
      <c r="J43" t="s">
        <v>812</v>
      </c>
      <c r="L43" t="s">
        <v>2052</v>
      </c>
      <c r="M43" t="s">
        <v>812</v>
      </c>
      <c r="N43" s="4">
        <v>43551</v>
      </c>
      <c r="O43" s="4">
        <v>43557</v>
      </c>
      <c r="P43" s="80">
        <f>All_2[[#This Row],[Filled]] - All_2[[#This Row],[Interview.Date]]</f>
        <v>51</v>
      </c>
      <c r="Q43" s="80">
        <f>All_2[[#This Row],[Filled]]-All_2[[#This Row],[Date.Received]]</f>
        <v>57</v>
      </c>
      <c r="R43" s="80">
        <f>All_2[[#This Row],[Days]] - All_2[[#This Row],[Interview.to.Move.in]]</f>
        <v>-28</v>
      </c>
      <c r="S43" s="80" t="str">
        <f>IF(All_2[[#This Row],[M.O.Date]]&lt;&gt;"","no","Yes")</f>
        <v>Yes</v>
      </c>
      <c r="T43" s="80" t="str">
        <f ca="1">IF(All_2[[#This Row],[Length.of.Stay]]&gt;364,"Yes","no")</f>
        <v>no</v>
      </c>
      <c r="U43" s="4"/>
      <c r="V43" s="80">
        <f ca="1">_xlfn.IFS(All_2[[#This Row],[M.O.Date]] = FALSE,TODAY()-All_2[[#This Row],[Filled]],All_2[[#This Row],[Extant]] = "no",All_2[[#This Row],[M.O.Date]] - All_2[[#This Row],[Filled]])</f>
        <v>253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>
        <f t="shared" si="0"/>
        <v>2019</v>
      </c>
      <c r="AS43" s="6">
        <f t="shared" si="1"/>
        <v>5</v>
      </c>
    </row>
    <row r="44" spans="1:45">
      <c r="A44" t="s">
        <v>884</v>
      </c>
      <c r="B44" t="s">
        <v>15</v>
      </c>
      <c r="C44" s="1">
        <v>508</v>
      </c>
      <c r="E44" s="97" t="s">
        <v>695</v>
      </c>
      <c r="F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4" s="4">
        <v>43555</v>
      </c>
      <c r="H44" s="4">
        <v>43605</v>
      </c>
      <c r="I44" s="80">
        <f>All_2[[#This Row],[Filled]]-All_2[[#This Row],[Vacant]]</f>
        <v>50</v>
      </c>
      <c r="J44" t="s">
        <v>2326</v>
      </c>
      <c r="L44" t="s">
        <v>2410</v>
      </c>
      <c r="M44" t="s">
        <v>1638</v>
      </c>
      <c r="N44" s="4">
        <v>43580</v>
      </c>
      <c r="O44" s="4">
        <v>43580</v>
      </c>
      <c r="P44" s="80">
        <f>All_2[[#This Row],[Filled]] - All_2[[#This Row],[Interview.Date]]</f>
        <v>25</v>
      </c>
      <c r="Q44" s="80">
        <f>All_2[[#This Row],[Filled]]-All_2[[#This Row],[Date.Received]]</f>
        <v>25</v>
      </c>
      <c r="R44" s="80">
        <f>All_2[[#This Row],[Days]] - All_2[[#This Row],[Interview.to.Move.in]]</f>
        <v>25</v>
      </c>
      <c r="S44" s="80" t="str">
        <f>IF(All_2[[#This Row],[M.O.Date]]&lt;&gt;"","no","Yes")</f>
        <v>Yes</v>
      </c>
      <c r="T44" s="80" t="str">
        <f ca="1">IF(All_2[[#This Row],[Length.of.Stay]]&gt;364,"Yes","no")</f>
        <v>no</v>
      </c>
      <c r="U44" s="4"/>
      <c r="V44" s="80">
        <f ca="1">_xlfn.IFS(All_2[[#This Row],[M.O.Date]] = FALSE,TODAY()-All_2[[#This Row],[Filled]],All_2[[#This Row],[Extant]] = "no",All_2[[#This Row],[M.O.Date]] - All_2[[#This Row],[Filled]])</f>
        <v>256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>
        <v>1</v>
      </c>
      <c r="AI44" s="6"/>
      <c r="AJ44" s="6"/>
      <c r="AK44" s="6"/>
      <c r="AL44" s="6"/>
      <c r="AM44" s="6">
        <v>1</v>
      </c>
      <c r="AN44" s="6"/>
      <c r="AO44" s="6"/>
      <c r="AP44" s="6"/>
      <c r="AQ44" s="6"/>
      <c r="AR44" s="6">
        <f t="shared" si="0"/>
        <v>2019</v>
      </c>
      <c r="AS44" s="6">
        <f t="shared" si="1"/>
        <v>5</v>
      </c>
    </row>
    <row r="45" spans="1:45">
      <c r="A45" t="s">
        <v>885</v>
      </c>
      <c r="B45" t="s">
        <v>37</v>
      </c>
      <c r="C45" s="1">
        <v>101</v>
      </c>
      <c r="D45" s="1">
        <v>3218</v>
      </c>
      <c r="E45" s="97" t="s">
        <v>695</v>
      </c>
      <c r="F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5" s="4">
        <v>43358</v>
      </c>
      <c r="H45" s="4">
        <v>43601</v>
      </c>
      <c r="I45" s="80">
        <f>All_2[[#This Row],[Filled]]-All_2[[#This Row],[Vacant]]</f>
        <v>243</v>
      </c>
      <c r="J45" t="s">
        <v>2326</v>
      </c>
      <c r="K45" s="89"/>
      <c r="L45" t="s">
        <v>862</v>
      </c>
      <c r="M45" t="s">
        <v>1638</v>
      </c>
      <c r="N45" s="2">
        <v>43574</v>
      </c>
      <c r="O45" s="4">
        <v>43574</v>
      </c>
      <c r="P45" s="80">
        <f>All_2[[#This Row],[Filled]] - All_2[[#This Row],[Interview.Date]]</f>
        <v>27</v>
      </c>
      <c r="Q45" s="80">
        <f>All_2[[#This Row],[Filled]]-All_2[[#This Row],[Date.Received]]</f>
        <v>27</v>
      </c>
      <c r="R45" s="80">
        <f>All_2[[#This Row],[Days]] - All_2[[#This Row],[Interview.to.Move.in]]</f>
        <v>216</v>
      </c>
      <c r="S45" s="80" t="str">
        <f>IF(All_2[[#This Row],[M.O.Date]]&lt;&gt;"","no","Yes")</f>
        <v>Yes</v>
      </c>
      <c r="T45" s="80" t="str">
        <f ca="1">IF(All_2[[#This Row],[Length.of.Stay]]&gt;364,"Yes","no")</f>
        <v>no</v>
      </c>
      <c r="U45" s="4"/>
      <c r="V45" s="80">
        <f ca="1">_xlfn.IFS(All_2[[#This Row],[M.O.Date]] = FALSE,TODAY()-All_2[[#This Row],[Filled]],All_2[[#This Row],[Extant]] = "no",All_2[[#This Row],[M.O.Date]] - All_2[[#This Row],[Filled]])</f>
        <v>260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>
        <v>1</v>
      </c>
      <c r="AJ45" s="6"/>
      <c r="AK45" s="6"/>
      <c r="AL45" s="6"/>
      <c r="AM45" s="6"/>
      <c r="AN45" s="6"/>
      <c r="AO45" s="6">
        <v>1</v>
      </c>
      <c r="AP45" s="6"/>
      <c r="AQ45" s="6"/>
      <c r="AR45" s="6">
        <f t="shared" si="0"/>
        <v>2019</v>
      </c>
      <c r="AS45" s="6">
        <f t="shared" si="1"/>
        <v>5</v>
      </c>
    </row>
    <row r="46" spans="1:45">
      <c r="A46" t="s">
        <v>886</v>
      </c>
      <c r="B46" t="s">
        <v>37</v>
      </c>
      <c r="C46" s="1">
        <v>103</v>
      </c>
      <c r="D46" s="1">
        <v>3210</v>
      </c>
      <c r="E46" s="97" t="s">
        <v>695</v>
      </c>
      <c r="F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" s="4">
        <v>43221</v>
      </c>
      <c r="H46" s="4">
        <v>43591</v>
      </c>
      <c r="I46" s="80">
        <f>All_2[[#This Row],[Filled]]-All_2[[#This Row],[Vacant]]</f>
        <v>370</v>
      </c>
      <c r="J46" t="s">
        <v>2326</v>
      </c>
      <c r="K46" s="89"/>
      <c r="L46" t="s">
        <v>846</v>
      </c>
      <c r="M46" t="s">
        <v>1638</v>
      </c>
      <c r="N46" s="2">
        <v>43574</v>
      </c>
      <c r="O46" s="4">
        <v>43574</v>
      </c>
      <c r="P46" s="80">
        <f>All_2[[#This Row],[Filled]] - All_2[[#This Row],[Interview.Date]]</f>
        <v>17</v>
      </c>
      <c r="Q46" s="80">
        <f>All_2[[#This Row],[Filled]]-All_2[[#This Row],[Date.Received]]</f>
        <v>17</v>
      </c>
      <c r="R46" s="80">
        <f>All_2[[#This Row],[Days]] - All_2[[#This Row],[Interview.to.Move.in]]</f>
        <v>353</v>
      </c>
      <c r="S46" s="80" t="str">
        <f>IF(All_2[[#This Row],[M.O.Date]]&lt;&gt;"","no","Yes")</f>
        <v>no</v>
      </c>
      <c r="T46" s="80" t="str">
        <f ca="1">IF(All_2[[#This Row],[Length.of.Stay]]&gt;364,"Yes","no")</f>
        <v>no</v>
      </c>
      <c r="U46" s="4">
        <v>43756</v>
      </c>
      <c r="V46" s="80">
        <f ca="1">_xlfn.IFS(All_2[[#This Row],[M.O.Date]] = FALSE,TODAY()-All_2[[#This Row],[Filled]],All_2[[#This Row],[Extant]] = "no",All_2[[#This Row],[M.O.Date]] - All_2[[#This Row],[Filled]])</f>
        <v>165</v>
      </c>
      <c r="W46" t="s">
        <v>1003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>
        <v>1</v>
      </c>
      <c r="AI46" s="6"/>
      <c r="AJ46" s="6"/>
      <c r="AK46" s="6"/>
      <c r="AL46" s="6"/>
      <c r="AM46" s="6">
        <v>1</v>
      </c>
      <c r="AN46" s="6"/>
      <c r="AO46" s="6"/>
      <c r="AP46" s="6"/>
      <c r="AQ46" s="6"/>
      <c r="AR46" s="6">
        <f t="shared" si="0"/>
        <v>2019</v>
      </c>
      <c r="AS46" s="6">
        <f t="shared" si="1"/>
        <v>5</v>
      </c>
    </row>
    <row r="47" spans="1:45">
      <c r="A47" t="s">
        <v>887</v>
      </c>
      <c r="B47" t="s">
        <v>37</v>
      </c>
      <c r="C47" s="1">
        <v>102</v>
      </c>
      <c r="D47" s="1">
        <v>3210</v>
      </c>
      <c r="E47" s="97" t="s">
        <v>695</v>
      </c>
      <c r="F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" s="4">
        <v>43309</v>
      </c>
      <c r="H47" s="4">
        <v>43591</v>
      </c>
      <c r="I47" s="80">
        <f>All_2[[#This Row],[Filled]]-All_2[[#This Row],[Vacant]]</f>
        <v>282</v>
      </c>
      <c r="J47" t="s">
        <v>2326</v>
      </c>
      <c r="K47" s="89"/>
      <c r="L47" t="s">
        <v>846</v>
      </c>
      <c r="M47" t="s">
        <v>1638</v>
      </c>
      <c r="N47" s="2">
        <v>43574</v>
      </c>
      <c r="O47" s="4">
        <v>43574</v>
      </c>
      <c r="P47" s="80">
        <f>All_2[[#This Row],[Filled]] - All_2[[#This Row],[Interview.Date]]</f>
        <v>17</v>
      </c>
      <c r="Q47" s="80">
        <f>All_2[[#This Row],[Filled]]-All_2[[#This Row],[Date.Received]]</f>
        <v>17</v>
      </c>
      <c r="R47" s="80">
        <f>All_2[[#This Row],[Days]] - All_2[[#This Row],[Interview.to.Move.in]]</f>
        <v>265</v>
      </c>
      <c r="S47" s="80" t="str">
        <f>IF(All_2[[#This Row],[M.O.Date]]&lt;&gt;"","no","Yes")</f>
        <v>no</v>
      </c>
      <c r="T47" s="80" t="str">
        <f ca="1">IF(All_2[[#This Row],[Length.of.Stay]]&gt;364,"Yes","no")</f>
        <v>no</v>
      </c>
      <c r="U47" s="4">
        <v>43708</v>
      </c>
      <c r="V47" s="80">
        <f ca="1">_xlfn.IFS(All_2[[#This Row],[M.O.Date]] = FALSE,TODAY()-All_2[[#This Row],[Filled]],All_2[[#This Row],[Extant]] = "no",All_2[[#This Row],[M.O.Date]] - All_2[[#This Row],[Filled]])</f>
        <v>117</v>
      </c>
      <c r="W47" t="s">
        <v>969</v>
      </c>
      <c r="X47" s="6"/>
      <c r="Y47" s="6">
        <v>1</v>
      </c>
      <c r="Z47" s="6"/>
      <c r="AA47" s="6"/>
      <c r="AB47" s="6"/>
      <c r="AC47" s="6"/>
      <c r="AD47" s="6"/>
      <c r="AE47" s="6"/>
      <c r="AF47" s="6"/>
      <c r="AG47" s="6"/>
      <c r="AH47" s="6"/>
      <c r="AI47" s="6">
        <v>1</v>
      </c>
      <c r="AJ47" s="6"/>
      <c r="AK47" s="6"/>
      <c r="AL47" s="6"/>
      <c r="AM47" s="6"/>
      <c r="AN47" s="6"/>
      <c r="AO47" s="6">
        <v>1</v>
      </c>
      <c r="AP47" s="6"/>
      <c r="AQ47" s="6"/>
      <c r="AR47" s="6">
        <f t="shared" si="0"/>
        <v>2019</v>
      </c>
      <c r="AS47" s="6">
        <f t="shared" si="1"/>
        <v>5</v>
      </c>
    </row>
    <row r="48" spans="1:45">
      <c r="A48" t="s">
        <v>585</v>
      </c>
      <c r="B48" t="s">
        <v>15</v>
      </c>
      <c r="C48" s="1">
        <v>413</v>
      </c>
      <c r="E48" s="97" t="s">
        <v>695</v>
      </c>
      <c r="F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8" s="4">
        <v>43555</v>
      </c>
      <c r="H48" s="4">
        <v>43586</v>
      </c>
      <c r="I48" s="80">
        <f>All_2[[#This Row],[Filled]]-All_2[[#This Row],[Vacant]]</f>
        <v>31</v>
      </c>
      <c r="J48" t="s">
        <v>812</v>
      </c>
      <c r="L48" t="s">
        <v>6</v>
      </c>
      <c r="M48" t="s">
        <v>1734</v>
      </c>
      <c r="N48" s="4">
        <v>43480</v>
      </c>
      <c r="O48" s="4">
        <v>43560</v>
      </c>
      <c r="P48" s="80">
        <f>All_2[[#This Row],[Filled]] - All_2[[#This Row],[Interview.Date]]</f>
        <v>26</v>
      </c>
      <c r="Q48" s="80">
        <f>All_2[[#This Row],[Filled]]-All_2[[#This Row],[Date.Received]]</f>
        <v>106</v>
      </c>
      <c r="R48" s="80">
        <f>All_2[[#This Row],[Days]] - All_2[[#This Row],[Interview.to.Move.in]]</f>
        <v>5</v>
      </c>
      <c r="S48" s="80" t="str">
        <f>IF(All_2[[#This Row],[M.O.Date]]&lt;&gt;"","no","Yes")</f>
        <v>Yes</v>
      </c>
      <c r="T48" s="80" t="str">
        <f ca="1">IF(All_2[[#This Row],[Length.of.Stay]]&gt;364,"Yes","no")</f>
        <v>no</v>
      </c>
      <c r="U48" s="4"/>
      <c r="V48" s="80">
        <f ca="1">_xlfn.IFS(All_2[[#This Row],[M.O.Date]] = FALSE,TODAY()-All_2[[#This Row],[Filled]],All_2[[#This Row],[Extant]] = "no",All_2[[#This Row],[M.O.Date]] - All_2[[#This Row],[Filled]])</f>
        <v>275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>
        <v>1</v>
      </c>
      <c r="AI48" s="6"/>
      <c r="AJ48" s="6"/>
      <c r="AK48" s="6"/>
      <c r="AL48" s="6"/>
      <c r="AM48" s="6"/>
      <c r="AN48" s="6"/>
      <c r="AO48" s="6">
        <v>1</v>
      </c>
      <c r="AP48" s="6"/>
      <c r="AQ48" s="6"/>
      <c r="AR48" s="6">
        <f t="shared" si="0"/>
        <v>2019</v>
      </c>
      <c r="AS48" s="6">
        <f t="shared" si="1"/>
        <v>5</v>
      </c>
    </row>
    <row r="49" spans="1:45">
      <c r="A49" t="s">
        <v>363</v>
      </c>
      <c r="B49" t="s">
        <v>15</v>
      </c>
      <c r="C49" s="1">
        <v>522</v>
      </c>
      <c r="E49" s="97" t="s">
        <v>695</v>
      </c>
      <c r="F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" s="4">
        <v>43497</v>
      </c>
      <c r="H49" s="4">
        <v>43586</v>
      </c>
      <c r="I49" s="80">
        <f>All_2[[#This Row],[Filled]]-All_2[[#This Row],[Vacant]]</f>
        <v>89</v>
      </c>
      <c r="J49" t="s">
        <v>812</v>
      </c>
      <c r="L49" t="s">
        <v>284</v>
      </c>
      <c r="M49" t="s">
        <v>636</v>
      </c>
      <c r="N49" s="4">
        <v>43558</v>
      </c>
      <c r="O49" s="4">
        <v>43560</v>
      </c>
      <c r="P49" s="80">
        <f>All_2[[#This Row],[Filled]] - All_2[[#This Row],[Interview.Date]]</f>
        <v>26</v>
      </c>
      <c r="Q49" s="80">
        <f>All_2[[#This Row],[Filled]]-All_2[[#This Row],[Date.Received]]</f>
        <v>28</v>
      </c>
      <c r="R49" s="80">
        <f>All_2[[#This Row],[Days]] - All_2[[#This Row],[Interview.to.Move.in]]</f>
        <v>63</v>
      </c>
      <c r="S49" s="80" t="str">
        <f>IF(All_2[[#This Row],[M.O.Date]]&lt;&gt;"","no","Yes")</f>
        <v>Yes</v>
      </c>
      <c r="T49" s="80" t="str">
        <f ca="1">IF(All_2[[#This Row],[Length.of.Stay]]&gt;364,"Yes","no")</f>
        <v>no</v>
      </c>
      <c r="U49" s="4"/>
      <c r="V49" s="80">
        <f ca="1">_xlfn.IFS(All_2[[#This Row],[M.O.Date]] = FALSE,TODAY()-All_2[[#This Row],[Filled]],All_2[[#This Row],[Extant]] = "no",All_2[[#This Row],[M.O.Date]] - All_2[[#This Row],[Filled]])</f>
        <v>275</v>
      </c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>
        <v>1</v>
      </c>
      <c r="AI49" s="6"/>
      <c r="AJ49" s="6"/>
      <c r="AK49" s="6"/>
      <c r="AL49" s="6"/>
      <c r="AM49" s="6">
        <v>1</v>
      </c>
      <c r="AN49" s="6"/>
      <c r="AO49" s="6"/>
      <c r="AP49" s="6"/>
      <c r="AQ49" s="6"/>
      <c r="AR49" s="6">
        <f t="shared" si="0"/>
        <v>2019</v>
      </c>
      <c r="AS49" s="6">
        <f t="shared" si="1"/>
        <v>5</v>
      </c>
    </row>
    <row r="50" spans="1:45">
      <c r="A50" t="s">
        <v>2409</v>
      </c>
      <c r="B50" t="s">
        <v>15</v>
      </c>
      <c r="C50" s="1">
        <v>301</v>
      </c>
      <c r="E50" s="97" t="s">
        <v>835</v>
      </c>
      <c r="F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0" s="4">
        <v>43434</v>
      </c>
      <c r="H50" s="4">
        <v>43586</v>
      </c>
      <c r="I50" s="80">
        <f>All_2[[#This Row],[Filled]]-All_2[[#This Row],[Vacant]]</f>
        <v>152</v>
      </c>
      <c r="J50" t="s">
        <v>835</v>
      </c>
      <c r="L50" t="s">
        <v>1822</v>
      </c>
      <c r="M50" t="s">
        <v>835</v>
      </c>
      <c r="N50" s="4">
        <v>43566</v>
      </c>
      <c r="O50" s="4">
        <v>43578</v>
      </c>
      <c r="P50" s="80">
        <f>All_2[[#This Row],[Filled]] - All_2[[#This Row],[Interview.Date]]</f>
        <v>8</v>
      </c>
      <c r="Q50" s="80">
        <f>All_2[[#This Row],[Filled]]-All_2[[#This Row],[Date.Received]]</f>
        <v>20</v>
      </c>
      <c r="R50" s="80">
        <f>All_2[[#This Row],[Days]] - All_2[[#This Row],[Interview.to.Move.in]]</f>
        <v>144</v>
      </c>
      <c r="S50" s="80" t="str">
        <f>IF(All_2[[#This Row],[M.O.Date]]&lt;&gt;"","no","Yes")</f>
        <v>Yes</v>
      </c>
      <c r="T50" s="80" t="str">
        <f ca="1">IF(All_2[[#This Row],[Length.of.Stay]]&gt;364,"Yes","no")</f>
        <v>no</v>
      </c>
      <c r="U50" s="4"/>
      <c r="V50" s="80">
        <f ca="1">_xlfn.IFS(All_2[[#This Row],[M.O.Date]] = FALSE,TODAY()-All_2[[#This Row],[Filled]],All_2[[#This Row],[Extant]] = "no",All_2[[#This Row],[M.O.Date]] - All_2[[#This Row],[Filled]])</f>
        <v>275</v>
      </c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>
        <v>1</v>
      </c>
      <c r="AI50" s="6"/>
      <c r="AJ50" s="6"/>
      <c r="AK50" s="6"/>
      <c r="AL50" s="6"/>
      <c r="AM50" s="6">
        <v>1</v>
      </c>
      <c r="AN50" s="6"/>
      <c r="AO50" s="6"/>
      <c r="AP50" s="6"/>
      <c r="AQ50" s="6"/>
      <c r="AR50" s="6">
        <f t="shared" si="0"/>
        <v>2019</v>
      </c>
      <c r="AS50" s="6">
        <f t="shared" si="1"/>
        <v>5</v>
      </c>
    </row>
    <row r="51" spans="1:45">
      <c r="A51" t="s">
        <v>2408</v>
      </c>
      <c r="B51" t="s">
        <v>15</v>
      </c>
      <c r="C51" s="1">
        <v>527</v>
      </c>
      <c r="E51" s="97" t="s">
        <v>826</v>
      </c>
      <c r="F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" s="4">
        <v>43497</v>
      </c>
      <c r="H51" s="4">
        <v>43584</v>
      </c>
      <c r="I51" s="80">
        <f>All_2[[#This Row],[Filled]]-All_2[[#This Row],[Vacant]]</f>
        <v>87</v>
      </c>
      <c r="J51" t="s">
        <v>829</v>
      </c>
      <c r="L51" t="s">
        <v>829</v>
      </c>
      <c r="M51" t="s">
        <v>636</v>
      </c>
      <c r="N51" s="4"/>
      <c r="O51" s="4"/>
      <c r="P51" s="80"/>
      <c r="Q51" s="80"/>
      <c r="R51" s="80"/>
      <c r="S51" s="80" t="str">
        <f>IF(All_2[[#This Row],[M.O.Date]]&lt;&gt;"","no","Yes")</f>
        <v>Yes</v>
      </c>
      <c r="T51" s="80" t="str">
        <f ca="1">IF(All_2[[#This Row],[Length.of.Stay]]&gt;364,"Yes","no")</f>
        <v>no</v>
      </c>
      <c r="U51" s="4"/>
      <c r="V51" s="80">
        <f ca="1">_xlfn.IFS(All_2[[#This Row],[M.O.Date]] = FALSE,TODAY()-All_2[[#This Row],[Filled]],All_2[[#This Row],[Extant]] = "no",All_2[[#This Row],[M.O.Date]] - All_2[[#This Row],[Filled]])</f>
        <v>277</v>
      </c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>
        <v>1</v>
      </c>
      <c r="AI51" s="6"/>
      <c r="AJ51" s="6"/>
      <c r="AK51" s="6"/>
      <c r="AL51" s="6"/>
      <c r="AM51" s="6">
        <v>1</v>
      </c>
      <c r="AN51" s="6"/>
      <c r="AO51" s="6"/>
      <c r="AP51" s="6"/>
      <c r="AQ51" s="6"/>
      <c r="AR51" s="6">
        <f t="shared" si="0"/>
        <v>2019</v>
      </c>
      <c r="AS51" s="6">
        <f t="shared" si="1"/>
        <v>4</v>
      </c>
    </row>
    <row r="52" spans="1:45">
      <c r="A52" t="s">
        <v>912</v>
      </c>
      <c r="B52" t="s">
        <v>26</v>
      </c>
      <c r="C52" s="1">
        <v>208</v>
      </c>
      <c r="E52" s="97" t="s">
        <v>966</v>
      </c>
      <c r="F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2" s="4">
        <v>43496</v>
      </c>
      <c r="H52" s="4">
        <v>43577</v>
      </c>
      <c r="I52" s="80">
        <f>All_2[[#This Row],[Filled]]-All_2[[#This Row],[Vacant]]</f>
        <v>81</v>
      </c>
      <c r="J52" t="s">
        <v>2326</v>
      </c>
      <c r="L52" t="s">
        <v>862</v>
      </c>
      <c r="M52" t="s">
        <v>1638</v>
      </c>
      <c r="N52" s="4">
        <v>43509</v>
      </c>
      <c r="O52" s="4">
        <v>43510</v>
      </c>
      <c r="P52" s="80">
        <f>All_2[[#This Row],[Filled]] - All_2[[#This Row],[Interview.Date]]</f>
        <v>67</v>
      </c>
      <c r="Q52" s="80">
        <f>All_2[[#This Row],[Filled]]-All_2[[#This Row],[Date.Received]]</f>
        <v>68</v>
      </c>
      <c r="R52" s="80">
        <f>All_2[[#This Row],[Days]] - All_2[[#This Row],[Interview.to.Move.in]]</f>
        <v>14</v>
      </c>
      <c r="S52" s="80" t="str">
        <f>IF(All_2[[#This Row],[M.O.Date]]&lt;&gt;"","no","Yes")</f>
        <v>Yes</v>
      </c>
      <c r="T52" s="80" t="str">
        <f ca="1">IF(All_2[[#This Row],[Length.of.Stay]]&gt;364,"Yes","no")</f>
        <v>no</v>
      </c>
      <c r="U52" s="4"/>
      <c r="V52" s="80">
        <f ca="1">_xlfn.IFS(All_2[[#This Row],[M.O.Date]] = FALSE,TODAY()-All_2[[#This Row],[Filled]],All_2[[#This Row],[Extant]] = "no",All_2[[#This Row],[M.O.Date]] - All_2[[#This Row],[Filled]])</f>
        <v>284</v>
      </c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>
        <v>1</v>
      </c>
      <c r="AJ52" s="6"/>
      <c r="AK52" s="6"/>
      <c r="AL52" s="6"/>
      <c r="AM52" s="6">
        <v>1</v>
      </c>
      <c r="AN52" s="6"/>
      <c r="AO52" s="6"/>
      <c r="AP52" s="6"/>
      <c r="AQ52" s="6"/>
      <c r="AR52" s="6">
        <f t="shared" si="0"/>
        <v>2019</v>
      </c>
      <c r="AS52" s="6">
        <f t="shared" si="1"/>
        <v>4</v>
      </c>
    </row>
    <row r="53" spans="1:45">
      <c r="A53" t="s">
        <v>901</v>
      </c>
      <c r="B53" t="s">
        <v>26</v>
      </c>
      <c r="C53" s="1">
        <v>304</v>
      </c>
      <c r="E53" s="97" t="s">
        <v>966</v>
      </c>
      <c r="F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3" s="4">
        <v>43496</v>
      </c>
      <c r="H53" s="4">
        <v>43577</v>
      </c>
      <c r="I53" s="80">
        <f>All_2[[#This Row],[Filled]]-All_2[[#This Row],[Vacant]]</f>
        <v>81</v>
      </c>
      <c r="J53" t="s">
        <v>2326</v>
      </c>
      <c r="L53" t="s">
        <v>846</v>
      </c>
      <c r="M53" t="s">
        <v>1638</v>
      </c>
      <c r="N53" s="2">
        <v>43545</v>
      </c>
      <c r="O53" s="4">
        <v>43545</v>
      </c>
      <c r="P53" s="80">
        <f>All_2[[#This Row],[Filled]] - All_2[[#This Row],[Interview.Date]]</f>
        <v>32</v>
      </c>
      <c r="Q53" s="80">
        <f>All_2[[#This Row],[Filled]]-All_2[[#This Row],[Date.Received]]</f>
        <v>32</v>
      </c>
      <c r="R53" s="80">
        <f>All_2[[#This Row],[Days]] - All_2[[#This Row],[Interview.to.Move.in]]</f>
        <v>49</v>
      </c>
      <c r="S53" s="80" t="str">
        <f>IF(All_2[[#This Row],[M.O.Date]]&lt;&gt;"","no","Yes")</f>
        <v>Yes</v>
      </c>
      <c r="T53" s="80" t="str">
        <f ca="1">IF(All_2[[#This Row],[Length.of.Stay]]&gt;364,"Yes","no")</f>
        <v>no</v>
      </c>
      <c r="U53" s="4"/>
      <c r="V53" s="80">
        <f ca="1">_xlfn.IFS(All_2[[#This Row],[M.O.Date]] = FALSE,TODAY()-All_2[[#This Row],[Filled]],All_2[[#This Row],[Extant]] = "no",All_2[[#This Row],[M.O.Date]] - All_2[[#This Row],[Filled]])</f>
        <v>284</v>
      </c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>
        <v>1</v>
      </c>
      <c r="AJ53" s="6"/>
      <c r="AK53" s="6"/>
      <c r="AL53" s="6"/>
      <c r="AM53" s="6">
        <v>1</v>
      </c>
      <c r="AN53" s="6"/>
      <c r="AO53" s="6"/>
      <c r="AP53" s="6"/>
      <c r="AQ53" s="6"/>
      <c r="AR53" s="6">
        <f t="shared" si="0"/>
        <v>2019</v>
      </c>
      <c r="AS53" s="6">
        <f t="shared" si="1"/>
        <v>4</v>
      </c>
    </row>
    <row r="54" spans="1:45">
      <c r="A54" t="s">
        <v>904</v>
      </c>
      <c r="B54" t="s">
        <v>26</v>
      </c>
      <c r="C54" s="1">
        <v>113</v>
      </c>
      <c r="E54" s="97" t="s">
        <v>966</v>
      </c>
      <c r="F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" s="4">
        <v>43496</v>
      </c>
      <c r="H54" s="4">
        <v>43571</v>
      </c>
      <c r="I54" s="80">
        <f>All_2[[#This Row],[Filled]]-All_2[[#This Row],[Vacant]]</f>
        <v>75</v>
      </c>
      <c r="J54" t="s">
        <v>2326</v>
      </c>
      <c r="L54" t="s">
        <v>862</v>
      </c>
      <c r="M54" t="s">
        <v>1638</v>
      </c>
      <c r="N54" s="2">
        <v>43545</v>
      </c>
      <c r="O54" s="4">
        <v>43545</v>
      </c>
      <c r="P54" s="80">
        <f>All_2[[#This Row],[Filled]] - All_2[[#This Row],[Interview.Date]]</f>
        <v>26</v>
      </c>
      <c r="Q54" s="80">
        <f>All_2[[#This Row],[Filled]]-All_2[[#This Row],[Date.Received]]</f>
        <v>26</v>
      </c>
      <c r="R54" s="80">
        <f>All_2[[#This Row],[Days]] - All_2[[#This Row],[Interview.to.Move.in]]</f>
        <v>49</v>
      </c>
      <c r="S54" s="80" t="str">
        <f>IF(All_2[[#This Row],[M.O.Date]]&lt;&gt;"","no","Yes")</f>
        <v>Yes</v>
      </c>
      <c r="T54" s="80" t="str">
        <f ca="1">IF(All_2[[#This Row],[Length.of.Stay]]&gt;364,"Yes","no")</f>
        <v>no</v>
      </c>
      <c r="U54" s="4"/>
      <c r="V54" s="80">
        <f ca="1">_xlfn.IFS(All_2[[#This Row],[M.O.Date]] = FALSE,TODAY()-All_2[[#This Row],[Filled]],All_2[[#This Row],[Extant]] = "no",All_2[[#This Row],[M.O.Date]] - All_2[[#This Row],[Filled]])</f>
        <v>290</v>
      </c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>
        <v>1</v>
      </c>
      <c r="AJ54" s="6"/>
      <c r="AK54" s="6"/>
      <c r="AL54" s="6"/>
      <c r="AM54" s="6"/>
      <c r="AN54" s="6"/>
      <c r="AO54" s="6">
        <v>1</v>
      </c>
      <c r="AP54" s="6"/>
      <c r="AQ54" s="6"/>
      <c r="AR54" s="6">
        <f t="shared" si="0"/>
        <v>2019</v>
      </c>
      <c r="AS54" s="6">
        <f t="shared" si="1"/>
        <v>4</v>
      </c>
    </row>
    <row r="55" spans="1:45">
      <c r="A55" t="s">
        <v>2407</v>
      </c>
      <c r="B55" t="s">
        <v>26</v>
      </c>
      <c r="C55" s="1">
        <v>103</v>
      </c>
      <c r="E55" s="97" t="s">
        <v>966</v>
      </c>
      <c r="F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5" s="4">
        <v>43465</v>
      </c>
      <c r="H55" s="4">
        <v>43570</v>
      </c>
      <c r="I55" s="80">
        <f>All_2[[#This Row],[Filled]]-All_2[[#This Row],[Vacant]]</f>
        <v>105</v>
      </c>
      <c r="J55" t="s">
        <v>812</v>
      </c>
      <c r="L55" t="s">
        <v>284</v>
      </c>
      <c r="M55" t="s">
        <v>636</v>
      </c>
      <c r="N55" s="4">
        <v>43439</v>
      </c>
      <c r="O55" s="4">
        <v>43537</v>
      </c>
      <c r="P55" s="80">
        <f>All_2[[#This Row],[Filled]] - All_2[[#This Row],[Interview.Date]]</f>
        <v>33</v>
      </c>
      <c r="Q55" s="80">
        <f>All_2[[#This Row],[Filled]]-All_2[[#This Row],[Date.Received]]</f>
        <v>131</v>
      </c>
      <c r="R55" s="80">
        <f>All_2[[#This Row],[Days]] - All_2[[#This Row],[Interview.to.Move.in]]</f>
        <v>72</v>
      </c>
      <c r="S55" s="80" t="str">
        <f>IF(All_2[[#This Row],[M.O.Date]]&lt;&gt;"","no","Yes")</f>
        <v>Yes</v>
      </c>
      <c r="T55" s="80" t="str">
        <f ca="1">IF(All_2[[#This Row],[Length.of.Stay]]&gt;364,"Yes","no")</f>
        <v>no</v>
      </c>
      <c r="U55" s="4"/>
      <c r="V55" s="80">
        <f ca="1">_xlfn.IFS(All_2[[#This Row],[M.O.Date]] = FALSE,TODAY()-All_2[[#This Row],[Filled]],All_2[[#This Row],[Extant]] = "no",All_2[[#This Row],[M.O.Date]] - All_2[[#This Row],[Filled]])</f>
        <v>291</v>
      </c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>
        <v>1</v>
      </c>
      <c r="AI55" s="6"/>
      <c r="AJ55" s="6"/>
      <c r="AK55" s="6"/>
      <c r="AL55" s="6"/>
      <c r="AM55" s="6"/>
      <c r="AN55" s="6"/>
      <c r="AO55" s="6"/>
      <c r="AP55" s="6">
        <v>1</v>
      </c>
      <c r="AQ55" s="6"/>
      <c r="AR55" s="6">
        <f t="shared" si="0"/>
        <v>2019</v>
      </c>
      <c r="AS55" s="6">
        <f t="shared" si="1"/>
        <v>4</v>
      </c>
    </row>
    <row r="56" spans="1:45">
      <c r="A56" t="s">
        <v>907</v>
      </c>
      <c r="B56" t="s">
        <v>26</v>
      </c>
      <c r="C56" s="1">
        <v>217</v>
      </c>
      <c r="E56" s="97" t="s">
        <v>966</v>
      </c>
      <c r="F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6" s="4">
        <v>43406</v>
      </c>
      <c r="H56" s="4">
        <v>43570</v>
      </c>
      <c r="I56" s="80">
        <f>All_2[[#This Row],[Filled]]-All_2[[#This Row],[Vacant]]</f>
        <v>164</v>
      </c>
      <c r="J56" t="s">
        <v>2326</v>
      </c>
      <c r="L56" t="s">
        <v>846</v>
      </c>
      <c r="M56" t="s">
        <v>1638</v>
      </c>
      <c r="N56" s="2">
        <v>43545</v>
      </c>
      <c r="O56" s="4">
        <v>43545</v>
      </c>
      <c r="P56" s="80">
        <f>All_2[[#This Row],[Filled]] - All_2[[#This Row],[Interview.Date]]</f>
        <v>25</v>
      </c>
      <c r="Q56" s="80">
        <f>All_2[[#This Row],[Filled]]-All_2[[#This Row],[Date.Received]]</f>
        <v>25</v>
      </c>
      <c r="R56" s="80">
        <f>All_2[[#This Row],[Days]] - All_2[[#This Row],[Interview.to.Move.in]]</f>
        <v>139</v>
      </c>
      <c r="S56" s="80" t="str">
        <f>IF(All_2[[#This Row],[M.O.Date]]&lt;&gt;"","no","Yes")</f>
        <v>no</v>
      </c>
      <c r="T56" s="80" t="str">
        <f ca="1">IF(All_2[[#This Row],[Length.of.Stay]]&gt;364,"Yes","no")</f>
        <v>no</v>
      </c>
      <c r="U56" s="4">
        <v>43616</v>
      </c>
      <c r="V56" s="80">
        <f ca="1">_xlfn.IFS(All_2[[#This Row],[M.O.Date]] = FALSE,TODAY()-All_2[[#This Row],[Filled]],All_2[[#This Row],[Extant]] = "no",All_2[[#This Row],[M.O.Date]] - All_2[[#This Row],[Filled]])</f>
        <v>46</v>
      </c>
      <c r="W56" t="s">
        <v>53</v>
      </c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>
        <v>1</v>
      </c>
      <c r="AJ56" s="6"/>
      <c r="AK56" s="6"/>
      <c r="AL56" s="6"/>
      <c r="AM56" s="6">
        <v>1</v>
      </c>
      <c r="AN56" s="6"/>
      <c r="AO56" s="6"/>
      <c r="AP56" s="6"/>
      <c r="AQ56" s="6"/>
      <c r="AR56" s="6">
        <f t="shared" si="0"/>
        <v>2019</v>
      </c>
      <c r="AS56" s="6">
        <f t="shared" si="1"/>
        <v>4</v>
      </c>
    </row>
    <row r="57" spans="1:45">
      <c r="A57" t="s">
        <v>2406</v>
      </c>
      <c r="B57" t="s">
        <v>830</v>
      </c>
      <c r="C57" s="1">
        <v>416</v>
      </c>
      <c r="E57" s="97" t="s">
        <v>144</v>
      </c>
      <c r="F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7" s="4">
        <v>43555</v>
      </c>
      <c r="H57" s="4">
        <v>43565</v>
      </c>
      <c r="I57" s="80">
        <f>All_2[[#This Row],[Filled]]-All_2[[#This Row],[Vacant]]</f>
        <v>10</v>
      </c>
      <c r="J57" t="s">
        <v>812</v>
      </c>
      <c r="L57" t="s">
        <v>60</v>
      </c>
      <c r="M57" t="s">
        <v>2034</v>
      </c>
      <c r="N57" s="4">
        <v>43535</v>
      </c>
      <c r="O57" s="2">
        <v>43546</v>
      </c>
      <c r="P57" s="80">
        <f>All_2[[#This Row],[Filled]] - All_2[[#This Row],[Interview.Date]]</f>
        <v>19</v>
      </c>
      <c r="Q57" s="80">
        <f>All_2[[#This Row],[Filled]]-All_2[[#This Row],[Date.Received]]</f>
        <v>30</v>
      </c>
      <c r="R57" s="80">
        <f>All_2[[#This Row],[Days]] - All_2[[#This Row],[Interview.to.Move.in]]</f>
        <v>-9</v>
      </c>
      <c r="S57" s="80" t="str">
        <f>IF(All_2[[#This Row],[M.O.Date]]&lt;&gt;"","no","Yes")</f>
        <v>Yes</v>
      </c>
      <c r="T57" s="80" t="str">
        <f ca="1">IF(All_2[[#This Row],[Length.of.Stay]]&gt;364,"Yes","no")</f>
        <v>no</v>
      </c>
      <c r="U57" s="4"/>
      <c r="V57" s="80">
        <f ca="1">_xlfn.IFS(All_2[[#This Row],[M.O.Date]] = FALSE,TODAY()-All_2[[#This Row],[Filled]],All_2[[#This Row],[Extant]] = "no",All_2[[#This Row],[M.O.Date]] - All_2[[#This Row],[Filled]])</f>
        <v>296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>
        <v>1</v>
      </c>
      <c r="AJ57" s="6"/>
      <c r="AK57" s="6"/>
      <c r="AL57" s="6"/>
      <c r="AM57" s="6">
        <v>1</v>
      </c>
      <c r="AN57" s="6"/>
      <c r="AO57" s="6"/>
      <c r="AP57" s="6"/>
      <c r="AQ57" s="6"/>
      <c r="AR57" s="6">
        <f t="shared" si="0"/>
        <v>2019</v>
      </c>
      <c r="AS57" s="6">
        <f t="shared" si="1"/>
        <v>4</v>
      </c>
    </row>
    <row r="58" spans="1:45">
      <c r="A58" t="s">
        <v>908</v>
      </c>
      <c r="B58" t="s">
        <v>26</v>
      </c>
      <c r="C58" s="1">
        <v>322</v>
      </c>
      <c r="E58" s="97" t="s">
        <v>966</v>
      </c>
      <c r="F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8" s="4">
        <v>43465</v>
      </c>
      <c r="H58" s="4">
        <v>43563</v>
      </c>
      <c r="I58" s="80">
        <f>All_2[[#This Row],[Filled]]-All_2[[#This Row],[Vacant]]</f>
        <v>98</v>
      </c>
      <c r="J58" t="s">
        <v>2326</v>
      </c>
      <c r="L58" t="s">
        <v>846</v>
      </c>
      <c r="M58" t="s">
        <v>1638</v>
      </c>
      <c r="N58" s="2">
        <v>43545</v>
      </c>
      <c r="O58" s="4">
        <v>43545</v>
      </c>
      <c r="P58" s="80">
        <f>All_2[[#This Row],[Filled]] - All_2[[#This Row],[Interview.Date]]</f>
        <v>18</v>
      </c>
      <c r="Q58" s="80">
        <f>All_2[[#This Row],[Filled]]-All_2[[#This Row],[Date.Received]]</f>
        <v>18</v>
      </c>
      <c r="R58" s="80">
        <f>All_2[[#This Row],[Days]] - All_2[[#This Row],[Interview.to.Move.in]]</f>
        <v>80</v>
      </c>
      <c r="S58" s="80" t="str">
        <f>IF(All_2[[#This Row],[M.O.Date]]&lt;&gt;"","no","Yes")</f>
        <v>Yes</v>
      </c>
      <c r="T58" s="80" t="str">
        <f ca="1">IF(All_2[[#This Row],[Length.of.Stay]]&gt;364,"Yes","no")</f>
        <v>no</v>
      </c>
      <c r="U58" s="4"/>
      <c r="V58" s="80">
        <f ca="1">_xlfn.IFS(All_2[[#This Row],[M.O.Date]] = FALSE,TODAY()-All_2[[#This Row],[Filled]],All_2[[#This Row],[Extant]] = "no",All_2[[#This Row],[M.O.Date]] - All_2[[#This Row],[Filled]])</f>
        <v>298</v>
      </c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>
        <v>1</v>
      </c>
      <c r="AJ58" s="6"/>
      <c r="AK58" s="6"/>
      <c r="AL58" s="6"/>
      <c r="AM58" s="6"/>
      <c r="AN58" s="6"/>
      <c r="AO58" s="6">
        <v>1</v>
      </c>
      <c r="AP58" s="6"/>
      <c r="AQ58" s="6"/>
      <c r="AR58" s="6">
        <f t="shared" si="0"/>
        <v>2019</v>
      </c>
      <c r="AS58" s="6">
        <f t="shared" si="1"/>
        <v>4</v>
      </c>
    </row>
    <row r="59" spans="1:45">
      <c r="A59" t="s">
        <v>909</v>
      </c>
      <c r="B59" t="s">
        <v>37</v>
      </c>
      <c r="C59" s="1">
        <v>301</v>
      </c>
      <c r="D59" s="1">
        <v>3210</v>
      </c>
      <c r="E59" s="97" t="s">
        <v>695</v>
      </c>
      <c r="F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9" s="4">
        <v>43181</v>
      </c>
      <c r="H59" s="4">
        <v>43559</v>
      </c>
      <c r="I59" s="80">
        <f>All_2[[#This Row],[Filled]]-All_2[[#This Row],[Vacant]]</f>
        <v>378</v>
      </c>
      <c r="J59" t="s">
        <v>2326</v>
      </c>
      <c r="K59" s="89"/>
      <c r="L59" t="s">
        <v>1914</v>
      </c>
      <c r="M59" t="s">
        <v>1638</v>
      </c>
      <c r="N59" s="2">
        <v>43545</v>
      </c>
      <c r="O59" s="4">
        <v>43545</v>
      </c>
      <c r="P59" s="80">
        <f>All_2[[#This Row],[Filled]] - All_2[[#This Row],[Interview.Date]]</f>
        <v>14</v>
      </c>
      <c r="Q59" s="80">
        <f>All_2[[#This Row],[Filled]]-All_2[[#This Row],[Date.Received]]</f>
        <v>14</v>
      </c>
      <c r="R59" s="80">
        <f>All_2[[#This Row],[Days]] - All_2[[#This Row],[Interview.to.Move.in]]</f>
        <v>364</v>
      </c>
      <c r="S59" s="80" t="str">
        <f>IF(All_2[[#This Row],[M.O.Date]]&lt;&gt;"","no","Yes")</f>
        <v>Yes</v>
      </c>
      <c r="T59" s="80" t="str">
        <f ca="1">IF(All_2[[#This Row],[Length.of.Stay]]&gt;364,"Yes","no")</f>
        <v>no</v>
      </c>
      <c r="U59" s="4"/>
      <c r="V59" s="80">
        <f ca="1">_xlfn.IFS(All_2[[#This Row],[M.O.Date]] = FALSE,TODAY()-All_2[[#This Row],[Filled]],All_2[[#This Row],[Extant]] = "no",All_2[[#This Row],[M.O.Date]] - All_2[[#This Row],[Filled]])</f>
        <v>302</v>
      </c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>
        <v>1</v>
      </c>
      <c r="AI59" s="6"/>
      <c r="AJ59" s="6"/>
      <c r="AK59" s="6"/>
      <c r="AL59" s="6"/>
      <c r="AM59" s="6">
        <v>1</v>
      </c>
      <c r="AN59" s="6"/>
      <c r="AO59" s="6"/>
      <c r="AP59" s="6"/>
      <c r="AQ59" s="6"/>
      <c r="AR59" s="6">
        <f t="shared" si="0"/>
        <v>2019</v>
      </c>
      <c r="AS59" s="6">
        <f t="shared" si="1"/>
        <v>4</v>
      </c>
    </row>
    <row r="60" spans="1:45">
      <c r="A60" t="s">
        <v>822</v>
      </c>
      <c r="B60" t="s">
        <v>830</v>
      </c>
      <c r="C60" s="1">
        <v>313</v>
      </c>
      <c r="E60" s="97" t="s">
        <v>144</v>
      </c>
      <c r="F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60" s="4">
        <v>43555</v>
      </c>
      <c r="H60" s="4">
        <v>43557</v>
      </c>
      <c r="I60" s="80">
        <f>All_2[[#This Row],[Filled]]-All_2[[#This Row],[Vacant]]</f>
        <v>2</v>
      </c>
      <c r="J60" t="s">
        <v>144</v>
      </c>
      <c r="L60" t="s">
        <v>144</v>
      </c>
      <c r="N60" s="4"/>
      <c r="O60" s="2">
        <v>43532</v>
      </c>
      <c r="P60" s="80">
        <f>All_2[[#This Row],[Filled]] - All_2[[#This Row],[Interview.Date]]</f>
        <v>25</v>
      </c>
      <c r="Q60" s="80"/>
      <c r="R60" s="80">
        <f>All_2[[#This Row],[Days]] - All_2[[#This Row],[Interview.to.Move.in]]</f>
        <v>-23</v>
      </c>
      <c r="S60" s="80" t="str">
        <f>IF(All_2[[#This Row],[M.O.Date]]&lt;&gt;"","no","Yes")</f>
        <v>Yes</v>
      </c>
      <c r="T60" s="80" t="str">
        <f ca="1">IF(All_2[[#This Row],[Length.of.Stay]]&gt;364,"Yes","no")</f>
        <v>no</v>
      </c>
      <c r="U60" s="4"/>
      <c r="V60" s="80">
        <f ca="1">_xlfn.IFS(All_2[[#This Row],[M.O.Date]] = FALSE,TODAY()-All_2[[#This Row],[Filled]],All_2[[#This Row],[Extant]] = "no",All_2[[#This Row],[M.O.Date]] - All_2[[#This Row],[Filled]])</f>
        <v>304</v>
      </c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>
        <v>1</v>
      </c>
      <c r="AJ60" s="6"/>
      <c r="AK60" s="6"/>
      <c r="AL60" s="6"/>
      <c r="AM60" s="6">
        <v>1</v>
      </c>
      <c r="AN60" s="6"/>
      <c r="AO60" s="6"/>
      <c r="AP60" s="6"/>
      <c r="AQ60" s="6"/>
      <c r="AR60" s="6">
        <f t="shared" si="0"/>
        <v>2019</v>
      </c>
      <c r="AS60" s="6">
        <f t="shared" si="1"/>
        <v>4</v>
      </c>
    </row>
    <row r="61" spans="1:45">
      <c r="A61" t="s">
        <v>2405</v>
      </c>
      <c r="B61" t="s">
        <v>15</v>
      </c>
      <c r="C61" s="1">
        <v>502</v>
      </c>
      <c r="E61" s="97" t="s">
        <v>835</v>
      </c>
      <c r="F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1" s="4">
        <v>43404</v>
      </c>
      <c r="H61" s="4">
        <v>43552</v>
      </c>
      <c r="I61" s="80">
        <f>All_2[[#This Row],[Filled]]-All_2[[#This Row],[Vacant]]</f>
        <v>148</v>
      </c>
      <c r="J61" t="s">
        <v>835</v>
      </c>
      <c r="L61" t="s">
        <v>1822</v>
      </c>
      <c r="M61" t="s">
        <v>835</v>
      </c>
      <c r="N61" s="4"/>
      <c r="O61" s="4">
        <v>43543</v>
      </c>
      <c r="P61" s="80">
        <f>All_2[[#This Row],[Filled]] - All_2[[#This Row],[Interview.Date]]</f>
        <v>9</v>
      </c>
      <c r="Q61" s="80"/>
      <c r="R61" s="80">
        <f>All_2[[#This Row],[Days]] - All_2[[#This Row],[Interview.to.Move.in]]</f>
        <v>139</v>
      </c>
      <c r="S61" s="80" t="str">
        <f>IF(All_2[[#This Row],[M.O.Date]]&lt;&gt;"","no","Yes")</f>
        <v>Yes</v>
      </c>
      <c r="T61" s="80" t="str">
        <f ca="1">IF(All_2[[#This Row],[Length.of.Stay]]&gt;364,"Yes","no")</f>
        <v>no</v>
      </c>
      <c r="U61" s="4"/>
      <c r="V61" s="80">
        <f ca="1">_xlfn.IFS(All_2[[#This Row],[M.O.Date]] = FALSE,TODAY()-All_2[[#This Row],[Filled]],All_2[[#This Row],[Extant]] = "no",All_2[[#This Row],[M.O.Date]] - All_2[[#This Row],[Filled]])</f>
        <v>309</v>
      </c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>
        <v>1</v>
      </c>
      <c r="AI61" s="6"/>
      <c r="AJ61" s="6"/>
      <c r="AK61" s="6"/>
      <c r="AL61" s="6"/>
      <c r="AM61" s="6"/>
      <c r="AN61" s="6"/>
      <c r="AO61" s="6">
        <v>1</v>
      </c>
      <c r="AP61" s="6"/>
      <c r="AQ61" s="6"/>
      <c r="AR61" s="6">
        <f t="shared" si="0"/>
        <v>2019</v>
      </c>
      <c r="AS61" s="6">
        <f t="shared" si="1"/>
        <v>3</v>
      </c>
    </row>
    <row r="62" spans="1:45">
      <c r="A62" t="s">
        <v>547</v>
      </c>
      <c r="B62" t="s">
        <v>15</v>
      </c>
      <c r="C62" s="1">
        <v>510</v>
      </c>
      <c r="E62" s="97" t="s">
        <v>695</v>
      </c>
      <c r="F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" s="4">
        <v>43528</v>
      </c>
      <c r="H62" s="4">
        <v>43552</v>
      </c>
      <c r="I62" s="80">
        <f>All_2[[#This Row],[Filled]]-All_2[[#This Row],[Vacant]]</f>
        <v>24</v>
      </c>
      <c r="J62" t="s">
        <v>812</v>
      </c>
      <c r="L62" t="s">
        <v>284</v>
      </c>
      <c r="M62" t="s">
        <v>636</v>
      </c>
      <c r="N62" s="4">
        <v>43396</v>
      </c>
      <c r="O62" s="4">
        <v>43542</v>
      </c>
      <c r="P62" s="80">
        <f>All_2[[#This Row],[Filled]] - All_2[[#This Row],[Interview.Date]]</f>
        <v>10</v>
      </c>
      <c r="Q62" s="80">
        <f>All_2[[#This Row],[Filled]]-All_2[[#This Row],[Date.Received]]</f>
        <v>156</v>
      </c>
      <c r="R62" s="80">
        <f>All_2[[#This Row],[Days]] - All_2[[#This Row],[Interview.to.Move.in]]</f>
        <v>14</v>
      </c>
      <c r="S62" s="80" t="str">
        <f>IF(All_2[[#This Row],[M.O.Date]]&lt;&gt;"","no","Yes")</f>
        <v>no</v>
      </c>
      <c r="T62" s="80" t="str">
        <f ca="1">IF(All_2[[#This Row],[Length.of.Stay]]&gt;364,"Yes","no")</f>
        <v>no</v>
      </c>
      <c r="U62" s="4">
        <v>43738</v>
      </c>
      <c r="V62" s="80">
        <f ca="1">_xlfn.IFS(All_2[[#This Row],[M.O.Date]] = FALSE,TODAY()-All_2[[#This Row],[Filled]],All_2[[#This Row],[Extant]] = "no",All_2[[#This Row],[M.O.Date]] - All_2[[#This Row],[Filled]])</f>
        <v>186</v>
      </c>
      <c r="W62" t="s">
        <v>1003</v>
      </c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>
        <v>1</v>
      </c>
      <c r="AJ62" s="6"/>
      <c r="AK62" s="6">
        <v>1</v>
      </c>
      <c r="AL62" s="6"/>
      <c r="AM62" s="6"/>
      <c r="AN62" s="6"/>
      <c r="AO62" s="6"/>
      <c r="AP62" s="6"/>
      <c r="AQ62" s="6"/>
      <c r="AR62" s="6">
        <f t="shared" si="0"/>
        <v>2019</v>
      </c>
      <c r="AS62" s="6">
        <f t="shared" si="1"/>
        <v>3</v>
      </c>
    </row>
    <row r="63" spans="1:45">
      <c r="A63" t="s">
        <v>2404</v>
      </c>
      <c r="B63" t="s">
        <v>37</v>
      </c>
      <c r="C63" s="1">
        <v>208</v>
      </c>
      <c r="D63" s="1">
        <v>3210</v>
      </c>
      <c r="E63" s="97" t="s">
        <v>695</v>
      </c>
      <c r="F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" s="4">
        <v>43126</v>
      </c>
      <c r="H63" s="4">
        <v>43538</v>
      </c>
      <c r="I63" s="80">
        <f>All_2[[#This Row],[Filled]]-All_2[[#This Row],[Vacant]]</f>
        <v>412</v>
      </c>
      <c r="J63" t="s">
        <v>1033</v>
      </c>
      <c r="K63" s="89" t="s">
        <v>695</v>
      </c>
      <c r="L63" s="89" t="s">
        <v>2333</v>
      </c>
      <c r="M63" t="s">
        <v>1415</v>
      </c>
      <c r="N63" s="131"/>
      <c r="O63" s="131">
        <v>43522</v>
      </c>
      <c r="P63" s="80">
        <f>All_2[[#This Row],[Filled]] - All_2[[#This Row],[Interview.Date]]</f>
        <v>16</v>
      </c>
      <c r="Q63" s="80"/>
      <c r="R63" s="80">
        <f>All_2[[#This Row],[Days]] - All_2[[#This Row],[Interview.to.Move.in]]</f>
        <v>396</v>
      </c>
      <c r="S63" s="80" t="str">
        <f>IF(All_2[[#This Row],[M.O.Date]]&lt;&gt;"","no","Yes")</f>
        <v>Yes</v>
      </c>
      <c r="T63" s="80" t="str">
        <f ca="1">IF(All_2[[#This Row],[Length.of.Stay]]&gt;364,"Yes","no")</f>
        <v>no</v>
      </c>
      <c r="U63" s="4"/>
      <c r="V63" s="80">
        <f ca="1">_xlfn.IFS(All_2[[#This Row],[M.O.Date]] = FALSE,TODAY()-All_2[[#This Row],[Filled]],All_2[[#This Row],[Extant]] = "no",All_2[[#This Row],[M.O.Date]] - All_2[[#This Row],[Filled]])</f>
        <v>323</v>
      </c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>
        <v>1</v>
      </c>
      <c r="AI63" s="6"/>
      <c r="AJ63" s="6"/>
      <c r="AK63" s="6"/>
      <c r="AL63" s="6"/>
      <c r="AM63" s="6"/>
      <c r="AN63" s="6"/>
      <c r="AO63" s="6">
        <v>1</v>
      </c>
      <c r="AP63" s="6"/>
      <c r="AQ63" s="6"/>
      <c r="AR63" s="6">
        <f t="shared" si="0"/>
        <v>2019</v>
      </c>
      <c r="AS63" s="6">
        <f t="shared" si="1"/>
        <v>3</v>
      </c>
    </row>
    <row r="64" spans="1:45">
      <c r="A64" t="s">
        <v>2403</v>
      </c>
      <c r="B64" t="s">
        <v>37</v>
      </c>
      <c r="C64" s="1">
        <v>202</v>
      </c>
      <c r="D64" s="1">
        <v>3210</v>
      </c>
      <c r="E64" s="97" t="s">
        <v>695</v>
      </c>
      <c r="F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" s="4">
        <v>43294</v>
      </c>
      <c r="H64" s="4">
        <v>43538</v>
      </c>
      <c r="I64" s="80">
        <f>All_2[[#This Row],[Filled]]-All_2[[#This Row],[Vacant]]</f>
        <v>244</v>
      </c>
      <c r="J64" t="s">
        <v>1033</v>
      </c>
      <c r="K64" s="89" t="s">
        <v>695</v>
      </c>
      <c r="L64" s="89" t="s">
        <v>2333</v>
      </c>
      <c r="M64" t="s">
        <v>1415</v>
      </c>
      <c r="N64" s="131"/>
      <c r="O64" s="131">
        <v>43522</v>
      </c>
      <c r="P64" s="80">
        <f>All_2[[#This Row],[Filled]] - All_2[[#This Row],[Interview.Date]]</f>
        <v>16</v>
      </c>
      <c r="Q64" s="80"/>
      <c r="R64" s="80">
        <f>All_2[[#This Row],[Days]] - All_2[[#This Row],[Interview.to.Move.in]]</f>
        <v>228</v>
      </c>
      <c r="S64" s="80" t="str">
        <f>IF(All_2[[#This Row],[M.O.Date]]&lt;&gt;"","no","Yes")</f>
        <v>Yes</v>
      </c>
      <c r="T64" s="80" t="str">
        <f ca="1">IF(All_2[[#This Row],[Length.of.Stay]]&gt;364,"Yes","no")</f>
        <v>no</v>
      </c>
      <c r="U64" s="4"/>
      <c r="V64" s="80">
        <f ca="1">_xlfn.IFS(All_2[[#This Row],[M.O.Date]] = FALSE,TODAY()-All_2[[#This Row],[Filled]],All_2[[#This Row],[Extant]] = "no",All_2[[#This Row],[M.O.Date]] - All_2[[#This Row],[Filled]])</f>
        <v>323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>
        <v>1</v>
      </c>
      <c r="AI64" s="6"/>
      <c r="AJ64" s="6"/>
      <c r="AK64" s="6"/>
      <c r="AL64" s="6"/>
      <c r="AM64" s="6"/>
      <c r="AN64" s="6"/>
      <c r="AO64" s="6">
        <v>1</v>
      </c>
      <c r="AP64" s="6"/>
      <c r="AQ64" s="6"/>
      <c r="AR64" s="6">
        <f t="shared" si="0"/>
        <v>2019</v>
      </c>
      <c r="AS64" s="6">
        <f t="shared" si="1"/>
        <v>3</v>
      </c>
    </row>
    <row r="65" spans="1:45">
      <c r="A65" t="s">
        <v>2402</v>
      </c>
      <c r="B65" t="s">
        <v>821</v>
      </c>
      <c r="C65" s="1">
        <v>1507</v>
      </c>
      <c r="E65" s="97" t="s">
        <v>946</v>
      </c>
      <c r="F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65" s="4">
        <v>43465</v>
      </c>
      <c r="H65" s="4">
        <v>43536</v>
      </c>
      <c r="I65" s="80">
        <f>All_2[[#This Row],[Filled]]-All_2[[#This Row],[Vacant]]</f>
        <v>71</v>
      </c>
      <c r="J65" t="s">
        <v>812</v>
      </c>
      <c r="L65" t="s">
        <v>2052</v>
      </c>
      <c r="M65" t="s">
        <v>812</v>
      </c>
      <c r="N65" s="4">
        <v>43454</v>
      </c>
      <c r="O65" s="4">
        <v>43473</v>
      </c>
      <c r="P65" s="80">
        <f>All_2[[#This Row],[Filled]] - All_2[[#This Row],[Interview.Date]]</f>
        <v>63</v>
      </c>
      <c r="Q65" s="80">
        <f>All_2[[#This Row],[Filled]]-All_2[[#This Row],[Date.Received]]</f>
        <v>82</v>
      </c>
      <c r="R65" s="80">
        <f>All_2[[#This Row],[Days]] - All_2[[#This Row],[Interview.to.Move.in]]</f>
        <v>8</v>
      </c>
      <c r="S65" s="80" t="str">
        <f>IF(All_2[[#This Row],[M.O.Date]]&lt;&gt;"","no","Yes")</f>
        <v>Yes</v>
      </c>
      <c r="T65" s="80" t="str">
        <f ca="1">IF(All_2[[#This Row],[Length.of.Stay]]&gt;364,"Yes","no")</f>
        <v>no</v>
      </c>
      <c r="U65" s="4"/>
      <c r="V65" s="80">
        <f ca="1">_xlfn.IFS(All_2[[#This Row],[M.O.Date]] = FALSE,TODAY()-All_2[[#This Row],[Filled]],All_2[[#This Row],[Extant]] = "no",All_2[[#This Row],[M.O.Date]] - All_2[[#This Row],[Filled]])</f>
        <v>325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>
        <v>1</v>
      </c>
      <c r="AJ65" s="6"/>
      <c r="AK65" s="6"/>
      <c r="AL65" s="6"/>
      <c r="AM65" s="6"/>
      <c r="AN65" s="6"/>
      <c r="AO65" s="6"/>
      <c r="AP65" s="6">
        <v>1</v>
      </c>
      <c r="AQ65" s="6">
        <v>1</v>
      </c>
      <c r="AR65" s="6">
        <f t="shared" si="0"/>
        <v>2019</v>
      </c>
      <c r="AS65" s="6">
        <f t="shared" si="1"/>
        <v>3</v>
      </c>
    </row>
    <row r="66" spans="1:45">
      <c r="A66" t="s">
        <v>918</v>
      </c>
      <c r="B66" t="s">
        <v>15</v>
      </c>
      <c r="C66" s="1">
        <v>503</v>
      </c>
      <c r="E66" s="97" t="s">
        <v>695</v>
      </c>
      <c r="F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" s="4">
        <v>43465</v>
      </c>
      <c r="H66" s="4">
        <v>43524</v>
      </c>
      <c r="I66" s="80">
        <f>All_2[[#This Row],[Filled]]-All_2[[#This Row],[Vacant]]</f>
        <v>59</v>
      </c>
      <c r="J66" t="s">
        <v>2326</v>
      </c>
      <c r="L66" t="s">
        <v>144</v>
      </c>
      <c r="N66" s="4">
        <v>43497</v>
      </c>
      <c r="O66" s="4">
        <v>43497</v>
      </c>
      <c r="P66" s="80">
        <f>All_2[[#This Row],[Filled]] - All_2[[#This Row],[Interview.Date]]</f>
        <v>27</v>
      </c>
      <c r="Q66" s="80">
        <f>All_2[[#This Row],[Filled]]-All_2[[#This Row],[Date.Received]]</f>
        <v>27</v>
      </c>
      <c r="R66" s="80">
        <f>All_2[[#This Row],[Days]] - All_2[[#This Row],[Interview.to.Move.in]]</f>
        <v>32</v>
      </c>
      <c r="S66" s="80" t="str">
        <f>IF(All_2[[#This Row],[M.O.Date]]&lt;&gt;"","no","Yes")</f>
        <v>no</v>
      </c>
      <c r="T66" s="80" t="str">
        <f ca="1">IF(All_2[[#This Row],[Length.of.Stay]]&gt;364,"Yes","no")</f>
        <v>no</v>
      </c>
      <c r="U66" s="4">
        <v>43769</v>
      </c>
      <c r="V66" s="80">
        <f ca="1">_xlfn.IFS(All_2[[#This Row],[M.O.Date]] = FALSE,TODAY()-All_2[[#This Row],[Filled]],All_2[[#This Row],[Extant]] = "no",All_2[[#This Row],[M.O.Date]] - All_2[[#This Row],[Filled]])</f>
        <v>245</v>
      </c>
      <c r="W66" t="s">
        <v>971</v>
      </c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>
        <v>1</v>
      </c>
      <c r="AI66" s="6"/>
      <c r="AJ66" s="6"/>
      <c r="AK66" s="6"/>
      <c r="AL66" s="6"/>
      <c r="AM66" s="6">
        <v>1</v>
      </c>
      <c r="AN66" s="6"/>
      <c r="AO66" s="6"/>
      <c r="AP66" s="6"/>
      <c r="AQ66" s="6"/>
      <c r="AR66" s="6">
        <f t="shared" ref="AR66:AR129" si="2">YEAR(H66)</f>
        <v>2019</v>
      </c>
      <c r="AS66" s="6">
        <f t="shared" ref="AS66:AS129" si="3">MONTH(H66)</f>
        <v>2</v>
      </c>
    </row>
    <row r="67" spans="1:45">
      <c r="A67" t="s">
        <v>2401</v>
      </c>
      <c r="B67" t="s">
        <v>15</v>
      </c>
      <c r="C67" s="1">
        <v>522</v>
      </c>
      <c r="E67" s="97" t="s">
        <v>695</v>
      </c>
      <c r="F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" s="4">
        <v>43497</v>
      </c>
      <c r="H67" s="4">
        <v>43524</v>
      </c>
      <c r="I67" s="80">
        <f>All_2[[#This Row],[Filled]]-All_2[[#This Row],[Vacant]]</f>
        <v>27</v>
      </c>
      <c r="J67" t="s">
        <v>2326</v>
      </c>
      <c r="L67" t="s">
        <v>144</v>
      </c>
      <c r="N67" s="4">
        <v>43497</v>
      </c>
      <c r="O67" s="4">
        <v>43497</v>
      </c>
      <c r="P67" s="80">
        <f>All_2[[#This Row],[Filled]] - All_2[[#This Row],[Interview.Date]]</f>
        <v>27</v>
      </c>
      <c r="Q67" s="80">
        <f>All_2[[#This Row],[Filled]]-All_2[[#This Row],[Date.Received]]</f>
        <v>27</v>
      </c>
      <c r="R67" s="80">
        <f>All_2[[#This Row],[Days]] - All_2[[#This Row],[Interview.to.Move.in]]</f>
        <v>0</v>
      </c>
      <c r="S67" s="80" t="str">
        <f>IF(All_2[[#This Row],[M.O.Date]]&lt;&gt;"","no","Yes")</f>
        <v>Yes</v>
      </c>
      <c r="T67" s="80" t="str">
        <f ca="1">IF(All_2[[#This Row],[Length.of.Stay]]&gt;364,"Yes","no")</f>
        <v>no</v>
      </c>
      <c r="U67" s="4"/>
      <c r="V67" s="80">
        <f ca="1">_xlfn.IFS(All_2[[#This Row],[M.O.Date]] = FALSE,TODAY()-All_2[[#This Row],[Filled]],All_2[[#This Row],[Extant]] = "no",All_2[[#This Row],[M.O.Date]] - All_2[[#This Row],[Filled]])</f>
        <v>337</v>
      </c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>
        <v>1</v>
      </c>
      <c r="AI67" s="6"/>
      <c r="AJ67" s="6"/>
      <c r="AK67" s="6"/>
      <c r="AL67" s="6"/>
      <c r="AM67" s="6">
        <v>1</v>
      </c>
      <c r="AN67" s="6"/>
      <c r="AO67" s="6"/>
      <c r="AP67" s="6"/>
      <c r="AQ67" s="6">
        <v>1</v>
      </c>
      <c r="AR67" s="6">
        <f t="shared" si="2"/>
        <v>2019</v>
      </c>
      <c r="AS67" s="6">
        <f t="shared" si="3"/>
        <v>2</v>
      </c>
    </row>
    <row r="68" spans="1:45">
      <c r="A68" t="s">
        <v>2400</v>
      </c>
      <c r="B68" t="s">
        <v>830</v>
      </c>
      <c r="C68" s="1">
        <v>412</v>
      </c>
      <c r="E68" s="97" t="s">
        <v>144</v>
      </c>
      <c r="F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68" s="4">
        <v>43496</v>
      </c>
      <c r="H68" s="4">
        <v>43522</v>
      </c>
      <c r="I68" s="80">
        <f>All_2[[#This Row],[Filled]]-All_2[[#This Row],[Vacant]]</f>
        <v>26</v>
      </c>
      <c r="J68" t="s">
        <v>144</v>
      </c>
      <c r="L68" t="s">
        <v>144</v>
      </c>
      <c r="N68" s="4"/>
      <c r="O68" s="2">
        <v>43497</v>
      </c>
      <c r="P68" s="80">
        <f>All_2[[#This Row],[Filled]] - All_2[[#This Row],[Interview.Date]]</f>
        <v>25</v>
      </c>
      <c r="Q68" s="80"/>
      <c r="R68" s="80">
        <f>All_2[[#This Row],[Days]] - All_2[[#This Row],[Interview.to.Move.in]]</f>
        <v>1</v>
      </c>
      <c r="S68" s="80" t="str">
        <f>IF(All_2[[#This Row],[M.O.Date]]&lt;&gt;"","no","Yes")</f>
        <v>no</v>
      </c>
      <c r="T68" s="80" t="str">
        <f ca="1">IF(All_2[[#This Row],[Length.of.Stay]]&gt;364,"Yes","no")</f>
        <v>no</v>
      </c>
      <c r="U68" s="4">
        <v>43799</v>
      </c>
      <c r="V68" s="80">
        <f ca="1">_xlfn.IFS(All_2[[#This Row],[M.O.Date]] = FALSE,TODAY()-All_2[[#This Row],[Filled]],All_2[[#This Row],[Extant]] = "no",All_2[[#This Row],[M.O.Date]] - All_2[[#This Row],[Filled]])</f>
        <v>277</v>
      </c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>
        <v>1</v>
      </c>
      <c r="AJ68" s="6"/>
      <c r="AK68" s="6"/>
      <c r="AL68" s="6"/>
      <c r="AM68" s="6"/>
      <c r="AN68" s="6"/>
      <c r="AO68" s="6">
        <v>1</v>
      </c>
      <c r="AP68" s="6"/>
      <c r="AQ68" s="6"/>
      <c r="AR68" s="6">
        <f t="shared" si="2"/>
        <v>2019</v>
      </c>
      <c r="AS68" s="6">
        <f t="shared" si="3"/>
        <v>2</v>
      </c>
    </row>
    <row r="69" spans="1:45">
      <c r="A69" t="s">
        <v>2399</v>
      </c>
      <c r="B69" t="s">
        <v>832</v>
      </c>
      <c r="C69" s="1" t="s">
        <v>957</v>
      </c>
      <c r="E69" s="97" t="s">
        <v>833</v>
      </c>
      <c r="F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69" s="4">
        <v>43434</v>
      </c>
      <c r="H69" s="4">
        <v>43522</v>
      </c>
      <c r="I69" s="80">
        <f>All_2[[#This Row],[Filled]]-All_2[[#This Row],[Vacant]]</f>
        <v>88</v>
      </c>
      <c r="J69" t="s">
        <v>812</v>
      </c>
      <c r="L69" t="s">
        <v>812</v>
      </c>
      <c r="M69" t="s">
        <v>2056</v>
      </c>
      <c r="N69" s="4">
        <v>43462</v>
      </c>
      <c r="O69" s="4">
        <v>43473</v>
      </c>
      <c r="P69" s="80">
        <f>All_2[[#This Row],[Filled]] - All_2[[#This Row],[Interview.Date]]</f>
        <v>49</v>
      </c>
      <c r="Q69" s="80">
        <f>All_2[[#This Row],[Filled]]-All_2[[#This Row],[Date.Received]]</f>
        <v>60</v>
      </c>
      <c r="R69" s="80">
        <f>All_2[[#This Row],[Days]] - All_2[[#This Row],[Interview.to.Move.in]]</f>
        <v>39</v>
      </c>
      <c r="S69" s="80" t="str">
        <f>IF(All_2[[#This Row],[M.O.Date]]&lt;&gt;"","no","Yes")</f>
        <v>no</v>
      </c>
      <c r="T69" s="80" t="str">
        <f ca="1">IF(All_2[[#This Row],[Length.of.Stay]]&gt;364,"Yes","no")</f>
        <v>no</v>
      </c>
      <c r="U69" s="4">
        <v>43647</v>
      </c>
      <c r="V69" s="80">
        <f ca="1">_xlfn.IFS(All_2[[#This Row],[M.O.Date]] = FALSE,TODAY()-All_2[[#This Row],[Filled]],All_2[[#This Row],[Extant]] = "no",All_2[[#This Row],[M.O.Date]] - All_2[[#This Row],[Filled]])</f>
        <v>125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>
        <v>1</v>
      </c>
      <c r="AJ69" s="6"/>
      <c r="AK69" s="6"/>
      <c r="AL69" s="6"/>
      <c r="AM69" s="6"/>
      <c r="AN69" s="6"/>
      <c r="AO69" s="6">
        <v>1</v>
      </c>
      <c r="AP69" s="6"/>
      <c r="AQ69" s="6"/>
      <c r="AR69" s="6">
        <f t="shared" si="2"/>
        <v>2019</v>
      </c>
      <c r="AS69" s="6">
        <f t="shared" si="3"/>
        <v>2</v>
      </c>
    </row>
    <row r="70" spans="1:45">
      <c r="A70" t="s">
        <v>577</v>
      </c>
      <c r="B70" t="s">
        <v>26</v>
      </c>
      <c r="C70" s="1">
        <v>306</v>
      </c>
      <c r="E70" s="97" t="s">
        <v>966</v>
      </c>
      <c r="F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" s="4">
        <v>43404</v>
      </c>
      <c r="H70" s="4">
        <v>43509</v>
      </c>
      <c r="I70" s="80">
        <f>All_2[[#This Row],[Filled]]-All_2[[#This Row],[Vacant]]</f>
        <v>105</v>
      </c>
      <c r="J70" t="s">
        <v>812</v>
      </c>
      <c r="L70" t="s">
        <v>111</v>
      </c>
      <c r="M70" t="s">
        <v>2034</v>
      </c>
      <c r="N70" s="4">
        <v>43453</v>
      </c>
      <c r="O70" s="4">
        <v>43469</v>
      </c>
      <c r="P70" s="80">
        <f>All_2[[#This Row],[Filled]] - All_2[[#This Row],[Interview.Date]]</f>
        <v>40</v>
      </c>
      <c r="Q70" s="80">
        <f>All_2[[#This Row],[Filled]]-All_2[[#This Row],[Date.Received]]</f>
        <v>56</v>
      </c>
      <c r="R70" s="80">
        <f>All_2[[#This Row],[Days]] - All_2[[#This Row],[Interview.to.Move.in]]</f>
        <v>65</v>
      </c>
      <c r="S70" s="80" t="str">
        <f>IF(All_2[[#This Row],[M.O.Date]]&lt;&gt;"","no","Yes")</f>
        <v>Yes</v>
      </c>
      <c r="T70" s="80" t="str">
        <f ca="1">IF(All_2[[#This Row],[Length.of.Stay]]&gt;364,"Yes","no")</f>
        <v>no</v>
      </c>
      <c r="U70" s="4"/>
      <c r="V70" s="80">
        <f ca="1">_xlfn.IFS(All_2[[#This Row],[M.O.Date]] = FALSE,TODAY()-All_2[[#This Row],[Filled]],All_2[[#This Row],[Extant]] = "no",All_2[[#This Row],[M.O.Date]] - All_2[[#This Row],[Filled]])</f>
        <v>352</v>
      </c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>
        <v>1</v>
      </c>
      <c r="AI70" s="6"/>
      <c r="AJ70" s="6"/>
      <c r="AK70" s="6"/>
      <c r="AL70" s="6"/>
      <c r="AM70" s="6">
        <v>1</v>
      </c>
      <c r="AN70" s="6"/>
      <c r="AO70" s="6"/>
      <c r="AP70" s="6"/>
      <c r="AQ70" s="6"/>
      <c r="AR70" s="6">
        <f t="shared" si="2"/>
        <v>2019</v>
      </c>
      <c r="AS70" s="6">
        <f t="shared" si="3"/>
        <v>2</v>
      </c>
    </row>
    <row r="71" spans="1:45">
      <c r="A71" t="s">
        <v>569</v>
      </c>
      <c r="B71" t="s">
        <v>15</v>
      </c>
      <c r="C71" s="1">
        <v>412</v>
      </c>
      <c r="E71" s="97" t="s">
        <v>695</v>
      </c>
      <c r="F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" s="4">
        <v>43404</v>
      </c>
      <c r="H71" s="4">
        <v>43503</v>
      </c>
      <c r="I71" s="80">
        <f>All_2[[#This Row],[Filled]]-All_2[[#This Row],[Vacant]]</f>
        <v>99</v>
      </c>
      <c r="J71" t="s">
        <v>812</v>
      </c>
      <c r="L71" t="s">
        <v>284</v>
      </c>
      <c r="M71" t="s">
        <v>636</v>
      </c>
      <c r="N71" s="4">
        <v>43440</v>
      </c>
      <c r="O71" s="4">
        <v>43453</v>
      </c>
      <c r="P71" s="80">
        <f>All_2[[#This Row],[Filled]] - All_2[[#This Row],[Interview.Date]]</f>
        <v>50</v>
      </c>
      <c r="Q71" s="80">
        <f>All_2[[#This Row],[Filled]]-All_2[[#This Row],[Date.Received]]</f>
        <v>63</v>
      </c>
      <c r="R71" s="80">
        <f>All_2[[#This Row],[Days]] - All_2[[#This Row],[Interview.to.Move.in]]</f>
        <v>49</v>
      </c>
      <c r="S71" s="80" t="str">
        <f>IF(All_2[[#This Row],[M.O.Date]]&lt;&gt;"","no","Yes")</f>
        <v>Yes</v>
      </c>
      <c r="T71" s="80" t="str">
        <f ca="1">IF(All_2[[#This Row],[Length.of.Stay]]&gt;364,"Yes","no")</f>
        <v>no</v>
      </c>
      <c r="U71" s="4"/>
      <c r="V71" s="80">
        <f ca="1">_xlfn.IFS(All_2[[#This Row],[M.O.Date]] = FALSE,TODAY()-All_2[[#This Row],[Filled]],All_2[[#This Row],[Extant]] = "no",All_2[[#This Row],[M.O.Date]] - All_2[[#This Row],[Filled]])</f>
        <v>358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>
        <v>1</v>
      </c>
      <c r="AI71" s="6"/>
      <c r="AJ71" s="6"/>
      <c r="AK71" s="6"/>
      <c r="AL71" s="6"/>
      <c r="AM71" s="6"/>
      <c r="AN71" s="6"/>
      <c r="AO71" s="6">
        <v>1</v>
      </c>
      <c r="AP71" s="6"/>
      <c r="AQ71" s="6"/>
      <c r="AR71" s="6">
        <f t="shared" si="2"/>
        <v>2019</v>
      </c>
      <c r="AS71" s="6">
        <f t="shared" si="3"/>
        <v>2</v>
      </c>
    </row>
    <row r="72" spans="1:45">
      <c r="A72" t="s">
        <v>538</v>
      </c>
      <c r="B72" t="s">
        <v>26</v>
      </c>
      <c r="C72" s="1">
        <v>104</v>
      </c>
      <c r="E72" s="97" t="s">
        <v>966</v>
      </c>
      <c r="F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2" s="4">
        <v>43281</v>
      </c>
      <c r="H72" s="4">
        <v>43502</v>
      </c>
      <c r="I72" s="80">
        <f>All_2[[#This Row],[Filled]]-All_2[[#This Row],[Vacant]]</f>
        <v>221</v>
      </c>
      <c r="J72" t="s">
        <v>812</v>
      </c>
      <c r="L72" t="s">
        <v>284</v>
      </c>
      <c r="M72" t="s">
        <v>636</v>
      </c>
      <c r="N72" s="4">
        <v>43395</v>
      </c>
      <c r="O72" s="4">
        <v>43418</v>
      </c>
      <c r="P72" s="80">
        <f>All_2[[#This Row],[Filled]] - All_2[[#This Row],[Interview.Date]]</f>
        <v>84</v>
      </c>
      <c r="Q72" s="80">
        <f>All_2[[#This Row],[Filled]]-All_2[[#This Row],[Date.Received]]</f>
        <v>107</v>
      </c>
      <c r="R72" s="80">
        <f>All_2[[#This Row],[Days]] - All_2[[#This Row],[Interview.to.Move.in]]</f>
        <v>137</v>
      </c>
      <c r="S72" s="80" t="str">
        <f>IF(All_2[[#This Row],[M.O.Date]]&lt;&gt;"","no","Yes")</f>
        <v>Yes</v>
      </c>
      <c r="T72" s="80" t="str">
        <f ca="1">IF(All_2[[#This Row],[Length.of.Stay]]&gt;364,"Yes","no")</f>
        <v>no</v>
      </c>
      <c r="U72" s="4"/>
      <c r="V72" s="80">
        <f ca="1">_xlfn.IFS(All_2[[#This Row],[M.O.Date]] = FALSE,TODAY()-All_2[[#This Row],[Filled]],All_2[[#This Row],[Extant]] = "no",All_2[[#This Row],[M.O.Date]] - All_2[[#This Row],[Filled]])</f>
        <v>359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1</v>
      </c>
      <c r="AJ72" s="6"/>
      <c r="AK72" s="6"/>
      <c r="AL72" s="6"/>
      <c r="AM72" s="6">
        <v>1</v>
      </c>
      <c r="AN72" s="6"/>
      <c r="AO72" s="6"/>
      <c r="AP72" s="6"/>
      <c r="AQ72" s="6"/>
      <c r="AR72" s="6">
        <f t="shared" si="2"/>
        <v>2019</v>
      </c>
      <c r="AS72" s="6">
        <f t="shared" si="3"/>
        <v>2</v>
      </c>
    </row>
    <row r="73" spans="1:45">
      <c r="A73" t="s">
        <v>2398</v>
      </c>
      <c r="B73" t="s">
        <v>15</v>
      </c>
      <c r="C73" s="1">
        <v>429</v>
      </c>
      <c r="E73" s="97" t="s">
        <v>695</v>
      </c>
      <c r="F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3" s="4">
        <v>43434</v>
      </c>
      <c r="H73" s="4">
        <v>43500</v>
      </c>
      <c r="I73" s="80">
        <f>All_2[[#This Row],[Filled]]-All_2[[#This Row],[Vacant]]</f>
        <v>66</v>
      </c>
      <c r="J73" t="s">
        <v>812</v>
      </c>
      <c r="L73" t="s">
        <v>284</v>
      </c>
      <c r="M73" t="s">
        <v>636</v>
      </c>
      <c r="N73" s="4">
        <v>43453</v>
      </c>
      <c r="O73" s="4">
        <v>43481</v>
      </c>
      <c r="P73" s="80">
        <f>All_2[[#This Row],[Filled]] - All_2[[#This Row],[Interview.Date]]</f>
        <v>19</v>
      </c>
      <c r="Q73" s="80">
        <f>All_2[[#This Row],[Filled]]-All_2[[#This Row],[Date.Received]]</f>
        <v>47</v>
      </c>
      <c r="R73" s="80">
        <f>All_2[[#This Row],[Days]] - All_2[[#This Row],[Interview.to.Move.in]]</f>
        <v>47</v>
      </c>
      <c r="S73" s="80" t="str">
        <f>IF(All_2[[#This Row],[M.O.Date]]&lt;&gt;"","no","Yes")</f>
        <v>Yes</v>
      </c>
      <c r="T73" s="80" t="str">
        <f ca="1">IF(All_2[[#This Row],[Length.of.Stay]]&gt;364,"Yes","no")</f>
        <v>no</v>
      </c>
      <c r="U73" s="4"/>
      <c r="V73" s="80">
        <f ca="1">_xlfn.IFS(All_2[[#This Row],[M.O.Date]] = FALSE,TODAY()-All_2[[#This Row],[Filled]],All_2[[#This Row],[Extant]] = "no",All_2[[#This Row],[M.O.Date]] - All_2[[#This Row],[Filled]])</f>
        <v>361</v>
      </c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>
        <v>1</v>
      </c>
      <c r="AI73" s="6"/>
      <c r="AJ73" s="6"/>
      <c r="AK73" s="6"/>
      <c r="AL73" s="6"/>
      <c r="AM73" s="6">
        <v>1</v>
      </c>
      <c r="AN73" s="6"/>
      <c r="AO73" s="6"/>
      <c r="AP73" s="6"/>
      <c r="AQ73" s="6"/>
      <c r="AR73" s="6">
        <f t="shared" si="2"/>
        <v>2019</v>
      </c>
      <c r="AS73" s="6">
        <f t="shared" si="3"/>
        <v>2</v>
      </c>
    </row>
    <row r="74" spans="1:45">
      <c r="A74" t="s">
        <v>580</v>
      </c>
      <c r="B74" t="s">
        <v>15</v>
      </c>
      <c r="C74" s="1">
        <v>424</v>
      </c>
      <c r="E74" s="97" t="s">
        <v>695</v>
      </c>
      <c r="F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4" s="4">
        <v>43385</v>
      </c>
      <c r="H74" s="4">
        <v>43500</v>
      </c>
      <c r="I74" s="80">
        <f>All_2[[#This Row],[Filled]]-All_2[[#This Row],[Vacant]]</f>
        <v>115</v>
      </c>
      <c r="J74" t="s">
        <v>812</v>
      </c>
      <c r="L74" t="s">
        <v>284</v>
      </c>
      <c r="M74" t="s">
        <v>636</v>
      </c>
      <c r="N74" s="4">
        <v>43453</v>
      </c>
      <c r="O74" s="4">
        <v>43481</v>
      </c>
      <c r="P74" s="80">
        <f>All_2[[#This Row],[Filled]] - All_2[[#This Row],[Interview.Date]]</f>
        <v>19</v>
      </c>
      <c r="Q74" s="80">
        <f>All_2[[#This Row],[Filled]]-All_2[[#This Row],[Date.Received]]</f>
        <v>47</v>
      </c>
      <c r="R74" s="80">
        <f>All_2[[#This Row],[Days]] - All_2[[#This Row],[Interview.to.Move.in]]</f>
        <v>96</v>
      </c>
      <c r="S74" s="80" t="str">
        <f>IF(All_2[[#This Row],[M.O.Date]]&lt;&gt;"","no","Yes")</f>
        <v>Yes</v>
      </c>
      <c r="T74" s="80" t="str">
        <f ca="1">IF(All_2[[#This Row],[Length.of.Stay]]&gt;364,"Yes","no")</f>
        <v>no</v>
      </c>
      <c r="U74" s="4"/>
      <c r="V74" s="80">
        <f ca="1">_xlfn.IFS(All_2[[#This Row],[M.O.Date]] = FALSE,TODAY()-All_2[[#This Row],[Filled]],All_2[[#This Row],[Extant]] = "no",All_2[[#This Row],[M.O.Date]] - All_2[[#This Row],[Filled]])</f>
        <v>361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>
        <v>1</v>
      </c>
      <c r="AI74" s="6"/>
      <c r="AJ74" s="6"/>
      <c r="AK74" s="6"/>
      <c r="AL74" s="6"/>
      <c r="AM74" s="6"/>
      <c r="AN74" s="6"/>
      <c r="AO74" s="6">
        <v>1</v>
      </c>
      <c r="AP74" s="6"/>
      <c r="AQ74" s="6">
        <v>1</v>
      </c>
      <c r="AR74" s="6">
        <f t="shared" si="2"/>
        <v>2019</v>
      </c>
      <c r="AS74" s="6">
        <f t="shared" si="3"/>
        <v>2</v>
      </c>
    </row>
    <row r="75" spans="1:45">
      <c r="A75" t="s">
        <v>2397</v>
      </c>
      <c r="B75" t="s">
        <v>832</v>
      </c>
      <c r="C75" s="1" t="s">
        <v>932</v>
      </c>
      <c r="E75" s="97" t="s">
        <v>718</v>
      </c>
      <c r="F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5" s="4">
        <v>43434</v>
      </c>
      <c r="H75" s="4">
        <v>43497</v>
      </c>
      <c r="I75" s="80">
        <f>All_2[[#This Row],[Filled]]-All_2[[#This Row],[Vacant]]</f>
        <v>63</v>
      </c>
      <c r="J75" t="s">
        <v>1033</v>
      </c>
      <c r="K75" t="s">
        <v>143</v>
      </c>
      <c r="L75" t="s">
        <v>1416</v>
      </c>
      <c r="M75" t="s">
        <v>1415</v>
      </c>
      <c r="N75" s="4">
        <v>43336</v>
      </c>
      <c r="O75" s="4">
        <v>43432</v>
      </c>
      <c r="P75" s="80">
        <f>All_2[[#This Row],[Filled]] - All_2[[#This Row],[Interview.Date]]</f>
        <v>65</v>
      </c>
      <c r="Q75" s="80">
        <f>All_2[[#This Row],[Filled]]-All_2[[#This Row],[Date.Received]]</f>
        <v>161</v>
      </c>
      <c r="R75" s="80">
        <f>All_2[[#This Row],[Days]] - All_2[[#This Row],[Interview.to.Move.in]]</f>
        <v>-2</v>
      </c>
      <c r="S75" s="80" t="str">
        <f>IF(All_2[[#This Row],[M.O.Date]]&lt;&gt;"","no","Yes")</f>
        <v>no</v>
      </c>
      <c r="T75" s="80" t="str">
        <f ca="1">IF(All_2[[#This Row],[Length.of.Stay]]&gt;364,"Yes","no")</f>
        <v>no</v>
      </c>
      <c r="U75" s="4">
        <v>43654</v>
      </c>
      <c r="V75" s="80">
        <f ca="1">_xlfn.IFS(All_2[[#This Row],[M.O.Date]] = FALSE,TODAY()-All_2[[#This Row],[Filled]],All_2[[#This Row],[Extant]] = "no",All_2[[#This Row],[M.O.Date]] - All_2[[#This Row],[Filled]])</f>
        <v>157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>
        <v>1</v>
      </c>
      <c r="AI75" s="6"/>
      <c r="AJ75" s="6"/>
      <c r="AK75" s="6"/>
      <c r="AL75" s="6"/>
      <c r="AM75" s="6"/>
      <c r="AN75" s="6">
        <v>1</v>
      </c>
      <c r="AO75" s="6"/>
      <c r="AP75" s="6"/>
      <c r="AQ75" s="6"/>
      <c r="AR75" s="6">
        <f t="shared" si="2"/>
        <v>2019</v>
      </c>
      <c r="AS75" s="6">
        <f t="shared" si="3"/>
        <v>2</v>
      </c>
    </row>
    <row r="76" spans="1:45">
      <c r="A76" t="s">
        <v>2396</v>
      </c>
      <c r="B76" t="s">
        <v>26</v>
      </c>
      <c r="C76" s="1">
        <v>110</v>
      </c>
      <c r="E76" s="97" t="s">
        <v>966</v>
      </c>
      <c r="F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6" s="4">
        <v>43404</v>
      </c>
      <c r="H76" s="4">
        <v>43479</v>
      </c>
      <c r="I76" s="80">
        <f>All_2[[#This Row],[Filled]]-All_2[[#This Row],[Vacant]]</f>
        <v>75</v>
      </c>
      <c r="J76" t="s">
        <v>2326</v>
      </c>
      <c r="L76" t="s">
        <v>1914</v>
      </c>
      <c r="M76" t="s">
        <v>1638</v>
      </c>
      <c r="N76" s="4">
        <v>43444</v>
      </c>
      <c r="O76" s="4">
        <v>43444</v>
      </c>
      <c r="P76" s="80">
        <f>All_2[[#This Row],[Filled]] - All_2[[#This Row],[Interview.Date]]</f>
        <v>35</v>
      </c>
      <c r="Q76" s="80">
        <f>All_2[[#This Row],[Filled]]-All_2[[#This Row],[Date.Received]]</f>
        <v>35</v>
      </c>
      <c r="R76" s="80">
        <f>All_2[[#This Row],[Days]] - All_2[[#This Row],[Interview.to.Move.in]]</f>
        <v>40</v>
      </c>
      <c r="S76" s="80" t="str">
        <f>IF(All_2[[#This Row],[M.O.Date]]&lt;&gt;"","no","Yes")</f>
        <v>Yes</v>
      </c>
      <c r="T76" s="80" t="str">
        <f ca="1">IF(All_2[[#This Row],[Length.of.Stay]]&gt;364,"Yes","no")</f>
        <v>Yes</v>
      </c>
      <c r="U76" s="4"/>
      <c r="V76" s="80">
        <f ca="1">_xlfn.IFS(All_2[[#This Row],[M.O.Date]] = FALSE,TODAY()-All_2[[#This Row],[Filled]],All_2[[#This Row],[Extant]] = "no",All_2[[#This Row],[M.O.Date]] - All_2[[#This Row],[Filled]])</f>
        <v>382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>
        <v>1</v>
      </c>
      <c r="AI76" s="6"/>
      <c r="AJ76" s="6"/>
      <c r="AK76" s="6"/>
      <c r="AL76" s="6"/>
      <c r="AM76" s="6"/>
      <c r="AN76" s="6"/>
      <c r="AO76" s="6">
        <v>1</v>
      </c>
      <c r="AP76" s="6"/>
      <c r="AQ76" s="6"/>
      <c r="AR76" s="6">
        <f t="shared" si="2"/>
        <v>2019</v>
      </c>
      <c r="AS76" s="6">
        <f t="shared" si="3"/>
        <v>1</v>
      </c>
    </row>
    <row r="77" spans="1:45">
      <c r="A77" t="s">
        <v>561</v>
      </c>
      <c r="B77" t="s">
        <v>15</v>
      </c>
      <c r="C77" s="1">
        <v>402</v>
      </c>
      <c r="E77" s="97" t="s">
        <v>695</v>
      </c>
      <c r="F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7" s="4">
        <v>43358</v>
      </c>
      <c r="H77" s="4">
        <v>43475</v>
      </c>
      <c r="I77" s="80">
        <f>All_2[[#This Row],[Filled]]-All_2[[#This Row],[Vacant]]</f>
        <v>117</v>
      </c>
      <c r="J77" t="s">
        <v>812</v>
      </c>
      <c r="L77" t="s">
        <v>284</v>
      </c>
      <c r="M77" t="s">
        <v>636</v>
      </c>
      <c r="N77" s="4">
        <v>43439</v>
      </c>
      <c r="O77" s="4">
        <v>43453</v>
      </c>
      <c r="P77" s="80">
        <f>All_2[[#This Row],[Filled]] - All_2[[#This Row],[Interview.Date]]</f>
        <v>22</v>
      </c>
      <c r="Q77" s="80">
        <f>All_2[[#This Row],[Filled]]-All_2[[#This Row],[Date.Received]]</f>
        <v>36</v>
      </c>
      <c r="R77" s="80">
        <f>All_2[[#This Row],[Days]] - All_2[[#This Row],[Interview.to.Move.in]]</f>
        <v>95</v>
      </c>
      <c r="S77" s="80" t="str">
        <f>IF(All_2[[#This Row],[M.O.Date]]&lt;&gt;"","no","Yes")</f>
        <v>Yes</v>
      </c>
      <c r="T77" s="80" t="str">
        <f ca="1">IF(All_2[[#This Row],[Length.of.Stay]]&gt;364,"Yes","no")</f>
        <v>Yes</v>
      </c>
      <c r="U77" s="4"/>
      <c r="V77" s="80">
        <f ca="1">_xlfn.IFS(All_2[[#This Row],[M.O.Date]] = FALSE,TODAY()-All_2[[#This Row],[Filled]],All_2[[#This Row],[Extant]] = "no",All_2[[#This Row],[M.O.Date]] - All_2[[#This Row],[Filled]])</f>
        <v>386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>
        <v>1</v>
      </c>
      <c r="AJ77" s="6"/>
      <c r="AK77" s="6"/>
      <c r="AL77" s="6"/>
      <c r="AM77" s="6"/>
      <c r="AN77" s="6"/>
      <c r="AO77" s="6">
        <v>1</v>
      </c>
      <c r="AP77" s="6"/>
      <c r="AQ77" s="6"/>
      <c r="AR77" s="6">
        <f t="shared" si="2"/>
        <v>2019</v>
      </c>
      <c r="AS77" s="6">
        <f t="shared" si="3"/>
        <v>1</v>
      </c>
    </row>
    <row r="78" spans="1:45">
      <c r="A78" t="s">
        <v>2395</v>
      </c>
      <c r="B78" t="s">
        <v>26</v>
      </c>
      <c r="C78" s="1">
        <v>303</v>
      </c>
      <c r="E78" s="97" t="s">
        <v>1922</v>
      </c>
      <c r="F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8" s="4">
        <v>43339</v>
      </c>
      <c r="H78" s="4">
        <v>43472</v>
      </c>
      <c r="I78" s="80">
        <f>All_2[[#This Row],[Filled]]-All_2[[#This Row],[Vacant]]</f>
        <v>133</v>
      </c>
      <c r="J78" t="s">
        <v>1922</v>
      </c>
      <c r="L78" t="s">
        <v>1914</v>
      </c>
      <c r="M78" t="s">
        <v>1638</v>
      </c>
      <c r="O78" s="4">
        <v>43444</v>
      </c>
      <c r="P78" s="80">
        <f>All_2[[#This Row],[Filled]] - All_2[[#This Row],[Interview.Date]]</f>
        <v>28</v>
      </c>
      <c r="Q78" s="80"/>
      <c r="R78" s="80">
        <f>All_2[[#This Row],[Days]] - All_2[[#This Row],[Interview.to.Move.in]]</f>
        <v>105</v>
      </c>
      <c r="S78" s="80" t="str">
        <f>IF(All_2[[#This Row],[M.O.Date]]&lt;&gt;"","no","Yes")</f>
        <v>Yes</v>
      </c>
      <c r="T78" s="80" t="str">
        <f ca="1">IF(All_2[[#This Row],[Length.of.Stay]]&gt;364,"Yes","no")</f>
        <v>Yes</v>
      </c>
      <c r="U78" s="4"/>
      <c r="V78" s="80">
        <f ca="1">_xlfn.IFS(All_2[[#This Row],[M.O.Date]] = FALSE,TODAY()-All_2[[#This Row],[Filled]],All_2[[#This Row],[Extant]] = "no",All_2[[#This Row],[M.O.Date]] - All_2[[#This Row],[Filled]])</f>
        <v>389</v>
      </c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>
        <v>1</v>
      </c>
      <c r="AJ78" s="6"/>
      <c r="AK78" s="6"/>
      <c r="AL78" s="6"/>
      <c r="AM78" s="6"/>
      <c r="AN78" s="6"/>
      <c r="AO78" s="6">
        <v>1</v>
      </c>
      <c r="AP78" s="6"/>
      <c r="AQ78" s="6"/>
      <c r="AR78" s="6">
        <f t="shared" si="2"/>
        <v>2019</v>
      </c>
      <c r="AS78" s="6">
        <f t="shared" si="3"/>
        <v>1</v>
      </c>
    </row>
    <row r="79" spans="1:45">
      <c r="A79" t="s">
        <v>2394</v>
      </c>
      <c r="B79" t="s">
        <v>26</v>
      </c>
      <c r="C79" s="1">
        <v>117</v>
      </c>
      <c r="E79" s="97" t="s">
        <v>966</v>
      </c>
      <c r="F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9" s="4">
        <v>43373</v>
      </c>
      <c r="H79" s="4">
        <v>43472</v>
      </c>
      <c r="I79" s="80">
        <f>All_2[[#This Row],[Filled]]-All_2[[#This Row],[Vacant]]</f>
        <v>99</v>
      </c>
      <c r="J79" t="s">
        <v>2326</v>
      </c>
      <c r="L79" t="s">
        <v>1914</v>
      </c>
      <c r="M79" t="s">
        <v>1638</v>
      </c>
      <c r="N79" s="4">
        <v>43444</v>
      </c>
      <c r="O79" s="4">
        <v>43444</v>
      </c>
      <c r="P79" s="80">
        <f>All_2[[#This Row],[Filled]] - All_2[[#This Row],[Interview.Date]]</f>
        <v>28</v>
      </c>
      <c r="Q79" s="80">
        <f>All_2[[#This Row],[Filled]]-All_2[[#This Row],[Date.Received]]</f>
        <v>28</v>
      </c>
      <c r="R79" s="80">
        <f>All_2[[#This Row],[Days]] - All_2[[#This Row],[Interview.to.Move.in]]</f>
        <v>71</v>
      </c>
      <c r="S79" s="80" t="str">
        <f>IF(All_2[[#This Row],[M.O.Date]]&lt;&gt;"","no","Yes")</f>
        <v>Yes</v>
      </c>
      <c r="T79" s="80" t="str">
        <f ca="1">IF(All_2[[#This Row],[Length.of.Stay]]&gt;364,"Yes","no")</f>
        <v>Yes</v>
      </c>
      <c r="U79" s="4"/>
      <c r="V79" s="80">
        <f ca="1">_xlfn.IFS(All_2[[#This Row],[M.O.Date]] = FALSE,TODAY()-All_2[[#This Row],[Filled]],All_2[[#This Row],[Extant]] = "no",All_2[[#This Row],[M.O.Date]] - All_2[[#This Row],[Filled]])</f>
        <v>389</v>
      </c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>
        <v>1</v>
      </c>
      <c r="AI79" s="6"/>
      <c r="AJ79" s="6"/>
      <c r="AK79" s="6"/>
      <c r="AL79" s="6"/>
      <c r="AM79" s="6">
        <v>1</v>
      </c>
      <c r="AN79" s="6"/>
      <c r="AO79" s="6"/>
      <c r="AP79" s="6"/>
      <c r="AQ79" s="6"/>
      <c r="AR79" s="6">
        <f t="shared" si="2"/>
        <v>2019</v>
      </c>
      <c r="AS79" s="6">
        <f t="shared" si="3"/>
        <v>1</v>
      </c>
    </row>
    <row r="80" spans="1:45">
      <c r="A80" t="s">
        <v>2393</v>
      </c>
      <c r="B80" t="s">
        <v>993</v>
      </c>
      <c r="C80" s="1">
        <v>205</v>
      </c>
      <c r="E80" s="97" t="s">
        <v>144</v>
      </c>
      <c r="F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0" s="4">
        <v>43434</v>
      </c>
      <c r="H80" s="4">
        <v>43469</v>
      </c>
      <c r="I80" s="80">
        <f>All_2[[#This Row],[Filled]]-All_2[[#This Row],[Vacant]]</f>
        <v>35</v>
      </c>
      <c r="J80" t="s">
        <v>1032</v>
      </c>
      <c r="L80" t="s">
        <v>2093</v>
      </c>
      <c r="M80" s="89"/>
      <c r="N80" s="4">
        <v>43433</v>
      </c>
      <c r="O80" s="4">
        <v>43439</v>
      </c>
      <c r="P80" s="80">
        <f>All_2[[#This Row],[Filled]] - All_2[[#This Row],[Interview.Date]]</f>
        <v>30</v>
      </c>
      <c r="Q80" s="80">
        <f>All_2[[#This Row],[Filled]]-All_2[[#This Row],[Date.Received]]</f>
        <v>36</v>
      </c>
      <c r="R80" s="80">
        <f>All_2[[#This Row],[Days]] - All_2[[#This Row],[Interview.to.Move.in]]</f>
        <v>5</v>
      </c>
      <c r="S80" s="80" t="str">
        <f>IF(All_2[[#This Row],[M.O.Date]]&lt;&gt;"","no","Yes")</f>
        <v>Yes</v>
      </c>
      <c r="T80" s="80" t="str">
        <f ca="1">IF(All_2[[#This Row],[Length.of.Stay]]&gt;364,"Yes","no")</f>
        <v>Yes</v>
      </c>
      <c r="U80" s="4"/>
      <c r="V80" s="80">
        <f ca="1">_xlfn.IFS(All_2[[#This Row],[M.O.Date]] = FALSE,TODAY()-All_2[[#This Row],[Filled]],All_2[[#This Row],[Extant]] = "no",All_2[[#This Row],[M.O.Date]] - All_2[[#This Row],[Filled]])</f>
        <v>392</v>
      </c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>
        <f t="shared" si="2"/>
        <v>2019</v>
      </c>
      <c r="AS80" s="6">
        <f t="shared" si="3"/>
        <v>1</v>
      </c>
    </row>
    <row r="81" spans="1:45">
      <c r="A81" t="s">
        <v>555</v>
      </c>
      <c r="B81" t="s">
        <v>26</v>
      </c>
      <c r="C81" s="1">
        <v>101</v>
      </c>
      <c r="E81" s="97" t="s">
        <v>966</v>
      </c>
      <c r="F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1" s="4">
        <v>43251</v>
      </c>
      <c r="H81" s="4">
        <v>43451</v>
      </c>
      <c r="I81" s="80">
        <f>All_2[[#This Row],[Filled]]-All_2[[#This Row],[Vacant]]</f>
        <v>200</v>
      </c>
      <c r="J81" t="s">
        <v>812</v>
      </c>
      <c r="L81" t="s">
        <v>6</v>
      </c>
      <c r="M81" t="s">
        <v>1734</v>
      </c>
      <c r="N81" s="4">
        <v>43419</v>
      </c>
      <c r="O81" s="4">
        <v>43440</v>
      </c>
      <c r="P81" s="80">
        <f>All_2[[#This Row],[Filled]] - All_2[[#This Row],[Interview.Date]]</f>
        <v>11</v>
      </c>
      <c r="Q81" s="80">
        <f>All_2[[#This Row],[Filled]]-All_2[[#This Row],[Date.Received]]</f>
        <v>32</v>
      </c>
      <c r="R81" s="80">
        <f>All_2[[#This Row],[Days]] - All_2[[#This Row],[Interview.to.Move.in]]</f>
        <v>189</v>
      </c>
      <c r="S81" s="80" t="str">
        <f>IF(All_2[[#This Row],[M.O.Date]]&lt;&gt;"","no","Yes")</f>
        <v>Yes</v>
      </c>
      <c r="T81" s="80" t="str">
        <f ca="1">IF(All_2[[#This Row],[Length.of.Stay]]&gt;364,"Yes","no")</f>
        <v>Yes</v>
      </c>
      <c r="U81" s="4"/>
      <c r="V81" s="80">
        <f ca="1">_xlfn.IFS(All_2[[#This Row],[M.O.Date]] = FALSE,TODAY()-All_2[[#This Row],[Filled]],All_2[[#This Row],[Extant]] = "no",All_2[[#This Row],[M.O.Date]] - All_2[[#This Row],[Filled]])</f>
        <v>410</v>
      </c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>
        <v>1</v>
      </c>
      <c r="AJ81" s="6"/>
      <c r="AK81" s="6"/>
      <c r="AL81" s="6"/>
      <c r="AM81" s="6"/>
      <c r="AN81" s="6"/>
      <c r="AO81" s="6">
        <v>1</v>
      </c>
      <c r="AP81" s="6"/>
      <c r="AQ81" s="6"/>
      <c r="AR81" s="6">
        <f t="shared" si="2"/>
        <v>2018</v>
      </c>
      <c r="AS81" s="6">
        <f t="shared" si="3"/>
        <v>12</v>
      </c>
    </row>
    <row r="82" spans="1:45">
      <c r="A82" t="s">
        <v>2392</v>
      </c>
      <c r="B82" t="s">
        <v>15</v>
      </c>
      <c r="C82" s="1">
        <v>322</v>
      </c>
      <c r="E82" s="97" t="s">
        <v>695</v>
      </c>
      <c r="F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2" s="4">
        <v>43312</v>
      </c>
      <c r="H82" s="4">
        <v>43424</v>
      </c>
      <c r="I82" s="80">
        <f>All_2[[#This Row],[Filled]]-All_2[[#This Row],[Vacant]]</f>
        <v>112</v>
      </c>
      <c r="J82" t="s">
        <v>2326</v>
      </c>
      <c r="L82" t="s">
        <v>862</v>
      </c>
      <c r="M82" t="s">
        <v>1638</v>
      </c>
      <c r="N82" s="4">
        <v>43402</v>
      </c>
      <c r="O82" s="4">
        <v>43405</v>
      </c>
      <c r="P82" s="80">
        <f>All_2[[#This Row],[Filled]] - All_2[[#This Row],[Interview.Date]]</f>
        <v>19</v>
      </c>
      <c r="Q82" s="80">
        <f>All_2[[#This Row],[Filled]]-All_2[[#This Row],[Date.Received]]</f>
        <v>22</v>
      </c>
      <c r="R82" s="80">
        <f>All_2[[#This Row],[Days]] - All_2[[#This Row],[Interview.to.Move.in]]</f>
        <v>93</v>
      </c>
      <c r="S82" s="80" t="str">
        <f>IF(All_2[[#This Row],[M.O.Date]]&lt;&gt;"","no","Yes")</f>
        <v>Yes</v>
      </c>
      <c r="T82" s="80" t="str">
        <f ca="1">IF(All_2[[#This Row],[Length.of.Stay]]&gt;364,"Yes","no")</f>
        <v>Yes</v>
      </c>
      <c r="U82" s="4"/>
      <c r="V82" s="80">
        <f ca="1">_xlfn.IFS(All_2[[#This Row],[M.O.Date]] = FALSE,TODAY()-All_2[[#This Row],[Filled]],All_2[[#This Row],[Extant]] = "no",All_2[[#This Row],[M.O.Date]] - All_2[[#This Row],[Filled]])</f>
        <v>437</v>
      </c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>
        <v>1</v>
      </c>
      <c r="AJ82" s="6"/>
      <c r="AK82" s="6">
        <v>1</v>
      </c>
      <c r="AL82" s="6"/>
      <c r="AM82" s="6"/>
      <c r="AN82" s="6"/>
      <c r="AO82" s="6"/>
      <c r="AP82" s="6"/>
      <c r="AQ82" s="6"/>
      <c r="AR82" s="6">
        <f t="shared" si="2"/>
        <v>2018</v>
      </c>
      <c r="AS82" s="6">
        <f t="shared" si="3"/>
        <v>11</v>
      </c>
    </row>
    <row r="83" spans="1:45">
      <c r="A83" t="s">
        <v>2391</v>
      </c>
      <c r="B83" t="s">
        <v>15</v>
      </c>
      <c r="C83" s="1">
        <v>319</v>
      </c>
      <c r="E83" s="97" t="s">
        <v>695</v>
      </c>
      <c r="F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3" s="4">
        <v>43343</v>
      </c>
      <c r="H83" s="4">
        <v>43424</v>
      </c>
      <c r="I83" s="80">
        <f>All_2[[#This Row],[Filled]]-All_2[[#This Row],[Vacant]]</f>
        <v>81</v>
      </c>
      <c r="J83" t="s">
        <v>2326</v>
      </c>
      <c r="L83" t="s">
        <v>862</v>
      </c>
      <c r="M83" t="s">
        <v>1638</v>
      </c>
      <c r="N83" s="4">
        <v>43402</v>
      </c>
      <c r="O83" s="4">
        <v>43405</v>
      </c>
      <c r="P83" s="80">
        <f>All_2[[#This Row],[Filled]] - All_2[[#This Row],[Interview.Date]]</f>
        <v>19</v>
      </c>
      <c r="Q83" s="80">
        <f>All_2[[#This Row],[Filled]]-All_2[[#This Row],[Date.Received]]</f>
        <v>22</v>
      </c>
      <c r="R83" s="80">
        <f>All_2[[#This Row],[Days]] - All_2[[#This Row],[Interview.to.Move.in]]</f>
        <v>62</v>
      </c>
      <c r="S83" s="80" t="str">
        <f>IF(All_2[[#This Row],[M.O.Date]]&lt;&gt;"","no","Yes")</f>
        <v>Yes</v>
      </c>
      <c r="T83" s="80" t="str">
        <f ca="1">IF(All_2[[#This Row],[Length.of.Stay]]&gt;364,"Yes","no")</f>
        <v>Yes</v>
      </c>
      <c r="U83" s="4"/>
      <c r="V83" s="80">
        <f ca="1">_xlfn.IFS(All_2[[#This Row],[M.O.Date]] = FALSE,TODAY()-All_2[[#This Row],[Filled]],All_2[[#This Row],[Extant]] = "no",All_2[[#This Row],[M.O.Date]] - All_2[[#This Row],[Filled]])</f>
        <v>437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>
        <v>1</v>
      </c>
      <c r="AJ83" s="6"/>
      <c r="AK83" s="6"/>
      <c r="AL83" s="6"/>
      <c r="AM83" s="6"/>
      <c r="AN83" s="6"/>
      <c r="AO83" s="6"/>
      <c r="AP83" s="6">
        <v>1</v>
      </c>
      <c r="AQ83" s="6">
        <v>1</v>
      </c>
      <c r="AR83" s="6">
        <f t="shared" si="2"/>
        <v>2018</v>
      </c>
      <c r="AS83" s="6">
        <f t="shared" si="3"/>
        <v>11</v>
      </c>
    </row>
    <row r="84" spans="1:45">
      <c r="A84" t="s">
        <v>2390</v>
      </c>
      <c r="B84" t="s">
        <v>830</v>
      </c>
      <c r="C84" s="1">
        <v>415</v>
      </c>
      <c r="E84" s="97" t="s">
        <v>144</v>
      </c>
      <c r="F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4" s="4">
        <v>43343</v>
      </c>
      <c r="H84" s="4">
        <v>43424</v>
      </c>
      <c r="I84" s="80">
        <f>All_2[[#This Row],[Filled]]-All_2[[#This Row],[Vacant]]</f>
        <v>81</v>
      </c>
      <c r="J84" t="s">
        <v>812</v>
      </c>
      <c r="L84" t="s">
        <v>144</v>
      </c>
      <c r="N84" s="4"/>
      <c r="O84" s="2">
        <v>43406</v>
      </c>
      <c r="P84" s="80">
        <f>All_2[[#This Row],[Filled]] - All_2[[#This Row],[Interview.Date]]</f>
        <v>18</v>
      </c>
      <c r="Q84" s="80"/>
      <c r="R84" s="80">
        <f>All_2[[#This Row],[Days]] - All_2[[#This Row],[Interview.to.Move.in]]</f>
        <v>63</v>
      </c>
      <c r="S84" s="80" t="str">
        <f>IF(All_2[[#This Row],[M.O.Date]]&lt;&gt;"","no","Yes")</f>
        <v>Yes</v>
      </c>
      <c r="T84" s="80" t="str">
        <f ca="1">IF(All_2[[#This Row],[Length.of.Stay]]&gt;364,"Yes","no")</f>
        <v>Yes</v>
      </c>
      <c r="U84" s="4"/>
      <c r="V84" s="80">
        <f ca="1">_xlfn.IFS(All_2[[#This Row],[M.O.Date]] = FALSE,TODAY()-All_2[[#This Row],[Filled]],All_2[[#This Row],[Extant]] = "no",All_2[[#This Row],[M.O.Date]] - All_2[[#This Row],[Filled]])</f>
        <v>437</v>
      </c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>
        <v>1</v>
      </c>
      <c r="AI84" s="6"/>
      <c r="AJ84" s="6"/>
      <c r="AK84" s="6"/>
      <c r="AL84" s="6"/>
      <c r="AM84" s="6">
        <v>1</v>
      </c>
      <c r="AN84" s="6"/>
      <c r="AO84" s="6"/>
      <c r="AP84" s="6"/>
      <c r="AQ84" s="6"/>
      <c r="AR84" s="6">
        <f t="shared" si="2"/>
        <v>2018</v>
      </c>
      <c r="AS84" s="6">
        <f t="shared" si="3"/>
        <v>11</v>
      </c>
    </row>
    <row r="85" spans="1:45">
      <c r="A85" t="s">
        <v>2389</v>
      </c>
      <c r="B85" t="s">
        <v>15</v>
      </c>
      <c r="C85" s="1">
        <v>214</v>
      </c>
      <c r="E85" s="97" t="s">
        <v>695</v>
      </c>
      <c r="F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5" s="4">
        <v>43390</v>
      </c>
      <c r="H85" s="4">
        <v>43418</v>
      </c>
      <c r="I85" s="80">
        <f>All_2[[#This Row],[Filled]]-All_2[[#This Row],[Vacant]]</f>
        <v>28</v>
      </c>
      <c r="J85" t="s">
        <v>2326</v>
      </c>
      <c r="L85" t="s">
        <v>1914</v>
      </c>
      <c r="M85" t="s">
        <v>1638</v>
      </c>
      <c r="N85" s="4">
        <v>43402</v>
      </c>
      <c r="O85" s="4">
        <v>43405</v>
      </c>
      <c r="P85" s="80">
        <f>All_2[[#This Row],[Filled]] - All_2[[#This Row],[Interview.Date]]</f>
        <v>13</v>
      </c>
      <c r="Q85" s="80">
        <f>All_2[[#This Row],[Filled]]-All_2[[#This Row],[Date.Received]]</f>
        <v>16</v>
      </c>
      <c r="R85" s="80">
        <f>All_2[[#This Row],[Days]] - All_2[[#This Row],[Interview.to.Move.in]]</f>
        <v>15</v>
      </c>
      <c r="S85" s="80" t="str">
        <f>IF(All_2[[#This Row],[M.O.Date]]&lt;&gt;"","no","Yes")</f>
        <v>Yes</v>
      </c>
      <c r="T85" s="80" t="str">
        <f ca="1">IF(All_2[[#This Row],[Length.of.Stay]]&gt;364,"Yes","no")</f>
        <v>Yes</v>
      </c>
      <c r="U85" s="4"/>
      <c r="V85" s="80">
        <f ca="1">_xlfn.IFS(All_2[[#This Row],[M.O.Date]] = FALSE,TODAY()-All_2[[#This Row],[Filled]],All_2[[#This Row],[Extant]] = "no",All_2[[#This Row],[M.O.Date]] - All_2[[#This Row],[Filled]])</f>
        <v>443</v>
      </c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>
        <v>1</v>
      </c>
      <c r="AJ85" s="6"/>
      <c r="AK85" s="6"/>
      <c r="AL85" s="6"/>
      <c r="AM85" s="6"/>
      <c r="AN85" s="6"/>
      <c r="AO85" s="6">
        <v>1</v>
      </c>
      <c r="AP85" s="6"/>
      <c r="AQ85" s="6"/>
      <c r="AR85" s="6">
        <f t="shared" si="2"/>
        <v>2018</v>
      </c>
      <c r="AS85" s="6">
        <f t="shared" si="3"/>
        <v>11</v>
      </c>
    </row>
    <row r="86" spans="1:45">
      <c r="A86" t="s">
        <v>2388</v>
      </c>
      <c r="B86" t="s">
        <v>15</v>
      </c>
      <c r="C86" s="1">
        <v>418</v>
      </c>
      <c r="E86" s="97" t="s">
        <v>695</v>
      </c>
      <c r="F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6" s="4">
        <v>43331</v>
      </c>
      <c r="H86" s="4">
        <v>43418</v>
      </c>
      <c r="I86" s="80">
        <f>All_2[[#This Row],[Filled]]-All_2[[#This Row],[Vacant]]</f>
        <v>87</v>
      </c>
      <c r="J86" t="s">
        <v>2326</v>
      </c>
      <c r="L86" t="s">
        <v>1914</v>
      </c>
      <c r="M86" t="s">
        <v>1638</v>
      </c>
      <c r="N86" s="4">
        <v>43402</v>
      </c>
      <c r="O86" s="4">
        <v>43405</v>
      </c>
      <c r="P86" s="80">
        <f>All_2[[#This Row],[Filled]] - All_2[[#This Row],[Interview.Date]]</f>
        <v>13</v>
      </c>
      <c r="Q86" s="80">
        <f>All_2[[#This Row],[Filled]]-All_2[[#This Row],[Date.Received]]</f>
        <v>16</v>
      </c>
      <c r="R86" s="80">
        <f>All_2[[#This Row],[Days]] - All_2[[#This Row],[Interview.to.Move.in]]</f>
        <v>74</v>
      </c>
      <c r="S86" s="80" t="str">
        <f>IF(All_2[[#This Row],[M.O.Date]]&lt;&gt;"","no","Yes")</f>
        <v>Yes</v>
      </c>
      <c r="T86" s="80" t="str">
        <f ca="1">IF(All_2[[#This Row],[Length.of.Stay]]&gt;364,"Yes","no")</f>
        <v>Yes</v>
      </c>
      <c r="U86" s="4"/>
      <c r="V86" s="80">
        <f ca="1">_xlfn.IFS(All_2[[#This Row],[M.O.Date]] = FALSE,TODAY()-All_2[[#This Row],[Filled]],All_2[[#This Row],[Extant]] = "no",All_2[[#This Row],[M.O.Date]] - All_2[[#This Row],[Filled]])</f>
        <v>443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>
        <v>1</v>
      </c>
      <c r="AJ86" s="6"/>
      <c r="AK86" s="6"/>
      <c r="AL86" s="6"/>
      <c r="AM86" s="6">
        <v>1</v>
      </c>
      <c r="AN86" s="6"/>
      <c r="AO86" s="6"/>
      <c r="AP86" s="6"/>
      <c r="AQ86" s="6"/>
      <c r="AR86" s="6">
        <f t="shared" si="2"/>
        <v>2018</v>
      </c>
      <c r="AS86" s="6">
        <f t="shared" si="3"/>
        <v>11</v>
      </c>
    </row>
    <row r="87" spans="1:45">
      <c r="A87" t="s">
        <v>2387</v>
      </c>
      <c r="B87" t="s">
        <v>15</v>
      </c>
      <c r="C87" s="1">
        <v>524</v>
      </c>
      <c r="E87" s="97" t="s">
        <v>695</v>
      </c>
      <c r="F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7" s="4">
        <v>43312</v>
      </c>
      <c r="H87" s="4">
        <v>43418</v>
      </c>
      <c r="I87" s="80">
        <f>All_2[[#This Row],[Filled]]-All_2[[#This Row],[Vacant]]</f>
        <v>106</v>
      </c>
      <c r="J87" t="s">
        <v>2326</v>
      </c>
      <c r="L87" t="s">
        <v>862</v>
      </c>
      <c r="M87" t="s">
        <v>1638</v>
      </c>
      <c r="N87" s="4">
        <v>43402</v>
      </c>
      <c r="O87" s="4">
        <v>43405</v>
      </c>
      <c r="P87" s="80">
        <f>All_2[[#This Row],[Filled]] - All_2[[#This Row],[Interview.Date]]</f>
        <v>13</v>
      </c>
      <c r="Q87" s="80">
        <f>All_2[[#This Row],[Filled]]-All_2[[#This Row],[Date.Received]]</f>
        <v>16</v>
      </c>
      <c r="R87" s="80">
        <f>All_2[[#This Row],[Days]] - All_2[[#This Row],[Interview.to.Move.in]]</f>
        <v>93</v>
      </c>
      <c r="S87" s="80" t="str">
        <f>IF(All_2[[#This Row],[M.O.Date]]&lt;&gt;"","no","Yes")</f>
        <v>Yes</v>
      </c>
      <c r="T87" s="80" t="str">
        <f ca="1">IF(All_2[[#This Row],[Length.of.Stay]]&gt;364,"Yes","no")</f>
        <v>Yes</v>
      </c>
      <c r="U87" s="4"/>
      <c r="V87" s="80">
        <f ca="1">_xlfn.IFS(All_2[[#This Row],[M.O.Date]] = FALSE,TODAY()-All_2[[#This Row],[Filled]],All_2[[#This Row],[Extant]] = "no",All_2[[#This Row],[M.O.Date]] - All_2[[#This Row],[Filled]])</f>
        <v>443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>
        <f t="shared" si="2"/>
        <v>2018</v>
      </c>
      <c r="AS87" s="6">
        <f t="shared" si="3"/>
        <v>11</v>
      </c>
    </row>
    <row r="88" spans="1:45">
      <c r="A88" t="s">
        <v>2386</v>
      </c>
      <c r="B88" t="s">
        <v>15</v>
      </c>
      <c r="C88" s="1">
        <v>521</v>
      </c>
      <c r="E88" s="97" t="s">
        <v>695</v>
      </c>
      <c r="F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8" s="4">
        <v>43373</v>
      </c>
      <c r="H88" s="4">
        <v>43418</v>
      </c>
      <c r="I88" s="80">
        <f>All_2[[#This Row],[Filled]]-All_2[[#This Row],[Vacant]]</f>
        <v>45</v>
      </c>
      <c r="J88" t="s">
        <v>2326</v>
      </c>
      <c r="L88" t="s">
        <v>2382</v>
      </c>
      <c r="M88" t="s">
        <v>1638</v>
      </c>
      <c r="N88" s="4">
        <v>43402</v>
      </c>
      <c r="O88" s="4">
        <v>43405</v>
      </c>
      <c r="P88" s="80">
        <f>All_2[[#This Row],[Filled]] - All_2[[#This Row],[Interview.Date]]</f>
        <v>13</v>
      </c>
      <c r="Q88" s="80">
        <f>All_2[[#This Row],[Filled]]-All_2[[#This Row],[Date.Received]]</f>
        <v>16</v>
      </c>
      <c r="R88" s="80">
        <f>All_2[[#This Row],[Days]] - All_2[[#This Row],[Interview.to.Move.in]]</f>
        <v>32</v>
      </c>
      <c r="S88" s="80" t="str">
        <f>IF(All_2[[#This Row],[M.O.Date]]&lt;&gt;"","no","Yes")</f>
        <v>Yes</v>
      </c>
      <c r="T88" s="80" t="str">
        <f ca="1">IF(All_2[[#This Row],[Length.of.Stay]]&gt;364,"Yes","no")</f>
        <v>Yes</v>
      </c>
      <c r="U88" s="4"/>
      <c r="V88" s="80">
        <f ca="1">_xlfn.IFS(All_2[[#This Row],[M.O.Date]] = FALSE,TODAY()-All_2[[#This Row],[Filled]],All_2[[#This Row],[Extant]] = "no",All_2[[#This Row],[M.O.Date]] - All_2[[#This Row],[Filled]])</f>
        <v>443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>
        <v>1</v>
      </c>
      <c r="AJ88" s="6"/>
      <c r="AK88" s="6"/>
      <c r="AL88" s="6"/>
      <c r="AM88" s="6"/>
      <c r="AN88" s="6"/>
      <c r="AO88" s="6">
        <v>1</v>
      </c>
      <c r="AP88" s="6"/>
      <c r="AQ88" s="6"/>
      <c r="AR88" s="6">
        <f t="shared" si="2"/>
        <v>2018</v>
      </c>
      <c r="AS88" s="6">
        <f t="shared" si="3"/>
        <v>11</v>
      </c>
    </row>
    <row r="89" spans="1:45">
      <c r="A89" t="s">
        <v>2385</v>
      </c>
      <c r="B89" t="s">
        <v>15</v>
      </c>
      <c r="C89" s="1">
        <v>406</v>
      </c>
      <c r="E89" s="97" t="s">
        <v>695</v>
      </c>
      <c r="F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9" s="4">
        <v>43312</v>
      </c>
      <c r="H89" s="4">
        <v>43418</v>
      </c>
      <c r="I89" s="80">
        <f>All_2[[#This Row],[Filled]]-All_2[[#This Row],[Vacant]]</f>
        <v>106</v>
      </c>
      <c r="J89" t="s">
        <v>2326</v>
      </c>
      <c r="L89" t="s">
        <v>1914</v>
      </c>
      <c r="M89" t="s">
        <v>1638</v>
      </c>
      <c r="N89" s="4">
        <v>43402</v>
      </c>
      <c r="O89" s="4">
        <v>43405</v>
      </c>
      <c r="P89" s="80">
        <f>All_2[[#This Row],[Filled]] - All_2[[#This Row],[Interview.Date]]</f>
        <v>13</v>
      </c>
      <c r="Q89" s="80">
        <f>All_2[[#This Row],[Filled]]-All_2[[#This Row],[Date.Received]]</f>
        <v>16</v>
      </c>
      <c r="R89" s="80">
        <f>All_2[[#This Row],[Days]] - All_2[[#This Row],[Interview.to.Move.in]]</f>
        <v>93</v>
      </c>
      <c r="S89" s="80" t="str">
        <f>IF(All_2[[#This Row],[M.O.Date]]&lt;&gt;"","no","Yes")</f>
        <v>Yes</v>
      </c>
      <c r="T89" s="80" t="str">
        <f ca="1">IF(All_2[[#This Row],[Length.of.Stay]]&gt;364,"Yes","no")</f>
        <v>Yes</v>
      </c>
      <c r="U89" s="4"/>
      <c r="V89" s="80">
        <f ca="1">_xlfn.IFS(All_2[[#This Row],[M.O.Date]] = FALSE,TODAY()-All_2[[#This Row],[Filled]],All_2[[#This Row],[Extant]] = "no",All_2[[#This Row],[M.O.Date]] - All_2[[#This Row],[Filled]])</f>
        <v>443</v>
      </c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>
        <v>1</v>
      </c>
      <c r="AI89" s="6"/>
      <c r="AJ89" s="6"/>
      <c r="AK89" s="6"/>
      <c r="AL89" s="6"/>
      <c r="AM89" s="6">
        <v>1</v>
      </c>
      <c r="AN89" s="6"/>
      <c r="AO89" s="6"/>
      <c r="AP89" s="6"/>
      <c r="AQ89" s="6"/>
      <c r="AR89" s="6">
        <f t="shared" si="2"/>
        <v>2018</v>
      </c>
      <c r="AS89" s="6">
        <f t="shared" si="3"/>
        <v>11</v>
      </c>
    </row>
    <row r="90" spans="1:45">
      <c r="A90" t="s">
        <v>2384</v>
      </c>
      <c r="B90" t="s">
        <v>15</v>
      </c>
      <c r="C90" s="1">
        <v>409</v>
      </c>
      <c r="E90" s="97" t="s">
        <v>695</v>
      </c>
      <c r="F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0" s="4">
        <v>43343</v>
      </c>
      <c r="H90" s="4">
        <v>43412</v>
      </c>
      <c r="I90" s="80">
        <f>All_2[[#This Row],[Filled]]-All_2[[#This Row],[Vacant]]</f>
        <v>69</v>
      </c>
      <c r="J90" t="s">
        <v>2326</v>
      </c>
      <c r="L90" t="s">
        <v>914</v>
      </c>
      <c r="M90" t="s">
        <v>1638</v>
      </c>
      <c r="N90" s="4">
        <v>43402</v>
      </c>
      <c r="O90" s="4">
        <v>43405</v>
      </c>
      <c r="P90" s="80">
        <f>All_2[[#This Row],[Filled]] - All_2[[#This Row],[Interview.Date]]</f>
        <v>7</v>
      </c>
      <c r="Q90" s="80">
        <f>All_2[[#This Row],[Filled]]-All_2[[#This Row],[Date.Received]]</f>
        <v>10</v>
      </c>
      <c r="R90" s="80">
        <f>All_2[[#This Row],[Days]] - All_2[[#This Row],[Interview.to.Move.in]]</f>
        <v>62</v>
      </c>
      <c r="S90" s="80" t="str">
        <f>IF(All_2[[#This Row],[M.O.Date]]&lt;&gt;"","no","Yes")</f>
        <v>Yes</v>
      </c>
      <c r="T90" s="80" t="str">
        <f ca="1">IF(All_2[[#This Row],[Length.of.Stay]]&gt;364,"Yes","no")</f>
        <v>Yes</v>
      </c>
      <c r="U90" s="4"/>
      <c r="V90" s="80">
        <f ca="1">_xlfn.IFS(All_2[[#This Row],[M.O.Date]] = FALSE,TODAY()-All_2[[#This Row],[Filled]],All_2[[#This Row],[Extant]] = "no",All_2[[#This Row],[M.O.Date]] - All_2[[#This Row],[Filled]])</f>
        <v>449</v>
      </c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>
        <v>1</v>
      </c>
      <c r="AI90" s="6"/>
      <c r="AJ90" s="6"/>
      <c r="AK90" s="6"/>
      <c r="AL90" s="6"/>
      <c r="AM90" s="6"/>
      <c r="AN90" s="6"/>
      <c r="AO90" s="6">
        <v>1</v>
      </c>
      <c r="AP90" s="6"/>
      <c r="AQ90" s="6"/>
      <c r="AR90" s="6">
        <f t="shared" si="2"/>
        <v>2018</v>
      </c>
      <c r="AS90" s="6">
        <f t="shared" si="3"/>
        <v>11</v>
      </c>
    </row>
    <row r="91" spans="1:45">
      <c r="A91" t="s">
        <v>2383</v>
      </c>
      <c r="B91" t="s">
        <v>15</v>
      </c>
      <c r="C91" s="1">
        <v>327</v>
      </c>
      <c r="E91" s="97" t="s">
        <v>695</v>
      </c>
      <c r="F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" s="4">
        <v>43312</v>
      </c>
      <c r="H91" s="4">
        <v>43412</v>
      </c>
      <c r="I91" s="80">
        <f>All_2[[#This Row],[Filled]]-All_2[[#This Row],[Vacant]]</f>
        <v>100</v>
      </c>
      <c r="J91" t="s">
        <v>2326</v>
      </c>
      <c r="L91" t="s">
        <v>2382</v>
      </c>
      <c r="M91" t="s">
        <v>1638</v>
      </c>
      <c r="N91" s="4">
        <v>43402</v>
      </c>
      <c r="O91" s="4">
        <v>43405</v>
      </c>
      <c r="P91" s="80">
        <f>All_2[[#This Row],[Filled]] - All_2[[#This Row],[Interview.Date]]</f>
        <v>7</v>
      </c>
      <c r="Q91" s="80">
        <f>All_2[[#This Row],[Filled]]-All_2[[#This Row],[Date.Received]]</f>
        <v>10</v>
      </c>
      <c r="R91" s="80">
        <f>All_2[[#This Row],[Days]] - All_2[[#This Row],[Interview.to.Move.in]]</f>
        <v>93</v>
      </c>
      <c r="S91" s="80" t="str">
        <f>IF(All_2[[#This Row],[M.O.Date]]&lt;&gt;"","no","Yes")</f>
        <v>Yes</v>
      </c>
      <c r="T91" s="80" t="str">
        <f ca="1">IF(All_2[[#This Row],[Length.of.Stay]]&gt;364,"Yes","no")</f>
        <v>Yes</v>
      </c>
      <c r="U91" s="4"/>
      <c r="V91" s="80">
        <f ca="1">_xlfn.IFS(All_2[[#This Row],[M.O.Date]] = FALSE,TODAY()-All_2[[#This Row],[Filled]],All_2[[#This Row],[Extant]] = "no",All_2[[#This Row],[M.O.Date]] - All_2[[#This Row],[Filled]])</f>
        <v>449</v>
      </c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>
        <v>1</v>
      </c>
      <c r="AJ91" s="6"/>
      <c r="AK91" s="6"/>
      <c r="AL91" s="6"/>
      <c r="AM91" s="6"/>
      <c r="AN91" s="6"/>
      <c r="AO91" s="6">
        <v>1</v>
      </c>
      <c r="AP91" s="6"/>
      <c r="AQ91" s="6"/>
      <c r="AR91" s="6">
        <f t="shared" si="2"/>
        <v>2018</v>
      </c>
      <c r="AS91" s="6">
        <f t="shared" si="3"/>
        <v>11</v>
      </c>
    </row>
    <row r="92" spans="1:45">
      <c r="A92" t="s">
        <v>820</v>
      </c>
      <c r="B92" t="s">
        <v>15</v>
      </c>
      <c r="C92" s="1">
        <v>417</v>
      </c>
      <c r="E92" s="97" t="s">
        <v>695</v>
      </c>
      <c r="F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2" s="4">
        <v>43343</v>
      </c>
      <c r="H92" s="4">
        <v>43412</v>
      </c>
      <c r="I92" s="80">
        <f>All_2[[#This Row],[Filled]]-All_2[[#This Row],[Vacant]]</f>
        <v>69</v>
      </c>
      <c r="J92" t="s">
        <v>2326</v>
      </c>
      <c r="L92" t="s">
        <v>2382</v>
      </c>
      <c r="M92" t="s">
        <v>1638</v>
      </c>
      <c r="N92" s="4">
        <v>43402</v>
      </c>
      <c r="O92" s="4">
        <v>43405</v>
      </c>
      <c r="P92" s="80">
        <f>All_2[[#This Row],[Filled]] - All_2[[#This Row],[Interview.Date]]</f>
        <v>7</v>
      </c>
      <c r="Q92" s="80">
        <f>All_2[[#This Row],[Filled]]-All_2[[#This Row],[Date.Received]]</f>
        <v>10</v>
      </c>
      <c r="R92" s="80">
        <f>All_2[[#This Row],[Days]] - All_2[[#This Row],[Interview.to.Move.in]]</f>
        <v>62</v>
      </c>
      <c r="S92" s="80" t="str">
        <f>IF(All_2[[#This Row],[M.O.Date]]&lt;&gt;"","no","Yes")</f>
        <v>no</v>
      </c>
      <c r="T92" s="80" t="str">
        <f ca="1">IF(All_2[[#This Row],[Length.of.Stay]]&gt;364,"Yes","no")</f>
        <v>no</v>
      </c>
      <c r="U92" s="4">
        <v>43738</v>
      </c>
      <c r="V92" s="80">
        <f ca="1">_xlfn.IFS(All_2[[#This Row],[M.O.Date]] = FALSE,TODAY()-All_2[[#This Row],[Filled]],All_2[[#This Row],[Extant]] = "no",All_2[[#This Row],[M.O.Date]] - All_2[[#This Row],[Filled]])</f>
        <v>326</v>
      </c>
      <c r="W92" t="s">
        <v>125</v>
      </c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>
        <f t="shared" si="2"/>
        <v>2018</v>
      </c>
      <c r="AS92" s="6">
        <f t="shared" si="3"/>
        <v>11</v>
      </c>
    </row>
    <row r="93" spans="1:45">
      <c r="A93" t="s">
        <v>2381</v>
      </c>
      <c r="B93" t="s">
        <v>15</v>
      </c>
      <c r="C93" s="1">
        <v>303</v>
      </c>
      <c r="E93" s="97" t="s">
        <v>695</v>
      </c>
      <c r="F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3" s="4">
        <v>43323</v>
      </c>
      <c r="H93" s="4">
        <v>43412</v>
      </c>
      <c r="I93" s="80">
        <f>All_2[[#This Row],[Filled]]-All_2[[#This Row],[Vacant]]</f>
        <v>89</v>
      </c>
      <c r="J93" t="s">
        <v>2326</v>
      </c>
      <c r="L93" t="s">
        <v>914</v>
      </c>
      <c r="M93" t="s">
        <v>1638</v>
      </c>
      <c r="N93" s="4">
        <v>43402</v>
      </c>
      <c r="O93" s="4">
        <v>43405</v>
      </c>
      <c r="P93" s="80">
        <f>All_2[[#This Row],[Filled]] - All_2[[#This Row],[Interview.Date]]</f>
        <v>7</v>
      </c>
      <c r="Q93" s="80">
        <f>All_2[[#This Row],[Filled]]-All_2[[#This Row],[Date.Received]]</f>
        <v>10</v>
      </c>
      <c r="R93" s="80">
        <f>All_2[[#This Row],[Days]] - All_2[[#This Row],[Interview.to.Move.in]]</f>
        <v>82</v>
      </c>
      <c r="S93" s="80" t="str">
        <f>IF(All_2[[#This Row],[M.O.Date]]&lt;&gt;"","no","Yes")</f>
        <v>Yes</v>
      </c>
      <c r="T93" s="80" t="str">
        <f ca="1">IF(All_2[[#This Row],[Length.of.Stay]]&gt;364,"Yes","no")</f>
        <v>Yes</v>
      </c>
      <c r="U93" s="4"/>
      <c r="V93" s="80">
        <f ca="1">_xlfn.IFS(All_2[[#This Row],[M.O.Date]] = FALSE,TODAY()-All_2[[#This Row],[Filled]],All_2[[#This Row],[Extant]] = "no",All_2[[#This Row],[M.O.Date]] - All_2[[#This Row],[Filled]])</f>
        <v>449</v>
      </c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>
        <v>1</v>
      </c>
      <c r="AI93" s="6"/>
      <c r="AJ93" s="6"/>
      <c r="AK93" s="6"/>
      <c r="AL93" s="6"/>
      <c r="AM93" s="6"/>
      <c r="AN93" s="6"/>
      <c r="AO93" s="6">
        <v>1</v>
      </c>
      <c r="AP93" s="6"/>
      <c r="AQ93" s="6"/>
      <c r="AR93" s="6">
        <f t="shared" si="2"/>
        <v>2018</v>
      </c>
      <c r="AS93" s="6">
        <f t="shared" si="3"/>
        <v>11</v>
      </c>
    </row>
    <row r="94" spans="1:45">
      <c r="A94" t="s">
        <v>2380</v>
      </c>
      <c r="B94" t="s">
        <v>15</v>
      </c>
      <c r="C94" s="1">
        <v>413</v>
      </c>
      <c r="E94" s="97" t="s">
        <v>695</v>
      </c>
      <c r="F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" s="4">
        <v>43343</v>
      </c>
      <c r="H94" s="4">
        <v>43412</v>
      </c>
      <c r="I94" s="80">
        <f>All_2[[#This Row],[Filled]]-All_2[[#This Row],[Vacant]]</f>
        <v>69</v>
      </c>
      <c r="J94" t="s">
        <v>2326</v>
      </c>
      <c r="L94" t="s">
        <v>914</v>
      </c>
      <c r="M94" t="s">
        <v>1638</v>
      </c>
      <c r="N94" s="4">
        <v>43402</v>
      </c>
      <c r="O94" s="4">
        <v>43405</v>
      </c>
      <c r="P94" s="80">
        <f>All_2[[#This Row],[Filled]] - All_2[[#This Row],[Interview.Date]]</f>
        <v>7</v>
      </c>
      <c r="Q94" s="80">
        <f>All_2[[#This Row],[Filled]]-All_2[[#This Row],[Date.Received]]</f>
        <v>10</v>
      </c>
      <c r="R94" s="80">
        <f>All_2[[#This Row],[Days]] - All_2[[#This Row],[Interview.to.Move.in]]</f>
        <v>62</v>
      </c>
      <c r="S94" s="80" t="str">
        <f>IF(All_2[[#This Row],[M.O.Date]]&lt;&gt;"","no","Yes")</f>
        <v>no</v>
      </c>
      <c r="T94" s="80" t="str">
        <f ca="1">IF(All_2[[#This Row],[Length.of.Stay]]&gt;364,"Yes","no")</f>
        <v>no</v>
      </c>
      <c r="U94" s="4">
        <v>43555</v>
      </c>
      <c r="V94" s="80">
        <f ca="1">_xlfn.IFS(All_2[[#This Row],[M.O.Date]] = FALSE,TODAY()-All_2[[#This Row],[Filled]],All_2[[#This Row],[Extant]] = "no",All_2[[#This Row],[M.O.Date]] - All_2[[#This Row],[Filled]])</f>
        <v>143</v>
      </c>
      <c r="W94" t="s">
        <v>1003</v>
      </c>
      <c r="X94" s="6"/>
      <c r="Y94" s="6">
        <v>1</v>
      </c>
      <c r="Z94" s="6"/>
      <c r="AA94" s="6"/>
      <c r="AB94" s="6"/>
      <c r="AC94" s="6"/>
      <c r="AD94" s="6"/>
      <c r="AE94" s="6"/>
      <c r="AF94" s="6"/>
      <c r="AG94" s="6"/>
      <c r="AH94" s="6">
        <v>1</v>
      </c>
      <c r="AI94" s="6"/>
      <c r="AJ94" s="6"/>
      <c r="AK94" s="6"/>
      <c r="AL94" s="6"/>
      <c r="AM94" s="6"/>
      <c r="AN94" s="6"/>
      <c r="AO94" s="6">
        <v>1</v>
      </c>
      <c r="AP94" s="6"/>
      <c r="AQ94" s="6"/>
      <c r="AR94" s="6">
        <f t="shared" si="2"/>
        <v>2018</v>
      </c>
      <c r="AS94" s="6">
        <f t="shared" si="3"/>
        <v>11</v>
      </c>
    </row>
    <row r="95" spans="1:45">
      <c r="A95" t="s">
        <v>2379</v>
      </c>
      <c r="B95" t="s">
        <v>830</v>
      </c>
      <c r="C95" s="1">
        <v>314</v>
      </c>
      <c r="E95" s="97" t="s">
        <v>144</v>
      </c>
      <c r="F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5" s="4">
        <v>43190</v>
      </c>
      <c r="H95" s="4">
        <v>43406</v>
      </c>
      <c r="I95" s="80">
        <f>All_2[[#This Row],[Filled]]-All_2[[#This Row],[Vacant]]</f>
        <v>216</v>
      </c>
      <c r="J95" t="s">
        <v>812</v>
      </c>
      <c r="L95" t="s">
        <v>144</v>
      </c>
      <c r="N95" s="4"/>
      <c r="O95" s="2">
        <v>43364</v>
      </c>
      <c r="P95" s="80">
        <f>All_2[[#This Row],[Filled]] - All_2[[#This Row],[Interview.Date]]</f>
        <v>42</v>
      </c>
      <c r="Q95" s="80"/>
      <c r="R95" s="80">
        <f>All_2[[#This Row],[Days]] - All_2[[#This Row],[Interview.to.Move.in]]</f>
        <v>174</v>
      </c>
      <c r="S95" s="80" t="str">
        <f>IF(All_2[[#This Row],[M.O.Date]]&lt;&gt;"","no","Yes")</f>
        <v>Yes</v>
      </c>
      <c r="T95" s="80" t="str">
        <f ca="1">IF(All_2[[#This Row],[Length.of.Stay]]&gt;364,"Yes","no")</f>
        <v>Yes</v>
      </c>
      <c r="U95" s="4"/>
      <c r="V95" s="80">
        <f ca="1">_xlfn.IFS(All_2[[#This Row],[M.O.Date]] = FALSE,TODAY()-All_2[[#This Row],[Filled]],All_2[[#This Row],[Extant]] = "no",All_2[[#This Row],[M.O.Date]] - All_2[[#This Row],[Filled]])</f>
        <v>455</v>
      </c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>
        <v>1</v>
      </c>
      <c r="AJ95" s="6"/>
      <c r="AK95" s="6"/>
      <c r="AL95" s="6"/>
      <c r="AM95" s="6">
        <v>1</v>
      </c>
      <c r="AN95" s="6"/>
      <c r="AO95" s="6"/>
      <c r="AP95" s="6"/>
      <c r="AQ95" s="6"/>
      <c r="AR95" s="6">
        <f t="shared" si="2"/>
        <v>2018</v>
      </c>
      <c r="AS95" s="6">
        <f t="shared" si="3"/>
        <v>11</v>
      </c>
    </row>
    <row r="96" spans="1:45">
      <c r="A96" t="s">
        <v>2378</v>
      </c>
      <c r="B96" t="s">
        <v>15</v>
      </c>
      <c r="C96" s="1">
        <v>205</v>
      </c>
      <c r="E96" s="97" t="s">
        <v>695</v>
      </c>
      <c r="F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6" s="4">
        <v>43373</v>
      </c>
      <c r="H96" s="4">
        <v>43404</v>
      </c>
      <c r="I96" s="80">
        <f>All_2[[#This Row],[Filled]]-All_2[[#This Row],[Vacant]]</f>
        <v>31</v>
      </c>
      <c r="J96" t="s">
        <v>1033</v>
      </c>
      <c r="K96" t="s">
        <v>695</v>
      </c>
      <c r="L96" t="s">
        <v>2333</v>
      </c>
      <c r="M96" t="s">
        <v>1415</v>
      </c>
      <c r="O96" s="4">
        <v>43388</v>
      </c>
      <c r="P96" s="80">
        <f>All_2[[#This Row],[Filled]] - All_2[[#This Row],[Interview.Date]]</f>
        <v>16</v>
      </c>
      <c r="Q96" s="80"/>
      <c r="R96" s="80">
        <f>All_2[[#This Row],[Days]] - All_2[[#This Row],[Interview.to.Move.in]]</f>
        <v>15</v>
      </c>
      <c r="S96" s="80" t="str">
        <f>IF(All_2[[#This Row],[M.O.Date]]&lt;&gt;"","no","Yes")</f>
        <v>Yes</v>
      </c>
      <c r="T96" s="80" t="str">
        <f ca="1">IF(All_2[[#This Row],[Length.of.Stay]]&gt;364,"Yes","no")</f>
        <v>Yes</v>
      </c>
      <c r="U96" s="4"/>
      <c r="V96" s="80">
        <f ca="1">_xlfn.IFS(All_2[[#This Row],[M.O.Date]] = FALSE,TODAY()-All_2[[#This Row],[Filled]],All_2[[#This Row],[Extant]] = "no",All_2[[#This Row],[M.O.Date]] - All_2[[#This Row],[Filled]])</f>
        <v>457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>
        <v>1</v>
      </c>
      <c r="AI96" s="6"/>
      <c r="AJ96" s="6"/>
      <c r="AK96" s="6"/>
      <c r="AL96" s="6"/>
      <c r="AM96" s="6">
        <v>1</v>
      </c>
      <c r="AN96" s="6"/>
      <c r="AO96" s="6"/>
      <c r="AP96" s="6"/>
      <c r="AQ96" s="6"/>
      <c r="AR96" s="6">
        <f t="shared" si="2"/>
        <v>2018</v>
      </c>
      <c r="AS96" s="6">
        <f t="shared" si="3"/>
        <v>10</v>
      </c>
    </row>
    <row r="97" spans="1:45">
      <c r="A97" t="s">
        <v>2377</v>
      </c>
      <c r="B97" t="s">
        <v>830</v>
      </c>
      <c r="C97" s="1">
        <v>404</v>
      </c>
      <c r="E97" s="97" t="s">
        <v>144</v>
      </c>
      <c r="F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7" s="4">
        <v>43159</v>
      </c>
      <c r="H97" s="4">
        <v>43396</v>
      </c>
      <c r="I97" s="80">
        <f>All_2[[#This Row],[Filled]]-All_2[[#This Row],[Vacant]]</f>
        <v>237</v>
      </c>
      <c r="J97" t="s">
        <v>812</v>
      </c>
      <c r="L97" t="s">
        <v>144</v>
      </c>
      <c r="N97" s="4"/>
      <c r="O97" s="2">
        <v>43364</v>
      </c>
      <c r="P97" s="80">
        <f>All_2[[#This Row],[Filled]] - All_2[[#This Row],[Interview.Date]]</f>
        <v>32</v>
      </c>
      <c r="Q97" s="80"/>
      <c r="R97" s="80">
        <f>All_2[[#This Row],[Days]] - All_2[[#This Row],[Interview.to.Move.in]]</f>
        <v>205</v>
      </c>
      <c r="S97" s="80" t="str">
        <f>IF(All_2[[#This Row],[M.O.Date]]&lt;&gt;"","no","Yes")</f>
        <v>Yes</v>
      </c>
      <c r="T97" s="80" t="str">
        <f ca="1">IF(All_2[[#This Row],[Length.of.Stay]]&gt;364,"Yes","no")</f>
        <v>Yes</v>
      </c>
      <c r="U97" s="4"/>
      <c r="V97" s="80">
        <f ca="1">_xlfn.IFS(All_2[[#This Row],[M.O.Date]] = FALSE,TODAY()-All_2[[#This Row],[Filled]],All_2[[#This Row],[Extant]] = "no",All_2[[#This Row],[M.O.Date]] - All_2[[#This Row],[Filled]])</f>
        <v>465</v>
      </c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>
        <v>1</v>
      </c>
      <c r="AJ97" s="6"/>
      <c r="AK97" s="6"/>
      <c r="AL97" s="6"/>
      <c r="AM97" s="6">
        <v>1</v>
      </c>
      <c r="AN97" s="6"/>
      <c r="AO97" s="6"/>
      <c r="AP97" s="6"/>
      <c r="AQ97" s="6"/>
      <c r="AR97" s="6">
        <f t="shared" si="2"/>
        <v>2018</v>
      </c>
      <c r="AS97" s="6">
        <f t="shared" si="3"/>
        <v>10</v>
      </c>
    </row>
    <row r="98" spans="1:45">
      <c r="A98" t="s">
        <v>2376</v>
      </c>
      <c r="B98" t="s">
        <v>830</v>
      </c>
      <c r="C98" s="1">
        <v>315</v>
      </c>
      <c r="E98" s="97" t="s">
        <v>144</v>
      </c>
      <c r="F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8" s="4">
        <v>43343</v>
      </c>
      <c r="H98" s="4">
        <v>43396</v>
      </c>
      <c r="I98" s="80">
        <f>All_2[[#This Row],[Filled]]-All_2[[#This Row],[Vacant]]</f>
        <v>53</v>
      </c>
      <c r="J98" t="s">
        <v>812</v>
      </c>
      <c r="L98" t="s">
        <v>144</v>
      </c>
      <c r="N98" s="4"/>
      <c r="O98" s="2">
        <v>43371</v>
      </c>
      <c r="P98" s="80">
        <f>All_2[[#This Row],[Filled]] - All_2[[#This Row],[Interview.Date]]</f>
        <v>25</v>
      </c>
      <c r="Q98" s="80"/>
      <c r="R98" s="80">
        <f>All_2[[#This Row],[Days]] - All_2[[#This Row],[Interview.to.Move.in]]</f>
        <v>28</v>
      </c>
      <c r="S98" s="80" t="str">
        <f>IF(All_2[[#This Row],[M.O.Date]]&lt;&gt;"","no","Yes")</f>
        <v>Yes</v>
      </c>
      <c r="T98" s="80" t="str">
        <f ca="1">IF(All_2[[#This Row],[Length.of.Stay]]&gt;364,"Yes","no")</f>
        <v>Yes</v>
      </c>
      <c r="U98" s="4"/>
      <c r="V98" s="80">
        <f ca="1">_xlfn.IFS(All_2[[#This Row],[M.O.Date]] = FALSE,TODAY()-All_2[[#This Row],[Filled]],All_2[[#This Row],[Extant]] = "no",All_2[[#This Row],[M.O.Date]] - All_2[[#This Row],[Filled]])</f>
        <v>465</v>
      </c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>
        <v>1</v>
      </c>
      <c r="AJ98" s="6"/>
      <c r="AK98" s="6"/>
      <c r="AL98" s="6"/>
      <c r="AM98" s="6">
        <v>1</v>
      </c>
      <c r="AN98" s="6"/>
      <c r="AO98" s="6"/>
      <c r="AP98" s="6"/>
      <c r="AQ98" s="6"/>
      <c r="AR98" s="6">
        <f t="shared" si="2"/>
        <v>2018</v>
      </c>
      <c r="AS98" s="6">
        <f t="shared" si="3"/>
        <v>10</v>
      </c>
    </row>
    <row r="99" spans="1:45">
      <c r="A99" t="s">
        <v>2375</v>
      </c>
      <c r="B99" t="s">
        <v>993</v>
      </c>
      <c r="C99" s="1">
        <v>206</v>
      </c>
      <c r="E99" s="97" t="s">
        <v>144</v>
      </c>
      <c r="F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9" s="4">
        <v>43373</v>
      </c>
      <c r="H99" s="4">
        <v>43395</v>
      </c>
      <c r="I99" s="80">
        <f>All_2[[#This Row],[Filled]]-All_2[[#This Row],[Vacant]]</f>
        <v>22</v>
      </c>
      <c r="J99" t="s">
        <v>1634</v>
      </c>
      <c r="L99" t="s">
        <v>2144</v>
      </c>
      <c r="M99" t="s">
        <v>636</v>
      </c>
      <c r="N99" s="4">
        <v>43367</v>
      </c>
      <c r="O99" s="4">
        <v>43369</v>
      </c>
      <c r="P99" s="80">
        <f>All_2[[#This Row],[Filled]] - All_2[[#This Row],[Interview.Date]]</f>
        <v>26</v>
      </c>
      <c r="Q99" s="80">
        <f>All_2[[#This Row],[Filled]]-All_2[[#This Row],[Date.Received]]</f>
        <v>28</v>
      </c>
      <c r="R99" s="80">
        <f>All_2[[#This Row],[Days]] - All_2[[#This Row],[Interview.to.Move.in]]</f>
        <v>-4</v>
      </c>
      <c r="S99" s="80" t="str">
        <f>IF(All_2[[#This Row],[M.O.Date]]&lt;&gt;"","no","Yes")</f>
        <v>no</v>
      </c>
      <c r="T99" s="80" t="str">
        <f ca="1">IF(All_2[[#This Row],[Length.of.Stay]]&gt;364,"Yes","no")</f>
        <v>no</v>
      </c>
      <c r="U99" s="4">
        <v>43691</v>
      </c>
      <c r="V99" s="80">
        <f ca="1">_xlfn.IFS(All_2[[#This Row],[M.O.Date]] = FALSE,TODAY()-All_2[[#This Row],[Filled]],All_2[[#This Row],[Extant]] = "no",All_2[[#This Row],[M.O.Date]] - All_2[[#This Row],[Filled]])</f>
        <v>296</v>
      </c>
      <c r="W99" t="s">
        <v>1123</v>
      </c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>
        <v>1</v>
      </c>
      <c r="AJ99" s="6"/>
      <c r="AK99" s="6"/>
      <c r="AL99" s="6"/>
      <c r="AM99" s="6">
        <v>1</v>
      </c>
      <c r="AN99" s="6"/>
      <c r="AO99" s="6"/>
      <c r="AP99" s="6"/>
      <c r="AQ99" s="6"/>
      <c r="AR99" s="6">
        <f t="shared" si="2"/>
        <v>2018</v>
      </c>
      <c r="AS99" s="6">
        <f t="shared" si="3"/>
        <v>10</v>
      </c>
    </row>
    <row r="100" spans="1:45">
      <c r="A100" t="s">
        <v>2374</v>
      </c>
      <c r="B100" t="s">
        <v>15</v>
      </c>
      <c r="C100" s="1">
        <v>526</v>
      </c>
      <c r="E100" s="97" t="s">
        <v>695</v>
      </c>
      <c r="F1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0" s="4">
        <v>43281</v>
      </c>
      <c r="H100" s="4">
        <v>43391</v>
      </c>
      <c r="I100" s="80">
        <f>All_2[[#This Row],[Filled]]-All_2[[#This Row],[Vacant]]</f>
        <v>110</v>
      </c>
      <c r="J100" t="s">
        <v>812</v>
      </c>
      <c r="L100" t="s">
        <v>6</v>
      </c>
      <c r="M100" t="s">
        <v>1734</v>
      </c>
      <c r="N100" s="4">
        <v>43362</v>
      </c>
      <c r="O100" s="4">
        <v>43369</v>
      </c>
      <c r="P100" s="80">
        <f>All_2[[#This Row],[Filled]] - All_2[[#This Row],[Interview.Date]]</f>
        <v>22</v>
      </c>
      <c r="Q100" s="80">
        <f>All_2[[#This Row],[Filled]]-All_2[[#This Row],[Date.Received]]</f>
        <v>29</v>
      </c>
      <c r="R100" s="80">
        <f>All_2[[#This Row],[Days]] - All_2[[#This Row],[Interview.to.Move.in]]</f>
        <v>88</v>
      </c>
      <c r="S100" s="80" t="str">
        <f>IF(All_2[[#This Row],[M.O.Date]]&lt;&gt;"","no","Yes")</f>
        <v>no</v>
      </c>
      <c r="T100" s="80" t="str">
        <f ca="1">IF(All_2[[#This Row],[Length.of.Stay]]&gt;364,"Yes","no")</f>
        <v>no</v>
      </c>
      <c r="U100" s="4">
        <v>43615</v>
      </c>
      <c r="V100" s="80">
        <f ca="1">_xlfn.IFS(All_2[[#This Row],[M.O.Date]] = FALSE,TODAY()-All_2[[#This Row],[Filled]],All_2[[#This Row],[Extant]] = "no",All_2[[#This Row],[M.O.Date]] - All_2[[#This Row],[Filled]])</f>
        <v>224</v>
      </c>
      <c r="W100" t="s">
        <v>1003</v>
      </c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>
        <v>1</v>
      </c>
      <c r="AJ100" s="6"/>
      <c r="AK100" s="6"/>
      <c r="AL100" s="6"/>
      <c r="AM100" s="6">
        <v>1</v>
      </c>
      <c r="AN100" s="6"/>
      <c r="AO100" s="6"/>
      <c r="AP100" s="6"/>
      <c r="AQ100" s="6"/>
      <c r="AR100" s="6">
        <f t="shared" si="2"/>
        <v>2018</v>
      </c>
      <c r="AS100" s="6">
        <f t="shared" si="3"/>
        <v>10</v>
      </c>
    </row>
    <row r="101" spans="1:45">
      <c r="A101" t="s">
        <v>440</v>
      </c>
      <c r="B101" t="s">
        <v>26</v>
      </c>
      <c r="C101" s="1">
        <v>307</v>
      </c>
      <c r="E101" s="97" t="s">
        <v>966</v>
      </c>
      <c r="F1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1" s="4">
        <v>43293</v>
      </c>
      <c r="H101" s="4">
        <v>43388</v>
      </c>
      <c r="I101" s="80">
        <f>All_2[[#This Row],[Filled]]-All_2[[#This Row],[Vacant]]</f>
        <v>95</v>
      </c>
      <c r="J101" t="s">
        <v>812</v>
      </c>
      <c r="L101" t="s">
        <v>2213</v>
      </c>
      <c r="M101" t="s">
        <v>2034</v>
      </c>
      <c r="N101" s="4">
        <v>43192</v>
      </c>
      <c r="O101" s="4">
        <v>43318</v>
      </c>
      <c r="P101" s="80">
        <f>All_2[[#This Row],[Filled]] - All_2[[#This Row],[Interview.Date]]</f>
        <v>70</v>
      </c>
      <c r="Q101" s="80">
        <f>All_2[[#This Row],[Filled]]-All_2[[#This Row],[Date.Received]]</f>
        <v>196</v>
      </c>
      <c r="R101" s="80">
        <f>All_2[[#This Row],[Days]] - All_2[[#This Row],[Interview.to.Move.in]]</f>
        <v>25</v>
      </c>
      <c r="S101" s="80" t="str">
        <f>IF(All_2[[#This Row],[M.O.Date]]&lt;&gt;"","no","Yes")</f>
        <v>Yes</v>
      </c>
      <c r="T101" s="80" t="str">
        <f ca="1">IF(All_2[[#This Row],[Length.of.Stay]]&gt;364,"Yes","no")</f>
        <v>Yes</v>
      </c>
      <c r="U101" s="4"/>
      <c r="V101" s="80">
        <f ca="1">_xlfn.IFS(All_2[[#This Row],[M.O.Date]] = FALSE,TODAY()-All_2[[#This Row],[Filled]],All_2[[#This Row],[Extant]] = "no",All_2[[#This Row],[M.O.Date]] - All_2[[#This Row],[Filled]])</f>
        <v>473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>
        <v>1</v>
      </c>
      <c r="AI101" s="6"/>
      <c r="AJ101" s="6"/>
      <c r="AK101" s="6"/>
      <c r="AL101" s="6"/>
      <c r="AM101" s="6">
        <v>1</v>
      </c>
      <c r="AN101" s="6"/>
      <c r="AO101" s="6"/>
      <c r="AP101" s="6"/>
      <c r="AQ101" s="6"/>
      <c r="AR101" s="6">
        <f t="shared" si="2"/>
        <v>2018</v>
      </c>
      <c r="AS101" s="6">
        <f t="shared" si="3"/>
        <v>10</v>
      </c>
    </row>
    <row r="102" spans="1:45">
      <c r="A102" t="s">
        <v>519</v>
      </c>
      <c r="B102" t="s">
        <v>37</v>
      </c>
      <c r="C102" s="1">
        <v>302</v>
      </c>
      <c r="D102" s="1">
        <v>3210</v>
      </c>
      <c r="E102" s="97" t="s">
        <v>695</v>
      </c>
      <c r="F1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2" s="4">
        <v>43160</v>
      </c>
      <c r="H102" s="4">
        <v>43384</v>
      </c>
      <c r="I102" s="80">
        <f>All_2[[#This Row],[Filled]]-All_2[[#This Row],[Vacant]]</f>
        <v>224</v>
      </c>
      <c r="J102" t="s">
        <v>812</v>
      </c>
      <c r="K102" s="89"/>
      <c r="L102" s="89" t="s">
        <v>60</v>
      </c>
      <c r="M102" t="s">
        <v>2034</v>
      </c>
      <c r="N102" s="131">
        <v>43361</v>
      </c>
      <c r="O102" s="131">
        <v>43381</v>
      </c>
      <c r="P102" s="80">
        <f>All_2[[#This Row],[Filled]] - All_2[[#This Row],[Interview.Date]]</f>
        <v>3</v>
      </c>
      <c r="Q102" s="80">
        <f>All_2[[#This Row],[Filled]]-All_2[[#This Row],[Date.Received]]</f>
        <v>23</v>
      </c>
      <c r="R102" s="80">
        <f>All_2[[#This Row],[Days]] - All_2[[#This Row],[Interview.to.Move.in]]</f>
        <v>221</v>
      </c>
      <c r="S102" s="80" t="str">
        <f>IF(All_2[[#This Row],[M.O.Date]]&lt;&gt;"","no","Yes")</f>
        <v>Yes</v>
      </c>
      <c r="T102" s="80" t="str">
        <f ca="1">IF(All_2[[#This Row],[Length.of.Stay]]&gt;364,"Yes","no")</f>
        <v>Yes</v>
      </c>
      <c r="U102" s="4"/>
      <c r="V102" s="80">
        <f ca="1">_xlfn.IFS(All_2[[#This Row],[M.O.Date]] = FALSE,TODAY()-All_2[[#This Row],[Filled]],All_2[[#This Row],[Extant]] = "no",All_2[[#This Row],[M.O.Date]] - All_2[[#This Row],[Filled]])</f>
        <v>477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>
        <v>1</v>
      </c>
      <c r="AI102" s="6"/>
      <c r="AJ102" s="6"/>
      <c r="AK102" s="6"/>
      <c r="AL102" s="6"/>
      <c r="AM102" s="6">
        <v>1</v>
      </c>
      <c r="AN102" s="6"/>
      <c r="AO102" s="6"/>
      <c r="AP102" s="6"/>
      <c r="AQ102" s="6"/>
      <c r="AR102" s="6">
        <f t="shared" si="2"/>
        <v>2018</v>
      </c>
      <c r="AS102" s="6">
        <f t="shared" si="3"/>
        <v>10</v>
      </c>
    </row>
    <row r="103" spans="1:45">
      <c r="A103" t="s">
        <v>494</v>
      </c>
      <c r="B103" t="s">
        <v>15</v>
      </c>
      <c r="C103" s="1">
        <v>423</v>
      </c>
      <c r="E103" s="97" t="s">
        <v>695</v>
      </c>
      <c r="F1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3" s="4">
        <v>43281</v>
      </c>
      <c r="H103" s="4">
        <v>43383</v>
      </c>
      <c r="I103" s="80">
        <f>All_2[[#This Row],[Filled]]-All_2[[#This Row],[Vacant]]</f>
        <v>102</v>
      </c>
      <c r="J103" t="s">
        <v>812</v>
      </c>
      <c r="L103" t="s">
        <v>284</v>
      </c>
      <c r="M103" t="s">
        <v>636</v>
      </c>
      <c r="N103" s="4">
        <v>43314</v>
      </c>
      <c r="O103" s="4">
        <v>43381</v>
      </c>
      <c r="P103" s="80">
        <f>All_2[[#This Row],[Filled]] - All_2[[#This Row],[Interview.Date]]</f>
        <v>2</v>
      </c>
      <c r="Q103" s="80">
        <f>All_2[[#This Row],[Filled]]-All_2[[#This Row],[Date.Received]]</f>
        <v>69</v>
      </c>
      <c r="R103" s="80">
        <f>All_2[[#This Row],[Days]] - All_2[[#This Row],[Interview.to.Move.in]]</f>
        <v>100</v>
      </c>
      <c r="S103" s="80" t="str">
        <f>IF(All_2[[#This Row],[M.O.Date]]&lt;&gt;"","no","Yes")</f>
        <v>Yes</v>
      </c>
      <c r="T103" s="80" t="str">
        <f ca="1">IF(All_2[[#This Row],[Length.of.Stay]]&gt;364,"Yes","no")</f>
        <v>Yes</v>
      </c>
      <c r="U103" s="4"/>
      <c r="V103" s="80">
        <f ca="1">_xlfn.IFS(All_2[[#This Row],[M.O.Date]] = FALSE,TODAY()-All_2[[#This Row],[Filled]],All_2[[#This Row],[Extant]] = "no",All_2[[#This Row],[M.O.Date]] - All_2[[#This Row],[Filled]])</f>
        <v>478</v>
      </c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>
        <v>1</v>
      </c>
      <c r="AI103" s="6"/>
      <c r="AJ103" s="6"/>
      <c r="AK103" s="6"/>
      <c r="AL103" s="6"/>
      <c r="AM103" s="6">
        <v>1</v>
      </c>
      <c r="AN103" s="6"/>
      <c r="AO103" s="6"/>
      <c r="AP103" s="6"/>
      <c r="AQ103" s="6"/>
      <c r="AR103" s="6">
        <f t="shared" si="2"/>
        <v>2018</v>
      </c>
      <c r="AS103" s="6">
        <f t="shared" si="3"/>
        <v>10</v>
      </c>
    </row>
    <row r="104" spans="1:45">
      <c r="A104" t="s">
        <v>2373</v>
      </c>
      <c r="B104" t="s">
        <v>15</v>
      </c>
      <c r="C104" s="1">
        <v>304</v>
      </c>
      <c r="E104" s="97" t="s">
        <v>826</v>
      </c>
      <c r="F1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4" s="4">
        <v>43251</v>
      </c>
      <c r="H104" s="4">
        <v>43371</v>
      </c>
      <c r="I104" s="80">
        <f>All_2[[#This Row],[Filled]]-All_2[[#This Row],[Vacant]]</f>
        <v>120</v>
      </c>
      <c r="J104" t="s">
        <v>2162</v>
      </c>
      <c r="L104" t="s">
        <v>2161</v>
      </c>
      <c r="M104" t="s">
        <v>636</v>
      </c>
      <c r="N104" s="4">
        <v>43279</v>
      </c>
      <c r="O104" s="4">
        <v>43321</v>
      </c>
      <c r="P104" s="80">
        <f>All_2[[#This Row],[Filled]] - All_2[[#This Row],[Interview.Date]]</f>
        <v>50</v>
      </c>
      <c r="Q104" s="80">
        <f>All_2[[#This Row],[Filled]]-All_2[[#This Row],[Date.Received]]</f>
        <v>92</v>
      </c>
      <c r="R104" s="80">
        <f>All_2[[#This Row],[Days]] - All_2[[#This Row],[Interview.to.Move.in]]</f>
        <v>70</v>
      </c>
      <c r="S104" s="80" t="str">
        <f>IF(All_2[[#This Row],[M.O.Date]]&lt;&gt;"","no","Yes")</f>
        <v>Yes</v>
      </c>
      <c r="T104" s="80" t="str">
        <f ca="1">IF(All_2[[#This Row],[Length.of.Stay]]&gt;364,"Yes","no")</f>
        <v>Yes</v>
      </c>
      <c r="U104" s="4"/>
      <c r="V104" s="80">
        <f ca="1">_xlfn.IFS(All_2[[#This Row],[M.O.Date]] = FALSE,TODAY()-All_2[[#This Row],[Filled]],All_2[[#This Row],[Extant]] = "no",All_2[[#This Row],[M.O.Date]] - All_2[[#This Row],[Filled]])</f>
        <v>490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>
        <v>1</v>
      </c>
      <c r="AI104" s="6"/>
      <c r="AJ104" s="6"/>
      <c r="AK104" s="6"/>
      <c r="AL104" s="6"/>
      <c r="AM104" s="6"/>
      <c r="AN104" s="6"/>
      <c r="AO104" s="6">
        <v>1</v>
      </c>
      <c r="AP104" s="6"/>
      <c r="AQ104" s="6"/>
      <c r="AR104" s="6">
        <f t="shared" si="2"/>
        <v>2018</v>
      </c>
      <c r="AS104" s="6">
        <f t="shared" si="3"/>
        <v>9</v>
      </c>
    </row>
    <row r="105" spans="1:45">
      <c r="A105" t="s">
        <v>2372</v>
      </c>
      <c r="B105" t="s">
        <v>830</v>
      </c>
      <c r="C105" s="1">
        <v>317</v>
      </c>
      <c r="E105" s="97" t="s">
        <v>144</v>
      </c>
      <c r="F1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5" s="4">
        <v>43190</v>
      </c>
      <c r="H105" s="4">
        <v>43367</v>
      </c>
      <c r="I105" s="80">
        <f>All_2[[#This Row],[Filled]]-All_2[[#This Row],[Vacant]]</f>
        <v>177</v>
      </c>
      <c r="J105" t="s">
        <v>812</v>
      </c>
      <c r="L105" t="s">
        <v>144</v>
      </c>
      <c r="M105" s="89"/>
      <c r="N105" s="4"/>
      <c r="O105" s="2">
        <v>43350</v>
      </c>
      <c r="P105" s="80">
        <f>All_2[[#This Row],[Filled]] - All_2[[#This Row],[Interview.Date]]</f>
        <v>17</v>
      </c>
      <c r="Q105" s="80"/>
      <c r="R105" s="80">
        <f>All_2[[#This Row],[Days]] - All_2[[#This Row],[Interview.to.Move.in]]</f>
        <v>160</v>
      </c>
      <c r="S105" s="80" t="str">
        <f>IF(All_2[[#This Row],[M.O.Date]]&lt;&gt;"","no","Yes")</f>
        <v>no</v>
      </c>
      <c r="T105" s="80" t="str">
        <f ca="1">IF(All_2[[#This Row],[Length.of.Stay]]&gt;364,"Yes","no")</f>
        <v>no</v>
      </c>
      <c r="U105" s="4">
        <v>43708</v>
      </c>
      <c r="V105" s="80">
        <f ca="1">_xlfn.IFS(All_2[[#This Row],[M.O.Date]] = FALSE,TODAY()-All_2[[#This Row],[Filled]],All_2[[#This Row],[Extant]] = "no",All_2[[#This Row],[M.O.Date]] - All_2[[#This Row],[Filled]])</f>
        <v>341</v>
      </c>
      <c r="W105" t="s">
        <v>1003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>
        <v>1</v>
      </c>
      <c r="AI105" s="6"/>
      <c r="AJ105" s="6"/>
      <c r="AK105" s="6"/>
      <c r="AL105" s="6"/>
      <c r="AM105" s="6">
        <v>1</v>
      </c>
      <c r="AN105" s="6"/>
      <c r="AO105" s="6"/>
      <c r="AP105" s="6"/>
      <c r="AQ105" s="6"/>
      <c r="AR105" s="6">
        <f t="shared" si="2"/>
        <v>2018</v>
      </c>
      <c r="AS105" s="6">
        <f t="shared" si="3"/>
        <v>9</v>
      </c>
    </row>
    <row r="106" spans="1:45">
      <c r="A106" t="s">
        <v>488</v>
      </c>
      <c r="B106" t="s">
        <v>15</v>
      </c>
      <c r="C106" s="1">
        <v>514</v>
      </c>
      <c r="E106" s="97" t="s">
        <v>695</v>
      </c>
      <c r="F1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6" s="4">
        <v>43251</v>
      </c>
      <c r="H106" s="4">
        <v>43356</v>
      </c>
      <c r="I106" s="80">
        <f>All_2[[#This Row],[Filled]]-All_2[[#This Row],[Vacant]]</f>
        <v>105</v>
      </c>
      <c r="J106" t="s">
        <v>812</v>
      </c>
      <c r="L106" t="s">
        <v>129</v>
      </c>
      <c r="M106" t="s">
        <v>1734</v>
      </c>
      <c r="N106" s="4">
        <v>43313</v>
      </c>
      <c r="O106" s="4">
        <v>43341</v>
      </c>
      <c r="P106" s="80">
        <f>All_2[[#This Row],[Filled]] - All_2[[#This Row],[Interview.Date]]</f>
        <v>15</v>
      </c>
      <c r="Q106" s="80">
        <f>All_2[[#This Row],[Filled]]-All_2[[#This Row],[Date.Received]]</f>
        <v>43</v>
      </c>
      <c r="R106" s="80">
        <f>All_2[[#This Row],[Days]] - All_2[[#This Row],[Interview.to.Move.in]]</f>
        <v>90</v>
      </c>
      <c r="S106" s="80" t="str">
        <f>IF(All_2[[#This Row],[M.O.Date]]&lt;&gt;"","no","Yes")</f>
        <v>Yes</v>
      </c>
      <c r="T106" s="80" t="str">
        <f ca="1">IF(All_2[[#This Row],[Length.of.Stay]]&gt;364,"Yes","no")</f>
        <v>Yes</v>
      </c>
      <c r="U106" s="4"/>
      <c r="V106" s="80">
        <f ca="1">_xlfn.IFS(All_2[[#This Row],[M.O.Date]] = FALSE,TODAY()-All_2[[#This Row],[Filled]],All_2[[#This Row],[Extant]] = "no",All_2[[#This Row],[M.O.Date]] - All_2[[#This Row],[Filled]])</f>
        <v>505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>
        <v>1</v>
      </c>
      <c r="AI106" s="6"/>
      <c r="AJ106" s="6"/>
      <c r="AK106" s="6"/>
      <c r="AL106" s="6"/>
      <c r="AM106" s="6"/>
      <c r="AN106" s="6"/>
      <c r="AO106" s="6">
        <v>1</v>
      </c>
      <c r="AP106" s="6"/>
      <c r="AQ106" s="6"/>
      <c r="AR106" s="6">
        <f t="shared" si="2"/>
        <v>2018</v>
      </c>
      <c r="AS106" s="6">
        <f t="shared" si="3"/>
        <v>9</v>
      </c>
    </row>
    <row r="107" spans="1:45">
      <c r="A107" t="s">
        <v>499</v>
      </c>
      <c r="B107" t="s">
        <v>15</v>
      </c>
      <c r="C107" s="1">
        <v>515</v>
      </c>
      <c r="E107" s="97" t="s">
        <v>695</v>
      </c>
      <c r="F1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7" s="4">
        <v>43311</v>
      </c>
      <c r="H107" s="4">
        <v>43356</v>
      </c>
      <c r="I107" s="80">
        <f>All_2[[#This Row],[Filled]]-All_2[[#This Row],[Vacant]]</f>
        <v>45</v>
      </c>
      <c r="J107" t="s">
        <v>812</v>
      </c>
      <c r="L107" t="s">
        <v>284</v>
      </c>
      <c r="M107" t="s">
        <v>636</v>
      </c>
      <c r="N107" s="4">
        <v>43328</v>
      </c>
      <c r="O107" s="4">
        <v>43343</v>
      </c>
      <c r="P107" s="80">
        <f>All_2[[#This Row],[Filled]] - All_2[[#This Row],[Interview.Date]]</f>
        <v>13</v>
      </c>
      <c r="Q107" s="80">
        <f>All_2[[#This Row],[Filled]]-All_2[[#This Row],[Date.Received]]</f>
        <v>28</v>
      </c>
      <c r="R107" s="80">
        <f>All_2[[#This Row],[Days]] - All_2[[#This Row],[Interview.to.Move.in]]</f>
        <v>32</v>
      </c>
      <c r="S107" s="80" t="str">
        <f>IF(All_2[[#This Row],[M.O.Date]]&lt;&gt;"","no","Yes")</f>
        <v>no</v>
      </c>
      <c r="T107" s="80" t="str">
        <f ca="1">IF(All_2[[#This Row],[Length.of.Stay]]&gt;364,"Yes","no")</f>
        <v>no</v>
      </c>
      <c r="U107" s="4">
        <v>43658</v>
      </c>
      <c r="V107" s="80">
        <f ca="1">_xlfn.IFS(All_2[[#This Row],[M.O.Date]] = FALSE,TODAY()-All_2[[#This Row],[Filled]],All_2[[#This Row],[Extant]] = "no",All_2[[#This Row],[M.O.Date]] - All_2[[#This Row],[Filled]])</f>
        <v>302</v>
      </c>
      <c r="W107" t="s">
        <v>971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>
        <v>1</v>
      </c>
      <c r="AI107" s="6"/>
      <c r="AJ107" s="6"/>
      <c r="AK107" s="6"/>
      <c r="AL107" s="6"/>
      <c r="AM107" s="6">
        <v>1</v>
      </c>
      <c r="AN107" s="6"/>
      <c r="AO107" s="6"/>
      <c r="AP107" s="6"/>
      <c r="AQ107" s="6"/>
      <c r="AR107" s="6">
        <f t="shared" si="2"/>
        <v>2018</v>
      </c>
      <c r="AS107" s="6">
        <f t="shared" si="3"/>
        <v>9</v>
      </c>
    </row>
    <row r="108" spans="1:45">
      <c r="A108" t="s">
        <v>485</v>
      </c>
      <c r="B108" t="s">
        <v>26</v>
      </c>
      <c r="C108" s="1">
        <v>318</v>
      </c>
      <c r="E108" s="97" t="s">
        <v>966</v>
      </c>
      <c r="F1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8" s="4">
        <v>43190</v>
      </c>
      <c r="H108" s="4">
        <v>43348</v>
      </c>
      <c r="I108" s="80">
        <f>All_2[[#This Row],[Filled]]-All_2[[#This Row],[Vacant]]</f>
        <v>158</v>
      </c>
      <c r="J108" t="s">
        <v>812</v>
      </c>
      <c r="L108" t="s">
        <v>60</v>
      </c>
      <c r="M108" t="s">
        <v>2034</v>
      </c>
      <c r="N108" s="4">
        <v>43306</v>
      </c>
      <c r="O108" s="4">
        <v>43313</v>
      </c>
      <c r="P108" s="80">
        <f>All_2[[#This Row],[Filled]] - All_2[[#This Row],[Interview.Date]]</f>
        <v>35</v>
      </c>
      <c r="Q108" s="80">
        <f>All_2[[#This Row],[Filled]]-All_2[[#This Row],[Date.Received]]</f>
        <v>42</v>
      </c>
      <c r="R108" s="80">
        <f>All_2[[#This Row],[Days]] - All_2[[#This Row],[Interview.to.Move.in]]</f>
        <v>123</v>
      </c>
      <c r="S108" s="80" t="str">
        <f>IF(All_2[[#This Row],[M.O.Date]]&lt;&gt;"","no","Yes")</f>
        <v>Yes</v>
      </c>
      <c r="T108" s="80" t="str">
        <f ca="1">IF(All_2[[#This Row],[Length.of.Stay]]&gt;364,"Yes","no")</f>
        <v>Yes</v>
      </c>
      <c r="U108" s="4"/>
      <c r="V108" s="80">
        <f ca="1">_xlfn.IFS(All_2[[#This Row],[M.O.Date]] = FALSE,TODAY()-All_2[[#This Row],[Filled]],All_2[[#This Row],[Extant]] = "no",All_2[[#This Row],[M.O.Date]] - All_2[[#This Row],[Filled]])</f>
        <v>513</v>
      </c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>
        <v>1</v>
      </c>
      <c r="AJ108" s="6"/>
      <c r="AK108" s="6">
        <v>1</v>
      </c>
      <c r="AL108" s="6"/>
      <c r="AM108" s="6"/>
      <c r="AN108" s="6"/>
      <c r="AO108" s="6"/>
      <c r="AP108" s="6"/>
      <c r="AQ108" s="6"/>
      <c r="AR108" s="6">
        <f t="shared" si="2"/>
        <v>2018</v>
      </c>
      <c r="AS108" s="6">
        <f t="shared" si="3"/>
        <v>9</v>
      </c>
    </row>
    <row r="109" spans="1:45">
      <c r="A109" t="s">
        <v>2371</v>
      </c>
      <c r="B109" t="s">
        <v>26</v>
      </c>
      <c r="C109" s="1">
        <v>202</v>
      </c>
      <c r="E109" s="97" t="s">
        <v>1922</v>
      </c>
      <c r="F1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9" s="4">
        <v>43220</v>
      </c>
      <c r="H109" s="4">
        <v>43341</v>
      </c>
      <c r="I109" s="80">
        <f>All_2[[#This Row],[Filled]]-All_2[[#This Row],[Vacant]]</f>
        <v>121</v>
      </c>
      <c r="J109" t="s">
        <v>1922</v>
      </c>
      <c r="L109" t="s">
        <v>685</v>
      </c>
      <c r="M109" t="s">
        <v>636</v>
      </c>
      <c r="O109" s="4">
        <v>43264</v>
      </c>
      <c r="P109" s="80">
        <f>All_2[[#This Row],[Filled]] - All_2[[#This Row],[Interview.Date]]</f>
        <v>77</v>
      </c>
      <c r="Q109" s="80"/>
      <c r="R109" s="80">
        <f>All_2[[#This Row],[Days]] - All_2[[#This Row],[Interview.to.Move.in]]</f>
        <v>44</v>
      </c>
      <c r="S109" s="80" t="str">
        <f>IF(All_2[[#This Row],[M.O.Date]]&lt;&gt;"","no","Yes")</f>
        <v>Yes</v>
      </c>
      <c r="T109" s="80" t="str">
        <f ca="1">IF(All_2[[#This Row],[Length.of.Stay]]&gt;364,"Yes","no")</f>
        <v>Yes</v>
      </c>
      <c r="U109" s="4"/>
      <c r="V109" s="80">
        <f ca="1">_xlfn.IFS(All_2[[#This Row],[M.O.Date]] = FALSE,TODAY()-All_2[[#This Row],[Filled]],All_2[[#This Row],[Extant]] = "no",All_2[[#This Row],[M.O.Date]] - All_2[[#This Row],[Filled]])</f>
        <v>520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>
        <v>1</v>
      </c>
      <c r="AJ109" s="6"/>
      <c r="AK109" s="6"/>
      <c r="AL109" s="6"/>
      <c r="AM109" s="6">
        <v>1</v>
      </c>
      <c r="AN109" s="6"/>
      <c r="AO109" s="6"/>
      <c r="AP109" s="6"/>
      <c r="AQ109" s="6"/>
      <c r="AR109" s="6">
        <f t="shared" si="2"/>
        <v>2018</v>
      </c>
      <c r="AS109" s="6">
        <f t="shared" si="3"/>
        <v>8</v>
      </c>
    </row>
    <row r="110" spans="1:45">
      <c r="A110" t="s">
        <v>2370</v>
      </c>
      <c r="B110" t="s">
        <v>830</v>
      </c>
      <c r="C110" s="1">
        <v>308</v>
      </c>
      <c r="E110" s="97" t="s">
        <v>144</v>
      </c>
      <c r="F1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0" s="4">
        <v>43159</v>
      </c>
      <c r="H110" s="4">
        <v>43326</v>
      </c>
      <c r="I110" s="80">
        <f>All_2[[#This Row],[Filled]]-All_2[[#This Row],[Vacant]]</f>
        <v>167</v>
      </c>
      <c r="J110" t="s">
        <v>812</v>
      </c>
      <c r="L110" t="s">
        <v>2369</v>
      </c>
      <c r="M110" t="s">
        <v>1415</v>
      </c>
      <c r="N110" s="4">
        <v>43276</v>
      </c>
      <c r="O110" s="4">
        <v>43298</v>
      </c>
      <c r="P110" s="80">
        <f>All_2[[#This Row],[Filled]] - All_2[[#This Row],[Interview.Date]]</f>
        <v>28</v>
      </c>
      <c r="Q110" s="80">
        <f>All_2[[#This Row],[Filled]]-All_2[[#This Row],[Date.Received]]</f>
        <v>50</v>
      </c>
      <c r="R110" s="80">
        <f>All_2[[#This Row],[Days]] - All_2[[#This Row],[Interview.to.Move.in]]</f>
        <v>139</v>
      </c>
      <c r="S110" s="80" t="str">
        <f>IF(All_2[[#This Row],[M.O.Date]]&lt;&gt;"","no","Yes")</f>
        <v>Yes</v>
      </c>
      <c r="T110" s="80" t="str">
        <f ca="1">IF(All_2[[#This Row],[Length.of.Stay]]&gt;364,"Yes","no")</f>
        <v>Yes</v>
      </c>
      <c r="U110" s="4"/>
      <c r="V110" s="80">
        <f ca="1">_xlfn.IFS(All_2[[#This Row],[M.O.Date]] = FALSE,TODAY()-All_2[[#This Row],[Filled]],All_2[[#This Row],[Extant]] = "no",All_2[[#This Row],[M.O.Date]] - All_2[[#This Row],[Filled]])</f>
        <v>535</v>
      </c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>
        <v>1</v>
      </c>
      <c r="AI110" s="6"/>
      <c r="AJ110" s="6"/>
      <c r="AK110" s="6"/>
      <c r="AL110" s="6"/>
      <c r="AM110" s="6">
        <v>1</v>
      </c>
      <c r="AN110" s="6"/>
      <c r="AO110" s="6"/>
      <c r="AP110" s="6"/>
      <c r="AQ110" s="6"/>
      <c r="AR110" s="6">
        <f t="shared" si="2"/>
        <v>2018</v>
      </c>
      <c r="AS110" s="6">
        <f t="shared" si="3"/>
        <v>8</v>
      </c>
    </row>
    <row r="111" spans="1:45">
      <c r="A111" t="s">
        <v>2368</v>
      </c>
      <c r="B111" t="s">
        <v>26</v>
      </c>
      <c r="C111" s="1">
        <v>205</v>
      </c>
      <c r="E111" s="97" t="s">
        <v>966</v>
      </c>
      <c r="F1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1" s="4">
        <v>43293</v>
      </c>
      <c r="H111" s="4">
        <v>43325</v>
      </c>
      <c r="I111" s="80">
        <f>All_2[[#This Row],[Filled]]-All_2[[#This Row],[Vacant]]</f>
        <v>32</v>
      </c>
      <c r="J111" t="s">
        <v>2326</v>
      </c>
      <c r="L111" t="s">
        <v>862</v>
      </c>
      <c r="M111" t="s">
        <v>1638</v>
      </c>
      <c r="N111" s="4"/>
      <c r="O111" s="4">
        <v>43266</v>
      </c>
      <c r="P111" s="80">
        <f>All_2[[#This Row],[Filled]] - All_2[[#This Row],[Interview.Date]]</f>
        <v>59</v>
      </c>
      <c r="Q111" s="80"/>
      <c r="R111" s="80">
        <f>All_2[[#This Row],[Days]] - All_2[[#This Row],[Interview.to.Move.in]]</f>
        <v>-27</v>
      </c>
      <c r="S111" s="80" t="str">
        <f>IF(All_2[[#This Row],[M.O.Date]]&lt;&gt;"","no","Yes")</f>
        <v>Yes</v>
      </c>
      <c r="T111" s="80" t="str">
        <f ca="1">IF(All_2[[#This Row],[Length.of.Stay]]&gt;364,"Yes","no")</f>
        <v>Yes</v>
      </c>
      <c r="U111" s="4"/>
      <c r="V111" s="80">
        <f ca="1">_xlfn.IFS(All_2[[#This Row],[M.O.Date]] = FALSE,TODAY()-All_2[[#This Row],[Filled]],All_2[[#This Row],[Extant]] = "no",All_2[[#This Row],[M.O.Date]] - All_2[[#This Row],[Filled]])</f>
        <v>536</v>
      </c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>
        <v>1</v>
      </c>
      <c r="AJ111" s="6"/>
      <c r="AK111" s="6"/>
      <c r="AL111" s="6"/>
      <c r="AM111" s="6"/>
      <c r="AN111" s="6"/>
      <c r="AO111" s="6">
        <v>1</v>
      </c>
      <c r="AP111" s="6"/>
      <c r="AQ111" s="6"/>
      <c r="AR111" s="6">
        <f t="shared" si="2"/>
        <v>2018</v>
      </c>
      <c r="AS111" s="6">
        <f t="shared" si="3"/>
        <v>8</v>
      </c>
    </row>
    <row r="112" spans="1:45">
      <c r="A112" t="s">
        <v>2367</v>
      </c>
      <c r="B112" t="s">
        <v>15</v>
      </c>
      <c r="C112" s="1">
        <v>301</v>
      </c>
      <c r="E112" s="97" t="s">
        <v>835</v>
      </c>
      <c r="F1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2" s="4">
        <v>43251</v>
      </c>
      <c r="H112" s="4">
        <v>43320</v>
      </c>
      <c r="I112" s="80">
        <f>All_2[[#This Row],[Filled]]-All_2[[#This Row],[Vacant]]</f>
        <v>69</v>
      </c>
      <c r="J112" t="s">
        <v>835</v>
      </c>
      <c r="L112" t="s">
        <v>1822</v>
      </c>
      <c r="M112" t="s">
        <v>835</v>
      </c>
      <c r="N112" s="4">
        <v>43290</v>
      </c>
      <c r="O112" s="4">
        <v>43301</v>
      </c>
      <c r="P112" s="80">
        <f>All_2[[#This Row],[Filled]] - All_2[[#This Row],[Interview.Date]]</f>
        <v>19</v>
      </c>
      <c r="Q112" s="80">
        <f>All_2[[#This Row],[Filled]]-All_2[[#This Row],[Date.Received]]</f>
        <v>30</v>
      </c>
      <c r="R112" s="80">
        <f>All_2[[#This Row],[Days]] - All_2[[#This Row],[Interview.to.Move.in]]</f>
        <v>50</v>
      </c>
      <c r="S112" s="80" t="str">
        <f>IF(All_2[[#This Row],[M.O.Date]]&lt;&gt;"","no","Yes")</f>
        <v>no</v>
      </c>
      <c r="T112" s="80" t="str">
        <f ca="1">IF(All_2[[#This Row],[Length.of.Stay]]&gt;364,"Yes","no")</f>
        <v>no</v>
      </c>
      <c r="U112" s="4">
        <v>43434</v>
      </c>
      <c r="V112" s="80">
        <f ca="1">_xlfn.IFS(All_2[[#This Row],[M.O.Date]] = FALSE,TODAY()-All_2[[#This Row],[Filled]],All_2[[#This Row],[Extant]] = "no",All_2[[#This Row],[M.O.Date]] - All_2[[#This Row],[Filled]])</f>
        <v>114</v>
      </c>
      <c r="W112" t="s">
        <v>969</v>
      </c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>
        <v>1</v>
      </c>
      <c r="AI112" s="6"/>
      <c r="AJ112" s="6"/>
      <c r="AK112" s="6"/>
      <c r="AL112" s="6"/>
      <c r="AM112" s="6"/>
      <c r="AN112" s="6"/>
      <c r="AO112" s="6">
        <v>1</v>
      </c>
      <c r="AP112" s="6"/>
      <c r="AQ112" s="6"/>
      <c r="AR112" s="6">
        <f t="shared" si="2"/>
        <v>2018</v>
      </c>
      <c r="AS112" s="6">
        <f t="shared" si="3"/>
        <v>8</v>
      </c>
    </row>
    <row r="113" spans="1:45">
      <c r="A113" t="s">
        <v>2350</v>
      </c>
      <c r="B113" t="s">
        <v>15</v>
      </c>
      <c r="C113" s="1">
        <v>319</v>
      </c>
      <c r="E113" s="97" t="s">
        <v>695</v>
      </c>
      <c r="F1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3" s="4">
        <v>43281</v>
      </c>
      <c r="H113" s="4">
        <v>43314</v>
      </c>
      <c r="I113" s="80">
        <f>All_2[[#This Row],[Filled]]-All_2[[#This Row],[Vacant]]</f>
        <v>33</v>
      </c>
      <c r="J113" t="s">
        <v>1033</v>
      </c>
      <c r="K113" t="s">
        <v>1032</v>
      </c>
      <c r="O113" s="4"/>
      <c r="P113" s="80"/>
      <c r="Q113" s="80"/>
      <c r="R113" s="80"/>
      <c r="S113" s="80" t="str">
        <f>IF(All_2[[#This Row],[M.O.Date]]&lt;&gt;"","no","Yes")</f>
        <v>no</v>
      </c>
      <c r="T113" s="80" t="str">
        <f ca="1">IF(All_2[[#This Row],[Length.of.Stay]]&gt;364,"Yes","no")</f>
        <v>no</v>
      </c>
      <c r="U113" s="4">
        <v>43333</v>
      </c>
      <c r="V113" s="80">
        <f ca="1">_xlfn.IFS(All_2[[#This Row],[M.O.Date]] = FALSE,TODAY()-All_2[[#This Row],[Filled]],All_2[[#This Row],[Extant]] = "no",All_2[[#This Row],[M.O.Date]] - All_2[[#This Row],[Filled]])</f>
        <v>19</v>
      </c>
      <c r="W113" t="s">
        <v>125</v>
      </c>
      <c r="X113" s="6"/>
      <c r="Y113" s="6">
        <v>1</v>
      </c>
      <c r="Z113" s="6"/>
      <c r="AA113" s="6"/>
      <c r="AB113" s="6"/>
      <c r="AC113" s="6"/>
      <c r="AD113" s="6"/>
      <c r="AE113" s="6"/>
      <c r="AF113" s="6"/>
      <c r="AG113" s="6"/>
      <c r="AH113" s="6"/>
      <c r="AI113" s="6">
        <v>1</v>
      </c>
      <c r="AJ113" s="6"/>
      <c r="AK113" s="6"/>
      <c r="AL113" s="6"/>
      <c r="AM113" s="6">
        <v>1</v>
      </c>
      <c r="AN113" s="6"/>
      <c r="AO113" s="6"/>
      <c r="AP113" s="6"/>
      <c r="AQ113" s="6"/>
      <c r="AR113" s="6">
        <f t="shared" si="2"/>
        <v>2018</v>
      </c>
      <c r="AS113" s="6">
        <f t="shared" si="3"/>
        <v>8</v>
      </c>
    </row>
    <row r="114" spans="1:45">
      <c r="A114" t="s">
        <v>473</v>
      </c>
      <c r="B114" t="s">
        <v>26</v>
      </c>
      <c r="C114" s="1">
        <v>310</v>
      </c>
      <c r="E114" s="97" t="s">
        <v>966</v>
      </c>
      <c r="F1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4" s="4">
        <v>43131</v>
      </c>
      <c r="H114" s="4">
        <v>43311</v>
      </c>
      <c r="I114" s="80">
        <f>All_2[[#This Row],[Filled]]-All_2[[#This Row],[Vacant]]</f>
        <v>180</v>
      </c>
      <c r="J114" t="s">
        <v>812</v>
      </c>
      <c r="L114" t="s">
        <v>60</v>
      </c>
      <c r="M114" t="s">
        <v>2034</v>
      </c>
      <c r="N114" s="4">
        <v>43249</v>
      </c>
      <c r="O114" s="4">
        <v>43259</v>
      </c>
      <c r="P114" s="80">
        <f>All_2[[#This Row],[Filled]] - All_2[[#This Row],[Interview.Date]]</f>
        <v>52</v>
      </c>
      <c r="Q114" s="80">
        <f>All_2[[#This Row],[Filled]]-All_2[[#This Row],[Date.Received]]</f>
        <v>62</v>
      </c>
      <c r="R114" s="80">
        <f>All_2[[#This Row],[Days]] - All_2[[#This Row],[Interview.to.Move.in]]</f>
        <v>128</v>
      </c>
      <c r="S114" s="80" t="str">
        <f>IF(All_2[[#This Row],[M.O.Date]]&lt;&gt;"","no","Yes")</f>
        <v>Yes</v>
      </c>
      <c r="T114" s="80" t="str">
        <f ca="1">IF(All_2[[#This Row],[Length.of.Stay]]&gt;364,"Yes","no")</f>
        <v>Yes</v>
      </c>
      <c r="U114" s="4"/>
      <c r="V114" s="80">
        <f ca="1">_xlfn.IFS(All_2[[#This Row],[M.O.Date]] = FALSE,TODAY()-All_2[[#This Row],[Filled]],All_2[[#This Row],[Extant]] = "no",All_2[[#This Row],[M.O.Date]] - All_2[[#This Row],[Filled]])</f>
        <v>550</v>
      </c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>
        <v>1</v>
      </c>
      <c r="AI114" s="6"/>
      <c r="AJ114" s="6"/>
      <c r="AK114" s="6"/>
      <c r="AL114" s="6"/>
      <c r="AM114" s="6">
        <v>1</v>
      </c>
      <c r="AN114" s="6"/>
      <c r="AO114" s="6"/>
      <c r="AP114" s="6"/>
      <c r="AQ114" s="6"/>
      <c r="AR114" s="6">
        <f t="shared" si="2"/>
        <v>2018</v>
      </c>
      <c r="AS114" s="6">
        <f t="shared" si="3"/>
        <v>7</v>
      </c>
    </row>
    <row r="115" spans="1:45">
      <c r="A115" t="s">
        <v>2366</v>
      </c>
      <c r="B115" t="s">
        <v>26</v>
      </c>
      <c r="C115" s="1">
        <v>317</v>
      </c>
      <c r="E115" s="97" t="s">
        <v>966</v>
      </c>
      <c r="F1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5" s="4">
        <v>43131</v>
      </c>
      <c r="H115" s="4">
        <v>43311</v>
      </c>
      <c r="I115" s="80">
        <f>All_2[[#This Row],[Filled]]-All_2[[#This Row],[Vacant]]</f>
        <v>180</v>
      </c>
      <c r="J115" t="s">
        <v>2326</v>
      </c>
      <c r="L115" t="s">
        <v>862</v>
      </c>
      <c r="M115" t="s">
        <v>1638</v>
      </c>
      <c r="O115" s="4">
        <v>43266</v>
      </c>
      <c r="P115" s="80">
        <f>All_2[[#This Row],[Filled]] - All_2[[#This Row],[Interview.Date]]</f>
        <v>45</v>
      </c>
      <c r="Q115" s="80"/>
      <c r="R115" s="80">
        <f>All_2[[#This Row],[Days]] - All_2[[#This Row],[Interview.to.Move.in]]</f>
        <v>135</v>
      </c>
      <c r="S115" s="80" t="str">
        <f>IF(All_2[[#This Row],[M.O.Date]]&lt;&gt;"","no","Yes")</f>
        <v>Yes</v>
      </c>
      <c r="T115" s="80" t="str">
        <f ca="1">IF(All_2[[#This Row],[Length.of.Stay]]&gt;364,"Yes","no")</f>
        <v>Yes</v>
      </c>
      <c r="U115" s="4"/>
      <c r="V115" s="80">
        <f ca="1">_xlfn.IFS(All_2[[#This Row],[M.O.Date]] = FALSE,TODAY()-All_2[[#This Row],[Filled]],All_2[[#This Row],[Extant]] = "no",All_2[[#This Row],[M.O.Date]] - All_2[[#This Row],[Filled]])</f>
        <v>550</v>
      </c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>
        <v>1</v>
      </c>
      <c r="AJ115" s="6"/>
      <c r="AK115" s="6"/>
      <c r="AL115" s="6"/>
      <c r="AM115" s="6"/>
      <c r="AN115" s="6"/>
      <c r="AO115" s="6">
        <v>1</v>
      </c>
      <c r="AP115" s="6"/>
      <c r="AQ115" s="6"/>
      <c r="AR115" s="6">
        <f t="shared" si="2"/>
        <v>2018</v>
      </c>
      <c r="AS115" s="6">
        <f t="shared" si="3"/>
        <v>7</v>
      </c>
    </row>
    <row r="116" spans="1:45">
      <c r="A116" t="s">
        <v>475</v>
      </c>
      <c r="B116" t="s">
        <v>15</v>
      </c>
      <c r="C116" s="1">
        <v>510</v>
      </c>
      <c r="E116" s="97" t="s">
        <v>695</v>
      </c>
      <c r="F1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6" s="4">
        <v>43220</v>
      </c>
      <c r="H116" s="4">
        <v>43306</v>
      </c>
      <c r="I116" s="80">
        <f>All_2[[#This Row],[Filled]]-All_2[[#This Row],[Vacant]]</f>
        <v>86</v>
      </c>
      <c r="J116" t="s">
        <v>812</v>
      </c>
      <c r="L116" t="s">
        <v>318</v>
      </c>
      <c r="M116" t="s">
        <v>636</v>
      </c>
      <c r="N116" s="4">
        <v>43263</v>
      </c>
      <c r="O116" s="4">
        <v>43271</v>
      </c>
      <c r="P116" s="80">
        <f>All_2[[#This Row],[Filled]] - All_2[[#This Row],[Interview.Date]]</f>
        <v>35</v>
      </c>
      <c r="Q116" s="80">
        <f>All_2[[#This Row],[Filled]]-All_2[[#This Row],[Date.Received]]</f>
        <v>43</v>
      </c>
      <c r="R116" s="80">
        <f>All_2[[#This Row],[Days]] - All_2[[#This Row],[Interview.to.Move.in]]</f>
        <v>51</v>
      </c>
      <c r="S116" s="80" t="str">
        <f>IF(All_2[[#This Row],[M.O.Date]]&lt;&gt;"","no","Yes")</f>
        <v>no</v>
      </c>
      <c r="T116" s="80" t="str">
        <f ca="1">IF(All_2[[#This Row],[Length.of.Stay]]&gt;364,"Yes","no")</f>
        <v>no</v>
      </c>
      <c r="U116" s="4">
        <v>43343</v>
      </c>
      <c r="V116" s="80">
        <f ca="1">_xlfn.IFS(All_2[[#This Row],[M.O.Date]] = FALSE,TODAY()-All_2[[#This Row],[Filled]],All_2[[#This Row],[Extant]] = "no",All_2[[#This Row],[M.O.Date]] - All_2[[#This Row],[Filled]])</f>
        <v>37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>
        <v>1</v>
      </c>
      <c r="AI116" s="6"/>
      <c r="AJ116" s="6"/>
      <c r="AK116" s="6"/>
      <c r="AL116" s="6"/>
      <c r="AM116" s="6"/>
      <c r="AN116" s="6"/>
      <c r="AO116" s="6">
        <v>1</v>
      </c>
      <c r="AP116" s="6"/>
      <c r="AQ116" s="6"/>
      <c r="AR116" s="6">
        <f t="shared" si="2"/>
        <v>2018</v>
      </c>
      <c r="AS116" s="6">
        <f t="shared" si="3"/>
        <v>7</v>
      </c>
    </row>
    <row r="117" spans="1:45">
      <c r="A117" t="s">
        <v>2365</v>
      </c>
      <c r="B117" t="s">
        <v>37</v>
      </c>
      <c r="C117" s="1">
        <v>101</v>
      </c>
      <c r="D117" s="1">
        <v>3210</v>
      </c>
      <c r="E117" s="97" t="s">
        <v>695</v>
      </c>
      <c r="F1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7" s="4">
        <v>43083</v>
      </c>
      <c r="H117" s="4">
        <v>43305</v>
      </c>
      <c r="I117" s="80">
        <f>All_2[[#This Row],[Filled]]-All_2[[#This Row],[Vacant]]</f>
        <v>222</v>
      </c>
      <c r="J117" t="s">
        <v>1033</v>
      </c>
      <c r="K117" s="89" t="s">
        <v>695</v>
      </c>
      <c r="L117" s="89" t="s">
        <v>2333</v>
      </c>
      <c r="M117" t="s">
        <v>1415</v>
      </c>
      <c r="N117" s="131"/>
      <c r="O117" s="131">
        <v>43284</v>
      </c>
      <c r="P117" s="80">
        <f>All_2[[#This Row],[Filled]] - All_2[[#This Row],[Interview.Date]]</f>
        <v>21</v>
      </c>
      <c r="Q117" s="80"/>
      <c r="R117" s="80">
        <f>All_2[[#This Row],[Days]] - All_2[[#This Row],[Interview.to.Move.in]]</f>
        <v>201</v>
      </c>
      <c r="S117" s="80" t="str">
        <f>IF(All_2[[#This Row],[M.O.Date]]&lt;&gt;"","no","Yes")</f>
        <v>Yes</v>
      </c>
      <c r="T117" s="80" t="str">
        <f ca="1">IF(All_2[[#This Row],[Length.of.Stay]]&gt;364,"Yes","no")</f>
        <v>Yes</v>
      </c>
      <c r="U117" s="4"/>
      <c r="V117" s="80">
        <f ca="1">_xlfn.IFS(All_2[[#This Row],[M.O.Date]] = FALSE,TODAY()-All_2[[#This Row],[Filled]],All_2[[#This Row],[Extant]] = "no",All_2[[#This Row],[M.O.Date]] - All_2[[#This Row],[Filled]])</f>
        <v>556</v>
      </c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>
        <v>1</v>
      </c>
      <c r="AI117" s="6"/>
      <c r="AJ117" s="6"/>
      <c r="AK117" s="6"/>
      <c r="AL117" s="6"/>
      <c r="AM117" s="6"/>
      <c r="AN117" s="6"/>
      <c r="AO117" s="6">
        <v>1</v>
      </c>
      <c r="AP117" s="6"/>
      <c r="AQ117" s="6"/>
      <c r="AR117" s="6">
        <f t="shared" si="2"/>
        <v>2018</v>
      </c>
      <c r="AS117" s="6">
        <f t="shared" si="3"/>
        <v>7</v>
      </c>
    </row>
    <row r="118" spans="1:45">
      <c r="A118" t="s">
        <v>2364</v>
      </c>
      <c r="B118" t="s">
        <v>15</v>
      </c>
      <c r="C118" s="1">
        <v>413</v>
      </c>
      <c r="E118" s="97" t="s">
        <v>695</v>
      </c>
      <c r="F1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8" s="4">
        <v>43220</v>
      </c>
      <c r="H118" s="4">
        <v>43300</v>
      </c>
      <c r="I118" s="80">
        <f>All_2[[#This Row],[Filled]]-All_2[[#This Row],[Vacant]]</f>
        <v>80</v>
      </c>
      <c r="J118" t="s">
        <v>2326</v>
      </c>
      <c r="L118" t="s">
        <v>914</v>
      </c>
      <c r="M118" t="s">
        <v>1638</v>
      </c>
      <c r="N118" s="4">
        <v>43237</v>
      </c>
      <c r="O118" s="4">
        <v>43271</v>
      </c>
      <c r="P118" s="80">
        <f>All_2[[#This Row],[Filled]] - All_2[[#This Row],[Interview.Date]]</f>
        <v>29</v>
      </c>
      <c r="Q118" s="80">
        <f>All_2[[#This Row],[Filled]]-All_2[[#This Row],[Date.Received]]</f>
        <v>63</v>
      </c>
      <c r="R118" s="80">
        <f>All_2[[#This Row],[Days]] - All_2[[#This Row],[Interview.to.Move.in]]</f>
        <v>51</v>
      </c>
      <c r="S118" s="80" t="str">
        <f>IF(All_2[[#This Row],[M.O.Date]]&lt;&gt;"","no","Yes")</f>
        <v>no</v>
      </c>
      <c r="T118" s="80" t="str">
        <f ca="1">IF(All_2[[#This Row],[Length.of.Stay]]&gt;364,"Yes","no")</f>
        <v>no</v>
      </c>
      <c r="U118" s="4">
        <v>43524</v>
      </c>
      <c r="V118" s="80">
        <f ca="1">_xlfn.IFS(All_2[[#This Row],[M.O.Date]] = FALSE,TODAY()-All_2[[#This Row],[Filled]],All_2[[#This Row],[Extant]] = "no",All_2[[#This Row],[M.O.Date]] - All_2[[#This Row],[Filled]])</f>
        <v>224</v>
      </c>
      <c r="W118" t="s">
        <v>980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>
        <v>1</v>
      </c>
      <c r="AI118" s="6"/>
      <c r="AJ118" s="6"/>
      <c r="AK118" s="6"/>
      <c r="AL118" s="6"/>
      <c r="AM118" s="6">
        <v>1</v>
      </c>
      <c r="AN118" s="6"/>
      <c r="AO118" s="6"/>
      <c r="AP118" s="6"/>
      <c r="AQ118" s="6"/>
      <c r="AR118" s="6">
        <f t="shared" si="2"/>
        <v>2018</v>
      </c>
      <c r="AS118" s="6">
        <f t="shared" si="3"/>
        <v>7</v>
      </c>
    </row>
    <row r="119" spans="1:45">
      <c r="A119" t="s">
        <v>36</v>
      </c>
      <c r="B119" t="s">
        <v>821</v>
      </c>
      <c r="C119" s="1">
        <v>1501</v>
      </c>
      <c r="E119" s="97" t="s">
        <v>718</v>
      </c>
      <c r="F1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9" s="4">
        <v>43190</v>
      </c>
      <c r="H119" s="4">
        <v>43298</v>
      </c>
      <c r="I119" s="80">
        <f>All_2[[#This Row],[Filled]]-All_2[[#This Row],[Vacant]]</f>
        <v>108</v>
      </c>
      <c r="J119" t="s">
        <v>1033</v>
      </c>
      <c r="K119" t="s">
        <v>37</v>
      </c>
      <c r="L119" t="s">
        <v>1416</v>
      </c>
      <c r="M119" t="s">
        <v>1415</v>
      </c>
      <c r="N119" s="4">
        <v>42899</v>
      </c>
      <c r="O119" s="4">
        <v>43178</v>
      </c>
      <c r="P119" s="80">
        <f>All_2[[#This Row],[Filled]] - All_2[[#This Row],[Interview.Date]]</f>
        <v>120</v>
      </c>
      <c r="Q119" s="80">
        <f>All_2[[#This Row],[Filled]]-All_2[[#This Row],[Date.Received]]</f>
        <v>399</v>
      </c>
      <c r="R119" s="80">
        <f>All_2[[#This Row],[Days]] - All_2[[#This Row],[Interview.to.Move.in]]</f>
        <v>-12</v>
      </c>
      <c r="S119" s="80" t="str">
        <f>IF(All_2[[#This Row],[M.O.Date]]&lt;&gt;"","no","Yes")</f>
        <v>no</v>
      </c>
      <c r="T119" s="80" t="str">
        <f ca="1">IF(All_2[[#This Row],[Length.of.Stay]]&gt;364,"Yes","no")</f>
        <v>Yes</v>
      </c>
      <c r="U119" s="4">
        <v>43769</v>
      </c>
      <c r="V119" s="80">
        <f ca="1">_xlfn.IFS(All_2[[#This Row],[M.O.Date]] = FALSE,TODAY()-All_2[[#This Row],[Filled]],All_2[[#This Row],[Extant]] = "no",All_2[[#This Row],[M.O.Date]] - All_2[[#This Row],[Filled]])</f>
        <v>471</v>
      </c>
      <c r="W119" t="s">
        <v>125</v>
      </c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>
        <v>1</v>
      </c>
      <c r="AI119" s="6"/>
      <c r="AJ119" s="6"/>
      <c r="AK119" s="6"/>
      <c r="AL119" s="6"/>
      <c r="AM119" s="6">
        <v>1</v>
      </c>
      <c r="AN119" s="6"/>
      <c r="AO119" s="6"/>
      <c r="AP119" s="6"/>
      <c r="AQ119" s="6">
        <v>1</v>
      </c>
      <c r="AR119" s="6">
        <f t="shared" si="2"/>
        <v>2018</v>
      </c>
      <c r="AS119" s="6">
        <f t="shared" si="3"/>
        <v>7</v>
      </c>
    </row>
    <row r="120" spans="1:45">
      <c r="A120" t="s">
        <v>2363</v>
      </c>
      <c r="B120" t="s">
        <v>26</v>
      </c>
      <c r="C120" s="1">
        <v>305</v>
      </c>
      <c r="E120" s="97" t="s">
        <v>966</v>
      </c>
      <c r="F1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0" s="4">
        <v>43190</v>
      </c>
      <c r="H120" s="4">
        <v>43297</v>
      </c>
      <c r="I120" s="80">
        <f>All_2[[#This Row],[Filled]]-All_2[[#This Row],[Vacant]]</f>
        <v>107</v>
      </c>
      <c r="J120" t="s">
        <v>2326</v>
      </c>
      <c r="L120" t="s">
        <v>862</v>
      </c>
      <c r="M120" t="s">
        <v>1638</v>
      </c>
      <c r="O120" s="4">
        <v>43266</v>
      </c>
      <c r="P120" s="80">
        <f>All_2[[#This Row],[Filled]] - All_2[[#This Row],[Interview.Date]]</f>
        <v>31</v>
      </c>
      <c r="Q120" s="80"/>
      <c r="R120" s="80">
        <f>All_2[[#This Row],[Days]] - All_2[[#This Row],[Interview.to.Move.in]]</f>
        <v>76</v>
      </c>
      <c r="S120" s="80" t="str">
        <f>IF(All_2[[#This Row],[M.O.Date]]&lt;&gt;"","no","Yes")</f>
        <v>no</v>
      </c>
      <c r="T120" s="80" t="str">
        <f ca="1">IF(All_2[[#This Row],[Length.of.Stay]]&gt;364,"Yes","no")</f>
        <v>Yes</v>
      </c>
      <c r="U120" s="4">
        <v>43799</v>
      </c>
      <c r="V120" s="80">
        <f ca="1">_xlfn.IFS(All_2[[#This Row],[M.O.Date]] = FALSE,TODAY()-All_2[[#This Row],[Filled]],All_2[[#This Row],[Extant]] = "no",All_2[[#This Row],[M.O.Date]] - All_2[[#This Row],[Filled]])</f>
        <v>502</v>
      </c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>
        <v>1</v>
      </c>
      <c r="AJ120" s="6"/>
      <c r="AK120" s="6"/>
      <c r="AL120" s="6"/>
      <c r="AM120" s="6"/>
      <c r="AN120" s="6"/>
      <c r="AO120" s="6">
        <v>1</v>
      </c>
      <c r="AP120" s="6"/>
      <c r="AQ120" s="6"/>
      <c r="AR120" s="6">
        <f t="shared" si="2"/>
        <v>2018</v>
      </c>
      <c r="AS120" s="6">
        <f t="shared" si="3"/>
        <v>7</v>
      </c>
    </row>
    <row r="121" spans="1:45">
      <c r="A121" t="s">
        <v>2362</v>
      </c>
      <c r="B121" t="s">
        <v>993</v>
      </c>
      <c r="C121" s="1">
        <v>211</v>
      </c>
      <c r="E121" s="97" t="s">
        <v>144</v>
      </c>
      <c r="F1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1" s="4">
        <v>43220</v>
      </c>
      <c r="H121" s="4">
        <v>43297</v>
      </c>
      <c r="I121" s="80">
        <f>All_2[[#This Row],[Filled]]-All_2[[#This Row],[Vacant]]</f>
        <v>77</v>
      </c>
      <c r="J121" t="s">
        <v>1032</v>
      </c>
      <c r="L121" t="s">
        <v>2093</v>
      </c>
      <c r="M121" s="89"/>
      <c r="N121" s="4">
        <v>43278</v>
      </c>
      <c r="O121" s="4">
        <v>43278</v>
      </c>
      <c r="P121" s="80">
        <f>All_2[[#This Row],[Filled]] - All_2[[#This Row],[Interview.Date]]</f>
        <v>19</v>
      </c>
      <c r="Q121" s="80">
        <f>All_2[[#This Row],[Filled]]-All_2[[#This Row],[Date.Received]]</f>
        <v>19</v>
      </c>
      <c r="R121" s="80">
        <f>All_2[[#This Row],[Days]] - All_2[[#This Row],[Interview.to.Move.in]]</f>
        <v>58</v>
      </c>
      <c r="S121" s="80" t="str">
        <f>IF(All_2[[#This Row],[M.O.Date]]&lt;&gt;"","no","Yes")</f>
        <v>Yes</v>
      </c>
      <c r="T121" s="80" t="str">
        <f ca="1">IF(All_2[[#This Row],[Length.of.Stay]]&gt;364,"Yes","no")</f>
        <v>Yes</v>
      </c>
      <c r="U121" s="4"/>
      <c r="V121" s="80">
        <f ca="1">_xlfn.IFS(All_2[[#This Row],[M.O.Date]] = FALSE,TODAY()-All_2[[#This Row],[Filled]],All_2[[#This Row],[Extant]] = "no",All_2[[#This Row],[M.O.Date]] - All_2[[#This Row],[Filled]])</f>
        <v>564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>
        <f t="shared" si="2"/>
        <v>2018</v>
      </c>
      <c r="AS121" s="6">
        <f t="shared" si="3"/>
        <v>7</v>
      </c>
    </row>
    <row r="122" spans="1:45">
      <c r="A122" t="s">
        <v>2295</v>
      </c>
      <c r="B122" t="s">
        <v>832</v>
      </c>
      <c r="C122" s="1" t="s">
        <v>934</v>
      </c>
      <c r="E122" s="97" t="s">
        <v>718</v>
      </c>
      <c r="F1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2" s="4">
        <v>43251</v>
      </c>
      <c r="H122" s="4">
        <v>43294</v>
      </c>
      <c r="I122" s="80">
        <f>All_2[[#This Row],[Filled]]-All_2[[#This Row],[Vacant]]</f>
        <v>43</v>
      </c>
      <c r="J122" t="s">
        <v>1033</v>
      </c>
      <c r="K122" t="s">
        <v>15</v>
      </c>
      <c r="L122" t="s">
        <v>1416</v>
      </c>
      <c r="M122" t="s">
        <v>1415</v>
      </c>
      <c r="N122" s="4">
        <v>43210</v>
      </c>
      <c r="O122" s="4">
        <v>43242</v>
      </c>
      <c r="P122" s="80">
        <f>All_2[[#This Row],[Filled]] - All_2[[#This Row],[Interview.Date]]</f>
        <v>52</v>
      </c>
      <c r="Q122" s="80">
        <f>All_2[[#This Row],[Filled]]-All_2[[#This Row],[Date.Received]]</f>
        <v>84</v>
      </c>
      <c r="R122" s="80">
        <f>All_2[[#This Row],[Days]] - All_2[[#This Row],[Interview.to.Move.in]]</f>
        <v>-9</v>
      </c>
      <c r="S122" s="80" t="str">
        <f>IF(All_2[[#This Row],[M.O.Date]]&lt;&gt;"","no","Yes")</f>
        <v>Yes</v>
      </c>
      <c r="T122" s="80" t="str">
        <f ca="1">IF(All_2[[#This Row],[Length.of.Stay]]&gt;364,"Yes","no")</f>
        <v>Yes</v>
      </c>
      <c r="V122" s="80">
        <f ca="1">_xlfn.IFS(All_2[[#This Row],[M.O.Date]] = FALSE,TODAY()-All_2[[#This Row],[Filled]],All_2[[#This Row],[Extant]] = "no",All_2[[#This Row],[M.O.Date]] - All_2[[#This Row],[Filled]])</f>
        <v>567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>
        <v>1</v>
      </c>
      <c r="AJ122" s="6"/>
      <c r="AK122" s="6"/>
      <c r="AL122" s="6"/>
      <c r="AM122" s="6"/>
      <c r="AN122" s="6"/>
      <c r="AO122" s="6">
        <v>1</v>
      </c>
      <c r="AP122" s="6"/>
      <c r="AQ122" s="6"/>
      <c r="AR122" s="6">
        <f t="shared" si="2"/>
        <v>2018</v>
      </c>
      <c r="AS122" s="6">
        <f t="shared" si="3"/>
        <v>7</v>
      </c>
    </row>
    <row r="123" spans="1:45">
      <c r="A123" t="s">
        <v>2361</v>
      </c>
      <c r="B123" t="s">
        <v>15</v>
      </c>
      <c r="C123" s="1">
        <v>325</v>
      </c>
      <c r="E123" s="97" t="s">
        <v>826</v>
      </c>
      <c r="F1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3" s="4">
        <v>43251</v>
      </c>
      <c r="H123" s="4">
        <v>43293</v>
      </c>
      <c r="I123" s="80">
        <f>All_2[[#This Row],[Filled]]-All_2[[#This Row],[Vacant]]</f>
        <v>42</v>
      </c>
      <c r="J123" t="s">
        <v>2162</v>
      </c>
      <c r="L123" t="s">
        <v>2161</v>
      </c>
      <c r="M123" t="s">
        <v>636</v>
      </c>
      <c r="N123" s="4">
        <v>43237</v>
      </c>
      <c r="O123" s="4">
        <v>43244</v>
      </c>
      <c r="P123" s="80">
        <f>All_2[[#This Row],[Filled]] - All_2[[#This Row],[Interview.Date]]</f>
        <v>49</v>
      </c>
      <c r="Q123" s="80">
        <f>All_2[[#This Row],[Filled]]-All_2[[#This Row],[Date.Received]]</f>
        <v>56</v>
      </c>
      <c r="R123" s="80">
        <f>All_2[[#This Row],[Days]] - All_2[[#This Row],[Interview.to.Move.in]]</f>
        <v>-7</v>
      </c>
      <c r="S123" s="80" t="str">
        <f>IF(All_2[[#This Row],[M.O.Date]]&lt;&gt;"","no","Yes")</f>
        <v>Yes</v>
      </c>
      <c r="T123" s="80" t="str">
        <f ca="1">IF(All_2[[#This Row],[Length.of.Stay]]&gt;364,"Yes","no")</f>
        <v>Yes</v>
      </c>
      <c r="U123" s="4"/>
      <c r="V123" s="80">
        <f ca="1">_xlfn.IFS(All_2[[#This Row],[M.O.Date]] = FALSE,TODAY()-All_2[[#This Row],[Filled]],All_2[[#This Row],[Extant]] = "no",All_2[[#This Row],[M.O.Date]] - All_2[[#This Row],[Filled]])</f>
        <v>568</v>
      </c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>
        <v>1</v>
      </c>
      <c r="AI123" s="6"/>
      <c r="AJ123" s="6"/>
      <c r="AK123" s="6"/>
      <c r="AL123" s="6"/>
      <c r="AM123" s="6"/>
      <c r="AN123" s="6"/>
      <c r="AO123" s="6">
        <v>1</v>
      </c>
      <c r="AP123" s="6"/>
      <c r="AQ123" s="6"/>
      <c r="AR123" s="6">
        <f t="shared" si="2"/>
        <v>2018</v>
      </c>
      <c r="AS123" s="6">
        <f t="shared" si="3"/>
        <v>7</v>
      </c>
    </row>
    <row r="124" spans="1:45">
      <c r="A124" t="s">
        <v>817</v>
      </c>
      <c r="B124" t="s">
        <v>26</v>
      </c>
      <c r="C124" s="1">
        <v>302</v>
      </c>
      <c r="E124" s="97" t="s">
        <v>966</v>
      </c>
      <c r="F1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4" s="4">
        <v>43039</v>
      </c>
      <c r="H124" s="4">
        <v>43290</v>
      </c>
      <c r="I124" s="80">
        <f>All_2[[#This Row],[Filled]]-All_2[[#This Row],[Vacant]]</f>
        <v>251</v>
      </c>
      <c r="J124" t="s">
        <v>2326</v>
      </c>
      <c r="L124" t="s">
        <v>1914</v>
      </c>
      <c r="M124" t="s">
        <v>1638</v>
      </c>
      <c r="O124" s="4">
        <v>43243</v>
      </c>
      <c r="P124" s="80">
        <f>All_2[[#This Row],[Filled]] - All_2[[#This Row],[Interview.Date]]</f>
        <v>47</v>
      </c>
      <c r="Q124" s="80"/>
      <c r="R124" s="80">
        <f>All_2[[#This Row],[Days]] - All_2[[#This Row],[Interview.to.Move.in]]</f>
        <v>204</v>
      </c>
      <c r="S124" s="80" t="str">
        <f>IF(All_2[[#This Row],[M.O.Date]]&lt;&gt;"","no","Yes")</f>
        <v>Yes</v>
      </c>
      <c r="T124" s="80" t="str">
        <f ca="1">IF(All_2[[#This Row],[Length.of.Stay]]&gt;364,"Yes","no")</f>
        <v>Yes</v>
      </c>
      <c r="U124" s="4"/>
      <c r="V124" s="80">
        <f ca="1">_xlfn.IFS(All_2[[#This Row],[M.O.Date]] = FALSE,TODAY()-All_2[[#This Row],[Filled]],All_2[[#This Row],[Extant]] = "no",All_2[[#This Row],[M.O.Date]] - All_2[[#This Row],[Filled]])</f>
        <v>571</v>
      </c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>
        <v>1</v>
      </c>
      <c r="AJ124" s="6"/>
      <c r="AK124" s="6"/>
      <c r="AL124" s="6"/>
      <c r="AM124" s="6">
        <v>1</v>
      </c>
      <c r="AN124" s="6"/>
      <c r="AO124" s="6"/>
      <c r="AP124" s="6"/>
      <c r="AQ124" s="6"/>
      <c r="AR124" s="6">
        <f t="shared" si="2"/>
        <v>2018</v>
      </c>
      <c r="AS124" s="6">
        <f t="shared" si="3"/>
        <v>7</v>
      </c>
    </row>
    <row r="125" spans="1:45">
      <c r="A125" t="s">
        <v>2360</v>
      </c>
      <c r="B125" t="s">
        <v>26</v>
      </c>
      <c r="C125" s="1">
        <v>116</v>
      </c>
      <c r="E125" s="97" t="s">
        <v>966</v>
      </c>
      <c r="F1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5" s="4">
        <v>43039</v>
      </c>
      <c r="H125" s="4">
        <v>43290</v>
      </c>
      <c r="I125" s="80">
        <f>All_2[[#This Row],[Filled]]-All_2[[#This Row],[Vacant]]</f>
        <v>251</v>
      </c>
      <c r="J125" t="s">
        <v>2326</v>
      </c>
      <c r="L125" t="s">
        <v>1914</v>
      </c>
      <c r="M125" t="s">
        <v>1638</v>
      </c>
      <c r="O125" s="4">
        <v>43243</v>
      </c>
      <c r="P125" s="80">
        <f>All_2[[#This Row],[Filled]] - All_2[[#This Row],[Interview.Date]]</f>
        <v>47</v>
      </c>
      <c r="Q125" s="80"/>
      <c r="R125" s="80">
        <f>All_2[[#This Row],[Days]] - All_2[[#This Row],[Interview.to.Move.in]]</f>
        <v>204</v>
      </c>
      <c r="S125" s="80" t="str">
        <f>IF(All_2[[#This Row],[M.O.Date]]&lt;&gt;"","no","Yes")</f>
        <v>Yes</v>
      </c>
      <c r="T125" s="80" t="str">
        <f ca="1">IF(All_2[[#This Row],[Length.of.Stay]]&gt;364,"Yes","no")</f>
        <v>Yes</v>
      </c>
      <c r="U125" s="4"/>
      <c r="V125" s="80">
        <f ca="1">_xlfn.IFS(All_2[[#This Row],[M.O.Date]] = FALSE,TODAY()-All_2[[#This Row],[Filled]],All_2[[#This Row],[Extant]] = "no",All_2[[#This Row],[M.O.Date]] - All_2[[#This Row],[Filled]])</f>
        <v>571</v>
      </c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>
        <v>1</v>
      </c>
      <c r="AI125" s="6"/>
      <c r="AJ125" s="6"/>
      <c r="AK125" s="6"/>
      <c r="AL125" s="6"/>
      <c r="AM125" s="6">
        <v>1</v>
      </c>
      <c r="AN125" s="6"/>
      <c r="AO125" s="6"/>
      <c r="AP125" s="6"/>
      <c r="AQ125" s="6"/>
      <c r="AR125" s="6">
        <f t="shared" si="2"/>
        <v>2018</v>
      </c>
      <c r="AS125" s="6">
        <f t="shared" si="3"/>
        <v>7</v>
      </c>
    </row>
    <row r="126" spans="1:45">
      <c r="A126" t="s">
        <v>1008</v>
      </c>
      <c r="B126" t="s">
        <v>26</v>
      </c>
      <c r="C126" s="1">
        <v>218</v>
      </c>
      <c r="E126" s="97" t="s">
        <v>966</v>
      </c>
      <c r="F1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6" s="4">
        <v>43069</v>
      </c>
      <c r="H126" s="4">
        <v>43290</v>
      </c>
      <c r="I126" s="80">
        <f>All_2[[#This Row],[Filled]]-All_2[[#This Row],[Vacant]]</f>
        <v>221</v>
      </c>
      <c r="J126" t="s">
        <v>2326</v>
      </c>
      <c r="L126" t="s">
        <v>1914</v>
      </c>
      <c r="M126" t="s">
        <v>1638</v>
      </c>
      <c r="O126" s="4">
        <v>43243</v>
      </c>
      <c r="P126" s="80">
        <f>All_2[[#This Row],[Filled]] - All_2[[#This Row],[Interview.Date]]</f>
        <v>47</v>
      </c>
      <c r="Q126" s="80"/>
      <c r="R126" s="80">
        <f>All_2[[#This Row],[Days]] - All_2[[#This Row],[Interview.to.Move.in]]</f>
        <v>174</v>
      </c>
      <c r="S126" s="80" t="str">
        <f>IF(All_2[[#This Row],[M.O.Date]]&lt;&gt;"","no","Yes")</f>
        <v>Yes</v>
      </c>
      <c r="T126" s="80" t="str">
        <f ca="1">IF(All_2[[#This Row],[Length.of.Stay]]&gt;364,"Yes","no")</f>
        <v>Yes</v>
      </c>
      <c r="U126" s="4"/>
      <c r="V126" s="80">
        <f ca="1">_xlfn.IFS(All_2[[#This Row],[M.O.Date]] = FALSE,TODAY()-All_2[[#This Row],[Filled]],All_2[[#This Row],[Extant]] = "no",All_2[[#This Row],[M.O.Date]] - All_2[[#This Row],[Filled]])</f>
        <v>571</v>
      </c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>
        <v>1</v>
      </c>
      <c r="AJ126" s="6"/>
      <c r="AK126" s="6"/>
      <c r="AL126" s="6"/>
      <c r="AM126" s="6">
        <v>1</v>
      </c>
      <c r="AN126" s="6"/>
      <c r="AO126" s="6"/>
      <c r="AP126" s="6"/>
      <c r="AQ126" s="6"/>
      <c r="AR126" s="6">
        <f t="shared" si="2"/>
        <v>2018</v>
      </c>
      <c r="AS126" s="6">
        <f t="shared" si="3"/>
        <v>7</v>
      </c>
    </row>
    <row r="127" spans="1:45">
      <c r="A127" t="s">
        <v>2359</v>
      </c>
      <c r="B127" t="s">
        <v>26</v>
      </c>
      <c r="C127" s="1">
        <v>108</v>
      </c>
      <c r="E127" s="97" t="s">
        <v>966</v>
      </c>
      <c r="F1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7" s="4">
        <v>43131</v>
      </c>
      <c r="H127" s="4">
        <v>43290</v>
      </c>
      <c r="I127" s="80">
        <f>All_2[[#This Row],[Filled]]-All_2[[#This Row],[Vacant]]</f>
        <v>159</v>
      </c>
      <c r="J127" t="s">
        <v>2326</v>
      </c>
      <c r="L127" t="s">
        <v>1914</v>
      </c>
      <c r="M127" t="s">
        <v>1638</v>
      </c>
      <c r="O127" s="4">
        <v>43243</v>
      </c>
      <c r="P127" s="80">
        <f>All_2[[#This Row],[Filled]] - All_2[[#This Row],[Interview.Date]]</f>
        <v>47</v>
      </c>
      <c r="Q127" s="80"/>
      <c r="R127" s="80">
        <f>All_2[[#This Row],[Days]] - All_2[[#This Row],[Interview.to.Move.in]]</f>
        <v>112</v>
      </c>
      <c r="S127" s="80" t="str">
        <f>IF(All_2[[#This Row],[M.O.Date]]&lt;&gt;"","no","Yes")</f>
        <v>no</v>
      </c>
      <c r="T127" s="80" t="str">
        <f ca="1">IF(All_2[[#This Row],[Length.of.Stay]]&gt;364,"Yes","no")</f>
        <v>no</v>
      </c>
      <c r="U127" s="4">
        <v>43465</v>
      </c>
      <c r="V127" s="80">
        <f ca="1">_xlfn.IFS(All_2[[#This Row],[M.O.Date]] = FALSE,TODAY()-All_2[[#This Row],[Filled]],All_2[[#This Row],[Extant]] = "no",All_2[[#This Row],[M.O.Date]] - All_2[[#This Row],[Filled]])</f>
        <v>175</v>
      </c>
      <c r="W127" t="s">
        <v>969</v>
      </c>
      <c r="X127" s="6">
        <v>1</v>
      </c>
      <c r="Y127" s="6">
        <v>1</v>
      </c>
      <c r="Z127" s="6"/>
      <c r="AA127" s="6"/>
      <c r="AB127" s="6"/>
      <c r="AC127" s="6"/>
      <c r="AD127" s="6"/>
      <c r="AE127" s="6"/>
      <c r="AF127" s="6"/>
      <c r="AG127" s="6"/>
      <c r="AH127" s="6">
        <v>1</v>
      </c>
      <c r="AI127" s="6"/>
      <c r="AJ127" s="6"/>
      <c r="AK127" s="6"/>
      <c r="AL127" s="6"/>
      <c r="AM127" s="6">
        <v>1</v>
      </c>
      <c r="AN127" s="6"/>
      <c r="AO127" s="6"/>
      <c r="AP127" s="6"/>
      <c r="AQ127" s="6"/>
      <c r="AR127" s="6">
        <f t="shared" si="2"/>
        <v>2018</v>
      </c>
      <c r="AS127" s="6">
        <f t="shared" si="3"/>
        <v>7</v>
      </c>
    </row>
    <row r="128" spans="1:45">
      <c r="A128" t="s">
        <v>2358</v>
      </c>
      <c r="B128" t="s">
        <v>26</v>
      </c>
      <c r="C128" s="1">
        <v>216</v>
      </c>
      <c r="E128" s="97" t="s">
        <v>966</v>
      </c>
      <c r="F1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8" s="4">
        <v>43131</v>
      </c>
      <c r="H128" s="4">
        <v>43290</v>
      </c>
      <c r="I128" s="80">
        <f>All_2[[#This Row],[Filled]]-All_2[[#This Row],[Vacant]]</f>
        <v>159</v>
      </c>
      <c r="J128" t="s">
        <v>2326</v>
      </c>
      <c r="L128" t="s">
        <v>1914</v>
      </c>
      <c r="M128" t="s">
        <v>1638</v>
      </c>
      <c r="O128" s="4">
        <v>43243</v>
      </c>
      <c r="P128" s="80">
        <f>All_2[[#This Row],[Filled]] - All_2[[#This Row],[Interview.Date]]</f>
        <v>47</v>
      </c>
      <c r="Q128" s="80"/>
      <c r="R128" s="80">
        <f>All_2[[#This Row],[Days]] - All_2[[#This Row],[Interview.to.Move.in]]</f>
        <v>112</v>
      </c>
      <c r="S128" s="80" t="str">
        <f>IF(All_2[[#This Row],[M.O.Date]]&lt;&gt;"","no","Yes")</f>
        <v>Yes</v>
      </c>
      <c r="T128" s="80" t="str">
        <f ca="1">IF(All_2[[#This Row],[Length.of.Stay]]&gt;364,"Yes","no")</f>
        <v>Yes</v>
      </c>
      <c r="U128" s="4"/>
      <c r="V128" s="80">
        <f ca="1">_xlfn.IFS(All_2[[#This Row],[M.O.Date]] = FALSE,TODAY()-All_2[[#This Row],[Filled]],All_2[[#This Row],[Extant]] = "no",All_2[[#This Row],[M.O.Date]] - All_2[[#This Row],[Filled]])</f>
        <v>571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>
        <v>1</v>
      </c>
      <c r="AJ128" s="6"/>
      <c r="AK128" s="6"/>
      <c r="AL128" s="6"/>
      <c r="AM128" s="6"/>
      <c r="AN128" s="6"/>
      <c r="AO128" s="6">
        <v>1</v>
      </c>
      <c r="AP128" s="6"/>
      <c r="AQ128" s="6"/>
      <c r="AR128" s="6">
        <f t="shared" si="2"/>
        <v>2018</v>
      </c>
      <c r="AS128" s="6">
        <f t="shared" si="3"/>
        <v>7</v>
      </c>
    </row>
    <row r="129" spans="1:45">
      <c r="A129" t="s">
        <v>463</v>
      </c>
      <c r="B129" t="s">
        <v>15</v>
      </c>
      <c r="C129" s="1">
        <v>512</v>
      </c>
      <c r="E129" s="97" t="s">
        <v>695</v>
      </c>
      <c r="F1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9" s="4">
        <v>43190</v>
      </c>
      <c r="H129" s="4">
        <v>43278</v>
      </c>
      <c r="I129" s="80">
        <f>All_2[[#This Row],[Filled]]-All_2[[#This Row],[Vacant]]</f>
        <v>88</v>
      </c>
      <c r="J129" t="s">
        <v>812</v>
      </c>
      <c r="L129" t="s">
        <v>60</v>
      </c>
      <c r="M129" t="s">
        <v>2034</v>
      </c>
      <c r="N129" s="4">
        <v>43229</v>
      </c>
      <c r="O129" s="4">
        <v>43236</v>
      </c>
      <c r="P129" s="80">
        <f>All_2[[#This Row],[Filled]] - All_2[[#This Row],[Interview.Date]]</f>
        <v>42</v>
      </c>
      <c r="Q129" s="80">
        <f>All_2[[#This Row],[Filled]]-All_2[[#This Row],[Date.Received]]</f>
        <v>49</v>
      </c>
      <c r="R129" s="80">
        <f>All_2[[#This Row],[Days]] - All_2[[#This Row],[Interview.to.Move.in]]</f>
        <v>46</v>
      </c>
      <c r="S129" s="80" t="str">
        <f>IF(All_2[[#This Row],[M.O.Date]]&lt;&gt;"","no","Yes")</f>
        <v>Yes</v>
      </c>
      <c r="T129" s="80" t="str">
        <f ca="1">IF(All_2[[#This Row],[Length.of.Stay]]&gt;364,"Yes","no")</f>
        <v>Yes</v>
      </c>
      <c r="V129" s="80">
        <f ca="1">_xlfn.IFS(All_2[[#This Row],[M.O.Date]] = FALSE,TODAY()-All_2[[#This Row],[Filled]],All_2[[#This Row],[Extant]] = "no",All_2[[#This Row],[M.O.Date]] - All_2[[#This Row],[Filled]])</f>
        <v>583</v>
      </c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>
        <v>1</v>
      </c>
      <c r="AJ129" s="6"/>
      <c r="AK129" s="6"/>
      <c r="AL129" s="6"/>
      <c r="AM129" s="6"/>
      <c r="AN129" s="6"/>
      <c r="AO129" s="6"/>
      <c r="AP129" s="6">
        <v>1</v>
      </c>
      <c r="AQ129" s="6"/>
      <c r="AR129" s="6">
        <f t="shared" si="2"/>
        <v>2018</v>
      </c>
      <c r="AS129" s="6">
        <f t="shared" si="3"/>
        <v>6</v>
      </c>
    </row>
    <row r="130" spans="1:45">
      <c r="A130" t="s">
        <v>458</v>
      </c>
      <c r="B130" t="s">
        <v>15</v>
      </c>
      <c r="C130" s="1">
        <v>507</v>
      </c>
      <c r="E130" s="97" t="s">
        <v>695</v>
      </c>
      <c r="F1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0" s="4">
        <v>43190</v>
      </c>
      <c r="H130" s="4">
        <v>43271</v>
      </c>
      <c r="I130" s="80">
        <f>All_2[[#This Row],[Filled]]-All_2[[#This Row],[Vacant]]</f>
        <v>81</v>
      </c>
      <c r="J130" t="s">
        <v>812</v>
      </c>
      <c r="L130" t="s">
        <v>284</v>
      </c>
      <c r="M130" t="s">
        <v>636</v>
      </c>
      <c r="N130" s="4">
        <v>43221</v>
      </c>
      <c r="O130" s="4">
        <v>43229</v>
      </c>
      <c r="P130" s="80">
        <f>All_2[[#This Row],[Filled]] - All_2[[#This Row],[Interview.Date]]</f>
        <v>42</v>
      </c>
      <c r="Q130" s="80">
        <f>All_2[[#This Row],[Filled]]-All_2[[#This Row],[Date.Received]]</f>
        <v>50</v>
      </c>
      <c r="R130" s="80">
        <f>All_2[[#This Row],[Days]] - All_2[[#This Row],[Interview.to.Move.in]]</f>
        <v>39</v>
      </c>
      <c r="S130" s="80" t="str">
        <f>IF(All_2[[#This Row],[M.O.Date]]&lt;&gt;"","no","Yes")</f>
        <v>no</v>
      </c>
      <c r="T130" s="80" t="str">
        <f ca="1">IF(All_2[[#This Row],[Length.of.Stay]]&gt;364,"Yes","no")</f>
        <v>Yes</v>
      </c>
      <c r="U130" s="4">
        <v>43646</v>
      </c>
      <c r="V130" s="80">
        <f ca="1">_xlfn.IFS(All_2[[#This Row],[M.O.Date]] = FALSE,TODAY()-All_2[[#This Row],[Filled]],All_2[[#This Row],[Extant]] = "no",All_2[[#This Row],[M.O.Date]] - All_2[[#This Row],[Filled]])</f>
        <v>375</v>
      </c>
      <c r="W130" t="s">
        <v>969</v>
      </c>
      <c r="X130" s="6">
        <v>1</v>
      </c>
      <c r="Y130" s="6"/>
      <c r="Z130" s="6"/>
      <c r="AA130" s="6"/>
      <c r="AB130" s="6"/>
      <c r="AC130" s="6"/>
      <c r="AD130" s="6"/>
      <c r="AE130" s="6"/>
      <c r="AF130" s="6"/>
      <c r="AG130" s="6"/>
      <c r="AH130" s="6">
        <v>1</v>
      </c>
      <c r="AI130" s="6"/>
      <c r="AJ130" s="6"/>
      <c r="AK130" s="6"/>
      <c r="AL130" s="6"/>
      <c r="AM130" s="6">
        <v>1</v>
      </c>
      <c r="AN130" s="6"/>
      <c r="AO130" s="6"/>
      <c r="AP130" s="6"/>
      <c r="AQ130" s="6"/>
      <c r="AR130" s="6">
        <f t="shared" ref="AR130:AR193" si="4">YEAR(H130)</f>
        <v>2018</v>
      </c>
      <c r="AS130" s="6">
        <f t="shared" ref="AS130:AS193" si="5">MONTH(H130)</f>
        <v>6</v>
      </c>
    </row>
    <row r="131" spans="1:45">
      <c r="A131" t="s">
        <v>2357</v>
      </c>
      <c r="B131" t="s">
        <v>993</v>
      </c>
      <c r="C131" s="1">
        <v>121</v>
      </c>
      <c r="E131" s="97" t="s">
        <v>144</v>
      </c>
      <c r="F1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1" s="4">
        <v>43159</v>
      </c>
      <c r="H131" s="4">
        <v>43265</v>
      </c>
      <c r="I131" s="80">
        <f>All_2[[#This Row],[Filled]]-All_2[[#This Row],[Vacant]]</f>
        <v>106</v>
      </c>
      <c r="J131" t="s">
        <v>1634</v>
      </c>
      <c r="L131" t="s">
        <v>2237</v>
      </c>
      <c r="M131" t="s">
        <v>1633</v>
      </c>
      <c r="N131" s="4">
        <v>43249</v>
      </c>
      <c r="O131" s="4">
        <v>43257</v>
      </c>
      <c r="P131" s="80">
        <f>All_2[[#This Row],[Filled]] - All_2[[#This Row],[Interview.Date]]</f>
        <v>8</v>
      </c>
      <c r="Q131" s="80">
        <f>All_2[[#This Row],[Filled]]-All_2[[#This Row],[Date.Received]]</f>
        <v>16</v>
      </c>
      <c r="R131" s="80">
        <f>All_2[[#This Row],[Days]] - All_2[[#This Row],[Interview.to.Move.in]]</f>
        <v>98</v>
      </c>
      <c r="S131" s="80" t="str">
        <f>IF(All_2[[#This Row],[M.O.Date]]&lt;&gt;"","no","Yes")</f>
        <v>Yes</v>
      </c>
      <c r="T131" s="80" t="str">
        <f ca="1">IF(All_2[[#This Row],[Length.of.Stay]]&gt;364,"Yes","no")</f>
        <v>Yes</v>
      </c>
      <c r="U131" s="4"/>
      <c r="V131" s="80">
        <f ca="1">_xlfn.IFS(All_2[[#This Row],[M.O.Date]] = FALSE,TODAY()-All_2[[#This Row],[Filled]],All_2[[#This Row],[Extant]] = "no",All_2[[#This Row],[M.O.Date]] - All_2[[#This Row],[Filled]])</f>
        <v>596</v>
      </c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>
        <v>1</v>
      </c>
      <c r="AJ131" s="6"/>
      <c r="AK131" s="6"/>
      <c r="AL131" s="6"/>
      <c r="AM131" s="6"/>
      <c r="AN131" s="6"/>
      <c r="AO131" s="6"/>
      <c r="AP131" s="6">
        <v>1</v>
      </c>
      <c r="AQ131" s="6"/>
      <c r="AR131" s="6">
        <f t="shared" si="4"/>
        <v>2018</v>
      </c>
      <c r="AS131" s="6">
        <f t="shared" si="5"/>
        <v>6</v>
      </c>
    </row>
    <row r="132" spans="1:45">
      <c r="A132" t="s">
        <v>2356</v>
      </c>
      <c r="B132" t="s">
        <v>1151</v>
      </c>
      <c r="C132" s="1">
        <v>116</v>
      </c>
      <c r="E132" s="97" t="s">
        <v>718</v>
      </c>
      <c r="F132" s="80" t="s">
        <v>1150</v>
      </c>
      <c r="G132" s="4">
        <v>43146</v>
      </c>
      <c r="H132" s="4">
        <v>43252</v>
      </c>
      <c r="I132" s="80">
        <f>All_2[[#This Row],[Filled]]-All_2[[#This Row],[Vacant]]</f>
        <v>106</v>
      </c>
      <c r="J132" t="s">
        <v>812</v>
      </c>
      <c r="L132" t="s">
        <v>2103</v>
      </c>
      <c r="M132" t="s">
        <v>2056</v>
      </c>
      <c r="N132" s="4">
        <v>43200</v>
      </c>
      <c r="O132" s="4">
        <v>43210</v>
      </c>
      <c r="P132" s="80">
        <f>All_2[[#This Row],[Filled]] - All_2[[#This Row],[Interview.Date]]</f>
        <v>42</v>
      </c>
      <c r="Q132" s="80">
        <f>All_2[[#This Row],[Filled]]-All_2[[#This Row],[Date.Received]]</f>
        <v>52</v>
      </c>
      <c r="R132" s="80">
        <f>All_2[[#This Row],[Days]] - All_2[[#This Row],[Interview.to.Move.in]]</f>
        <v>64</v>
      </c>
      <c r="S132" s="80" t="str">
        <f>IF(All_2[[#This Row],[M.O.Date]]&lt;&gt;"","no","Yes")</f>
        <v>Yes</v>
      </c>
      <c r="T132" s="80" t="str">
        <f ca="1">IF(All_2[[#This Row],[Length.of.Stay]]&gt;364,"Yes","no")</f>
        <v>Yes</v>
      </c>
      <c r="U132" s="4"/>
      <c r="V132" s="80">
        <f ca="1">_xlfn.IFS(All_2[[#This Row],[M.O.Date]] = FALSE,TODAY()-All_2[[#This Row],[Filled]],All_2[[#This Row],[Extant]] = "no",All_2[[#This Row],[M.O.Date]] - All_2[[#This Row],[Filled]])</f>
        <v>609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>
        <v>1</v>
      </c>
      <c r="AJ132" s="6"/>
      <c r="AK132" s="6"/>
      <c r="AL132" s="6"/>
      <c r="AM132" s="6"/>
      <c r="AN132" s="6">
        <v>1</v>
      </c>
      <c r="AO132" s="6"/>
      <c r="AP132" s="6"/>
      <c r="AQ132" s="6"/>
      <c r="AR132" s="6">
        <f t="shared" si="4"/>
        <v>2018</v>
      </c>
      <c r="AS132" s="6">
        <f t="shared" si="5"/>
        <v>6</v>
      </c>
    </row>
    <row r="133" spans="1:45">
      <c r="A133" t="s">
        <v>2355</v>
      </c>
      <c r="B133" t="s">
        <v>15</v>
      </c>
      <c r="C133" s="1">
        <v>324</v>
      </c>
      <c r="E133" s="97" t="s">
        <v>826</v>
      </c>
      <c r="F1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3" s="4">
        <v>43220</v>
      </c>
      <c r="H133" s="4">
        <v>43249</v>
      </c>
      <c r="I133" s="80">
        <f>All_2[[#This Row],[Filled]]-All_2[[#This Row],[Vacant]]</f>
        <v>29</v>
      </c>
      <c r="J133" t="s">
        <v>2162</v>
      </c>
      <c r="L133" t="s">
        <v>2161</v>
      </c>
      <c r="M133" t="s">
        <v>636</v>
      </c>
      <c r="N133" s="4">
        <v>43215</v>
      </c>
      <c r="O133" s="4">
        <v>43223</v>
      </c>
      <c r="P133" s="80">
        <f>All_2[[#This Row],[Filled]] - All_2[[#This Row],[Interview.Date]]</f>
        <v>26</v>
      </c>
      <c r="Q133" s="80">
        <f>All_2[[#This Row],[Filled]]-All_2[[#This Row],[Date.Received]]</f>
        <v>34</v>
      </c>
      <c r="R133" s="80">
        <f>All_2[[#This Row],[Days]] - All_2[[#This Row],[Interview.to.Move.in]]</f>
        <v>3</v>
      </c>
      <c r="S133" s="80" t="str">
        <f>IF(All_2[[#This Row],[M.O.Date]]&lt;&gt;"","no","Yes")</f>
        <v>Yes</v>
      </c>
      <c r="T133" s="80" t="str">
        <f ca="1">IF(All_2[[#This Row],[Length.of.Stay]]&gt;364,"Yes","no")</f>
        <v>Yes</v>
      </c>
      <c r="V133" s="80">
        <f ca="1">_xlfn.IFS(All_2[[#This Row],[M.O.Date]] = FALSE,TODAY()-All_2[[#This Row],[Filled]],All_2[[#This Row],[Extant]] = "no",All_2[[#This Row],[M.O.Date]] - All_2[[#This Row],[Filled]])</f>
        <v>612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>
        <v>1</v>
      </c>
      <c r="AI133" s="6"/>
      <c r="AJ133" s="6"/>
      <c r="AK133" s="6"/>
      <c r="AL133" s="6"/>
      <c r="AM133" s="6"/>
      <c r="AN133" s="6"/>
      <c r="AO133" s="6">
        <v>1</v>
      </c>
      <c r="AP133" s="6"/>
      <c r="AQ133" s="6"/>
      <c r="AR133" s="6">
        <f t="shared" si="4"/>
        <v>2018</v>
      </c>
      <c r="AS133" s="6">
        <f t="shared" si="5"/>
        <v>5</v>
      </c>
    </row>
    <row r="134" spans="1:45">
      <c r="A134" t="s">
        <v>2354</v>
      </c>
      <c r="B134" t="s">
        <v>15</v>
      </c>
      <c r="C134" s="1">
        <v>417</v>
      </c>
      <c r="E134" s="97" t="s">
        <v>695</v>
      </c>
      <c r="F1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4" s="4">
        <v>43190</v>
      </c>
      <c r="H134" s="4">
        <v>43242</v>
      </c>
      <c r="I134" s="80">
        <f>All_2[[#This Row],[Filled]]-All_2[[#This Row],[Vacant]]</f>
        <v>52</v>
      </c>
      <c r="J134" t="s">
        <v>2326</v>
      </c>
      <c r="L134" t="s">
        <v>914</v>
      </c>
      <c r="M134" t="s">
        <v>1638</v>
      </c>
      <c r="O134" s="4">
        <v>43222</v>
      </c>
      <c r="P134" s="80">
        <f>All_2[[#This Row],[Filled]] - All_2[[#This Row],[Interview.Date]]</f>
        <v>20</v>
      </c>
      <c r="Q134" s="80"/>
      <c r="R134" s="80">
        <f>All_2[[#This Row],[Days]] - All_2[[#This Row],[Interview.to.Move.in]]</f>
        <v>32</v>
      </c>
      <c r="S134" s="80" t="str">
        <f>IF(All_2[[#This Row],[M.O.Date]]&lt;&gt;"","no","Yes")</f>
        <v>no</v>
      </c>
      <c r="T134" s="80" t="str">
        <f ca="1">IF(All_2[[#This Row],[Length.of.Stay]]&gt;364,"Yes","no")</f>
        <v>no</v>
      </c>
      <c r="U134" s="4">
        <v>43343</v>
      </c>
      <c r="V134" s="80">
        <f ca="1">_xlfn.IFS(All_2[[#This Row],[M.O.Date]] = FALSE,TODAY()-All_2[[#This Row],[Filled]],All_2[[#This Row],[Extant]] = "no",All_2[[#This Row],[M.O.Date]] - All_2[[#This Row],[Filled]])</f>
        <v>101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>
        <v>1</v>
      </c>
      <c r="AJ134" s="6"/>
      <c r="AK134" s="6"/>
      <c r="AL134" s="6"/>
      <c r="AM134" s="6"/>
      <c r="AN134" s="6"/>
      <c r="AO134" s="6">
        <v>1</v>
      </c>
      <c r="AP134" s="6"/>
      <c r="AQ134" s="6"/>
      <c r="AR134" s="6">
        <f t="shared" si="4"/>
        <v>2018</v>
      </c>
      <c r="AS134" s="6">
        <f t="shared" si="5"/>
        <v>5</v>
      </c>
    </row>
    <row r="135" spans="1:45">
      <c r="A135" t="s">
        <v>2353</v>
      </c>
      <c r="B135" t="s">
        <v>26</v>
      </c>
      <c r="C135" s="1">
        <v>117</v>
      </c>
      <c r="E135" s="97" t="s">
        <v>966</v>
      </c>
      <c r="F1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5" s="4">
        <v>43039</v>
      </c>
      <c r="H135" s="4">
        <v>43236</v>
      </c>
      <c r="I135" s="80">
        <f>All_2[[#This Row],[Filled]]-All_2[[#This Row],[Vacant]]</f>
        <v>197</v>
      </c>
      <c r="J135" t="s">
        <v>2326</v>
      </c>
      <c r="L135" t="s">
        <v>2331</v>
      </c>
      <c r="M135" t="s">
        <v>1638</v>
      </c>
      <c r="O135" s="4">
        <v>43208</v>
      </c>
      <c r="P135" s="80">
        <f>All_2[[#This Row],[Filled]] - All_2[[#This Row],[Interview.Date]]</f>
        <v>28</v>
      </c>
      <c r="Q135" s="80"/>
      <c r="R135" s="80">
        <f>All_2[[#This Row],[Days]] - All_2[[#This Row],[Interview.to.Move.in]]</f>
        <v>169</v>
      </c>
      <c r="S135" s="80" t="str">
        <f>IF(All_2[[#This Row],[M.O.Date]]&lt;&gt;"","no","Yes")</f>
        <v>no</v>
      </c>
      <c r="T135" s="80" t="str">
        <f ca="1">IF(All_2[[#This Row],[Length.of.Stay]]&gt;364,"Yes","no")</f>
        <v>no</v>
      </c>
      <c r="U135" s="4">
        <v>43373</v>
      </c>
      <c r="V135" s="80">
        <f ca="1">_xlfn.IFS(All_2[[#This Row],[M.O.Date]] = FALSE,TODAY()-All_2[[#This Row],[Filled]],All_2[[#This Row],[Extant]] = "no",All_2[[#This Row],[M.O.Date]] - All_2[[#This Row],[Filled]])</f>
        <v>137</v>
      </c>
      <c r="W135" t="s">
        <v>980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>
        <v>1</v>
      </c>
      <c r="AJ135" s="6"/>
      <c r="AK135" s="6"/>
      <c r="AL135" s="6"/>
      <c r="AM135" s="6">
        <v>1</v>
      </c>
      <c r="AN135" s="6"/>
      <c r="AO135" s="6"/>
      <c r="AP135" s="6"/>
      <c r="AQ135" s="6"/>
      <c r="AR135" s="6">
        <f t="shared" si="4"/>
        <v>2018</v>
      </c>
      <c r="AS135" s="6">
        <f t="shared" si="5"/>
        <v>5</v>
      </c>
    </row>
    <row r="136" spans="1:45">
      <c r="A136" t="s">
        <v>2352</v>
      </c>
      <c r="B136" t="s">
        <v>15</v>
      </c>
      <c r="C136" s="1">
        <v>411</v>
      </c>
      <c r="E136" s="97" t="s">
        <v>695</v>
      </c>
      <c r="F1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6" s="4">
        <v>43190</v>
      </c>
      <c r="H136" s="4">
        <v>43235</v>
      </c>
      <c r="I136" s="80">
        <f>All_2[[#This Row],[Filled]]-All_2[[#This Row],[Vacant]]</f>
        <v>45</v>
      </c>
      <c r="J136" t="s">
        <v>1033</v>
      </c>
      <c r="K136" t="s">
        <v>695</v>
      </c>
      <c r="L136" t="s">
        <v>2333</v>
      </c>
      <c r="M136" t="s">
        <v>1415</v>
      </c>
      <c r="O136" s="4">
        <v>43222</v>
      </c>
      <c r="P136" s="80">
        <f>All_2[[#This Row],[Filled]] - All_2[[#This Row],[Interview.Date]]</f>
        <v>13</v>
      </c>
      <c r="Q136" s="80"/>
      <c r="R136" s="80">
        <f>All_2[[#This Row],[Days]] - All_2[[#This Row],[Interview.to.Move.in]]</f>
        <v>32</v>
      </c>
      <c r="S136" s="80" t="str">
        <f>IF(All_2[[#This Row],[M.O.Date]]&lt;&gt;"","no","Yes")</f>
        <v>no</v>
      </c>
      <c r="T136" s="80" t="str">
        <f ca="1">IF(All_2[[#This Row],[Length.of.Stay]]&gt;364,"Yes","no")</f>
        <v>Yes</v>
      </c>
      <c r="U136" s="4">
        <v>43615</v>
      </c>
      <c r="V136" s="80">
        <f ca="1">_xlfn.IFS(All_2[[#This Row],[M.O.Date]] = FALSE,TODAY()-All_2[[#This Row],[Filled]],All_2[[#This Row],[Extant]] = "no",All_2[[#This Row],[M.O.Date]] - All_2[[#This Row],[Filled]])</f>
        <v>380</v>
      </c>
      <c r="W136" t="s">
        <v>971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>
        <v>1</v>
      </c>
      <c r="AJ136" s="6"/>
      <c r="AK136" s="6"/>
      <c r="AL136" s="6"/>
      <c r="AM136" s="6">
        <v>1</v>
      </c>
      <c r="AN136" s="6"/>
      <c r="AO136" s="6"/>
      <c r="AP136" s="6"/>
      <c r="AQ136" s="6"/>
      <c r="AR136" s="6">
        <f t="shared" si="4"/>
        <v>2018</v>
      </c>
      <c r="AS136" s="6">
        <f t="shared" si="5"/>
        <v>5</v>
      </c>
    </row>
    <row r="137" spans="1:45">
      <c r="A137" t="s">
        <v>2351</v>
      </c>
      <c r="B137" t="s">
        <v>821</v>
      </c>
      <c r="C137" s="1">
        <v>1489</v>
      </c>
      <c r="E137" s="97" t="s">
        <v>833</v>
      </c>
      <c r="F1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7" s="4">
        <v>43159</v>
      </c>
      <c r="H137" s="4">
        <v>43230</v>
      </c>
      <c r="I137" s="80">
        <f>All_2[[#This Row],[Filled]]-All_2[[#This Row],[Vacant]]</f>
        <v>71</v>
      </c>
      <c r="J137" t="s">
        <v>812</v>
      </c>
      <c r="L137" t="s">
        <v>2052</v>
      </c>
      <c r="M137" t="s">
        <v>812</v>
      </c>
      <c r="N137" s="4">
        <v>43126</v>
      </c>
      <c r="O137" s="4">
        <v>43144</v>
      </c>
      <c r="P137" s="80">
        <f>All_2[[#This Row],[Filled]] - All_2[[#This Row],[Interview.Date]]</f>
        <v>86</v>
      </c>
      <c r="Q137" s="80">
        <f>All_2[[#This Row],[Filled]]-All_2[[#This Row],[Date.Received]]</f>
        <v>104</v>
      </c>
      <c r="R137" s="80">
        <f>All_2[[#This Row],[Days]] - All_2[[#This Row],[Interview.to.Move.in]]</f>
        <v>-15</v>
      </c>
      <c r="S137" s="80" t="str">
        <f>IF(All_2[[#This Row],[M.O.Date]]&lt;&gt;"","no","Yes")</f>
        <v>Yes</v>
      </c>
      <c r="T137" s="80" t="str">
        <f ca="1">IF(All_2[[#This Row],[Length.of.Stay]]&gt;364,"Yes","no")</f>
        <v>Yes</v>
      </c>
      <c r="V137" s="80">
        <f ca="1">_xlfn.IFS(All_2[[#This Row],[M.O.Date]] = FALSE,TODAY()-All_2[[#This Row],[Filled]],All_2[[#This Row],[Extant]] = "no",All_2[[#This Row],[M.O.Date]] - All_2[[#This Row],[Filled]])</f>
        <v>631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>
        <v>1</v>
      </c>
      <c r="AJ137" s="6"/>
      <c r="AK137" s="6"/>
      <c r="AL137" s="6"/>
      <c r="AM137" s="6"/>
      <c r="AN137" s="6"/>
      <c r="AO137" s="6">
        <v>1</v>
      </c>
      <c r="AP137" s="6"/>
      <c r="AQ137" s="6"/>
      <c r="AR137" s="6">
        <f t="shared" si="4"/>
        <v>2018</v>
      </c>
      <c r="AS137" s="6">
        <f t="shared" si="5"/>
        <v>5</v>
      </c>
    </row>
    <row r="138" spans="1:45">
      <c r="A138" t="s">
        <v>2089</v>
      </c>
      <c r="B138" t="s">
        <v>15</v>
      </c>
      <c r="C138" s="1">
        <v>305</v>
      </c>
      <c r="E138" s="97" t="s">
        <v>695</v>
      </c>
      <c r="F1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8" s="4">
        <v>43190</v>
      </c>
      <c r="H138" s="4">
        <v>43216</v>
      </c>
      <c r="I138" s="80">
        <f>All_2[[#This Row],[Filled]]-All_2[[#This Row],[Vacant]]</f>
        <v>26</v>
      </c>
      <c r="J138" t="s">
        <v>2326</v>
      </c>
      <c r="L138" t="s">
        <v>914</v>
      </c>
      <c r="M138" t="s">
        <v>1638</v>
      </c>
      <c r="O138" s="4">
        <v>43203</v>
      </c>
      <c r="P138" s="80">
        <f>All_2[[#This Row],[Filled]] - All_2[[#This Row],[Interview.Date]]</f>
        <v>13</v>
      </c>
      <c r="Q138" s="80"/>
      <c r="R138" s="80">
        <f>All_2[[#This Row],[Days]] - All_2[[#This Row],[Interview.to.Move.in]]</f>
        <v>13</v>
      </c>
      <c r="S138" s="80" t="str">
        <f>IF(All_2[[#This Row],[M.O.Date]]&lt;&gt;"","no","Yes")</f>
        <v>Yes</v>
      </c>
      <c r="T138" s="80" t="str">
        <f ca="1">IF(All_2[[#This Row],[Length.of.Stay]]&gt;364,"Yes","no")</f>
        <v>Yes</v>
      </c>
      <c r="V138" s="80">
        <f ca="1">_xlfn.IFS(All_2[[#This Row],[M.O.Date]] = FALSE,TODAY()-All_2[[#This Row],[Filled]],All_2[[#This Row],[Extant]] = "no",All_2[[#This Row],[M.O.Date]] - All_2[[#This Row],[Filled]])</f>
        <v>645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>
        <v>1</v>
      </c>
      <c r="AI138" s="6"/>
      <c r="AJ138" s="6"/>
      <c r="AK138" s="6"/>
      <c r="AL138" s="6"/>
      <c r="AM138" s="6">
        <v>1</v>
      </c>
      <c r="AN138" s="6"/>
      <c r="AO138" s="6"/>
      <c r="AP138" s="6"/>
      <c r="AQ138" s="6"/>
      <c r="AR138" s="6">
        <f t="shared" si="4"/>
        <v>2018</v>
      </c>
      <c r="AS138" s="6">
        <f t="shared" si="5"/>
        <v>4</v>
      </c>
    </row>
    <row r="139" spans="1:45">
      <c r="A139" t="s">
        <v>2350</v>
      </c>
      <c r="B139" t="s">
        <v>15</v>
      </c>
      <c r="C139" s="1">
        <v>319</v>
      </c>
      <c r="E139" s="97" t="s">
        <v>695</v>
      </c>
      <c r="F1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9" s="4">
        <v>43190</v>
      </c>
      <c r="H139" s="4">
        <v>43216</v>
      </c>
      <c r="I139" s="80">
        <f>All_2[[#This Row],[Filled]]-All_2[[#This Row],[Vacant]]</f>
        <v>26</v>
      </c>
      <c r="J139" t="s">
        <v>2326</v>
      </c>
      <c r="L139" t="s">
        <v>862</v>
      </c>
      <c r="M139" t="s">
        <v>1638</v>
      </c>
      <c r="O139" s="4">
        <v>43203</v>
      </c>
      <c r="P139" s="80">
        <f>All_2[[#This Row],[Filled]] - All_2[[#This Row],[Interview.Date]]</f>
        <v>13</v>
      </c>
      <c r="Q139" s="80"/>
      <c r="R139" s="80">
        <f>All_2[[#This Row],[Days]] - All_2[[#This Row],[Interview.to.Move.in]]</f>
        <v>13</v>
      </c>
      <c r="S139" s="80" t="str">
        <f>IF(All_2[[#This Row],[M.O.Date]]&lt;&gt;"","no","Yes")</f>
        <v>no</v>
      </c>
      <c r="T139" s="80" t="str">
        <f ca="1">IF(All_2[[#This Row],[Length.of.Stay]]&gt;364,"Yes","no")</f>
        <v>no</v>
      </c>
      <c r="U139" s="4">
        <v>43281</v>
      </c>
      <c r="V139" s="80">
        <f ca="1">_xlfn.IFS(All_2[[#This Row],[M.O.Date]] = FALSE,TODAY()-All_2[[#This Row],[Filled]],All_2[[#This Row],[Extant]] = "no",All_2[[#This Row],[M.O.Date]] - All_2[[#This Row],[Filled]])</f>
        <v>65</v>
      </c>
      <c r="W139" t="s">
        <v>969</v>
      </c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>
        <v>1</v>
      </c>
      <c r="AJ139" s="6"/>
      <c r="AK139" s="6"/>
      <c r="AL139" s="6"/>
      <c r="AM139" s="6">
        <v>1</v>
      </c>
      <c r="AN139" s="6"/>
      <c r="AO139" s="6"/>
      <c r="AP139" s="6"/>
      <c r="AQ139" s="6"/>
      <c r="AR139" s="6">
        <f t="shared" si="4"/>
        <v>2018</v>
      </c>
      <c r="AS139" s="6">
        <f t="shared" si="5"/>
        <v>4</v>
      </c>
    </row>
    <row r="140" spans="1:45">
      <c r="A140" t="s">
        <v>2349</v>
      </c>
      <c r="B140" t="s">
        <v>15</v>
      </c>
      <c r="C140" s="1">
        <v>315</v>
      </c>
      <c r="E140" s="97" t="s">
        <v>835</v>
      </c>
      <c r="F1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0" s="4">
        <v>43131</v>
      </c>
      <c r="H140" s="4">
        <v>43215</v>
      </c>
      <c r="I140" s="80">
        <f>All_2[[#This Row],[Filled]]-All_2[[#This Row],[Vacant]]</f>
        <v>84</v>
      </c>
      <c r="J140" t="s">
        <v>835</v>
      </c>
      <c r="L140" t="s">
        <v>1822</v>
      </c>
      <c r="M140" t="s">
        <v>835</v>
      </c>
      <c r="N140" s="4">
        <v>43180</v>
      </c>
      <c r="O140" s="4">
        <v>43187</v>
      </c>
      <c r="P140" s="80">
        <f>All_2[[#This Row],[Filled]] - All_2[[#This Row],[Interview.Date]]</f>
        <v>28</v>
      </c>
      <c r="Q140" s="80">
        <f>All_2[[#This Row],[Filled]]-All_2[[#This Row],[Date.Received]]</f>
        <v>35</v>
      </c>
      <c r="R140" s="80">
        <f>All_2[[#This Row],[Days]] - All_2[[#This Row],[Interview.to.Move.in]]</f>
        <v>56</v>
      </c>
      <c r="S140" s="80" t="str">
        <f>IF(All_2[[#This Row],[M.O.Date]]&lt;&gt;"","no","Yes")</f>
        <v>no</v>
      </c>
      <c r="T140" s="80" t="str">
        <f ca="1">IF(All_2[[#This Row],[Length.of.Stay]]&gt;364,"Yes","no")</f>
        <v>Yes</v>
      </c>
      <c r="U140" s="4">
        <v>43738</v>
      </c>
      <c r="V140" s="80">
        <f ca="1">_xlfn.IFS(All_2[[#This Row],[M.O.Date]] = FALSE,TODAY()-All_2[[#This Row],[Filled]],All_2[[#This Row],[Extant]] = "no",All_2[[#This Row],[M.O.Date]] - All_2[[#This Row],[Filled]])</f>
        <v>523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>
        <v>1</v>
      </c>
      <c r="AI140" s="6"/>
      <c r="AJ140" s="6"/>
      <c r="AK140" s="6"/>
      <c r="AL140" s="6"/>
      <c r="AM140" s="6"/>
      <c r="AN140" s="6"/>
      <c r="AO140" s="6">
        <v>1</v>
      </c>
      <c r="AP140" s="6"/>
      <c r="AQ140" s="6"/>
      <c r="AR140" s="6">
        <f t="shared" si="4"/>
        <v>2018</v>
      </c>
      <c r="AS140" s="6">
        <f t="shared" si="5"/>
        <v>4</v>
      </c>
    </row>
    <row r="141" spans="1:45">
      <c r="A141" t="s">
        <v>2348</v>
      </c>
      <c r="B141" t="s">
        <v>993</v>
      </c>
      <c r="C141" s="1">
        <v>202</v>
      </c>
      <c r="E141" s="97" t="s">
        <v>144</v>
      </c>
      <c r="F1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1" s="4">
        <v>43131</v>
      </c>
      <c r="H141" s="4">
        <v>43208</v>
      </c>
      <c r="I141" s="80">
        <f>All_2[[#This Row],[Filled]]-All_2[[#This Row],[Vacant]]</f>
        <v>77</v>
      </c>
      <c r="J141" t="s">
        <v>812</v>
      </c>
      <c r="L141" t="s">
        <v>2258</v>
      </c>
      <c r="M141" t="s">
        <v>812</v>
      </c>
      <c r="N141" s="4">
        <v>43165</v>
      </c>
      <c r="O141" s="4">
        <v>43173</v>
      </c>
      <c r="P141" s="80">
        <f>All_2[[#This Row],[Filled]] - All_2[[#This Row],[Interview.Date]]</f>
        <v>35</v>
      </c>
      <c r="Q141" s="80">
        <f>All_2[[#This Row],[Filled]]-All_2[[#This Row],[Date.Received]]</f>
        <v>43</v>
      </c>
      <c r="R141" s="80">
        <f>All_2[[#This Row],[Days]] - All_2[[#This Row],[Interview.to.Move.in]]</f>
        <v>42</v>
      </c>
      <c r="S141" s="80" t="str">
        <f>IF(All_2[[#This Row],[M.O.Date]]&lt;&gt;"","no","Yes")</f>
        <v>Yes</v>
      </c>
      <c r="T141" s="80" t="str">
        <f ca="1">IF(All_2[[#This Row],[Length.of.Stay]]&gt;364,"Yes","no")</f>
        <v>Yes</v>
      </c>
      <c r="U141" s="4"/>
      <c r="V141" s="80">
        <f ca="1">_xlfn.IFS(All_2[[#This Row],[M.O.Date]] = FALSE,TODAY()-All_2[[#This Row],[Filled]],All_2[[#This Row],[Extant]] = "no",All_2[[#This Row],[M.O.Date]] - All_2[[#This Row],[Filled]])</f>
        <v>653</v>
      </c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>
        <v>1</v>
      </c>
      <c r="AI141" s="6"/>
      <c r="AJ141" s="6"/>
      <c r="AK141" s="6"/>
      <c r="AL141" s="6"/>
      <c r="AM141" s="6"/>
      <c r="AN141" s="6">
        <v>1</v>
      </c>
      <c r="AO141" s="6"/>
      <c r="AP141" s="6"/>
      <c r="AQ141" s="6"/>
      <c r="AR141" s="6">
        <f t="shared" si="4"/>
        <v>2018</v>
      </c>
      <c r="AS141" s="6">
        <f t="shared" si="5"/>
        <v>4</v>
      </c>
    </row>
    <row r="142" spans="1:45">
      <c r="A142" t="s">
        <v>2347</v>
      </c>
      <c r="B142" t="s">
        <v>830</v>
      </c>
      <c r="C142" s="1">
        <v>403</v>
      </c>
      <c r="E142" s="97" t="s">
        <v>144</v>
      </c>
      <c r="F1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2" s="4">
        <v>43159</v>
      </c>
      <c r="H142" s="4">
        <v>43207</v>
      </c>
      <c r="I142" s="80">
        <f>All_2[[#This Row],[Filled]]-All_2[[#This Row],[Vacant]]</f>
        <v>48</v>
      </c>
      <c r="J142" t="s">
        <v>812</v>
      </c>
      <c r="L142" t="s">
        <v>284</v>
      </c>
      <c r="M142" t="s">
        <v>636</v>
      </c>
      <c r="N142" s="4">
        <v>43172</v>
      </c>
      <c r="O142" s="4">
        <v>43179</v>
      </c>
      <c r="P142" s="80">
        <f>All_2[[#This Row],[Filled]] - All_2[[#This Row],[Interview.Date]]</f>
        <v>28</v>
      </c>
      <c r="Q142" s="80">
        <f>All_2[[#This Row],[Filled]]-All_2[[#This Row],[Date.Received]]</f>
        <v>35</v>
      </c>
      <c r="R142" s="80">
        <f>All_2[[#This Row],[Days]] - All_2[[#This Row],[Interview.to.Move.in]]</f>
        <v>20</v>
      </c>
      <c r="S142" s="80" t="str">
        <f>IF(All_2[[#This Row],[M.O.Date]]&lt;&gt;"","no","Yes")</f>
        <v>Yes</v>
      </c>
      <c r="T142" s="80" t="str">
        <f ca="1">IF(All_2[[#This Row],[Length.of.Stay]]&gt;364,"Yes","no")</f>
        <v>Yes</v>
      </c>
      <c r="V142" s="80">
        <f ca="1">_xlfn.IFS(All_2[[#This Row],[M.O.Date]] = FALSE,TODAY()-All_2[[#This Row],[Filled]],All_2[[#This Row],[Extant]] = "no",All_2[[#This Row],[M.O.Date]] - All_2[[#This Row],[Filled]])</f>
        <v>654</v>
      </c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>
        <v>1</v>
      </c>
      <c r="AI142" s="6"/>
      <c r="AJ142" s="6"/>
      <c r="AK142" s="6"/>
      <c r="AL142" s="6"/>
      <c r="AM142" s="6">
        <v>1</v>
      </c>
      <c r="AN142" s="6"/>
      <c r="AO142" s="6"/>
      <c r="AP142" s="6"/>
      <c r="AQ142" s="6"/>
      <c r="AR142" s="6">
        <f t="shared" si="4"/>
        <v>2018</v>
      </c>
      <c r="AS142" s="6">
        <f t="shared" si="5"/>
        <v>4</v>
      </c>
    </row>
    <row r="143" spans="1:45">
      <c r="A143" t="s">
        <v>2346</v>
      </c>
      <c r="B143" t="s">
        <v>830</v>
      </c>
      <c r="C143" s="1">
        <v>304</v>
      </c>
      <c r="E143" s="97" t="s">
        <v>144</v>
      </c>
      <c r="F1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" s="4">
        <v>43100</v>
      </c>
      <c r="H143" s="4">
        <v>43202</v>
      </c>
      <c r="I143" s="80">
        <f>All_2[[#This Row],[Filled]]-All_2[[#This Row],[Vacant]]</f>
        <v>102</v>
      </c>
      <c r="J143" t="s">
        <v>812</v>
      </c>
      <c r="L143" t="s">
        <v>6</v>
      </c>
      <c r="M143" t="s">
        <v>1734</v>
      </c>
      <c r="N143" s="4">
        <v>43172</v>
      </c>
      <c r="O143" s="4">
        <v>43179</v>
      </c>
      <c r="P143" s="80">
        <f>All_2[[#This Row],[Filled]] - All_2[[#This Row],[Interview.Date]]</f>
        <v>23</v>
      </c>
      <c r="Q143" s="80">
        <f>All_2[[#This Row],[Filled]]-All_2[[#This Row],[Date.Received]]</f>
        <v>30</v>
      </c>
      <c r="R143" s="80">
        <f>All_2[[#This Row],[Days]] - All_2[[#This Row],[Interview.to.Move.in]]</f>
        <v>79</v>
      </c>
      <c r="S143" s="80" t="str">
        <f>IF(All_2[[#This Row],[M.O.Date]]&lt;&gt;"","no","Yes")</f>
        <v>Yes</v>
      </c>
      <c r="T143" s="80" t="str">
        <f ca="1">IF(All_2[[#This Row],[Length.of.Stay]]&gt;364,"Yes","no")</f>
        <v>Yes</v>
      </c>
      <c r="V143" s="80">
        <f ca="1">_xlfn.IFS(All_2[[#This Row],[M.O.Date]] = FALSE,TODAY()-All_2[[#This Row],[Filled]],All_2[[#This Row],[Extant]] = "no",All_2[[#This Row],[M.O.Date]] - All_2[[#This Row],[Filled]])</f>
        <v>659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>
        <v>1</v>
      </c>
      <c r="AI143" s="6"/>
      <c r="AJ143" s="6"/>
      <c r="AK143" s="6"/>
      <c r="AL143" s="6"/>
      <c r="AM143" s="6"/>
      <c r="AN143" s="6"/>
      <c r="AO143" s="6"/>
      <c r="AP143" s="6">
        <v>1</v>
      </c>
      <c r="AQ143" s="6"/>
      <c r="AR143" s="6">
        <f t="shared" si="4"/>
        <v>2018</v>
      </c>
      <c r="AS143" s="6">
        <f t="shared" si="5"/>
        <v>4</v>
      </c>
    </row>
    <row r="144" spans="1:45">
      <c r="A144" t="s">
        <v>2345</v>
      </c>
      <c r="B144" t="s">
        <v>26</v>
      </c>
      <c r="C144" s="1">
        <v>303</v>
      </c>
      <c r="E144" s="97" t="s">
        <v>966</v>
      </c>
      <c r="F1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4" s="4">
        <v>43100</v>
      </c>
      <c r="H144" s="4">
        <v>43201</v>
      </c>
      <c r="I144" s="80">
        <f>All_2[[#This Row],[Filled]]-All_2[[#This Row],[Vacant]]</f>
        <v>101</v>
      </c>
      <c r="J144" t="s">
        <v>2326</v>
      </c>
      <c r="L144" t="s">
        <v>2331</v>
      </c>
      <c r="M144" t="s">
        <v>1638</v>
      </c>
      <c r="O144" s="4">
        <v>43168</v>
      </c>
      <c r="P144" s="80">
        <f>All_2[[#This Row],[Filled]] - All_2[[#This Row],[Interview.Date]]</f>
        <v>33</v>
      </c>
      <c r="Q144" s="80"/>
      <c r="R144" s="80">
        <f>All_2[[#This Row],[Days]] - All_2[[#This Row],[Interview.to.Move.in]]</f>
        <v>68</v>
      </c>
      <c r="S144" s="80" t="str">
        <f>IF(All_2[[#This Row],[M.O.Date]]&lt;&gt;"","no","Yes")</f>
        <v>no</v>
      </c>
      <c r="T144" s="80" t="str">
        <f ca="1">IF(All_2[[#This Row],[Length.of.Stay]]&gt;364,"Yes","no")</f>
        <v>no</v>
      </c>
      <c r="U144" s="4">
        <v>43343</v>
      </c>
      <c r="V144" s="80">
        <f ca="1">_xlfn.IFS(All_2[[#This Row],[M.O.Date]] = FALSE,TODAY()-All_2[[#This Row],[Filled]],All_2[[#This Row],[Extant]] = "no",All_2[[#This Row],[M.O.Date]] - All_2[[#This Row],[Filled]])</f>
        <v>142</v>
      </c>
      <c r="W144" t="s">
        <v>969</v>
      </c>
      <c r="X144" s="6"/>
      <c r="Y144" s="6">
        <v>1</v>
      </c>
      <c r="Z144" s="6"/>
      <c r="AA144" s="6"/>
      <c r="AB144" s="6"/>
      <c r="AC144" s="6">
        <v>1</v>
      </c>
      <c r="AD144" s="6"/>
      <c r="AE144" s="6"/>
      <c r="AF144" s="6"/>
      <c r="AG144" s="6"/>
      <c r="AH144" s="6">
        <v>1</v>
      </c>
      <c r="AI144" s="6"/>
      <c r="AJ144" s="6"/>
      <c r="AK144" s="6"/>
      <c r="AL144" s="6"/>
      <c r="AM144" s="6">
        <v>1</v>
      </c>
      <c r="AN144" s="6"/>
      <c r="AO144" s="6"/>
      <c r="AP144" s="6"/>
      <c r="AQ144" s="6"/>
      <c r="AR144" s="6">
        <f t="shared" si="4"/>
        <v>2018</v>
      </c>
      <c r="AS144" s="6">
        <f t="shared" si="5"/>
        <v>4</v>
      </c>
    </row>
    <row r="145" spans="1:45">
      <c r="A145" t="s">
        <v>2344</v>
      </c>
      <c r="B145" t="s">
        <v>15</v>
      </c>
      <c r="C145" s="1">
        <v>520</v>
      </c>
      <c r="E145" s="97" t="s">
        <v>695</v>
      </c>
      <c r="F1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5" s="4">
        <v>43131</v>
      </c>
      <c r="H145" s="4">
        <v>43195</v>
      </c>
      <c r="I145" s="80">
        <f>All_2[[#This Row],[Filled]]-All_2[[#This Row],[Vacant]]</f>
        <v>64</v>
      </c>
      <c r="J145" t="s">
        <v>2326</v>
      </c>
      <c r="L145" t="s">
        <v>914</v>
      </c>
      <c r="M145" t="s">
        <v>1638</v>
      </c>
      <c r="O145" s="4">
        <v>43180</v>
      </c>
      <c r="P145" s="80">
        <f>All_2[[#This Row],[Filled]] - All_2[[#This Row],[Interview.Date]]</f>
        <v>15</v>
      </c>
      <c r="Q145" s="80"/>
      <c r="R145" s="80">
        <f>All_2[[#This Row],[Days]] - All_2[[#This Row],[Interview.to.Move.in]]</f>
        <v>49</v>
      </c>
      <c r="S145" s="80" t="str">
        <f>IF(All_2[[#This Row],[M.O.Date]]&lt;&gt;"","no","Yes")</f>
        <v>no</v>
      </c>
      <c r="T145" s="80" t="str">
        <f ca="1">IF(All_2[[#This Row],[Length.of.Stay]]&gt;364,"Yes","no")</f>
        <v>Yes</v>
      </c>
      <c r="U145" s="4">
        <v>43700</v>
      </c>
      <c r="V145" s="80">
        <f ca="1">_xlfn.IFS(All_2[[#This Row],[M.O.Date]] = FALSE,TODAY()-All_2[[#This Row],[Filled]],All_2[[#This Row],[Extant]] = "no",All_2[[#This Row],[M.O.Date]] - All_2[[#This Row],[Filled]])</f>
        <v>505</v>
      </c>
      <c r="W145" t="s">
        <v>969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>
        <v>1</v>
      </c>
      <c r="AI145" s="6"/>
      <c r="AJ145" s="6"/>
      <c r="AK145" s="6"/>
      <c r="AL145" s="6"/>
      <c r="AM145" s="6"/>
      <c r="AN145" s="6"/>
      <c r="AO145" s="6">
        <v>1</v>
      </c>
      <c r="AP145" s="6"/>
      <c r="AQ145" s="6"/>
      <c r="AR145" s="6">
        <f t="shared" si="4"/>
        <v>2018</v>
      </c>
      <c r="AS145" s="6">
        <f t="shared" si="5"/>
        <v>4</v>
      </c>
    </row>
    <row r="146" spans="1:45">
      <c r="A146" t="s">
        <v>401</v>
      </c>
      <c r="B146" t="s">
        <v>26</v>
      </c>
      <c r="C146" s="1">
        <v>312</v>
      </c>
      <c r="E146" s="97" t="s">
        <v>966</v>
      </c>
      <c r="F1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6" s="4">
        <v>43100</v>
      </c>
      <c r="H146" s="4">
        <v>43195</v>
      </c>
      <c r="I146" s="80">
        <f>All_2[[#This Row],[Filled]]-All_2[[#This Row],[Vacant]]</f>
        <v>95</v>
      </c>
      <c r="J146" t="s">
        <v>812</v>
      </c>
      <c r="L146" t="s">
        <v>284</v>
      </c>
      <c r="M146" t="s">
        <v>636</v>
      </c>
      <c r="O146" s="4">
        <v>43131</v>
      </c>
      <c r="P146" s="80">
        <f>All_2[[#This Row],[Filled]] - All_2[[#This Row],[Interview.Date]]</f>
        <v>64</v>
      </c>
      <c r="Q146" s="80"/>
      <c r="R146" s="80">
        <f>All_2[[#This Row],[Days]] - All_2[[#This Row],[Interview.to.Move.in]]</f>
        <v>31</v>
      </c>
      <c r="S146" s="80" t="str">
        <f>IF(All_2[[#This Row],[M.O.Date]]&lt;&gt;"","no","Yes")</f>
        <v>Yes</v>
      </c>
      <c r="T146" s="80" t="str">
        <f ca="1">IF(All_2[[#This Row],[Length.of.Stay]]&gt;364,"Yes","no")</f>
        <v>Yes</v>
      </c>
      <c r="V146" s="80">
        <f ca="1">_xlfn.IFS(All_2[[#This Row],[M.O.Date]] = FALSE,TODAY()-All_2[[#This Row],[Filled]],All_2[[#This Row],[Extant]] = "no",All_2[[#This Row],[M.O.Date]] - All_2[[#This Row],[Filled]])</f>
        <v>666</v>
      </c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>
        <v>1</v>
      </c>
      <c r="AI146" s="6"/>
      <c r="AJ146" s="6"/>
      <c r="AK146" s="6"/>
      <c r="AL146" s="6"/>
      <c r="AM146" s="6">
        <v>1</v>
      </c>
      <c r="AN146" s="6"/>
      <c r="AO146" s="6"/>
      <c r="AP146" s="6"/>
      <c r="AQ146" s="6"/>
      <c r="AR146" s="6">
        <f t="shared" si="4"/>
        <v>2018</v>
      </c>
      <c r="AS146" s="6">
        <f t="shared" si="5"/>
        <v>4</v>
      </c>
    </row>
    <row r="147" spans="1:45">
      <c r="A147" t="s">
        <v>2343</v>
      </c>
      <c r="B147" t="s">
        <v>15</v>
      </c>
      <c r="C147" s="1">
        <v>526</v>
      </c>
      <c r="E147" s="97" t="s">
        <v>695</v>
      </c>
      <c r="F1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7" s="4">
        <v>43131</v>
      </c>
      <c r="H147" s="4">
        <v>43195</v>
      </c>
      <c r="I147" s="80">
        <f>All_2[[#This Row],[Filled]]-All_2[[#This Row],[Vacant]]</f>
        <v>64</v>
      </c>
      <c r="J147" t="s">
        <v>2326</v>
      </c>
      <c r="L147" t="s">
        <v>914</v>
      </c>
      <c r="M147" t="s">
        <v>1638</v>
      </c>
      <c r="O147" s="4">
        <v>43180</v>
      </c>
      <c r="P147" s="80">
        <f>All_2[[#This Row],[Filled]] - All_2[[#This Row],[Interview.Date]]</f>
        <v>15</v>
      </c>
      <c r="Q147" s="80"/>
      <c r="R147" s="80">
        <f>All_2[[#This Row],[Days]] - All_2[[#This Row],[Interview.to.Move.in]]</f>
        <v>49</v>
      </c>
      <c r="S147" s="80" t="str">
        <f>IF(All_2[[#This Row],[M.O.Date]]&lt;&gt;"","no","Yes")</f>
        <v>no</v>
      </c>
      <c r="T147" s="80" t="str">
        <f ca="1">IF(All_2[[#This Row],[Length.of.Stay]]&gt;364,"Yes","no")</f>
        <v>no</v>
      </c>
      <c r="U147" s="4">
        <v>43281</v>
      </c>
      <c r="V147" s="80">
        <f ca="1">_xlfn.IFS(All_2[[#This Row],[M.O.Date]] = FALSE,TODAY()-All_2[[#This Row],[Filled]],All_2[[#This Row],[Extant]] = "no",All_2[[#This Row],[M.O.Date]] - All_2[[#This Row],[Filled]])</f>
        <v>86</v>
      </c>
      <c r="W147" t="s">
        <v>969</v>
      </c>
      <c r="X147" s="6"/>
      <c r="Y147" s="6">
        <v>1</v>
      </c>
      <c r="Z147" s="6"/>
      <c r="AA147" s="6"/>
      <c r="AB147" s="6"/>
      <c r="AC147" s="6"/>
      <c r="AD147" s="6"/>
      <c r="AE147" s="6"/>
      <c r="AF147" s="6"/>
      <c r="AG147" s="6"/>
      <c r="AH147" s="6">
        <v>1</v>
      </c>
      <c r="AI147" s="6"/>
      <c r="AJ147" s="6"/>
      <c r="AK147" s="6"/>
      <c r="AL147" s="6"/>
      <c r="AM147" s="6"/>
      <c r="AN147" s="6"/>
      <c r="AO147" s="6">
        <v>1</v>
      </c>
      <c r="AP147" s="6"/>
      <c r="AQ147" s="6"/>
      <c r="AR147" s="6">
        <f t="shared" si="4"/>
        <v>2018</v>
      </c>
      <c r="AS147" s="6">
        <f t="shared" si="5"/>
        <v>4</v>
      </c>
    </row>
    <row r="148" spans="1:45">
      <c r="A148" t="s">
        <v>2342</v>
      </c>
      <c r="B148" t="s">
        <v>26</v>
      </c>
      <c r="C148" s="1">
        <v>313</v>
      </c>
      <c r="E148" s="97" t="s">
        <v>1922</v>
      </c>
      <c r="F1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8" s="4">
        <v>43008</v>
      </c>
      <c r="H148" s="4">
        <v>43182</v>
      </c>
      <c r="I148" s="80">
        <f>All_2[[#This Row],[Filled]]-All_2[[#This Row],[Vacant]]</f>
        <v>174</v>
      </c>
      <c r="J148" t="s">
        <v>1922</v>
      </c>
      <c r="L148" t="s">
        <v>846</v>
      </c>
      <c r="M148" t="s">
        <v>1638</v>
      </c>
      <c r="O148" s="4">
        <v>43158</v>
      </c>
      <c r="P148" s="80">
        <f>All_2[[#This Row],[Filled]] - All_2[[#This Row],[Interview.Date]]</f>
        <v>24</v>
      </c>
      <c r="Q148" s="80"/>
      <c r="R148" s="80">
        <f>All_2[[#This Row],[Days]] - All_2[[#This Row],[Interview.to.Move.in]]</f>
        <v>150</v>
      </c>
      <c r="S148" s="80" t="str">
        <f>IF(All_2[[#This Row],[M.O.Date]]&lt;&gt;"","no","Yes")</f>
        <v>no</v>
      </c>
      <c r="T148" s="80" t="str">
        <f ca="1">IF(All_2[[#This Row],[Length.of.Stay]]&gt;364,"Yes","no")</f>
        <v>no</v>
      </c>
      <c r="U148" s="4">
        <v>43502</v>
      </c>
      <c r="V148" s="80">
        <f ca="1">_xlfn.IFS(All_2[[#This Row],[M.O.Date]] = FALSE,TODAY()-All_2[[#This Row],[Filled]],All_2[[#This Row],[Extant]] = "no",All_2[[#This Row],[M.O.Date]] - All_2[[#This Row],[Filled]])</f>
        <v>320</v>
      </c>
      <c r="W148" t="s">
        <v>971</v>
      </c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>
        <v>1</v>
      </c>
      <c r="AI148" s="6"/>
      <c r="AJ148" s="6"/>
      <c r="AK148" s="6"/>
      <c r="AL148" s="6"/>
      <c r="AM148" s="6">
        <v>1</v>
      </c>
      <c r="AN148" s="6"/>
      <c r="AO148" s="6"/>
      <c r="AP148" s="6"/>
      <c r="AQ148" s="6"/>
      <c r="AR148" s="6">
        <f t="shared" si="4"/>
        <v>2018</v>
      </c>
      <c r="AS148" s="6">
        <f t="shared" si="5"/>
        <v>3</v>
      </c>
    </row>
    <row r="149" spans="1:45">
      <c r="A149" t="s">
        <v>2341</v>
      </c>
      <c r="B149" t="s">
        <v>26</v>
      </c>
      <c r="C149" s="1">
        <v>113</v>
      </c>
      <c r="E149" s="97" t="s">
        <v>966</v>
      </c>
      <c r="F1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9" s="4">
        <v>43100</v>
      </c>
      <c r="H149" s="4">
        <v>43182</v>
      </c>
      <c r="I149" s="80">
        <f>All_2[[#This Row],[Filled]]-All_2[[#This Row],[Vacant]]</f>
        <v>82</v>
      </c>
      <c r="J149" t="s">
        <v>2326</v>
      </c>
      <c r="L149" t="s">
        <v>2331</v>
      </c>
      <c r="M149" t="s">
        <v>1638</v>
      </c>
      <c r="O149" s="4">
        <v>43131</v>
      </c>
      <c r="P149" s="80">
        <f>All_2[[#This Row],[Filled]] - All_2[[#This Row],[Interview.Date]]</f>
        <v>51</v>
      </c>
      <c r="Q149" s="80"/>
      <c r="R149" s="80">
        <f>All_2[[#This Row],[Days]] - All_2[[#This Row],[Interview.to.Move.in]]</f>
        <v>31</v>
      </c>
      <c r="S149" s="80" t="str">
        <f>IF(All_2[[#This Row],[M.O.Date]]&lt;&gt;"","no","Yes")</f>
        <v>no</v>
      </c>
      <c r="T149" s="80" t="str">
        <f ca="1">IF(All_2[[#This Row],[Length.of.Stay]]&gt;364,"Yes","no")</f>
        <v>no</v>
      </c>
      <c r="U149" s="4">
        <v>43496</v>
      </c>
      <c r="V149" s="80">
        <f ca="1">_xlfn.IFS(All_2[[#This Row],[M.O.Date]] = FALSE,TODAY()-All_2[[#This Row],[Filled]],All_2[[#This Row],[Extant]] = "no",All_2[[#This Row],[M.O.Date]] - All_2[[#This Row],[Filled]])</f>
        <v>314</v>
      </c>
      <c r="W149" t="s">
        <v>971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>
        <v>1</v>
      </c>
      <c r="AI149" s="6"/>
      <c r="AJ149" s="6"/>
      <c r="AK149" s="6"/>
      <c r="AL149" s="6"/>
      <c r="AM149" s="6"/>
      <c r="AN149" s="6"/>
      <c r="AO149" s="6">
        <v>1</v>
      </c>
      <c r="AP149" s="6"/>
      <c r="AQ149" s="6"/>
      <c r="AR149" s="6">
        <f t="shared" si="4"/>
        <v>2018</v>
      </c>
      <c r="AS149" s="6">
        <f t="shared" si="5"/>
        <v>3</v>
      </c>
    </row>
    <row r="150" spans="1:45">
      <c r="A150" t="s">
        <v>2340</v>
      </c>
      <c r="B150" t="s">
        <v>830</v>
      </c>
      <c r="C150" s="1">
        <v>415</v>
      </c>
      <c r="E150" s="97" t="s">
        <v>144</v>
      </c>
      <c r="F1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0" s="4">
        <v>43100</v>
      </c>
      <c r="H150" s="4">
        <v>43181</v>
      </c>
      <c r="I150" s="80">
        <f>All_2[[#This Row],[Filled]]-All_2[[#This Row],[Vacant]]</f>
        <v>81</v>
      </c>
      <c r="J150" t="s">
        <v>812</v>
      </c>
      <c r="L150" t="s">
        <v>43</v>
      </c>
      <c r="M150" t="s">
        <v>1734</v>
      </c>
      <c r="N150" s="4">
        <v>43143</v>
      </c>
      <c r="O150" s="4">
        <v>43151</v>
      </c>
      <c r="P150" s="80">
        <f>All_2[[#This Row],[Filled]] - All_2[[#This Row],[Interview.Date]]</f>
        <v>30</v>
      </c>
      <c r="Q150" s="80">
        <f>All_2[[#This Row],[Filled]]-All_2[[#This Row],[Date.Received]]</f>
        <v>38</v>
      </c>
      <c r="R150" s="80">
        <f>All_2[[#This Row],[Days]] - All_2[[#This Row],[Interview.to.Move.in]]</f>
        <v>51</v>
      </c>
      <c r="S150" s="80" t="str">
        <f>IF(All_2[[#This Row],[M.O.Date]]&lt;&gt;"","no","Yes")</f>
        <v>no</v>
      </c>
      <c r="T150" s="80" t="str">
        <f ca="1">IF(All_2[[#This Row],[Length.of.Stay]]&gt;364,"Yes","no")</f>
        <v>no</v>
      </c>
      <c r="U150" s="4">
        <v>43343</v>
      </c>
      <c r="V150" s="80">
        <f ca="1">_xlfn.IFS(All_2[[#This Row],[M.O.Date]] = FALSE,TODAY()-All_2[[#This Row],[Filled]],All_2[[#This Row],[Extant]] = "no",All_2[[#This Row],[M.O.Date]] - All_2[[#This Row],[Filled]])</f>
        <v>162</v>
      </c>
      <c r="W150" t="s">
        <v>969</v>
      </c>
      <c r="X150" s="6">
        <v>1</v>
      </c>
      <c r="Y150" s="6">
        <v>1</v>
      </c>
      <c r="Z150" s="6"/>
      <c r="AA150" s="6"/>
      <c r="AB150" s="6"/>
      <c r="AC150" s="6"/>
      <c r="AD150" s="6"/>
      <c r="AE150" s="6"/>
      <c r="AF150" s="6"/>
      <c r="AG150" s="6"/>
      <c r="AH150" s="6">
        <v>1</v>
      </c>
      <c r="AI150" s="6"/>
      <c r="AJ150" s="6"/>
      <c r="AK150" s="6"/>
      <c r="AL150" s="6"/>
      <c r="AM150" s="6"/>
      <c r="AN150" s="6"/>
      <c r="AO150" s="6">
        <v>1</v>
      </c>
      <c r="AP150" s="6"/>
      <c r="AQ150" s="6"/>
      <c r="AR150" s="6">
        <f t="shared" si="4"/>
        <v>2018</v>
      </c>
      <c r="AS150" s="6">
        <f t="shared" si="5"/>
        <v>3</v>
      </c>
    </row>
    <row r="151" spans="1:45">
      <c r="A151" t="s">
        <v>2339</v>
      </c>
      <c r="B151" t="s">
        <v>993</v>
      </c>
      <c r="C151" s="1">
        <v>203</v>
      </c>
      <c r="E151" s="97" t="s">
        <v>144</v>
      </c>
      <c r="F1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1" s="4">
        <v>43069</v>
      </c>
      <c r="H151" s="4">
        <v>43174</v>
      </c>
      <c r="I151" s="80">
        <f>All_2[[#This Row],[Filled]]-All_2[[#This Row],[Vacant]]</f>
        <v>105</v>
      </c>
      <c r="J151" t="s">
        <v>1634</v>
      </c>
      <c r="L151" t="s">
        <v>2237</v>
      </c>
      <c r="M151" t="s">
        <v>1633</v>
      </c>
      <c r="N151" s="4">
        <v>43146</v>
      </c>
      <c r="O151" s="4">
        <v>43159</v>
      </c>
      <c r="P151" s="80">
        <f>All_2[[#This Row],[Filled]] - All_2[[#This Row],[Interview.Date]]</f>
        <v>15</v>
      </c>
      <c r="Q151" s="80">
        <f>All_2[[#This Row],[Filled]]-All_2[[#This Row],[Date.Received]]</f>
        <v>28</v>
      </c>
      <c r="R151" s="80">
        <f>All_2[[#This Row],[Days]] - All_2[[#This Row],[Interview.to.Move.in]]</f>
        <v>90</v>
      </c>
      <c r="S151" s="80" t="str">
        <f>IF(All_2[[#This Row],[M.O.Date]]&lt;&gt;"","no","Yes")</f>
        <v>Yes</v>
      </c>
      <c r="T151" s="80" t="str">
        <f ca="1">IF(All_2[[#This Row],[Length.of.Stay]]&gt;364,"Yes","no")</f>
        <v>Yes</v>
      </c>
      <c r="U151" s="4"/>
      <c r="V151" s="80">
        <f ca="1">_xlfn.IFS(All_2[[#This Row],[M.O.Date]] = FALSE,TODAY()-All_2[[#This Row],[Filled]],All_2[[#This Row],[Extant]] = "no",All_2[[#This Row],[M.O.Date]] - All_2[[#This Row],[Filled]])</f>
        <v>687</v>
      </c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>
        <v>1</v>
      </c>
      <c r="AK151" s="6"/>
      <c r="AL151" s="6"/>
      <c r="AM151" s="6"/>
      <c r="AN151" s="6"/>
      <c r="AO151" s="6">
        <v>1</v>
      </c>
      <c r="AP151" s="6"/>
      <c r="AQ151" s="6">
        <v>1</v>
      </c>
      <c r="AR151" s="6">
        <f t="shared" si="4"/>
        <v>2018</v>
      </c>
      <c r="AS151" s="6">
        <f t="shared" si="5"/>
        <v>3</v>
      </c>
    </row>
    <row r="152" spans="1:45">
      <c r="A152" t="s">
        <v>2338</v>
      </c>
      <c r="B152" t="s">
        <v>15</v>
      </c>
      <c r="C152" s="1">
        <v>211</v>
      </c>
      <c r="E152" s="97" t="s">
        <v>835</v>
      </c>
      <c r="F1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52" s="4">
        <v>43131</v>
      </c>
      <c r="H152" s="4">
        <v>43167</v>
      </c>
      <c r="I152" s="80">
        <f>All_2[[#This Row],[Filled]]-All_2[[#This Row],[Vacant]]</f>
        <v>36</v>
      </c>
      <c r="J152" t="s">
        <v>835</v>
      </c>
      <c r="L152" t="s">
        <v>1822</v>
      </c>
      <c r="M152" t="s">
        <v>835</v>
      </c>
      <c r="N152" s="4">
        <v>43132</v>
      </c>
      <c r="O152" s="4">
        <v>43138</v>
      </c>
      <c r="P152" s="80">
        <f>All_2[[#This Row],[Filled]] - All_2[[#This Row],[Interview.Date]]</f>
        <v>29</v>
      </c>
      <c r="Q152" s="80">
        <f>All_2[[#This Row],[Filled]]-All_2[[#This Row],[Date.Received]]</f>
        <v>35</v>
      </c>
      <c r="R152" s="80">
        <f>All_2[[#This Row],[Days]] - All_2[[#This Row],[Interview.to.Move.in]]</f>
        <v>7</v>
      </c>
      <c r="S152" s="80" t="str">
        <f>IF(All_2[[#This Row],[M.O.Date]]&lt;&gt;"","no","Yes")</f>
        <v>Yes</v>
      </c>
      <c r="T152" s="80" t="str">
        <f ca="1">IF(All_2[[#This Row],[Length.of.Stay]]&gt;364,"Yes","no")</f>
        <v>Yes</v>
      </c>
      <c r="V152" s="80">
        <f ca="1">_xlfn.IFS(All_2[[#This Row],[M.O.Date]] = FALSE,TODAY()-All_2[[#This Row],[Filled]],All_2[[#This Row],[Extant]] = "no",All_2[[#This Row],[M.O.Date]] - All_2[[#This Row],[Filled]])</f>
        <v>694</v>
      </c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>
        <v>1</v>
      </c>
      <c r="AK152" s="6"/>
      <c r="AL152" s="6"/>
      <c r="AM152" s="6"/>
      <c r="AN152" s="6"/>
      <c r="AO152" s="6">
        <v>1</v>
      </c>
      <c r="AP152" s="6"/>
      <c r="AQ152" s="6"/>
      <c r="AR152" s="6">
        <f t="shared" si="4"/>
        <v>2018</v>
      </c>
      <c r="AS152" s="6">
        <f t="shared" si="5"/>
        <v>3</v>
      </c>
    </row>
    <row r="153" spans="1:45">
      <c r="A153" t="s">
        <v>2337</v>
      </c>
      <c r="B153" t="s">
        <v>1151</v>
      </c>
      <c r="C153" s="129">
        <v>113</v>
      </c>
      <c r="D153" s="129"/>
      <c r="E153" s="97" t="s">
        <v>833</v>
      </c>
      <c r="F153" s="80" t="s">
        <v>1150</v>
      </c>
      <c r="G153" s="4">
        <v>43100</v>
      </c>
      <c r="H153" s="4">
        <v>43157</v>
      </c>
      <c r="I153" s="80">
        <f>All_2[[#This Row],[Filled]]-All_2[[#This Row],[Vacant]]</f>
        <v>57</v>
      </c>
      <c r="J153" t="s">
        <v>812</v>
      </c>
      <c r="L153" t="s">
        <v>2320</v>
      </c>
      <c r="M153" t="s">
        <v>2056</v>
      </c>
      <c r="N153" s="4">
        <v>43033</v>
      </c>
      <c r="O153" s="4">
        <v>43045</v>
      </c>
      <c r="P153" s="80">
        <f>All_2[[#This Row],[Filled]] - All_2[[#This Row],[Interview.Date]]</f>
        <v>112</v>
      </c>
      <c r="Q153" s="80">
        <f>All_2[[#This Row],[Filled]]-All_2[[#This Row],[Date.Received]]</f>
        <v>124</v>
      </c>
      <c r="R153" s="80">
        <f>All_2[[#This Row],[Days]] - All_2[[#This Row],[Interview.to.Move.in]]</f>
        <v>-55</v>
      </c>
      <c r="S153" s="80" t="str">
        <f>IF(All_2[[#This Row],[M.O.Date]]&lt;&gt;"","no","Yes")</f>
        <v>Yes</v>
      </c>
      <c r="T153" s="80" t="str">
        <f ca="1">IF(All_2[[#This Row],[Length.of.Stay]]&gt;364,"Yes","no")</f>
        <v>Yes</v>
      </c>
      <c r="V153" s="80">
        <f ca="1">_xlfn.IFS(All_2[[#This Row],[M.O.Date]] = FALSE,TODAY()-All_2[[#This Row],[Filled]],All_2[[#This Row],[Extant]] = "no",All_2[[#This Row],[M.O.Date]] - All_2[[#This Row],[Filled]])</f>
        <v>704</v>
      </c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>
        <v>1</v>
      </c>
      <c r="AJ153" s="6"/>
      <c r="AK153" s="6"/>
      <c r="AL153" s="6"/>
      <c r="AM153" s="6"/>
      <c r="AN153" s="6"/>
      <c r="AO153" s="6">
        <v>1</v>
      </c>
      <c r="AP153" s="6"/>
      <c r="AQ153" s="6"/>
      <c r="AR153" s="6">
        <f t="shared" si="4"/>
        <v>2018</v>
      </c>
      <c r="AS153" s="6">
        <f t="shared" si="5"/>
        <v>2</v>
      </c>
    </row>
    <row r="154" spans="1:45">
      <c r="A154" t="s">
        <v>2336</v>
      </c>
      <c r="B154" t="s">
        <v>15</v>
      </c>
      <c r="C154" s="1">
        <v>411</v>
      </c>
      <c r="E154" s="97" t="s">
        <v>695</v>
      </c>
      <c r="F1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54" s="4">
        <v>43039</v>
      </c>
      <c r="H154" s="4">
        <v>43157</v>
      </c>
      <c r="I154" s="80">
        <f>All_2[[#This Row],[Filled]]-All_2[[#This Row],[Vacant]]</f>
        <v>118</v>
      </c>
      <c r="J154" t="s">
        <v>2326</v>
      </c>
      <c r="L154" t="s">
        <v>846</v>
      </c>
      <c r="M154" t="s">
        <v>1638</v>
      </c>
      <c r="N154" s="4">
        <v>43109</v>
      </c>
      <c r="O154" s="4">
        <v>43131</v>
      </c>
      <c r="P154" s="80">
        <f>All_2[[#This Row],[Filled]] - All_2[[#This Row],[Interview.Date]]</f>
        <v>26</v>
      </c>
      <c r="Q154" s="80">
        <f>All_2[[#This Row],[Filled]]-All_2[[#This Row],[Date.Received]]</f>
        <v>48</v>
      </c>
      <c r="R154" s="80">
        <f>All_2[[#This Row],[Days]] - All_2[[#This Row],[Interview.to.Move.in]]</f>
        <v>92</v>
      </c>
      <c r="S154" s="80" t="str">
        <f>IF(All_2[[#This Row],[M.O.Date]]&lt;&gt;"","no","Yes")</f>
        <v>no</v>
      </c>
      <c r="T154" s="80" t="str">
        <f ca="1">IF(All_2[[#This Row],[Length.of.Stay]]&gt;364,"Yes","no")</f>
        <v>no</v>
      </c>
      <c r="U154" s="4">
        <v>43190</v>
      </c>
      <c r="V154" s="80">
        <f ca="1">_xlfn.IFS(All_2[[#This Row],[M.O.Date]] = FALSE,TODAY()-All_2[[#This Row],[Filled]],All_2[[#This Row],[Extant]] = "no",All_2[[#This Row],[M.O.Date]] - All_2[[#This Row],[Filled]])</f>
        <v>33</v>
      </c>
      <c r="W154" t="s">
        <v>1003</v>
      </c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>
        <v>1</v>
      </c>
      <c r="AJ154" s="6"/>
      <c r="AK154" s="6"/>
      <c r="AL154" s="6"/>
      <c r="AM154" s="6">
        <v>1</v>
      </c>
      <c r="AN154" s="6"/>
      <c r="AO154" s="6"/>
      <c r="AP154" s="6"/>
      <c r="AQ154" s="6"/>
      <c r="AR154" s="6">
        <f t="shared" si="4"/>
        <v>2018</v>
      </c>
      <c r="AS154" s="6">
        <f t="shared" si="5"/>
        <v>2</v>
      </c>
    </row>
    <row r="155" spans="1:45">
      <c r="A155" t="s">
        <v>2335</v>
      </c>
      <c r="B155" t="s">
        <v>15</v>
      </c>
      <c r="C155" s="1">
        <v>205</v>
      </c>
      <c r="E155" s="97" t="s">
        <v>695</v>
      </c>
      <c r="F1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55" s="4">
        <v>43131</v>
      </c>
      <c r="H155" s="4">
        <v>43152</v>
      </c>
      <c r="I155" s="80">
        <f>All_2[[#This Row],[Filled]]-All_2[[#This Row],[Vacant]]</f>
        <v>21</v>
      </c>
      <c r="J155" t="s">
        <v>2326</v>
      </c>
      <c r="L155" t="s">
        <v>846</v>
      </c>
      <c r="M155" t="s">
        <v>1638</v>
      </c>
      <c r="N155" s="4">
        <v>43109</v>
      </c>
      <c r="O155" s="4">
        <v>43131</v>
      </c>
      <c r="P155" s="80">
        <f>All_2[[#This Row],[Filled]] - All_2[[#This Row],[Interview.Date]]</f>
        <v>21</v>
      </c>
      <c r="Q155" s="80">
        <f>All_2[[#This Row],[Filled]]-All_2[[#This Row],[Date.Received]]</f>
        <v>43</v>
      </c>
      <c r="R155" s="80">
        <f>All_2[[#This Row],[Days]] - All_2[[#This Row],[Interview.to.Move.in]]</f>
        <v>0</v>
      </c>
      <c r="S155" s="80" t="str">
        <f>IF(All_2[[#This Row],[M.O.Date]]&lt;&gt;"","no","Yes")</f>
        <v>no</v>
      </c>
      <c r="T155" s="80" t="str">
        <f ca="1">IF(All_2[[#This Row],[Length.of.Stay]]&gt;364,"Yes","no")</f>
        <v>no</v>
      </c>
      <c r="U155" s="4">
        <v>43281</v>
      </c>
      <c r="V155" s="80">
        <f ca="1">_xlfn.IFS(All_2[[#This Row],[M.O.Date]] = FALSE,TODAY()-All_2[[#This Row],[Filled]],All_2[[#This Row],[Extant]] = "no",All_2[[#This Row],[M.O.Date]] - All_2[[#This Row],[Filled]])</f>
        <v>129</v>
      </c>
      <c r="W155" t="s">
        <v>980</v>
      </c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>
        <v>1</v>
      </c>
      <c r="AK155" s="6"/>
      <c r="AL155" s="6"/>
      <c r="AM155" s="6">
        <v>1</v>
      </c>
      <c r="AN155" s="6"/>
      <c r="AO155" s="6"/>
      <c r="AP155" s="6"/>
      <c r="AQ155" s="6"/>
      <c r="AR155" s="6">
        <f t="shared" si="4"/>
        <v>2018</v>
      </c>
      <c r="AS155" s="6">
        <f t="shared" si="5"/>
        <v>2</v>
      </c>
    </row>
    <row r="156" spans="1:45">
      <c r="A156" t="s">
        <v>2334</v>
      </c>
      <c r="B156" t="s">
        <v>15</v>
      </c>
      <c r="C156" s="1">
        <v>202</v>
      </c>
      <c r="E156" s="97" t="s">
        <v>695</v>
      </c>
      <c r="F1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56" s="4">
        <v>43100</v>
      </c>
      <c r="H156" s="4">
        <v>43146</v>
      </c>
      <c r="I156" s="80">
        <f>All_2[[#This Row],[Filled]]-All_2[[#This Row],[Vacant]]</f>
        <v>46</v>
      </c>
      <c r="J156" t="s">
        <v>1033</v>
      </c>
      <c r="K156" t="s">
        <v>695</v>
      </c>
      <c r="L156" t="s">
        <v>2333</v>
      </c>
      <c r="M156" t="s">
        <v>1415</v>
      </c>
      <c r="N156" s="4"/>
      <c r="O156" s="4">
        <v>43132</v>
      </c>
      <c r="P156" s="80">
        <f>All_2[[#This Row],[Filled]] - All_2[[#This Row],[Interview.Date]]</f>
        <v>14</v>
      </c>
      <c r="Q156" s="80"/>
      <c r="R156" s="80">
        <f>All_2[[#This Row],[Days]] - All_2[[#This Row],[Interview.to.Move.in]]</f>
        <v>32</v>
      </c>
      <c r="S156" s="80" t="str">
        <f>IF(All_2[[#This Row],[M.O.Date]]&lt;&gt;"","no","Yes")</f>
        <v>no</v>
      </c>
      <c r="T156" s="80" t="str">
        <f ca="1">IF(All_2[[#This Row],[Length.of.Stay]]&gt;364,"Yes","no")</f>
        <v>Yes</v>
      </c>
      <c r="U156" s="4">
        <v>43769</v>
      </c>
      <c r="V156" s="80">
        <f ca="1">_xlfn.IFS(All_2[[#This Row],[M.O.Date]] = FALSE,TODAY()-All_2[[#This Row],[Filled]],All_2[[#This Row],[Extant]] = "no",All_2[[#This Row],[M.O.Date]] - All_2[[#This Row],[Filled]])</f>
        <v>623</v>
      </c>
      <c r="W156" t="s">
        <v>980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>
        <f t="shared" si="4"/>
        <v>2018</v>
      </c>
      <c r="AS156" s="6">
        <f t="shared" si="5"/>
        <v>2</v>
      </c>
    </row>
    <row r="157" spans="1:45">
      <c r="A157" t="s">
        <v>2332</v>
      </c>
      <c r="B157" t="s">
        <v>15</v>
      </c>
      <c r="C157" s="1">
        <v>404</v>
      </c>
      <c r="E157" s="97" t="s">
        <v>695</v>
      </c>
      <c r="F1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57" s="4">
        <v>43045</v>
      </c>
      <c r="H157" s="4">
        <v>43146</v>
      </c>
      <c r="I157" s="80">
        <f>All_2[[#This Row],[Filled]]-All_2[[#This Row],[Vacant]]</f>
        <v>101</v>
      </c>
      <c r="J157" t="s">
        <v>2326</v>
      </c>
      <c r="L157" t="s">
        <v>2331</v>
      </c>
      <c r="M157" t="s">
        <v>1638</v>
      </c>
      <c r="N157" s="4">
        <v>43109</v>
      </c>
      <c r="O157" s="4">
        <v>43131</v>
      </c>
      <c r="P157" s="80">
        <f>All_2[[#This Row],[Filled]] - All_2[[#This Row],[Interview.Date]]</f>
        <v>15</v>
      </c>
      <c r="Q157" s="80">
        <f>All_2[[#This Row],[Filled]]-All_2[[#This Row],[Date.Received]]</f>
        <v>37</v>
      </c>
      <c r="R157" s="80">
        <f>All_2[[#This Row],[Days]] - All_2[[#This Row],[Interview.to.Move.in]]</f>
        <v>86</v>
      </c>
      <c r="S157" s="80" t="str">
        <f>IF(All_2[[#This Row],[M.O.Date]]&lt;&gt;"","no","Yes")</f>
        <v>Yes</v>
      </c>
      <c r="T157" s="80" t="str">
        <f ca="1">IF(All_2[[#This Row],[Length.of.Stay]]&gt;364,"Yes","no")</f>
        <v>Yes</v>
      </c>
      <c r="U157" s="4"/>
      <c r="V157" s="80">
        <f ca="1">_xlfn.IFS(All_2[[#This Row],[M.O.Date]] = FALSE,TODAY()-All_2[[#This Row],[Filled]],All_2[[#This Row],[Extant]] = "no",All_2[[#This Row],[M.O.Date]] - All_2[[#This Row],[Filled]])</f>
        <v>715</v>
      </c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>
        <v>1</v>
      </c>
      <c r="AJ157" s="6"/>
      <c r="AK157" s="6"/>
      <c r="AL157" s="6"/>
      <c r="AM157" s="6">
        <v>1</v>
      </c>
      <c r="AN157" s="6"/>
      <c r="AO157" s="6"/>
      <c r="AP157" s="6"/>
      <c r="AQ157" s="6"/>
      <c r="AR157" s="6">
        <f t="shared" si="4"/>
        <v>2018</v>
      </c>
      <c r="AS157" s="6">
        <f t="shared" si="5"/>
        <v>2</v>
      </c>
    </row>
    <row r="158" spans="1:45">
      <c r="A158" t="s">
        <v>2026</v>
      </c>
      <c r="B158" t="s">
        <v>832</v>
      </c>
      <c r="C158" s="1" t="s">
        <v>959</v>
      </c>
      <c r="E158" s="97" t="s">
        <v>718</v>
      </c>
      <c r="F1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8" s="4">
        <v>43100</v>
      </c>
      <c r="H158" s="4">
        <v>43146</v>
      </c>
      <c r="I158" s="80">
        <f>All_2[[#This Row],[Filled]]-All_2[[#This Row],[Vacant]]</f>
        <v>46</v>
      </c>
      <c r="J158" t="s">
        <v>1033</v>
      </c>
      <c r="K158" t="s">
        <v>15</v>
      </c>
      <c r="L158" t="s">
        <v>1416</v>
      </c>
      <c r="M158" t="s">
        <v>1415</v>
      </c>
      <c r="N158" s="4"/>
      <c r="O158" s="4">
        <v>43109</v>
      </c>
      <c r="P158" s="80">
        <f>All_2[[#This Row],[Filled]] - All_2[[#This Row],[Interview.Date]]</f>
        <v>37</v>
      </c>
      <c r="Q158" s="80"/>
      <c r="R158" s="80">
        <f>All_2[[#This Row],[Days]] - All_2[[#This Row],[Interview.to.Move.in]]</f>
        <v>9</v>
      </c>
      <c r="S158" s="80" t="str">
        <f>IF(All_2[[#This Row],[M.O.Date]]&lt;&gt;"","no","Yes")</f>
        <v>Yes</v>
      </c>
      <c r="T158" s="80" t="str">
        <f ca="1">IF(All_2[[#This Row],[Length.of.Stay]]&gt;364,"Yes","no")</f>
        <v>Yes</v>
      </c>
      <c r="V158" s="80">
        <f ca="1">_xlfn.IFS(All_2[[#This Row],[M.O.Date]] = FALSE,TODAY()-All_2[[#This Row],[Filled]],All_2[[#This Row],[Extant]] = "no",All_2[[#This Row],[M.O.Date]] - All_2[[#This Row],[Filled]])</f>
        <v>715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>
        <v>1</v>
      </c>
      <c r="AJ158" s="6"/>
      <c r="AK158" s="6"/>
      <c r="AL158" s="6"/>
      <c r="AM158" s="6">
        <v>1</v>
      </c>
      <c r="AN158" s="6"/>
      <c r="AO158" s="6"/>
      <c r="AP158" s="6"/>
      <c r="AQ158" s="6"/>
      <c r="AR158" s="6">
        <f t="shared" si="4"/>
        <v>2018</v>
      </c>
      <c r="AS158" s="6">
        <f t="shared" si="5"/>
        <v>2</v>
      </c>
    </row>
    <row r="159" spans="1:45">
      <c r="A159" t="s">
        <v>377</v>
      </c>
      <c r="B159" t="s">
        <v>15</v>
      </c>
      <c r="C159" s="1">
        <v>523</v>
      </c>
      <c r="E159" s="97" t="s">
        <v>695</v>
      </c>
      <c r="F1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59" s="4">
        <v>43008</v>
      </c>
      <c r="H159" s="4">
        <v>43139</v>
      </c>
      <c r="I159" s="80">
        <f>All_2[[#This Row],[Filled]]-All_2[[#This Row],[Vacant]]</f>
        <v>131</v>
      </c>
      <c r="J159" t="s">
        <v>812</v>
      </c>
      <c r="L159" t="s">
        <v>284</v>
      </c>
      <c r="M159" t="s">
        <v>636</v>
      </c>
      <c r="N159" s="4">
        <v>43070</v>
      </c>
      <c r="O159" s="4">
        <v>43082</v>
      </c>
      <c r="P159" s="80">
        <f>All_2[[#This Row],[Filled]] - All_2[[#This Row],[Interview.Date]]</f>
        <v>57</v>
      </c>
      <c r="Q159" s="80">
        <f>All_2[[#This Row],[Filled]]-All_2[[#This Row],[Date.Received]]</f>
        <v>69</v>
      </c>
      <c r="R159" s="80">
        <f>All_2[[#This Row],[Days]] - All_2[[#This Row],[Interview.to.Move.in]]</f>
        <v>74</v>
      </c>
      <c r="S159" s="80" t="str">
        <f>IF(All_2[[#This Row],[M.O.Date]]&lt;&gt;"","no","Yes")</f>
        <v>Yes</v>
      </c>
      <c r="T159" s="80" t="str">
        <f ca="1">IF(All_2[[#This Row],[Length.of.Stay]]&gt;364,"Yes","no")</f>
        <v>Yes</v>
      </c>
      <c r="V159" s="80">
        <f ca="1">_xlfn.IFS(All_2[[#This Row],[M.O.Date]] = FALSE,TODAY()-All_2[[#This Row],[Filled]],All_2[[#This Row],[Extant]] = "no",All_2[[#This Row],[M.O.Date]] - All_2[[#This Row],[Filled]])</f>
        <v>722</v>
      </c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>
        <v>1</v>
      </c>
      <c r="AI159" s="6"/>
      <c r="AJ159" s="6"/>
      <c r="AK159" s="6"/>
      <c r="AL159" s="6"/>
      <c r="AM159" s="6">
        <v>1</v>
      </c>
      <c r="AN159" s="6"/>
      <c r="AO159" s="6"/>
      <c r="AP159" s="6"/>
      <c r="AQ159" s="6"/>
      <c r="AR159" s="6">
        <f t="shared" si="4"/>
        <v>2018</v>
      </c>
      <c r="AS159" s="6">
        <f t="shared" si="5"/>
        <v>2</v>
      </c>
    </row>
    <row r="160" spans="1:45">
      <c r="A160" t="s">
        <v>362</v>
      </c>
      <c r="B160" t="s">
        <v>26</v>
      </c>
      <c r="C160" s="1">
        <v>208</v>
      </c>
      <c r="E160" s="97" t="s">
        <v>966</v>
      </c>
      <c r="F1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60" s="4">
        <v>43008</v>
      </c>
      <c r="H160" s="4">
        <v>43138</v>
      </c>
      <c r="I160" s="80">
        <f>All_2[[#This Row],[Filled]]-All_2[[#This Row],[Vacant]]</f>
        <v>130</v>
      </c>
      <c r="J160" t="s">
        <v>812</v>
      </c>
      <c r="L160" t="s">
        <v>119</v>
      </c>
      <c r="M160" t="s">
        <v>1734</v>
      </c>
      <c r="N160" s="4">
        <v>43055</v>
      </c>
      <c r="O160" s="4">
        <v>43068</v>
      </c>
      <c r="P160" s="80">
        <f>All_2[[#This Row],[Filled]] - All_2[[#This Row],[Interview.Date]]</f>
        <v>70</v>
      </c>
      <c r="Q160" s="80">
        <f>All_2[[#This Row],[Filled]]-All_2[[#This Row],[Date.Received]]</f>
        <v>83</v>
      </c>
      <c r="R160" s="80">
        <f>All_2[[#This Row],[Days]] - All_2[[#This Row],[Interview.to.Move.in]]</f>
        <v>60</v>
      </c>
      <c r="S160" s="80" t="str">
        <f>IF(All_2[[#This Row],[M.O.Date]]&lt;&gt;"","no","Yes")</f>
        <v>no</v>
      </c>
      <c r="T160" s="80" t="str">
        <f ca="1">IF(All_2[[#This Row],[Length.of.Stay]]&gt;364,"Yes","no")</f>
        <v>no</v>
      </c>
      <c r="U160" s="4">
        <v>43496</v>
      </c>
      <c r="V160" s="80">
        <f ca="1">_xlfn.IFS(All_2[[#This Row],[M.O.Date]] = FALSE,TODAY()-All_2[[#This Row],[Filled]],All_2[[#This Row],[Extant]] = "no",All_2[[#This Row],[M.O.Date]] - All_2[[#This Row],[Filled]])</f>
        <v>358</v>
      </c>
      <c r="W160" t="s">
        <v>971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>
        <v>1</v>
      </c>
      <c r="AI160" s="6"/>
      <c r="AJ160" s="6"/>
      <c r="AK160" s="6"/>
      <c r="AL160" s="6"/>
      <c r="AM160" s="6">
        <v>1</v>
      </c>
      <c r="AN160" s="6"/>
      <c r="AO160" s="6"/>
      <c r="AP160" s="6"/>
      <c r="AQ160" s="6"/>
      <c r="AR160" s="6">
        <f t="shared" si="4"/>
        <v>2018</v>
      </c>
      <c r="AS160" s="6">
        <f t="shared" si="5"/>
        <v>2</v>
      </c>
    </row>
    <row r="161" spans="1:45">
      <c r="A161" t="s">
        <v>2330</v>
      </c>
      <c r="B161" t="s">
        <v>37</v>
      </c>
      <c r="C161" s="1">
        <v>304</v>
      </c>
      <c r="D161" s="1">
        <v>3210</v>
      </c>
      <c r="E161" s="97" t="s">
        <v>695</v>
      </c>
      <c r="F1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61" s="4">
        <v>42947</v>
      </c>
      <c r="H161" s="4">
        <v>43125</v>
      </c>
      <c r="I161" s="80">
        <f>All_2[[#This Row],[Filled]]-All_2[[#This Row],[Vacant]]</f>
        <v>178</v>
      </c>
      <c r="J161" t="s">
        <v>2326</v>
      </c>
      <c r="K161" s="89"/>
      <c r="L161" s="89" t="s">
        <v>2328</v>
      </c>
      <c r="M161" t="s">
        <v>1638</v>
      </c>
      <c r="N161" s="89"/>
      <c r="O161" s="131">
        <v>43109</v>
      </c>
      <c r="P161" s="80">
        <f>All_2[[#This Row],[Filled]] - All_2[[#This Row],[Interview.Date]]</f>
        <v>16</v>
      </c>
      <c r="Q161" s="80"/>
      <c r="R161" s="80">
        <f>All_2[[#This Row],[Days]] - All_2[[#This Row],[Interview.to.Move.in]]</f>
        <v>162</v>
      </c>
      <c r="S161" s="80" t="str">
        <f>IF(All_2[[#This Row],[M.O.Date]]&lt;&gt;"","no","Yes")</f>
        <v>Yes</v>
      </c>
      <c r="T161" s="80" t="str">
        <f ca="1">IF(All_2[[#This Row],[Length.of.Stay]]&gt;364,"Yes","no")</f>
        <v>Yes</v>
      </c>
      <c r="V161" s="80">
        <f ca="1">_xlfn.IFS(All_2[[#This Row],[M.O.Date]] = FALSE,TODAY()-All_2[[#This Row],[Filled]],All_2[[#This Row],[Extant]] = "no",All_2[[#This Row],[M.O.Date]] - All_2[[#This Row],[Filled]])</f>
        <v>736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>
        <v>1</v>
      </c>
      <c r="AJ161" s="6"/>
      <c r="AK161" s="6"/>
      <c r="AL161" s="6"/>
      <c r="AM161" s="6"/>
      <c r="AN161" s="6"/>
      <c r="AO161" s="6">
        <v>1</v>
      </c>
      <c r="AP161" s="6"/>
      <c r="AQ161" s="6"/>
      <c r="AR161" s="6">
        <f t="shared" si="4"/>
        <v>2018</v>
      </c>
      <c r="AS161" s="6">
        <f t="shared" si="5"/>
        <v>1</v>
      </c>
    </row>
    <row r="162" spans="1:45">
      <c r="A162" t="s">
        <v>2329</v>
      </c>
      <c r="B162" t="s">
        <v>37</v>
      </c>
      <c r="C162" s="1">
        <v>203</v>
      </c>
      <c r="D162" s="1">
        <v>3218</v>
      </c>
      <c r="E162" s="97" t="s">
        <v>695</v>
      </c>
      <c r="F1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62" s="4">
        <v>42887</v>
      </c>
      <c r="H162" s="4">
        <v>43125</v>
      </c>
      <c r="I162" s="80">
        <f>All_2[[#This Row],[Filled]]-All_2[[#This Row],[Vacant]]</f>
        <v>238</v>
      </c>
      <c r="J162" t="s">
        <v>2326</v>
      </c>
      <c r="K162" s="89"/>
      <c r="L162" s="89" t="s">
        <v>2328</v>
      </c>
      <c r="M162" t="s">
        <v>1638</v>
      </c>
      <c r="N162" s="131"/>
      <c r="O162" s="131">
        <v>43096</v>
      </c>
      <c r="P162" s="80">
        <f>All_2[[#This Row],[Filled]] - All_2[[#This Row],[Interview.Date]]</f>
        <v>29</v>
      </c>
      <c r="Q162" s="80"/>
      <c r="R162" s="80">
        <f>All_2[[#This Row],[Days]] - All_2[[#This Row],[Interview.to.Move.in]]</f>
        <v>209</v>
      </c>
      <c r="S162" s="80" t="str">
        <f>IF(All_2[[#This Row],[M.O.Date]]&lt;&gt;"","no","Yes")</f>
        <v>no</v>
      </c>
      <c r="T162" s="80" t="str">
        <f ca="1">IF(All_2[[#This Row],[Length.of.Stay]]&gt;364,"Yes","no")</f>
        <v>Yes</v>
      </c>
      <c r="U162" s="4">
        <v>43832</v>
      </c>
      <c r="V162" s="80">
        <f ca="1">_xlfn.IFS(All_2[[#This Row],[M.O.Date]] = FALSE,TODAY()-All_2[[#This Row],[Filled]],All_2[[#This Row],[Extant]] = "no",All_2[[#This Row],[M.O.Date]] - All_2[[#This Row],[Filled]])</f>
        <v>707</v>
      </c>
      <c r="W162" t="s">
        <v>1123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>
        <v>1</v>
      </c>
      <c r="AJ162" s="6"/>
      <c r="AK162" s="6"/>
      <c r="AL162" s="6"/>
      <c r="AM162" s="6"/>
      <c r="AN162" s="6"/>
      <c r="AO162" s="6">
        <v>1</v>
      </c>
      <c r="AP162" s="6"/>
      <c r="AQ162" s="6"/>
      <c r="AR162" s="6">
        <f t="shared" si="4"/>
        <v>2018</v>
      </c>
      <c r="AS162" s="6">
        <f t="shared" si="5"/>
        <v>1</v>
      </c>
    </row>
    <row r="163" spans="1:45">
      <c r="A163" t="s">
        <v>2327</v>
      </c>
      <c r="B163" t="s">
        <v>15</v>
      </c>
      <c r="C163" s="1">
        <v>515</v>
      </c>
      <c r="E163" s="97" t="s">
        <v>695</v>
      </c>
      <c r="F1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63" s="4">
        <v>43039</v>
      </c>
      <c r="H163" s="4">
        <v>43124</v>
      </c>
      <c r="I163" s="80">
        <f>All_2[[#This Row],[Filled]]-All_2[[#This Row],[Vacant]]</f>
        <v>85</v>
      </c>
      <c r="J163" t="s">
        <v>2326</v>
      </c>
      <c r="L163" t="s">
        <v>914</v>
      </c>
      <c r="M163" t="s">
        <v>1638</v>
      </c>
      <c r="N163" s="4">
        <v>43095</v>
      </c>
      <c r="O163" s="4">
        <v>43096</v>
      </c>
      <c r="P163" s="80">
        <f>All_2[[#This Row],[Filled]] - All_2[[#This Row],[Interview.Date]]</f>
        <v>28</v>
      </c>
      <c r="Q163" s="80">
        <f>All_2[[#This Row],[Filled]]-All_2[[#This Row],[Date.Received]]</f>
        <v>29</v>
      </c>
      <c r="R163" s="80">
        <f>All_2[[#This Row],[Days]] - All_2[[#This Row],[Interview.to.Move.in]]</f>
        <v>57</v>
      </c>
      <c r="S163" s="80" t="str">
        <f>IF(All_2[[#This Row],[M.O.Date]]&lt;&gt;"","no","Yes")</f>
        <v>no</v>
      </c>
      <c r="T163" s="80" t="str">
        <f ca="1">IF(All_2[[#This Row],[Length.of.Stay]]&gt;364,"Yes","no")</f>
        <v>no</v>
      </c>
      <c r="U163" s="4">
        <v>43297</v>
      </c>
      <c r="V163" s="80">
        <f ca="1">_xlfn.IFS(All_2[[#This Row],[M.O.Date]] = FALSE,TODAY()-All_2[[#This Row],[Filled]],All_2[[#This Row],[Extant]] = "no",All_2[[#This Row],[M.O.Date]] - All_2[[#This Row],[Filled]])</f>
        <v>173</v>
      </c>
      <c r="W163" t="s">
        <v>1123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>
        <v>1</v>
      </c>
      <c r="AI163" s="6"/>
      <c r="AJ163" s="6"/>
      <c r="AK163" s="6"/>
      <c r="AL163" s="6"/>
      <c r="AM163" s="6">
        <v>1</v>
      </c>
      <c r="AN163" s="6"/>
      <c r="AO163" s="6"/>
      <c r="AP163" s="6"/>
      <c r="AQ163" s="6"/>
      <c r="AR163" s="6">
        <f t="shared" si="4"/>
        <v>2018</v>
      </c>
      <c r="AS163" s="6">
        <f t="shared" si="5"/>
        <v>1</v>
      </c>
    </row>
    <row r="164" spans="1:45">
      <c r="A164" t="s">
        <v>2325</v>
      </c>
      <c r="B164" t="s">
        <v>830</v>
      </c>
      <c r="C164" s="1">
        <v>313</v>
      </c>
      <c r="E164" s="97" t="s">
        <v>144</v>
      </c>
      <c r="F1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64" s="4">
        <v>43069</v>
      </c>
      <c r="H164" s="4">
        <v>43118</v>
      </c>
      <c r="I164" s="80">
        <f>All_2[[#This Row],[Filled]]-All_2[[#This Row],[Vacant]]</f>
        <v>49</v>
      </c>
      <c r="J164" t="s">
        <v>812</v>
      </c>
      <c r="L164" s="4" t="s">
        <v>1884</v>
      </c>
      <c r="N164" s="4">
        <v>43082</v>
      </c>
      <c r="O164" s="4">
        <v>43087</v>
      </c>
      <c r="P164" s="80">
        <f>All_2[[#This Row],[Filled]] - All_2[[#This Row],[Interview.Date]]</f>
        <v>31</v>
      </c>
      <c r="Q164" s="80">
        <f>All_2[[#This Row],[Filled]]-All_2[[#This Row],[Date.Received]]</f>
        <v>36</v>
      </c>
      <c r="R164" s="80">
        <f>All_2[[#This Row],[Days]] - All_2[[#This Row],[Interview.to.Move.in]]</f>
        <v>18</v>
      </c>
      <c r="S164" s="80" t="str">
        <f>IF(All_2[[#This Row],[M.O.Date]]&lt;&gt;"","no","Yes")</f>
        <v>no</v>
      </c>
      <c r="T164" s="80" t="str">
        <f ca="1">IF(All_2[[#This Row],[Length.of.Stay]]&gt;364,"Yes","no")</f>
        <v>Yes</v>
      </c>
      <c r="U164" s="4">
        <v>43555</v>
      </c>
      <c r="V164" s="80">
        <f ca="1">_xlfn.IFS(All_2[[#This Row],[M.O.Date]] = FALSE,TODAY()-All_2[[#This Row],[Filled]],All_2[[#This Row],[Extant]] = "no",All_2[[#This Row],[M.O.Date]] - All_2[[#This Row],[Filled]])</f>
        <v>437</v>
      </c>
      <c r="W164" t="s">
        <v>980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>
        <v>1</v>
      </c>
      <c r="AJ164" s="6"/>
      <c r="AK164" s="6"/>
      <c r="AL164" s="6"/>
      <c r="AM164" s="6">
        <v>1</v>
      </c>
      <c r="AN164" s="6"/>
      <c r="AO164" s="6"/>
      <c r="AP164" s="6"/>
      <c r="AQ164" s="6"/>
      <c r="AR164" s="6">
        <f t="shared" si="4"/>
        <v>2018</v>
      </c>
      <c r="AS164" s="6">
        <f t="shared" si="5"/>
        <v>1</v>
      </c>
    </row>
    <row r="165" spans="1:45">
      <c r="A165" t="s">
        <v>2324</v>
      </c>
      <c r="B165" t="s">
        <v>15</v>
      </c>
      <c r="C165" s="1">
        <v>421</v>
      </c>
      <c r="E165" s="97" t="s">
        <v>62</v>
      </c>
      <c r="F1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65" s="4">
        <v>42947</v>
      </c>
      <c r="H165" s="4">
        <v>43117</v>
      </c>
      <c r="I165" s="80">
        <f>All_2[[#This Row],[Filled]]-All_2[[#This Row],[Vacant]]</f>
        <v>170</v>
      </c>
      <c r="J165" t="s">
        <v>812</v>
      </c>
      <c r="L165" t="s">
        <v>111</v>
      </c>
      <c r="M165" t="s">
        <v>2034</v>
      </c>
      <c r="N165" s="4">
        <v>43056</v>
      </c>
      <c r="O165" s="4">
        <v>43082</v>
      </c>
      <c r="P165" s="80">
        <f>All_2[[#This Row],[Filled]] - All_2[[#This Row],[Interview.Date]]</f>
        <v>35</v>
      </c>
      <c r="Q165" s="80">
        <f>All_2[[#This Row],[Filled]]-All_2[[#This Row],[Date.Received]]</f>
        <v>61</v>
      </c>
      <c r="R165" s="80">
        <f>All_2[[#This Row],[Days]] - All_2[[#This Row],[Interview.to.Move.in]]</f>
        <v>135</v>
      </c>
      <c r="S165" s="80" t="str">
        <f>IF(All_2[[#This Row],[M.O.Date]]&lt;&gt;"","no","Yes")</f>
        <v>Yes</v>
      </c>
      <c r="T165" s="80" t="str">
        <f ca="1">IF(All_2[[#This Row],[Length.of.Stay]]&gt;364,"Yes","no")</f>
        <v>Yes</v>
      </c>
      <c r="V165" s="80">
        <f ca="1">_xlfn.IFS(All_2[[#This Row],[M.O.Date]] = FALSE,TODAY()-All_2[[#This Row],[Filled]],All_2[[#This Row],[Extant]] = "no",All_2[[#This Row],[M.O.Date]] - All_2[[#This Row],[Filled]])</f>
        <v>744</v>
      </c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>
        <v>1</v>
      </c>
      <c r="AI165" s="6"/>
      <c r="AJ165" s="6"/>
      <c r="AK165" s="6"/>
      <c r="AL165" s="6"/>
      <c r="AM165" s="6">
        <v>1</v>
      </c>
      <c r="AN165" s="6"/>
      <c r="AO165" s="6"/>
      <c r="AP165" s="6"/>
      <c r="AQ165" s="6"/>
      <c r="AR165" s="6">
        <f t="shared" si="4"/>
        <v>2018</v>
      </c>
      <c r="AS165" s="6">
        <f t="shared" si="5"/>
        <v>1</v>
      </c>
    </row>
    <row r="166" spans="1:45">
      <c r="A166" t="s">
        <v>140</v>
      </c>
      <c r="B166" t="s">
        <v>15</v>
      </c>
      <c r="C166" s="1">
        <v>301</v>
      </c>
      <c r="E166" s="97" t="s">
        <v>835</v>
      </c>
      <c r="F1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66" s="4">
        <v>43039</v>
      </c>
      <c r="H166" s="4">
        <v>43116</v>
      </c>
      <c r="I166" s="80">
        <f>All_2[[#This Row],[Filled]]-All_2[[#This Row],[Vacant]]</f>
        <v>77</v>
      </c>
      <c r="J166" t="s">
        <v>835</v>
      </c>
      <c r="L166" t="s">
        <v>1822</v>
      </c>
      <c r="M166" t="s">
        <v>835</v>
      </c>
      <c r="N166" s="4">
        <v>43034</v>
      </c>
      <c r="O166" s="4">
        <v>43055</v>
      </c>
      <c r="P166" s="80">
        <f>All_2[[#This Row],[Filled]] - All_2[[#This Row],[Interview.Date]]</f>
        <v>61</v>
      </c>
      <c r="Q166" s="80">
        <f>All_2[[#This Row],[Filled]]-All_2[[#This Row],[Date.Received]]</f>
        <v>82</v>
      </c>
      <c r="R166" s="80">
        <f>All_2[[#This Row],[Days]] - All_2[[#This Row],[Interview.to.Move.in]]</f>
        <v>16</v>
      </c>
      <c r="S166" s="80" t="str">
        <f>IF(All_2[[#This Row],[M.O.Date]]&lt;&gt;"","no","Yes")</f>
        <v>no</v>
      </c>
      <c r="T166" s="80" t="str">
        <f ca="1">IF(All_2[[#This Row],[Length.of.Stay]]&gt;364,"Yes","no")</f>
        <v>no</v>
      </c>
      <c r="U166" s="4">
        <v>43251</v>
      </c>
      <c r="V166" s="80">
        <f ca="1">_xlfn.IFS(All_2[[#This Row],[M.O.Date]] = FALSE,TODAY()-All_2[[#This Row],[Filled]],All_2[[#This Row],[Extant]] = "no",All_2[[#This Row],[M.O.Date]] - All_2[[#This Row],[Filled]])</f>
        <v>135</v>
      </c>
      <c r="W166" t="s">
        <v>969</v>
      </c>
      <c r="X166" s="6"/>
      <c r="Y166" s="6">
        <v>1</v>
      </c>
      <c r="Z166" s="6"/>
      <c r="AA166" s="6"/>
      <c r="AB166" s="6"/>
      <c r="AC166" s="6"/>
      <c r="AD166" s="6"/>
      <c r="AE166" s="6"/>
      <c r="AF166" s="6"/>
      <c r="AG166" s="6"/>
      <c r="AH166" s="6">
        <v>1</v>
      </c>
      <c r="AI166" s="6"/>
      <c r="AJ166" s="6"/>
      <c r="AK166" s="6"/>
      <c r="AL166" s="6"/>
      <c r="AM166" s="6"/>
      <c r="AN166" s="6"/>
      <c r="AO166" s="6">
        <v>1</v>
      </c>
      <c r="AP166" s="6"/>
      <c r="AQ166" s="6"/>
      <c r="AR166" s="6">
        <f t="shared" si="4"/>
        <v>2018</v>
      </c>
      <c r="AS166" s="6">
        <f t="shared" si="5"/>
        <v>1</v>
      </c>
    </row>
    <row r="167" spans="1:45">
      <c r="A167" t="s">
        <v>2323</v>
      </c>
      <c r="B167" t="s">
        <v>832</v>
      </c>
      <c r="C167" s="1" t="s">
        <v>2322</v>
      </c>
      <c r="E167" s="97" t="s">
        <v>833</v>
      </c>
      <c r="F1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67" s="4">
        <v>43069</v>
      </c>
      <c r="H167" s="4">
        <v>43115</v>
      </c>
      <c r="I167" s="80">
        <f>All_2[[#This Row],[Filled]]-All_2[[#This Row],[Vacant]]</f>
        <v>46</v>
      </c>
      <c r="J167" t="s">
        <v>812</v>
      </c>
      <c r="L167" t="s">
        <v>812</v>
      </c>
      <c r="M167" t="s">
        <v>812</v>
      </c>
      <c r="N167" s="4">
        <v>43047</v>
      </c>
      <c r="O167" s="4">
        <v>43053</v>
      </c>
      <c r="P167" s="80">
        <f>All_2[[#This Row],[Filled]] - All_2[[#This Row],[Interview.Date]]</f>
        <v>62</v>
      </c>
      <c r="Q167" s="80">
        <f>All_2[[#This Row],[Filled]]-All_2[[#This Row],[Date.Received]]</f>
        <v>68</v>
      </c>
      <c r="R167" s="80">
        <f>All_2[[#This Row],[Days]] - All_2[[#This Row],[Interview.to.Move.in]]</f>
        <v>-16</v>
      </c>
      <c r="S167" s="80" t="str">
        <f>IF(All_2[[#This Row],[M.O.Date]]&lt;&gt;"","no","Yes")</f>
        <v>no</v>
      </c>
      <c r="T167" s="80" t="str">
        <f ca="1">IF(All_2[[#This Row],[Length.of.Stay]]&gt;364,"Yes","no")</f>
        <v>Yes</v>
      </c>
      <c r="U167" s="4">
        <v>43805</v>
      </c>
      <c r="V167" s="80">
        <f ca="1">_xlfn.IFS(All_2[[#This Row],[M.O.Date]] = FALSE,TODAY()-All_2[[#This Row],[Filled]],All_2[[#This Row],[Extant]] = "no",All_2[[#This Row],[M.O.Date]] - All_2[[#This Row],[Filled]])</f>
        <v>690</v>
      </c>
      <c r="W167" t="s">
        <v>980</v>
      </c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>
        <v>1</v>
      </c>
      <c r="AJ167" s="6"/>
      <c r="AK167" s="6">
        <v>1</v>
      </c>
      <c r="AL167" s="6"/>
      <c r="AM167" s="6"/>
      <c r="AN167" s="6"/>
      <c r="AO167" s="6"/>
      <c r="AP167" s="6"/>
      <c r="AQ167" s="6"/>
      <c r="AR167" s="6">
        <f t="shared" si="4"/>
        <v>2018</v>
      </c>
      <c r="AS167" s="6">
        <f t="shared" si="5"/>
        <v>1</v>
      </c>
    </row>
    <row r="168" spans="1:45">
      <c r="A168" t="s">
        <v>350</v>
      </c>
      <c r="B168" t="s">
        <v>26</v>
      </c>
      <c r="C168" s="1">
        <v>204</v>
      </c>
      <c r="E168" s="97" t="s">
        <v>966</v>
      </c>
      <c r="F1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68" s="4">
        <v>43008</v>
      </c>
      <c r="H168" s="4">
        <v>43104</v>
      </c>
      <c r="I168" s="80">
        <f>All_2[[#This Row],[Filled]]-All_2[[#This Row],[Vacant]]</f>
        <v>96</v>
      </c>
      <c r="J168" t="s">
        <v>812</v>
      </c>
      <c r="L168" t="s">
        <v>60</v>
      </c>
      <c r="M168" t="s">
        <v>2034</v>
      </c>
      <c r="N168" s="4">
        <v>43025</v>
      </c>
      <c r="O168" s="4">
        <v>43061</v>
      </c>
      <c r="P168" s="80">
        <f>All_2[[#This Row],[Filled]] - All_2[[#This Row],[Interview.Date]]</f>
        <v>43</v>
      </c>
      <c r="Q168" s="80">
        <f>All_2[[#This Row],[Filled]]-All_2[[#This Row],[Date.Received]]</f>
        <v>79</v>
      </c>
      <c r="R168" s="80">
        <f>All_2[[#This Row],[Days]] - All_2[[#This Row],[Interview.to.Move.in]]</f>
        <v>53</v>
      </c>
      <c r="S168" s="80" t="str">
        <f>IF(All_2[[#This Row],[M.O.Date]]&lt;&gt;"","no","Yes")</f>
        <v>Yes</v>
      </c>
      <c r="T168" s="80" t="str">
        <f ca="1">IF(All_2[[#This Row],[Length.of.Stay]]&gt;364,"Yes","no")</f>
        <v>Yes</v>
      </c>
      <c r="V168" s="80">
        <f ca="1">_xlfn.IFS(All_2[[#This Row],[M.O.Date]] = FALSE,TODAY()-All_2[[#This Row],[Filled]],All_2[[#This Row],[Extant]] = "no",All_2[[#This Row],[M.O.Date]] - All_2[[#This Row],[Filled]])</f>
        <v>757</v>
      </c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>
        <v>1</v>
      </c>
      <c r="AI168" s="6"/>
      <c r="AJ168" s="6"/>
      <c r="AK168" s="6"/>
      <c r="AL168" s="6"/>
      <c r="AM168" s="6">
        <v>1</v>
      </c>
      <c r="AN168" s="6"/>
      <c r="AO168" s="6"/>
      <c r="AP168" s="6"/>
      <c r="AQ168" s="6"/>
      <c r="AR168" s="6">
        <f t="shared" si="4"/>
        <v>2018</v>
      </c>
      <c r="AS168" s="6">
        <f t="shared" si="5"/>
        <v>1</v>
      </c>
    </row>
    <row r="169" spans="1:45">
      <c r="A169" t="s">
        <v>1668</v>
      </c>
      <c r="B169" t="s">
        <v>1151</v>
      </c>
      <c r="C169" s="129">
        <v>102</v>
      </c>
      <c r="D169" s="129"/>
      <c r="E169" s="97" t="s">
        <v>833</v>
      </c>
      <c r="F169" s="80" t="s">
        <v>1150</v>
      </c>
      <c r="G169" s="4">
        <v>43039</v>
      </c>
      <c r="H169" s="4">
        <v>43101</v>
      </c>
      <c r="I169" s="80">
        <f>All_2[[#This Row],[Filled]]-All_2[[#This Row],[Vacant]]</f>
        <v>62</v>
      </c>
      <c r="J169" t="s">
        <v>1033</v>
      </c>
      <c r="K169" t="s">
        <v>1032</v>
      </c>
      <c r="P169" s="80"/>
      <c r="Q169" s="80"/>
      <c r="R169" s="80"/>
      <c r="S169" s="80" t="str">
        <f>IF(All_2[[#This Row],[M.O.Date]]&lt;&gt;"","no","Yes")</f>
        <v>Yes</v>
      </c>
      <c r="T169" s="80" t="str">
        <f ca="1">IF(All_2[[#This Row],[Length.of.Stay]]&gt;364,"Yes","no")</f>
        <v>Yes</v>
      </c>
      <c r="V169" s="80">
        <f ca="1">_xlfn.IFS(All_2[[#This Row],[M.O.Date]] = FALSE,TODAY()-All_2[[#This Row],[Filled]],All_2[[#This Row],[Extant]] = "no",All_2[[#This Row],[M.O.Date]] - All_2[[#This Row],[Filled]])</f>
        <v>760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>
        <v>1</v>
      </c>
      <c r="AJ169" s="6"/>
      <c r="AK169" s="6"/>
      <c r="AL169" s="6"/>
      <c r="AM169" s="6"/>
      <c r="AN169" s="6">
        <v>1</v>
      </c>
      <c r="AO169" s="6"/>
      <c r="AP169" s="6"/>
      <c r="AQ169" s="6"/>
      <c r="AR169" s="6">
        <f t="shared" si="4"/>
        <v>2018</v>
      </c>
      <c r="AS169" s="6">
        <f t="shared" si="5"/>
        <v>1</v>
      </c>
    </row>
    <row r="170" spans="1:45">
      <c r="A170" t="s">
        <v>388</v>
      </c>
      <c r="B170" t="s">
        <v>15</v>
      </c>
      <c r="C170" s="1">
        <v>508</v>
      </c>
      <c r="E170" s="97" t="s">
        <v>695</v>
      </c>
      <c r="F1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70" s="4">
        <v>42947</v>
      </c>
      <c r="H170" s="4">
        <v>43090</v>
      </c>
      <c r="I170" s="80">
        <f>All_2[[#This Row],[Filled]]-All_2[[#This Row],[Vacant]]</f>
        <v>143</v>
      </c>
      <c r="J170" t="s">
        <v>812</v>
      </c>
      <c r="L170" t="s">
        <v>6</v>
      </c>
      <c r="M170" t="s">
        <v>1734</v>
      </c>
      <c r="N170" s="4">
        <v>43070</v>
      </c>
      <c r="O170" s="4">
        <v>43076</v>
      </c>
      <c r="P170" s="80">
        <f>All_2[[#This Row],[Filled]] - All_2[[#This Row],[Interview.Date]]</f>
        <v>14</v>
      </c>
      <c r="Q170" s="80">
        <f>All_2[[#This Row],[Filled]]-All_2[[#This Row],[Date.Received]]</f>
        <v>20</v>
      </c>
      <c r="R170" s="80">
        <f>All_2[[#This Row],[Days]] - All_2[[#This Row],[Interview.to.Move.in]]</f>
        <v>129</v>
      </c>
      <c r="S170" s="80" t="str">
        <f>IF(All_2[[#This Row],[M.O.Date]]&lt;&gt;"","no","Yes")</f>
        <v>no</v>
      </c>
      <c r="T170" s="80" t="str">
        <f ca="1">IF(All_2[[#This Row],[Length.of.Stay]]&gt;364,"Yes","no")</f>
        <v>Yes</v>
      </c>
      <c r="U170" s="4">
        <v>43555</v>
      </c>
      <c r="V170" s="80">
        <f ca="1">_xlfn.IFS(All_2[[#This Row],[M.O.Date]] = FALSE,TODAY()-All_2[[#This Row],[Filled]],All_2[[#This Row],[Extant]] = "no",All_2[[#This Row],[M.O.Date]] - All_2[[#This Row],[Filled]])</f>
        <v>465</v>
      </c>
      <c r="W170" t="s">
        <v>980</v>
      </c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>
        <v>1</v>
      </c>
      <c r="AI170" s="6"/>
      <c r="AJ170" s="6"/>
      <c r="AK170" s="6"/>
      <c r="AL170" s="6"/>
      <c r="AM170" s="6">
        <v>1</v>
      </c>
      <c r="AN170" s="6"/>
      <c r="AO170" s="6"/>
      <c r="AP170" s="6"/>
      <c r="AQ170" s="6"/>
      <c r="AR170" s="6">
        <f t="shared" si="4"/>
        <v>2017</v>
      </c>
      <c r="AS170" s="6">
        <f t="shared" si="5"/>
        <v>12</v>
      </c>
    </row>
    <row r="171" spans="1:45">
      <c r="A171" t="s">
        <v>2321</v>
      </c>
      <c r="B171" t="s">
        <v>1151</v>
      </c>
      <c r="C171" s="129">
        <v>103</v>
      </c>
      <c r="D171" s="129"/>
      <c r="E171" s="97" t="s">
        <v>718</v>
      </c>
      <c r="F171" s="80" t="s">
        <v>1150</v>
      </c>
      <c r="G171" s="4">
        <v>43008</v>
      </c>
      <c r="H171" s="4">
        <v>43089</v>
      </c>
      <c r="I171" s="80">
        <f>All_2[[#This Row],[Filled]]-All_2[[#This Row],[Vacant]]</f>
        <v>81</v>
      </c>
      <c r="J171" t="s">
        <v>812</v>
      </c>
      <c r="L171" t="s">
        <v>2320</v>
      </c>
      <c r="M171" t="s">
        <v>2056</v>
      </c>
      <c r="N171" s="4">
        <v>43033</v>
      </c>
      <c r="O171" s="4">
        <v>43067</v>
      </c>
      <c r="P171" s="80">
        <f>All_2[[#This Row],[Filled]] - All_2[[#This Row],[Interview.Date]]</f>
        <v>22</v>
      </c>
      <c r="Q171" s="80">
        <f>All_2[[#This Row],[Filled]]-All_2[[#This Row],[Date.Received]]</f>
        <v>56</v>
      </c>
      <c r="R171" s="80">
        <f>All_2[[#This Row],[Days]] - All_2[[#This Row],[Interview.to.Move.in]]</f>
        <v>59</v>
      </c>
      <c r="S171" s="80" t="str">
        <f>IF(All_2[[#This Row],[M.O.Date]]&lt;&gt;"","no","Yes")</f>
        <v>Yes</v>
      </c>
      <c r="T171" s="80" t="str">
        <f ca="1">IF(All_2[[#This Row],[Length.of.Stay]]&gt;364,"Yes","no")</f>
        <v>Yes</v>
      </c>
      <c r="V171" s="80">
        <f ca="1">_xlfn.IFS(All_2[[#This Row],[M.O.Date]] = FALSE,TODAY()-All_2[[#This Row],[Filled]],All_2[[#This Row],[Extant]] = "no",All_2[[#This Row],[M.O.Date]] - All_2[[#This Row],[Filled]])</f>
        <v>772</v>
      </c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>
        <v>1</v>
      </c>
      <c r="AJ171" s="6"/>
      <c r="AK171" s="6"/>
      <c r="AL171" s="6"/>
      <c r="AM171" s="6"/>
      <c r="AN171" s="6"/>
      <c r="AO171" s="6">
        <v>1</v>
      </c>
      <c r="AP171" s="6"/>
      <c r="AQ171" s="6"/>
      <c r="AR171" s="6">
        <f t="shared" si="4"/>
        <v>2017</v>
      </c>
      <c r="AS171" s="6">
        <f t="shared" si="5"/>
        <v>12</v>
      </c>
    </row>
    <row r="172" spans="1:45">
      <c r="A172" t="s">
        <v>2319</v>
      </c>
      <c r="B172" t="s">
        <v>993</v>
      </c>
      <c r="C172" s="1">
        <v>212</v>
      </c>
      <c r="E172" s="97" t="s">
        <v>144</v>
      </c>
      <c r="F1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72" s="4">
        <v>43039</v>
      </c>
      <c r="H172" s="4">
        <v>43088</v>
      </c>
      <c r="I172" s="80">
        <f>All_2[[#This Row],[Filled]]-All_2[[#This Row],[Vacant]]</f>
        <v>49</v>
      </c>
      <c r="J172" t="s">
        <v>1032</v>
      </c>
      <c r="L172" t="s">
        <v>2144</v>
      </c>
      <c r="M172" t="s">
        <v>636</v>
      </c>
      <c r="N172" s="4">
        <v>43013</v>
      </c>
      <c r="O172" s="4">
        <v>43026</v>
      </c>
      <c r="P172" s="80">
        <f>All_2[[#This Row],[Filled]] - All_2[[#This Row],[Interview.Date]]</f>
        <v>62</v>
      </c>
      <c r="Q172" s="80">
        <f>All_2[[#This Row],[Filled]]-All_2[[#This Row],[Date.Received]]</f>
        <v>75</v>
      </c>
      <c r="R172" s="80">
        <f>All_2[[#This Row],[Days]] - All_2[[#This Row],[Interview.to.Move.in]]</f>
        <v>-13</v>
      </c>
      <c r="S172" s="80" t="str">
        <f>IF(All_2[[#This Row],[M.O.Date]]&lt;&gt;"","no","Yes")</f>
        <v>no</v>
      </c>
      <c r="T172" s="80" t="str">
        <f ca="1">IF(All_2[[#This Row],[Length.of.Stay]]&gt;364,"Yes","no")</f>
        <v>no</v>
      </c>
      <c r="U172" s="4">
        <v>43159</v>
      </c>
      <c r="V172" s="80">
        <f ca="1">_xlfn.IFS(All_2[[#This Row],[M.O.Date]] = FALSE,TODAY()-All_2[[#This Row],[Filled]],All_2[[#This Row],[Extant]] = "no",All_2[[#This Row],[M.O.Date]] - All_2[[#This Row],[Filled]])</f>
        <v>71</v>
      </c>
      <c r="W172" t="s">
        <v>969</v>
      </c>
      <c r="X172" s="6"/>
      <c r="Y172" s="6">
        <v>1</v>
      </c>
      <c r="Z172" s="6"/>
      <c r="AA172" s="6"/>
      <c r="AB172" s="6"/>
      <c r="AC172" s="6"/>
      <c r="AD172" s="6"/>
      <c r="AE172" s="6"/>
      <c r="AF172" s="6"/>
      <c r="AG172" s="6"/>
      <c r="AH172" s="6"/>
      <c r="AI172" s="6">
        <v>1</v>
      </c>
      <c r="AJ172" s="6"/>
      <c r="AK172" s="6"/>
      <c r="AL172" s="6"/>
      <c r="AM172" s="6">
        <v>1</v>
      </c>
      <c r="AN172" s="6"/>
      <c r="AO172" s="6"/>
      <c r="AP172" s="6"/>
      <c r="AQ172" s="6"/>
      <c r="AR172" s="6">
        <f t="shared" si="4"/>
        <v>2017</v>
      </c>
      <c r="AS172" s="6">
        <f t="shared" si="5"/>
        <v>12</v>
      </c>
    </row>
    <row r="173" spans="1:45">
      <c r="A173" t="s">
        <v>2318</v>
      </c>
      <c r="B173" t="s">
        <v>26</v>
      </c>
      <c r="C173" s="1">
        <v>221</v>
      </c>
      <c r="E173" s="97" t="s">
        <v>966</v>
      </c>
      <c r="F1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73" s="4">
        <v>42978</v>
      </c>
      <c r="H173" s="4">
        <v>43082</v>
      </c>
      <c r="I173" s="80">
        <f>All_2[[#This Row],[Filled]]-All_2[[#This Row],[Vacant]]</f>
        <v>104</v>
      </c>
      <c r="J173" t="s">
        <v>812</v>
      </c>
      <c r="L173" t="s">
        <v>39</v>
      </c>
      <c r="M173" t="s">
        <v>1734</v>
      </c>
      <c r="N173" s="4">
        <v>42997</v>
      </c>
      <c r="O173" s="4">
        <v>43027</v>
      </c>
      <c r="P173" s="80">
        <f>All_2[[#This Row],[Filled]] - All_2[[#This Row],[Interview.Date]]</f>
        <v>55</v>
      </c>
      <c r="Q173" s="80">
        <f>All_2[[#This Row],[Filled]]-All_2[[#This Row],[Date.Received]]</f>
        <v>85</v>
      </c>
      <c r="R173" s="80">
        <f>All_2[[#This Row],[Days]] - All_2[[#This Row],[Interview.to.Move.in]]</f>
        <v>49</v>
      </c>
      <c r="S173" s="80" t="str">
        <f>IF(All_2[[#This Row],[M.O.Date]]&lt;&gt;"","no","Yes")</f>
        <v>Yes</v>
      </c>
      <c r="T173" s="80" t="str">
        <f ca="1">IF(All_2[[#This Row],[Length.of.Stay]]&gt;364,"Yes","no")</f>
        <v>Yes</v>
      </c>
      <c r="V173" s="80">
        <f ca="1">_xlfn.IFS(All_2[[#This Row],[M.O.Date]] = FALSE,TODAY()-All_2[[#This Row],[Filled]],All_2[[#This Row],[Extant]] = "no",All_2[[#This Row],[M.O.Date]] - All_2[[#This Row],[Filled]])</f>
        <v>779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>
        <v>1</v>
      </c>
      <c r="AI173" s="6"/>
      <c r="AJ173" s="6"/>
      <c r="AK173" s="6"/>
      <c r="AL173" s="6"/>
      <c r="AM173" s="6"/>
      <c r="AN173" s="6"/>
      <c r="AO173" s="6"/>
      <c r="AP173" s="6"/>
      <c r="AQ173" s="6"/>
      <c r="AR173" s="6">
        <f t="shared" si="4"/>
        <v>2017</v>
      </c>
      <c r="AS173" s="6">
        <f t="shared" si="5"/>
        <v>12</v>
      </c>
    </row>
    <row r="174" spans="1:45">
      <c r="A174" t="s">
        <v>2317</v>
      </c>
      <c r="B174" t="s">
        <v>830</v>
      </c>
      <c r="C174" s="1">
        <v>405</v>
      </c>
      <c r="E174" s="97" t="s">
        <v>144</v>
      </c>
      <c r="F1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74" s="4">
        <v>43039</v>
      </c>
      <c r="H174" s="4">
        <v>43076</v>
      </c>
      <c r="I174" s="80">
        <f>All_2[[#This Row],[Filled]]-All_2[[#This Row],[Vacant]]</f>
        <v>37</v>
      </c>
      <c r="J174" t="s">
        <v>812</v>
      </c>
      <c r="L174" t="s">
        <v>2085</v>
      </c>
      <c r="M174" t="s">
        <v>1633</v>
      </c>
      <c r="N174" s="4">
        <v>43028</v>
      </c>
      <c r="O174" s="4">
        <v>43035</v>
      </c>
      <c r="P174" s="80">
        <f>All_2[[#This Row],[Filled]] - All_2[[#This Row],[Interview.Date]]</f>
        <v>41</v>
      </c>
      <c r="Q174" s="80">
        <f>All_2[[#This Row],[Filled]]-All_2[[#This Row],[Date.Received]]</f>
        <v>48</v>
      </c>
      <c r="R174" s="80">
        <f>All_2[[#This Row],[Days]] - All_2[[#This Row],[Interview.to.Move.in]]</f>
        <v>-4</v>
      </c>
      <c r="S174" s="80" t="str">
        <f>IF(All_2[[#This Row],[M.O.Date]]&lt;&gt;"","no","Yes")</f>
        <v>no</v>
      </c>
      <c r="T174" s="80" t="str">
        <f ca="1">IF(All_2[[#This Row],[Length.of.Stay]]&gt;364,"Yes","no")</f>
        <v>Yes</v>
      </c>
      <c r="U174" s="4">
        <v>43769</v>
      </c>
      <c r="V174" s="80">
        <f ca="1">_xlfn.IFS(All_2[[#This Row],[M.O.Date]] = FALSE,TODAY()-All_2[[#This Row],[Filled]],All_2[[#This Row],[Extant]] = "no",All_2[[#This Row],[M.O.Date]] - All_2[[#This Row],[Filled]])</f>
        <v>693</v>
      </c>
      <c r="W174" t="s">
        <v>969</v>
      </c>
      <c r="X174" s="6">
        <v>1</v>
      </c>
      <c r="Y174" s="6"/>
      <c r="Z174" s="6">
        <v>1</v>
      </c>
      <c r="AA174" s="6"/>
      <c r="AB174" s="6"/>
      <c r="AC174" s="6">
        <v>1</v>
      </c>
      <c r="AD174" s="6"/>
      <c r="AE174" s="6"/>
      <c r="AF174" s="6"/>
      <c r="AG174" s="6"/>
      <c r="AH174" s="6"/>
      <c r="AI174" s="6">
        <v>1</v>
      </c>
      <c r="AJ174" s="6"/>
      <c r="AK174" s="6"/>
      <c r="AL174" s="6"/>
      <c r="AM174" s="6">
        <v>1</v>
      </c>
      <c r="AN174" s="6"/>
      <c r="AO174" s="6"/>
      <c r="AP174" s="6"/>
      <c r="AQ174" s="6"/>
      <c r="AR174" s="6">
        <f t="shared" si="4"/>
        <v>2017</v>
      </c>
      <c r="AS174" s="6">
        <f t="shared" si="5"/>
        <v>12</v>
      </c>
    </row>
    <row r="175" spans="1:45">
      <c r="A175" t="s">
        <v>2316</v>
      </c>
      <c r="B175" t="s">
        <v>15</v>
      </c>
      <c r="C175" s="1">
        <v>422</v>
      </c>
      <c r="E175" s="97" t="s">
        <v>835</v>
      </c>
      <c r="F1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75" s="4">
        <v>42978</v>
      </c>
      <c r="H175" s="4">
        <v>43070</v>
      </c>
      <c r="I175" s="80">
        <f>All_2[[#This Row],[Filled]]-All_2[[#This Row],[Vacant]]</f>
        <v>92</v>
      </c>
      <c r="J175" t="s">
        <v>835</v>
      </c>
      <c r="L175" t="s">
        <v>1822</v>
      </c>
      <c r="M175" t="s">
        <v>835</v>
      </c>
      <c r="N175" s="4">
        <v>42976</v>
      </c>
      <c r="O175" s="4">
        <v>42993</v>
      </c>
      <c r="P175" s="80">
        <f>All_2[[#This Row],[Filled]] - All_2[[#This Row],[Interview.Date]]</f>
        <v>77</v>
      </c>
      <c r="Q175" s="80">
        <f>All_2[[#This Row],[Filled]]-All_2[[#This Row],[Date.Received]]</f>
        <v>94</v>
      </c>
      <c r="R175" s="80">
        <f>All_2[[#This Row],[Days]] - All_2[[#This Row],[Interview.to.Move.in]]</f>
        <v>15</v>
      </c>
      <c r="S175" s="80" t="str">
        <f>IF(All_2[[#This Row],[M.O.Date]]&lt;&gt;"","no","Yes")</f>
        <v>Yes</v>
      </c>
      <c r="T175" s="80" t="str">
        <f ca="1">IF(All_2[[#This Row],[Length.of.Stay]]&gt;364,"Yes","no")</f>
        <v>Yes</v>
      </c>
      <c r="V175" s="80">
        <f ca="1">_xlfn.IFS(All_2[[#This Row],[M.O.Date]] = FALSE,TODAY()-All_2[[#This Row],[Filled]],All_2[[#This Row],[Extant]] = "no",All_2[[#This Row],[M.O.Date]] - All_2[[#This Row],[Filled]])</f>
        <v>791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>
        <f t="shared" si="4"/>
        <v>2017</v>
      </c>
      <c r="AS175" s="6">
        <f t="shared" si="5"/>
        <v>12</v>
      </c>
    </row>
    <row r="176" spans="1:45">
      <c r="A176" t="s">
        <v>303</v>
      </c>
      <c r="B176" t="s">
        <v>26</v>
      </c>
      <c r="C176" s="1">
        <v>214</v>
      </c>
      <c r="E176" s="97" t="s">
        <v>966</v>
      </c>
      <c r="F1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76" s="4">
        <v>42978</v>
      </c>
      <c r="H176" s="4">
        <v>43054</v>
      </c>
      <c r="I176" s="80">
        <f>All_2[[#This Row],[Filled]]-All_2[[#This Row],[Vacant]]</f>
        <v>76</v>
      </c>
      <c r="J176" t="s">
        <v>812</v>
      </c>
      <c r="L176" t="s">
        <v>111</v>
      </c>
      <c r="M176" t="s">
        <v>2034</v>
      </c>
      <c r="N176" s="4">
        <v>42997</v>
      </c>
      <c r="O176" s="4">
        <v>43006</v>
      </c>
      <c r="P176" s="80">
        <f>All_2[[#This Row],[Filled]] - All_2[[#This Row],[Interview.Date]]</f>
        <v>48</v>
      </c>
      <c r="Q176" s="80">
        <f>All_2[[#This Row],[Filled]]-All_2[[#This Row],[Date.Received]]</f>
        <v>57</v>
      </c>
      <c r="R176" s="80">
        <f>All_2[[#This Row],[Days]] - All_2[[#This Row],[Interview.to.Move.in]]</f>
        <v>28</v>
      </c>
      <c r="S176" s="80" t="str">
        <f>IF(All_2[[#This Row],[M.O.Date]]&lt;&gt;"","no","Yes")</f>
        <v>no</v>
      </c>
      <c r="T176" s="80" t="str">
        <f ca="1">IF(All_2[[#This Row],[Length.of.Stay]]&gt;364,"Yes","no")</f>
        <v>Yes</v>
      </c>
      <c r="U176" s="4">
        <v>43646</v>
      </c>
      <c r="V176" s="80">
        <f ca="1">_xlfn.IFS(All_2[[#This Row],[M.O.Date]] = FALSE,TODAY()-All_2[[#This Row],[Filled]],All_2[[#This Row],[Extant]] = "no",All_2[[#This Row],[M.O.Date]] - All_2[[#This Row],[Filled]])</f>
        <v>592</v>
      </c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>
        <v>1</v>
      </c>
      <c r="AI176" s="6"/>
      <c r="AJ176" s="6"/>
      <c r="AK176" s="6"/>
      <c r="AL176" s="6"/>
      <c r="AM176" s="6">
        <v>1</v>
      </c>
      <c r="AN176" s="6"/>
      <c r="AO176" s="6"/>
      <c r="AP176" s="6"/>
      <c r="AQ176" s="6"/>
      <c r="AR176" s="6">
        <f t="shared" si="4"/>
        <v>2017</v>
      </c>
      <c r="AS176" s="6">
        <f t="shared" si="5"/>
        <v>11</v>
      </c>
    </row>
    <row r="177" spans="1:45">
      <c r="A177" t="s">
        <v>1958</v>
      </c>
      <c r="B177" t="s">
        <v>26</v>
      </c>
      <c r="C177" s="1">
        <v>310</v>
      </c>
      <c r="E177" s="97" t="s">
        <v>1922</v>
      </c>
      <c r="F1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77" s="4">
        <v>42916</v>
      </c>
      <c r="H177" s="4">
        <v>43054</v>
      </c>
      <c r="I177" s="80">
        <f>All_2[[#This Row],[Filled]]-All_2[[#This Row],[Vacant]]</f>
        <v>138</v>
      </c>
      <c r="J177" t="s">
        <v>1922</v>
      </c>
      <c r="L177" t="s">
        <v>685</v>
      </c>
      <c r="M177" t="s">
        <v>636</v>
      </c>
      <c r="N177" s="4">
        <v>42998</v>
      </c>
      <c r="O177" s="4">
        <v>42998</v>
      </c>
      <c r="P177" s="80">
        <f>All_2[[#This Row],[Filled]] - All_2[[#This Row],[Interview.Date]]</f>
        <v>56</v>
      </c>
      <c r="Q177" s="80">
        <f>All_2[[#This Row],[Filled]]-All_2[[#This Row],[Date.Received]]</f>
        <v>56</v>
      </c>
      <c r="R177" s="80">
        <f>All_2[[#This Row],[Days]] - All_2[[#This Row],[Interview.to.Move.in]]</f>
        <v>82</v>
      </c>
      <c r="S177" s="80" t="str">
        <f>IF(All_2[[#This Row],[M.O.Date]]&lt;&gt;"","no","Yes")</f>
        <v>no</v>
      </c>
      <c r="T177" s="80" t="str">
        <f ca="1">IF(All_2[[#This Row],[Length.of.Stay]]&gt;364,"Yes","no")</f>
        <v>no</v>
      </c>
      <c r="U177" s="4">
        <v>43131</v>
      </c>
      <c r="V177" s="80">
        <f ca="1">_xlfn.IFS(All_2[[#This Row],[M.O.Date]] = FALSE,TODAY()-All_2[[#This Row],[Filled]],All_2[[#This Row],[Extant]] = "no",All_2[[#This Row],[M.O.Date]] - All_2[[#This Row],[Filled]])</f>
        <v>77</v>
      </c>
      <c r="W177" t="s">
        <v>969</v>
      </c>
      <c r="X177" s="6">
        <v>1</v>
      </c>
      <c r="Y177" s="6">
        <v>1</v>
      </c>
      <c r="Z177" s="6">
        <v>1</v>
      </c>
      <c r="AA177" s="6"/>
      <c r="AB177" s="6"/>
      <c r="AC177" s="6"/>
      <c r="AD177" s="6"/>
      <c r="AE177" s="6"/>
      <c r="AF177" s="6"/>
      <c r="AG177" s="6">
        <v>1</v>
      </c>
      <c r="AH177" s="6">
        <v>1</v>
      </c>
      <c r="AI177" s="6"/>
      <c r="AJ177" s="6"/>
      <c r="AK177" s="6"/>
      <c r="AL177" s="6"/>
      <c r="AM177" s="6"/>
      <c r="AN177" s="6"/>
      <c r="AO177" s="6">
        <v>1</v>
      </c>
      <c r="AP177" s="6"/>
      <c r="AQ177" s="6"/>
      <c r="AR177" s="6">
        <f t="shared" si="4"/>
        <v>2017</v>
      </c>
      <c r="AS177" s="6">
        <f t="shared" si="5"/>
        <v>11</v>
      </c>
    </row>
    <row r="178" spans="1:45">
      <c r="A178" t="s">
        <v>2315</v>
      </c>
      <c r="B178" t="s">
        <v>15</v>
      </c>
      <c r="C178" s="1">
        <v>211</v>
      </c>
      <c r="E178" s="97" t="s">
        <v>835</v>
      </c>
      <c r="F1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78" s="4">
        <v>42855</v>
      </c>
      <c r="H178" s="4">
        <v>43054</v>
      </c>
      <c r="I178" s="80">
        <f>All_2[[#This Row],[Filled]]-All_2[[#This Row],[Vacant]]</f>
        <v>199</v>
      </c>
      <c r="J178" t="s">
        <v>835</v>
      </c>
      <c r="L178" t="s">
        <v>1822</v>
      </c>
      <c r="M178" t="s">
        <v>835</v>
      </c>
      <c r="N178" s="4">
        <v>42991</v>
      </c>
      <c r="O178" s="4">
        <v>43004</v>
      </c>
      <c r="P178" s="80">
        <f>All_2[[#This Row],[Filled]] - All_2[[#This Row],[Interview.Date]]</f>
        <v>50</v>
      </c>
      <c r="Q178" s="80">
        <f>All_2[[#This Row],[Filled]]-All_2[[#This Row],[Date.Received]]</f>
        <v>63</v>
      </c>
      <c r="R178" s="80">
        <f>All_2[[#This Row],[Days]] - All_2[[#This Row],[Interview.to.Move.in]]</f>
        <v>149</v>
      </c>
      <c r="S178" s="80" t="str">
        <f>IF(All_2[[#This Row],[M.O.Date]]&lt;&gt;"","no","Yes")</f>
        <v>no</v>
      </c>
      <c r="T178" s="80" t="str">
        <f ca="1">IF(All_2[[#This Row],[Length.of.Stay]]&gt;364,"Yes","no")</f>
        <v>no</v>
      </c>
      <c r="U178" s="4">
        <v>43131</v>
      </c>
      <c r="V178" s="80">
        <f ca="1">_xlfn.IFS(All_2[[#This Row],[M.O.Date]] = FALSE,TODAY()-All_2[[#This Row],[Filled]],All_2[[#This Row],[Extant]] = "no",All_2[[#This Row],[M.O.Date]] - All_2[[#This Row],[Filled]])</f>
        <v>77</v>
      </c>
      <c r="W178" t="s">
        <v>969</v>
      </c>
      <c r="X178" s="6"/>
      <c r="Y178" s="6"/>
      <c r="Z178" s="6"/>
      <c r="AA178" s="6"/>
      <c r="AB178" s="6"/>
      <c r="AC178" s="6"/>
      <c r="AD178" s="6"/>
      <c r="AE178" s="6">
        <v>1</v>
      </c>
      <c r="AF178" s="6"/>
      <c r="AG178" s="6"/>
      <c r="AH178" s="6">
        <v>1</v>
      </c>
      <c r="AI178" s="6"/>
      <c r="AJ178" s="6"/>
      <c r="AK178" s="6"/>
      <c r="AL178" s="6"/>
      <c r="AM178" s="6">
        <v>1</v>
      </c>
      <c r="AN178" s="6"/>
      <c r="AO178" s="6"/>
      <c r="AP178" s="6"/>
      <c r="AQ178" s="6"/>
      <c r="AR178" s="6">
        <f t="shared" si="4"/>
        <v>2017</v>
      </c>
      <c r="AS178" s="6">
        <f t="shared" si="5"/>
        <v>11</v>
      </c>
    </row>
    <row r="179" spans="1:45">
      <c r="A179" t="s">
        <v>2314</v>
      </c>
      <c r="B179" t="s">
        <v>993</v>
      </c>
      <c r="C179" s="1">
        <v>209</v>
      </c>
      <c r="E179" s="97" t="s">
        <v>144</v>
      </c>
      <c r="F1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79" s="4">
        <v>43039</v>
      </c>
      <c r="H179" s="4">
        <v>43047</v>
      </c>
      <c r="I179" s="80">
        <f>All_2[[#This Row],[Filled]]-All_2[[#This Row],[Vacant]]</f>
        <v>8</v>
      </c>
      <c r="J179" t="s">
        <v>812</v>
      </c>
      <c r="L179" t="s">
        <v>2258</v>
      </c>
      <c r="M179" t="s">
        <v>812</v>
      </c>
      <c r="N179" s="4">
        <v>42983</v>
      </c>
      <c r="O179" s="4">
        <v>42992</v>
      </c>
      <c r="P179" s="80">
        <f>All_2[[#This Row],[Filled]] - All_2[[#This Row],[Interview.Date]]</f>
        <v>55</v>
      </c>
      <c r="Q179" s="80">
        <f>All_2[[#This Row],[Filled]]-All_2[[#This Row],[Date.Received]]</f>
        <v>64</v>
      </c>
      <c r="R179" s="80">
        <f>All_2[[#This Row],[Days]] - All_2[[#This Row],[Interview.to.Move.in]]</f>
        <v>-47</v>
      </c>
      <c r="S179" s="80" t="str">
        <f>IF(All_2[[#This Row],[M.O.Date]]&lt;&gt;"","no","Yes")</f>
        <v>Yes</v>
      </c>
      <c r="T179" s="80" t="str">
        <f ca="1">IF(All_2[[#This Row],[Length.of.Stay]]&gt;364,"Yes","no")</f>
        <v>Yes</v>
      </c>
      <c r="U179" s="4"/>
      <c r="V179" s="80">
        <f ca="1">_xlfn.IFS(All_2[[#This Row],[M.O.Date]] = FALSE,TODAY()-All_2[[#This Row],[Filled]],All_2[[#This Row],[Extant]] = "no",All_2[[#This Row],[M.O.Date]] - All_2[[#This Row],[Filled]])</f>
        <v>814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>
        <v>1</v>
      </c>
      <c r="AJ179" s="6"/>
      <c r="AK179" s="6"/>
      <c r="AL179" s="6"/>
      <c r="AM179" s="6"/>
      <c r="AN179" s="6"/>
      <c r="AO179" s="6"/>
      <c r="AP179" s="6">
        <v>1</v>
      </c>
      <c r="AQ179" s="6"/>
      <c r="AR179" s="6">
        <f t="shared" si="4"/>
        <v>2017</v>
      </c>
      <c r="AS179" s="6">
        <f t="shared" si="5"/>
        <v>11</v>
      </c>
    </row>
    <row r="180" spans="1:45">
      <c r="A180" t="s">
        <v>2313</v>
      </c>
      <c r="B180" t="s">
        <v>830</v>
      </c>
      <c r="C180" s="1">
        <v>312</v>
      </c>
      <c r="E180" s="97" t="s">
        <v>144</v>
      </c>
      <c r="F1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80" s="4">
        <v>42825</v>
      </c>
      <c r="H180" s="4">
        <v>43046</v>
      </c>
      <c r="I180" s="80">
        <f>All_2[[#This Row],[Filled]]-All_2[[#This Row],[Vacant]]</f>
        <v>221</v>
      </c>
      <c r="J180" t="s">
        <v>812</v>
      </c>
      <c r="L180" t="s">
        <v>111</v>
      </c>
      <c r="M180" t="s">
        <v>2034</v>
      </c>
      <c r="N180" s="4">
        <v>42921</v>
      </c>
      <c r="O180" s="4">
        <v>42955</v>
      </c>
      <c r="P180" s="80">
        <f>All_2[[#This Row],[Filled]] - All_2[[#This Row],[Interview.Date]]</f>
        <v>91</v>
      </c>
      <c r="Q180" s="80">
        <f>All_2[[#This Row],[Filled]]-All_2[[#This Row],[Date.Received]]</f>
        <v>125</v>
      </c>
      <c r="R180" s="80">
        <f>All_2[[#This Row],[Days]] - All_2[[#This Row],[Interview.to.Move.in]]</f>
        <v>130</v>
      </c>
      <c r="S180" s="80" t="str">
        <f>IF(All_2[[#This Row],[M.O.Date]]&lt;&gt;"","no","Yes")</f>
        <v>no</v>
      </c>
      <c r="T180" s="80" t="str">
        <f ca="1">IF(All_2[[#This Row],[Length.of.Stay]]&gt;364,"Yes","no")</f>
        <v>Yes</v>
      </c>
      <c r="U180" s="4">
        <v>43738</v>
      </c>
      <c r="V180" s="80">
        <f ca="1">_xlfn.IFS(All_2[[#This Row],[M.O.Date]] = FALSE,TODAY()-All_2[[#This Row],[Filled]],All_2[[#This Row],[Extant]] = "no",All_2[[#This Row],[M.O.Date]] - All_2[[#This Row],[Filled]])</f>
        <v>692</v>
      </c>
      <c r="W180" t="s">
        <v>971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>
        <v>1</v>
      </c>
      <c r="AJ180" s="6"/>
      <c r="AK180" s="6"/>
      <c r="AL180" s="6"/>
      <c r="AM180" s="6">
        <v>1</v>
      </c>
      <c r="AN180" s="6"/>
      <c r="AO180" s="6"/>
      <c r="AP180" s="6"/>
      <c r="AQ180" s="6"/>
      <c r="AR180" s="6">
        <f t="shared" si="4"/>
        <v>2017</v>
      </c>
      <c r="AS180" s="6">
        <f t="shared" si="5"/>
        <v>11</v>
      </c>
    </row>
    <row r="181" spans="1:45">
      <c r="A181" t="s">
        <v>1394</v>
      </c>
      <c r="B181" t="s">
        <v>26</v>
      </c>
      <c r="C181" s="1">
        <v>209</v>
      </c>
      <c r="E181" s="97" t="s">
        <v>966</v>
      </c>
      <c r="F1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81" s="4">
        <v>42916</v>
      </c>
      <c r="H181" s="4">
        <v>43040</v>
      </c>
      <c r="I181" s="80">
        <f>All_2[[#This Row],[Filled]]-All_2[[#This Row],[Vacant]]</f>
        <v>124</v>
      </c>
      <c r="J181" t="s">
        <v>1033</v>
      </c>
      <c r="K181" t="s">
        <v>1032</v>
      </c>
      <c r="L181" t="s">
        <v>144</v>
      </c>
      <c r="O181" s="4">
        <v>42948</v>
      </c>
      <c r="P181" s="80">
        <f>All_2[[#This Row],[Filled]] - All_2[[#This Row],[Interview.Date]]</f>
        <v>92</v>
      </c>
      <c r="Q181" s="80"/>
      <c r="R181" s="80">
        <f>All_2[[#This Row],[Days]] - All_2[[#This Row],[Interview.to.Move.in]]</f>
        <v>32</v>
      </c>
      <c r="S181" s="80" t="str">
        <f>IF(All_2[[#This Row],[M.O.Date]]&lt;&gt;"","no","Yes")</f>
        <v>no</v>
      </c>
      <c r="T181" s="80" t="str">
        <f ca="1">IF(All_2[[#This Row],[Length.of.Stay]]&gt;364,"Yes","no")</f>
        <v>Yes</v>
      </c>
      <c r="U181" s="4">
        <v>43799</v>
      </c>
      <c r="V181" s="80">
        <f ca="1">_xlfn.IFS(All_2[[#This Row],[M.O.Date]] = FALSE,TODAY()-All_2[[#This Row],[Filled]],All_2[[#This Row],[Extant]] = "no",All_2[[#This Row],[M.O.Date]] - All_2[[#This Row],[Filled]])</f>
        <v>759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>
        <v>1</v>
      </c>
      <c r="AI181" s="6"/>
      <c r="AJ181" s="6"/>
      <c r="AK181" s="6"/>
      <c r="AL181" s="6"/>
      <c r="AM181" s="6">
        <v>1</v>
      </c>
      <c r="AN181" s="6"/>
      <c r="AO181" s="6"/>
      <c r="AP181" s="6"/>
      <c r="AQ181" s="6"/>
      <c r="AR181" s="6">
        <f t="shared" si="4"/>
        <v>2017</v>
      </c>
      <c r="AS181" s="6">
        <f t="shared" si="5"/>
        <v>11</v>
      </c>
    </row>
    <row r="182" spans="1:45">
      <c r="A182" t="s">
        <v>2312</v>
      </c>
      <c r="B182" t="s">
        <v>832</v>
      </c>
      <c r="C182" s="1" t="s">
        <v>944</v>
      </c>
      <c r="E182" s="97" t="s">
        <v>833</v>
      </c>
      <c r="F1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82" s="4">
        <v>42989</v>
      </c>
      <c r="H182" s="4">
        <v>43040</v>
      </c>
      <c r="I182" s="80">
        <f>All_2[[#This Row],[Filled]]-All_2[[#This Row],[Vacant]]</f>
        <v>51</v>
      </c>
      <c r="J182" t="s">
        <v>812</v>
      </c>
      <c r="L182" t="s">
        <v>812</v>
      </c>
      <c r="M182" t="s">
        <v>812</v>
      </c>
      <c r="N182" s="4">
        <v>42991</v>
      </c>
      <c r="O182" s="4">
        <v>43004</v>
      </c>
      <c r="P182" s="80">
        <f>All_2[[#This Row],[Filled]] - All_2[[#This Row],[Interview.Date]]</f>
        <v>36</v>
      </c>
      <c r="Q182" s="80">
        <f>All_2[[#This Row],[Filled]]-All_2[[#This Row],[Date.Received]]</f>
        <v>49</v>
      </c>
      <c r="R182" s="80">
        <f>All_2[[#This Row],[Days]] - All_2[[#This Row],[Interview.to.Move.in]]</f>
        <v>15</v>
      </c>
      <c r="S182" s="80" t="str">
        <f>IF(All_2[[#This Row],[M.O.Date]]&lt;&gt;"","no","Yes")</f>
        <v>no</v>
      </c>
      <c r="T182" s="80" t="str">
        <f ca="1">IF(All_2[[#This Row],[Length.of.Stay]]&gt;364,"Yes","no")</f>
        <v>Yes</v>
      </c>
      <c r="U182" s="4">
        <v>43626</v>
      </c>
      <c r="V182" s="80">
        <f ca="1">_xlfn.IFS(All_2[[#This Row],[M.O.Date]] = FALSE,TODAY()-All_2[[#This Row],[Filled]],All_2[[#This Row],[Extant]] = "no",All_2[[#This Row],[M.O.Date]] - All_2[[#This Row],[Filled]])</f>
        <v>586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>
        <v>1</v>
      </c>
      <c r="AJ182" s="6"/>
      <c r="AK182" s="6"/>
      <c r="AL182" s="6"/>
      <c r="AM182" s="6"/>
      <c r="AN182" s="6"/>
      <c r="AO182" s="6"/>
      <c r="AP182" s="6">
        <v>1</v>
      </c>
      <c r="AQ182" s="6"/>
      <c r="AR182" s="6">
        <f t="shared" si="4"/>
        <v>2017</v>
      </c>
      <c r="AS182" s="6">
        <f t="shared" si="5"/>
        <v>11</v>
      </c>
    </row>
    <row r="183" spans="1:45">
      <c r="A183" t="s">
        <v>263</v>
      </c>
      <c r="B183" t="s">
        <v>26</v>
      </c>
      <c r="C183" s="1">
        <v>314</v>
      </c>
      <c r="E183" s="97" t="s">
        <v>966</v>
      </c>
      <c r="F1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83" s="4">
        <v>42916</v>
      </c>
      <c r="H183" s="4">
        <v>43038</v>
      </c>
      <c r="I183" s="80">
        <f>All_2[[#This Row],[Filled]]-All_2[[#This Row],[Vacant]]</f>
        <v>122</v>
      </c>
      <c r="J183" t="s">
        <v>812</v>
      </c>
      <c r="L183" t="s">
        <v>6</v>
      </c>
      <c r="M183" t="s">
        <v>1734</v>
      </c>
      <c r="N183" s="4">
        <v>42936</v>
      </c>
      <c r="O183" s="4">
        <v>42936</v>
      </c>
      <c r="P183" s="80">
        <f>All_2[[#This Row],[Filled]] - All_2[[#This Row],[Interview.Date]]</f>
        <v>102</v>
      </c>
      <c r="Q183" s="80">
        <f>All_2[[#This Row],[Filled]]-All_2[[#This Row],[Date.Received]]</f>
        <v>102</v>
      </c>
      <c r="R183" s="80">
        <f>All_2[[#This Row],[Days]] - All_2[[#This Row],[Interview.to.Move.in]]</f>
        <v>20</v>
      </c>
      <c r="S183" s="80" t="str">
        <f>IF(All_2[[#This Row],[M.O.Date]]&lt;&gt;"","no","Yes")</f>
        <v>Yes</v>
      </c>
      <c r="T183" s="80" t="str">
        <f ca="1">IF(All_2[[#This Row],[Length.of.Stay]]&gt;364,"Yes","no")</f>
        <v>Yes</v>
      </c>
      <c r="V183" s="80">
        <f ca="1">_xlfn.IFS(All_2[[#This Row],[M.O.Date]] = FALSE,TODAY()-All_2[[#This Row],[Filled]],All_2[[#This Row],[Extant]] = "no",All_2[[#This Row],[M.O.Date]] - All_2[[#This Row],[Filled]])</f>
        <v>823</v>
      </c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>
        <v>1</v>
      </c>
      <c r="AI183" s="6"/>
      <c r="AJ183" s="6"/>
      <c r="AK183" s="6"/>
      <c r="AL183" s="6"/>
      <c r="AM183" s="6">
        <v>1</v>
      </c>
      <c r="AN183" s="6"/>
      <c r="AO183" s="6"/>
      <c r="AP183" s="6"/>
      <c r="AQ183" s="6">
        <v>1</v>
      </c>
      <c r="AR183" s="6">
        <f t="shared" si="4"/>
        <v>2017</v>
      </c>
      <c r="AS183" s="6">
        <f t="shared" si="5"/>
        <v>10</v>
      </c>
    </row>
    <row r="184" spans="1:45">
      <c r="A184" t="s">
        <v>2311</v>
      </c>
      <c r="B184" t="s">
        <v>993</v>
      </c>
      <c r="C184" s="1">
        <v>211</v>
      </c>
      <c r="E184" s="97" t="s">
        <v>144</v>
      </c>
      <c r="F1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84" s="4">
        <v>42916</v>
      </c>
      <c r="H184" s="4">
        <v>43018</v>
      </c>
      <c r="I184" s="80">
        <f>All_2[[#This Row],[Filled]]-All_2[[#This Row],[Vacant]]</f>
        <v>102</v>
      </c>
      <c r="J184" t="s">
        <v>1634</v>
      </c>
      <c r="L184" t="s">
        <v>2225</v>
      </c>
      <c r="M184" t="s">
        <v>2078</v>
      </c>
      <c r="N184" s="4">
        <v>42975</v>
      </c>
      <c r="O184" s="4">
        <v>42985</v>
      </c>
      <c r="P184" s="80">
        <f>All_2[[#This Row],[Filled]] - All_2[[#This Row],[Interview.Date]]</f>
        <v>33</v>
      </c>
      <c r="Q184" s="80">
        <f>All_2[[#This Row],[Filled]]-All_2[[#This Row],[Date.Received]]</f>
        <v>43</v>
      </c>
      <c r="R184" s="80">
        <f>All_2[[#This Row],[Days]] - All_2[[#This Row],[Interview.to.Move.in]]</f>
        <v>69</v>
      </c>
      <c r="S184" s="80" t="str">
        <f>IF(All_2[[#This Row],[M.O.Date]]&lt;&gt;"","no","Yes")</f>
        <v>no</v>
      </c>
      <c r="T184" s="80" t="str">
        <f ca="1">IF(All_2[[#This Row],[Length.of.Stay]]&gt;364,"Yes","no")</f>
        <v>no</v>
      </c>
      <c r="U184" s="4">
        <v>43220</v>
      </c>
      <c r="V184" s="80">
        <f ca="1">_xlfn.IFS(All_2[[#This Row],[M.O.Date]] = FALSE,TODAY()-All_2[[#This Row],[Filled]],All_2[[#This Row],[Extant]] = "no",All_2[[#This Row],[M.O.Date]] - All_2[[#This Row],[Filled]])</f>
        <v>202</v>
      </c>
      <c r="W184" t="s">
        <v>969</v>
      </c>
      <c r="X184" s="6"/>
      <c r="Y184" s="6">
        <v>1</v>
      </c>
      <c r="Z184" s="6"/>
      <c r="AA184" s="6"/>
      <c r="AB184" s="6"/>
      <c r="AC184" s="6"/>
      <c r="AD184" s="6"/>
      <c r="AE184" s="6"/>
      <c r="AF184" s="6"/>
      <c r="AG184" s="6"/>
      <c r="AH184" s="6">
        <v>1</v>
      </c>
      <c r="AI184" s="6"/>
      <c r="AJ184" s="6"/>
      <c r="AK184" s="6">
        <v>1</v>
      </c>
      <c r="AL184" s="6"/>
      <c r="AM184" s="6"/>
      <c r="AN184" s="6"/>
      <c r="AO184" s="6"/>
      <c r="AP184" s="6"/>
      <c r="AQ184" s="6">
        <v>1</v>
      </c>
      <c r="AR184" s="6">
        <f t="shared" si="4"/>
        <v>2017</v>
      </c>
      <c r="AS184" s="6">
        <f t="shared" si="5"/>
        <v>10</v>
      </c>
    </row>
    <row r="185" spans="1:45">
      <c r="A185" t="s">
        <v>2310</v>
      </c>
      <c r="B185" t="s">
        <v>37</v>
      </c>
      <c r="C185" s="1">
        <v>104</v>
      </c>
      <c r="D185" s="1">
        <v>3210</v>
      </c>
      <c r="E185" s="97" t="s">
        <v>695</v>
      </c>
      <c r="F1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85" s="4">
        <v>42795</v>
      </c>
      <c r="H185" s="4">
        <v>43013</v>
      </c>
      <c r="I185" s="80">
        <f>All_2[[#This Row],[Filled]]-All_2[[#This Row],[Vacant]]</f>
        <v>218</v>
      </c>
      <c r="J185" t="s">
        <v>2308</v>
      </c>
      <c r="K185" s="89"/>
      <c r="L185" s="89" t="s">
        <v>2307</v>
      </c>
      <c r="M185" t="s">
        <v>636</v>
      </c>
      <c r="N185" s="131">
        <v>42998</v>
      </c>
      <c r="O185" s="131">
        <v>42998</v>
      </c>
      <c r="P185" s="80">
        <f>All_2[[#This Row],[Filled]] - All_2[[#This Row],[Interview.Date]]</f>
        <v>15</v>
      </c>
      <c r="Q185" s="80">
        <f>All_2[[#This Row],[Filled]]-All_2[[#This Row],[Date.Received]]</f>
        <v>15</v>
      </c>
      <c r="R185" s="80">
        <f>All_2[[#This Row],[Days]] - All_2[[#This Row],[Interview.to.Move.in]]</f>
        <v>203</v>
      </c>
      <c r="S185" s="80" t="str">
        <f>IF(All_2[[#This Row],[M.O.Date]]&lt;&gt;"","no","Yes")</f>
        <v>no</v>
      </c>
      <c r="T185" s="80" t="str">
        <f ca="1">IF(All_2[[#This Row],[Length.of.Stay]]&gt;364,"Yes","no")</f>
        <v>Yes</v>
      </c>
      <c r="U185" s="4">
        <v>43619</v>
      </c>
      <c r="V185" s="80">
        <f ca="1">_xlfn.IFS(All_2[[#This Row],[M.O.Date]] = FALSE,TODAY()-All_2[[#This Row],[Filled]],All_2[[#This Row],[Extant]] = "no",All_2[[#This Row],[M.O.Date]] - All_2[[#This Row],[Filled]])</f>
        <v>606</v>
      </c>
      <c r="W185" t="s">
        <v>969</v>
      </c>
      <c r="X185" s="6"/>
      <c r="Y185" s="6">
        <v>1</v>
      </c>
      <c r="Z185" s="6"/>
      <c r="AA185" s="6"/>
      <c r="AB185" s="6"/>
      <c r="AC185" s="6"/>
      <c r="AD185" s="6">
        <v>1</v>
      </c>
      <c r="AE185" s="6"/>
      <c r="AF185" s="6"/>
      <c r="AG185" s="6"/>
      <c r="AH185" s="6"/>
      <c r="AI185" s="6">
        <v>1</v>
      </c>
      <c r="AJ185" s="6"/>
      <c r="AK185" s="6"/>
      <c r="AL185" s="6"/>
      <c r="AM185" s="6"/>
      <c r="AN185" s="6"/>
      <c r="AO185" s="6">
        <v>1</v>
      </c>
      <c r="AP185" s="6"/>
      <c r="AQ185" s="6"/>
      <c r="AR185" s="6">
        <f t="shared" si="4"/>
        <v>2017</v>
      </c>
      <c r="AS185" s="6">
        <f t="shared" si="5"/>
        <v>10</v>
      </c>
    </row>
    <row r="186" spans="1:45">
      <c r="A186" t="s">
        <v>2309</v>
      </c>
      <c r="B186" t="s">
        <v>37</v>
      </c>
      <c r="C186" s="1">
        <v>308</v>
      </c>
      <c r="D186" s="1">
        <v>3210</v>
      </c>
      <c r="E186" s="97" t="s">
        <v>695</v>
      </c>
      <c r="F1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86" s="4">
        <v>42886</v>
      </c>
      <c r="H186" s="4">
        <v>43013</v>
      </c>
      <c r="I186" s="80">
        <f>All_2[[#This Row],[Filled]]-All_2[[#This Row],[Vacant]]</f>
        <v>127</v>
      </c>
      <c r="J186" t="s">
        <v>2308</v>
      </c>
      <c r="K186" s="89"/>
      <c r="L186" s="89" t="s">
        <v>2307</v>
      </c>
      <c r="M186" t="s">
        <v>636</v>
      </c>
      <c r="N186" s="131">
        <v>42999</v>
      </c>
      <c r="O186" s="131">
        <v>42999</v>
      </c>
      <c r="P186" s="80">
        <f>All_2[[#This Row],[Filled]] - All_2[[#This Row],[Interview.Date]]</f>
        <v>14</v>
      </c>
      <c r="Q186" s="80">
        <f>All_2[[#This Row],[Filled]]-All_2[[#This Row],[Date.Received]]</f>
        <v>14</v>
      </c>
      <c r="R186" s="80">
        <f>All_2[[#This Row],[Days]] - All_2[[#This Row],[Interview.to.Move.in]]</f>
        <v>113</v>
      </c>
      <c r="S186" s="80" t="str">
        <f>IF(All_2[[#This Row],[M.O.Date]]&lt;&gt;"","no","Yes")</f>
        <v>Yes</v>
      </c>
      <c r="T186" s="80" t="str">
        <f ca="1">IF(All_2[[#This Row],[Length.of.Stay]]&gt;364,"Yes","no")</f>
        <v>Yes</v>
      </c>
      <c r="V186" s="80">
        <f ca="1">_xlfn.IFS(All_2[[#This Row],[M.O.Date]] = FALSE,TODAY()-All_2[[#This Row],[Filled]],All_2[[#This Row],[Extant]] = "no",All_2[[#This Row],[M.O.Date]] - All_2[[#This Row],[Filled]])</f>
        <v>848</v>
      </c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>
        <v>1</v>
      </c>
      <c r="AI186" s="6"/>
      <c r="AJ186" s="6"/>
      <c r="AK186" s="6"/>
      <c r="AL186" s="6"/>
      <c r="AM186" s="6"/>
      <c r="AN186" s="6"/>
      <c r="AO186" s="6">
        <v>1</v>
      </c>
      <c r="AP186" s="6"/>
      <c r="AQ186" s="6"/>
      <c r="AR186" s="6">
        <f t="shared" si="4"/>
        <v>2017</v>
      </c>
      <c r="AS186" s="6">
        <f t="shared" si="5"/>
        <v>10</v>
      </c>
    </row>
    <row r="187" spans="1:45">
      <c r="A187" t="s">
        <v>2306</v>
      </c>
      <c r="B187" t="s">
        <v>15</v>
      </c>
      <c r="C187" s="1">
        <v>321</v>
      </c>
      <c r="E187" s="97" t="s">
        <v>695</v>
      </c>
      <c r="F1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87" s="4">
        <v>42947</v>
      </c>
      <c r="H187" s="4">
        <v>43012</v>
      </c>
      <c r="I187" s="80">
        <f>All_2[[#This Row],[Filled]]-All_2[[#This Row],[Vacant]]</f>
        <v>65</v>
      </c>
      <c r="J187" t="s">
        <v>1033</v>
      </c>
      <c r="K187" t="s">
        <v>1032</v>
      </c>
      <c r="L187" t="s">
        <v>144</v>
      </c>
      <c r="P187" s="80"/>
      <c r="Q187" s="80"/>
      <c r="R187" s="80"/>
      <c r="S187" s="80" t="str">
        <f>IF(All_2[[#This Row],[M.O.Date]]&lt;&gt;"","no","Yes")</f>
        <v>Yes</v>
      </c>
      <c r="T187" s="80" t="str">
        <f ca="1">IF(All_2[[#This Row],[Length.of.Stay]]&gt;364,"Yes","no")</f>
        <v>Yes</v>
      </c>
      <c r="V187" s="80">
        <f ca="1">_xlfn.IFS(All_2[[#This Row],[M.O.Date]] = FALSE,TODAY()-All_2[[#This Row],[Filled]],All_2[[#This Row],[Extant]] = "no",All_2[[#This Row],[M.O.Date]] - All_2[[#This Row],[Filled]])</f>
        <v>849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>
        <f t="shared" si="4"/>
        <v>2017</v>
      </c>
      <c r="AS187" s="6">
        <f t="shared" si="5"/>
        <v>10</v>
      </c>
    </row>
    <row r="188" spans="1:45">
      <c r="A188" t="s">
        <v>236</v>
      </c>
      <c r="B188" t="s">
        <v>26</v>
      </c>
      <c r="C188" s="1">
        <v>115</v>
      </c>
      <c r="E188" s="97" t="s">
        <v>966</v>
      </c>
      <c r="F1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88" s="4">
        <v>42916</v>
      </c>
      <c r="H188" s="4">
        <v>43009</v>
      </c>
      <c r="I188" s="80">
        <f>All_2[[#This Row],[Filled]]-All_2[[#This Row],[Vacant]]</f>
        <v>93</v>
      </c>
      <c r="J188" t="s">
        <v>812</v>
      </c>
      <c r="L188" t="s">
        <v>43</v>
      </c>
      <c r="M188" t="s">
        <v>1734</v>
      </c>
      <c r="N188" s="4">
        <v>42906</v>
      </c>
      <c r="O188" s="4">
        <v>42963</v>
      </c>
      <c r="P188" s="80">
        <f>All_2[[#This Row],[Filled]] - All_2[[#This Row],[Interview.Date]]</f>
        <v>46</v>
      </c>
      <c r="Q188" s="80">
        <f>All_2[[#This Row],[Filled]]-All_2[[#This Row],[Date.Received]]</f>
        <v>103</v>
      </c>
      <c r="R188" s="80">
        <f>All_2[[#This Row],[Days]] - All_2[[#This Row],[Interview.to.Move.in]]</f>
        <v>47</v>
      </c>
      <c r="S188" s="80" t="str">
        <f>IF(All_2[[#This Row],[M.O.Date]]&lt;&gt;"","no","Yes")</f>
        <v>no</v>
      </c>
      <c r="T188" s="80" t="str">
        <f ca="1">IF(All_2[[#This Row],[Length.of.Stay]]&gt;364,"Yes","no")</f>
        <v>Yes</v>
      </c>
      <c r="U188" s="4">
        <v>43769</v>
      </c>
      <c r="V188" s="80">
        <f ca="1">_xlfn.IFS(All_2[[#This Row],[M.O.Date]] = FALSE,TODAY()-All_2[[#This Row],[Filled]],All_2[[#This Row],[Extant]] = "no",All_2[[#This Row],[M.O.Date]] - All_2[[#This Row],[Filled]])</f>
        <v>760</v>
      </c>
      <c r="W188" t="s">
        <v>1003</v>
      </c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>
        <v>1</v>
      </c>
      <c r="AI188" s="6"/>
      <c r="AJ188" s="6"/>
      <c r="AK188" s="6"/>
      <c r="AL188" s="6"/>
      <c r="AM188" s="6">
        <v>1</v>
      </c>
      <c r="AN188" s="6"/>
      <c r="AO188" s="6"/>
      <c r="AP188" s="6"/>
      <c r="AQ188" s="6"/>
      <c r="AR188" s="6">
        <f t="shared" si="4"/>
        <v>2017</v>
      </c>
      <c r="AS188" s="6">
        <f t="shared" si="5"/>
        <v>10</v>
      </c>
    </row>
    <row r="189" spans="1:45">
      <c r="A189" t="s">
        <v>2305</v>
      </c>
      <c r="B189" t="s">
        <v>830</v>
      </c>
      <c r="C189" s="1">
        <v>417</v>
      </c>
      <c r="E189" s="97" t="s">
        <v>144</v>
      </c>
      <c r="F1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89" s="4">
        <v>42825</v>
      </c>
      <c r="H189" s="4">
        <v>43006</v>
      </c>
      <c r="I189" s="80">
        <f>All_2[[#This Row],[Filled]]-All_2[[#This Row],[Vacant]]</f>
        <v>181</v>
      </c>
      <c r="J189" t="s">
        <v>812</v>
      </c>
      <c r="L189" t="s">
        <v>55</v>
      </c>
      <c r="M189" t="s">
        <v>1633</v>
      </c>
      <c r="N189" s="4">
        <v>42930</v>
      </c>
      <c r="O189" s="4">
        <v>42983</v>
      </c>
      <c r="P189" s="80">
        <f>All_2[[#This Row],[Filled]] - All_2[[#This Row],[Interview.Date]]</f>
        <v>23</v>
      </c>
      <c r="Q189" s="80">
        <f>All_2[[#This Row],[Filled]]-All_2[[#This Row],[Date.Received]]</f>
        <v>76</v>
      </c>
      <c r="R189" s="80">
        <f>All_2[[#This Row],[Days]] - All_2[[#This Row],[Interview.to.Move.in]]</f>
        <v>158</v>
      </c>
      <c r="S189" s="80" t="str">
        <f>IF(All_2[[#This Row],[M.O.Date]]&lt;&gt;"","no","Yes")</f>
        <v>no</v>
      </c>
      <c r="T189" s="80" t="str">
        <f ca="1">IF(All_2[[#This Row],[Length.of.Stay]]&gt;364,"Yes","no")</f>
        <v>Yes</v>
      </c>
      <c r="U189" s="4">
        <v>43799</v>
      </c>
      <c r="V189" s="80">
        <f ca="1">_xlfn.IFS(All_2[[#This Row],[M.O.Date]] = FALSE,TODAY()-All_2[[#This Row],[Filled]],All_2[[#This Row],[Extant]] = "no",All_2[[#This Row],[M.O.Date]] - All_2[[#This Row],[Filled]])</f>
        <v>793</v>
      </c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>
        <v>1</v>
      </c>
      <c r="AJ189" s="6"/>
      <c r="AK189" s="6">
        <v>1</v>
      </c>
      <c r="AL189" s="6"/>
      <c r="AM189" s="6"/>
      <c r="AN189" s="6"/>
      <c r="AO189" s="6"/>
      <c r="AP189" s="6"/>
      <c r="AQ189" s="6"/>
      <c r="AR189" s="6">
        <f t="shared" si="4"/>
        <v>2017</v>
      </c>
      <c r="AS189" s="6">
        <f t="shared" si="5"/>
        <v>9</v>
      </c>
    </row>
    <row r="190" spans="1:45">
      <c r="A190" t="s">
        <v>2304</v>
      </c>
      <c r="B190" t="s">
        <v>830</v>
      </c>
      <c r="C190" s="1">
        <v>406</v>
      </c>
      <c r="E190" s="97" t="s">
        <v>144</v>
      </c>
      <c r="F1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90" s="4">
        <v>42978</v>
      </c>
      <c r="H190" s="4">
        <v>43004</v>
      </c>
      <c r="I190" s="80">
        <f>All_2[[#This Row],[Filled]]-All_2[[#This Row],[Vacant]]</f>
        <v>26</v>
      </c>
      <c r="J190" t="s">
        <v>812</v>
      </c>
      <c r="L190" t="s">
        <v>144</v>
      </c>
      <c r="N190" s="4"/>
      <c r="O190" s="4">
        <v>42975</v>
      </c>
      <c r="P190" s="80">
        <f>All_2[[#This Row],[Filled]] - All_2[[#This Row],[Interview.Date]]</f>
        <v>29</v>
      </c>
      <c r="Q190" s="80"/>
      <c r="R190" s="80">
        <f>All_2[[#This Row],[Days]] - All_2[[#This Row],[Interview.to.Move.in]]</f>
        <v>-3</v>
      </c>
      <c r="S190" s="80" t="str">
        <f>IF(All_2[[#This Row],[M.O.Date]]&lt;&gt;"","no","Yes")</f>
        <v>no</v>
      </c>
      <c r="T190" s="80" t="str">
        <f ca="1">IF(All_2[[#This Row],[Length.of.Stay]]&gt;364,"Yes","no")</f>
        <v>Yes</v>
      </c>
      <c r="U190" s="4">
        <v>43769</v>
      </c>
      <c r="V190" s="80">
        <f ca="1">_xlfn.IFS(All_2[[#This Row],[M.O.Date]] = FALSE,TODAY()-All_2[[#This Row],[Filled]],All_2[[#This Row],[Extant]] = "no",All_2[[#This Row],[M.O.Date]] - All_2[[#This Row],[Filled]])</f>
        <v>765</v>
      </c>
      <c r="W190" t="s">
        <v>971</v>
      </c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>
        <v>1</v>
      </c>
      <c r="AJ190" s="6"/>
      <c r="AK190" s="6"/>
      <c r="AL190" s="6"/>
      <c r="AM190" s="6">
        <v>1</v>
      </c>
      <c r="AN190" s="6"/>
      <c r="AO190" s="6"/>
      <c r="AP190" s="6"/>
      <c r="AQ190" s="6"/>
      <c r="AR190" s="6">
        <f t="shared" si="4"/>
        <v>2017</v>
      </c>
      <c r="AS190" s="6">
        <f t="shared" si="5"/>
        <v>9</v>
      </c>
    </row>
    <row r="191" spans="1:45">
      <c r="A191" t="s">
        <v>2303</v>
      </c>
      <c r="B191" t="s">
        <v>1151</v>
      </c>
      <c r="C191" s="129">
        <v>117</v>
      </c>
      <c r="D191" s="129"/>
      <c r="E191" s="97" t="s">
        <v>833</v>
      </c>
      <c r="F191" s="80" t="s">
        <v>1150</v>
      </c>
      <c r="G191" s="4">
        <v>42902</v>
      </c>
      <c r="H191" s="4">
        <v>43004</v>
      </c>
      <c r="I191" s="80">
        <f>All_2[[#This Row],[Filled]]-All_2[[#This Row],[Vacant]]</f>
        <v>102</v>
      </c>
      <c r="J191" t="s">
        <v>1032</v>
      </c>
      <c r="L191" t="s">
        <v>2302</v>
      </c>
      <c r="M191" t="s">
        <v>2078</v>
      </c>
      <c r="N191" s="4">
        <v>42964</v>
      </c>
      <c r="O191" s="4">
        <v>42976</v>
      </c>
      <c r="P191" s="80">
        <f>All_2[[#This Row],[Filled]] - All_2[[#This Row],[Interview.Date]]</f>
        <v>28</v>
      </c>
      <c r="Q191" s="80">
        <f>All_2[[#This Row],[Filled]]-All_2[[#This Row],[Date.Received]]</f>
        <v>40</v>
      </c>
      <c r="R191" s="80">
        <f>All_2[[#This Row],[Days]] - All_2[[#This Row],[Interview.to.Move.in]]</f>
        <v>74</v>
      </c>
      <c r="S191" s="80" t="str">
        <f>IF(All_2[[#This Row],[M.O.Date]]&lt;&gt;"","no","Yes")</f>
        <v>Yes</v>
      </c>
      <c r="T191" s="80" t="str">
        <f ca="1">IF(All_2[[#This Row],[Length.of.Stay]]&gt;364,"Yes","no")</f>
        <v>Yes</v>
      </c>
      <c r="V191" s="80">
        <f ca="1">_xlfn.IFS(All_2[[#This Row],[M.O.Date]] = FALSE,TODAY()-All_2[[#This Row],[Filled]],All_2[[#This Row],[Extant]] = "no",All_2[[#This Row],[M.O.Date]] - All_2[[#This Row],[Filled]])</f>
        <v>857</v>
      </c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>
        <f t="shared" si="4"/>
        <v>2017</v>
      </c>
      <c r="AS191" s="6">
        <f t="shared" si="5"/>
        <v>9</v>
      </c>
    </row>
    <row r="192" spans="1:45">
      <c r="A192" t="s">
        <v>2301</v>
      </c>
      <c r="B192" t="s">
        <v>15</v>
      </c>
      <c r="C192" s="1">
        <v>304</v>
      </c>
      <c r="E192" s="97" t="s">
        <v>826</v>
      </c>
      <c r="F1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92" s="4">
        <v>42947</v>
      </c>
      <c r="H192" s="4">
        <v>42992</v>
      </c>
      <c r="I192" s="80">
        <f>All_2[[#This Row],[Filled]]-All_2[[#This Row],[Vacant]]</f>
        <v>45</v>
      </c>
      <c r="J192" t="s">
        <v>2162</v>
      </c>
      <c r="L192" t="s">
        <v>2161</v>
      </c>
      <c r="M192" t="s">
        <v>636</v>
      </c>
      <c r="N192" s="4">
        <v>42969</v>
      </c>
      <c r="O192" s="4">
        <v>42985</v>
      </c>
      <c r="P192" s="80">
        <f>All_2[[#This Row],[Filled]] - All_2[[#This Row],[Interview.Date]]</f>
        <v>7</v>
      </c>
      <c r="Q192" s="80">
        <f>All_2[[#This Row],[Filled]]-All_2[[#This Row],[Date.Received]]</f>
        <v>23</v>
      </c>
      <c r="R192" s="80">
        <f>All_2[[#This Row],[Days]] - All_2[[#This Row],[Interview.to.Move.in]]</f>
        <v>38</v>
      </c>
      <c r="S192" s="80" t="str">
        <f>IF(All_2[[#This Row],[M.O.Date]]&lt;&gt;"","no","Yes")</f>
        <v>no</v>
      </c>
      <c r="T192" s="80" t="str">
        <f ca="1">IF(All_2[[#This Row],[Length.of.Stay]]&gt;364,"Yes","no")</f>
        <v>no</v>
      </c>
      <c r="U192" s="4">
        <v>43251</v>
      </c>
      <c r="V192" s="80">
        <f ca="1">_xlfn.IFS(All_2[[#This Row],[M.O.Date]] = FALSE,TODAY()-All_2[[#This Row],[Filled]],All_2[[#This Row],[Extant]] = "no",All_2[[#This Row],[M.O.Date]] - All_2[[#This Row],[Filled]])</f>
        <v>259</v>
      </c>
      <c r="W192" t="s">
        <v>125</v>
      </c>
      <c r="X192" s="6"/>
      <c r="Y192" s="6">
        <v>1</v>
      </c>
      <c r="Z192" s="6"/>
      <c r="AA192" s="6"/>
      <c r="AB192" s="6"/>
      <c r="AC192" s="6"/>
      <c r="AD192" s="6"/>
      <c r="AE192" s="6"/>
      <c r="AF192" s="6"/>
      <c r="AG192" s="6"/>
      <c r="AH192" s="6"/>
      <c r="AI192" s="6">
        <v>1</v>
      </c>
      <c r="AJ192" s="6"/>
      <c r="AK192" s="6"/>
      <c r="AL192" s="6"/>
      <c r="AM192" s="6"/>
      <c r="AN192" s="6"/>
      <c r="AO192" s="6">
        <v>1</v>
      </c>
      <c r="AP192" s="6"/>
      <c r="AQ192" s="6"/>
      <c r="AR192" s="6">
        <f t="shared" si="4"/>
        <v>2017</v>
      </c>
      <c r="AS192" s="6">
        <f t="shared" si="5"/>
        <v>9</v>
      </c>
    </row>
    <row r="193" spans="1:45">
      <c r="A193" t="s">
        <v>2300</v>
      </c>
      <c r="B193" t="s">
        <v>37</v>
      </c>
      <c r="C193" s="1">
        <v>203</v>
      </c>
      <c r="D193" s="1">
        <v>3210</v>
      </c>
      <c r="E193" s="97" t="s">
        <v>695</v>
      </c>
      <c r="F1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93" s="4">
        <v>42838</v>
      </c>
      <c r="H193" s="4">
        <v>42979</v>
      </c>
      <c r="I193" s="80">
        <f>All_2[[#This Row],[Filled]]-All_2[[#This Row],[Vacant]]</f>
        <v>141</v>
      </c>
      <c r="J193" t="s">
        <v>1033</v>
      </c>
      <c r="K193" s="89" t="s">
        <v>143</v>
      </c>
      <c r="L193" t="s">
        <v>1416</v>
      </c>
      <c r="M193" t="s">
        <v>1415</v>
      </c>
      <c r="N193" s="131">
        <v>42870</v>
      </c>
      <c r="O193" s="131">
        <v>42971</v>
      </c>
      <c r="P193" s="80">
        <f>All_2[[#This Row],[Filled]] - All_2[[#This Row],[Interview.Date]]</f>
        <v>8</v>
      </c>
      <c r="Q193" s="80">
        <f>All_2[[#This Row],[Filled]]-All_2[[#This Row],[Date.Received]]</f>
        <v>109</v>
      </c>
      <c r="R193" s="80">
        <f>All_2[[#This Row],[Days]] - All_2[[#This Row],[Interview.to.Move.in]]</f>
        <v>133</v>
      </c>
      <c r="S193" s="80" t="str">
        <f>IF(All_2[[#This Row],[M.O.Date]]&lt;&gt;"","no","Yes")</f>
        <v>Yes</v>
      </c>
      <c r="T193" s="80" t="str">
        <f ca="1">IF(All_2[[#This Row],[Length.of.Stay]]&gt;364,"Yes","no")</f>
        <v>Yes</v>
      </c>
      <c r="V193" s="80">
        <f ca="1">_xlfn.IFS(All_2[[#This Row],[M.O.Date]] = FALSE,TODAY()-All_2[[#This Row],[Filled]],All_2[[#This Row],[Extant]] = "no",All_2[[#This Row],[M.O.Date]] - All_2[[#This Row],[Filled]])</f>
        <v>882</v>
      </c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>
        <v>1</v>
      </c>
      <c r="AI193" s="6"/>
      <c r="AJ193" s="6"/>
      <c r="AK193" s="6"/>
      <c r="AL193" s="6"/>
      <c r="AM193" s="6"/>
      <c r="AN193" s="6"/>
      <c r="AO193" s="6">
        <v>1</v>
      </c>
      <c r="AP193" s="6"/>
      <c r="AQ193" s="6"/>
      <c r="AR193" s="6">
        <f t="shared" si="4"/>
        <v>2017</v>
      </c>
      <c r="AS193" s="6">
        <f t="shared" si="5"/>
        <v>9</v>
      </c>
    </row>
    <row r="194" spans="1:45">
      <c r="A194" t="s">
        <v>2299</v>
      </c>
      <c r="B194" t="s">
        <v>993</v>
      </c>
      <c r="C194" s="1">
        <v>206</v>
      </c>
      <c r="E194" s="97" t="s">
        <v>144</v>
      </c>
      <c r="F1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94" s="4">
        <v>42825</v>
      </c>
      <c r="H194" s="4">
        <v>42975</v>
      </c>
      <c r="I194" s="80">
        <f>All_2[[#This Row],[Filled]]-All_2[[#This Row],[Vacant]]</f>
        <v>150</v>
      </c>
      <c r="J194" t="s">
        <v>1032</v>
      </c>
      <c r="L194" t="s">
        <v>2093</v>
      </c>
      <c r="N194" s="4">
        <v>42942</v>
      </c>
      <c r="O194" s="4">
        <v>42950</v>
      </c>
      <c r="P194" s="80">
        <f>All_2[[#This Row],[Filled]] - All_2[[#This Row],[Interview.Date]]</f>
        <v>25</v>
      </c>
      <c r="Q194" s="80">
        <f>All_2[[#This Row],[Filled]]-All_2[[#This Row],[Date.Received]]</f>
        <v>33</v>
      </c>
      <c r="R194" s="80">
        <f>All_2[[#This Row],[Days]] - All_2[[#This Row],[Interview.to.Move.in]]</f>
        <v>125</v>
      </c>
      <c r="S194" s="80" t="str">
        <f>IF(All_2[[#This Row],[M.O.Date]]&lt;&gt;"","no","Yes")</f>
        <v>no</v>
      </c>
      <c r="T194" s="80" t="str">
        <f ca="1">IF(All_2[[#This Row],[Length.of.Stay]]&gt;364,"Yes","no")</f>
        <v>Yes</v>
      </c>
      <c r="U194" s="4">
        <v>43373</v>
      </c>
      <c r="V194" s="80">
        <f ca="1">_xlfn.IFS(All_2[[#This Row],[M.O.Date]] = FALSE,TODAY()-All_2[[#This Row],[Filled]],All_2[[#This Row],[Extant]] = "no",All_2[[#This Row],[M.O.Date]] - All_2[[#This Row],[Filled]])</f>
        <v>398</v>
      </c>
      <c r="W194" t="s">
        <v>980</v>
      </c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>
        <v>1</v>
      </c>
      <c r="AI194" s="6"/>
      <c r="AJ194" s="6"/>
      <c r="AK194" s="6"/>
      <c r="AL194" s="6"/>
      <c r="AM194" s="6"/>
      <c r="AN194" s="6"/>
      <c r="AO194" s="6">
        <v>1</v>
      </c>
      <c r="AP194" s="6"/>
      <c r="AQ194" s="6"/>
      <c r="AR194" s="6">
        <f t="shared" ref="AR194:AR257" si="6">YEAR(H194)</f>
        <v>2017</v>
      </c>
      <c r="AS194" s="6">
        <f t="shared" ref="AS194:AS257" si="7">MONTH(H194)</f>
        <v>8</v>
      </c>
    </row>
    <row r="195" spans="1:45">
      <c r="A195" t="s">
        <v>227</v>
      </c>
      <c r="B195" t="s">
        <v>15</v>
      </c>
      <c r="C195" s="1">
        <v>426</v>
      </c>
      <c r="E195" s="97" t="s">
        <v>695</v>
      </c>
      <c r="F1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95" s="4">
        <v>42855</v>
      </c>
      <c r="H195" s="4">
        <v>42964</v>
      </c>
      <c r="I195" s="80">
        <f>All_2[[#This Row],[Filled]]-All_2[[#This Row],[Vacant]]</f>
        <v>109</v>
      </c>
      <c r="J195" t="s">
        <v>812</v>
      </c>
      <c r="L195" t="s">
        <v>6</v>
      </c>
      <c r="M195" t="s">
        <v>1734</v>
      </c>
      <c r="N195" s="4">
        <v>42886</v>
      </c>
      <c r="O195" s="4">
        <v>42951</v>
      </c>
      <c r="P195" s="80">
        <f>All_2[[#This Row],[Filled]] - All_2[[#This Row],[Interview.Date]]</f>
        <v>13</v>
      </c>
      <c r="Q195" s="80">
        <f>All_2[[#This Row],[Filled]]-All_2[[#This Row],[Date.Received]]</f>
        <v>78</v>
      </c>
      <c r="R195" s="80">
        <f>All_2[[#This Row],[Days]] - All_2[[#This Row],[Interview.to.Move.in]]</f>
        <v>96</v>
      </c>
      <c r="S195" s="80" t="str">
        <f>IF(All_2[[#This Row],[M.O.Date]]&lt;&gt;"","no","Yes")</f>
        <v>Yes</v>
      </c>
      <c r="T195" s="80" t="str">
        <f ca="1">IF(All_2[[#This Row],[Length.of.Stay]]&gt;364,"Yes","no")</f>
        <v>Yes</v>
      </c>
      <c r="V195" s="80">
        <f ca="1">_xlfn.IFS(All_2[[#This Row],[M.O.Date]] = FALSE,TODAY()-All_2[[#This Row],[Filled]],All_2[[#This Row],[Extant]] = "no",All_2[[#This Row],[M.O.Date]] - All_2[[#This Row],[Filled]])</f>
        <v>897</v>
      </c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>
        <v>1</v>
      </c>
      <c r="AI195" s="6"/>
      <c r="AJ195" s="6"/>
      <c r="AK195" s="6"/>
      <c r="AL195" s="6"/>
      <c r="AM195" s="6">
        <v>1</v>
      </c>
      <c r="AN195" s="6"/>
      <c r="AO195" s="6"/>
      <c r="AP195" s="6"/>
      <c r="AQ195" s="6"/>
      <c r="AR195" s="6">
        <f t="shared" si="6"/>
        <v>2017</v>
      </c>
      <c r="AS195" s="6">
        <f t="shared" si="7"/>
        <v>8</v>
      </c>
    </row>
    <row r="196" spans="1:45">
      <c r="A196" t="s">
        <v>2298</v>
      </c>
      <c r="B196" t="s">
        <v>15</v>
      </c>
      <c r="C196" s="1">
        <v>325</v>
      </c>
      <c r="E196" s="97" t="s">
        <v>826</v>
      </c>
      <c r="F1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96" s="4">
        <v>42947</v>
      </c>
      <c r="H196" s="4">
        <v>42964</v>
      </c>
      <c r="I196" s="80">
        <f>All_2[[#This Row],[Filled]]-All_2[[#This Row],[Vacant]]</f>
        <v>17</v>
      </c>
      <c r="J196" t="s">
        <v>2162</v>
      </c>
      <c r="L196" t="s">
        <v>2161</v>
      </c>
      <c r="M196" t="s">
        <v>636</v>
      </c>
      <c r="N196" s="4">
        <v>42937</v>
      </c>
      <c r="O196" s="4">
        <v>42943</v>
      </c>
      <c r="P196" s="80">
        <f>All_2[[#This Row],[Filled]] - All_2[[#This Row],[Interview.Date]]</f>
        <v>21</v>
      </c>
      <c r="Q196" s="80">
        <f>All_2[[#This Row],[Filled]]-All_2[[#This Row],[Date.Received]]</f>
        <v>27</v>
      </c>
      <c r="R196" s="80">
        <f>All_2[[#This Row],[Days]] - All_2[[#This Row],[Interview.to.Move.in]]</f>
        <v>-4</v>
      </c>
      <c r="S196" s="80" t="str">
        <f>IF(All_2[[#This Row],[M.O.Date]]&lt;&gt;"","no","Yes")</f>
        <v>no</v>
      </c>
      <c r="T196" s="80" t="str">
        <f ca="1">IF(All_2[[#This Row],[Length.of.Stay]]&gt;364,"Yes","no")</f>
        <v>no</v>
      </c>
      <c r="U196" s="4">
        <v>43251</v>
      </c>
      <c r="V196" s="80">
        <f ca="1">_xlfn.IFS(All_2[[#This Row],[M.O.Date]] = FALSE,TODAY()-All_2[[#This Row],[Filled]],All_2[[#This Row],[Extant]] = "no",All_2[[#This Row],[M.O.Date]] - All_2[[#This Row],[Filled]])</f>
        <v>287</v>
      </c>
      <c r="W196" t="s">
        <v>969</v>
      </c>
      <c r="X196" s="6">
        <v>1</v>
      </c>
      <c r="Y196" s="6"/>
      <c r="Z196" s="6"/>
      <c r="AA196" s="6"/>
      <c r="AB196" s="6"/>
      <c r="AC196" s="6"/>
      <c r="AD196" s="6"/>
      <c r="AE196" s="6"/>
      <c r="AF196" s="6"/>
      <c r="AG196" s="6"/>
      <c r="AH196" s="6">
        <v>1</v>
      </c>
      <c r="AI196" s="6"/>
      <c r="AJ196" s="6"/>
      <c r="AK196" s="6"/>
      <c r="AL196" s="6"/>
      <c r="AM196" s="6"/>
      <c r="AN196" s="6"/>
      <c r="AO196" s="6">
        <v>1</v>
      </c>
      <c r="AP196" s="6"/>
      <c r="AQ196" s="6"/>
      <c r="AR196" s="6">
        <f t="shared" si="6"/>
        <v>2017</v>
      </c>
      <c r="AS196" s="6">
        <f t="shared" si="7"/>
        <v>8</v>
      </c>
    </row>
    <row r="197" spans="1:45">
      <c r="A197" t="s">
        <v>2297</v>
      </c>
      <c r="B197" t="s">
        <v>26</v>
      </c>
      <c r="C197" s="1">
        <v>203</v>
      </c>
      <c r="E197" s="97" t="s">
        <v>966</v>
      </c>
      <c r="F1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97" s="4">
        <v>42855</v>
      </c>
      <c r="H197" s="4">
        <v>42962</v>
      </c>
      <c r="I197" s="80">
        <f>All_2[[#This Row],[Filled]]-All_2[[#This Row],[Vacant]]</f>
        <v>107</v>
      </c>
      <c r="J197" t="s">
        <v>812</v>
      </c>
      <c r="L197" t="s">
        <v>1822</v>
      </c>
      <c r="M197" t="s">
        <v>835</v>
      </c>
      <c r="N197" s="4">
        <v>42871</v>
      </c>
      <c r="O197" s="4">
        <v>42887</v>
      </c>
      <c r="P197" s="80">
        <f>All_2[[#This Row],[Filled]] - All_2[[#This Row],[Interview.Date]]</f>
        <v>75</v>
      </c>
      <c r="Q197" s="80">
        <f>All_2[[#This Row],[Filled]]-All_2[[#This Row],[Date.Received]]</f>
        <v>91</v>
      </c>
      <c r="R197" s="80">
        <f>All_2[[#This Row],[Days]] - All_2[[#This Row],[Interview.to.Move.in]]</f>
        <v>32</v>
      </c>
      <c r="S197" s="80" t="str">
        <f>IF(All_2[[#This Row],[M.O.Date]]&lt;&gt;"","no","Yes")</f>
        <v>Yes</v>
      </c>
      <c r="T197" s="80" t="str">
        <f ca="1">IF(All_2[[#This Row],[Length.of.Stay]]&gt;364,"Yes","no")</f>
        <v>Yes</v>
      </c>
      <c r="V197" s="80">
        <f ca="1">_xlfn.IFS(All_2[[#This Row],[M.O.Date]] = FALSE,TODAY()-All_2[[#This Row],[Filled]],All_2[[#This Row],[Extant]] = "no",All_2[[#This Row],[M.O.Date]] - All_2[[#This Row],[Filled]])</f>
        <v>899</v>
      </c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>
        <v>1</v>
      </c>
      <c r="AI197" s="6"/>
      <c r="AJ197" s="6"/>
      <c r="AK197" s="6">
        <v>1</v>
      </c>
      <c r="AL197" s="6"/>
      <c r="AM197" s="6"/>
      <c r="AN197" s="6"/>
      <c r="AO197" s="6"/>
      <c r="AP197" s="6"/>
      <c r="AQ197" s="6"/>
      <c r="AR197" s="6">
        <f t="shared" si="6"/>
        <v>2017</v>
      </c>
      <c r="AS197" s="6">
        <f t="shared" si="7"/>
        <v>8</v>
      </c>
    </row>
    <row r="198" spans="1:45">
      <c r="A198" t="s">
        <v>214</v>
      </c>
      <c r="B198" t="s">
        <v>26</v>
      </c>
      <c r="C198" s="1">
        <v>105</v>
      </c>
      <c r="E198" s="97" t="s">
        <v>966</v>
      </c>
      <c r="F1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98" s="4">
        <v>42916</v>
      </c>
      <c r="H198" s="4">
        <v>42962</v>
      </c>
      <c r="I198" s="80">
        <f>All_2[[#This Row],[Filled]]-All_2[[#This Row],[Vacant]]</f>
        <v>46</v>
      </c>
      <c r="J198" t="s">
        <v>812</v>
      </c>
      <c r="L198" t="s">
        <v>2213</v>
      </c>
      <c r="M198" t="s">
        <v>2034</v>
      </c>
      <c r="N198" s="4">
        <v>42871</v>
      </c>
      <c r="O198" s="4">
        <v>42905</v>
      </c>
      <c r="P198" s="80">
        <f>All_2[[#This Row],[Filled]] - All_2[[#This Row],[Interview.Date]]</f>
        <v>57</v>
      </c>
      <c r="Q198" s="80">
        <f>All_2[[#This Row],[Filled]]-All_2[[#This Row],[Date.Received]]</f>
        <v>91</v>
      </c>
      <c r="R198" s="80">
        <f>All_2[[#This Row],[Days]] - All_2[[#This Row],[Interview.to.Move.in]]</f>
        <v>-11</v>
      </c>
      <c r="S198" s="80" t="str">
        <f>IF(All_2[[#This Row],[M.O.Date]]&lt;&gt;"","no","Yes")</f>
        <v>Yes</v>
      </c>
      <c r="T198" s="80" t="str">
        <f ca="1">IF(All_2[[#This Row],[Length.of.Stay]]&gt;364,"Yes","no")</f>
        <v>Yes</v>
      </c>
      <c r="V198" s="80">
        <f ca="1">_xlfn.IFS(All_2[[#This Row],[M.O.Date]] = FALSE,TODAY()-All_2[[#This Row],[Filled]],All_2[[#This Row],[Extant]] = "no",All_2[[#This Row],[M.O.Date]] - All_2[[#This Row],[Filled]])</f>
        <v>899</v>
      </c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>
        <v>1</v>
      </c>
      <c r="AI198" s="6"/>
      <c r="AJ198" s="6"/>
      <c r="AK198" s="6"/>
      <c r="AL198" s="6"/>
      <c r="AM198" s="6">
        <v>1</v>
      </c>
      <c r="AN198" s="6"/>
      <c r="AO198" s="6"/>
      <c r="AP198" s="6"/>
      <c r="AQ198" s="6"/>
      <c r="AR198" s="6">
        <f t="shared" si="6"/>
        <v>2017</v>
      </c>
      <c r="AS198" s="6">
        <f t="shared" si="7"/>
        <v>8</v>
      </c>
    </row>
    <row r="199" spans="1:45">
      <c r="A199" t="s">
        <v>2296</v>
      </c>
      <c r="B199" t="s">
        <v>830</v>
      </c>
      <c r="C199" s="1">
        <v>306</v>
      </c>
      <c r="E199" s="97" t="s">
        <v>144</v>
      </c>
      <c r="F1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99" s="4">
        <v>42886</v>
      </c>
      <c r="H199" s="4">
        <v>42962</v>
      </c>
      <c r="I199" s="80">
        <f>All_2[[#This Row],[Filled]]-All_2[[#This Row],[Vacant]]</f>
        <v>76</v>
      </c>
      <c r="J199" t="s">
        <v>812</v>
      </c>
      <c r="L199" t="s">
        <v>1884</v>
      </c>
      <c r="N199" s="4">
        <v>42913</v>
      </c>
      <c r="O199" s="4">
        <v>42926</v>
      </c>
      <c r="P199" s="80">
        <f>All_2[[#This Row],[Filled]] - All_2[[#This Row],[Interview.Date]]</f>
        <v>36</v>
      </c>
      <c r="Q199" s="80">
        <f>All_2[[#This Row],[Filled]]-All_2[[#This Row],[Date.Received]]</f>
        <v>49</v>
      </c>
      <c r="R199" s="80">
        <f>All_2[[#This Row],[Days]] - All_2[[#This Row],[Interview.to.Move.in]]</f>
        <v>40</v>
      </c>
      <c r="S199" s="80" t="str">
        <f>IF(All_2[[#This Row],[M.O.Date]]&lt;&gt;"","no","Yes")</f>
        <v>Yes</v>
      </c>
      <c r="T199" s="80" t="str">
        <f ca="1">IF(All_2[[#This Row],[Length.of.Stay]]&gt;364,"Yes","no")</f>
        <v>Yes</v>
      </c>
      <c r="V199" s="80">
        <f ca="1">_xlfn.IFS(All_2[[#This Row],[M.O.Date]] = FALSE,TODAY()-All_2[[#This Row],[Filled]],All_2[[#This Row],[Extant]] = "no",All_2[[#This Row],[M.O.Date]] - All_2[[#This Row],[Filled]])</f>
        <v>899</v>
      </c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>
        <v>1</v>
      </c>
      <c r="AJ199" s="6"/>
      <c r="AK199" s="6"/>
      <c r="AL199" s="6"/>
      <c r="AM199" s="6"/>
      <c r="AN199" s="6"/>
      <c r="AO199" s="6">
        <v>1</v>
      </c>
      <c r="AP199" s="6"/>
      <c r="AQ199" s="6"/>
      <c r="AR199" s="6">
        <f t="shared" si="6"/>
        <v>2017</v>
      </c>
      <c r="AS199" s="6">
        <f t="shared" si="7"/>
        <v>8</v>
      </c>
    </row>
    <row r="200" spans="1:45">
      <c r="A200" t="s">
        <v>2295</v>
      </c>
      <c r="B200" t="s">
        <v>832</v>
      </c>
      <c r="C200" s="1" t="s">
        <v>955</v>
      </c>
      <c r="E200" s="97" t="s">
        <v>833</v>
      </c>
      <c r="F2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00" s="4">
        <v>42859</v>
      </c>
      <c r="H200" s="4">
        <v>42962</v>
      </c>
      <c r="I200" s="80">
        <f>All_2[[#This Row],[Filled]]-All_2[[#This Row],[Vacant]]</f>
        <v>103</v>
      </c>
      <c r="J200" t="s">
        <v>1033</v>
      </c>
      <c r="K200" t="s">
        <v>830</v>
      </c>
      <c r="L200" t="s">
        <v>1416</v>
      </c>
      <c r="M200" t="s">
        <v>1415</v>
      </c>
      <c r="N200" s="4">
        <v>42914</v>
      </c>
      <c r="O200" s="4">
        <v>42927</v>
      </c>
      <c r="P200" s="80">
        <f>All_2[[#This Row],[Filled]] - All_2[[#This Row],[Interview.Date]]</f>
        <v>35</v>
      </c>
      <c r="Q200" s="80">
        <f>All_2[[#This Row],[Filled]]-All_2[[#This Row],[Date.Received]]</f>
        <v>48</v>
      </c>
      <c r="R200" s="80">
        <f>All_2[[#This Row],[Days]] - All_2[[#This Row],[Interview.to.Move.in]]</f>
        <v>68</v>
      </c>
      <c r="S200" s="80" t="str">
        <f>IF(All_2[[#This Row],[M.O.Date]]&lt;&gt;"","no","Yes")</f>
        <v>Yes</v>
      </c>
      <c r="T200" s="80" t="str">
        <f ca="1">IF(All_2[[#This Row],[Length.of.Stay]]&gt;364,"Yes","no")</f>
        <v>Yes</v>
      </c>
      <c r="V200" s="80">
        <f ca="1">_xlfn.IFS(All_2[[#This Row],[M.O.Date]] = FALSE,TODAY()-All_2[[#This Row],[Filled]],All_2[[#This Row],[Extant]] = "no",All_2[[#This Row],[M.O.Date]] - All_2[[#This Row],[Filled]])</f>
        <v>899</v>
      </c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>
        <v>1</v>
      </c>
      <c r="AJ200" s="6"/>
      <c r="AK200" s="6"/>
      <c r="AL200" s="6"/>
      <c r="AM200" s="6"/>
      <c r="AN200" s="6"/>
      <c r="AO200" s="6">
        <v>1</v>
      </c>
      <c r="AP200" s="6"/>
      <c r="AQ200" s="6"/>
      <c r="AR200" s="6">
        <f t="shared" si="6"/>
        <v>2017</v>
      </c>
      <c r="AS200" s="6">
        <f t="shared" si="7"/>
        <v>8</v>
      </c>
    </row>
    <row r="201" spans="1:45">
      <c r="A201" t="s">
        <v>206</v>
      </c>
      <c r="B201" t="s">
        <v>26</v>
      </c>
      <c r="C201" s="1">
        <v>307</v>
      </c>
      <c r="E201" s="97" t="s">
        <v>966</v>
      </c>
      <c r="F2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01" s="4">
        <v>42825</v>
      </c>
      <c r="H201" s="4">
        <v>42962</v>
      </c>
      <c r="I201" s="80">
        <f>All_2[[#This Row],[Filled]]-All_2[[#This Row],[Vacant]]</f>
        <v>137</v>
      </c>
      <c r="J201" t="s">
        <v>812</v>
      </c>
      <c r="L201" t="s">
        <v>6</v>
      </c>
      <c r="M201" t="s">
        <v>1734</v>
      </c>
      <c r="N201" s="4">
        <v>42871</v>
      </c>
      <c r="O201" s="4">
        <v>42891</v>
      </c>
      <c r="P201" s="80">
        <f>All_2[[#This Row],[Filled]] - All_2[[#This Row],[Interview.Date]]</f>
        <v>71</v>
      </c>
      <c r="Q201" s="80">
        <f>All_2[[#This Row],[Filled]]-All_2[[#This Row],[Date.Received]]</f>
        <v>91</v>
      </c>
      <c r="R201" s="80">
        <f>All_2[[#This Row],[Days]] - All_2[[#This Row],[Interview.to.Move.in]]</f>
        <v>66</v>
      </c>
      <c r="S201" s="80" t="str">
        <f>IF(All_2[[#This Row],[M.O.Date]]&lt;&gt;"","no","Yes")</f>
        <v>no</v>
      </c>
      <c r="T201" s="80" t="str">
        <f ca="1">IF(All_2[[#This Row],[Length.of.Stay]]&gt;364,"Yes","no")</f>
        <v>no</v>
      </c>
      <c r="U201" s="4">
        <v>43293</v>
      </c>
      <c r="V201" s="80">
        <f ca="1">_xlfn.IFS(All_2[[#This Row],[M.O.Date]] = FALSE,TODAY()-All_2[[#This Row],[Filled]],All_2[[#This Row],[Extant]] = "no",All_2[[#This Row],[M.O.Date]] - All_2[[#This Row],[Filled]])</f>
        <v>331</v>
      </c>
      <c r="W201" t="s">
        <v>1007</v>
      </c>
      <c r="X201" s="6">
        <v>1</v>
      </c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>
        <v>1</v>
      </c>
      <c r="AJ201" s="6"/>
      <c r="AK201" s="6"/>
      <c r="AL201" s="6"/>
      <c r="AM201" s="6">
        <v>1</v>
      </c>
      <c r="AN201" s="6"/>
      <c r="AO201" s="6"/>
      <c r="AP201" s="6"/>
      <c r="AQ201" s="6"/>
      <c r="AR201" s="6">
        <f t="shared" si="6"/>
        <v>2017</v>
      </c>
      <c r="AS201" s="6">
        <f t="shared" si="7"/>
        <v>8</v>
      </c>
    </row>
    <row r="202" spans="1:45">
      <c r="A202" t="s">
        <v>180</v>
      </c>
      <c r="B202" t="s">
        <v>26</v>
      </c>
      <c r="C202" s="1">
        <v>312</v>
      </c>
      <c r="E202" s="97" t="s">
        <v>966</v>
      </c>
      <c r="F2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02" s="4">
        <v>42885</v>
      </c>
      <c r="H202" s="4">
        <v>42961</v>
      </c>
      <c r="I202" s="80">
        <f>All_2[[#This Row],[Filled]]-All_2[[#This Row],[Vacant]]</f>
        <v>76</v>
      </c>
      <c r="J202" t="s">
        <v>812</v>
      </c>
      <c r="L202" t="s">
        <v>111</v>
      </c>
      <c r="M202" t="s">
        <v>2034</v>
      </c>
      <c r="N202" s="4">
        <v>42821</v>
      </c>
      <c r="O202" s="4">
        <v>42877</v>
      </c>
      <c r="P202" s="80">
        <f>All_2[[#This Row],[Filled]] - All_2[[#This Row],[Interview.Date]]</f>
        <v>84</v>
      </c>
      <c r="Q202" s="80">
        <f>All_2[[#This Row],[Filled]]-All_2[[#This Row],[Date.Received]]</f>
        <v>140</v>
      </c>
      <c r="R202" s="80">
        <f>All_2[[#This Row],[Days]] - All_2[[#This Row],[Interview.to.Move.in]]</f>
        <v>-8</v>
      </c>
      <c r="S202" s="80" t="str">
        <f>IF(All_2[[#This Row],[M.O.Date]]&lt;&gt;"","no","Yes")</f>
        <v>no</v>
      </c>
      <c r="T202" s="80" t="str">
        <f ca="1">IF(All_2[[#This Row],[Length.of.Stay]]&gt;364,"Yes","no")</f>
        <v>no</v>
      </c>
      <c r="U202" s="4">
        <v>43100</v>
      </c>
      <c r="V202" s="80">
        <f ca="1">_xlfn.IFS(All_2[[#This Row],[M.O.Date]] = FALSE,TODAY()-All_2[[#This Row],[Filled]],All_2[[#This Row],[Extant]] = "no",All_2[[#This Row],[M.O.Date]] - All_2[[#This Row],[Filled]])</f>
        <v>139</v>
      </c>
      <c r="W202" t="s">
        <v>971</v>
      </c>
      <c r="X202" s="6">
        <v>1</v>
      </c>
      <c r="Y202" s="6">
        <v>1</v>
      </c>
      <c r="Z202" s="6">
        <v>1</v>
      </c>
      <c r="AA202" s="6"/>
      <c r="AB202" s="6">
        <v>1</v>
      </c>
      <c r="AC202" s="6"/>
      <c r="AD202" s="6"/>
      <c r="AE202" s="6"/>
      <c r="AF202" s="6"/>
      <c r="AG202" s="6">
        <v>1</v>
      </c>
      <c r="AH202" s="6">
        <v>1</v>
      </c>
      <c r="AI202" s="6"/>
      <c r="AJ202" s="6"/>
      <c r="AK202" s="6"/>
      <c r="AL202" s="6"/>
      <c r="AM202" s="6">
        <v>1</v>
      </c>
      <c r="AN202" s="6"/>
      <c r="AO202" s="6"/>
      <c r="AP202" s="6"/>
      <c r="AQ202" s="6"/>
      <c r="AR202" s="6">
        <f t="shared" si="6"/>
        <v>2017</v>
      </c>
      <c r="AS202" s="6">
        <f t="shared" si="7"/>
        <v>8</v>
      </c>
    </row>
    <row r="203" spans="1:45">
      <c r="A203" t="s">
        <v>2294</v>
      </c>
      <c r="B203" t="s">
        <v>26</v>
      </c>
      <c r="C203" s="1">
        <v>217</v>
      </c>
      <c r="E203" s="97" t="s">
        <v>1922</v>
      </c>
      <c r="F2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03" s="4">
        <v>42855</v>
      </c>
      <c r="H203" s="4">
        <v>42948</v>
      </c>
      <c r="I203" s="80">
        <f>All_2[[#This Row],[Filled]]-All_2[[#This Row],[Vacant]]</f>
        <v>93</v>
      </c>
      <c r="J203" t="s">
        <v>1922</v>
      </c>
      <c r="L203" t="s">
        <v>685</v>
      </c>
      <c r="M203" t="s">
        <v>636</v>
      </c>
      <c r="N203" s="4">
        <v>42912</v>
      </c>
      <c r="O203" s="4">
        <v>42916</v>
      </c>
      <c r="P203" s="80">
        <f>All_2[[#This Row],[Filled]] - All_2[[#This Row],[Interview.Date]]</f>
        <v>32</v>
      </c>
      <c r="Q203" s="80">
        <f>All_2[[#This Row],[Filled]]-All_2[[#This Row],[Date.Received]]</f>
        <v>36</v>
      </c>
      <c r="R203" s="80">
        <f>All_2[[#This Row],[Days]] - All_2[[#This Row],[Interview.to.Move.in]]</f>
        <v>61</v>
      </c>
      <c r="S203" s="80" t="str">
        <f>IF(All_2[[#This Row],[M.O.Date]]&lt;&gt;"","no","Yes")</f>
        <v>no</v>
      </c>
      <c r="T203" s="80" t="str">
        <f ca="1">IF(All_2[[#This Row],[Length.of.Stay]]&gt;364,"Yes","no")</f>
        <v>Yes</v>
      </c>
      <c r="U203" s="4">
        <v>43434</v>
      </c>
      <c r="V203" s="80">
        <f ca="1">_xlfn.IFS(All_2[[#This Row],[M.O.Date]] = FALSE,TODAY()-All_2[[#This Row],[Filled]],All_2[[#This Row],[Extant]] = "no",All_2[[#This Row],[M.O.Date]] - All_2[[#This Row],[Filled]])</f>
        <v>486</v>
      </c>
      <c r="W203" t="s">
        <v>971</v>
      </c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>
        <v>1</v>
      </c>
      <c r="AJ203" s="6"/>
      <c r="AK203" s="6"/>
      <c r="AL203" s="6"/>
      <c r="AM203" s="6"/>
      <c r="AN203" s="6"/>
      <c r="AO203" s="6">
        <v>1</v>
      </c>
      <c r="AP203" s="6"/>
      <c r="AQ203" s="6"/>
      <c r="AR203" s="6">
        <f t="shared" si="6"/>
        <v>2017</v>
      </c>
      <c r="AS203" s="6">
        <f t="shared" si="7"/>
        <v>8</v>
      </c>
    </row>
    <row r="204" spans="1:45">
      <c r="A204" t="s">
        <v>226</v>
      </c>
      <c r="B204" t="s">
        <v>26</v>
      </c>
      <c r="C204" s="1">
        <v>213</v>
      </c>
      <c r="E204" s="97" t="s">
        <v>966</v>
      </c>
      <c r="F2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04" s="4">
        <v>42916</v>
      </c>
      <c r="H204" s="4">
        <v>42948</v>
      </c>
      <c r="I204" s="80">
        <f>All_2[[#This Row],[Filled]]-All_2[[#This Row],[Vacant]]</f>
        <v>32</v>
      </c>
      <c r="J204" t="s">
        <v>812</v>
      </c>
      <c r="L204" t="s">
        <v>60</v>
      </c>
      <c r="M204" t="s">
        <v>2034</v>
      </c>
      <c r="N204" s="4">
        <v>42885</v>
      </c>
      <c r="O204" s="4">
        <v>42898</v>
      </c>
      <c r="P204" s="80">
        <f>All_2[[#This Row],[Filled]] - All_2[[#This Row],[Interview.Date]]</f>
        <v>50</v>
      </c>
      <c r="Q204" s="80">
        <f>All_2[[#This Row],[Filled]]-All_2[[#This Row],[Date.Received]]</f>
        <v>63</v>
      </c>
      <c r="R204" s="80">
        <f>All_2[[#This Row],[Days]] - All_2[[#This Row],[Interview.to.Move.in]]</f>
        <v>-18</v>
      </c>
      <c r="S204" s="80" t="str">
        <f>IF(All_2[[#This Row],[M.O.Date]]&lt;&gt;"","no","Yes")</f>
        <v>no</v>
      </c>
      <c r="T204" s="80" t="str">
        <f ca="1">IF(All_2[[#This Row],[Length.of.Stay]]&gt;364,"Yes","no")</f>
        <v>Yes</v>
      </c>
      <c r="U204" s="4">
        <v>43769</v>
      </c>
      <c r="V204" s="80">
        <f ca="1">_xlfn.IFS(All_2[[#This Row],[M.O.Date]] = FALSE,TODAY()-All_2[[#This Row],[Filled]],All_2[[#This Row],[Extant]] = "no",All_2[[#This Row],[M.O.Date]] - All_2[[#This Row],[Filled]])</f>
        <v>821</v>
      </c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>
        <v>1</v>
      </c>
      <c r="AI204" s="6"/>
      <c r="AJ204" s="6"/>
      <c r="AK204" s="6"/>
      <c r="AL204" s="6"/>
      <c r="AM204" s="6"/>
      <c r="AN204" s="6"/>
      <c r="AO204" s="6">
        <v>1</v>
      </c>
      <c r="AP204" s="6"/>
      <c r="AQ204" s="6"/>
      <c r="AR204" s="6">
        <f t="shared" si="6"/>
        <v>2017</v>
      </c>
      <c r="AS204" s="6">
        <f t="shared" si="7"/>
        <v>8</v>
      </c>
    </row>
    <row r="205" spans="1:45">
      <c r="A205" t="s">
        <v>2293</v>
      </c>
      <c r="B205" t="s">
        <v>830</v>
      </c>
      <c r="C205" s="1">
        <v>304</v>
      </c>
      <c r="E205" s="97" t="s">
        <v>144</v>
      </c>
      <c r="F2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05" s="4">
        <v>42886</v>
      </c>
      <c r="H205" s="4">
        <v>42948</v>
      </c>
      <c r="I205" s="80">
        <f>All_2[[#This Row],[Filled]]-All_2[[#This Row],[Vacant]]</f>
        <v>62</v>
      </c>
      <c r="J205" t="s">
        <v>812</v>
      </c>
      <c r="L205" t="s">
        <v>144</v>
      </c>
      <c r="N205" s="4"/>
      <c r="O205" s="4">
        <v>42902</v>
      </c>
      <c r="P205" s="80">
        <f>All_2[[#This Row],[Filled]] - All_2[[#This Row],[Interview.Date]]</f>
        <v>46</v>
      </c>
      <c r="Q205" s="80"/>
      <c r="R205" s="80">
        <f>All_2[[#This Row],[Days]] - All_2[[#This Row],[Interview.to.Move.in]]</f>
        <v>16</v>
      </c>
      <c r="S205" s="80" t="str">
        <f>IF(All_2[[#This Row],[M.O.Date]]&lt;&gt;"","no","Yes")</f>
        <v>no</v>
      </c>
      <c r="T205" s="80" t="str">
        <f ca="1">IF(All_2[[#This Row],[Length.of.Stay]]&gt;364,"Yes","no")</f>
        <v>no</v>
      </c>
      <c r="U205" s="4">
        <v>43100</v>
      </c>
      <c r="V205" s="80">
        <f ca="1">_xlfn.IFS(All_2[[#This Row],[M.O.Date]] = FALSE,TODAY()-All_2[[#This Row],[Filled]],All_2[[#This Row],[Extant]] = "no",All_2[[#This Row],[M.O.Date]] - All_2[[#This Row],[Filled]])</f>
        <v>152</v>
      </c>
      <c r="W205" t="s">
        <v>971</v>
      </c>
      <c r="X205" s="6">
        <v>1</v>
      </c>
      <c r="Y205" s="6"/>
      <c r="Z205" s="6">
        <v>1</v>
      </c>
      <c r="AA205" s="6"/>
      <c r="AB205" s="6"/>
      <c r="AC205" s="6"/>
      <c r="AD205" s="6"/>
      <c r="AE205" s="6"/>
      <c r="AF205" s="6"/>
      <c r="AG205" s="6"/>
      <c r="AH205" s="6">
        <v>1</v>
      </c>
      <c r="AI205" s="6"/>
      <c r="AJ205" s="6"/>
      <c r="AK205" s="6"/>
      <c r="AL205" s="6"/>
      <c r="AM205" s="6">
        <v>1</v>
      </c>
      <c r="AN205" s="6"/>
      <c r="AO205" s="6"/>
      <c r="AP205" s="6"/>
      <c r="AQ205" s="6"/>
      <c r="AR205" s="6">
        <f t="shared" si="6"/>
        <v>2017</v>
      </c>
      <c r="AS205" s="6">
        <f t="shared" si="7"/>
        <v>8</v>
      </c>
    </row>
    <row r="206" spans="1:45">
      <c r="A206" t="s">
        <v>2292</v>
      </c>
      <c r="B206" t="s">
        <v>830</v>
      </c>
      <c r="C206" s="1">
        <v>407</v>
      </c>
      <c r="E206" s="97" t="s">
        <v>144</v>
      </c>
      <c r="F2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06" s="4">
        <v>42825</v>
      </c>
      <c r="H206" s="4">
        <v>42948</v>
      </c>
      <c r="I206" s="80">
        <f>All_2[[#This Row],[Filled]]-All_2[[#This Row],[Vacant]]</f>
        <v>123</v>
      </c>
      <c r="J206" t="s">
        <v>812</v>
      </c>
      <c r="L206" t="s">
        <v>144</v>
      </c>
      <c r="N206" s="4"/>
      <c r="O206" s="4">
        <v>42885</v>
      </c>
      <c r="P206" s="80">
        <f>All_2[[#This Row],[Filled]] - All_2[[#This Row],[Interview.Date]]</f>
        <v>63</v>
      </c>
      <c r="Q206" s="80"/>
      <c r="R206" s="80">
        <f>All_2[[#This Row],[Days]] - All_2[[#This Row],[Interview.to.Move.in]]</f>
        <v>60</v>
      </c>
      <c r="S206" s="80" t="str">
        <f>IF(All_2[[#This Row],[M.O.Date]]&lt;&gt;"","no","Yes")</f>
        <v>no</v>
      </c>
      <c r="T206" s="80" t="str">
        <f ca="1">IF(All_2[[#This Row],[Length.of.Stay]]&gt;364,"Yes","no")</f>
        <v>Yes</v>
      </c>
      <c r="U206" s="4">
        <v>43799</v>
      </c>
      <c r="V206" s="80">
        <f ca="1">_xlfn.IFS(All_2[[#This Row],[M.O.Date]] = FALSE,TODAY()-All_2[[#This Row],[Filled]],All_2[[#This Row],[Extant]] = "no",All_2[[#This Row],[M.O.Date]] - All_2[[#This Row],[Filled]])</f>
        <v>851</v>
      </c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>
        <v>1</v>
      </c>
      <c r="AJ206" s="6"/>
      <c r="AK206" s="6"/>
      <c r="AL206" s="6"/>
      <c r="AM206" s="6">
        <v>1</v>
      </c>
      <c r="AN206" s="6"/>
      <c r="AO206" s="6"/>
      <c r="AP206" s="6"/>
      <c r="AQ206" s="6"/>
      <c r="AR206" s="6">
        <f t="shared" si="6"/>
        <v>2017</v>
      </c>
      <c r="AS206" s="6">
        <f t="shared" si="7"/>
        <v>8</v>
      </c>
    </row>
    <row r="207" spans="1:45">
      <c r="A207" t="s">
        <v>694</v>
      </c>
      <c r="B207" t="s">
        <v>15</v>
      </c>
      <c r="C207" s="1">
        <v>213</v>
      </c>
      <c r="E207" s="97" t="s">
        <v>695</v>
      </c>
      <c r="F2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07" s="4">
        <v>42916</v>
      </c>
      <c r="H207" s="4">
        <v>42943</v>
      </c>
      <c r="I207" s="80">
        <f>All_2[[#This Row],[Filled]]-All_2[[#This Row],[Vacant]]</f>
        <v>27</v>
      </c>
      <c r="J207" t="s">
        <v>812</v>
      </c>
      <c r="L207" t="s">
        <v>6</v>
      </c>
      <c r="M207" t="s">
        <v>1734</v>
      </c>
      <c r="N207" s="4">
        <v>42877</v>
      </c>
      <c r="O207" s="4">
        <v>42905</v>
      </c>
      <c r="P207" s="80">
        <f>All_2[[#This Row],[Filled]] - All_2[[#This Row],[Interview.Date]]</f>
        <v>38</v>
      </c>
      <c r="Q207" s="80">
        <f>All_2[[#This Row],[Filled]]-All_2[[#This Row],[Date.Received]]</f>
        <v>66</v>
      </c>
      <c r="R207" s="80">
        <f>All_2[[#This Row],[Days]] - All_2[[#This Row],[Interview.to.Move.in]]</f>
        <v>-11</v>
      </c>
      <c r="S207" s="80" t="str">
        <f>IF(All_2[[#This Row],[M.O.Date]]&lt;&gt;"","no","Yes")</f>
        <v>Yes</v>
      </c>
      <c r="T207" s="80" t="str">
        <f ca="1">IF(All_2[[#This Row],[Length.of.Stay]]&gt;364,"Yes","no")</f>
        <v>Yes</v>
      </c>
      <c r="V207" s="80">
        <f ca="1">_xlfn.IFS(All_2[[#This Row],[M.O.Date]] = FALSE,TODAY()-All_2[[#This Row],[Filled]],All_2[[#This Row],[Extant]] = "no",All_2[[#This Row],[M.O.Date]] - All_2[[#This Row],[Filled]])</f>
        <v>918</v>
      </c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>
        <v>1</v>
      </c>
      <c r="AI207" s="6"/>
      <c r="AJ207" s="6"/>
      <c r="AK207" s="6"/>
      <c r="AL207" s="6"/>
      <c r="AM207" s="6">
        <v>1</v>
      </c>
      <c r="AN207" s="6"/>
      <c r="AO207" s="6"/>
      <c r="AP207" s="6"/>
      <c r="AQ207" s="6"/>
      <c r="AR207" s="6">
        <f t="shared" si="6"/>
        <v>2017</v>
      </c>
      <c r="AS207" s="6">
        <f t="shared" si="7"/>
        <v>7</v>
      </c>
    </row>
    <row r="208" spans="1:45">
      <c r="A208" t="s">
        <v>179</v>
      </c>
      <c r="B208" t="s">
        <v>15</v>
      </c>
      <c r="C208" s="1">
        <v>526</v>
      </c>
      <c r="E208" s="97" t="s">
        <v>695</v>
      </c>
      <c r="F2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08" s="4">
        <v>42916</v>
      </c>
      <c r="H208" s="4">
        <v>42942</v>
      </c>
      <c r="I208" s="80">
        <f>All_2[[#This Row],[Filled]]-All_2[[#This Row],[Vacant]]</f>
        <v>26</v>
      </c>
      <c r="J208" t="s">
        <v>812</v>
      </c>
      <c r="L208" t="s">
        <v>6</v>
      </c>
      <c r="M208" t="s">
        <v>1734</v>
      </c>
      <c r="N208" s="4">
        <v>42821</v>
      </c>
      <c r="O208" s="4">
        <v>42907</v>
      </c>
      <c r="P208" s="80">
        <f>All_2[[#This Row],[Filled]] - All_2[[#This Row],[Interview.Date]]</f>
        <v>35</v>
      </c>
      <c r="Q208" s="80">
        <f>All_2[[#This Row],[Filled]]-All_2[[#This Row],[Date.Received]]</f>
        <v>121</v>
      </c>
      <c r="R208" s="80">
        <f>All_2[[#This Row],[Days]] - All_2[[#This Row],[Interview.to.Move.in]]</f>
        <v>-9</v>
      </c>
      <c r="S208" s="80" t="str">
        <f>IF(All_2[[#This Row],[M.O.Date]]&lt;&gt;"","no","Yes")</f>
        <v>no</v>
      </c>
      <c r="T208" s="80" t="str">
        <f ca="1">IF(All_2[[#This Row],[Length.of.Stay]]&gt;364,"Yes","no")</f>
        <v>no</v>
      </c>
      <c r="U208" s="4">
        <v>43131</v>
      </c>
      <c r="V208" s="80">
        <f ca="1">_xlfn.IFS(All_2[[#This Row],[M.O.Date]] = FALSE,TODAY()-All_2[[#This Row],[Filled]],All_2[[#This Row],[Extant]] = "no",All_2[[#This Row],[M.O.Date]] - All_2[[#This Row],[Filled]])</f>
        <v>189</v>
      </c>
      <c r="W208" t="s">
        <v>969</v>
      </c>
      <c r="X208" s="6"/>
      <c r="Y208" s="6">
        <v>1</v>
      </c>
      <c r="Z208" s="6">
        <v>1</v>
      </c>
      <c r="AA208" s="6"/>
      <c r="AB208" s="6"/>
      <c r="AC208" s="6"/>
      <c r="AD208" s="6"/>
      <c r="AE208" s="6"/>
      <c r="AF208" s="6"/>
      <c r="AG208" s="6">
        <v>1</v>
      </c>
      <c r="AH208" s="6">
        <v>1</v>
      </c>
      <c r="AI208" s="6"/>
      <c r="AJ208" s="6"/>
      <c r="AK208" s="6"/>
      <c r="AL208" s="6"/>
      <c r="AM208" s="6"/>
      <c r="AN208" s="6"/>
      <c r="AO208" s="6">
        <v>1</v>
      </c>
      <c r="AP208" s="6"/>
      <c r="AQ208" s="6"/>
      <c r="AR208" s="6">
        <f t="shared" si="6"/>
        <v>2017</v>
      </c>
      <c r="AS208" s="6">
        <f t="shared" si="7"/>
        <v>7</v>
      </c>
    </row>
    <row r="209" spans="1:45">
      <c r="A209" t="s">
        <v>2291</v>
      </c>
      <c r="B209" t="s">
        <v>821</v>
      </c>
      <c r="C209" s="1">
        <v>1483</v>
      </c>
      <c r="E209" s="97" t="s">
        <v>833</v>
      </c>
      <c r="F2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09" s="4">
        <v>42825</v>
      </c>
      <c r="H209" s="4">
        <v>42927</v>
      </c>
      <c r="I209" s="80">
        <f>All_2[[#This Row],[Filled]]-All_2[[#This Row],[Vacant]]</f>
        <v>102</v>
      </c>
      <c r="J209" t="s">
        <v>812</v>
      </c>
      <c r="L209" t="s">
        <v>2052</v>
      </c>
      <c r="M209" t="s">
        <v>812</v>
      </c>
      <c r="N209" s="4">
        <v>42885</v>
      </c>
      <c r="O209" s="4">
        <v>42899</v>
      </c>
      <c r="P209" s="80">
        <f>All_2[[#This Row],[Filled]] - All_2[[#This Row],[Interview.Date]]</f>
        <v>28</v>
      </c>
      <c r="Q209" s="80">
        <f>All_2[[#This Row],[Filled]]-All_2[[#This Row],[Date.Received]]</f>
        <v>42</v>
      </c>
      <c r="R209" s="80">
        <f>All_2[[#This Row],[Days]] - All_2[[#This Row],[Interview.to.Move.in]]</f>
        <v>74</v>
      </c>
      <c r="S209" s="80" t="str">
        <f>IF(All_2[[#This Row],[M.O.Date]]&lt;&gt;"","no","Yes")</f>
        <v>Yes</v>
      </c>
      <c r="T209" s="80" t="str">
        <f ca="1">IF(All_2[[#This Row],[Length.of.Stay]]&gt;364,"Yes","no")</f>
        <v>Yes</v>
      </c>
      <c r="U209" s="4"/>
      <c r="V209" s="80">
        <f ca="1">_xlfn.IFS(All_2[[#This Row],[M.O.Date]] = FALSE,TODAY()-All_2[[#This Row],[Filled]],All_2[[#This Row],[Extant]] = "no",All_2[[#This Row],[M.O.Date]] - All_2[[#This Row],[Filled]])</f>
        <v>934</v>
      </c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>
        <v>1</v>
      </c>
      <c r="AJ209" s="6"/>
      <c r="AK209" s="6"/>
      <c r="AL209" s="6"/>
      <c r="AM209" s="6">
        <v>1</v>
      </c>
      <c r="AN209" s="6"/>
      <c r="AO209" s="6"/>
      <c r="AP209" s="6"/>
      <c r="AQ209" s="6"/>
      <c r="AR209" s="6">
        <f t="shared" si="6"/>
        <v>2017</v>
      </c>
      <c r="AS209" s="6">
        <f t="shared" si="7"/>
        <v>7</v>
      </c>
    </row>
    <row r="210" spans="1:45">
      <c r="A210" t="s">
        <v>217</v>
      </c>
      <c r="B210" t="s">
        <v>15</v>
      </c>
      <c r="C210" s="1">
        <v>511</v>
      </c>
      <c r="E210" s="97" t="s">
        <v>62</v>
      </c>
      <c r="F2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10" s="4">
        <v>42886</v>
      </c>
      <c r="H210" s="4">
        <v>42922</v>
      </c>
      <c r="I210" s="80">
        <f>All_2[[#This Row],[Filled]]-All_2[[#This Row],[Vacant]]</f>
        <v>36</v>
      </c>
      <c r="J210" t="s">
        <v>812</v>
      </c>
      <c r="L210" t="s">
        <v>39</v>
      </c>
      <c r="M210" t="s">
        <v>1734</v>
      </c>
      <c r="N210" s="4">
        <v>42871</v>
      </c>
      <c r="O210" s="4">
        <v>42886</v>
      </c>
      <c r="P210" s="80">
        <f>All_2[[#This Row],[Filled]] - All_2[[#This Row],[Interview.Date]]</f>
        <v>36</v>
      </c>
      <c r="Q210" s="80">
        <f>All_2[[#This Row],[Filled]]-All_2[[#This Row],[Date.Received]]</f>
        <v>51</v>
      </c>
      <c r="R210" s="80">
        <f>All_2[[#This Row],[Days]] - All_2[[#This Row],[Interview.to.Move.in]]</f>
        <v>0</v>
      </c>
      <c r="S210" s="80" t="str">
        <f>IF(All_2[[#This Row],[M.O.Date]]&lt;&gt;"","no","Yes")</f>
        <v>Yes</v>
      </c>
      <c r="T210" s="80" t="str">
        <f ca="1">IF(All_2[[#This Row],[Length.of.Stay]]&gt;364,"Yes","no")</f>
        <v>Yes</v>
      </c>
      <c r="V210" s="80">
        <f ca="1">_xlfn.IFS(All_2[[#This Row],[M.O.Date]] = FALSE,TODAY()-All_2[[#This Row],[Filled]],All_2[[#This Row],[Extant]] = "no",All_2[[#This Row],[M.O.Date]] - All_2[[#This Row],[Filled]])</f>
        <v>939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>
        <v>1</v>
      </c>
      <c r="AJ210" s="6"/>
      <c r="AK210" s="6"/>
      <c r="AL210" s="6"/>
      <c r="AM210" s="6"/>
      <c r="AN210" s="6"/>
      <c r="AO210" s="6">
        <v>1</v>
      </c>
      <c r="AP210" s="6"/>
      <c r="AQ210" s="6"/>
      <c r="AR210" s="6">
        <f t="shared" si="6"/>
        <v>2017</v>
      </c>
      <c r="AS210" s="6">
        <f t="shared" si="7"/>
        <v>7</v>
      </c>
    </row>
    <row r="211" spans="1:45">
      <c r="A211" t="s">
        <v>2290</v>
      </c>
      <c r="B211" t="s">
        <v>37</v>
      </c>
      <c r="C211" s="1">
        <v>206</v>
      </c>
      <c r="D211" s="1">
        <v>3210</v>
      </c>
      <c r="E211" s="97" t="s">
        <v>695</v>
      </c>
      <c r="F2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11" s="4">
        <v>42794</v>
      </c>
      <c r="H211" s="4">
        <v>42917</v>
      </c>
      <c r="I211" s="80">
        <f>All_2[[#This Row],[Filled]]-All_2[[#This Row],[Vacant]]</f>
        <v>123</v>
      </c>
      <c r="J211" t="s">
        <v>1033</v>
      </c>
      <c r="K211" s="89" t="s">
        <v>143</v>
      </c>
      <c r="L211" t="s">
        <v>1416</v>
      </c>
      <c r="M211" t="s">
        <v>1415</v>
      </c>
      <c r="N211" s="131">
        <v>42894</v>
      </c>
      <c r="O211" s="131">
        <v>42894</v>
      </c>
      <c r="P211" s="80">
        <f>All_2[[#This Row],[Filled]] - All_2[[#This Row],[Interview.Date]]</f>
        <v>23</v>
      </c>
      <c r="Q211" s="80">
        <f>All_2[[#This Row],[Filled]]-All_2[[#This Row],[Date.Received]]</f>
        <v>23</v>
      </c>
      <c r="R211" s="80">
        <f>All_2[[#This Row],[Days]] - All_2[[#This Row],[Interview.to.Move.in]]</f>
        <v>100</v>
      </c>
      <c r="S211" s="80" t="str">
        <f>IF(All_2[[#This Row],[M.O.Date]]&lt;&gt;"","no","Yes")</f>
        <v>Yes</v>
      </c>
      <c r="T211" s="80" t="str">
        <f ca="1">IF(All_2[[#This Row],[Length.of.Stay]]&gt;364,"Yes","no")</f>
        <v>Yes</v>
      </c>
      <c r="V211" s="80">
        <f ca="1">_xlfn.IFS(All_2[[#This Row],[M.O.Date]] = FALSE,TODAY()-All_2[[#This Row],[Filled]],All_2[[#This Row],[Extant]] = "no",All_2[[#This Row],[M.O.Date]] - All_2[[#This Row],[Filled]])</f>
        <v>944</v>
      </c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>
        <v>1</v>
      </c>
      <c r="AJ211" s="6"/>
      <c r="AK211" s="6"/>
      <c r="AL211" s="6"/>
      <c r="AM211" s="6"/>
      <c r="AN211" s="6"/>
      <c r="AO211" s="6">
        <v>1</v>
      </c>
      <c r="AP211" s="6"/>
      <c r="AQ211" s="6"/>
      <c r="AR211" s="6">
        <f t="shared" si="6"/>
        <v>2017</v>
      </c>
      <c r="AS211" s="6">
        <f t="shared" si="7"/>
        <v>7</v>
      </c>
    </row>
    <row r="212" spans="1:45">
      <c r="A212" t="s">
        <v>2289</v>
      </c>
      <c r="B212" t="s">
        <v>821</v>
      </c>
      <c r="C212" s="1">
        <v>1485</v>
      </c>
      <c r="E212" s="97" t="s">
        <v>946</v>
      </c>
      <c r="F2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12" s="4">
        <v>42886</v>
      </c>
      <c r="H212" s="4">
        <v>42915</v>
      </c>
      <c r="I212" s="80">
        <f>All_2[[#This Row],[Filled]]-All_2[[#This Row],[Vacant]]</f>
        <v>29</v>
      </c>
      <c r="J212" t="s">
        <v>1634</v>
      </c>
      <c r="L212" t="s">
        <v>1984</v>
      </c>
      <c r="M212" t="s">
        <v>636</v>
      </c>
      <c r="N212" s="4">
        <v>42866</v>
      </c>
      <c r="O212" s="4">
        <v>42878</v>
      </c>
      <c r="P212" s="80">
        <f>All_2[[#This Row],[Filled]] - All_2[[#This Row],[Interview.Date]]</f>
        <v>37</v>
      </c>
      <c r="Q212" s="80">
        <f>All_2[[#This Row],[Filled]]-All_2[[#This Row],[Date.Received]]</f>
        <v>49</v>
      </c>
      <c r="R212" s="80">
        <f>All_2[[#This Row],[Days]] - All_2[[#This Row],[Interview.to.Move.in]]</f>
        <v>-8</v>
      </c>
      <c r="S212" s="80" t="str">
        <f>IF(All_2[[#This Row],[M.O.Date]]&lt;&gt;"","no","Yes")</f>
        <v>Yes</v>
      </c>
      <c r="T212" s="80" t="str">
        <f ca="1">IF(All_2[[#This Row],[Length.of.Stay]]&gt;364,"Yes","no")</f>
        <v>Yes</v>
      </c>
      <c r="U212" s="4"/>
      <c r="V212" s="80">
        <f ca="1">_xlfn.IFS(All_2[[#This Row],[M.O.Date]] = FALSE,TODAY()-All_2[[#This Row],[Filled]],All_2[[#This Row],[Extant]] = "no",All_2[[#This Row],[M.O.Date]] - All_2[[#This Row],[Filled]])</f>
        <v>946</v>
      </c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>
        <v>1</v>
      </c>
      <c r="AJ212" s="6"/>
      <c r="AK212" s="6"/>
      <c r="AL212" s="6"/>
      <c r="AM212" s="6">
        <v>1</v>
      </c>
      <c r="AN212" s="6"/>
      <c r="AO212" s="6"/>
      <c r="AP212" s="6"/>
      <c r="AQ212" s="6"/>
      <c r="AR212" s="6">
        <f t="shared" si="6"/>
        <v>2017</v>
      </c>
      <c r="AS212" s="6">
        <f t="shared" si="7"/>
        <v>6</v>
      </c>
    </row>
    <row r="213" spans="1:45">
      <c r="A213" t="s">
        <v>197</v>
      </c>
      <c r="B213" t="s">
        <v>15</v>
      </c>
      <c r="C213" s="1">
        <v>305</v>
      </c>
      <c r="E213" s="97" t="s">
        <v>695</v>
      </c>
      <c r="F2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13" s="4">
        <v>42886</v>
      </c>
      <c r="H213" s="4">
        <v>42914</v>
      </c>
      <c r="I213" s="80">
        <f>All_2[[#This Row],[Filled]]-All_2[[#This Row],[Vacant]]</f>
        <v>28</v>
      </c>
      <c r="J213" t="s">
        <v>812</v>
      </c>
      <c r="L213" t="s">
        <v>60</v>
      </c>
      <c r="M213" t="s">
        <v>2034</v>
      </c>
      <c r="N213" s="4">
        <v>42864</v>
      </c>
      <c r="O213" s="4">
        <v>42891</v>
      </c>
      <c r="P213" s="80">
        <f>All_2[[#This Row],[Filled]] - All_2[[#This Row],[Interview.Date]]</f>
        <v>23</v>
      </c>
      <c r="Q213" s="80">
        <f>All_2[[#This Row],[Filled]]-All_2[[#This Row],[Date.Received]]</f>
        <v>50</v>
      </c>
      <c r="R213" s="80">
        <f>All_2[[#This Row],[Days]] - All_2[[#This Row],[Interview.to.Move.in]]</f>
        <v>5</v>
      </c>
      <c r="S213" s="80" t="str">
        <f>IF(All_2[[#This Row],[M.O.Date]]&lt;&gt;"","no","Yes")</f>
        <v>no</v>
      </c>
      <c r="T213" s="80" t="str">
        <f ca="1">IF(All_2[[#This Row],[Length.of.Stay]]&gt;364,"Yes","no")</f>
        <v>no</v>
      </c>
      <c r="U213" s="4">
        <v>43190</v>
      </c>
      <c r="V213" s="80">
        <f ca="1">_xlfn.IFS(All_2[[#This Row],[M.O.Date]] = FALSE,TODAY()-All_2[[#This Row],[Filled]],All_2[[#This Row],[Extant]] = "no",All_2[[#This Row],[M.O.Date]] - All_2[[#This Row],[Filled]])</f>
        <v>276</v>
      </c>
      <c r="W213" t="s">
        <v>1003</v>
      </c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>
        <v>1</v>
      </c>
      <c r="AI213" s="6"/>
      <c r="AJ213" s="6"/>
      <c r="AK213" s="6"/>
      <c r="AL213" s="6"/>
      <c r="AM213" s="6">
        <v>1</v>
      </c>
      <c r="AN213" s="6"/>
      <c r="AO213" s="6"/>
      <c r="AP213" s="6"/>
      <c r="AQ213" s="6"/>
      <c r="AR213" s="6">
        <f t="shared" si="6"/>
        <v>2017</v>
      </c>
      <c r="AS213" s="6">
        <f t="shared" si="7"/>
        <v>6</v>
      </c>
    </row>
    <row r="214" spans="1:45">
      <c r="A214" t="s">
        <v>68</v>
      </c>
      <c r="B214" t="s">
        <v>15</v>
      </c>
      <c r="C214" s="1">
        <v>520</v>
      </c>
      <c r="E214" s="97" t="s">
        <v>695</v>
      </c>
      <c r="F2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14" s="4">
        <v>42886</v>
      </c>
      <c r="H214" s="4">
        <v>42914</v>
      </c>
      <c r="I214" s="80">
        <f>All_2[[#This Row],[Filled]]-All_2[[#This Row],[Vacant]]</f>
        <v>28</v>
      </c>
      <c r="J214" t="s">
        <v>812</v>
      </c>
      <c r="L214" t="s">
        <v>39</v>
      </c>
      <c r="M214" t="s">
        <v>1734</v>
      </c>
      <c r="N214" s="4">
        <v>42821</v>
      </c>
      <c r="O214" s="4">
        <v>42821</v>
      </c>
      <c r="P214" s="80">
        <f>All_2[[#This Row],[Filled]] - All_2[[#This Row],[Interview.Date]]</f>
        <v>93</v>
      </c>
      <c r="Q214" s="80">
        <f>All_2[[#This Row],[Filled]]-All_2[[#This Row],[Date.Received]]</f>
        <v>93</v>
      </c>
      <c r="R214" s="80">
        <f>All_2[[#This Row],[Days]] - All_2[[#This Row],[Interview.to.Move.in]]</f>
        <v>-65</v>
      </c>
      <c r="S214" s="80" t="str">
        <f>IF(All_2[[#This Row],[M.O.Date]]&lt;&gt;"","no","Yes")</f>
        <v>no</v>
      </c>
      <c r="T214" s="80" t="str">
        <f ca="1">IF(All_2[[#This Row],[Length.of.Stay]]&gt;364,"Yes","no")</f>
        <v>no</v>
      </c>
      <c r="U214" s="4">
        <v>43131</v>
      </c>
      <c r="V214" s="80">
        <f ca="1">_xlfn.IFS(All_2[[#This Row],[M.O.Date]] = FALSE,TODAY()-All_2[[#This Row],[Filled]],All_2[[#This Row],[Extant]] = "no",All_2[[#This Row],[M.O.Date]] - All_2[[#This Row],[Filled]])</f>
        <v>217</v>
      </c>
      <c r="W214" t="s">
        <v>969</v>
      </c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>
        <v>1</v>
      </c>
      <c r="AI214" s="6"/>
      <c r="AJ214" s="6"/>
      <c r="AK214" s="6"/>
      <c r="AL214" s="6"/>
      <c r="AM214" s="6"/>
      <c r="AN214" s="6"/>
      <c r="AO214" s="6"/>
      <c r="AP214" s="6">
        <v>1</v>
      </c>
      <c r="AQ214" s="6"/>
      <c r="AR214" s="6">
        <f t="shared" si="6"/>
        <v>2017</v>
      </c>
      <c r="AS214" s="6">
        <f t="shared" si="7"/>
        <v>6</v>
      </c>
    </row>
    <row r="215" spans="1:45">
      <c r="A215" t="s">
        <v>2288</v>
      </c>
      <c r="B215" t="s">
        <v>821</v>
      </c>
      <c r="C215" s="1">
        <v>1487</v>
      </c>
      <c r="E215" s="97" t="s">
        <v>833</v>
      </c>
      <c r="F2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15" s="4">
        <v>42855</v>
      </c>
      <c r="H215" s="4">
        <v>42908</v>
      </c>
      <c r="I215" s="80">
        <f>All_2[[#This Row],[Filled]]-All_2[[#This Row],[Vacant]]</f>
        <v>53</v>
      </c>
      <c r="J215" t="s">
        <v>1634</v>
      </c>
      <c r="L215" t="s">
        <v>1984</v>
      </c>
      <c r="M215" t="s">
        <v>636</v>
      </c>
      <c r="N215" s="4">
        <v>42866</v>
      </c>
      <c r="O215" s="4">
        <v>42878</v>
      </c>
      <c r="P215" s="80">
        <f>All_2[[#This Row],[Filled]] - All_2[[#This Row],[Interview.Date]]</f>
        <v>30</v>
      </c>
      <c r="Q215" s="80">
        <f>All_2[[#This Row],[Filled]]-All_2[[#This Row],[Date.Received]]</f>
        <v>42</v>
      </c>
      <c r="R215" s="80">
        <f>All_2[[#This Row],[Days]] - All_2[[#This Row],[Interview.to.Move.in]]</f>
        <v>23</v>
      </c>
      <c r="S215" s="80" t="str">
        <f>IF(All_2[[#This Row],[M.O.Date]]&lt;&gt;"","no","Yes")</f>
        <v>no</v>
      </c>
      <c r="T215" s="80" t="str">
        <f ca="1">IF(All_2[[#This Row],[Length.of.Stay]]&gt;364,"Yes","no")</f>
        <v>Yes</v>
      </c>
      <c r="U215" s="4">
        <v>43616</v>
      </c>
      <c r="V215" s="80">
        <f ca="1">_xlfn.IFS(All_2[[#This Row],[M.O.Date]] = FALSE,TODAY()-All_2[[#This Row],[Filled]],All_2[[#This Row],[Extant]] = "no",All_2[[#This Row],[M.O.Date]] - All_2[[#This Row],[Filled]])</f>
        <v>708</v>
      </c>
      <c r="W215" t="s">
        <v>971</v>
      </c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>
        <v>1</v>
      </c>
      <c r="AJ215" s="6"/>
      <c r="AK215" s="6"/>
      <c r="AL215" s="6"/>
      <c r="AM215" s="6">
        <v>1</v>
      </c>
      <c r="AN215" s="6"/>
      <c r="AO215" s="6"/>
      <c r="AP215" s="6"/>
      <c r="AQ215" s="6"/>
      <c r="AR215" s="6">
        <f t="shared" si="6"/>
        <v>2017</v>
      </c>
      <c r="AS215" s="6">
        <f t="shared" si="7"/>
        <v>6</v>
      </c>
    </row>
    <row r="216" spans="1:45">
      <c r="A216" t="s">
        <v>2287</v>
      </c>
      <c r="B216" t="s">
        <v>821</v>
      </c>
      <c r="C216" s="1">
        <v>1507</v>
      </c>
      <c r="E216" s="97" t="s">
        <v>946</v>
      </c>
      <c r="F2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16" s="4">
        <v>42794</v>
      </c>
      <c r="H216" s="4">
        <v>42901</v>
      </c>
      <c r="I216" s="80">
        <f>All_2[[#This Row],[Filled]]-All_2[[#This Row],[Vacant]]</f>
        <v>107</v>
      </c>
      <c r="J216" t="s">
        <v>812</v>
      </c>
      <c r="L216" t="s">
        <v>2052</v>
      </c>
      <c r="M216" t="s">
        <v>812</v>
      </c>
      <c r="N216" s="4">
        <v>42872</v>
      </c>
      <c r="O216" s="4">
        <v>42878</v>
      </c>
      <c r="P216" s="80">
        <f>All_2[[#This Row],[Filled]] - All_2[[#This Row],[Interview.Date]]</f>
        <v>23</v>
      </c>
      <c r="Q216" s="80">
        <f>All_2[[#This Row],[Filled]]-All_2[[#This Row],[Date.Received]]</f>
        <v>29</v>
      </c>
      <c r="R216" s="80">
        <f>All_2[[#This Row],[Days]] - All_2[[#This Row],[Interview.to.Move.in]]</f>
        <v>84</v>
      </c>
      <c r="S216" s="80" t="str">
        <f>IF(All_2[[#This Row],[M.O.Date]]&lt;&gt;"","no","Yes")</f>
        <v>no</v>
      </c>
      <c r="T216" s="80" t="str">
        <f ca="1">IF(All_2[[#This Row],[Length.of.Stay]]&gt;364,"Yes","no")</f>
        <v>Yes</v>
      </c>
      <c r="U216" s="4">
        <v>43465</v>
      </c>
      <c r="V216" s="80">
        <f ca="1">_xlfn.IFS(All_2[[#This Row],[M.O.Date]] = FALSE,TODAY()-All_2[[#This Row],[Filled]],All_2[[#This Row],[Extant]] = "no",All_2[[#This Row],[M.O.Date]] - All_2[[#This Row],[Filled]])</f>
        <v>564</v>
      </c>
      <c r="W216" t="s">
        <v>971</v>
      </c>
      <c r="X216" s="6">
        <v>1</v>
      </c>
      <c r="Y216" s="6">
        <v>1</v>
      </c>
      <c r="Z216" s="6"/>
      <c r="AA216" s="6"/>
      <c r="AB216" s="6"/>
      <c r="AC216" s="6"/>
      <c r="AD216" s="6"/>
      <c r="AE216" s="6"/>
      <c r="AF216" s="6"/>
      <c r="AG216" s="6"/>
      <c r="AH216" s="6"/>
      <c r="AI216" s="6">
        <v>1</v>
      </c>
      <c r="AJ216" s="6"/>
      <c r="AK216" s="6"/>
      <c r="AL216" s="6"/>
      <c r="AM216" s="6">
        <v>1</v>
      </c>
      <c r="AN216" s="6"/>
      <c r="AO216" s="6"/>
      <c r="AP216" s="6"/>
      <c r="AQ216" s="6"/>
      <c r="AR216" s="6">
        <f t="shared" si="6"/>
        <v>2017</v>
      </c>
      <c r="AS216" s="6">
        <f t="shared" si="7"/>
        <v>6</v>
      </c>
    </row>
    <row r="217" spans="1:45">
      <c r="A217" t="s">
        <v>200</v>
      </c>
      <c r="B217" t="s">
        <v>26</v>
      </c>
      <c r="C217" s="1">
        <v>210</v>
      </c>
      <c r="E217" s="97" t="s">
        <v>966</v>
      </c>
      <c r="F2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17" s="4">
        <v>42825</v>
      </c>
      <c r="H217" s="4">
        <v>42900</v>
      </c>
      <c r="I217" s="80">
        <f>All_2[[#This Row],[Filled]]-All_2[[#This Row],[Vacant]]</f>
        <v>75</v>
      </c>
      <c r="J217" t="s">
        <v>812</v>
      </c>
      <c r="L217" t="s">
        <v>6</v>
      </c>
      <c r="M217" t="s">
        <v>1734</v>
      </c>
      <c r="N217" s="4">
        <v>42865</v>
      </c>
      <c r="O217" s="4">
        <v>42881</v>
      </c>
      <c r="P217" s="80">
        <f>All_2[[#This Row],[Filled]] - All_2[[#This Row],[Interview.Date]]</f>
        <v>19</v>
      </c>
      <c r="Q217" s="80">
        <f>All_2[[#This Row],[Filled]]-All_2[[#This Row],[Date.Received]]</f>
        <v>35</v>
      </c>
      <c r="R217" s="80">
        <f>All_2[[#This Row],[Days]] - All_2[[#This Row],[Interview.to.Move.in]]</f>
        <v>56</v>
      </c>
      <c r="S217" s="80" t="str">
        <f>IF(All_2[[#This Row],[M.O.Date]]&lt;&gt;"","no","Yes")</f>
        <v>Yes</v>
      </c>
      <c r="T217" s="80" t="str">
        <f ca="1">IF(All_2[[#This Row],[Length.of.Stay]]&gt;364,"Yes","no")</f>
        <v>Yes</v>
      </c>
      <c r="V217" s="80">
        <f ca="1">_xlfn.IFS(All_2[[#This Row],[M.O.Date]] = FALSE,TODAY()-All_2[[#This Row],[Filled]],All_2[[#This Row],[Extant]] = "no",All_2[[#This Row],[M.O.Date]] - All_2[[#This Row],[Filled]])</f>
        <v>961</v>
      </c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>
        <v>1</v>
      </c>
      <c r="AJ217" s="6"/>
      <c r="AK217" s="6"/>
      <c r="AL217" s="6"/>
      <c r="AM217" s="6"/>
      <c r="AN217" s="6"/>
      <c r="AO217" s="6">
        <v>1</v>
      </c>
      <c r="AP217" s="6"/>
      <c r="AQ217" s="6"/>
      <c r="AR217" s="6">
        <f t="shared" si="6"/>
        <v>2017</v>
      </c>
      <c r="AS217" s="6">
        <f t="shared" si="7"/>
        <v>6</v>
      </c>
    </row>
    <row r="218" spans="1:45">
      <c r="A218" t="s">
        <v>1530</v>
      </c>
      <c r="B218" t="s">
        <v>15</v>
      </c>
      <c r="C218" s="1">
        <v>527</v>
      </c>
      <c r="E218" s="97" t="s">
        <v>826</v>
      </c>
      <c r="F2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18" s="4">
        <v>42855</v>
      </c>
      <c r="H218" s="4">
        <v>42898</v>
      </c>
      <c r="I218" s="80">
        <f>All_2[[#This Row],[Filled]]-All_2[[#This Row],[Vacant]]</f>
        <v>43</v>
      </c>
      <c r="J218" t="s">
        <v>2162</v>
      </c>
      <c r="L218" t="s">
        <v>2161</v>
      </c>
      <c r="M218" t="s">
        <v>636</v>
      </c>
      <c r="N218" s="4">
        <v>42831</v>
      </c>
      <c r="O218" s="4">
        <v>42866</v>
      </c>
      <c r="P218" s="80">
        <f>All_2[[#This Row],[Filled]] - All_2[[#This Row],[Interview.Date]]</f>
        <v>32</v>
      </c>
      <c r="Q218" s="80">
        <f>All_2[[#This Row],[Filled]]-All_2[[#This Row],[Date.Received]]</f>
        <v>67</v>
      </c>
      <c r="R218" s="80">
        <f>All_2[[#This Row],[Days]] - All_2[[#This Row],[Interview.to.Move.in]]</f>
        <v>11</v>
      </c>
      <c r="S218" s="80" t="str">
        <f>IF(All_2[[#This Row],[M.O.Date]]&lt;&gt;"","no","Yes")</f>
        <v>no</v>
      </c>
      <c r="T218" s="80" t="str">
        <f ca="1">IF(All_2[[#This Row],[Length.of.Stay]]&gt;364,"Yes","no")</f>
        <v>Yes</v>
      </c>
      <c r="U218" s="4">
        <v>43524</v>
      </c>
      <c r="V218" s="80">
        <f ca="1">_xlfn.IFS(All_2[[#This Row],[M.O.Date]] = FALSE,TODAY()-All_2[[#This Row],[Filled]],All_2[[#This Row],[Extant]] = "no",All_2[[#This Row],[M.O.Date]] - All_2[[#This Row],[Filled]])</f>
        <v>626</v>
      </c>
      <c r="W218" t="s">
        <v>53</v>
      </c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>
        <v>1</v>
      </c>
      <c r="AI218" s="6"/>
      <c r="AJ218" s="6"/>
      <c r="AK218" s="6"/>
      <c r="AL218" s="6"/>
      <c r="AM218" s="6">
        <v>1</v>
      </c>
      <c r="AN218" s="6"/>
      <c r="AO218" s="6"/>
      <c r="AP218" s="6"/>
      <c r="AQ218" s="6"/>
      <c r="AR218" s="6">
        <f t="shared" si="6"/>
        <v>2017</v>
      </c>
      <c r="AS218" s="6">
        <f t="shared" si="7"/>
        <v>6</v>
      </c>
    </row>
    <row r="219" spans="1:45">
      <c r="A219" t="s">
        <v>124</v>
      </c>
      <c r="B219" t="s">
        <v>15</v>
      </c>
      <c r="C219" s="1">
        <v>524</v>
      </c>
      <c r="E219" s="97" t="s">
        <v>695</v>
      </c>
      <c r="F2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19" s="4">
        <v>42855</v>
      </c>
      <c r="H219" s="4">
        <v>42893</v>
      </c>
      <c r="I219" s="80">
        <f>All_2[[#This Row],[Filled]]-All_2[[#This Row],[Vacant]]</f>
        <v>38</v>
      </c>
      <c r="J219" t="s">
        <v>812</v>
      </c>
      <c r="L219" t="s">
        <v>60</v>
      </c>
      <c r="M219" t="s">
        <v>2034</v>
      </c>
      <c r="N219" s="4">
        <v>42838</v>
      </c>
      <c r="O219" s="4">
        <v>42853</v>
      </c>
      <c r="P219" s="80">
        <f>All_2[[#This Row],[Filled]] - All_2[[#This Row],[Interview.Date]]</f>
        <v>40</v>
      </c>
      <c r="Q219" s="80">
        <f>All_2[[#This Row],[Filled]]-All_2[[#This Row],[Date.Received]]</f>
        <v>55</v>
      </c>
      <c r="R219" s="80">
        <f>All_2[[#This Row],[Days]] - All_2[[#This Row],[Interview.to.Move.in]]</f>
        <v>-2</v>
      </c>
      <c r="S219" s="80" t="str">
        <f>IF(All_2[[#This Row],[M.O.Date]]&lt;&gt;"","no","Yes")</f>
        <v>no</v>
      </c>
      <c r="T219" s="80" t="str">
        <f ca="1">IF(All_2[[#This Row],[Length.of.Stay]]&gt;364,"Yes","no")</f>
        <v>Yes</v>
      </c>
      <c r="U219" s="4">
        <v>43312</v>
      </c>
      <c r="V219" s="80">
        <f ca="1">_xlfn.IFS(All_2[[#This Row],[M.O.Date]] = FALSE,TODAY()-All_2[[#This Row],[Filled]],All_2[[#This Row],[Extant]] = "no",All_2[[#This Row],[M.O.Date]] - All_2[[#This Row],[Filled]])</f>
        <v>419</v>
      </c>
      <c r="W219" t="s">
        <v>969</v>
      </c>
      <c r="X219" s="6"/>
      <c r="Y219" s="6">
        <v>1</v>
      </c>
      <c r="Z219" s="6">
        <v>1</v>
      </c>
      <c r="AA219" s="6"/>
      <c r="AB219" s="6"/>
      <c r="AC219" s="6"/>
      <c r="AD219" s="6"/>
      <c r="AE219" s="6"/>
      <c r="AF219" s="6"/>
      <c r="AG219" s="6"/>
      <c r="AH219" s="6">
        <v>1</v>
      </c>
      <c r="AI219" s="6"/>
      <c r="AJ219" s="6"/>
      <c r="AK219" s="6"/>
      <c r="AL219" s="6"/>
      <c r="AM219" s="6">
        <v>1</v>
      </c>
      <c r="AN219" s="6"/>
      <c r="AO219" s="6"/>
      <c r="AP219" s="6"/>
      <c r="AQ219" s="6"/>
      <c r="AR219" s="6">
        <f t="shared" si="6"/>
        <v>2017</v>
      </c>
      <c r="AS219" s="6">
        <f t="shared" si="7"/>
        <v>6</v>
      </c>
    </row>
    <row r="220" spans="1:45">
      <c r="A220" t="s">
        <v>2286</v>
      </c>
      <c r="B220" t="s">
        <v>1151</v>
      </c>
      <c r="C220" s="129">
        <v>110</v>
      </c>
      <c r="D220" s="129"/>
      <c r="E220" s="97" t="s">
        <v>718</v>
      </c>
      <c r="F220" s="80" t="s">
        <v>1150</v>
      </c>
      <c r="G220" s="4">
        <v>42802</v>
      </c>
      <c r="H220" s="4">
        <v>42892</v>
      </c>
      <c r="I220" s="80">
        <f>All_2[[#This Row],[Filled]]-All_2[[#This Row],[Vacant]]</f>
        <v>90</v>
      </c>
      <c r="J220" t="s">
        <v>812</v>
      </c>
      <c r="L220" t="s">
        <v>2285</v>
      </c>
      <c r="M220" t="s">
        <v>2056</v>
      </c>
      <c r="N220" s="4">
        <v>42846</v>
      </c>
      <c r="O220" s="4">
        <v>42850</v>
      </c>
      <c r="P220" s="80">
        <f>All_2[[#This Row],[Filled]] - All_2[[#This Row],[Interview.Date]]</f>
        <v>42</v>
      </c>
      <c r="Q220" s="80">
        <f>All_2[[#This Row],[Filled]]-All_2[[#This Row],[Date.Received]]</f>
        <v>46</v>
      </c>
      <c r="R220" s="80">
        <f>All_2[[#This Row],[Days]] - All_2[[#This Row],[Interview.to.Move.in]]</f>
        <v>48</v>
      </c>
      <c r="S220" s="80" t="str">
        <f>IF(All_2[[#This Row],[M.O.Date]]&lt;&gt;"","no","Yes")</f>
        <v>no</v>
      </c>
      <c r="T220" s="80" t="str">
        <f ca="1">IF(All_2[[#This Row],[Length.of.Stay]]&gt;364,"Yes","no")</f>
        <v>Yes</v>
      </c>
      <c r="U220" s="4">
        <v>43312</v>
      </c>
      <c r="V220" s="80">
        <f ca="1">_xlfn.IFS(All_2[[#This Row],[M.O.Date]] = FALSE,TODAY()-All_2[[#This Row],[Filled]],All_2[[#This Row],[Extant]] = "no",All_2[[#This Row],[M.O.Date]] - All_2[[#This Row],[Filled]])</f>
        <v>420</v>
      </c>
      <c r="W220" t="s">
        <v>969</v>
      </c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>
        <v>1</v>
      </c>
      <c r="AJ220" s="6"/>
      <c r="AK220" s="6"/>
      <c r="AL220" s="6"/>
      <c r="AM220" s="6"/>
      <c r="AN220" s="6"/>
      <c r="AO220" s="6"/>
      <c r="AP220" s="6">
        <v>1</v>
      </c>
      <c r="AQ220" s="6"/>
      <c r="AR220" s="6">
        <f t="shared" si="6"/>
        <v>2017</v>
      </c>
      <c r="AS220" s="6">
        <f t="shared" si="7"/>
        <v>6</v>
      </c>
    </row>
    <row r="221" spans="1:45">
      <c r="A221" t="s">
        <v>2284</v>
      </c>
      <c r="B221" t="s">
        <v>26</v>
      </c>
      <c r="C221" s="1">
        <v>321</v>
      </c>
      <c r="E221" s="97" t="s">
        <v>966</v>
      </c>
      <c r="F2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21" s="4">
        <v>42825</v>
      </c>
      <c r="H221" s="4">
        <v>42887</v>
      </c>
      <c r="I221" s="80">
        <f>All_2[[#This Row],[Filled]]-All_2[[#This Row],[Vacant]]</f>
        <v>62</v>
      </c>
      <c r="J221" t="s">
        <v>812</v>
      </c>
      <c r="L221" t="s">
        <v>6</v>
      </c>
      <c r="M221" t="s">
        <v>1734</v>
      </c>
      <c r="N221" s="4">
        <v>42773</v>
      </c>
      <c r="O221" s="4">
        <v>42807</v>
      </c>
      <c r="P221" s="80">
        <f>All_2[[#This Row],[Filled]] - All_2[[#This Row],[Interview.Date]]</f>
        <v>80</v>
      </c>
      <c r="Q221" s="80">
        <f>All_2[[#This Row],[Filled]]-All_2[[#This Row],[Date.Received]]</f>
        <v>114</v>
      </c>
      <c r="R221" s="80">
        <f>All_2[[#This Row],[Days]] - All_2[[#This Row],[Interview.to.Move.in]]</f>
        <v>-18</v>
      </c>
      <c r="S221" s="80" t="str">
        <f>IF(All_2[[#This Row],[M.O.Date]]&lt;&gt;"","no","Yes")</f>
        <v>Yes</v>
      </c>
      <c r="T221" s="80" t="str">
        <f ca="1">IF(All_2[[#This Row],[Length.of.Stay]]&gt;364,"Yes","no")</f>
        <v>Yes</v>
      </c>
      <c r="V221" s="80">
        <f ca="1">_xlfn.IFS(All_2[[#This Row],[M.O.Date]] = FALSE,TODAY()-All_2[[#This Row],[Filled]],All_2[[#This Row],[Extant]] = "no",All_2[[#This Row],[M.O.Date]] - All_2[[#This Row],[Filled]])</f>
        <v>974</v>
      </c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>
        <v>1</v>
      </c>
      <c r="AJ221" s="6"/>
      <c r="AK221" s="6"/>
      <c r="AL221" s="6"/>
      <c r="AM221" s="6">
        <v>1</v>
      </c>
      <c r="AN221" s="6"/>
      <c r="AO221" s="6"/>
      <c r="AP221" s="6"/>
      <c r="AQ221" s="6"/>
      <c r="AR221" s="6">
        <f t="shared" si="6"/>
        <v>2017</v>
      </c>
      <c r="AS221" s="6">
        <f t="shared" si="7"/>
        <v>6</v>
      </c>
    </row>
    <row r="222" spans="1:45">
      <c r="A222" t="s">
        <v>2283</v>
      </c>
      <c r="B222" t="s">
        <v>830</v>
      </c>
      <c r="C222" s="1">
        <v>308</v>
      </c>
      <c r="E222" s="97" t="s">
        <v>144</v>
      </c>
      <c r="F2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22" s="4">
        <v>42766</v>
      </c>
      <c r="H222" s="4">
        <v>42887</v>
      </c>
      <c r="I222" s="80">
        <f>All_2[[#This Row],[Filled]]-All_2[[#This Row],[Vacant]]</f>
        <v>121</v>
      </c>
      <c r="J222" t="s">
        <v>812</v>
      </c>
      <c r="L222" t="s">
        <v>144</v>
      </c>
      <c r="N222" s="4"/>
      <c r="O222" s="4">
        <v>42826</v>
      </c>
      <c r="P222" s="80">
        <f>All_2[[#This Row],[Filled]] - All_2[[#This Row],[Interview.Date]]</f>
        <v>61</v>
      </c>
      <c r="Q222" s="80"/>
      <c r="R222" s="80">
        <f>All_2[[#This Row],[Days]] - All_2[[#This Row],[Interview.to.Move.in]]</f>
        <v>60</v>
      </c>
      <c r="S222" s="80" t="str">
        <f>IF(All_2[[#This Row],[M.O.Date]]&lt;&gt;"","no","Yes")</f>
        <v>no</v>
      </c>
      <c r="T222" s="80" t="str">
        <f ca="1">IF(All_2[[#This Row],[Length.of.Stay]]&gt;364,"Yes","no")</f>
        <v>no</v>
      </c>
      <c r="U222" s="4">
        <v>43159</v>
      </c>
      <c r="V222" s="80">
        <f ca="1">_xlfn.IFS(All_2[[#This Row],[M.O.Date]] = FALSE,TODAY()-All_2[[#This Row],[Filled]],All_2[[#This Row],[Extant]] = "no",All_2[[#This Row],[M.O.Date]] - All_2[[#This Row],[Filled]])</f>
        <v>272</v>
      </c>
      <c r="W222" t="s">
        <v>1003</v>
      </c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>
        <v>1</v>
      </c>
      <c r="AI222" s="6"/>
      <c r="AJ222" s="6"/>
      <c r="AK222" s="6"/>
      <c r="AL222" s="6"/>
      <c r="AM222" s="6">
        <v>1</v>
      </c>
      <c r="AN222" s="6"/>
      <c r="AO222" s="6"/>
      <c r="AP222" s="6"/>
      <c r="AQ222" s="6"/>
      <c r="AR222" s="6">
        <f t="shared" si="6"/>
        <v>2017</v>
      </c>
      <c r="AS222" s="6">
        <f t="shared" si="7"/>
        <v>6</v>
      </c>
    </row>
    <row r="223" spans="1:45">
      <c r="A223" t="s">
        <v>2282</v>
      </c>
      <c r="B223" t="s">
        <v>15</v>
      </c>
      <c r="C223" s="1">
        <v>304</v>
      </c>
      <c r="E223" s="97" t="s">
        <v>826</v>
      </c>
      <c r="F2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23" s="4">
        <v>42855</v>
      </c>
      <c r="H223" s="4">
        <v>42873</v>
      </c>
      <c r="I223" s="80">
        <f>All_2[[#This Row],[Filled]]-All_2[[#This Row],[Vacant]]</f>
        <v>18</v>
      </c>
      <c r="J223" t="s">
        <v>2162</v>
      </c>
      <c r="L223" t="s">
        <v>2161</v>
      </c>
      <c r="M223" t="s">
        <v>636</v>
      </c>
      <c r="N223" s="4">
        <v>42831</v>
      </c>
      <c r="O223" s="4">
        <v>42857</v>
      </c>
      <c r="P223" s="80">
        <f>All_2[[#This Row],[Filled]] - All_2[[#This Row],[Interview.Date]]</f>
        <v>16</v>
      </c>
      <c r="Q223" s="80">
        <f>All_2[[#This Row],[Filled]]-All_2[[#This Row],[Date.Received]]</f>
        <v>42</v>
      </c>
      <c r="R223" s="80">
        <f>All_2[[#This Row],[Days]] - All_2[[#This Row],[Interview.to.Move.in]]</f>
        <v>2</v>
      </c>
      <c r="S223" s="80" t="str">
        <f>IF(All_2[[#This Row],[M.O.Date]]&lt;&gt;"","no","Yes")</f>
        <v>no</v>
      </c>
      <c r="T223" s="80" t="str">
        <f ca="1">IF(All_2[[#This Row],[Length.of.Stay]]&gt;364,"Yes","no")</f>
        <v>no</v>
      </c>
      <c r="U223" s="4">
        <v>42947</v>
      </c>
      <c r="V223" s="80">
        <f ca="1">_xlfn.IFS(All_2[[#This Row],[M.O.Date]] = FALSE,TODAY()-All_2[[#This Row],[Filled]],All_2[[#This Row],[Extant]] = "no",All_2[[#This Row],[M.O.Date]] - All_2[[#This Row],[Filled]])</f>
        <v>74</v>
      </c>
      <c r="W223" t="s">
        <v>969</v>
      </c>
      <c r="X223" s="6"/>
      <c r="Y223" s="6">
        <v>1</v>
      </c>
      <c r="Z223" s="6"/>
      <c r="AA223" s="6"/>
      <c r="AB223" s="6"/>
      <c r="AC223" s="6"/>
      <c r="AD223" s="6"/>
      <c r="AE223" s="6"/>
      <c r="AF223" s="6"/>
      <c r="AG223" s="6"/>
      <c r="AH223" s="6">
        <v>1</v>
      </c>
      <c r="AI223" s="6"/>
      <c r="AJ223" s="6"/>
      <c r="AK223" s="6"/>
      <c r="AL223" s="6"/>
      <c r="AM223" s="6"/>
      <c r="AN223" s="6"/>
      <c r="AO223" s="6">
        <v>1</v>
      </c>
      <c r="AP223" s="6"/>
      <c r="AQ223" s="6"/>
      <c r="AR223" s="6">
        <f t="shared" si="6"/>
        <v>2017</v>
      </c>
      <c r="AS223" s="6">
        <f t="shared" si="7"/>
        <v>5</v>
      </c>
    </row>
    <row r="224" spans="1:45">
      <c r="A224" t="s">
        <v>2281</v>
      </c>
      <c r="B224" t="s">
        <v>15</v>
      </c>
      <c r="C224" s="1">
        <v>307</v>
      </c>
      <c r="E224" s="97" t="s">
        <v>826</v>
      </c>
      <c r="F2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24" s="4">
        <v>42825</v>
      </c>
      <c r="H224" s="4">
        <v>42870</v>
      </c>
      <c r="I224" s="80">
        <f>All_2[[#This Row],[Filled]]-All_2[[#This Row],[Vacant]]</f>
        <v>45</v>
      </c>
      <c r="J224" t="s">
        <v>2162</v>
      </c>
      <c r="L224" t="s">
        <v>2161</v>
      </c>
      <c r="M224" t="s">
        <v>636</v>
      </c>
      <c r="N224" s="4">
        <v>42831</v>
      </c>
      <c r="O224" s="4">
        <v>42845</v>
      </c>
      <c r="P224" s="80">
        <f>All_2[[#This Row],[Filled]] - All_2[[#This Row],[Interview.Date]]</f>
        <v>25</v>
      </c>
      <c r="Q224" s="80">
        <f>All_2[[#This Row],[Filled]]-All_2[[#This Row],[Date.Received]]</f>
        <v>39</v>
      </c>
      <c r="R224" s="80">
        <f>All_2[[#This Row],[Days]] - All_2[[#This Row],[Interview.to.Move.in]]</f>
        <v>20</v>
      </c>
      <c r="S224" s="80" t="str">
        <f>IF(All_2[[#This Row],[M.O.Date]]&lt;&gt;"","no","Yes")</f>
        <v>no</v>
      </c>
      <c r="T224" s="80" t="str">
        <f ca="1">IF(All_2[[#This Row],[Length.of.Stay]]&gt;364,"Yes","no")</f>
        <v>Yes</v>
      </c>
      <c r="U224" s="4">
        <v>43708</v>
      </c>
      <c r="V224" s="80">
        <f ca="1">_xlfn.IFS(All_2[[#This Row],[M.O.Date]] = FALSE,TODAY()-All_2[[#This Row],[Filled]],All_2[[#This Row],[Extant]] = "no",All_2[[#This Row],[M.O.Date]] - All_2[[#This Row],[Filled]])</f>
        <v>838</v>
      </c>
      <c r="W224" t="s">
        <v>980</v>
      </c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>
        <v>1</v>
      </c>
      <c r="AI224" s="6"/>
      <c r="AJ224" s="6"/>
      <c r="AK224" s="6"/>
      <c r="AL224" s="6"/>
      <c r="AM224" s="6"/>
      <c r="AN224" s="6"/>
      <c r="AO224" s="6">
        <v>1</v>
      </c>
      <c r="AP224" s="6"/>
      <c r="AQ224" s="6"/>
      <c r="AR224" s="6">
        <f t="shared" si="6"/>
        <v>2017</v>
      </c>
      <c r="AS224" s="6">
        <f t="shared" si="7"/>
        <v>5</v>
      </c>
    </row>
    <row r="225" spans="1:45">
      <c r="A225" t="s">
        <v>2280</v>
      </c>
      <c r="B225" t="s">
        <v>37</v>
      </c>
      <c r="C225" s="1">
        <v>302</v>
      </c>
      <c r="D225" s="1">
        <v>3218</v>
      </c>
      <c r="E225" s="97" t="s">
        <v>695</v>
      </c>
      <c r="F2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25" s="4">
        <v>42794</v>
      </c>
      <c r="H225" s="4">
        <v>42866</v>
      </c>
      <c r="I225" s="80">
        <f>All_2[[#This Row],[Filled]]-All_2[[#This Row],[Vacant]]</f>
        <v>72</v>
      </c>
      <c r="J225" t="s">
        <v>812</v>
      </c>
      <c r="K225" s="89"/>
      <c r="L225" s="89" t="s">
        <v>119</v>
      </c>
      <c r="M225" t="s">
        <v>1734</v>
      </c>
      <c r="N225" s="131">
        <v>42839</v>
      </c>
      <c r="O225" s="131">
        <v>42834</v>
      </c>
      <c r="P225" s="80">
        <f>All_2[[#This Row],[Filled]] - All_2[[#This Row],[Interview.Date]]</f>
        <v>32</v>
      </c>
      <c r="Q225" s="80">
        <f>All_2[[#This Row],[Filled]]-All_2[[#This Row],[Date.Received]]</f>
        <v>27</v>
      </c>
      <c r="R225" s="80">
        <f>All_2[[#This Row],[Days]] - All_2[[#This Row],[Interview.to.Move.in]]</f>
        <v>40</v>
      </c>
      <c r="S225" s="80" t="str">
        <f>IF(All_2[[#This Row],[M.O.Date]]&lt;&gt;"","no","Yes")</f>
        <v>Yes</v>
      </c>
      <c r="T225" s="80" t="str">
        <f ca="1">IF(All_2[[#This Row],[Length.of.Stay]]&gt;364,"Yes","no")</f>
        <v>Yes</v>
      </c>
      <c r="V225" s="80">
        <f ca="1">_xlfn.IFS(All_2[[#This Row],[M.O.Date]] = FALSE,TODAY()-All_2[[#This Row],[Filled]],All_2[[#This Row],[Extant]] = "no",All_2[[#This Row],[M.O.Date]] - All_2[[#This Row],[Filled]])</f>
        <v>995</v>
      </c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>
        <v>1</v>
      </c>
      <c r="AI225" s="6"/>
      <c r="AJ225" s="6"/>
      <c r="AK225" s="6"/>
      <c r="AL225" s="6"/>
      <c r="AM225" s="6"/>
      <c r="AN225" s="6"/>
      <c r="AO225" s="6">
        <v>1</v>
      </c>
      <c r="AP225" s="6"/>
      <c r="AQ225" s="6"/>
      <c r="AR225" s="6">
        <f t="shared" si="6"/>
        <v>2017</v>
      </c>
      <c r="AS225" s="6">
        <f t="shared" si="7"/>
        <v>5</v>
      </c>
    </row>
    <row r="226" spans="1:45">
      <c r="A226" t="s">
        <v>2279</v>
      </c>
      <c r="B226" t="s">
        <v>1151</v>
      </c>
      <c r="C226" s="129">
        <v>105</v>
      </c>
      <c r="D226" s="129"/>
      <c r="E226" s="97" t="s">
        <v>718</v>
      </c>
      <c r="F226" s="80" t="s">
        <v>1150</v>
      </c>
      <c r="G226" s="4">
        <v>42719</v>
      </c>
      <c r="H226" s="4">
        <v>42858</v>
      </c>
      <c r="I226" s="80">
        <f>All_2[[#This Row],[Filled]]-All_2[[#This Row],[Vacant]]</f>
        <v>139</v>
      </c>
      <c r="J226" t="s">
        <v>812</v>
      </c>
      <c r="L226" t="s">
        <v>2093</v>
      </c>
      <c r="N226" s="4">
        <v>42814</v>
      </c>
      <c r="O226" s="4">
        <v>42830</v>
      </c>
      <c r="P226" s="80">
        <f>All_2[[#This Row],[Filled]] - All_2[[#This Row],[Interview.Date]]</f>
        <v>28</v>
      </c>
      <c r="Q226" s="80">
        <f>All_2[[#This Row],[Filled]]-All_2[[#This Row],[Date.Received]]</f>
        <v>44</v>
      </c>
      <c r="R226" s="80">
        <f>All_2[[#This Row],[Days]] - All_2[[#This Row],[Interview.to.Move.in]]</f>
        <v>111</v>
      </c>
      <c r="S226" s="80" t="str">
        <f>IF(All_2[[#This Row],[M.O.Date]]&lt;&gt;"","no","Yes")</f>
        <v>Yes</v>
      </c>
      <c r="T226" s="80" t="str">
        <f ca="1">IF(All_2[[#This Row],[Length.of.Stay]]&gt;364,"Yes","no")</f>
        <v>Yes</v>
      </c>
      <c r="V226" s="80">
        <f ca="1">_xlfn.IFS(All_2[[#This Row],[M.O.Date]] = FALSE,TODAY()-All_2[[#This Row],[Filled]],All_2[[#This Row],[Extant]] = "no",All_2[[#This Row],[M.O.Date]] - All_2[[#This Row],[Filled]])</f>
        <v>1003</v>
      </c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>
        <v>1</v>
      </c>
      <c r="AJ226" s="6"/>
      <c r="AK226" s="6"/>
      <c r="AL226" s="6"/>
      <c r="AM226" s="6"/>
      <c r="AN226" s="6"/>
      <c r="AO226" s="6">
        <v>1</v>
      </c>
      <c r="AP226" s="6"/>
      <c r="AQ226" s="6">
        <v>1</v>
      </c>
      <c r="AR226" s="6">
        <f t="shared" si="6"/>
        <v>2017</v>
      </c>
      <c r="AS226" s="6">
        <f t="shared" si="7"/>
        <v>5</v>
      </c>
    </row>
    <row r="227" spans="1:45">
      <c r="A227" t="s">
        <v>2278</v>
      </c>
      <c r="B227" t="s">
        <v>15</v>
      </c>
      <c r="C227" s="1">
        <v>516</v>
      </c>
      <c r="E227" s="97" t="s">
        <v>827</v>
      </c>
      <c r="F2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27" s="4">
        <v>42825</v>
      </c>
      <c r="H227" s="4">
        <v>42856</v>
      </c>
      <c r="I227" s="80">
        <f>All_2[[#This Row],[Filled]]-All_2[[#This Row],[Vacant]]</f>
        <v>31</v>
      </c>
      <c r="J227" t="s">
        <v>2162</v>
      </c>
      <c r="L227" t="s">
        <v>2161</v>
      </c>
      <c r="M227" t="s">
        <v>636</v>
      </c>
      <c r="N227" s="4">
        <v>42815</v>
      </c>
      <c r="O227" s="4">
        <v>42822</v>
      </c>
      <c r="P227" s="80">
        <f>All_2[[#This Row],[Filled]] - All_2[[#This Row],[Interview.Date]]</f>
        <v>34</v>
      </c>
      <c r="Q227" s="80">
        <f>All_2[[#This Row],[Filled]]-All_2[[#This Row],[Date.Received]]</f>
        <v>41</v>
      </c>
      <c r="R227" s="80">
        <f>All_2[[#This Row],[Days]] - All_2[[#This Row],[Interview.to.Move.in]]</f>
        <v>-3</v>
      </c>
      <c r="S227" s="80" t="str">
        <f>IF(All_2[[#This Row],[M.O.Date]]&lt;&gt;"","no","Yes")</f>
        <v>Yes</v>
      </c>
      <c r="T227" s="80" t="str">
        <f ca="1">IF(All_2[[#This Row],[Length.of.Stay]]&gt;364,"Yes","no")</f>
        <v>Yes</v>
      </c>
      <c r="V227" s="80">
        <f ca="1">_xlfn.IFS(All_2[[#This Row],[M.O.Date]] = FALSE,TODAY()-All_2[[#This Row],[Filled]],All_2[[#This Row],[Extant]] = "no",All_2[[#This Row],[M.O.Date]] - All_2[[#This Row],[Filled]])</f>
        <v>1005</v>
      </c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>
        <f t="shared" si="6"/>
        <v>2017</v>
      </c>
      <c r="AS227" s="6">
        <f t="shared" si="7"/>
        <v>5</v>
      </c>
    </row>
    <row r="228" spans="1:45">
      <c r="A228" t="s">
        <v>2277</v>
      </c>
      <c r="B228" t="s">
        <v>26</v>
      </c>
      <c r="C228" s="1">
        <v>303</v>
      </c>
      <c r="E228" s="97" t="s">
        <v>1922</v>
      </c>
      <c r="F2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28" s="4">
        <v>42766</v>
      </c>
      <c r="H228" s="4">
        <v>42856</v>
      </c>
      <c r="I228" s="80">
        <f>All_2[[#This Row],[Filled]]-All_2[[#This Row],[Vacant]]</f>
        <v>90</v>
      </c>
      <c r="J228" t="s">
        <v>1922</v>
      </c>
      <c r="L228" t="s">
        <v>685</v>
      </c>
      <c r="M228" t="s">
        <v>636</v>
      </c>
      <c r="N228" s="4">
        <v>42811</v>
      </c>
      <c r="O228" s="4">
        <v>42816</v>
      </c>
      <c r="P228" s="80">
        <f>All_2[[#This Row],[Filled]] - All_2[[#This Row],[Interview.Date]]</f>
        <v>40</v>
      </c>
      <c r="Q228" s="80">
        <f>All_2[[#This Row],[Filled]]-All_2[[#This Row],[Date.Received]]</f>
        <v>45</v>
      </c>
      <c r="R228" s="80">
        <f>All_2[[#This Row],[Days]] - All_2[[#This Row],[Interview.to.Move.in]]</f>
        <v>50</v>
      </c>
      <c r="S228" s="80" t="str">
        <f>IF(All_2[[#This Row],[M.O.Date]]&lt;&gt;"","no","Yes")</f>
        <v>no</v>
      </c>
      <c r="T228" s="80" t="str">
        <f ca="1">IF(All_2[[#This Row],[Length.of.Stay]]&gt;364,"Yes","no")</f>
        <v>no</v>
      </c>
      <c r="U228" s="4">
        <v>43100</v>
      </c>
      <c r="V228" s="80">
        <f ca="1">_xlfn.IFS(All_2[[#This Row],[M.O.Date]] = FALSE,TODAY()-All_2[[#This Row],[Filled]],All_2[[#This Row],[Extant]] = "no",All_2[[#This Row],[M.O.Date]] - All_2[[#This Row],[Filled]])</f>
        <v>244</v>
      </c>
      <c r="W228" t="s">
        <v>980</v>
      </c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>
        <v>1</v>
      </c>
      <c r="AJ228" s="6"/>
      <c r="AK228" s="6"/>
      <c r="AL228" s="6"/>
      <c r="AM228" s="6"/>
      <c r="AN228" s="6"/>
      <c r="AO228" s="6">
        <v>1</v>
      </c>
      <c r="AP228" s="6"/>
      <c r="AQ228" s="6"/>
      <c r="AR228" s="6">
        <f t="shared" si="6"/>
        <v>2017</v>
      </c>
      <c r="AS228" s="6">
        <f t="shared" si="7"/>
        <v>5</v>
      </c>
    </row>
    <row r="229" spans="1:45">
      <c r="A229" t="s">
        <v>84</v>
      </c>
      <c r="B229" t="s">
        <v>26</v>
      </c>
      <c r="C229" s="1">
        <v>108</v>
      </c>
      <c r="E229" s="97" t="s">
        <v>966</v>
      </c>
      <c r="F2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29" s="4">
        <v>42825</v>
      </c>
      <c r="H229" s="4">
        <v>42856</v>
      </c>
      <c r="I229" s="80">
        <f>All_2[[#This Row],[Filled]]-All_2[[#This Row],[Vacant]]</f>
        <v>31</v>
      </c>
      <c r="J229" t="s">
        <v>812</v>
      </c>
      <c r="L229" t="s">
        <v>60</v>
      </c>
      <c r="M229" t="s">
        <v>2034</v>
      </c>
      <c r="N229" s="4">
        <v>42804</v>
      </c>
      <c r="O229" s="4">
        <v>42801</v>
      </c>
      <c r="P229" s="80">
        <f>All_2[[#This Row],[Filled]] - All_2[[#This Row],[Interview.Date]]</f>
        <v>55</v>
      </c>
      <c r="Q229" s="80">
        <f>All_2[[#This Row],[Filled]]-All_2[[#This Row],[Date.Received]]</f>
        <v>52</v>
      </c>
      <c r="R229" s="80">
        <f>All_2[[#This Row],[Days]] - All_2[[#This Row],[Interview.to.Move.in]]</f>
        <v>-24</v>
      </c>
      <c r="S229" s="80" t="str">
        <f>IF(All_2[[#This Row],[M.O.Date]]&lt;&gt;"","no","Yes")</f>
        <v>no</v>
      </c>
      <c r="T229" s="80" t="str">
        <f ca="1">IF(All_2[[#This Row],[Length.of.Stay]]&gt;364,"Yes","no")</f>
        <v>no</v>
      </c>
      <c r="U229" s="4">
        <v>43131</v>
      </c>
      <c r="V229" s="80">
        <f ca="1">_xlfn.IFS(All_2[[#This Row],[M.O.Date]] = FALSE,TODAY()-All_2[[#This Row],[Filled]],All_2[[#This Row],[Extant]] = "no",All_2[[#This Row],[M.O.Date]] - All_2[[#This Row],[Filled]])</f>
        <v>275</v>
      </c>
      <c r="W229" t="s">
        <v>971</v>
      </c>
      <c r="X229" s="6"/>
      <c r="Y229" s="6">
        <v>1</v>
      </c>
      <c r="Z229" s="6"/>
      <c r="AA229" s="6"/>
      <c r="AB229" s="6"/>
      <c r="AC229" s="6">
        <v>1</v>
      </c>
      <c r="AD229" s="6"/>
      <c r="AE229" s="6"/>
      <c r="AF229" s="6"/>
      <c r="AG229" s="6"/>
      <c r="AH229" s="6">
        <v>1</v>
      </c>
      <c r="AI229" s="6"/>
      <c r="AJ229" s="6"/>
      <c r="AK229" s="6"/>
      <c r="AL229" s="6"/>
      <c r="AM229" s="6"/>
      <c r="AN229" s="6"/>
      <c r="AO229" s="6">
        <v>1</v>
      </c>
      <c r="AP229" s="6"/>
      <c r="AQ229" s="6"/>
      <c r="AR229" s="6">
        <f t="shared" si="6"/>
        <v>2017</v>
      </c>
      <c r="AS229" s="6">
        <f t="shared" si="7"/>
        <v>5</v>
      </c>
    </row>
    <row r="230" spans="1:45">
      <c r="A230" t="s">
        <v>2276</v>
      </c>
      <c r="B230" t="s">
        <v>830</v>
      </c>
      <c r="C230" s="1">
        <v>414</v>
      </c>
      <c r="E230" s="97" t="s">
        <v>144</v>
      </c>
      <c r="F2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30" s="4">
        <v>42704</v>
      </c>
      <c r="H230" s="4">
        <v>42840</v>
      </c>
      <c r="I230" s="80">
        <f>All_2[[#This Row],[Filled]]-All_2[[#This Row],[Vacant]]</f>
        <v>136</v>
      </c>
      <c r="J230" t="s">
        <v>812</v>
      </c>
      <c r="L230" t="s">
        <v>144</v>
      </c>
      <c r="N230" s="4"/>
      <c r="O230" s="4">
        <v>42794</v>
      </c>
      <c r="P230" s="80">
        <f>All_2[[#This Row],[Filled]] - All_2[[#This Row],[Interview.Date]]</f>
        <v>46</v>
      </c>
      <c r="Q230" s="80"/>
      <c r="R230" s="80">
        <f>All_2[[#This Row],[Days]] - All_2[[#This Row],[Interview.to.Move.in]]</f>
        <v>90</v>
      </c>
      <c r="S230" s="80" t="str">
        <f>IF(All_2[[#This Row],[M.O.Date]]&lt;&gt;"","no","Yes")</f>
        <v>no</v>
      </c>
      <c r="T230" s="80" t="str">
        <f ca="1">IF(All_2[[#This Row],[Length.of.Stay]]&gt;364,"Yes","no")</f>
        <v>Yes</v>
      </c>
      <c r="U230" s="4">
        <v>43769</v>
      </c>
      <c r="V230" s="80">
        <f ca="1">_xlfn.IFS(All_2[[#This Row],[M.O.Date]] = FALSE,TODAY()-All_2[[#This Row],[Filled]],All_2[[#This Row],[Extant]] = "no",All_2[[#This Row],[M.O.Date]] - All_2[[#This Row],[Filled]])</f>
        <v>929</v>
      </c>
      <c r="W230" t="s">
        <v>980</v>
      </c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>
        <v>1</v>
      </c>
      <c r="AJ230" s="6"/>
      <c r="AK230" s="6"/>
      <c r="AL230" s="6"/>
      <c r="AM230" s="6">
        <v>1</v>
      </c>
      <c r="AN230" s="6"/>
      <c r="AO230" s="6"/>
      <c r="AP230" s="6"/>
      <c r="AQ230" s="6"/>
      <c r="AR230" s="6">
        <f t="shared" si="6"/>
        <v>2017</v>
      </c>
      <c r="AS230" s="6">
        <f t="shared" si="7"/>
        <v>4</v>
      </c>
    </row>
    <row r="231" spans="1:45">
      <c r="A231" t="s">
        <v>2275</v>
      </c>
      <c r="B231" t="s">
        <v>832</v>
      </c>
      <c r="C231" s="1" t="s">
        <v>963</v>
      </c>
      <c r="E231" s="97" t="s">
        <v>946</v>
      </c>
      <c r="F2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31" s="4">
        <v>42795</v>
      </c>
      <c r="H231" s="4">
        <v>42840</v>
      </c>
      <c r="I231" s="80">
        <f>All_2[[#This Row],[Filled]]-All_2[[#This Row],[Vacant]]</f>
        <v>45</v>
      </c>
      <c r="J231" t="s">
        <v>812</v>
      </c>
      <c r="L231" t="s">
        <v>812</v>
      </c>
      <c r="M231" t="s">
        <v>812</v>
      </c>
      <c r="N231" s="4">
        <v>42801</v>
      </c>
      <c r="O231" s="4">
        <v>42808</v>
      </c>
      <c r="P231" s="80">
        <f>All_2[[#This Row],[Filled]] - All_2[[#This Row],[Interview.Date]]</f>
        <v>32</v>
      </c>
      <c r="Q231" s="80">
        <f>All_2[[#This Row],[Filled]]-All_2[[#This Row],[Date.Received]]</f>
        <v>39</v>
      </c>
      <c r="R231" s="80">
        <f>All_2[[#This Row],[Days]] - All_2[[#This Row],[Interview.to.Move.in]]</f>
        <v>13</v>
      </c>
      <c r="S231" s="80" t="str">
        <f>IF(All_2[[#This Row],[M.O.Date]]&lt;&gt;"","no","Yes")</f>
        <v>no</v>
      </c>
      <c r="T231" s="80" t="str">
        <f ca="1">IF(All_2[[#This Row],[Length.of.Stay]]&gt;364,"Yes","no")</f>
        <v>Yes</v>
      </c>
      <c r="U231" s="4">
        <v>43708</v>
      </c>
      <c r="V231" s="80">
        <f ca="1">_xlfn.IFS(All_2[[#This Row],[M.O.Date]] = FALSE,TODAY()-All_2[[#This Row],[Filled]],All_2[[#This Row],[Extant]] = "no",All_2[[#This Row],[M.O.Date]] - All_2[[#This Row],[Filled]])</f>
        <v>868</v>
      </c>
      <c r="W231" t="s">
        <v>969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>
        <v>1</v>
      </c>
      <c r="AJ231" s="6"/>
      <c r="AK231" s="6"/>
      <c r="AL231" s="6"/>
      <c r="AM231" s="6"/>
      <c r="AN231" s="6"/>
      <c r="AO231" s="6">
        <v>1</v>
      </c>
      <c r="AP231" s="6"/>
      <c r="AQ231" s="6"/>
      <c r="AR231" s="6">
        <f t="shared" si="6"/>
        <v>2017</v>
      </c>
      <c r="AS231" s="6">
        <f t="shared" si="7"/>
        <v>4</v>
      </c>
    </row>
    <row r="232" spans="1:45">
      <c r="A232" t="s">
        <v>157</v>
      </c>
      <c r="B232" t="s">
        <v>37</v>
      </c>
      <c r="C232" s="1">
        <v>302</v>
      </c>
      <c r="D232" s="1">
        <v>3210</v>
      </c>
      <c r="E232" s="97" t="s">
        <v>695</v>
      </c>
      <c r="F2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32" s="4">
        <v>42703</v>
      </c>
      <c r="H232" s="4">
        <v>42838</v>
      </c>
      <c r="I232" s="80">
        <f>All_2[[#This Row],[Filled]]-All_2[[#This Row],[Vacant]]</f>
        <v>135</v>
      </c>
      <c r="J232" t="s">
        <v>812</v>
      </c>
      <c r="K232" s="89"/>
      <c r="L232" s="89" t="s">
        <v>60</v>
      </c>
      <c r="M232" t="s">
        <v>2034</v>
      </c>
      <c r="N232" s="131">
        <v>42803</v>
      </c>
      <c r="O232" s="131">
        <v>42814</v>
      </c>
      <c r="P232" s="80">
        <f>All_2[[#This Row],[Filled]] - All_2[[#This Row],[Interview.Date]]</f>
        <v>24</v>
      </c>
      <c r="Q232" s="80">
        <f>All_2[[#This Row],[Filled]]-All_2[[#This Row],[Date.Received]]</f>
        <v>35</v>
      </c>
      <c r="R232" s="80">
        <f>All_2[[#This Row],[Days]] - All_2[[#This Row],[Interview.to.Move.in]]</f>
        <v>111</v>
      </c>
      <c r="S232" s="80" t="str">
        <f>IF(All_2[[#This Row],[M.O.Date]]&lt;&gt;"","no","Yes")</f>
        <v>no</v>
      </c>
      <c r="T232" s="80" t="str">
        <f ca="1">IF(All_2[[#This Row],[Length.of.Stay]]&gt;364,"Yes","no")</f>
        <v>no</v>
      </c>
      <c r="U232" s="4">
        <v>43160</v>
      </c>
      <c r="V232" s="80">
        <f ca="1">_xlfn.IFS(All_2[[#This Row],[M.O.Date]] = FALSE,TODAY()-All_2[[#This Row],[Filled]],All_2[[#This Row],[Extant]] = "no",All_2[[#This Row],[M.O.Date]] - All_2[[#This Row],[Filled]])</f>
        <v>322</v>
      </c>
      <c r="W232" t="s">
        <v>969</v>
      </c>
      <c r="X232" s="6"/>
      <c r="Y232" s="6">
        <v>1</v>
      </c>
      <c r="Z232" s="6">
        <v>1</v>
      </c>
      <c r="AA232" s="6"/>
      <c r="AB232" s="6"/>
      <c r="AC232" s="6"/>
      <c r="AD232" s="6"/>
      <c r="AE232" s="6"/>
      <c r="AF232" s="6"/>
      <c r="AG232" s="6"/>
      <c r="AH232" s="6">
        <v>1</v>
      </c>
      <c r="AI232" s="6"/>
      <c r="AJ232" s="6"/>
      <c r="AK232" s="6"/>
      <c r="AL232" s="6"/>
      <c r="AM232" s="6"/>
      <c r="AN232" s="6"/>
      <c r="AO232" s="6">
        <v>1</v>
      </c>
      <c r="AP232" s="6"/>
      <c r="AQ232" s="6"/>
      <c r="AR232" s="6">
        <f t="shared" si="6"/>
        <v>2017</v>
      </c>
      <c r="AS232" s="6">
        <f t="shared" si="7"/>
        <v>4</v>
      </c>
    </row>
    <row r="233" spans="1:45">
      <c r="A233" t="s">
        <v>158</v>
      </c>
      <c r="B233" t="s">
        <v>37</v>
      </c>
      <c r="C233" s="1">
        <v>205</v>
      </c>
      <c r="D233" s="1">
        <v>3210</v>
      </c>
      <c r="E233" s="97" t="s">
        <v>695</v>
      </c>
      <c r="F2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33" s="4">
        <v>42674</v>
      </c>
      <c r="H233" s="4">
        <v>42835</v>
      </c>
      <c r="I233" s="80">
        <f>All_2[[#This Row],[Filled]]-All_2[[#This Row],[Vacant]]</f>
        <v>161</v>
      </c>
      <c r="J233" t="s">
        <v>812</v>
      </c>
      <c r="K233" s="89"/>
      <c r="L233" s="89" t="s">
        <v>60</v>
      </c>
      <c r="M233" t="s">
        <v>2034</v>
      </c>
      <c r="N233" s="131">
        <v>42803</v>
      </c>
      <c r="O233" s="131">
        <v>42814</v>
      </c>
      <c r="P233" s="80">
        <f>All_2[[#This Row],[Filled]] - All_2[[#This Row],[Interview.Date]]</f>
        <v>21</v>
      </c>
      <c r="Q233" s="80">
        <f>All_2[[#This Row],[Filled]]-All_2[[#This Row],[Date.Received]]</f>
        <v>32</v>
      </c>
      <c r="R233" s="80">
        <f>All_2[[#This Row],[Days]] - All_2[[#This Row],[Interview.to.Move.in]]</f>
        <v>140</v>
      </c>
      <c r="S233" s="80" t="str">
        <f>IF(All_2[[#This Row],[M.O.Date]]&lt;&gt;"","no","Yes")</f>
        <v>Yes</v>
      </c>
      <c r="T233" s="80" t="str">
        <f ca="1">IF(All_2[[#This Row],[Length.of.Stay]]&gt;364,"Yes","no")</f>
        <v>Yes</v>
      </c>
      <c r="V233" s="80">
        <f ca="1">_xlfn.IFS(All_2[[#This Row],[M.O.Date]] = FALSE,TODAY()-All_2[[#This Row],[Filled]],All_2[[#This Row],[Extant]] = "no",All_2[[#This Row],[M.O.Date]] - All_2[[#This Row],[Filled]])</f>
        <v>1026</v>
      </c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>
        <v>1</v>
      </c>
      <c r="AI233" s="6"/>
      <c r="AJ233" s="6"/>
      <c r="AK233" s="6"/>
      <c r="AL233" s="6"/>
      <c r="AM233" s="6">
        <v>1</v>
      </c>
      <c r="AN233" s="6"/>
      <c r="AO233" s="6"/>
      <c r="AP233" s="6"/>
      <c r="AQ233" s="6"/>
      <c r="AR233" s="6">
        <f t="shared" si="6"/>
        <v>2017</v>
      </c>
      <c r="AS233" s="6">
        <f t="shared" si="7"/>
        <v>4</v>
      </c>
    </row>
    <row r="234" spans="1:45">
      <c r="A234" t="s">
        <v>2274</v>
      </c>
      <c r="B234" t="s">
        <v>15</v>
      </c>
      <c r="C234" s="1">
        <v>409</v>
      </c>
      <c r="E234" s="97" t="s">
        <v>826</v>
      </c>
      <c r="F2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34" s="4">
        <v>42767</v>
      </c>
      <c r="H234" s="4">
        <v>42828</v>
      </c>
      <c r="I234" s="80">
        <f>All_2[[#This Row],[Filled]]-All_2[[#This Row],[Vacant]]</f>
        <v>61</v>
      </c>
      <c r="J234" t="s">
        <v>2162</v>
      </c>
      <c r="L234" t="s">
        <v>2161</v>
      </c>
      <c r="M234" t="s">
        <v>636</v>
      </c>
      <c r="N234" s="4">
        <v>42815</v>
      </c>
      <c r="O234" s="4">
        <v>42822</v>
      </c>
      <c r="P234" s="80">
        <f>All_2[[#This Row],[Filled]] - All_2[[#This Row],[Interview.Date]]</f>
        <v>6</v>
      </c>
      <c r="Q234" s="80">
        <f>All_2[[#This Row],[Filled]]-All_2[[#This Row],[Date.Received]]</f>
        <v>13</v>
      </c>
      <c r="R234" s="80">
        <f>All_2[[#This Row],[Days]] - All_2[[#This Row],[Interview.to.Move.in]]</f>
        <v>55</v>
      </c>
      <c r="S234" s="80" t="str">
        <f>IF(All_2[[#This Row],[M.O.Date]]&lt;&gt;"","no","Yes")</f>
        <v>no</v>
      </c>
      <c r="T234" s="80" t="str">
        <f ca="1">IF(All_2[[#This Row],[Length.of.Stay]]&gt;364,"Yes","no")</f>
        <v>Yes</v>
      </c>
      <c r="U234" s="4">
        <v>43343</v>
      </c>
      <c r="V234" s="80">
        <f ca="1">_xlfn.IFS(All_2[[#This Row],[M.O.Date]] = FALSE,TODAY()-All_2[[#This Row],[Filled]],All_2[[#This Row],[Extant]] = "no",All_2[[#This Row],[M.O.Date]] - All_2[[#This Row],[Filled]])</f>
        <v>515</v>
      </c>
      <c r="W234" t="s">
        <v>969</v>
      </c>
      <c r="X234" s="6"/>
      <c r="Y234" s="6">
        <v>1</v>
      </c>
      <c r="Z234" s="6"/>
      <c r="AA234" s="6">
        <v>1</v>
      </c>
      <c r="AB234" s="6"/>
      <c r="AC234" s="6"/>
      <c r="AD234" s="6"/>
      <c r="AE234" s="6"/>
      <c r="AF234" s="6"/>
      <c r="AG234" s="6"/>
      <c r="AH234" s="6">
        <v>1</v>
      </c>
      <c r="AI234" s="6"/>
      <c r="AJ234" s="6"/>
      <c r="AK234" s="6"/>
      <c r="AL234" s="6"/>
      <c r="AM234" s="6"/>
      <c r="AN234" s="6"/>
      <c r="AO234" s="6">
        <v>1</v>
      </c>
      <c r="AP234" s="6"/>
      <c r="AQ234" s="6"/>
      <c r="AR234" s="6">
        <f t="shared" si="6"/>
        <v>2017</v>
      </c>
      <c r="AS234" s="6">
        <f t="shared" si="7"/>
        <v>4</v>
      </c>
    </row>
    <row r="235" spans="1:45">
      <c r="A235" t="s">
        <v>2273</v>
      </c>
      <c r="B235" t="s">
        <v>1151</v>
      </c>
      <c r="C235" s="129">
        <v>108</v>
      </c>
      <c r="D235" s="129"/>
      <c r="E235" s="97" t="s">
        <v>833</v>
      </c>
      <c r="F235" s="80" t="s">
        <v>1150</v>
      </c>
      <c r="G235" s="4">
        <v>42766</v>
      </c>
      <c r="H235" s="4">
        <v>42828</v>
      </c>
      <c r="I235" s="80">
        <f>All_2[[#This Row],[Filled]]-All_2[[#This Row],[Vacant]]</f>
        <v>62</v>
      </c>
      <c r="J235" t="s">
        <v>812</v>
      </c>
      <c r="L235" t="s">
        <v>2103</v>
      </c>
      <c r="M235" t="s">
        <v>2056</v>
      </c>
      <c r="N235" s="4">
        <v>42787</v>
      </c>
      <c r="O235" s="4">
        <v>42800</v>
      </c>
      <c r="P235" s="80">
        <f>All_2[[#This Row],[Filled]] - All_2[[#This Row],[Interview.Date]]</f>
        <v>28</v>
      </c>
      <c r="Q235" s="80">
        <f>All_2[[#This Row],[Filled]]-All_2[[#This Row],[Date.Received]]</f>
        <v>41</v>
      </c>
      <c r="R235" s="80">
        <f>All_2[[#This Row],[Days]] - All_2[[#This Row],[Interview.to.Move.in]]</f>
        <v>34</v>
      </c>
      <c r="S235" s="80" t="str">
        <f>IF(All_2[[#This Row],[M.O.Date]]&lt;&gt;"","no","Yes")</f>
        <v>Yes</v>
      </c>
      <c r="T235" s="80" t="str">
        <f ca="1">IF(All_2[[#This Row],[Length.of.Stay]]&gt;364,"Yes","no")</f>
        <v>Yes</v>
      </c>
      <c r="V235" s="80">
        <f ca="1">_xlfn.IFS(All_2[[#This Row],[M.O.Date]] = FALSE,TODAY()-All_2[[#This Row],[Filled]],All_2[[#This Row],[Extant]] = "no",All_2[[#This Row],[M.O.Date]] - All_2[[#This Row],[Filled]])</f>
        <v>1033</v>
      </c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>
        <v>1</v>
      </c>
      <c r="AJ235" s="6"/>
      <c r="AK235" s="6"/>
      <c r="AL235" s="6"/>
      <c r="AM235" s="6"/>
      <c r="AN235" s="6"/>
      <c r="AO235" s="6">
        <v>1</v>
      </c>
      <c r="AP235" s="6"/>
      <c r="AQ235" s="6"/>
      <c r="AR235" s="6">
        <f t="shared" si="6"/>
        <v>2017</v>
      </c>
      <c r="AS235" s="6">
        <f t="shared" si="7"/>
        <v>4</v>
      </c>
    </row>
    <row r="236" spans="1:45">
      <c r="A236" t="s">
        <v>120</v>
      </c>
      <c r="B236" t="s">
        <v>26</v>
      </c>
      <c r="C236" s="1">
        <v>117</v>
      </c>
      <c r="E236" s="97" t="s">
        <v>966</v>
      </c>
      <c r="F2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36" s="4">
        <v>42704</v>
      </c>
      <c r="H236" s="4">
        <v>42826</v>
      </c>
      <c r="I236" s="80">
        <f>All_2[[#This Row],[Filled]]-All_2[[#This Row],[Vacant]]</f>
        <v>122</v>
      </c>
      <c r="J236" t="s">
        <v>812</v>
      </c>
      <c r="L236" t="s">
        <v>60</v>
      </c>
      <c r="M236" t="s">
        <v>2034</v>
      </c>
      <c r="N236" s="4">
        <v>42692</v>
      </c>
      <c r="O236" s="4">
        <v>42705</v>
      </c>
      <c r="P236" s="80">
        <f>All_2[[#This Row],[Filled]] - All_2[[#This Row],[Interview.Date]]</f>
        <v>121</v>
      </c>
      <c r="Q236" s="80">
        <f>All_2[[#This Row],[Filled]]-All_2[[#This Row],[Date.Received]]</f>
        <v>134</v>
      </c>
      <c r="R236" s="80">
        <f>All_2[[#This Row],[Days]] - All_2[[#This Row],[Interview.to.Move.in]]</f>
        <v>1</v>
      </c>
      <c r="S236" s="80" t="str">
        <f>IF(All_2[[#This Row],[M.O.Date]]&lt;&gt;"","no","Yes")</f>
        <v>no</v>
      </c>
      <c r="T236" s="80" t="str">
        <f ca="1">IF(All_2[[#This Row],[Length.of.Stay]]&gt;364,"Yes","no")</f>
        <v>no</v>
      </c>
      <c r="U236" s="4">
        <v>43039</v>
      </c>
      <c r="V236" s="80">
        <f ca="1">_xlfn.IFS(All_2[[#This Row],[M.O.Date]] = FALSE,TODAY()-All_2[[#This Row],[Filled]],All_2[[#This Row],[Extant]] = "no",All_2[[#This Row],[M.O.Date]] - All_2[[#This Row],[Filled]])</f>
        <v>213</v>
      </c>
      <c r="W236" t="s">
        <v>971</v>
      </c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>
        <v>1</v>
      </c>
      <c r="AJ236" s="6"/>
      <c r="AK236" s="6"/>
      <c r="AL236" s="6"/>
      <c r="AM236" s="6"/>
      <c r="AN236" s="6"/>
      <c r="AO236" s="6">
        <v>1</v>
      </c>
      <c r="AP236" s="6"/>
      <c r="AQ236" s="6"/>
      <c r="AR236" s="6">
        <f t="shared" si="6"/>
        <v>2017</v>
      </c>
      <c r="AS236" s="6">
        <f t="shared" si="7"/>
        <v>4</v>
      </c>
    </row>
    <row r="237" spans="1:45">
      <c r="A237" t="s">
        <v>137</v>
      </c>
      <c r="B237" t="s">
        <v>26</v>
      </c>
      <c r="C237" s="1">
        <v>105</v>
      </c>
      <c r="E237" s="97" t="s">
        <v>966</v>
      </c>
      <c r="F2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37" s="4">
        <v>42794</v>
      </c>
      <c r="H237" s="4">
        <v>42826</v>
      </c>
      <c r="I237" s="80">
        <f>All_2[[#This Row],[Filled]]-All_2[[#This Row],[Vacant]]</f>
        <v>32</v>
      </c>
      <c r="J237" t="s">
        <v>812</v>
      </c>
      <c r="L237" t="s">
        <v>39</v>
      </c>
      <c r="M237" t="s">
        <v>1734</v>
      </c>
      <c r="N237" s="4">
        <v>42773</v>
      </c>
      <c r="O237" s="4">
        <v>42793</v>
      </c>
      <c r="P237" s="80">
        <f>All_2[[#This Row],[Filled]] - All_2[[#This Row],[Interview.Date]]</f>
        <v>33</v>
      </c>
      <c r="Q237" s="80">
        <f>All_2[[#This Row],[Filled]]-All_2[[#This Row],[Date.Received]]</f>
        <v>53</v>
      </c>
      <c r="R237" s="80">
        <f>All_2[[#This Row],[Days]] - All_2[[#This Row],[Interview.to.Move.in]]</f>
        <v>-1</v>
      </c>
      <c r="S237" s="80" t="str">
        <f>IF(All_2[[#This Row],[M.O.Date]]&lt;&gt;"","no","Yes")</f>
        <v>no</v>
      </c>
      <c r="T237" s="80" t="str">
        <f ca="1">IF(All_2[[#This Row],[Length.of.Stay]]&gt;364,"Yes","no")</f>
        <v>no</v>
      </c>
      <c r="U237" s="4">
        <v>42916</v>
      </c>
      <c r="V237" s="80">
        <f ca="1">_xlfn.IFS(All_2[[#This Row],[M.O.Date]] = FALSE,TODAY()-All_2[[#This Row],[Filled]],All_2[[#This Row],[Extant]] = "no",All_2[[#This Row],[M.O.Date]] - All_2[[#This Row],[Filled]])</f>
        <v>90</v>
      </c>
      <c r="W237" t="s">
        <v>1003</v>
      </c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>
        <v>1</v>
      </c>
      <c r="AI237" s="6"/>
      <c r="AJ237" s="6"/>
      <c r="AK237" s="6">
        <v>1</v>
      </c>
      <c r="AL237" s="6"/>
      <c r="AM237" s="6"/>
      <c r="AN237" s="6"/>
      <c r="AO237" s="6"/>
      <c r="AP237" s="6"/>
      <c r="AQ237" s="6"/>
      <c r="AR237" s="6">
        <f t="shared" si="6"/>
        <v>2017</v>
      </c>
      <c r="AS237" s="6">
        <f t="shared" si="7"/>
        <v>4</v>
      </c>
    </row>
    <row r="238" spans="1:45">
      <c r="A238" t="s">
        <v>2272</v>
      </c>
      <c r="B238" t="s">
        <v>832</v>
      </c>
      <c r="C238" s="1" t="s">
        <v>959</v>
      </c>
      <c r="E238" s="97" t="s">
        <v>718</v>
      </c>
      <c r="F2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38" s="4">
        <v>42766</v>
      </c>
      <c r="H238" s="4">
        <v>42826</v>
      </c>
      <c r="I238" s="80">
        <f>All_2[[#This Row],[Filled]]-All_2[[#This Row],[Vacant]]</f>
        <v>60</v>
      </c>
      <c r="J238" t="s">
        <v>1033</v>
      </c>
      <c r="K238" t="s">
        <v>830</v>
      </c>
      <c r="L238" t="s">
        <v>1416</v>
      </c>
      <c r="M238" t="s">
        <v>1415</v>
      </c>
      <c r="N238" s="4"/>
      <c r="O238" s="4">
        <v>42752</v>
      </c>
      <c r="P238" s="80">
        <f>All_2[[#This Row],[Filled]] - All_2[[#This Row],[Interview.Date]]</f>
        <v>74</v>
      </c>
      <c r="Q238" s="80"/>
      <c r="R238" s="80">
        <f>All_2[[#This Row],[Days]] - All_2[[#This Row],[Interview.to.Move.in]]</f>
        <v>-14</v>
      </c>
      <c r="S238" s="80" t="str">
        <f>IF(All_2[[#This Row],[M.O.Date]]&lt;&gt;"","no","Yes")</f>
        <v>no</v>
      </c>
      <c r="T238" s="80" t="str">
        <f ca="1">IF(All_2[[#This Row],[Length.of.Stay]]&gt;364,"Yes","no")</f>
        <v>no</v>
      </c>
      <c r="U238" s="4">
        <v>43100</v>
      </c>
      <c r="V238" s="80">
        <f ca="1">_xlfn.IFS(All_2[[#This Row],[M.O.Date]] = FALSE,TODAY()-All_2[[#This Row],[Filled]],All_2[[#This Row],[Extant]] = "no",All_2[[#This Row],[M.O.Date]] - All_2[[#This Row],[Filled]])</f>
        <v>274</v>
      </c>
      <c r="W238" t="s">
        <v>969</v>
      </c>
      <c r="X238" s="6"/>
      <c r="Y238" s="6">
        <v>1</v>
      </c>
      <c r="Z238" s="6"/>
      <c r="AA238" s="6"/>
      <c r="AB238" s="6"/>
      <c r="AC238" s="6"/>
      <c r="AD238" s="6"/>
      <c r="AE238" s="6"/>
      <c r="AF238" s="6"/>
      <c r="AG238" s="6"/>
      <c r="AH238" s="6"/>
      <c r="AI238" s="6">
        <v>1</v>
      </c>
      <c r="AJ238" s="6"/>
      <c r="AK238" s="6"/>
      <c r="AL238" s="6"/>
      <c r="AM238" s="6">
        <v>1</v>
      </c>
      <c r="AN238" s="6"/>
      <c r="AO238" s="6"/>
      <c r="AP238" s="6"/>
      <c r="AQ238" s="6"/>
      <c r="AR238" s="6">
        <f t="shared" si="6"/>
        <v>2017</v>
      </c>
      <c r="AS238" s="6">
        <f t="shared" si="7"/>
        <v>4</v>
      </c>
    </row>
    <row r="239" spans="1:45">
      <c r="A239" t="s">
        <v>2271</v>
      </c>
      <c r="B239" t="s">
        <v>830</v>
      </c>
      <c r="C239" s="1">
        <v>412</v>
      </c>
      <c r="E239" s="97" t="s">
        <v>144</v>
      </c>
      <c r="F2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39" s="4">
        <v>42674</v>
      </c>
      <c r="H239" s="4">
        <v>42809</v>
      </c>
      <c r="I239" s="80">
        <f>All_2[[#This Row],[Filled]]-All_2[[#This Row],[Vacant]]</f>
        <v>135</v>
      </c>
      <c r="J239" t="s">
        <v>812</v>
      </c>
      <c r="L239" t="s">
        <v>144</v>
      </c>
      <c r="N239" s="4"/>
      <c r="O239" s="4">
        <v>42745</v>
      </c>
      <c r="P239" s="80">
        <f>All_2[[#This Row],[Filled]] - All_2[[#This Row],[Interview.Date]]</f>
        <v>64</v>
      </c>
      <c r="Q239" s="80"/>
      <c r="R239" s="80">
        <f>All_2[[#This Row],[Days]] - All_2[[#This Row],[Interview.to.Move.in]]</f>
        <v>71</v>
      </c>
      <c r="S239" s="80" t="str">
        <f>IF(All_2[[#This Row],[M.O.Date]]&lt;&gt;"","no","Yes")</f>
        <v>no</v>
      </c>
      <c r="T239" s="80" t="str">
        <f ca="1">IF(All_2[[#This Row],[Length.of.Stay]]&gt;364,"Yes","no")</f>
        <v>Yes</v>
      </c>
      <c r="U239" s="4">
        <v>43496</v>
      </c>
      <c r="V239" s="80">
        <f ca="1">_xlfn.IFS(All_2[[#This Row],[M.O.Date]] = FALSE,TODAY()-All_2[[#This Row],[Filled]],All_2[[#This Row],[Extant]] = "no",All_2[[#This Row],[M.O.Date]] - All_2[[#This Row],[Filled]])</f>
        <v>687</v>
      </c>
      <c r="W239" t="s">
        <v>980</v>
      </c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>
        <v>1</v>
      </c>
      <c r="AJ239" s="6"/>
      <c r="AK239" s="6"/>
      <c r="AL239" s="6"/>
      <c r="AM239" s="6">
        <v>1</v>
      </c>
      <c r="AN239" s="6"/>
      <c r="AO239" s="6"/>
      <c r="AP239" s="6"/>
      <c r="AQ239" s="6"/>
      <c r="AR239" s="6">
        <f t="shared" si="6"/>
        <v>2017</v>
      </c>
      <c r="AS239" s="6">
        <f t="shared" si="7"/>
        <v>3</v>
      </c>
    </row>
    <row r="240" spans="1:45">
      <c r="A240" t="s">
        <v>2270</v>
      </c>
      <c r="B240" t="s">
        <v>832</v>
      </c>
      <c r="C240" s="1" t="s">
        <v>978</v>
      </c>
      <c r="E240" s="97" t="s">
        <v>946</v>
      </c>
      <c r="F2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40" s="4">
        <v>42613</v>
      </c>
      <c r="H240" s="4">
        <v>42809</v>
      </c>
      <c r="I240" s="80">
        <f>All_2[[#This Row],[Filled]]-All_2[[#This Row],[Vacant]]</f>
        <v>196</v>
      </c>
      <c r="J240" t="s">
        <v>812</v>
      </c>
      <c r="L240" t="s">
        <v>812</v>
      </c>
      <c r="M240" t="s">
        <v>812</v>
      </c>
      <c r="N240" s="4">
        <v>42768</v>
      </c>
      <c r="O240" s="4">
        <v>42773</v>
      </c>
      <c r="P240" s="80">
        <f>All_2[[#This Row],[Filled]] - All_2[[#This Row],[Interview.Date]]</f>
        <v>36</v>
      </c>
      <c r="Q240" s="80">
        <f>All_2[[#This Row],[Filled]]-All_2[[#This Row],[Date.Received]]</f>
        <v>41</v>
      </c>
      <c r="R240" s="80">
        <f>All_2[[#This Row],[Days]] - All_2[[#This Row],[Interview.to.Move.in]]</f>
        <v>160</v>
      </c>
      <c r="S240" s="80" t="str">
        <f>IF(All_2[[#This Row],[M.O.Date]]&lt;&gt;"","no","Yes")</f>
        <v>Yes</v>
      </c>
      <c r="T240" s="80" t="str">
        <f ca="1">IF(All_2[[#This Row],[Length.of.Stay]]&gt;364,"Yes","no")</f>
        <v>Yes</v>
      </c>
      <c r="V240" s="80">
        <f ca="1">_xlfn.IFS(All_2[[#This Row],[M.O.Date]] = FALSE,TODAY()-All_2[[#This Row],[Filled]],All_2[[#This Row],[Extant]] = "no",All_2[[#This Row],[M.O.Date]] - All_2[[#This Row],[Filled]])</f>
        <v>1052</v>
      </c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>
        <v>1</v>
      </c>
      <c r="AJ240" s="6"/>
      <c r="AK240" s="6"/>
      <c r="AL240" s="6"/>
      <c r="AM240" s="6">
        <v>1</v>
      </c>
      <c r="AN240" s="6"/>
      <c r="AO240" s="6"/>
      <c r="AP240" s="6"/>
      <c r="AQ240" s="6"/>
      <c r="AR240" s="6">
        <f t="shared" si="6"/>
        <v>2017</v>
      </c>
      <c r="AS240" s="6">
        <f t="shared" si="7"/>
        <v>3</v>
      </c>
    </row>
    <row r="241" spans="1:45">
      <c r="A241" t="s">
        <v>2269</v>
      </c>
      <c r="B241" t="s">
        <v>15</v>
      </c>
      <c r="C241" s="1">
        <v>402</v>
      </c>
      <c r="E241" s="97" t="s">
        <v>695</v>
      </c>
      <c r="F2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41" s="4">
        <v>42768</v>
      </c>
      <c r="H241" s="4">
        <v>42808</v>
      </c>
      <c r="I241" s="80">
        <f>All_2[[#This Row],[Filled]]-All_2[[#This Row],[Vacant]]</f>
        <v>40</v>
      </c>
      <c r="J241" t="s">
        <v>2162</v>
      </c>
      <c r="L241" t="s">
        <v>2161</v>
      </c>
      <c r="M241" t="s">
        <v>636</v>
      </c>
      <c r="N241" s="4">
        <v>42765</v>
      </c>
      <c r="O241" s="4">
        <v>42765</v>
      </c>
      <c r="P241" s="80">
        <f>All_2[[#This Row],[Filled]] - All_2[[#This Row],[Interview.Date]]</f>
        <v>43</v>
      </c>
      <c r="Q241" s="80">
        <f>All_2[[#This Row],[Filled]]-All_2[[#This Row],[Date.Received]]</f>
        <v>43</v>
      </c>
      <c r="R241" s="80">
        <f>All_2[[#This Row],[Days]] - All_2[[#This Row],[Interview.to.Move.in]]</f>
        <v>-3</v>
      </c>
      <c r="S241" s="80" t="str">
        <f>IF(All_2[[#This Row],[M.O.Date]]&lt;&gt;"","no","Yes")</f>
        <v>no</v>
      </c>
      <c r="T241" s="80" t="str">
        <f ca="1">IF(All_2[[#This Row],[Length.of.Stay]]&gt;364,"Yes","no")</f>
        <v>Yes</v>
      </c>
      <c r="U241" s="4">
        <v>43343</v>
      </c>
      <c r="V241" s="80">
        <f ca="1">_xlfn.IFS(All_2[[#This Row],[M.O.Date]] = FALSE,TODAY()-All_2[[#This Row],[Filled]],All_2[[#This Row],[Extant]] = "no",All_2[[#This Row],[M.O.Date]] - All_2[[#This Row],[Filled]])</f>
        <v>535</v>
      </c>
      <c r="W241" t="s">
        <v>969</v>
      </c>
      <c r="X241" s="6"/>
      <c r="Y241" s="6">
        <v>1</v>
      </c>
      <c r="Z241" s="6"/>
      <c r="AA241" s="6"/>
      <c r="AB241" s="6"/>
      <c r="AC241" s="6"/>
      <c r="AD241" s="6"/>
      <c r="AE241" s="6"/>
      <c r="AF241" s="6"/>
      <c r="AG241" s="6"/>
      <c r="AH241" s="6"/>
      <c r="AI241" s="6">
        <v>1</v>
      </c>
      <c r="AJ241" s="6"/>
      <c r="AK241" s="6"/>
      <c r="AL241" s="6"/>
      <c r="AM241" s="6"/>
      <c r="AN241" s="6"/>
      <c r="AO241" s="6">
        <v>1</v>
      </c>
      <c r="AP241" s="6"/>
      <c r="AQ241" s="6"/>
      <c r="AR241" s="6">
        <f t="shared" si="6"/>
        <v>2017</v>
      </c>
      <c r="AS241" s="6">
        <f t="shared" si="7"/>
        <v>3</v>
      </c>
    </row>
    <row r="242" spans="1:45">
      <c r="A242" t="s">
        <v>2268</v>
      </c>
      <c r="B242" t="s">
        <v>993</v>
      </c>
      <c r="C242" s="1">
        <v>204</v>
      </c>
      <c r="E242" s="97" t="s">
        <v>144</v>
      </c>
      <c r="F2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42" s="4">
        <v>42794</v>
      </c>
      <c r="H242" s="4">
        <v>42800</v>
      </c>
      <c r="I242" s="80">
        <f>All_2[[#This Row],[Filled]]-All_2[[#This Row],[Vacant]]</f>
        <v>6</v>
      </c>
      <c r="J242" t="s">
        <v>1634</v>
      </c>
      <c r="L242" t="s">
        <v>1990</v>
      </c>
      <c r="M242" t="s">
        <v>636</v>
      </c>
      <c r="N242" s="4">
        <v>42741</v>
      </c>
      <c r="O242" s="4">
        <v>42753</v>
      </c>
      <c r="P242" s="80">
        <f>All_2[[#This Row],[Filled]] - All_2[[#This Row],[Interview.Date]]</f>
        <v>47</v>
      </c>
      <c r="Q242" s="80">
        <f>All_2[[#This Row],[Filled]]-All_2[[#This Row],[Date.Received]]</f>
        <v>59</v>
      </c>
      <c r="R242" s="80">
        <f>All_2[[#This Row],[Days]] - All_2[[#This Row],[Interview.to.Move.in]]</f>
        <v>-41</v>
      </c>
      <c r="S242" s="80" t="str">
        <f>IF(All_2[[#This Row],[M.O.Date]]&lt;&gt;"","no","Yes")</f>
        <v>Yes</v>
      </c>
      <c r="T242" s="80" t="str">
        <f ca="1">IF(All_2[[#This Row],[Length.of.Stay]]&gt;364,"Yes","no")</f>
        <v>Yes</v>
      </c>
      <c r="U242" s="4"/>
      <c r="V242" s="80">
        <f ca="1">_xlfn.IFS(All_2[[#This Row],[M.O.Date]] = FALSE,TODAY()-All_2[[#This Row],[Filled]],All_2[[#This Row],[Extant]] = "no",All_2[[#This Row],[M.O.Date]] - All_2[[#This Row],[Filled]])</f>
        <v>1061</v>
      </c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>
        <v>1</v>
      </c>
      <c r="AI242" s="6"/>
      <c r="AJ242" s="6"/>
      <c r="AK242" s="6"/>
      <c r="AL242" s="6"/>
      <c r="AM242" s="6">
        <v>1</v>
      </c>
      <c r="AN242" s="6"/>
      <c r="AO242" s="6"/>
      <c r="AP242" s="6"/>
      <c r="AQ242" s="6"/>
      <c r="AR242" s="6">
        <f t="shared" si="6"/>
        <v>2017</v>
      </c>
      <c r="AS242" s="6">
        <f t="shared" si="7"/>
        <v>3</v>
      </c>
    </row>
    <row r="243" spans="1:45">
      <c r="A243" t="s">
        <v>2267</v>
      </c>
      <c r="B243" t="s">
        <v>26</v>
      </c>
      <c r="C243" s="1">
        <v>103</v>
      </c>
      <c r="E243" s="97" t="s">
        <v>966</v>
      </c>
      <c r="F2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43" s="4">
        <v>42735</v>
      </c>
      <c r="H243" s="4">
        <v>42795</v>
      </c>
      <c r="I243" s="80">
        <f>All_2[[#This Row],[Filled]]-All_2[[#This Row],[Vacant]]</f>
        <v>60</v>
      </c>
      <c r="J243" t="s">
        <v>1634</v>
      </c>
      <c r="L243" t="s">
        <v>914</v>
      </c>
      <c r="M243" t="s">
        <v>1638</v>
      </c>
      <c r="N243" s="4">
        <v>42677</v>
      </c>
      <c r="O243" s="4">
        <v>42710</v>
      </c>
      <c r="P243" s="80">
        <f>All_2[[#This Row],[Filled]] - All_2[[#This Row],[Interview.Date]]</f>
        <v>85</v>
      </c>
      <c r="Q243" s="80">
        <f>All_2[[#This Row],[Filled]]-All_2[[#This Row],[Date.Received]]</f>
        <v>118</v>
      </c>
      <c r="R243" s="80">
        <f>All_2[[#This Row],[Days]] - All_2[[#This Row],[Interview.to.Move.in]]</f>
        <v>-25</v>
      </c>
      <c r="S243" s="80" t="str">
        <f>IF(All_2[[#This Row],[M.O.Date]]&lt;&gt;"","no","Yes")</f>
        <v>no</v>
      </c>
      <c r="T243" s="80" t="str">
        <f ca="1">IF(All_2[[#This Row],[Length.of.Stay]]&gt;364,"Yes","no")</f>
        <v>Yes</v>
      </c>
      <c r="U243" s="4">
        <v>43465</v>
      </c>
      <c r="V243" s="80">
        <f ca="1">_xlfn.IFS(All_2[[#This Row],[M.O.Date]] = FALSE,TODAY()-All_2[[#This Row],[Filled]],All_2[[#This Row],[Extant]] = "no",All_2[[#This Row],[M.O.Date]] - All_2[[#This Row],[Filled]])</f>
        <v>670</v>
      </c>
      <c r="W243" t="s">
        <v>969</v>
      </c>
      <c r="X243" s="6">
        <v>1</v>
      </c>
      <c r="Y243" s="6">
        <v>1</v>
      </c>
      <c r="Z243" s="6"/>
      <c r="AA243" s="6"/>
      <c r="AB243" s="6"/>
      <c r="AC243" s="6"/>
      <c r="AD243" s="6"/>
      <c r="AE243" s="6"/>
      <c r="AF243" s="6"/>
      <c r="AG243" s="6"/>
      <c r="AH243" s="6"/>
      <c r="AI243" s="6">
        <v>1</v>
      </c>
      <c r="AJ243" s="6"/>
      <c r="AK243" s="6"/>
      <c r="AL243" s="6"/>
      <c r="AM243" s="6"/>
      <c r="AN243" s="6">
        <v>1</v>
      </c>
      <c r="AO243" s="6"/>
      <c r="AP243" s="6"/>
      <c r="AQ243" s="6"/>
      <c r="AR243" s="6">
        <f t="shared" si="6"/>
        <v>2017</v>
      </c>
      <c r="AS243" s="6">
        <f t="shared" si="7"/>
        <v>3</v>
      </c>
    </row>
    <row r="244" spans="1:45">
      <c r="A244" t="s">
        <v>2266</v>
      </c>
      <c r="B244" t="s">
        <v>15</v>
      </c>
      <c r="C244" s="1">
        <v>502</v>
      </c>
      <c r="E244" s="97" t="s">
        <v>835</v>
      </c>
      <c r="F2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44" s="4">
        <v>42674</v>
      </c>
      <c r="H244" s="4">
        <v>42795</v>
      </c>
      <c r="I244" s="80">
        <f>All_2[[#This Row],[Filled]]-All_2[[#This Row],[Vacant]]</f>
        <v>121</v>
      </c>
      <c r="J244" t="s">
        <v>835</v>
      </c>
      <c r="L244" t="s">
        <v>1822</v>
      </c>
      <c r="M244" t="s">
        <v>835</v>
      </c>
      <c r="N244" s="4">
        <v>42762</v>
      </c>
      <c r="O244" s="4">
        <v>42770</v>
      </c>
      <c r="P244" s="80">
        <f>All_2[[#This Row],[Filled]] - All_2[[#This Row],[Interview.Date]]</f>
        <v>25</v>
      </c>
      <c r="Q244" s="80">
        <f>All_2[[#This Row],[Filled]]-All_2[[#This Row],[Date.Received]]</f>
        <v>33</v>
      </c>
      <c r="R244" s="80">
        <f>All_2[[#This Row],[Days]] - All_2[[#This Row],[Interview.to.Move.in]]</f>
        <v>96</v>
      </c>
      <c r="S244" s="80" t="str">
        <f>IF(All_2[[#This Row],[M.O.Date]]&lt;&gt;"","no","Yes")</f>
        <v>no</v>
      </c>
      <c r="T244" s="80" t="str">
        <f ca="1">IF(All_2[[#This Row],[Length.of.Stay]]&gt;364,"Yes","no")</f>
        <v>Yes</v>
      </c>
      <c r="U244" s="4">
        <v>43404</v>
      </c>
      <c r="V244" s="80">
        <f ca="1">_xlfn.IFS(All_2[[#This Row],[M.O.Date]] = FALSE,TODAY()-All_2[[#This Row],[Filled]],All_2[[#This Row],[Extant]] = "no",All_2[[#This Row],[M.O.Date]] - All_2[[#This Row],[Filled]])</f>
        <v>609</v>
      </c>
      <c r="W244" t="s">
        <v>969</v>
      </c>
      <c r="X244" s="6"/>
      <c r="Y244" s="6">
        <v>1</v>
      </c>
      <c r="Z244" s="6"/>
      <c r="AA244" s="6"/>
      <c r="AB244" s="6"/>
      <c r="AC244" s="6"/>
      <c r="AD244" s="6"/>
      <c r="AE244" s="6"/>
      <c r="AF244" s="6"/>
      <c r="AG244" s="6"/>
      <c r="AH244" s="6">
        <v>1</v>
      </c>
      <c r="AI244" s="6"/>
      <c r="AJ244" s="6"/>
      <c r="AK244" s="6"/>
      <c r="AL244" s="6"/>
      <c r="AM244" s="6"/>
      <c r="AN244" s="6"/>
      <c r="AO244" s="6">
        <v>1</v>
      </c>
      <c r="AP244" s="6"/>
      <c r="AQ244" s="6"/>
      <c r="AR244" s="6">
        <f t="shared" si="6"/>
        <v>2017</v>
      </c>
      <c r="AS244" s="6">
        <f t="shared" si="7"/>
        <v>3</v>
      </c>
    </row>
    <row r="245" spans="1:45">
      <c r="A245" t="s">
        <v>117</v>
      </c>
      <c r="B245" t="s">
        <v>26</v>
      </c>
      <c r="C245" s="1">
        <v>312</v>
      </c>
      <c r="E245" s="97" t="s">
        <v>966</v>
      </c>
      <c r="F2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45" s="4">
        <v>42766</v>
      </c>
      <c r="H245" s="4">
        <v>42795</v>
      </c>
      <c r="I245" s="80">
        <f>All_2[[#This Row],[Filled]]-All_2[[#This Row],[Vacant]]</f>
        <v>29</v>
      </c>
      <c r="J245" t="s">
        <v>812</v>
      </c>
      <c r="L245" t="s">
        <v>111</v>
      </c>
      <c r="M245" t="s">
        <v>2034</v>
      </c>
      <c r="N245" s="4">
        <v>42675</v>
      </c>
      <c r="O245" s="4">
        <v>42684</v>
      </c>
      <c r="P245" s="80">
        <f>All_2[[#This Row],[Filled]] - All_2[[#This Row],[Interview.Date]]</f>
        <v>111</v>
      </c>
      <c r="Q245" s="80">
        <f>All_2[[#This Row],[Filled]]-All_2[[#This Row],[Date.Received]]</f>
        <v>120</v>
      </c>
      <c r="R245" s="80">
        <f>All_2[[#This Row],[Days]] - All_2[[#This Row],[Interview.to.Move.in]]</f>
        <v>-82</v>
      </c>
      <c r="S245" s="80" t="str">
        <f>IF(All_2[[#This Row],[M.O.Date]]&lt;&gt;"","no","Yes")</f>
        <v>no</v>
      </c>
      <c r="T245" s="80" t="str">
        <f ca="1">IF(All_2[[#This Row],[Length.of.Stay]]&gt;364,"Yes","no")</f>
        <v>no</v>
      </c>
      <c r="U245" s="4">
        <v>42886</v>
      </c>
      <c r="V245" s="80">
        <f ca="1">_xlfn.IFS(All_2[[#This Row],[M.O.Date]] = FALSE,TODAY()-All_2[[#This Row],[Filled]],All_2[[#This Row],[Extant]] = "no",All_2[[#This Row],[M.O.Date]] - All_2[[#This Row],[Filled]])</f>
        <v>91</v>
      </c>
      <c r="W245" t="s">
        <v>971</v>
      </c>
      <c r="X245" s="6">
        <v>1</v>
      </c>
      <c r="Y245" s="6">
        <v>1</v>
      </c>
      <c r="Z245" s="6"/>
      <c r="AA245" s="6"/>
      <c r="AB245" s="6"/>
      <c r="AC245" s="6"/>
      <c r="AD245" s="6"/>
      <c r="AE245" s="6"/>
      <c r="AF245" s="6"/>
      <c r="AG245" s="6"/>
      <c r="AH245" s="6">
        <v>1</v>
      </c>
      <c r="AI245" s="6"/>
      <c r="AJ245" s="6"/>
      <c r="AK245" s="6">
        <v>1</v>
      </c>
      <c r="AL245" s="6"/>
      <c r="AM245" s="6"/>
      <c r="AN245" s="6"/>
      <c r="AO245" s="6"/>
      <c r="AP245" s="6"/>
      <c r="AQ245" s="6"/>
      <c r="AR245" s="6">
        <f t="shared" si="6"/>
        <v>2017</v>
      </c>
      <c r="AS245" s="6">
        <f t="shared" si="7"/>
        <v>3</v>
      </c>
    </row>
    <row r="246" spans="1:45">
      <c r="A246" t="s">
        <v>2265</v>
      </c>
      <c r="B246" t="s">
        <v>15</v>
      </c>
      <c r="C246" s="1">
        <v>520</v>
      </c>
      <c r="E246" s="97" t="s">
        <v>695</v>
      </c>
      <c r="F2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46" s="4">
        <v>42735</v>
      </c>
      <c r="H246" s="4">
        <v>42787</v>
      </c>
      <c r="I246" s="80">
        <f>All_2[[#This Row],[Filled]]-All_2[[#This Row],[Vacant]]</f>
        <v>52</v>
      </c>
      <c r="J246" t="s">
        <v>1634</v>
      </c>
      <c r="L246" t="s">
        <v>914</v>
      </c>
      <c r="M246" t="s">
        <v>1638</v>
      </c>
      <c r="N246" s="4">
        <v>42752</v>
      </c>
      <c r="O246" s="4">
        <v>42760</v>
      </c>
      <c r="P246" s="80">
        <f>All_2[[#This Row],[Filled]] - All_2[[#This Row],[Interview.Date]]</f>
        <v>27</v>
      </c>
      <c r="Q246" s="80">
        <f>All_2[[#This Row],[Filled]]-All_2[[#This Row],[Date.Received]]</f>
        <v>35</v>
      </c>
      <c r="R246" s="80">
        <f>All_2[[#This Row],[Days]] - All_2[[#This Row],[Interview.to.Move.in]]</f>
        <v>25</v>
      </c>
      <c r="S246" s="80" t="str">
        <f>IF(All_2[[#This Row],[M.O.Date]]&lt;&gt;"","no","Yes")</f>
        <v>no</v>
      </c>
      <c r="T246" s="80" t="str">
        <f ca="1">IF(All_2[[#This Row],[Length.of.Stay]]&gt;364,"Yes","no")</f>
        <v>no</v>
      </c>
      <c r="U246" s="4">
        <v>42886</v>
      </c>
      <c r="V246" s="80">
        <f ca="1">_xlfn.IFS(All_2[[#This Row],[M.O.Date]] = FALSE,TODAY()-All_2[[#This Row],[Filled]],All_2[[#This Row],[Extant]] = "no",All_2[[#This Row],[M.O.Date]] - All_2[[#This Row],[Filled]])</f>
        <v>99</v>
      </c>
      <c r="W246" t="s">
        <v>125</v>
      </c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>
        <v>1</v>
      </c>
      <c r="AI246" s="6"/>
      <c r="AJ246" s="6"/>
      <c r="AK246" s="6"/>
      <c r="AL246" s="6"/>
      <c r="AM246" s="6"/>
      <c r="AN246" s="6"/>
      <c r="AO246" s="6"/>
      <c r="AP246" s="6">
        <v>1</v>
      </c>
      <c r="AQ246" s="6"/>
      <c r="AR246" s="6">
        <f t="shared" si="6"/>
        <v>2017</v>
      </c>
      <c r="AS246" s="6">
        <f t="shared" si="7"/>
        <v>2</v>
      </c>
    </row>
    <row r="247" spans="1:45">
      <c r="A247" t="s">
        <v>2264</v>
      </c>
      <c r="B247" t="s">
        <v>37</v>
      </c>
      <c r="C247" s="1">
        <v>102</v>
      </c>
      <c r="D247" s="1">
        <v>3218</v>
      </c>
      <c r="E247" s="97" t="s">
        <v>695</v>
      </c>
      <c r="F2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47" s="4">
        <v>42704</v>
      </c>
      <c r="H247" s="4">
        <v>42782</v>
      </c>
      <c r="I247" s="80">
        <f>All_2[[#This Row],[Filled]]-All_2[[#This Row],[Vacant]]</f>
        <v>78</v>
      </c>
      <c r="J247" t="s">
        <v>1634</v>
      </c>
      <c r="K247" s="89"/>
      <c r="L247" s="89" t="s">
        <v>111</v>
      </c>
      <c r="M247" t="s">
        <v>2034</v>
      </c>
      <c r="N247" s="131">
        <v>42752</v>
      </c>
      <c r="O247" s="131">
        <v>42765</v>
      </c>
      <c r="P247" s="80">
        <f>All_2[[#This Row],[Filled]] - All_2[[#This Row],[Interview.Date]]</f>
        <v>17</v>
      </c>
      <c r="Q247" s="80">
        <f>All_2[[#This Row],[Filled]]-All_2[[#This Row],[Date.Received]]</f>
        <v>30</v>
      </c>
      <c r="R247" s="80">
        <f>All_2[[#This Row],[Days]] - All_2[[#This Row],[Interview.to.Move.in]]</f>
        <v>61</v>
      </c>
      <c r="S247" s="80" t="str">
        <f>IF(All_2[[#This Row],[M.O.Date]]&lt;&gt;"","no","Yes")</f>
        <v>Yes</v>
      </c>
      <c r="T247" s="80" t="str">
        <f ca="1">IF(All_2[[#This Row],[Length.of.Stay]]&gt;364,"Yes","no")</f>
        <v>Yes</v>
      </c>
      <c r="V247" s="80">
        <f ca="1">_xlfn.IFS(All_2[[#This Row],[M.O.Date]] = FALSE,TODAY()-All_2[[#This Row],[Filled]],All_2[[#This Row],[Extant]] = "no",All_2[[#This Row],[M.O.Date]] - All_2[[#This Row],[Filled]])</f>
        <v>1079</v>
      </c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>
        <v>1</v>
      </c>
      <c r="AJ247" s="6"/>
      <c r="AK247" s="6"/>
      <c r="AL247" s="6"/>
      <c r="AM247" s="6">
        <v>1</v>
      </c>
      <c r="AN247" s="6"/>
      <c r="AO247" s="6"/>
      <c r="AP247" s="6"/>
      <c r="AQ247" s="6"/>
      <c r="AR247" s="6">
        <f t="shared" si="6"/>
        <v>2017</v>
      </c>
      <c r="AS247" s="6">
        <f t="shared" si="7"/>
        <v>2</v>
      </c>
    </row>
    <row r="248" spans="1:45">
      <c r="A248" t="s">
        <v>2263</v>
      </c>
      <c r="B248" t="s">
        <v>1151</v>
      </c>
      <c r="C248" s="129">
        <v>109</v>
      </c>
      <c r="D248" s="129"/>
      <c r="E248" s="97" t="s">
        <v>833</v>
      </c>
      <c r="F248" s="80" t="s">
        <v>1150</v>
      </c>
      <c r="G248" s="4">
        <v>42704</v>
      </c>
      <c r="H248" s="4">
        <v>42782</v>
      </c>
      <c r="I248" s="80">
        <f>All_2[[#This Row],[Filled]]-All_2[[#This Row],[Vacant]]</f>
        <v>78</v>
      </c>
      <c r="J248" t="s">
        <v>812</v>
      </c>
      <c r="L248" t="s">
        <v>2103</v>
      </c>
      <c r="M248" t="s">
        <v>2056</v>
      </c>
      <c r="N248" s="4">
        <v>42758</v>
      </c>
      <c r="O248" s="4">
        <v>42761</v>
      </c>
      <c r="P248" s="80">
        <f>All_2[[#This Row],[Filled]] - All_2[[#This Row],[Interview.Date]]</f>
        <v>21</v>
      </c>
      <c r="Q248" s="80">
        <f>All_2[[#This Row],[Filled]]-All_2[[#This Row],[Date.Received]]</f>
        <v>24</v>
      </c>
      <c r="R248" s="80">
        <f>All_2[[#This Row],[Days]] - All_2[[#This Row],[Interview.to.Move.in]]</f>
        <v>57</v>
      </c>
      <c r="S248" s="80" t="str">
        <f>IF(All_2[[#This Row],[M.O.Date]]&lt;&gt;"","no","Yes")</f>
        <v>Yes</v>
      </c>
      <c r="T248" s="80" t="str">
        <f ca="1">IF(All_2[[#This Row],[Length.of.Stay]]&gt;364,"Yes","no")</f>
        <v>Yes</v>
      </c>
      <c r="V248" s="80">
        <f ca="1">_xlfn.IFS(All_2[[#This Row],[M.O.Date]] = FALSE,TODAY()-All_2[[#This Row],[Filled]],All_2[[#This Row],[Extant]] = "no",All_2[[#This Row],[M.O.Date]] - All_2[[#This Row],[Filled]])</f>
        <v>1079</v>
      </c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>
        <v>1</v>
      </c>
      <c r="AJ248" s="6"/>
      <c r="AK248" s="6"/>
      <c r="AL248" s="6"/>
      <c r="AM248" s="6"/>
      <c r="AN248" s="6"/>
      <c r="AO248" s="6">
        <v>1</v>
      </c>
      <c r="AP248" s="6"/>
      <c r="AQ248" s="6"/>
      <c r="AR248" s="6">
        <f t="shared" si="6"/>
        <v>2017</v>
      </c>
      <c r="AS248" s="6">
        <f t="shared" si="7"/>
        <v>2</v>
      </c>
    </row>
    <row r="249" spans="1:45">
      <c r="A249" t="s">
        <v>2262</v>
      </c>
      <c r="B249" t="s">
        <v>15</v>
      </c>
      <c r="C249" s="1">
        <v>421</v>
      </c>
      <c r="E249" s="97" t="s">
        <v>695</v>
      </c>
      <c r="F2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49" s="4">
        <v>42766</v>
      </c>
      <c r="H249" s="4">
        <v>42782</v>
      </c>
      <c r="I249" s="80">
        <f>All_2[[#This Row],[Filled]]-All_2[[#This Row],[Vacant]]</f>
        <v>16</v>
      </c>
      <c r="J249" t="s">
        <v>2162</v>
      </c>
      <c r="L249" t="s">
        <v>2161</v>
      </c>
      <c r="M249" t="s">
        <v>636</v>
      </c>
      <c r="N249" s="4">
        <v>42765</v>
      </c>
      <c r="O249" s="4">
        <v>42765</v>
      </c>
      <c r="P249" s="80">
        <f>All_2[[#This Row],[Filled]] - All_2[[#This Row],[Interview.Date]]</f>
        <v>17</v>
      </c>
      <c r="Q249" s="80">
        <f>All_2[[#This Row],[Filled]]-All_2[[#This Row],[Date.Received]]</f>
        <v>17</v>
      </c>
      <c r="R249" s="80">
        <f>All_2[[#This Row],[Days]] - All_2[[#This Row],[Interview.to.Move.in]]</f>
        <v>-1</v>
      </c>
      <c r="S249" s="80" t="str">
        <f>IF(All_2[[#This Row],[M.O.Date]]&lt;&gt;"","no","Yes")</f>
        <v>no</v>
      </c>
      <c r="T249" s="80" t="str">
        <f ca="1">IF(All_2[[#This Row],[Length.of.Stay]]&gt;364,"Yes","no")</f>
        <v>no</v>
      </c>
      <c r="U249" s="4">
        <v>42947</v>
      </c>
      <c r="V249" s="80">
        <f ca="1">_xlfn.IFS(All_2[[#This Row],[M.O.Date]] = FALSE,TODAY()-All_2[[#This Row],[Filled]],All_2[[#This Row],[Extant]] = "no",All_2[[#This Row],[M.O.Date]] - All_2[[#This Row],[Filled]])</f>
        <v>165</v>
      </c>
      <c r="W249" t="s">
        <v>125</v>
      </c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>
        <v>1</v>
      </c>
      <c r="AJ249" s="6"/>
      <c r="AK249" s="6"/>
      <c r="AL249" s="6"/>
      <c r="AM249" s="6"/>
      <c r="AN249" s="6"/>
      <c r="AO249" s="6">
        <v>1</v>
      </c>
      <c r="AP249" s="6"/>
      <c r="AQ249" s="6"/>
      <c r="AR249" s="6">
        <f t="shared" si="6"/>
        <v>2017</v>
      </c>
      <c r="AS249" s="6">
        <f t="shared" si="7"/>
        <v>2</v>
      </c>
    </row>
    <row r="250" spans="1:45">
      <c r="A250" t="s">
        <v>2261</v>
      </c>
      <c r="B250" t="s">
        <v>15</v>
      </c>
      <c r="C250" s="1">
        <v>517</v>
      </c>
      <c r="E250" s="97" t="s">
        <v>695</v>
      </c>
      <c r="F2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50" s="4">
        <v>42735</v>
      </c>
      <c r="H250" s="4">
        <v>42781</v>
      </c>
      <c r="I250" s="80">
        <f>All_2[[#This Row],[Filled]]-All_2[[#This Row],[Vacant]]</f>
        <v>46</v>
      </c>
      <c r="J250" t="s">
        <v>1634</v>
      </c>
      <c r="L250" t="s">
        <v>1914</v>
      </c>
      <c r="M250" t="s">
        <v>1638</v>
      </c>
      <c r="N250" s="4">
        <v>42677</v>
      </c>
      <c r="O250" s="4">
        <v>42724</v>
      </c>
      <c r="P250" s="80">
        <f>All_2[[#This Row],[Filled]] - All_2[[#This Row],[Interview.Date]]</f>
        <v>57</v>
      </c>
      <c r="Q250" s="80">
        <f>All_2[[#This Row],[Filled]]-All_2[[#This Row],[Date.Received]]</f>
        <v>104</v>
      </c>
      <c r="R250" s="80">
        <f>All_2[[#This Row],[Days]] - All_2[[#This Row],[Interview.to.Move.in]]</f>
        <v>-11</v>
      </c>
      <c r="S250" s="80" t="str">
        <f>IF(All_2[[#This Row],[M.O.Date]]&lt;&gt;"","no","Yes")</f>
        <v>no</v>
      </c>
      <c r="T250" s="80" t="str">
        <f ca="1">IF(All_2[[#This Row],[Length.of.Stay]]&gt;364,"Yes","no")</f>
        <v>Yes</v>
      </c>
      <c r="U250" s="4">
        <v>43615</v>
      </c>
      <c r="V250" s="80">
        <f ca="1">_xlfn.IFS(All_2[[#This Row],[M.O.Date]] = FALSE,TODAY()-All_2[[#This Row],[Filled]],All_2[[#This Row],[Extant]] = "no",All_2[[#This Row],[M.O.Date]] - All_2[[#This Row],[Filled]])</f>
        <v>834</v>
      </c>
      <c r="W250" t="s">
        <v>971</v>
      </c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>
        <v>1</v>
      </c>
      <c r="AJ250" s="6"/>
      <c r="AK250" s="6"/>
      <c r="AL250" s="6"/>
      <c r="AM250" s="6"/>
      <c r="AN250" s="6"/>
      <c r="AO250" s="6">
        <v>1</v>
      </c>
      <c r="AP250" s="6"/>
      <c r="AQ250" s="6"/>
      <c r="AR250" s="6">
        <f t="shared" si="6"/>
        <v>2017</v>
      </c>
      <c r="AS250" s="6">
        <f t="shared" si="7"/>
        <v>2</v>
      </c>
    </row>
    <row r="251" spans="1:45">
      <c r="A251" t="s">
        <v>2260</v>
      </c>
      <c r="B251" t="s">
        <v>821</v>
      </c>
      <c r="C251" s="1">
        <v>1493</v>
      </c>
      <c r="E251" s="97" t="s">
        <v>833</v>
      </c>
      <c r="F2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51" s="4">
        <v>42735</v>
      </c>
      <c r="H251" s="4">
        <v>42780</v>
      </c>
      <c r="I251" s="80">
        <f>All_2[[#This Row],[Filled]]-All_2[[#This Row],[Vacant]]</f>
        <v>45</v>
      </c>
      <c r="J251" t="s">
        <v>812</v>
      </c>
      <c r="L251" t="s">
        <v>2052</v>
      </c>
      <c r="M251" t="s">
        <v>812</v>
      </c>
      <c r="N251" s="4">
        <v>42709</v>
      </c>
      <c r="O251" s="4">
        <v>42725</v>
      </c>
      <c r="P251" s="80">
        <f>All_2[[#This Row],[Filled]] - All_2[[#This Row],[Interview.Date]]</f>
        <v>55</v>
      </c>
      <c r="Q251" s="80">
        <f>All_2[[#This Row],[Filled]]-All_2[[#This Row],[Date.Received]]</f>
        <v>71</v>
      </c>
      <c r="R251" s="80">
        <f>All_2[[#This Row],[Days]] - All_2[[#This Row],[Interview.to.Move.in]]</f>
        <v>-10</v>
      </c>
      <c r="S251" s="80" t="str">
        <f>IF(All_2[[#This Row],[M.O.Date]]&lt;&gt;"","no","Yes")</f>
        <v>Yes</v>
      </c>
      <c r="T251" s="80" t="str">
        <f ca="1">IF(All_2[[#This Row],[Length.of.Stay]]&gt;364,"Yes","no")</f>
        <v>Yes</v>
      </c>
      <c r="V251" s="80">
        <f ca="1">_xlfn.IFS(All_2[[#This Row],[M.O.Date]] = FALSE,TODAY()-All_2[[#This Row],[Filled]],All_2[[#This Row],[Extant]] = "no",All_2[[#This Row],[M.O.Date]] - All_2[[#This Row],[Filled]])</f>
        <v>1081</v>
      </c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>
        <v>1</v>
      </c>
      <c r="AJ251" s="6"/>
      <c r="AK251" s="6"/>
      <c r="AL251" s="6"/>
      <c r="AM251" s="6">
        <v>1</v>
      </c>
      <c r="AN251" s="6"/>
      <c r="AO251" s="6"/>
      <c r="AP251" s="6"/>
      <c r="AQ251" s="6"/>
      <c r="AR251" s="6">
        <f t="shared" si="6"/>
        <v>2017</v>
      </c>
      <c r="AS251" s="6">
        <f t="shared" si="7"/>
        <v>2</v>
      </c>
    </row>
    <row r="252" spans="1:45">
      <c r="A252" t="s">
        <v>2259</v>
      </c>
      <c r="B252" t="s">
        <v>993</v>
      </c>
      <c r="C252" s="1">
        <v>203</v>
      </c>
      <c r="E252" s="97" t="s">
        <v>144</v>
      </c>
      <c r="F2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52" s="4">
        <v>42674</v>
      </c>
      <c r="H252" s="4">
        <v>42779</v>
      </c>
      <c r="I252" s="80">
        <f>All_2[[#This Row],[Filled]]-All_2[[#This Row],[Vacant]]</f>
        <v>105</v>
      </c>
      <c r="J252" t="s">
        <v>812</v>
      </c>
      <c r="L252" t="s">
        <v>2258</v>
      </c>
      <c r="M252" t="s">
        <v>812</v>
      </c>
      <c r="N252" s="4">
        <v>42748</v>
      </c>
      <c r="O252" s="4">
        <v>42753</v>
      </c>
      <c r="P252" s="80">
        <f>All_2[[#This Row],[Filled]] - All_2[[#This Row],[Interview.Date]]</f>
        <v>26</v>
      </c>
      <c r="Q252" s="80">
        <f>All_2[[#This Row],[Filled]]-All_2[[#This Row],[Date.Received]]</f>
        <v>31</v>
      </c>
      <c r="R252" s="80">
        <f>All_2[[#This Row],[Days]] - All_2[[#This Row],[Interview.to.Move.in]]</f>
        <v>79</v>
      </c>
      <c r="S252" s="80" t="str">
        <f>IF(All_2[[#This Row],[M.O.Date]]&lt;&gt;"","no","Yes")</f>
        <v>no</v>
      </c>
      <c r="T252" s="80" t="str">
        <f ca="1">IF(All_2[[#This Row],[Length.of.Stay]]&gt;364,"Yes","no")</f>
        <v>no</v>
      </c>
      <c r="U252" s="4">
        <v>43069</v>
      </c>
      <c r="V252" s="80">
        <f ca="1">_xlfn.IFS(All_2[[#This Row],[M.O.Date]] = FALSE,TODAY()-All_2[[#This Row],[Filled]],All_2[[#This Row],[Extant]] = "no",All_2[[#This Row],[M.O.Date]] - All_2[[#This Row],[Filled]])</f>
        <v>290</v>
      </c>
      <c r="W252" t="s">
        <v>53</v>
      </c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>
        <v>1</v>
      </c>
      <c r="AJ252" s="6"/>
      <c r="AK252" s="6"/>
      <c r="AL252" s="6"/>
      <c r="AM252" s="6"/>
      <c r="AN252" s="6"/>
      <c r="AO252" s="6">
        <v>1</v>
      </c>
      <c r="AP252" s="6"/>
      <c r="AQ252" s="6"/>
      <c r="AR252" s="6">
        <f t="shared" si="6"/>
        <v>2017</v>
      </c>
      <c r="AS252" s="6">
        <f t="shared" si="7"/>
        <v>2</v>
      </c>
    </row>
    <row r="253" spans="1:45">
      <c r="A253" t="s">
        <v>2257</v>
      </c>
      <c r="B253" t="s">
        <v>832</v>
      </c>
      <c r="C253" s="1" t="s">
        <v>986</v>
      </c>
      <c r="E253" s="97" t="s">
        <v>718</v>
      </c>
      <c r="F2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53" s="4">
        <v>42674</v>
      </c>
      <c r="H253" s="4">
        <v>42767</v>
      </c>
      <c r="I253" s="80">
        <f>All_2[[#This Row],[Filled]]-All_2[[#This Row],[Vacant]]</f>
        <v>93</v>
      </c>
      <c r="J253" t="s">
        <v>1033</v>
      </c>
      <c r="K253" t="s">
        <v>143</v>
      </c>
      <c r="L253" t="s">
        <v>1416</v>
      </c>
      <c r="M253" t="s">
        <v>1415</v>
      </c>
      <c r="N253" s="4"/>
      <c r="O253" s="4">
        <v>42717</v>
      </c>
      <c r="P253" s="80">
        <f>All_2[[#This Row],[Filled]] - All_2[[#This Row],[Interview.Date]]</f>
        <v>50</v>
      </c>
      <c r="Q253" s="80"/>
      <c r="R253" s="80">
        <f>All_2[[#This Row],[Days]] - All_2[[#This Row],[Interview.to.Move.in]]</f>
        <v>43</v>
      </c>
      <c r="S253" s="80" t="str">
        <f>IF(All_2[[#This Row],[M.O.Date]]&lt;&gt;"","no","Yes")</f>
        <v>Yes</v>
      </c>
      <c r="T253" s="80" t="str">
        <f ca="1">IF(All_2[[#This Row],[Length.of.Stay]]&gt;364,"Yes","no")</f>
        <v>Yes</v>
      </c>
      <c r="V253" s="80">
        <f ca="1">_xlfn.IFS(All_2[[#This Row],[M.O.Date]] = FALSE,TODAY()-All_2[[#This Row],[Filled]],All_2[[#This Row],[Extant]] = "no",All_2[[#This Row],[M.O.Date]] - All_2[[#This Row],[Filled]])</f>
        <v>1094</v>
      </c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>
        <v>1</v>
      </c>
      <c r="AJ253" s="6"/>
      <c r="AK253" s="6"/>
      <c r="AL253" s="6"/>
      <c r="AM253" s="6">
        <v>1</v>
      </c>
      <c r="AN253" s="6"/>
      <c r="AO253" s="6"/>
      <c r="AP253" s="6"/>
      <c r="AQ253" s="6"/>
      <c r="AR253" s="6">
        <f t="shared" si="6"/>
        <v>2017</v>
      </c>
      <c r="AS253" s="6">
        <f t="shared" si="7"/>
        <v>2</v>
      </c>
    </row>
    <row r="254" spans="1:45">
      <c r="A254" t="s">
        <v>1894</v>
      </c>
      <c r="B254" t="s">
        <v>26</v>
      </c>
      <c r="C254" s="1">
        <v>318</v>
      </c>
      <c r="E254" s="97" t="s">
        <v>966</v>
      </c>
      <c r="F2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54" s="4">
        <v>42734</v>
      </c>
      <c r="H254" s="4">
        <v>42767</v>
      </c>
      <c r="I254" s="80">
        <f>All_2[[#This Row],[Filled]]-All_2[[#This Row],[Vacant]]</f>
        <v>33</v>
      </c>
      <c r="J254" t="s">
        <v>1033</v>
      </c>
      <c r="K254" t="s">
        <v>1032</v>
      </c>
      <c r="O254" s="4">
        <v>42644</v>
      </c>
      <c r="P254" s="80">
        <f>All_2[[#This Row],[Filled]] - All_2[[#This Row],[Interview.Date]]</f>
        <v>123</v>
      </c>
      <c r="Q254" s="80"/>
      <c r="R254" s="80">
        <f>All_2[[#This Row],[Days]] - All_2[[#This Row],[Interview.to.Move.in]]</f>
        <v>-90</v>
      </c>
      <c r="S254" s="80" t="str">
        <f>IF(All_2[[#This Row],[M.O.Date]]&lt;&gt;"","no","Yes")</f>
        <v>no</v>
      </c>
      <c r="T254" s="80" t="str">
        <f ca="1">IF(All_2[[#This Row],[Length.of.Stay]]&gt;364,"Yes","no")</f>
        <v>Yes</v>
      </c>
      <c r="U254" s="4">
        <v>43190</v>
      </c>
      <c r="V254" s="80">
        <f ca="1">_xlfn.IFS(All_2[[#This Row],[M.O.Date]] = FALSE,TODAY()-All_2[[#This Row],[Filled]],All_2[[#This Row],[Extant]] = "no",All_2[[#This Row],[M.O.Date]] - All_2[[#This Row],[Filled]])</f>
        <v>423</v>
      </c>
      <c r="W254" t="s">
        <v>969</v>
      </c>
      <c r="X254" s="6"/>
      <c r="Y254" s="6">
        <v>1</v>
      </c>
      <c r="Z254" s="6"/>
      <c r="AA254" s="6"/>
      <c r="AB254" s="6"/>
      <c r="AC254" s="6"/>
      <c r="AD254" s="6"/>
      <c r="AE254" s="6"/>
      <c r="AF254" s="6"/>
      <c r="AG254" s="6"/>
      <c r="AH254" s="6">
        <v>1</v>
      </c>
      <c r="AI254" s="6"/>
      <c r="AJ254" s="6"/>
      <c r="AK254" s="6"/>
      <c r="AL254" s="6"/>
      <c r="AM254" s="6">
        <v>1</v>
      </c>
      <c r="AN254" s="6"/>
      <c r="AO254" s="6"/>
      <c r="AP254" s="6"/>
      <c r="AQ254" s="6"/>
      <c r="AR254" s="6">
        <f t="shared" si="6"/>
        <v>2017</v>
      </c>
      <c r="AS254" s="6">
        <f t="shared" si="7"/>
        <v>2</v>
      </c>
    </row>
    <row r="255" spans="1:45">
      <c r="A255" t="s">
        <v>24</v>
      </c>
      <c r="B255" t="s">
        <v>26</v>
      </c>
      <c r="C255" s="1">
        <v>317</v>
      </c>
      <c r="E255" s="97" t="s">
        <v>1922</v>
      </c>
      <c r="F2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55" s="4">
        <v>42704</v>
      </c>
      <c r="H255" s="4">
        <v>42767</v>
      </c>
      <c r="I255" s="80">
        <f>All_2[[#This Row],[Filled]]-All_2[[#This Row],[Vacant]]</f>
        <v>63</v>
      </c>
      <c r="J255" t="s">
        <v>1922</v>
      </c>
      <c r="L255" t="s">
        <v>685</v>
      </c>
      <c r="M255" t="s">
        <v>636</v>
      </c>
      <c r="N255" s="4">
        <v>42549</v>
      </c>
      <c r="O255" s="4">
        <v>42648</v>
      </c>
      <c r="P255" s="80">
        <f>All_2[[#This Row],[Filled]] - All_2[[#This Row],[Interview.Date]]</f>
        <v>119</v>
      </c>
      <c r="Q255" s="80">
        <f>All_2[[#This Row],[Filled]]-All_2[[#This Row],[Date.Received]]</f>
        <v>218</v>
      </c>
      <c r="R255" s="80">
        <f>All_2[[#This Row],[Days]] - All_2[[#This Row],[Interview.to.Move.in]]</f>
        <v>-56</v>
      </c>
      <c r="S255" s="80" t="str">
        <f>IF(All_2[[#This Row],[M.O.Date]]&lt;&gt;"","no","Yes")</f>
        <v>no</v>
      </c>
      <c r="T255" s="80" t="str">
        <f ca="1">IF(All_2[[#This Row],[Length.of.Stay]]&gt;364,"Yes","no")</f>
        <v>no</v>
      </c>
      <c r="U255" s="4">
        <v>43131</v>
      </c>
      <c r="V255" s="80">
        <f ca="1">_xlfn.IFS(All_2[[#This Row],[M.O.Date]] = FALSE,TODAY()-All_2[[#This Row],[Filled]],All_2[[#This Row],[Extant]] = "no",All_2[[#This Row],[M.O.Date]] - All_2[[#This Row],[Filled]])</f>
        <v>364</v>
      </c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>
        <v>1</v>
      </c>
      <c r="AJ255" s="6"/>
      <c r="AK255" s="6">
        <v>1</v>
      </c>
      <c r="AL255" s="6"/>
      <c r="AM255" s="6"/>
      <c r="AN255" s="6"/>
      <c r="AO255" s="6"/>
      <c r="AP255" s="6"/>
      <c r="AQ255" s="6"/>
      <c r="AR255" s="6">
        <f t="shared" si="6"/>
        <v>2017</v>
      </c>
      <c r="AS255" s="6">
        <f t="shared" si="7"/>
        <v>2</v>
      </c>
    </row>
    <row r="256" spans="1:45">
      <c r="A256" t="s">
        <v>2256</v>
      </c>
      <c r="B256" t="s">
        <v>15</v>
      </c>
      <c r="C256" s="1">
        <v>321</v>
      </c>
      <c r="E256" s="97" t="s">
        <v>695</v>
      </c>
      <c r="F2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56" s="4">
        <v>42674</v>
      </c>
      <c r="H256" s="4">
        <v>42760</v>
      </c>
      <c r="I256" s="80">
        <f>All_2[[#This Row],[Filled]]-All_2[[#This Row],[Vacant]]</f>
        <v>86</v>
      </c>
      <c r="J256" t="s">
        <v>812</v>
      </c>
      <c r="L256" t="s">
        <v>119</v>
      </c>
      <c r="M256" t="s">
        <v>1734</v>
      </c>
      <c r="N256" s="4">
        <v>42670</v>
      </c>
      <c r="O256" s="4">
        <v>42717</v>
      </c>
      <c r="P256" s="80">
        <f>All_2[[#This Row],[Filled]] - All_2[[#This Row],[Interview.Date]]</f>
        <v>43</v>
      </c>
      <c r="Q256" s="80">
        <f>All_2[[#This Row],[Filled]]-All_2[[#This Row],[Date.Received]]</f>
        <v>90</v>
      </c>
      <c r="R256" s="80">
        <f>All_2[[#This Row],[Days]] - All_2[[#This Row],[Interview.to.Move.in]]</f>
        <v>43</v>
      </c>
      <c r="S256" s="80" t="str">
        <f>IF(All_2[[#This Row],[M.O.Date]]&lt;&gt;"","no","Yes")</f>
        <v>no</v>
      </c>
      <c r="T256" s="80" t="str">
        <f ca="1">IF(All_2[[#This Row],[Length.of.Stay]]&gt;364,"Yes","no")</f>
        <v>no</v>
      </c>
      <c r="U256" s="4">
        <v>42947</v>
      </c>
      <c r="V256" s="80">
        <f ca="1">_xlfn.IFS(All_2[[#This Row],[M.O.Date]] = FALSE,TODAY()-All_2[[#This Row],[Filled]],All_2[[#This Row],[Extant]] = "no",All_2[[#This Row],[M.O.Date]] - All_2[[#This Row],[Filled]])</f>
        <v>187</v>
      </c>
      <c r="W256" t="s">
        <v>125</v>
      </c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>
        <v>1</v>
      </c>
      <c r="AI256" s="6"/>
      <c r="AJ256" s="6"/>
      <c r="AK256" s="6"/>
      <c r="AL256" s="6"/>
      <c r="AM256" s="6"/>
      <c r="AN256" s="6"/>
      <c r="AO256" s="6">
        <v>1</v>
      </c>
      <c r="AP256" s="6"/>
      <c r="AQ256" s="6">
        <v>1</v>
      </c>
      <c r="AR256" s="6">
        <f t="shared" si="6"/>
        <v>2017</v>
      </c>
      <c r="AS256" s="6">
        <f t="shared" si="7"/>
        <v>1</v>
      </c>
    </row>
    <row r="257" spans="1:45">
      <c r="A257" t="s">
        <v>98</v>
      </c>
      <c r="B257" t="s">
        <v>37</v>
      </c>
      <c r="C257" s="1">
        <v>103</v>
      </c>
      <c r="D257" s="1">
        <v>3210</v>
      </c>
      <c r="E257" s="97" t="s">
        <v>695</v>
      </c>
      <c r="F2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57" s="4">
        <v>42674</v>
      </c>
      <c r="H257" s="4">
        <v>42758</v>
      </c>
      <c r="I257" s="80">
        <f>All_2[[#This Row],[Filled]]-All_2[[#This Row],[Vacant]]</f>
        <v>84</v>
      </c>
      <c r="J257" t="s">
        <v>812</v>
      </c>
      <c r="K257" s="89"/>
      <c r="L257" s="89" t="s">
        <v>6</v>
      </c>
      <c r="M257" t="s">
        <v>1734</v>
      </c>
      <c r="N257" s="131">
        <v>42636</v>
      </c>
      <c r="O257" s="131">
        <v>42712</v>
      </c>
      <c r="P257" s="80">
        <f>All_2[[#This Row],[Filled]] - All_2[[#This Row],[Interview.Date]]</f>
        <v>46</v>
      </c>
      <c r="Q257" s="80">
        <f>All_2[[#This Row],[Filled]]-All_2[[#This Row],[Date.Received]]</f>
        <v>122</v>
      </c>
      <c r="R257" s="80">
        <f>All_2[[#This Row],[Days]] - All_2[[#This Row],[Interview.to.Move.in]]</f>
        <v>38</v>
      </c>
      <c r="S257" s="80" t="str">
        <f>IF(All_2[[#This Row],[M.O.Date]]&lt;&gt;"","no","Yes")</f>
        <v>no</v>
      </c>
      <c r="T257" s="80" t="str">
        <f ca="1">IF(All_2[[#This Row],[Length.of.Stay]]&gt;364,"Yes","no")</f>
        <v>Yes</v>
      </c>
      <c r="U257" s="4">
        <v>43221</v>
      </c>
      <c r="V257" s="80">
        <f ca="1">_xlfn.IFS(All_2[[#This Row],[M.O.Date]] = FALSE,TODAY()-All_2[[#This Row],[Filled]],All_2[[#This Row],[Extant]] = "no",All_2[[#This Row],[M.O.Date]] - All_2[[#This Row],[Filled]])</f>
        <v>463</v>
      </c>
      <c r="W257" t="s">
        <v>969</v>
      </c>
      <c r="X257" s="6"/>
      <c r="Y257" s="6">
        <v>1</v>
      </c>
      <c r="Z257" s="6"/>
      <c r="AA257" s="6"/>
      <c r="AB257" s="6"/>
      <c r="AC257" s="6"/>
      <c r="AD257" s="6">
        <v>1</v>
      </c>
      <c r="AE257" s="6"/>
      <c r="AF257" s="6"/>
      <c r="AG257" s="6"/>
      <c r="AH257" s="6"/>
      <c r="AI257" s="6">
        <v>1</v>
      </c>
      <c r="AJ257" s="6"/>
      <c r="AK257" s="6"/>
      <c r="AL257" s="6"/>
      <c r="AM257" s="6">
        <v>1</v>
      </c>
      <c r="AN257" s="6"/>
      <c r="AO257" s="6"/>
      <c r="AP257" s="6"/>
      <c r="AQ257" s="6"/>
      <c r="AR257" s="6">
        <f t="shared" si="6"/>
        <v>2017</v>
      </c>
      <c r="AS257" s="6">
        <f t="shared" si="7"/>
        <v>1</v>
      </c>
    </row>
    <row r="258" spans="1:45">
      <c r="A258" t="s">
        <v>2255</v>
      </c>
      <c r="B258" t="s">
        <v>15</v>
      </c>
      <c r="C258" s="1">
        <v>512</v>
      </c>
      <c r="E258" s="97" t="s">
        <v>695</v>
      </c>
      <c r="F2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58" s="4">
        <v>42613</v>
      </c>
      <c r="H258" s="4">
        <v>42753</v>
      </c>
      <c r="I258" s="80">
        <f>All_2[[#This Row],[Filled]]-All_2[[#This Row],[Vacant]]</f>
        <v>140</v>
      </c>
      <c r="J258" t="s">
        <v>1634</v>
      </c>
      <c r="L258" t="s">
        <v>846</v>
      </c>
      <c r="M258" t="s">
        <v>1638</v>
      </c>
      <c r="N258" s="4">
        <v>42677</v>
      </c>
      <c r="O258" s="4">
        <v>42689</v>
      </c>
      <c r="P258" s="80">
        <f>All_2[[#This Row],[Filled]] - All_2[[#This Row],[Interview.Date]]</f>
        <v>64</v>
      </c>
      <c r="Q258" s="80">
        <f>All_2[[#This Row],[Filled]]-All_2[[#This Row],[Date.Received]]</f>
        <v>76</v>
      </c>
      <c r="R258" s="80">
        <f>All_2[[#This Row],[Days]] - All_2[[#This Row],[Interview.to.Move.in]]</f>
        <v>76</v>
      </c>
      <c r="S258" s="80" t="str">
        <f>IF(All_2[[#This Row],[M.O.Date]]&lt;&gt;"","no","Yes")</f>
        <v>no</v>
      </c>
      <c r="T258" s="80" t="str">
        <f ca="1">IF(All_2[[#This Row],[Length.of.Stay]]&gt;364,"Yes","no")</f>
        <v>Yes</v>
      </c>
      <c r="U258" s="4">
        <v>43190</v>
      </c>
      <c r="V258" s="80">
        <f ca="1">_xlfn.IFS(All_2[[#This Row],[M.O.Date]] = FALSE,TODAY()-All_2[[#This Row],[Filled]],All_2[[#This Row],[Extant]] = "no",All_2[[#This Row],[M.O.Date]] - All_2[[#This Row],[Filled]])</f>
        <v>437</v>
      </c>
      <c r="W258" t="s">
        <v>125</v>
      </c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>
        <v>1</v>
      </c>
      <c r="AJ258" s="6"/>
      <c r="AK258" s="6"/>
      <c r="AL258" s="6"/>
      <c r="AM258" s="6"/>
      <c r="AN258" s="6"/>
      <c r="AO258" s="6">
        <v>1</v>
      </c>
      <c r="AP258" s="6"/>
      <c r="AQ258" s="6"/>
      <c r="AR258" s="6">
        <f t="shared" ref="AR258:AR321" si="8">YEAR(H258)</f>
        <v>2017</v>
      </c>
      <c r="AS258" s="6">
        <f t="shared" ref="AS258:AS321" si="9">MONTH(H258)</f>
        <v>1</v>
      </c>
    </row>
    <row r="259" spans="1:45">
      <c r="A259" t="s">
        <v>2254</v>
      </c>
      <c r="B259" t="s">
        <v>15</v>
      </c>
      <c r="C259" s="1">
        <v>511</v>
      </c>
      <c r="E259" s="97" t="s">
        <v>62</v>
      </c>
      <c r="F2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59" s="4">
        <v>42704</v>
      </c>
      <c r="H259" s="4">
        <v>42752</v>
      </c>
      <c r="I259" s="80">
        <f>All_2[[#This Row],[Filled]]-All_2[[#This Row],[Vacant]]</f>
        <v>48</v>
      </c>
      <c r="J259" t="s">
        <v>1634</v>
      </c>
      <c r="L259" t="s">
        <v>1984</v>
      </c>
      <c r="M259" t="s">
        <v>636</v>
      </c>
      <c r="N259" s="4">
        <v>42677</v>
      </c>
      <c r="O259" s="4">
        <v>42726</v>
      </c>
      <c r="P259" s="80">
        <f>All_2[[#This Row],[Filled]] - All_2[[#This Row],[Interview.Date]]</f>
        <v>26</v>
      </c>
      <c r="Q259" s="80">
        <f>All_2[[#This Row],[Filled]]-All_2[[#This Row],[Date.Received]]</f>
        <v>75</v>
      </c>
      <c r="R259" s="80">
        <f>All_2[[#This Row],[Days]] - All_2[[#This Row],[Interview.to.Move.in]]</f>
        <v>22</v>
      </c>
      <c r="S259" s="80" t="str">
        <f>IF(All_2[[#This Row],[M.O.Date]]&lt;&gt;"","no","Yes")</f>
        <v>no</v>
      </c>
      <c r="T259" s="80" t="str">
        <f ca="1">IF(All_2[[#This Row],[Length.of.Stay]]&gt;364,"Yes","no")</f>
        <v>no</v>
      </c>
      <c r="U259" s="4">
        <v>42886</v>
      </c>
      <c r="V259" s="80">
        <f ca="1">_xlfn.IFS(All_2[[#This Row],[M.O.Date]] = FALSE,TODAY()-All_2[[#This Row],[Filled]],All_2[[#This Row],[Extant]] = "no",All_2[[#This Row],[M.O.Date]] - All_2[[#This Row],[Filled]])</f>
        <v>134</v>
      </c>
      <c r="W259" t="s">
        <v>969</v>
      </c>
      <c r="X259" s="6">
        <v>1</v>
      </c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>
        <f t="shared" si="8"/>
        <v>2017</v>
      </c>
      <c r="AS259" s="6">
        <f t="shared" si="9"/>
        <v>1</v>
      </c>
    </row>
    <row r="260" spans="1:45">
      <c r="A260" t="s">
        <v>121</v>
      </c>
      <c r="B260" t="s">
        <v>15</v>
      </c>
      <c r="C260" s="1">
        <v>426</v>
      </c>
      <c r="E260" s="97" t="s">
        <v>695</v>
      </c>
      <c r="F2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0" s="4">
        <v>42704</v>
      </c>
      <c r="H260" s="4">
        <v>42752</v>
      </c>
      <c r="I260" s="80">
        <f>All_2[[#This Row],[Filled]]-All_2[[#This Row],[Vacant]]</f>
        <v>48</v>
      </c>
      <c r="J260" t="s">
        <v>812</v>
      </c>
      <c r="L260" t="s">
        <v>39</v>
      </c>
      <c r="M260" t="s">
        <v>1734</v>
      </c>
      <c r="N260" s="4">
        <v>42692</v>
      </c>
      <c r="O260" s="4">
        <v>42703</v>
      </c>
      <c r="P260" s="80">
        <f>All_2[[#This Row],[Filled]] - All_2[[#This Row],[Interview.Date]]</f>
        <v>49</v>
      </c>
      <c r="Q260" s="80">
        <f>All_2[[#This Row],[Filled]]-All_2[[#This Row],[Date.Received]]</f>
        <v>60</v>
      </c>
      <c r="R260" s="80">
        <f>All_2[[#This Row],[Days]] - All_2[[#This Row],[Interview.to.Move.in]]</f>
        <v>-1</v>
      </c>
      <c r="S260" s="80" t="str">
        <f>IF(All_2[[#This Row],[M.O.Date]]&lt;&gt;"","no","Yes")</f>
        <v>no</v>
      </c>
      <c r="T260" s="80" t="str">
        <f ca="1">IF(All_2[[#This Row],[Length.of.Stay]]&gt;364,"Yes","no")</f>
        <v>no</v>
      </c>
      <c r="U260" s="4">
        <v>42855</v>
      </c>
      <c r="V260" s="80">
        <f ca="1">_xlfn.IFS(All_2[[#This Row],[M.O.Date]] = FALSE,TODAY()-All_2[[#This Row],[Filled]],All_2[[#This Row],[Extant]] = "no",All_2[[#This Row],[M.O.Date]] - All_2[[#This Row],[Filled]])</f>
        <v>103</v>
      </c>
      <c r="W260" t="s">
        <v>969</v>
      </c>
      <c r="X260" s="6"/>
      <c r="Y260" s="6"/>
      <c r="Z260" s="6"/>
      <c r="AA260" s="6"/>
      <c r="AB260" s="6"/>
      <c r="AC260" s="6">
        <v>1</v>
      </c>
      <c r="AD260" s="6">
        <v>1</v>
      </c>
      <c r="AE260" s="6"/>
      <c r="AF260" s="6"/>
      <c r="AG260" s="6">
        <v>1</v>
      </c>
      <c r="AH260" s="6"/>
      <c r="AI260" s="6">
        <v>1</v>
      </c>
      <c r="AJ260" s="6"/>
      <c r="AK260" s="6"/>
      <c r="AL260" s="6"/>
      <c r="AM260" s="6">
        <v>1</v>
      </c>
      <c r="AN260" s="6"/>
      <c r="AO260" s="6"/>
      <c r="AP260" s="6"/>
      <c r="AQ260" s="6">
        <v>1</v>
      </c>
      <c r="AR260" s="6">
        <f t="shared" si="8"/>
        <v>2017</v>
      </c>
      <c r="AS260" s="6">
        <f t="shared" si="9"/>
        <v>1</v>
      </c>
    </row>
    <row r="261" spans="1:45">
      <c r="A261" t="s">
        <v>1803</v>
      </c>
      <c r="B261" t="s">
        <v>26</v>
      </c>
      <c r="C261" s="1">
        <v>102</v>
      </c>
      <c r="E261" s="97" t="s">
        <v>966</v>
      </c>
      <c r="F2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1" s="4">
        <v>42643</v>
      </c>
      <c r="H261" s="4">
        <v>42750</v>
      </c>
      <c r="I261" s="80">
        <f>All_2[[#This Row],[Filled]]-All_2[[#This Row],[Vacant]]</f>
        <v>107</v>
      </c>
      <c r="J261" t="s">
        <v>1634</v>
      </c>
      <c r="L261" t="s">
        <v>846</v>
      </c>
      <c r="M261" t="s">
        <v>1638</v>
      </c>
      <c r="N261" s="4">
        <v>42677</v>
      </c>
      <c r="O261" s="4">
        <v>42696</v>
      </c>
      <c r="P261" s="80">
        <f>All_2[[#This Row],[Filled]] - All_2[[#This Row],[Interview.Date]]</f>
        <v>54</v>
      </c>
      <c r="Q261" s="80">
        <f>All_2[[#This Row],[Filled]]-All_2[[#This Row],[Date.Received]]</f>
        <v>73</v>
      </c>
      <c r="R261" s="80">
        <f>All_2[[#This Row],[Days]] - All_2[[#This Row],[Interview.to.Move.in]]</f>
        <v>53</v>
      </c>
      <c r="S261" s="80" t="str">
        <f>IF(All_2[[#This Row],[M.O.Date]]&lt;&gt;"","no","Yes")</f>
        <v>Yes</v>
      </c>
      <c r="T261" s="80" t="str">
        <f ca="1">IF(All_2[[#This Row],[Length.of.Stay]]&gt;364,"Yes","no")</f>
        <v>Yes</v>
      </c>
      <c r="V261" s="80">
        <f ca="1">_xlfn.IFS(All_2[[#This Row],[M.O.Date]] = FALSE,TODAY()-All_2[[#This Row],[Filled]],All_2[[#This Row],[Extant]] = "no",All_2[[#This Row],[M.O.Date]] - All_2[[#This Row],[Filled]])</f>
        <v>1111</v>
      </c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>
        <v>1</v>
      </c>
      <c r="AJ261" s="6"/>
      <c r="AK261" s="6">
        <v>1</v>
      </c>
      <c r="AL261" s="6"/>
      <c r="AM261" s="6"/>
      <c r="AN261" s="6"/>
      <c r="AO261" s="6"/>
      <c r="AP261" s="6"/>
      <c r="AQ261" s="6"/>
      <c r="AR261" s="6">
        <f t="shared" si="8"/>
        <v>2017</v>
      </c>
      <c r="AS261" s="6">
        <f t="shared" si="9"/>
        <v>1</v>
      </c>
    </row>
    <row r="262" spans="1:45">
      <c r="A262" t="s">
        <v>2253</v>
      </c>
      <c r="B262" t="s">
        <v>37</v>
      </c>
      <c r="C262" s="1">
        <v>208</v>
      </c>
      <c r="D262" s="1">
        <v>3210</v>
      </c>
      <c r="E262" s="97" t="s">
        <v>695</v>
      </c>
      <c r="F2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2" s="4">
        <v>42582</v>
      </c>
      <c r="H262" s="4">
        <v>42747</v>
      </c>
      <c r="I262" s="80">
        <f>All_2[[#This Row],[Filled]]-All_2[[#This Row],[Vacant]]</f>
        <v>165</v>
      </c>
      <c r="J262" t="s">
        <v>1634</v>
      </c>
      <c r="K262" s="89"/>
      <c r="L262" s="89" t="s">
        <v>914</v>
      </c>
      <c r="M262" t="s">
        <v>1638</v>
      </c>
      <c r="N262" s="131">
        <v>42677</v>
      </c>
      <c r="O262" s="131">
        <v>42689</v>
      </c>
      <c r="P262" s="80">
        <f>All_2[[#This Row],[Filled]] - All_2[[#This Row],[Interview.Date]]</f>
        <v>58</v>
      </c>
      <c r="Q262" s="80">
        <f>All_2[[#This Row],[Filled]]-All_2[[#This Row],[Date.Received]]</f>
        <v>70</v>
      </c>
      <c r="R262" s="80">
        <f>All_2[[#This Row],[Days]] - All_2[[#This Row],[Interview.to.Move.in]]</f>
        <v>107</v>
      </c>
      <c r="S262" s="80" t="str">
        <f>IF(All_2[[#This Row],[M.O.Date]]&lt;&gt;"","no","Yes")</f>
        <v>no</v>
      </c>
      <c r="T262" s="80" t="str">
        <f ca="1">IF(All_2[[#This Row],[Length.of.Stay]]&gt;364,"Yes","no")</f>
        <v>Yes</v>
      </c>
      <c r="U262" s="4">
        <v>43126</v>
      </c>
      <c r="V262" s="80">
        <f ca="1">_xlfn.IFS(All_2[[#This Row],[M.O.Date]] = FALSE,TODAY()-All_2[[#This Row],[Filled]],All_2[[#This Row],[Extant]] = "no",All_2[[#This Row],[M.O.Date]] - All_2[[#This Row],[Filled]])</f>
        <v>379</v>
      </c>
      <c r="W262" t="s">
        <v>969</v>
      </c>
      <c r="X262" s="6"/>
      <c r="Y262" s="6"/>
      <c r="Z262" s="6"/>
      <c r="AA262" s="6"/>
      <c r="AB262" s="6">
        <v>1</v>
      </c>
      <c r="AC262" s="6"/>
      <c r="AD262" s="6"/>
      <c r="AE262" s="6"/>
      <c r="AF262" s="6"/>
      <c r="AG262" s="6">
        <v>1</v>
      </c>
      <c r="AH262" s="6"/>
      <c r="AI262" s="6">
        <v>1</v>
      </c>
      <c r="AJ262" s="6"/>
      <c r="AK262" s="6">
        <v>1</v>
      </c>
      <c r="AL262" s="6"/>
      <c r="AM262" s="6"/>
      <c r="AN262" s="6"/>
      <c r="AO262" s="6"/>
      <c r="AP262" s="6"/>
      <c r="AQ262" s="6"/>
      <c r="AR262" s="6">
        <f t="shared" si="8"/>
        <v>2017</v>
      </c>
      <c r="AS262" s="6">
        <f t="shared" si="9"/>
        <v>1</v>
      </c>
    </row>
    <row r="263" spans="1:45">
      <c r="A263" t="s">
        <v>1463</v>
      </c>
      <c r="B263" t="s">
        <v>26</v>
      </c>
      <c r="C263" s="1">
        <v>222</v>
      </c>
      <c r="E263" s="97" t="s">
        <v>966</v>
      </c>
      <c r="F2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3" s="4">
        <v>42613</v>
      </c>
      <c r="H263" s="4">
        <v>42736</v>
      </c>
      <c r="I263" s="80">
        <f>All_2[[#This Row],[Filled]]-All_2[[#This Row],[Vacant]]</f>
        <v>123</v>
      </c>
      <c r="J263" t="s">
        <v>1033</v>
      </c>
      <c r="K263" t="s">
        <v>1032</v>
      </c>
      <c r="L263" t="s">
        <v>144</v>
      </c>
      <c r="O263" s="4">
        <v>42644</v>
      </c>
      <c r="P263" s="80">
        <f>All_2[[#This Row],[Filled]] - All_2[[#This Row],[Interview.Date]]</f>
        <v>92</v>
      </c>
      <c r="Q263" s="80"/>
      <c r="R263" s="80">
        <f>All_2[[#This Row],[Days]] - All_2[[#This Row],[Interview.to.Move.in]]</f>
        <v>31</v>
      </c>
      <c r="S263" s="80" t="str">
        <f>IF(All_2[[#This Row],[M.O.Date]]&lt;&gt;"","no","Yes")</f>
        <v>Yes</v>
      </c>
      <c r="T263" s="80" t="str">
        <f ca="1">IF(All_2[[#This Row],[Length.of.Stay]]&gt;364,"Yes","no")</f>
        <v>Yes</v>
      </c>
      <c r="V263" s="80">
        <f ca="1">_xlfn.IFS(All_2[[#This Row],[M.O.Date]] = FALSE,TODAY()-All_2[[#This Row],[Filled]],All_2[[#This Row],[Extant]] = "no",All_2[[#This Row],[M.O.Date]] - All_2[[#This Row],[Filled]])</f>
        <v>1125</v>
      </c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>
        <v>1</v>
      </c>
      <c r="AI263" s="6"/>
      <c r="AJ263" s="6"/>
      <c r="AK263" s="6"/>
      <c r="AL263" s="6"/>
      <c r="AM263" s="6"/>
      <c r="AN263" s="6"/>
      <c r="AO263" s="6">
        <v>1</v>
      </c>
      <c r="AP263" s="6"/>
      <c r="AQ263" s="6"/>
      <c r="AR263" s="6">
        <f t="shared" si="8"/>
        <v>2017</v>
      </c>
      <c r="AS263" s="6">
        <f t="shared" si="9"/>
        <v>1</v>
      </c>
    </row>
    <row r="264" spans="1:45">
      <c r="A264" t="s">
        <v>1713</v>
      </c>
      <c r="B264" t="s">
        <v>821</v>
      </c>
      <c r="C264" s="1">
        <v>1469</v>
      </c>
      <c r="E264" s="97" t="s">
        <v>946</v>
      </c>
      <c r="F2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64" s="4">
        <v>42735</v>
      </c>
      <c r="H264" s="4">
        <v>42736</v>
      </c>
      <c r="I264" s="80">
        <f>All_2[[#This Row],[Filled]]-All_2[[#This Row],[Vacant]]</f>
        <v>1</v>
      </c>
      <c r="J264" t="s">
        <v>1033</v>
      </c>
      <c r="K264" t="s">
        <v>1032</v>
      </c>
      <c r="N264" s="4"/>
      <c r="O264" s="4"/>
      <c r="P264" s="80"/>
      <c r="Q264" s="80"/>
      <c r="R264" s="80"/>
      <c r="S264" s="80" t="str">
        <f>IF(All_2[[#This Row],[M.O.Date]]&lt;&gt;"","no","Yes")</f>
        <v>Yes</v>
      </c>
      <c r="T264" s="80" t="str">
        <f ca="1">IF(All_2[[#This Row],[Length.of.Stay]]&gt;364,"Yes","no")</f>
        <v>Yes</v>
      </c>
      <c r="V264" s="80">
        <f ca="1">_xlfn.IFS(All_2[[#This Row],[M.O.Date]] = FALSE,TODAY()-All_2[[#This Row],[Filled]],All_2[[#This Row],[Extant]] = "no",All_2[[#This Row],[M.O.Date]] - All_2[[#This Row],[Filled]])</f>
        <v>1125</v>
      </c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>
        <v>1</v>
      </c>
      <c r="AJ264" s="6"/>
      <c r="AK264" s="6"/>
      <c r="AL264" s="6"/>
      <c r="AM264" s="6">
        <v>1</v>
      </c>
      <c r="AN264" s="6"/>
      <c r="AO264" s="6"/>
      <c r="AP264" s="6"/>
      <c r="AQ264" s="6"/>
      <c r="AR264" s="6">
        <f t="shared" si="8"/>
        <v>2017</v>
      </c>
      <c r="AS264" s="6">
        <f t="shared" si="9"/>
        <v>1</v>
      </c>
    </row>
    <row r="265" spans="1:45">
      <c r="A265" t="s">
        <v>2252</v>
      </c>
      <c r="B265" t="s">
        <v>37</v>
      </c>
      <c r="C265" s="1">
        <v>203</v>
      </c>
      <c r="D265" s="1">
        <v>3218</v>
      </c>
      <c r="E265" s="97" t="s">
        <v>695</v>
      </c>
      <c r="F2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5" s="4">
        <v>42551</v>
      </c>
      <c r="H265" s="4">
        <v>42733</v>
      </c>
      <c r="I265" s="80">
        <f>All_2[[#This Row],[Filled]]-All_2[[#This Row],[Vacant]]</f>
        <v>182</v>
      </c>
      <c r="J265" t="s">
        <v>1634</v>
      </c>
      <c r="K265" s="89"/>
      <c r="L265" s="89" t="s">
        <v>1914</v>
      </c>
      <c r="M265" t="s">
        <v>1638</v>
      </c>
      <c r="N265" s="131">
        <v>42677</v>
      </c>
      <c r="O265" s="131">
        <v>42705</v>
      </c>
      <c r="P265" s="80">
        <f>All_2[[#This Row],[Filled]] - All_2[[#This Row],[Interview.Date]]</f>
        <v>28</v>
      </c>
      <c r="Q265" s="80">
        <f>All_2[[#This Row],[Filled]]-All_2[[#This Row],[Date.Received]]</f>
        <v>56</v>
      </c>
      <c r="R265" s="80">
        <f>All_2[[#This Row],[Days]] - All_2[[#This Row],[Interview.to.Move.in]]</f>
        <v>154</v>
      </c>
      <c r="S265" s="80" t="str">
        <f>IF(All_2[[#This Row],[M.O.Date]]&lt;&gt;"","no","Yes")</f>
        <v>no</v>
      </c>
      <c r="T265" s="80" t="str">
        <f ca="1">IF(All_2[[#This Row],[Length.of.Stay]]&gt;364,"Yes","no")</f>
        <v>no</v>
      </c>
      <c r="U265" s="4">
        <v>42887</v>
      </c>
      <c r="V265" s="80">
        <f ca="1">_xlfn.IFS(All_2[[#This Row],[M.O.Date]] = FALSE,TODAY()-All_2[[#This Row],[Filled]],All_2[[#This Row],[Extant]] = "no",All_2[[#This Row],[M.O.Date]] - All_2[[#This Row],[Filled]])</f>
        <v>154</v>
      </c>
      <c r="W265" t="s">
        <v>969</v>
      </c>
      <c r="X265" s="6">
        <v>1</v>
      </c>
      <c r="Y265" s="6">
        <v>1</v>
      </c>
      <c r="Z265" s="6"/>
      <c r="AA265" s="6"/>
      <c r="AB265" s="6"/>
      <c r="AC265" s="6"/>
      <c r="AD265" s="6"/>
      <c r="AE265" s="6"/>
      <c r="AF265" s="6"/>
      <c r="AG265" s="6"/>
      <c r="AH265" s="6">
        <v>1</v>
      </c>
      <c r="AI265" s="6"/>
      <c r="AJ265" s="6"/>
      <c r="AK265" s="6"/>
      <c r="AL265" s="6"/>
      <c r="AM265" s="6">
        <v>1</v>
      </c>
      <c r="AN265" s="6"/>
      <c r="AO265" s="6"/>
      <c r="AP265" s="6"/>
      <c r="AQ265" s="6"/>
      <c r="AR265" s="6">
        <f t="shared" si="8"/>
        <v>2016</v>
      </c>
      <c r="AS265" s="6">
        <f t="shared" si="9"/>
        <v>12</v>
      </c>
    </row>
    <row r="266" spans="1:45">
      <c r="A266" t="s">
        <v>2251</v>
      </c>
      <c r="B266" t="s">
        <v>15</v>
      </c>
      <c r="C266" s="1">
        <v>417</v>
      </c>
      <c r="E266" s="97" t="s">
        <v>695</v>
      </c>
      <c r="F2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6" s="4">
        <v>42613</v>
      </c>
      <c r="H266" s="4">
        <v>42726</v>
      </c>
      <c r="I266" s="80">
        <f>All_2[[#This Row],[Filled]]-All_2[[#This Row],[Vacant]]</f>
        <v>113</v>
      </c>
      <c r="J266" t="s">
        <v>812</v>
      </c>
      <c r="L266" t="s">
        <v>60</v>
      </c>
      <c r="M266" t="s">
        <v>2034</v>
      </c>
      <c r="N266" s="4">
        <v>42670</v>
      </c>
      <c r="O266" s="4">
        <v>42675</v>
      </c>
      <c r="P266" s="80">
        <f>All_2[[#This Row],[Filled]] - All_2[[#This Row],[Interview.Date]]</f>
        <v>51</v>
      </c>
      <c r="Q266" s="80">
        <f>All_2[[#This Row],[Filled]]-All_2[[#This Row],[Date.Received]]</f>
        <v>56</v>
      </c>
      <c r="R266" s="80">
        <f>All_2[[#This Row],[Days]] - All_2[[#This Row],[Interview.to.Move.in]]</f>
        <v>62</v>
      </c>
      <c r="S266" s="80" t="str">
        <f>IF(All_2[[#This Row],[M.O.Date]]&lt;&gt;"","no","Yes")</f>
        <v>no</v>
      </c>
      <c r="T266" s="80" t="str">
        <f ca="1">IF(All_2[[#This Row],[Length.of.Stay]]&gt;364,"Yes","no")</f>
        <v>Yes</v>
      </c>
      <c r="U266" s="4">
        <v>43190</v>
      </c>
      <c r="V266" s="80">
        <f ca="1">_xlfn.IFS(All_2[[#This Row],[M.O.Date]] = FALSE,TODAY()-All_2[[#This Row],[Filled]],All_2[[#This Row],[Extant]] = "no",All_2[[#This Row],[M.O.Date]] - All_2[[#This Row],[Filled]])</f>
        <v>464</v>
      </c>
      <c r="W266" t="s">
        <v>969</v>
      </c>
      <c r="X266" s="6"/>
      <c r="Y266" s="6">
        <v>1</v>
      </c>
      <c r="Z266" s="6"/>
      <c r="AA266" s="6"/>
      <c r="AB266" s="6"/>
      <c r="AC266" s="6"/>
      <c r="AD266" s="6"/>
      <c r="AE266" s="6"/>
      <c r="AF266" s="6"/>
      <c r="AG266" s="6">
        <v>1</v>
      </c>
      <c r="AH266" s="6"/>
      <c r="AI266" s="6">
        <v>1</v>
      </c>
      <c r="AJ266" s="6"/>
      <c r="AK266" s="6"/>
      <c r="AL266" s="6"/>
      <c r="AM266" s="6"/>
      <c r="AN266" s="6"/>
      <c r="AO266" s="6">
        <v>1</v>
      </c>
      <c r="AP266" s="6"/>
      <c r="AQ266" s="6"/>
      <c r="AR266" s="6">
        <f t="shared" si="8"/>
        <v>2016</v>
      </c>
      <c r="AS266" s="6">
        <f t="shared" si="9"/>
        <v>12</v>
      </c>
    </row>
    <row r="267" spans="1:45">
      <c r="A267" t="s">
        <v>99</v>
      </c>
      <c r="B267" t="s">
        <v>26</v>
      </c>
      <c r="C267" s="1">
        <v>203</v>
      </c>
      <c r="E267" s="97" t="s">
        <v>966</v>
      </c>
      <c r="F2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7" s="4">
        <v>42644</v>
      </c>
      <c r="H267" s="4">
        <v>42719</v>
      </c>
      <c r="I267" s="80">
        <f>All_2[[#This Row],[Filled]]-All_2[[#This Row],[Vacant]]</f>
        <v>75</v>
      </c>
      <c r="J267" t="s">
        <v>812</v>
      </c>
      <c r="L267" t="s">
        <v>43</v>
      </c>
      <c r="M267" t="s">
        <v>1734</v>
      </c>
      <c r="N267" s="4">
        <v>42636</v>
      </c>
      <c r="O267" s="4">
        <v>42684</v>
      </c>
      <c r="P267" s="80">
        <f>All_2[[#This Row],[Filled]] - All_2[[#This Row],[Interview.Date]]</f>
        <v>35</v>
      </c>
      <c r="Q267" s="80">
        <f>All_2[[#This Row],[Filled]]-All_2[[#This Row],[Date.Received]]</f>
        <v>83</v>
      </c>
      <c r="R267" s="80">
        <f>All_2[[#This Row],[Days]] - All_2[[#This Row],[Interview.to.Move.in]]</f>
        <v>40</v>
      </c>
      <c r="S267" s="80" t="str">
        <f>IF(All_2[[#This Row],[M.O.Date]]&lt;&gt;"","no","Yes")</f>
        <v>no</v>
      </c>
      <c r="T267" s="80" t="str">
        <f ca="1">IF(All_2[[#This Row],[Length.of.Stay]]&gt;364,"Yes","no")</f>
        <v>no</v>
      </c>
      <c r="U267" s="4">
        <v>42855</v>
      </c>
      <c r="V267" s="80">
        <f ca="1">_xlfn.IFS(All_2[[#This Row],[M.O.Date]] = FALSE,TODAY()-All_2[[#This Row],[Filled]],All_2[[#This Row],[Extant]] = "no",All_2[[#This Row],[M.O.Date]] - All_2[[#This Row],[Filled]])</f>
        <v>136</v>
      </c>
      <c r="W267" t="s">
        <v>1003</v>
      </c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>
        <v>1</v>
      </c>
      <c r="AJ267" s="6"/>
      <c r="AK267" s="6">
        <v>1</v>
      </c>
      <c r="AL267" s="6"/>
      <c r="AM267" s="6"/>
      <c r="AN267" s="6"/>
      <c r="AO267" s="6"/>
      <c r="AP267" s="6"/>
      <c r="AQ267" s="6"/>
      <c r="AR267" s="6">
        <f t="shared" si="8"/>
        <v>2016</v>
      </c>
      <c r="AS267" s="6">
        <f t="shared" si="9"/>
        <v>12</v>
      </c>
    </row>
    <row r="268" spans="1:45">
      <c r="A268" t="s">
        <v>2147</v>
      </c>
      <c r="B268" t="s">
        <v>1151</v>
      </c>
      <c r="C268" s="129">
        <v>106</v>
      </c>
      <c r="D268" s="129"/>
      <c r="E268" s="97" t="s">
        <v>833</v>
      </c>
      <c r="F268" s="80" t="s">
        <v>1150</v>
      </c>
      <c r="G268" s="4">
        <v>42674</v>
      </c>
      <c r="H268" s="4">
        <v>42719</v>
      </c>
      <c r="I268" s="80">
        <f>All_2[[#This Row],[Filled]]-All_2[[#This Row],[Vacant]]</f>
        <v>45</v>
      </c>
      <c r="J268" t="s">
        <v>1033</v>
      </c>
      <c r="K268" t="s">
        <v>1032</v>
      </c>
      <c r="P268" s="80"/>
      <c r="Q268" s="80"/>
      <c r="R268" s="80"/>
      <c r="S268" s="80" t="str">
        <f>IF(All_2[[#This Row],[M.O.Date]]&lt;&gt;"","no","Yes")</f>
        <v>Yes</v>
      </c>
      <c r="T268" s="80" t="str">
        <f ca="1">IF(All_2[[#This Row],[Length.of.Stay]]&gt;364,"Yes","no")</f>
        <v>Yes</v>
      </c>
      <c r="V268" s="80">
        <f ca="1">_xlfn.IFS(All_2[[#This Row],[M.O.Date]] = FALSE,TODAY()-All_2[[#This Row],[Filled]],All_2[[#This Row],[Extant]] = "no",All_2[[#This Row],[M.O.Date]] - All_2[[#This Row],[Filled]])</f>
        <v>1142</v>
      </c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>
        <v>1</v>
      </c>
      <c r="AJ268" s="6"/>
      <c r="AK268" s="6"/>
      <c r="AL268" s="6"/>
      <c r="AM268" s="6"/>
      <c r="AN268" s="6"/>
      <c r="AO268" s="6">
        <v>1</v>
      </c>
      <c r="AP268" s="6"/>
      <c r="AQ268" s="6"/>
      <c r="AR268" s="6">
        <f t="shared" si="8"/>
        <v>2016</v>
      </c>
      <c r="AS268" s="6">
        <f t="shared" si="9"/>
        <v>12</v>
      </c>
    </row>
    <row r="269" spans="1:45">
      <c r="A269" t="s">
        <v>2250</v>
      </c>
      <c r="B269" t="s">
        <v>15</v>
      </c>
      <c r="C269" s="1">
        <v>406</v>
      </c>
      <c r="E269" s="97" t="s">
        <v>695</v>
      </c>
      <c r="F2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69" s="4">
        <v>42613</v>
      </c>
      <c r="H269" s="4">
        <v>42710</v>
      </c>
      <c r="I269" s="80">
        <f>All_2[[#This Row],[Filled]]-All_2[[#This Row],[Vacant]]</f>
        <v>97</v>
      </c>
      <c r="J269" t="s">
        <v>2162</v>
      </c>
      <c r="L269" t="s">
        <v>2161</v>
      </c>
      <c r="M269" t="s">
        <v>636</v>
      </c>
      <c r="P269" s="80"/>
      <c r="Q269" s="80"/>
      <c r="R269" s="80"/>
      <c r="S269" s="80" t="str">
        <f>IF(All_2[[#This Row],[M.O.Date]]&lt;&gt;"","no","Yes")</f>
        <v>no</v>
      </c>
      <c r="T269" s="80" t="str">
        <f ca="1">IF(All_2[[#This Row],[Length.of.Stay]]&gt;364,"Yes","no")</f>
        <v>Yes</v>
      </c>
      <c r="U269" s="4">
        <v>43312</v>
      </c>
      <c r="V269" s="80">
        <f ca="1">_xlfn.IFS(All_2[[#This Row],[M.O.Date]] = FALSE,TODAY()-All_2[[#This Row],[Filled]],All_2[[#This Row],[Extant]] = "no",All_2[[#This Row],[M.O.Date]] - All_2[[#This Row],[Filled]])</f>
        <v>602</v>
      </c>
      <c r="W269" t="s">
        <v>969</v>
      </c>
      <c r="X269" s="6"/>
      <c r="Y269" s="6">
        <v>1</v>
      </c>
      <c r="Z269" s="6"/>
      <c r="AA269" s="6"/>
      <c r="AB269" s="6">
        <v>1</v>
      </c>
      <c r="AC269" s="6"/>
      <c r="AD269" s="6"/>
      <c r="AE269" s="6"/>
      <c r="AF269" s="6"/>
      <c r="AG269" s="6"/>
      <c r="AH269" s="6"/>
      <c r="AI269" s="6">
        <v>1</v>
      </c>
      <c r="AJ269" s="6"/>
      <c r="AK269" s="6"/>
      <c r="AL269" s="6"/>
      <c r="AM269" s="6"/>
      <c r="AN269" s="6"/>
      <c r="AO269" s="6">
        <v>1</v>
      </c>
      <c r="AP269" s="6"/>
      <c r="AQ269" s="6"/>
      <c r="AR269" s="6">
        <f t="shared" si="8"/>
        <v>2016</v>
      </c>
      <c r="AS269" s="6">
        <f t="shared" si="9"/>
        <v>12</v>
      </c>
    </row>
    <row r="270" spans="1:45">
      <c r="A270" t="s">
        <v>2249</v>
      </c>
      <c r="B270" t="s">
        <v>993</v>
      </c>
      <c r="C270" s="1">
        <v>207</v>
      </c>
      <c r="E270" s="97" t="s">
        <v>144</v>
      </c>
      <c r="F2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70" s="4">
        <v>42613</v>
      </c>
      <c r="H270" s="4">
        <v>42710</v>
      </c>
      <c r="I270" s="80">
        <f>All_2[[#This Row],[Filled]]-All_2[[#This Row],[Vacant]]</f>
        <v>97</v>
      </c>
      <c r="J270" t="s">
        <v>812</v>
      </c>
      <c r="L270" t="s">
        <v>1707</v>
      </c>
      <c r="M270" t="s">
        <v>1633</v>
      </c>
      <c r="N270" s="4">
        <v>42670</v>
      </c>
      <c r="O270" s="4">
        <v>42675</v>
      </c>
      <c r="P270" s="80">
        <f>All_2[[#This Row],[Filled]] - All_2[[#This Row],[Interview.Date]]</f>
        <v>35</v>
      </c>
      <c r="Q270" s="80">
        <f>All_2[[#This Row],[Filled]]-All_2[[#This Row],[Date.Received]]</f>
        <v>40</v>
      </c>
      <c r="R270" s="80">
        <f>All_2[[#This Row],[Days]] - All_2[[#This Row],[Interview.to.Move.in]]</f>
        <v>62</v>
      </c>
      <c r="S270" s="80" t="str">
        <f>IF(All_2[[#This Row],[M.O.Date]]&lt;&gt;"","no","Yes")</f>
        <v>Yes</v>
      </c>
      <c r="T270" s="80" t="str">
        <f ca="1">IF(All_2[[#This Row],[Length.of.Stay]]&gt;364,"Yes","no")</f>
        <v>Yes</v>
      </c>
      <c r="U270" s="4"/>
      <c r="V270" s="80">
        <f ca="1">_xlfn.IFS(All_2[[#This Row],[M.O.Date]] = FALSE,TODAY()-All_2[[#This Row],[Filled]],All_2[[#This Row],[Extant]] = "no",All_2[[#This Row],[M.O.Date]] - All_2[[#This Row],[Filled]])</f>
        <v>1151</v>
      </c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>
        <v>1</v>
      </c>
      <c r="AI270" s="6"/>
      <c r="AJ270" s="6"/>
      <c r="AK270" s="6"/>
      <c r="AL270" s="6"/>
      <c r="AM270" s="6"/>
      <c r="AN270" s="6"/>
      <c r="AO270" s="6"/>
      <c r="AP270" s="6">
        <v>1</v>
      </c>
      <c r="AQ270" s="6"/>
      <c r="AR270" s="6">
        <f t="shared" si="8"/>
        <v>2016</v>
      </c>
      <c r="AS270" s="6">
        <f t="shared" si="9"/>
        <v>12</v>
      </c>
    </row>
    <row r="271" spans="1:45">
      <c r="A271" t="s">
        <v>113</v>
      </c>
      <c r="B271" t="s">
        <v>15</v>
      </c>
      <c r="C271" s="1">
        <v>526</v>
      </c>
      <c r="E271" s="97" t="s">
        <v>695</v>
      </c>
      <c r="F2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71" s="4">
        <v>42613</v>
      </c>
      <c r="H271" s="4">
        <v>42706</v>
      </c>
      <c r="I271" s="80">
        <f>All_2[[#This Row],[Filled]]-All_2[[#This Row],[Vacant]]</f>
        <v>93</v>
      </c>
      <c r="J271" t="s">
        <v>812</v>
      </c>
      <c r="L271" t="s">
        <v>2213</v>
      </c>
      <c r="M271" t="s">
        <v>2034</v>
      </c>
      <c r="N271" s="4">
        <v>42664</v>
      </c>
      <c r="O271" s="4">
        <v>42677</v>
      </c>
      <c r="P271" s="80">
        <f>All_2[[#This Row],[Filled]] - All_2[[#This Row],[Interview.Date]]</f>
        <v>29</v>
      </c>
      <c r="Q271" s="80">
        <f>All_2[[#This Row],[Filled]]-All_2[[#This Row],[Date.Received]]</f>
        <v>42</v>
      </c>
      <c r="R271" s="80">
        <f>All_2[[#This Row],[Days]] - All_2[[#This Row],[Interview.to.Move.in]]</f>
        <v>64</v>
      </c>
      <c r="S271" s="80" t="str">
        <f>IF(All_2[[#This Row],[M.O.Date]]&lt;&gt;"","no","Yes")</f>
        <v>no</v>
      </c>
      <c r="T271" s="80" t="str">
        <f ca="1">IF(All_2[[#This Row],[Length.of.Stay]]&gt;364,"Yes","no")</f>
        <v>no</v>
      </c>
      <c r="U271" s="4">
        <v>42916</v>
      </c>
      <c r="V271" s="80">
        <f ca="1">_xlfn.IFS(All_2[[#This Row],[M.O.Date]] = FALSE,TODAY()-All_2[[#This Row],[Filled]],All_2[[#This Row],[Extant]] = "no",All_2[[#This Row],[M.O.Date]] - All_2[[#This Row],[Filled]])</f>
        <v>210</v>
      </c>
      <c r="W271" t="s">
        <v>125</v>
      </c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>
        <v>1</v>
      </c>
      <c r="AI271" s="6"/>
      <c r="AJ271" s="6"/>
      <c r="AK271" s="6"/>
      <c r="AL271" s="6"/>
      <c r="AM271" s="6"/>
      <c r="AN271" s="6"/>
      <c r="AO271" s="6">
        <v>1</v>
      </c>
      <c r="AP271" s="6"/>
      <c r="AQ271" s="6"/>
      <c r="AR271" s="6">
        <f t="shared" si="8"/>
        <v>2016</v>
      </c>
      <c r="AS271" s="6">
        <f t="shared" si="9"/>
        <v>12</v>
      </c>
    </row>
    <row r="272" spans="1:45">
      <c r="A272" t="s">
        <v>2131</v>
      </c>
      <c r="B272" t="s">
        <v>26</v>
      </c>
      <c r="C272" s="1">
        <v>306</v>
      </c>
      <c r="E272" s="97" t="s">
        <v>966</v>
      </c>
      <c r="F2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72" s="4">
        <v>42674</v>
      </c>
      <c r="H272" s="4">
        <v>42705</v>
      </c>
      <c r="I272" s="80">
        <f>All_2[[#This Row],[Filled]]-All_2[[#This Row],[Vacant]]</f>
        <v>31</v>
      </c>
      <c r="J272" t="s">
        <v>1033</v>
      </c>
      <c r="K272" t="s">
        <v>1032</v>
      </c>
      <c r="L272" t="s">
        <v>144</v>
      </c>
      <c r="O272" s="4">
        <v>42614</v>
      </c>
      <c r="P272" s="80">
        <f>All_2[[#This Row],[Filled]] - All_2[[#This Row],[Interview.Date]]</f>
        <v>91</v>
      </c>
      <c r="Q272" s="80"/>
      <c r="R272" s="80">
        <f>All_2[[#This Row],[Days]] - All_2[[#This Row],[Interview.to.Move.in]]</f>
        <v>-60</v>
      </c>
      <c r="S272" s="80" t="str">
        <f>IF(All_2[[#This Row],[M.O.Date]]&lt;&gt;"","no","Yes")</f>
        <v>no</v>
      </c>
      <c r="T272" s="80" t="str">
        <f ca="1">IF(All_2[[#This Row],[Length.of.Stay]]&gt;364,"Yes","no")</f>
        <v>Yes</v>
      </c>
      <c r="U272" s="4">
        <v>43404</v>
      </c>
      <c r="V272" s="80">
        <f ca="1">_xlfn.IFS(All_2[[#This Row],[M.O.Date]] = FALSE,TODAY()-All_2[[#This Row],[Filled]],All_2[[#This Row],[Extant]] = "no",All_2[[#This Row],[M.O.Date]] - All_2[[#This Row],[Filled]])</f>
        <v>699</v>
      </c>
      <c r="W272" t="s">
        <v>971</v>
      </c>
      <c r="X272" s="6"/>
      <c r="Y272" s="6">
        <v>1</v>
      </c>
      <c r="Z272" s="6"/>
      <c r="AA272" s="6"/>
      <c r="AB272" s="6"/>
      <c r="AC272" s="6"/>
      <c r="AD272" s="6"/>
      <c r="AE272" s="6"/>
      <c r="AF272" s="6"/>
      <c r="AG272" s="6"/>
      <c r="AH272" s="6">
        <v>1</v>
      </c>
      <c r="AI272" s="6"/>
      <c r="AJ272" s="6"/>
      <c r="AK272" s="6"/>
      <c r="AL272" s="6"/>
      <c r="AM272" s="6"/>
      <c r="AN272" s="6"/>
      <c r="AO272" s="6">
        <v>1</v>
      </c>
      <c r="AP272" s="6"/>
      <c r="AQ272" s="6"/>
      <c r="AR272" s="6">
        <f t="shared" si="8"/>
        <v>2016</v>
      </c>
      <c r="AS272" s="6">
        <f t="shared" si="9"/>
        <v>12</v>
      </c>
    </row>
    <row r="273" spans="1:45">
      <c r="A273" t="s">
        <v>2248</v>
      </c>
      <c r="B273" t="s">
        <v>832</v>
      </c>
      <c r="C273" s="1" t="s">
        <v>951</v>
      </c>
      <c r="E273" s="97" t="s">
        <v>718</v>
      </c>
      <c r="F2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73" s="4">
        <v>42613</v>
      </c>
      <c r="H273" s="4">
        <v>42705</v>
      </c>
      <c r="I273" s="80">
        <f>All_2[[#This Row],[Filled]]-All_2[[#This Row],[Vacant]]</f>
        <v>92</v>
      </c>
      <c r="J273" t="s">
        <v>1033</v>
      </c>
      <c r="K273" t="s">
        <v>830</v>
      </c>
      <c r="L273" t="s">
        <v>1416</v>
      </c>
      <c r="M273" t="s">
        <v>1415</v>
      </c>
      <c r="N273" s="4"/>
      <c r="O273" s="4">
        <v>42614</v>
      </c>
      <c r="P273" s="80">
        <f>All_2[[#This Row],[Filled]] - All_2[[#This Row],[Interview.Date]]</f>
        <v>91</v>
      </c>
      <c r="Q273" s="80"/>
      <c r="R273" s="80">
        <f>All_2[[#This Row],[Days]] - All_2[[#This Row],[Interview.to.Move.in]]</f>
        <v>1</v>
      </c>
      <c r="S273" s="80" t="str">
        <f>IF(All_2[[#This Row],[M.O.Date]]&lt;&gt;"","no","Yes")</f>
        <v>Yes</v>
      </c>
      <c r="T273" s="80" t="str">
        <f ca="1">IF(All_2[[#This Row],[Length.of.Stay]]&gt;364,"Yes","no")</f>
        <v>Yes</v>
      </c>
      <c r="V273" s="80">
        <f ca="1">_xlfn.IFS(All_2[[#This Row],[M.O.Date]] = FALSE,TODAY()-All_2[[#This Row],[Filled]],All_2[[#This Row],[Extant]] = "no",All_2[[#This Row],[M.O.Date]] - All_2[[#This Row],[Filled]])</f>
        <v>1156</v>
      </c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>
        <v>1</v>
      </c>
      <c r="AJ273" s="6"/>
      <c r="AK273" s="6"/>
      <c r="AL273" s="6"/>
      <c r="AM273" s="6">
        <v>1</v>
      </c>
      <c r="AN273" s="6"/>
      <c r="AO273" s="6"/>
      <c r="AP273" s="6"/>
      <c r="AQ273" s="6"/>
      <c r="AR273" s="6">
        <f t="shared" si="8"/>
        <v>2016</v>
      </c>
      <c r="AS273" s="6">
        <f t="shared" si="9"/>
        <v>12</v>
      </c>
    </row>
    <row r="274" spans="1:45">
      <c r="A274" t="s">
        <v>1946</v>
      </c>
      <c r="B274" t="s">
        <v>15</v>
      </c>
      <c r="C274" s="1">
        <v>429</v>
      </c>
      <c r="E274" s="97" t="s">
        <v>826</v>
      </c>
      <c r="F2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74" s="4">
        <v>42613</v>
      </c>
      <c r="H274" s="4">
        <v>42704</v>
      </c>
      <c r="I274" s="80">
        <f>All_2[[#This Row],[Filled]]-All_2[[#This Row],[Vacant]]</f>
        <v>91</v>
      </c>
      <c r="J274" t="s">
        <v>1033</v>
      </c>
      <c r="K274" t="s">
        <v>1032</v>
      </c>
      <c r="L274" t="s">
        <v>144</v>
      </c>
      <c r="P274" s="80"/>
      <c r="Q274" s="80"/>
      <c r="R274" s="80"/>
      <c r="S274" s="80" t="str">
        <f>IF(All_2[[#This Row],[M.O.Date]]&lt;&gt;"","no","Yes")</f>
        <v>no</v>
      </c>
      <c r="T274" s="80" t="str">
        <f ca="1">IF(All_2[[#This Row],[Length.of.Stay]]&gt;364,"Yes","no")</f>
        <v>Yes</v>
      </c>
      <c r="U274" s="4">
        <v>43423</v>
      </c>
      <c r="V274" s="80">
        <f ca="1">_xlfn.IFS(All_2[[#This Row],[M.O.Date]] = FALSE,TODAY()-All_2[[#This Row],[Filled]],All_2[[#This Row],[Extant]] = "no",All_2[[#This Row],[M.O.Date]] - All_2[[#This Row],[Filled]])</f>
        <v>719</v>
      </c>
      <c r="W274" t="s">
        <v>980</v>
      </c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>
        <v>1</v>
      </c>
      <c r="AJ274" s="6"/>
      <c r="AK274" s="6"/>
      <c r="AL274" s="6"/>
      <c r="AM274" s="6">
        <v>1</v>
      </c>
      <c r="AN274" s="6"/>
      <c r="AO274" s="6"/>
      <c r="AP274" s="6"/>
      <c r="AQ274" s="6"/>
      <c r="AR274" s="6">
        <f t="shared" si="8"/>
        <v>2016</v>
      </c>
      <c r="AS274" s="6">
        <f t="shared" si="9"/>
        <v>11</v>
      </c>
    </row>
    <row r="275" spans="1:45">
      <c r="A275" t="s">
        <v>2247</v>
      </c>
      <c r="B275" t="s">
        <v>1151</v>
      </c>
      <c r="C275" s="129">
        <v>118</v>
      </c>
      <c r="D275" s="129"/>
      <c r="E275" s="97" t="s">
        <v>718</v>
      </c>
      <c r="F275" s="80" t="s">
        <v>1150</v>
      </c>
      <c r="G275" s="4">
        <v>42613</v>
      </c>
      <c r="H275" s="4">
        <v>42703</v>
      </c>
      <c r="I275" s="80">
        <f>All_2[[#This Row],[Filled]]-All_2[[#This Row],[Vacant]]</f>
        <v>90</v>
      </c>
      <c r="J275" t="s">
        <v>812</v>
      </c>
      <c r="L275" t="s">
        <v>2103</v>
      </c>
      <c r="M275" t="s">
        <v>2056</v>
      </c>
      <c r="N275" s="4">
        <v>42644</v>
      </c>
      <c r="O275" s="4">
        <v>42657</v>
      </c>
      <c r="P275" s="80">
        <f>All_2[[#This Row],[Filled]] - All_2[[#This Row],[Interview.Date]]</f>
        <v>46</v>
      </c>
      <c r="Q275" s="80">
        <f>All_2[[#This Row],[Filled]]-All_2[[#This Row],[Date.Received]]</f>
        <v>59</v>
      </c>
      <c r="R275" s="80">
        <f>All_2[[#This Row],[Days]] - All_2[[#This Row],[Interview.to.Move.in]]</f>
        <v>44</v>
      </c>
      <c r="S275" s="80" t="str">
        <f>IF(All_2[[#This Row],[M.O.Date]]&lt;&gt;"","no","Yes")</f>
        <v>Yes</v>
      </c>
      <c r="T275" s="80" t="str">
        <f ca="1">IF(All_2[[#This Row],[Length.of.Stay]]&gt;364,"Yes","no")</f>
        <v>Yes</v>
      </c>
      <c r="V275" s="80">
        <f ca="1">_xlfn.IFS(All_2[[#This Row],[M.O.Date]] = FALSE,TODAY()-All_2[[#This Row],[Filled]],All_2[[#This Row],[Extant]] = "no",All_2[[#This Row],[M.O.Date]] - All_2[[#This Row],[Filled]])</f>
        <v>1158</v>
      </c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>
        <v>1</v>
      </c>
      <c r="AJ275" s="6"/>
      <c r="AK275" s="6"/>
      <c r="AL275" s="6"/>
      <c r="AM275" s="6"/>
      <c r="AN275" s="6"/>
      <c r="AO275" s="6">
        <v>1</v>
      </c>
      <c r="AP275" s="6"/>
      <c r="AQ275" s="6"/>
      <c r="AR275" s="6">
        <f t="shared" si="8"/>
        <v>2016</v>
      </c>
      <c r="AS275" s="6">
        <f t="shared" si="9"/>
        <v>11</v>
      </c>
    </row>
    <row r="276" spans="1:45">
      <c r="A276" t="s">
        <v>2246</v>
      </c>
      <c r="B276" t="s">
        <v>15</v>
      </c>
      <c r="C276" s="1">
        <v>528</v>
      </c>
      <c r="E276" s="97" t="s">
        <v>827</v>
      </c>
      <c r="F2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76" s="4">
        <v>42582</v>
      </c>
      <c r="H276" s="4">
        <v>42689</v>
      </c>
      <c r="I276" s="80">
        <f>All_2[[#This Row],[Filled]]-All_2[[#This Row],[Vacant]]</f>
        <v>107</v>
      </c>
      <c r="J276" t="s">
        <v>2162</v>
      </c>
      <c r="L276" t="s">
        <v>2161</v>
      </c>
      <c r="M276" t="s">
        <v>636</v>
      </c>
      <c r="N276" s="4">
        <v>42613</v>
      </c>
      <c r="O276" s="4">
        <v>42628</v>
      </c>
      <c r="P276" s="80">
        <f>All_2[[#This Row],[Filled]] - All_2[[#This Row],[Interview.Date]]</f>
        <v>61</v>
      </c>
      <c r="Q276" s="80">
        <f>All_2[[#This Row],[Filled]]-All_2[[#This Row],[Date.Received]]</f>
        <v>76</v>
      </c>
      <c r="R276" s="80">
        <f>All_2[[#This Row],[Days]] - All_2[[#This Row],[Interview.to.Move.in]]</f>
        <v>46</v>
      </c>
      <c r="S276" s="80" t="str">
        <f>IF(All_2[[#This Row],[M.O.Date]]&lt;&gt;"","no","Yes")</f>
        <v>no</v>
      </c>
      <c r="T276" s="80" t="str">
        <f ca="1">IF(All_2[[#This Row],[Length.of.Stay]]&gt;364,"Yes","no")</f>
        <v>Yes</v>
      </c>
      <c r="U276" s="4">
        <v>43830</v>
      </c>
      <c r="V276" s="80">
        <f ca="1">_xlfn.IFS(All_2[[#This Row],[M.O.Date]] = FALSE,TODAY()-All_2[[#This Row],[Filled]],All_2[[#This Row],[Extant]] = "no",All_2[[#This Row],[M.O.Date]] - All_2[[#This Row],[Filled]])</f>
        <v>1141</v>
      </c>
      <c r="W276" t="s">
        <v>980</v>
      </c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>
        <f t="shared" si="8"/>
        <v>2016</v>
      </c>
      <c r="AS276" s="6">
        <f t="shared" si="9"/>
        <v>11</v>
      </c>
    </row>
    <row r="277" spans="1:45">
      <c r="A277" t="s">
        <v>2245</v>
      </c>
      <c r="B277" t="s">
        <v>830</v>
      </c>
      <c r="C277" s="1">
        <v>313</v>
      </c>
      <c r="E277" s="97" t="s">
        <v>144</v>
      </c>
      <c r="F2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77" s="4">
        <v>42643</v>
      </c>
      <c r="H277" s="4">
        <v>42689</v>
      </c>
      <c r="I277" s="80">
        <f>All_2[[#This Row],[Filled]]-All_2[[#This Row],[Vacant]]</f>
        <v>46</v>
      </c>
      <c r="J277" t="s">
        <v>1032</v>
      </c>
      <c r="L277" t="s">
        <v>1972</v>
      </c>
      <c r="M277" t="s">
        <v>636</v>
      </c>
      <c r="N277" s="4"/>
      <c r="O277" s="4">
        <v>42598</v>
      </c>
      <c r="P277" s="80">
        <f>All_2[[#This Row],[Filled]] - All_2[[#This Row],[Interview.Date]]</f>
        <v>91</v>
      </c>
      <c r="Q277" s="80"/>
      <c r="R277" s="80">
        <f>All_2[[#This Row],[Days]] - All_2[[#This Row],[Interview.to.Move.in]]</f>
        <v>-45</v>
      </c>
      <c r="S277" s="80" t="str">
        <f>IF(All_2[[#This Row],[M.O.Date]]&lt;&gt;"","no","Yes")</f>
        <v>no</v>
      </c>
      <c r="T277" s="80" t="str">
        <f ca="1">IF(All_2[[#This Row],[Length.of.Stay]]&gt;364,"Yes","no")</f>
        <v>Yes</v>
      </c>
      <c r="U277" s="4">
        <v>43069</v>
      </c>
      <c r="V277" s="80">
        <f ca="1">_xlfn.IFS(All_2[[#This Row],[M.O.Date]] = FALSE,TODAY()-All_2[[#This Row],[Filled]],All_2[[#This Row],[Extant]] = "no",All_2[[#This Row],[M.O.Date]] - All_2[[#This Row],[Filled]])</f>
        <v>380</v>
      </c>
      <c r="W277" t="s">
        <v>980</v>
      </c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>
        <v>1</v>
      </c>
      <c r="AJ277" s="6"/>
      <c r="AK277" s="6"/>
      <c r="AL277" s="6"/>
      <c r="AM277" s="6">
        <v>1</v>
      </c>
      <c r="AN277" s="6"/>
      <c r="AO277" s="6"/>
      <c r="AP277" s="6"/>
      <c r="AQ277" s="6"/>
      <c r="AR277" s="6">
        <f t="shared" si="8"/>
        <v>2016</v>
      </c>
      <c r="AS277" s="6">
        <f t="shared" si="9"/>
        <v>11</v>
      </c>
    </row>
    <row r="278" spans="1:45">
      <c r="A278" t="s">
        <v>65</v>
      </c>
      <c r="B278" t="s">
        <v>15</v>
      </c>
      <c r="C278" s="1">
        <v>329</v>
      </c>
      <c r="E278" s="97" t="s">
        <v>695</v>
      </c>
      <c r="F2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78" s="4">
        <v>42582</v>
      </c>
      <c r="H278" s="4">
        <v>42688</v>
      </c>
      <c r="I278" s="80">
        <f>All_2[[#This Row],[Filled]]-All_2[[#This Row],[Vacant]]</f>
        <v>106</v>
      </c>
      <c r="J278" t="s">
        <v>812</v>
      </c>
      <c r="L278" t="s">
        <v>43</v>
      </c>
      <c r="M278" t="s">
        <v>1734</v>
      </c>
      <c r="N278" s="4">
        <v>42586</v>
      </c>
      <c r="O278" s="4">
        <v>42670</v>
      </c>
      <c r="P278" s="80">
        <f>All_2[[#This Row],[Filled]] - All_2[[#This Row],[Interview.Date]]</f>
        <v>18</v>
      </c>
      <c r="Q278" s="80">
        <f>All_2[[#This Row],[Filled]]-All_2[[#This Row],[Date.Received]]</f>
        <v>102</v>
      </c>
      <c r="R278" s="80">
        <f>All_2[[#This Row],[Days]] - All_2[[#This Row],[Interview.to.Move.in]]</f>
        <v>88</v>
      </c>
      <c r="S278" s="80" t="str">
        <f>IF(All_2[[#This Row],[M.O.Date]]&lt;&gt;"","no","Yes")</f>
        <v>Yes</v>
      </c>
      <c r="T278" s="80" t="str">
        <f ca="1">IF(All_2[[#This Row],[Length.of.Stay]]&gt;364,"Yes","no")</f>
        <v>Yes</v>
      </c>
      <c r="V278" s="80">
        <f ca="1">_xlfn.IFS(All_2[[#This Row],[M.O.Date]] = FALSE,TODAY()-All_2[[#This Row],[Filled]],All_2[[#This Row],[Extant]] = "no",All_2[[#This Row],[M.O.Date]] - All_2[[#This Row],[Filled]])</f>
        <v>1173</v>
      </c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>
        <v>1</v>
      </c>
      <c r="AI278" s="6"/>
      <c r="AJ278" s="6"/>
      <c r="AK278" s="6">
        <v>1</v>
      </c>
      <c r="AL278" s="6"/>
      <c r="AM278" s="6"/>
      <c r="AN278" s="6"/>
      <c r="AO278" s="6"/>
      <c r="AP278" s="6"/>
      <c r="AQ278" s="6"/>
      <c r="AR278" s="6">
        <f t="shared" si="8"/>
        <v>2016</v>
      </c>
      <c r="AS278" s="6">
        <f t="shared" si="9"/>
        <v>11</v>
      </c>
    </row>
    <row r="279" spans="1:45">
      <c r="A279" t="s">
        <v>72</v>
      </c>
      <c r="B279" t="s">
        <v>26</v>
      </c>
      <c r="C279" s="1">
        <v>314</v>
      </c>
      <c r="E279" s="97" t="s">
        <v>966</v>
      </c>
      <c r="F2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79" s="4">
        <v>42644</v>
      </c>
      <c r="H279" s="4">
        <v>42688</v>
      </c>
      <c r="I279" s="80">
        <f>All_2[[#This Row],[Filled]]-All_2[[#This Row],[Vacant]]</f>
        <v>44</v>
      </c>
      <c r="J279" t="s">
        <v>812</v>
      </c>
      <c r="L279" t="s">
        <v>60</v>
      </c>
      <c r="M279" t="s">
        <v>2034</v>
      </c>
      <c r="N279" s="4">
        <v>42593</v>
      </c>
      <c r="O279" s="4">
        <v>42621</v>
      </c>
      <c r="P279" s="80">
        <f>All_2[[#This Row],[Filled]] - All_2[[#This Row],[Interview.Date]]</f>
        <v>67</v>
      </c>
      <c r="Q279" s="80">
        <f>All_2[[#This Row],[Filled]]-All_2[[#This Row],[Date.Received]]</f>
        <v>95</v>
      </c>
      <c r="R279" s="80">
        <f>All_2[[#This Row],[Days]] - All_2[[#This Row],[Interview.to.Move.in]]</f>
        <v>-23</v>
      </c>
      <c r="S279" s="80" t="str">
        <f>IF(All_2[[#This Row],[M.O.Date]]&lt;&gt;"","no","Yes")</f>
        <v>no</v>
      </c>
      <c r="T279" s="80" t="str">
        <f ca="1">IF(All_2[[#This Row],[Length.of.Stay]]&gt;364,"Yes","no")</f>
        <v>no</v>
      </c>
      <c r="U279" s="4">
        <v>42916</v>
      </c>
      <c r="V279" s="80">
        <f ca="1">_xlfn.IFS(All_2[[#This Row],[M.O.Date]] = FALSE,TODAY()-All_2[[#This Row],[Filled]],All_2[[#This Row],[Extant]] = "no",All_2[[#This Row],[M.O.Date]] - All_2[[#This Row],[Filled]])</f>
        <v>228</v>
      </c>
      <c r="W279" t="s">
        <v>980</v>
      </c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>
        <v>1</v>
      </c>
      <c r="AI279" s="6"/>
      <c r="AJ279" s="6"/>
      <c r="AK279" s="6"/>
      <c r="AL279" s="6"/>
      <c r="AM279" s="6"/>
      <c r="AN279" s="6"/>
      <c r="AO279" s="6">
        <v>1</v>
      </c>
      <c r="AP279" s="6"/>
      <c r="AQ279" s="6"/>
      <c r="AR279" s="6">
        <f t="shared" si="8"/>
        <v>2016</v>
      </c>
      <c r="AS279" s="6">
        <f t="shared" si="9"/>
        <v>11</v>
      </c>
    </row>
    <row r="280" spans="1:45">
      <c r="A280" t="s">
        <v>2244</v>
      </c>
      <c r="B280" t="s">
        <v>26</v>
      </c>
      <c r="C280" s="1">
        <v>116</v>
      </c>
      <c r="E280" s="97" t="s">
        <v>966</v>
      </c>
      <c r="F2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0" s="4">
        <v>42521</v>
      </c>
      <c r="H280" s="4">
        <v>42675</v>
      </c>
      <c r="I280" s="80">
        <f>All_2[[#This Row],[Filled]]-All_2[[#This Row],[Vacant]]</f>
        <v>154</v>
      </c>
      <c r="J280" t="s">
        <v>812</v>
      </c>
      <c r="L280" t="s">
        <v>43</v>
      </c>
      <c r="M280" t="s">
        <v>1734</v>
      </c>
      <c r="N280" s="4">
        <v>42583</v>
      </c>
      <c r="O280" s="4">
        <v>42663</v>
      </c>
      <c r="P280" s="80">
        <f>All_2[[#This Row],[Filled]] - All_2[[#This Row],[Interview.Date]]</f>
        <v>12</v>
      </c>
      <c r="Q280" s="80">
        <f>All_2[[#This Row],[Filled]]-All_2[[#This Row],[Date.Received]]</f>
        <v>92</v>
      </c>
      <c r="R280" s="80">
        <f>All_2[[#This Row],[Days]] - All_2[[#This Row],[Interview.to.Move.in]]</f>
        <v>142</v>
      </c>
      <c r="S280" s="80" t="str">
        <f>IF(All_2[[#This Row],[M.O.Date]]&lt;&gt;"","no","Yes")</f>
        <v>no</v>
      </c>
      <c r="T280" s="80" t="str">
        <f ca="1">IF(All_2[[#This Row],[Length.of.Stay]]&gt;364,"Yes","no")</f>
        <v>no</v>
      </c>
      <c r="U280" s="4">
        <v>43039</v>
      </c>
      <c r="V280" s="80">
        <f ca="1">_xlfn.IFS(All_2[[#This Row],[M.O.Date]] = FALSE,TODAY()-All_2[[#This Row],[Filled]],All_2[[#This Row],[Extant]] = "no",All_2[[#This Row],[M.O.Date]] - All_2[[#This Row],[Filled]])</f>
        <v>364</v>
      </c>
      <c r="W280" t="s">
        <v>971</v>
      </c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>
        <v>1</v>
      </c>
      <c r="AJ280" s="6"/>
      <c r="AK280" s="6">
        <v>1</v>
      </c>
      <c r="AL280" s="6"/>
      <c r="AM280" s="6"/>
      <c r="AN280" s="6"/>
      <c r="AO280" s="6"/>
      <c r="AP280" s="6"/>
      <c r="AQ280" s="6"/>
      <c r="AR280" s="6">
        <f t="shared" si="8"/>
        <v>2016</v>
      </c>
      <c r="AS280" s="6">
        <f t="shared" si="9"/>
        <v>11</v>
      </c>
    </row>
    <row r="281" spans="1:45">
      <c r="A281" t="s">
        <v>67</v>
      </c>
      <c r="B281" t="s">
        <v>26</v>
      </c>
      <c r="C281" s="1">
        <v>218</v>
      </c>
      <c r="E281" s="97" t="s">
        <v>966</v>
      </c>
      <c r="F2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1" s="4">
        <v>42613</v>
      </c>
      <c r="H281" s="4">
        <v>42675</v>
      </c>
      <c r="I281" s="80">
        <f>All_2[[#This Row],[Filled]]-All_2[[#This Row],[Vacant]]</f>
        <v>62</v>
      </c>
      <c r="J281" t="s">
        <v>812</v>
      </c>
      <c r="L281" t="s">
        <v>43</v>
      </c>
      <c r="M281" t="s">
        <v>1734</v>
      </c>
      <c r="N281" s="4">
        <v>42590</v>
      </c>
      <c r="O281" s="4">
        <v>42620</v>
      </c>
      <c r="P281" s="80">
        <f>All_2[[#This Row],[Filled]] - All_2[[#This Row],[Interview.Date]]</f>
        <v>55</v>
      </c>
      <c r="Q281" s="80">
        <f>All_2[[#This Row],[Filled]]-All_2[[#This Row],[Date.Received]]</f>
        <v>85</v>
      </c>
      <c r="R281" s="80">
        <f>All_2[[#This Row],[Days]] - All_2[[#This Row],[Interview.to.Move.in]]</f>
        <v>7</v>
      </c>
      <c r="S281" s="80" t="str">
        <f>IF(All_2[[#This Row],[M.O.Date]]&lt;&gt;"","no","Yes")</f>
        <v>no</v>
      </c>
      <c r="T281" s="80" t="str">
        <f ca="1">IF(All_2[[#This Row],[Length.of.Stay]]&gt;364,"Yes","no")</f>
        <v>Yes</v>
      </c>
      <c r="U281" s="4">
        <v>43069</v>
      </c>
      <c r="V281" s="80">
        <f ca="1">_xlfn.IFS(All_2[[#This Row],[M.O.Date]] = FALSE,TODAY()-All_2[[#This Row],[Filled]],All_2[[#This Row],[Extant]] = "no",All_2[[#This Row],[M.O.Date]] - All_2[[#This Row],[Filled]])</f>
        <v>394</v>
      </c>
      <c r="W281" t="s">
        <v>1003</v>
      </c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>
        <v>1</v>
      </c>
      <c r="AI281" s="6"/>
      <c r="AJ281" s="6"/>
      <c r="AK281" s="6"/>
      <c r="AL281" s="6"/>
      <c r="AM281" s="6">
        <v>1</v>
      </c>
      <c r="AN281" s="6"/>
      <c r="AO281" s="6"/>
      <c r="AP281" s="6"/>
      <c r="AQ281" s="6"/>
      <c r="AR281" s="6">
        <f t="shared" si="8"/>
        <v>2016</v>
      </c>
      <c r="AS281" s="6">
        <f t="shared" si="9"/>
        <v>11</v>
      </c>
    </row>
    <row r="282" spans="1:45">
      <c r="A282" t="s">
        <v>96</v>
      </c>
      <c r="B282" t="s">
        <v>15</v>
      </c>
      <c r="C282" s="1">
        <v>507</v>
      </c>
      <c r="E282" s="97" t="s">
        <v>695</v>
      </c>
      <c r="F2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2" s="4">
        <v>42582</v>
      </c>
      <c r="H282" s="4">
        <v>42675</v>
      </c>
      <c r="I282" s="80">
        <f>All_2[[#This Row],[Filled]]-All_2[[#This Row],[Vacant]]</f>
        <v>93</v>
      </c>
      <c r="J282" t="s">
        <v>812</v>
      </c>
      <c r="L282" t="s">
        <v>6</v>
      </c>
      <c r="M282" t="s">
        <v>1734</v>
      </c>
      <c r="N282" s="4">
        <v>42628</v>
      </c>
      <c r="O282" s="4">
        <v>42640</v>
      </c>
      <c r="P282" s="80">
        <f>All_2[[#This Row],[Filled]] - All_2[[#This Row],[Interview.Date]]</f>
        <v>35</v>
      </c>
      <c r="Q282" s="80">
        <f>All_2[[#This Row],[Filled]]-All_2[[#This Row],[Date.Received]]</f>
        <v>47</v>
      </c>
      <c r="R282" s="80">
        <f>All_2[[#This Row],[Days]] - All_2[[#This Row],[Interview.to.Move.in]]</f>
        <v>58</v>
      </c>
      <c r="S282" s="80" t="str">
        <f>IF(All_2[[#This Row],[M.O.Date]]&lt;&gt;"","no","Yes")</f>
        <v>no</v>
      </c>
      <c r="T282" s="80" t="str">
        <f ca="1">IF(All_2[[#This Row],[Length.of.Stay]]&gt;364,"Yes","no")</f>
        <v>Yes</v>
      </c>
      <c r="U282" s="4">
        <v>43220</v>
      </c>
      <c r="V282" s="80">
        <f ca="1">_xlfn.IFS(All_2[[#This Row],[M.O.Date]] = FALSE,TODAY()-All_2[[#This Row],[Filled]],All_2[[#This Row],[Extant]] = "no",All_2[[#This Row],[M.O.Date]] - All_2[[#This Row],[Filled]])</f>
        <v>545</v>
      </c>
      <c r="W282" t="s">
        <v>125</v>
      </c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>
        <v>1</v>
      </c>
      <c r="AJ282" s="6"/>
      <c r="AK282" s="6"/>
      <c r="AL282" s="6"/>
      <c r="AM282" s="6">
        <v>1</v>
      </c>
      <c r="AN282" s="6"/>
      <c r="AO282" s="6"/>
      <c r="AP282" s="6"/>
      <c r="AQ282" s="6"/>
      <c r="AR282" s="6">
        <f t="shared" si="8"/>
        <v>2016</v>
      </c>
      <c r="AS282" s="6">
        <f t="shared" si="9"/>
        <v>11</v>
      </c>
    </row>
    <row r="283" spans="1:45">
      <c r="A283" t="s">
        <v>2243</v>
      </c>
      <c r="B283" t="s">
        <v>15</v>
      </c>
      <c r="C283" s="1">
        <v>316</v>
      </c>
      <c r="E283" s="97" t="s">
        <v>827</v>
      </c>
      <c r="F2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3" s="4">
        <v>42613</v>
      </c>
      <c r="H283" s="4">
        <v>42675</v>
      </c>
      <c r="I283" s="80">
        <f>All_2[[#This Row],[Filled]]-All_2[[#This Row],[Vacant]]</f>
        <v>62</v>
      </c>
      <c r="J283" t="s">
        <v>2162</v>
      </c>
      <c r="L283" t="s">
        <v>2161</v>
      </c>
      <c r="M283" t="s">
        <v>636</v>
      </c>
      <c r="N283" s="4">
        <v>42578</v>
      </c>
      <c r="O283" s="4">
        <v>42591</v>
      </c>
      <c r="P283" s="80">
        <f>All_2[[#This Row],[Filled]] - All_2[[#This Row],[Interview.Date]]</f>
        <v>84</v>
      </c>
      <c r="Q283" s="80">
        <f>All_2[[#This Row],[Filled]]-All_2[[#This Row],[Date.Received]]</f>
        <v>97</v>
      </c>
      <c r="R283" s="80">
        <f>All_2[[#This Row],[Days]] - All_2[[#This Row],[Interview.to.Move.in]]</f>
        <v>-22</v>
      </c>
      <c r="S283" s="80" t="str">
        <f>IF(All_2[[#This Row],[M.O.Date]]&lt;&gt;"","no","Yes")</f>
        <v>no</v>
      </c>
      <c r="T283" s="80" t="str">
        <f ca="1">IF(All_2[[#This Row],[Length.of.Stay]]&gt;364,"Yes","no")</f>
        <v>Yes</v>
      </c>
      <c r="U283" s="4">
        <v>43481</v>
      </c>
      <c r="V283" s="80">
        <f ca="1">_xlfn.IFS(All_2[[#This Row],[M.O.Date]] = FALSE,TODAY()-All_2[[#This Row],[Filled]],All_2[[#This Row],[Extant]] = "no",All_2[[#This Row],[M.O.Date]] - All_2[[#This Row],[Filled]])</f>
        <v>806</v>
      </c>
      <c r="W283" t="s">
        <v>969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>
        <v>1</v>
      </c>
      <c r="AI283" s="6"/>
      <c r="AJ283" s="6"/>
      <c r="AK283" s="6"/>
      <c r="AL283" s="6"/>
      <c r="AM283" s="6"/>
      <c r="AN283" s="6"/>
      <c r="AO283" s="6">
        <v>1</v>
      </c>
      <c r="AP283" s="6"/>
      <c r="AQ283" s="6"/>
      <c r="AR283" s="6">
        <f t="shared" si="8"/>
        <v>2016</v>
      </c>
      <c r="AS283" s="6">
        <f t="shared" si="9"/>
        <v>11</v>
      </c>
    </row>
    <row r="284" spans="1:45">
      <c r="A284" t="s">
        <v>2242</v>
      </c>
      <c r="B284" t="s">
        <v>15</v>
      </c>
      <c r="C284" s="1">
        <v>325</v>
      </c>
      <c r="E284" s="97" t="s">
        <v>826</v>
      </c>
      <c r="F2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4" s="4">
        <v>42613</v>
      </c>
      <c r="H284" s="4">
        <v>42660</v>
      </c>
      <c r="I284" s="80">
        <f>All_2[[#This Row],[Filled]]-All_2[[#This Row],[Vacant]]</f>
        <v>47</v>
      </c>
      <c r="J284" t="s">
        <v>2162</v>
      </c>
      <c r="L284" t="s">
        <v>2161</v>
      </c>
      <c r="M284" t="s">
        <v>636</v>
      </c>
      <c r="N284" s="4">
        <v>42613</v>
      </c>
      <c r="O284" s="4">
        <v>42627</v>
      </c>
      <c r="P284" s="80">
        <f>All_2[[#This Row],[Filled]] - All_2[[#This Row],[Interview.Date]]</f>
        <v>33</v>
      </c>
      <c r="Q284" s="80">
        <f>All_2[[#This Row],[Filled]]-All_2[[#This Row],[Date.Received]]</f>
        <v>47</v>
      </c>
      <c r="R284" s="80">
        <f>All_2[[#This Row],[Days]] - All_2[[#This Row],[Interview.to.Move.in]]</f>
        <v>14</v>
      </c>
      <c r="S284" s="80" t="str">
        <f>IF(All_2[[#This Row],[M.O.Date]]&lt;&gt;"","no","Yes")</f>
        <v>no</v>
      </c>
      <c r="T284" s="80" t="str">
        <f ca="1">IF(All_2[[#This Row],[Length.of.Stay]]&gt;364,"Yes","no")</f>
        <v>no</v>
      </c>
      <c r="U284" s="4">
        <v>42947</v>
      </c>
      <c r="V284" s="80">
        <f ca="1">_xlfn.IFS(All_2[[#This Row],[M.O.Date]] = FALSE,TODAY()-All_2[[#This Row],[Filled]],All_2[[#This Row],[Extant]] = "no",All_2[[#This Row],[M.O.Date]] - All_2[[#This Row],[Filled]])</f>
        <v>287</v>
      </c>
      <c r="W284" t="s">
        <v>969</v>
      </c>
      <c r="X284" s="6">
        <v>1</v>
      </c>
      <c r="Y284" s="6"/>
      <c r="Z284" s="6"/>
      <c r="AA284" s="6"/>
      <c r="AB284" s="6"/>
      <c r="AC284" s="6"/>
      <c r="AD284" s="6"/>
      <c r="AE284" s="6"/>
      <c r="AF284" s="6"/>
      <c r="AG284" s="6"/>
      <c r="AH284" s="6">
        <v>1</v>
      </c>
      <c r="AI284" s="6"/>
      <c r="AJ284" s="6"/>
      <c r="AK284" s="6"/>
      <c r="AL284" s="6"/>
      <c r="AM284" s="6"/>
      <c r="AN284" s="6"/>
      <c r="AO284" s="6">
        <v>1</v>
      </c>
      <c r="AP284" s="6"/>
      <c r="AQ284" s="6"/>
      <c r="AR284" s="6">
        <f t="shared" si="8"/>
        <v>2016</v>
      </c>
      <c r="AS284" s="6">
        <f t="shared" si="9"/>
        <v>10</v>
      </c>
    </row>
    <row r="285" spans="1:45">
      <c r="A285" t="s">
        <v>2241</v>
      </c>
      <c r="B285" t="s">
        <v>26</v>
      </c>
      <c r="C285" s="1">
        <v>205</v>
      </c>
      <c r="E285" s="97" t="s">
        <v>966</v>
      </c>
      <c r="F2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5" s="4">
        <v>42613</v>
      </c>
      <c r="H285" s="4">
        <v>42658</v>
      </c>
      <c r="I285" s="80">
        <f>All_2[[#This Row],[Filled]]-All_2[[#This Row],[Vacant]]</f>
        <v>45</v>
      </c>
      <c r="J285" t="s">
        <v>1634</v>
      </c>
      <c r="L285" t="s">
        <v>846</v>
      </c>
      <c r="M285" t="s">
        <v>1638</v>
      </c>
      <c r="N285" s="4">
        <v>42592</v>
      </c>
      <c r="O285" s="4">
        <v>42599</v>
      </c>
      <c r="P285" s="80">
        <f>All_2[[#This Row],[Filled]] - All_2[[#This Row],[Interview.Date]]</f>
        <v>59</v>
      </c>
      <c r="Q285" s="80">
        <f>All_2[[#This Row],[Filled]]-All_2[[#This Row],[Date.Received]]</f>
        <v>66</v>
      </c>
      <c r="R285" s="80">
        <f>All_2[[#This Row],[Days]] - All_2[[#This Row],[Interview.to.Move.in]]</f>
        <v>-14</v>
      </c>
      <c r="S285" s="80" t="str">
        <f>IF(All_2[[#This Row],[M.O.Date]]&lt;&gt;"","no","Yes")</f>
        <v>no</v>
      </c>
      <c r="T285" s="80" t="str">
        <f ca="1">IF(All_2[[#This Row],[Length.of.Stay]]&gt;364,"Yes","no")</f>
        <v>Yes</v>
      </c>
      <c r="U285" s="4">
        <v>43293</v>
      </c>
      <c r="V285" s="80">
        <f ca="1">_xlfn.IFS(All_2[[#This Row],[M.O.Date]] = FALSE,TODAY()-All_2[[#This Row],[Filled]],All_2[[#This Row],[Extant]] = "no",All_2[[#This Row],[M.O.Date]] - All_2[[#This Row],[Filled]])</f>
        <v>635</v>
      </c>
      <c r="W285" t="s">
        <v>1007</v>
      </c>
      <c r="X285" s="6"/>
      <c r="Y285" s="6">
        <v>1</v>
      </c>
      <c r="Z285" s="6"/>
      <c r="AA285" s="6"/>
      <c r="AB285" s="6"/>
      <c r="AC285" s="6"/>
      <c r="AD285" s="6">
        <v>1</v>
      </c>
      <c r="AE285" s="6"/>
      <c r="AF285" s="6"/>
      <c r="AG285" s="6"/>
      <c r="AH285" s="6"/>
      <c r="AI285" s="6">
        <v>1</v>
      </c>
      <c r="AJ285" s="6"/>
      <c r="AK285" s="6"/>
      <c r="AL285" s="6"/>
      <c r="AM285" s="6"/>
      <c r="AN285" s="6"/>
      <c r="AO285" s="6">
        <v>1</v>
      </c>
      <c r="AP285" s="6"/>
      <c r="AQ285" s="6"/>
      <c r="AR285" s="6">
        <f t="shared" si="8"/>
        <v>2016</v>
      </c>
      <c r="AS285" s="6">
        <f t="shared" si="9"/>
        <v>10</v>
      </c>
    </row>
    <row r="286" spans="1:45">
      <c r="A286" t="s">
        <v>2240</v>
      </c>
      <c r="B286" t="s">
        <v>26</v>
      </c>
      <c r="C286" s="1">
        <v>217</v>
      </c>
      <c r="E286" s="97" t="s">
        <v>1922</v>
      </c>
      <c r="F2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6" s="4">
        <v>42551</v>
      </c>
      <c r="H286" s="4">
        <v>42657</v>
      </c>
      <c r="I286" s="80">
        <f>All_2[[#This Row],[Filled]]-All_2[[#This Row],[Vacant]]</f>
        <v>106</v>
      </c>
      <c r="J286" t="s">
        <v>1922</v>
      </c>
      <c r="L286" t="s">
        <v>685</v>
      </c>
      <c r="M286" t="s">
        <v>636</v>
      </c>
      <c r="O286" s="4">
        <v>42597</v>
      </c>
      <c r="P286" s="80">
        <f>All_2[[#This Row],[Filled]] - All_2[[#This Row],[Interview.Date]]</f>
        <v>60</v>
      </c>
      <c r="Q286" s="80"/>
      <c r="R286" s="80">
        <f>All_2[[#This Row],[Days]] - All_2[[#This Row],[Interview.to.Move.in]]</f>
        <v>46</v>
      </c>
      <c r="S286" s="80" t="str">
        <f>IF(All_2[[#This Row],[M.O.Date]]&lt;&gt;"","no","Yes")</f>
        <v>no</v>
      </c>
      <c r="T286" s="80" t="str">
        <f ca="1">IF(All_2[[#This Row],[Length.of.Stay]]&gt;364,"Yes","no")</f>
        <v>no</v>
      </c>
      <c r="U286" s="4">
        <v>42855</v>
      </c>
      <c r="V286" s="80">
        <f ca="1">_xlfn.IFS(All_2[[#This Row],[M.O.Date]] = FALSE,TODAY()-All_2[[#This Row],[Filled]],All_2[[#This Row],[Extant]] = "no",All_2[[#This Row],[M.O.Date]] - All_2[[#This Row],[Filled]])</f>
        <v>198</v>
      </c>
      <c r="W286" t="s">
        <v>969</v>
      </c>
      <c r="X286" s="6"/>
      <c r="Y286" s="6">
        <v>1</v>
      </c>
      <c r="Z286" s="6"/>
      <c r="AA286" s="6"/>
      <c r="AB286" s="6">
        <v>1</v>
      </c>
      <c r="AC286" s="6"/>
      <c r="AD286" s="6"/>
      <c r="AE286" s="6"/>
      <c r="AF286" s="6"/>
      <c r="AG286" s="6">
        <v>1</v>
      </c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>
        <f t="shared" si="8"/>
        <v>2016</v>
      </c>
      <c r="AS286" s="6">
        <f t="shared" si="9"/>
        <v>10</v>
      </c>
    </row>
    <row r="287" spans="1:45">
      <c r="A287" t="s">
        <v>89</v>
      </c>
      <c r="B287" t="s">
        <v>15</v>
      </c>
      <c r="C287" s="1">
        <v>313</v>
      </c>
      <c r="E287" s="97" t="s">
        <v>695</v>
      </c>
      <c r="F2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7" s="4">
        <v>42582</v>
      </c>
      <c r="H287" s="4">
        <v>42649</v>
      </c>
      <c r="I287" s="80">
        <f>All_2[[#This Row],[Filled]]-All_2[[#This Row],[Vacant]]</f>
        <v>67</v>
      </c>
      <c r="J287" t="s">
        <v>812</v>
      </c>
      <c r="L287" t="s">
        <v>43</v>
      </c>
      <c r="M287" t="s">
        <v>1734</v>
      </c>
      <c r="N287" s="4">
        <v>42615</v>
      </c>
      <c r="O287" s="4">
        <v>42633</v>
      </c>
      <c r="P287" s="80">
        <f>All_2[[#This Row],[Filled]] - All_2[[#This Row],[Interview.Date]]</f>
        <v>16</v>
      </c>
      <c r="Q287" s="80">
        <f>All_2[[#This Row],[Filled]]-All_2[[#This Row],[Date.Received]]</f>
        <v>34</v>
      </c>
      <c r="R287" s="80">
        <f>All_2[[#This Row],[Days]] - All_2[[#This Row],[Interview.to.Move.in]]</f>
        <v>51</v>
      </c>
      <c r="S287" s="80" t="str">
        <f>IF(All_2[[#This Row],[M.O.Date]]&lt;&gt;"","no","Yes")</f>
        <v>Yes</v>
      </c>
      <c r="T287" s="80" t="str">
        <f ca="1">IF(All_2[[#This Row],[Length.of.Stay]]&gt;364,"Yes","no")</f>
        <v>Yes</v>
      </c>
      <c r="V287" s="80">
        <f ca="1">_xlfn.IFS(All_2[[#This Row],[M.O.Date]] = FALSE,TODAY()-All_2[[#This Row],[Filled]],All_2[[#This Row],[Extant]] = "no",All_2[[#This Row],[M.O.Date]] - All_2[[#This Row],[Filled]])</f>
        <v>1212</v>
      </c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>
        <v>1</v>
      </c>
      <c r="AJ287" s="6"/>
      <c r="AK287" s="6"/>
      <c r="AL287" s="6"/>
      <c r="AM287" s="6"/>
      <c r="AN287" s="6"/>
      <c r="AO287" s="6"/>
      <c r="AP287" s="6">
        <v>1</v>
      </c>
      <c r="AQ287" s="6"/>
      <c r="AR287" s="6">
        <f t="shared" si="8"/>
        <v>2016</v>
      </c>
      <c r="AS287" s="6">
        <f t="shared" si="9"/>
        <v>10</v>
      </c>
    </row>
    <row r="288" spans="1:45">
      <c r="A288" t="s">
        <v>87</v>
      </c>
      <c r="B288" t="s">
        <v>37</v>
      </c>
      <c r="C288" s="1">
        <v>206</v>
      </c>
      <c r="D288" s="1">
        <v>3210</v>
      </c>
      <c r="E288" s="97" t="s">
        <v>695</v>
      </c>
      <c r="F2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8" s="4">
        <v>42551</v>
      </c>
      <c r="H288" s="4">
        <v>42649</v>
      </c>
      <c r="I288" s="80">
        <f>All_2[[#This Row],[Filled]]-All_2[[#This Row],[Vacant]]</f>
        <v>98</v>
      </c>
      <c r="J288" t="s">
        <v>812</v>
      </c>
      <c r="K288" s="89"/>
      <c r="L288" s="89" t="s">
        <v>60</v>
      </c>
      <c r="M288" t="s">
        <v>2034</v>
      </c>
      <c r="N288" s="131">
        <v>42611</v>
      </c>
      <c r="O288" s="131">
        <v>42626</v>
      </c>
      <c r="P288" s="80">
        <f>All_2[[#This Row],[Filled]] - All_2[[#This Row],[Interview.Date]]</f>
        <v>23</v>
      </c>
      <c r="Q288" s="80">
        <f>All_2[[#This Row],[Filled]]-All_2[[#This Row],[Date.Received]]</f>
        <v>38</v>
      </c>
      <c r="R288" s="80">
        <f>All_2[[#This Row],[Days]] - All_2[[#This Row],[Interview.to.Move.in]]</f>
        <v>75</v>
      </c>
      <c r="S288" s="80" t="str">
        <f>IF(All_2[[#This Row],[M.O.Date]]&lt;&gt;"","no","Yes")</f>
        <v>no</v>
      </c>
      <c r="T288" s="80" t="str">
        <f ca="1">IF(All_2[[#This Row],[Length.of.Stay]]&gt;364,"Yes","no")</f>
        <v>no</v>
      </c>
      <c r="U288" s="4">
        <v>42794</v>
      </c>
      <c r="V288" s="80">
        <f ca="1">_xlfn.IFS(All_2[[#This Row],[M.O.Date]] = FALSE,TODAY()-All_2[[#This Row],[Filled]],All_2[[#This Row],[Extant]] = "no",All_2[[#This Row],[M.O.Date]] - All_2[[#This Row],[Filled]])</f>
        <v>145</v>
      </c>
      <c r="W288" t="s">
        <v>969</v>
      </c>
      <c r="X288" s="6">
        <v>1</v>
      </c>
      <c r="Y288" s="6">
        <v>1</v>
      </c>
      <c r="Z288" s="6"/>
      <c r="AA288" s="6"/>
      <c r="AB288" s="6"/>
      <c r="AC288" s="6"/>
      <c r="AD288" s="6"/>
      <c r="AE288" s="6"/>
      <c r="AF288" s="6"/>
      <c r="AG288" s="6"/>
      <c r="AH288" s="6"/>
      <c r="AI288" s="6">
        <v>1</v>
      </c>
      <c r="AJ288" s="6"/>
      <c r="AK288" s="6">
        <v>1</v>
      </c>
      <c r="AL288" s="6"/>
      <c r="AM288" s="6"/>
      <c r="AN288" s="6"/>
      <c r="AO288" s="6"/>
      <c r="AP288" s="6"/>
      <c r="AQ288" s="6"/>
      <c r="AR288" s="6">
        <f t="shared" si="8"/>
        <v>2016</v>
      </c>
      <c r="AS288" s="6">
        <f t="shared" si="9"/>
        <v>10</v>
      </c>
    </row>
    <row r="289" spans="1:45">
      <c r="A289" t="s">
        <v>2239</v>
      </c>
      <c r="B289" t="s">
        <v>15</v>
      </c>
      <c r="C289" s="1">
        <v>524</v>
      </c>
      <c r="E289" s="97" t="s">
        <v>695</v>
      </c>
      <c r="F2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89" s="4">
        <v>42551</v>
      </c>
      <c r="H289" s="4">
        <v>42648</v>
      </c>
      <c r="I289" s="80">
        <f>All_2[[#This Row],[Filled]]-All_2[[#This Row],[Vacant]]</f>
        <v>97</v>
      </c>
      <c r="J289" t="s">
        <v>2162</v>
      </c>
      <c r="L289" t="s">
        <v>2161</v>
      </c>
      <c r="M289" t="s">
        <v>636</v>
      </c>
      <c r="N289" s="4">
        <v>42613</v>
      </c>
      <c r="O289" s="4">
        <v>42628</v>
      </c>
      <c r="P289" s="80">
        <f>All_2[[#This Row],[Filled]] - All_2[[#This Row],[Interview.Date]]</f>
        <v>20</v>
      </c>
      <c r="Q289" s="80">
        <f>All_2[[#This Row],[Filled]]-All_2[[#This Row],[Date.Received]]</f>
        <v>35</v>
      </c>
      <c r="R289" s="80">
        <f>All_2[[#This Row],[Days]] - All_2[[#This Row],[Interview.to.Move.in]]</f>
        <v>77</v>
      </c>
      <c r="S289" s="80" t="str">
        <f>IF(All_2[[#This Row],[M.O.Date]]&lt;&gt;"","no","Yes")</f>
        <v>no</v>
      </c>
      <c r="T289" s="80" t="str">
        <f ca="1">IF(All_2[[#This Row],[Length.of.Stay]]&gt;364,"Yes","no")</f>
        <v>no</v>
      </c>
      <c r="U289" s="4">
        <v>42855</v>
      </c>
      <c r="V289" s="80">
        <f ca="1">_xlfn.IFS(All_2[[#This Row],[M.O.Date]] = FALSE,TODAY()-All_2[[#This Row],[Filled]],All_2[[#This Row],[Extant]] = "no",All_2[[#This Row],[M.O.Date]] - All_2[[#This Row],[Filled]])</f>
        <v>207</v>
      </c>
      <c r="W289" t="s">
        <v>1003</v>
      </c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>
        <f t="shared" si="8"/>
        <v>2016</v>
      </c>
      <c r="AS289" s="6">
        <f t="shared" si="9"/>
        <v>10</v>
      </c>
    </row>
    <row r="290" spans="1:45">
      <c r="A290" t="s">
        <v>1431</v>
      </c>
      <c r="B290" t="s">
        <v>26</v>
      </c>
      <c r="C290" s="1">
        <v>214</v>
      </c>
      <c r="E290" s="97" t="s">
        <v>966</v>
      </c>
      <c r="F2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90" s="4">
        <v>42613</v>
      </c>
      <c r="H290" s="4">
        <v>42644</v>
      </c>
      <c r="I290" s="80">
        <f>All_2[[#This Row],[Filled]]-All_2[[#This Row],[Vacant]]</f>
        <v>31</v>
      </c>
      <c r="J290" t="s">
        <v>1033</v>
      </c>
      <c r="K290" t="s">
        <v>1032</v>
      </c>
      <c r="O290" s="4">
        <v>42583</v>
      </c>
      <c r="P290" s="80">
        <f>All_2[[#This Row],[Filled]] - All_2[[#This Row],[Interview.Date]]</f>
        <v>61</v>
      </c>
      <c r="Q290" s="80"/>
      <c r="R290" s="80">
        <f>All_2[[#This Row],[Days]] - All_2[[#This Row],[Interview.to.Move.in]]</f>
        <v>-30</v>
      </c>
      <c r="S290" s="80" t="str">
        <f>IF(All_2[[#This Row],[M.O.Date]]&lt;&gt;"","no","Yes")</f>
        <v>no</v>
      </c>
      <c r="T290" s="80" t="str">
        <f ca="1">IF(All_2[[#This Row],[Length.of.Stay]]&gt;364,"Yes","no")</f>
        <v>no</v>
      </c>
      <c r="U290" s="4">
        <v>42978</v>
      </c>
      <c r="V290" s="80">
        <f ca="1">_xlfn.IFS(All_2[[#This Row],[M.O.Date]] = FALSE,TODAY()-All_2[[#This Row],[Filled]],All_2[[#This Row],[Extant]] = "no",All_2[[#This Row],[M.O.Date]] - All_2[[#This Row],[Filled]])</f>
        <v>334</v>
      </c>
      <c r="W290" t="s">
        <v>53</v>
      </c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>
        <f t="shared" si="8"/>
        <v>2016</v>
      </c>
      <c r="AS290" s="6">
        <f t="shared" si="9"/>
        <v>10</v>
      </c>
    </row>
    <row r="291" spans="1:45">
      <c r="A291" t="s">
        <v>59</v>
      </c>
      <c r="B291" t="s">
        <v>26</v>
      </c>
      <c r="C291" s="1">
        <v>210</v>
      </c>
      <c r="E291" s="97" t="s">
        <v>966</v>
      </c>
      <c r="F2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91" s="4">
        <v>42613</v>
      </c>
      <c r="H291" s="4">
        <v>42644</v>
      </c>
      <c r="I291" s="80">
        <f>All_2[[#This Row],[Filled]]-All_2[[#This Row],[Vacant]]</f>
        <v>31</v>
      </c>
      <c r="J291" t="s">
        <v>812</v>
      </c>
      <c r="L291" t="s">
        <v>6</v>
      </c>
      <c r="M291" t="s">
        <v>1734</v>
      </c>
      <c r="N291" s="4">
        <v>42585</v>
      </c>
      <c r="O291" s="4">
        <v>42599</v>
      </c>
      <c r="P291" s="80">
        <f>All_2[[#This Row],[Filled]] - All_2[[#This Row],[Interview.Date]]</f>
        <v>45</v>
      </c>
      <c r="Q291" s="80">
        <f>All_2[[#This Row],[Filled]]-All_2[[#This Row],[Date.Received]]</f>
        <v>59</v>
      </c>
      <c r="R291" s="80">
        <f>All_2[[#This Row],[Days]] - All_2[[#This Row],[Interview.to.Move.in]]</f>
        <v>-14</v>
      </c>
      <c r="S291" s="80" t="str">
        <f>IF(All_2[[#This Row],[M.O.Date]]&lt;&gt;"","no","Yes")</f>
        <v>no</v>
      </c>
      <c r="T291" s="80" t="str">
        <f ca="1">IF(All_2[[#This Row],[Length.of.Stay]]&gt;364,"Yes","no")</f>
        <v>no</v>
      </c>
      <c r="U291" s="4">
        <v>42825</v>
      </c>
      <c r="V291" s="80">
        <f ca="1">_xlfn.IFS(All_2[[#This Row],[M.O.Date]] = FALSE,TODAY()-All_2[[#This Row],[Filled]],All_2[[#This Row],[Extant]] = "no",All_2[[#This Row],[M.O.Date]] - All_2[[#This Row],[Filled]])</f>
        <v>181</v>
      </c>
      <c r="W291" t="s">
        <v>971</v>
      </c>
      <c r="X291" s="6"/>
      <c r="Y291" s="6"/>
      <c r="Z291" s="6"/>
      <c r="AA291" s="6"/>
      <c r="AB291" s="6"/>
      <c r="AC291" s="6">
        <v>1</v>
      </c>
      <c r="AD291" s="6"/>
      <c r="AE291" s="6"/>
      <c r="AF291" s="6"/>
      <c r="AG291" s="6">
        <v>1</v>
      </c>
      <c r="AH291" s="6"/>
      <c r="AI291" s="6">
        <v>1</v>
      </c>
      <c r="AJ291" s="6"/>
      <c r="AK291" s="6"/>
      <c r="AL291" s="6"/>
      <c r="AM291" s="6"/>
      <c r="AN291" s="6"/>
      <c r="AO291" s="6"/>
      <c r="AP291" s="6">
        <v>1</v>
      </c>
      <c r="AQ291" s="6"/>
      <c r="AR291" s="6">
        <f t="shared" si="8"/>
        <v>2016</v>
      </c>
      <c r="AS291" s="6">
        <f t="shared" si="9"/>
        <v>10</v>
      </c>
    </row>
    <row r="292" spans="1:45">
      <c r="A292" t="s">
        <v>2238</v>
      </c>
      <c r="B292" t="s">
        <v>830</v>
      </c>
      <c r="C292" s="1">
        <v>409</v>
      </c>
      <c r="E292" s="97" t="s">
        <v>144</v>
      </c>
      <c r="F2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92" s="4">
        <v>42613</v>
      </c>
      <c r="H292" s="4">
        <v>42644</v>
      </c>
      <c r="I292" s="80">
        <f>All_2[[#This Row],[Filled]]-All_2[[#This Row],[Vacant]]</f>
        <v>31</v>
      </c>
      <c r="J292" t="s">
        <v>812</v>
      </c>
      <c r="L292" t="s">
        <v>2237</v>
      </c>
      <c r="M292" t="s">
        <v>1633</v>
      </c>
      <c r="N292" s="4"/>
      <c r="O292" s="4">
        <v>42614</v>
      </c>
      <c r="P292" s="80">
        <f>All_2[[#This Row],[Filled]] - All_2[[#This Row],[Interview.Date]]</f>
        <v>30</v>
      </c>
      <c r="Q292" s="80"/>
      <c r="R292" s="80">
        <f>All_2[[#This Row],[Days]] - All_2[[#This Row],[Interview.to.Move.in]]</f>
        <v>1</v>
      </c>
      <c r="S292" s="80" t="str">
        <f>IF(All_2[[#This Row],[M.O.Date]]&lt;&gt;"","no","Yes")</f>
        <v>no</v>
      </c>
      <c r="T292" s="80" t="str">
        <f ca="1">IF(All_2[[#This Row],[Length.of.Stay]]&gt;364,"Yes","no")</f>
        <v>Yes</v>
      </c>
      <c r="U292" s="4">
        <v>43708</v>
      </c>
      <c r="V292" s="80">
        <f ca="1">_xlfn.IFS(All_2[[#This Row],[M.O.Date]] = FALSE,TODAY()-All_2[[#This Row],[Filled]],All_2[[#This Row],[Extant]] = "no",All_2[[#This Row],[M.O.Date]] - All_2[[#This Row],[Filled]])</f>
        <v>1064</v>
      </c>
      <c r="W292" t="s">
        <v>980</v>
      </c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>
        <v>1</v>
      </c>
      <c r="AI292" s="6"/>
      <c r="AJ292" s="6"/>
      <c r="AK292" s="6"/>
      <c r="AL292" s="6"/>
      <c r="AM292" s="6">
        <v>1</v>
      </c>
      <c r="AN292" s="6"/>
      <c r="AO292" s="6"/>
      <c r="AP292" s="6"/>
      <c r="AQ292" s="6"/>
      <c r="AR292" s="6">
        <f t="shared" si="8"/>
        <v>2016</v>
      </c>
      <c r="AS292" s="6">
        <f t="shared" si="9"/>
        <v>10</v>
      </c>
    </row>
    <row r="293" spans="1:45">
      <c r="A293" t="s">
        <v>2236</v>
      </c>
      <c r="B293" t="s">
        <v>832</v>
      </c>
      <c r="C293" s="1" t="s">
        <v>940</v>
      </c>
      <c r="E293" s="97" t="s">
        <v>718</v>
      </c>
      <c r="F2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293" s="4">
        <v>42613</v>
      </c>
      <c r="H293" s="4">
        <v>42644</v>
      </c>
      <c r="I293" s="80">
        <f>All_2[[#This Row],[Filled]]-All_2[[#This Row],[Vacant]]</f>
        <v>31</v>
      </c>
      <c r="J293" t="s">
        <v>1033</v>
      </c>
      <c r="K293" t="s">
        <v>830</v>
      </c>
      <c r="L293" t="s">
        <v>1416</v>
      </c>
      <c r="M293" t="s">
        <v>1415</v>
      </c>
      <c r="N293" s="4"/>
      <c r="O293" s="4">
        <v>42579</v>
      </c>
      <c r="P293" s="80">
        <f>All_2[[#This Row],[Filled]] - All_2[[#This Row],[Interview.Date]]</f>
        <v>65</v>
      </c>
      <c r="Q293" s="80"/>
      <c r="R293" s="80">
        <f>All_2[[#This Row],[Days]] - All_2[[#This Row],[Interview.to.Move.in]]</f>
        <v>-34</v>
      </c>
      <c r="S293" s="80" t="str">
        <f>IF(All_2[[#This Row],[M.O.Date]]&lt;&gt;"","no","Yes")</f>
        <v>Yes</v>
      </c>
      <c r="T293" s="80" t="str">
        <f ca="1">IF(All_2[[#This Row],[Length.of.Stay]]&gt;364,"Yes","no")</f>
        <v>Yes</v>
      </c>
      <c r="V293" s="80">
        <f ca="1">_xlfn.IFS(All_2[[#This Row],[M.O.Date]] = FALSE,TODAY()-All_2[[#This Row],[Filled]],All_2[[#This Row],[Extant]] = "no",All_2[[#This Row],[M.O.Date]] - All_2[[#This Row],[Filled]])</f>
        <v>1217</v>
      </c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>
        <v>1</v>
      </c>
      <c r="AJ293" s="6"/>
      <c r="AK293" s="6"/>
      <c r="AL293" s="6"/>
      <c r="AM293" s="6">
        <v>1</v>
      </c>
      <c r="AN293" s="6"/>
      <c r="AO293" s="6"/>
      <c r="AP293" s="6"/>
      <c r="AQ293" s="6"/>
      <c r="AR293" s="6">
        <f t="shared" si="8"/>
        <v>2016</v>
      </c>
      <c r="AS293" s="6">
        <f t="shared" si="9"/>
        <v>10</v>
      </c>
    </row>
    <row r="294" spans="1:45">
      <c r="A294" t="s">
        <v>2235</v>
      </c>
      <c r="B294" t="s">
        <v>15</v>
      </c>
      <c r="C294" s="1">
        <v>308</v>
      </c>
      <c r="E294" s="97" t="s">
        <v>62</v>
      </c>
      <c r="F2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94" s="4">
        <v>42582</v>
      </c>
      <c r="H294" s="4">
        <v>42627</v>
      </c>
      <c r="I294" s="80">
        <f>All_2[[#This Row],[Filled]]-All_2[[#This Row],[Vacant]]</f>
        <v>45</v>
      </c>
      <c r="J294" t="s">
        <v>812</v>
      </c>
      <c r="L294" t="s">
        <v>43</v>
      </c>
      <c r="M294" t="s">
        <v>1734</v>
      </c>
      <c r="N294" s="4">
        <v>42586</v>
      </c>
      <c r="O294" s="4">
        <v>42598</v>
      </c>
      <c r="P294" s="80">
        <f>All_2[[#This Row],[Filled]] - All_2[[#This Row],[Interview.Date]]</f>
        <v>29</v>
      </c>
      <c r="Q294" s="80">
        <f>All_2[[#This Row],[Filled]]-All_2[[#This Row],[Date.Received]]</f>
        <v>41</v>
      </c>
      <c r="R294" s="80">
        <f>All_2[[#This Row],[Days]] - All_2[[#This Row],[Interview.to.Move.in]]</f>
        <v>16</v>
      </c>
      <c r="S294" s="80" t="str">
        <f>IF(All_2[[#This Row],[M.O.Date]]&lt;&gt;"","no","Yes")</f>
        <v>Yes</v>
      </c>
      <c r="T294" s="80" t="str">
        <f ca="1">IF(All_2[[#This Row],[Length.of.Stay]]&gt;364,"Yes","no")</f>
        <v>Yes</v>
      </c>
      <c r="V294" s="80">
        <f ca="1">_xlfn.IFS(All_2[[#This Row],[M.O.Date]] = FALSE,TODAY()-All_2[[#This Row],[Filled]],All_2[[#This Row],[Extant]] = "no",All_2[[#This Row],[M.O.Date]] - All_2[[#This Row],[Filled]])</f>
        <v>1234</v>
      </c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>
        <v>1</v>
      </c>
      <c r="AI294" s="6"/>
      <c r="AJ294" s="6"/>
      <c r="AK294" s="6"/>
      <c r="AL294" s="6"/>
      <c r="AM294" s="6"/>
      <c r="AN294" s="6"/>
      <c r="AO294" s="6">
        <v>1</v>
      </c>
      <c r="AP294" s="6"/>
      <c r="AQ294" s="6"/>
      <c r="AR294" s="6">
        <f t="shared" si="8"/>
        <v>2016</v>
      </c>
      <c r="AS294" s="6">
        <f t="shared" si="9"/>
        <v>9</v>
      </c>
    </row>
    <row r="295" spans="1:45">
      <c r="A295" t="s">
        <v>74</v>
      </c>
      <c r="B295" t="s">
        <v>37</v>
      </c>
      <c r="C295" s="1">
        <v>102</v>
      </c>
      <c r="D295" s="1">
        <v>3218</v>
      </c>
      <c r="E295" s="97" t="s">
        <v>695</v>
      </c>
      <c r="F2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95" s="4">
        <v>42582</v>
      </c>
      <c r="H295" s="4">
        <v>42614</v>
      </c>
      <c r="I295" s="80">
        <f>All_2[[#This Row],[Filled]]-All_2[[#This Row],[Vacant]]</f>
        <v>32</v>
      </c>
      <c r="J295" t="s">
        <v>812</v>
      </c>
      <c r="K295" s="89"/>
      <c r="L295" s="89" t="s">
        <v>43</v>
      </c>
      <c r="M295" t="s">
        <v>1734</v>
      </c>
      <c r="N295" s="131">
        <v>42593</v>
      </c>
      <c r="O295" s="131">
        <v>42600</v>
      </c>
      <c r="P295" s="80">
        <f>All_2[[#This Row],[Filled]] - All_2[[#This Row],[Interview.Date]]</f>
        <v>14</v>
      </c>
      <c r="Q295" s="80">
        <f>All_2[[#This Row],[Filled]]-All_2[[#This Row],[Date.Received]]</f>
        <v>21</v>
      </c>
      <c r="R295" s="80">
        <f>All_2[[#This Row],[Days]] - All_2[[#This Row],[Interview.to.Move.in]]</f>
        <v>18</v>
      </c>
      <c r="S295" s="80" t="str">
        <f>IF(All_2[[#This Row],[M.O.Date]]&lt;&gt;"","no","Yes")</f>
        <v>no</v>
      </c>
      <c r="T295" s="80" t="str">
        <f ca="1">IF(All_2[[#This Row],[Length.of.Stay]]&gt;364,"Yes","no")</f>
        <v>no</v>
      </c>
      <c r="U295" s="4">
        <v>42704</v>
      </c>
      <c r="V295" s="80">
        <f ca="1">_xlfn.IFS(All_2[[#This Row],[M.O.Date]] = FALSE,TODAY()-All_2[[#This Row],[Filled]],All_2[[#This Row],[Extant]] = "no",All_2[[#This Row],[M.O.Date]] - All_2[[#This Row],[Filled]])</f>
        <v>90</v>
      </c>
      <c r="W295" t="s">
        <v>969</v>
      </c>
      <c r="X295" s="6"/>
      <c r="Y295" s="6">
        <v>1</v>
      </c>
      <c r="Z295" s="6"/>
      <c r="AA295" s="6"/>
      <c r="AB295" s="6"/>
      <c r="AC295" s="6"/>
      <c r="AD295" s="6"/>
      <c r="AE295" s="6"/>
      <c r="AF295" s="6"/>
      <c r="AG295" s="6"/>
      <c r="AH295" s="6"/>
      <c r="AI295" s="6">
        <v>1</v>
      </c>
      <c r="AJ295" s="6"/>
      <c r="AK295" s="6"/>
      <c r="AL295" s="6"/>
      <c r="AM295" s="6"/>
      <c r="AN295" s="6"/>
      <c r="AO295" s="6">
        <v>1</v>
      </c>
      <c r="AP295" s="6"/>
      <c r="AQ295" s="6"/>
      <c r="AR295" s="6">
        <f t="shared" si="8"/>
        <v>2016</v>
      </c>
      <c r="AS295" s="6">
        <f t="shared" si="9"/>
        <v>9</v>
      </c>
    </row>
    <row r="296" spans="1:45">
      <c r="A296" t="s">
        <v>2234</v>
      </c>
      <c r="B296" t="s">
        <v>993</v>
      </c>
      <c r="C296" s="1">
        <v>204</v>
      </c>
      <c r="E296" s="97" t="s">
        <v>144</v>
      </c>
      <c r="F2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96" s="4">
        <v>42551</v>
      </c>
      <c r="H296" s="4">
        <v>42614</v>
      </c>
      <c r="I296" s="80">
        <f>All_2[[#This Row],[Filled]]-All_2[[#This Row],[Vacant]]</f>
        <v>63</v>
      </c>
      <c r="J296" t="s">
        <v>812</v>
      </c>
      <c r="L296" t="s">
        <v>2232</v>
      </c>
      <c r="M296" t="s">
        <v>1633</v>
      </c>
      <c r="N296" s="4">
        <v>42573</v>
      </c>
      <c r="O296" s="4">
        <v>42578</v>
      </c>
      <c r="P296" s="80">
        <f>All_2[[#This Row],[Filled]] - All_2[[#This Row],[Interview.Date]]</f>
        <v>36</v>
      </c>
      <c r="Q296" s="80">
        <f>All_2[[#This Row],[Filled]]-All_2[[#This Row],[Date.Received]]</f>
        <v>41</v>
      </c>
      <c r="R296" s="80">
        <f>All_2[[#This Row],[Days]] - All_2[[#This Row],[Interview.to.Move.in]]</f>
        <v>27</v>
      </c>
      <c r="S296" s="80" t="str">
        <f>IF(All_2[[#This Row],[M.O.Date]]&lt;&gt;"","no","Yes")</f>
        <v>no</v>
      </c>
      <c r="T296" s="80" t="str">
        <f ca="1">IF(All_2[[#This Row],[Length.of.Stay]]&gt;364,"Yes","no")</f>
        <v>no</v>
      </c>
      <c r="U296" s="4">
        <v>42794</v>
      </c>
      <c r="V296" s="80">
        <f ca="1">_xlfn.IFS(All_2[[#This Row],[M.O.Date]] = FALSE,TODAY()-All_2[[#This Row],[Filled]],All_2[[#This Row],[Extant]] = "no",All_2[[#This Row],[M.O.Date]] - All_2[[#This Row],[Filled]])</f>
        <v>180</v>
      </c>
      <c r="W296" t="s">
        <v>980</v>
      </c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>
        <f t="shared" si="8"/>
        <v>2016</v>
      </c>
      <c r="AS296" s="6">
        <f t="shared" si="9"/>
        <v>9</v>
      </c>
    </row>
    <row r="297" spans="1:45">
      <c r="A297" t="s">
        <v>2233</v>
      </c>
      <c r="B297" t="s">
        <v>993</v>
      </c>
      <c r="C297" s="1">
        <v>208</v>
      </c>
      <c r="E297" s="97" t="s">
        <v>144</v>
      </c>
      <c r="F2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297" s="4">
        <v>42551</v>
      </c>
      <c r="H297" s="4">
        <v>42614</v>
      </c>
      <c r="I297" s="80">
        <f>All_2[[#This Row],[Filled]]-All_2[[#This Row],[Vacant]]</f>
        <v>63</v>
      </c>
      <c r="J297" t="s">
        <v>812</v>
      </c>
      <c r="L297" t="s">
        <v>2232</v>
      </c>
      <c r="M297" t="s">
        <v>1633</v>
      </c>
      <c r="N297" s="4">
        <v>42587</v>
      </c>
      <c r="O297" s="4">
        <v>42591</v>
      </c>
      <c r="P297" s="80">
        <f>All_2[[#This Row],[Filled]] - All_2[[#This Row],[Interview.Date]]</f>
        <v>23</v>
      </c>
      <c r="Q297" s="80">
        <f>All_2[[#This Row],[Filled]]-All_2[[#This Row],[Date.Received]]</f>
        <v>27</v>
      </c>
      <c r="R297" s="80">
        <f>All_2[[#This Row],[Days]] - All_2[[#This Row],[Interview.to.Move.in]]</f>
        <v>40</v>
      </c>
      <c r="S297" s="80" t="str">
        <f>IF(All_2[[#This Row],[M.O.Date]]&lt;&gt;"","no","Yes")</f>
        <v>no</v>
      </c>
      <c r="T297" s="80" t="str">
        <f ca="1">IF(All_2[[#This Row],[Length.of.Stay]]&gt;364,"Yes","no")</f>
        <v>Yes</v>
      </c>
      <c r="U297" s="4">
        <v>43646</v>
      </c>
      <c r="V297" s="80">
        <f ca="1">_xlfn.IFS(All_2[[#This Row],[M.O.Date]] = FALSE,TODAY()-All_2[[#This Row],[Filled]],All_2[[#This Row],[Extant]] = "no",All_2[[#This Row],[M.O.Date]] - All_2[[#This Row],[Filled]])</f>
        <v>1032</v>
      </c>
      <c r="W297" t="s">
        <v>980</v>
      </c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>
        <v>1</v>
      </c>
      <c r="AI297" s="6"/>
      <c r="AJ297" s="6"/>
      <c r="AK297" s="6"/>
      <c r="AL297" s="6"/>
      <c r="AM297" s="6"/>
      <c r="AN297" s="6"/>
      <c r="AO297" s="6"/>
      <c r="AP297" s="6">
        <v>1</v>
      </c>
      <c r="AQ297" s="6">
        <v>1</v>
      </c>
      <c r="AR297" s="6">
        <f t="shared" si="8"/>
        <v>2016</v>
      </c>
      <c r="AS297" s="6">
        <f t="shared" si="9"/>
        <v>9</v>
      </c>
    </row>
    <row r="298" spans="1:45">
      <c r="A298" t="s">
        <v>2190</v>
      </c>
      <c r="B298" t="s">
        <v>37</v>
      </c>
      <c r="C298" s="1">
        <v>104</v>
      </c>
      <c r="D298" s="1">
        <v>3210</v>
      </c>
      <c r="E298" s="97" t="s">
        <v>695</v>
      </c>
      <c r="F2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98" s="4">
        <v>42551</v>
      </c>
      <c r="H298" s="4">
        <v>42614</v>
      </c>
      <c r="I298" s="80">
        <f>All_2[[#This Row],[Filled]]-All_2[[#This Row],[Vacant]]</f>
        <v>63</v>
      </c>
      <c r="J298" t="s">
        <v>846</v>
      </c>
      <c r="K298" s="89"/>
      <c r="L298" s="89" t="s">
        <v>846</v>
      </c>
      <c r="M298" t="s">
        <v>1638</v>
      </c>
      <c r="N298" s="131">
        <v>42592</v>
      </c>
      <c r="O298" s="131">
        <v>42600</v>
      </c>
      <c r="P298" s="80">
        <f>All_2[[#This Row],[Filled]] - All_2[[#This Row],[Interview.Date]]</f>
        <v>14</v>
      </c>
      <c r="Q298" s="80">
        <f>All_2[[#This Row],[Filled]]-All_2[[#This Row],[Date.Received]]</f>
        <v>22</v>
      </c>
      <c r="R298" s="80">
        <f>All_2[[#This Row],[Days]] - All_2[[#This Row],[Interview.to.Move.in]]</f>
        <v>49</v>
      </c>
      <c r="S298" s="80" t="str">
        <f>IF(All_2[[#This Row],[M.O.Date]]&lt;&gt;"","no","Yes")</f>
        <v>no</v>
      </c>
      <c r="T298" s="80" t="str">
        <f ca="1">IF(All_2[[#This Row],[Length.of.Stay]]&gt;364,"Yes","no")</f>
        <v>no</v>
      </c>
      <c r="U298" s="4">
        <v>42795</v>
      </c>
      <c r="V298" s="80">
        <f ca="1">_xlfn.IFS(All_2[[#This Row],[M.O.Date]] = FALSE,TODAY()-All_2[[#This Row],[Filled]],All_2[[#This Row],[Extant]] = "no",All_2[[#This Row],[M.O.Date]] - All_2[[#This Row],[Filled]])</f>
        <v>181</v>
      </c>
      <c r="W298" t="s">
        <v>971</v>
      </c>
      <c r="X298" s="6"/>
      <c r="Y298" s="6">
        <v>1</v>
      </c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>
        <f t="shared" si="8"/>
        <v>2016</v>
      </c>
      <c r="AS298" s="6">
        <f t="shared" si="9"/>
        <v>9</v>
      </c>
    </row>
    <row r="299" spans="1:45">
      <c r="A299" t="s">
        <v>2231</v>
      </c>
      <c r="B299" t="s">
        <v>15</v>
      </c>
      <c r="C299" s="1">
        <v>324</v>
      </c>
      <c r="E299" s="97" t="s">
        <v>826</v>
      </c>
      <c r="F2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299" s="4">
        <v>42582</v>
      </c>
      <c r="H299" s="4">
        <v>42613</v>
      </c>
      <c r="I299" s="80">
        <f>All_2[[#This Row],[Filled]]-All_2[[#This Row],[Vacant]]</f>
        <v>31</v>
      </c>
      <c r="J299" t="s">
        <v>2162</v>
      </c>
      <c r="L299" t="s">
        <v>2161</v>
      </c>
      <c r="M299" t="s">
        <v>636</v>
      </c>
      <c r="N299" s="4">
        <v>42578</v>
      </c>
      <c r="O299" s="4">
        <v>42591</v>
      </c>
      <c r="P299" s="80">
        <f>All_2[[#This Row],[Filled]] - All_2[[#This Row],[Interview.Date]]</f>
        <v>22</v>
      </c>
      <c r="Q299" s="80">
        <f>All_2[[#This Row],[Filled]]-All_2[[#This Row],[Date.Received]]</f>
        <v>35</v>
      </c>
      <c r="R299" s="80">
        <f>All_2[[#This Row],[Days]] - All_2[[#This Row],[Interview.to.Move.in]]</f>
        <v>9</v>
      </c>
      <c r="S299" s="80" t="str">
        <f>IF(All_2[[#This Row],[M.O.Date]]&lt;&gt;"","no","Yes")</f>
        <v>no</v>
      </c>
      <c r="T299" s="80" t="str">
        <f ca="1">IF(All_2[[#This Row],[Length.of.Stay]]&gt;364,"Yes","no")</f>
        <v>Yes</v>
      </c>
      <c r="U299" s="4">
        <v>43220</v>
      </c>
      <c r="V299" s="80">
        <f ca="1">_xlfn.IFS(All_2[[#This Row],[M.O.Date]] = FALSE,TODAY()-All_2[[#This Row],[Filled]],All_2[[#This Row],[Extant]] = "no",All_2[[#This Row],[M.O.Date]] - All_2[[#This Row],[Filled]])</f>
        <v>607</v>
      </c>
      <c r="W299" t="s">
        <v>980</v>
      </c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>
        <v>1</v>
      </c>
      <c r="AI299" s="6"/>
      <c r="AJ299" s="6"/>
      <c r="AK299" s="6"/>
      <c r="AL299" s="6"/>
      <c r="AM299" s="6"/>
      <c r="AN299" s="6"/>
      <c r="AO299" s="6">
        <v>1</v>
      </c>
      <c r="AP299" s="6"/>
      <c r="AQ299" s="6"/>
      <c r="AR299" s="6">
        <f t="shared" si="8"/>
        <v>2016</v>
      </c>
      <c r="AS299" s="6">
        <f t="shared" si="9"/>
        <v>8</v>
      </c>
    </row>
    <row r="300" spans="1:45">
      <c r="A300" t="s">
        <v>2230</v>
      </c>
      <c r="B300" t="s">
        <v>821</v>
      </c>
      <c r="C300" s="1">
        <v>1489</v>
      </c>
      <c r="E300" s="97" t="s">
        <v>833</v>
      </c>
      <c r="F3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00" s="4">
        <v>42536</v>
      </c>
      <c r="H300" s="4">
        <v>42611</v>
      </c>
      <c r="I300" s="80">
        <f>All_2[[#This Row],[Filled]]-All_2[[#This Row],[Vacant]]</f>
        <v>75</v>
      </c>
      <c r="J300" t="s">
        <v>1634</v>
      </c>
      <c r="N300" s="4">
        <v>42121</v>
      </c>
      <c r="O300" s="4">
        <v>42508</v>
      </c>
      <c r="P300" s="80">
        <f>All_2[[#This Row],[Filled]] - All_2[[#This Row],[Interview.Date]]</f>
        <v>103</v>
      </c>
      <c r="Q300" s="80">
        <f>All_2[[#This Row],[Filled]]-All_2[[#This Row],[Date.Received]]</f>
        <v>490</v>
      </c>
      <c r="R300" s="80">
        <f>All_2[[#This Row],[Days]] - All_2[[#This Row],[Interview.to.Move.in]]</f>
        <v>-28</v>
      </c>
      <c r="S300" s="80" t="str">
        <f>IF(All_2[[#This Row],[M.O.Date]]&lt;&gt;"","no","Yes")</f>
        <v>no</v>
      </c>
      <c r="T300" s="80" t="str">
        <f ca="1">IF(All_2[[#This Row],[Length.of.Stay]]&gt;364,"Yes","no")</f>
        <v>Yes</v>
      </c>
      <c r="U300" s="4">
        <v>43159</v>
      </c>
      <c r="V300" s="80">
        <f ca="1">_xlfn.IFS(All_2[[#This Row],[M.O.Date]] = FALSE,TODAY()-All_2[[#This Row],[Filled]],All_2[[#This Row],[Extant]] = "no",All_2[[#This Row],[M.O.Date]] - All_2[[#This Row],[Filled]])</f>
        <v>548</v>
      </c>
      <c r="W300" t="s">
        <v>971</v>
      </c>
      <c r="X300" s="6"/>
      <c r="Y300" s="6">
        <v>1</v>
      </c>
      <c r="Z300" s="6"/>
      <c r="AA300" s="6"/>
      <c r="AB300" s="6"/>
      <c r="AC300" s="6"/>
      <c r="AD300" s="6"/>
      <c r="AE300" s="6"/>
      <c r="AF300" s="6"/>
      <c r="AG300" s="6"/>
      <c r="AH300" s="6"/>
      <c r="AI300" s="6">
        <v>1</v>
      </c>
      <c r="AJ300" s="6"/>
      <c r="AK300" s="6"/>
      <c r="AL300" s="6"/>
      <c r="AM300" s="6"/>
      <c r="AN300" s="6"/>
      <c r="AO300" s="6">
        <v>1</v>
      </c>
      <c r="AP300" s="6"/>
      <c r="AQ300" s="6"/>
      <c r="AR300" s="6">
        <f t="shared" si="8"/>
        <v>2016</v>
      </c>
      <c r="AS300" s="6">
        <f t="shared" si="9"/>
        <v>8</v>
      </c>
    </row>
    <row r="301" spans="1:45">
      <c r="A301" t="s">
        <v>2229</v>
      </c>
      <c r="B301" t="s">
        <v>1151</v>
      </c>
      <c r="C301" s="129">
        <v>107</v>
      </c>
      <c r="D301" s="129"/>
      <c r="E301" s="97" t="s">
        <v>833</v>
      </c>
      <c r="F301" s="80" t="s">
        <v>1150</v>
      </c>
      <c r="G301" s="4">
        <v>42582</v>
      </c>
      <c r="H301" s="4">
        <v>42597</v>
      </c>
      <c r="I301" s="80">
        <f>All_2[[#This Row],[Filled]]-All_2[[#This Row],[Vacant]]</f>
        <v>15</v>
      </c>
      <c r="J301" t="s">
        <v>812</v>
      </c>
      <c r="L301" t="s">
        <v>2103</v>
      </c>
      <c r="M301" t="s">
        <v>2056</v>
      </c>
      <c r="N301" s="4">
        <v>42552</v>
      </c>
      <c r="O301" s="4">
        <v>42559</v>
      </c>
      <c r="P301" s="80">
        <f>All_2[[#This Row],[Filled]] - All_2[[#This Row],[Interview.Date]]</f>
        <v>38</v>
      </c>
      <c r="Q301" s="80">
        <f>All_2[[#This Row],[Filled]]-All_2[[#This Row],[Date.Received]]</f>
        <v>45</v>
      </c>
      <c r="R301" s="80">
        <f>All_2[[#This Row],[Days]] - All_2[[#This Row],[Interview.to.Move.in]]</f>
        <v>-23</v>
      </c>
      <c r="S301" s="80" t="str">
        <f>IF(All_2[[#This Row],[M.O.Date]]&lt;&gt;"","no","Yes")</f>
        <v>Yes</v>
      </c>
      <c r="T301" s="80" t="str">
        <f ca="1">IF(All_2[[#This Row],[Length.of.Stay]]&gt;364,"Yes","no")</f>
        <v>Yes</v>
      </c>
      <c r="V301" s="80">
        <f ca="1">_xlfn.IFS(All_2[[#This Row],[M.O.Date]] = FALSE,TODAY()-All_2[[#This Row],[Filled]],All_2[[#This Row],[Extant]] = "no",All_2[[#This Row],[M.O.Date]] - All_2[[#This Row],[Filled]])</f>
        <v>1264</v>
      </c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>
        <v>1</v>
      </c>
      <c r="AJ301" s="6"/>
      <c r="AK301" s="6"/>
      <c r="AL301" s="6"/>
      <c r="AM301" s="6"/>
      <c r="AN301" s="6"/>
      <c r="AO301" s="6">
        <v>1</v>
      </c>
      <c r="AP301" s="6"/>
      <c r="AQ301" s="6"/>
      <c r="AR301" s="6">
        <f t="shared" si="8"/>
        <v>2016</v>
      </c>
      <c r="AS301" s="6">
        <f t="shared" si="9"/>
        <v>8</v>
      </c>
    </row>
    <row r="302" spans="1:45">
      <c r="A302" t="s">
        <v>36</v>
      </c>
      <c r="B302" t="s">
        <v>37</v>
      </c>
      <c r="C302" s="1">
        <v>102</v>
      </c>
      <c r="D302" s="1">
        <v>3210</v>
      </c>
      <c r="E302" s="97" t="s">
        <v>695</v>
      </c>
      <c r="F3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02" s="4">
        <v>42521</v>
      </c>
      <c r="H302" s="4">
        <v>42593</v>
      </c>
      <c r="I302" s="80">
        <f>All_2[[#This Row],[Filled]]-All_2[[#This Row],[Vacant]]</f>
        <v>72</v>
      </c>
      <c r="J302" t="s">
        <v>812</v>
      </c>
      <c r="K302" s="89"/>
      <c r="L302" s="89" t="s">
        <v>6</v>
      </c>
      <c r="M302" t="s">
        <v>1734</v>
      </c>
      <c r="N302" s="131">
        <v>42562</v>
      </c>
      <c r="O302" s="131">
        <v>42569</v>
      </c>
      <c r="P302" s="80">
        <f>All_2[[#This Row],[Filled]] - All_2[[#This Row],[Interview.Date]]</f>
        <v>24</v>
      </c>
      <c r="Q302" s="80">
        <f>All_2[[#This Row],[Filled]]-All_2[[#This Row],[Date.Received]]</f>
        <v>31</v>
      </c>
      <c r="R302" s="80">
        <f>All_2[[#This Row],[Days]] - All_2[[#This Row],[Interview.to.Move.in]]</f>
        <v>48</v>
      </c>
      <c r="S302" s="80" t="str">
        <f>IF(All_2[[#This Row],[M.O.Date]]&lt;&gt;"","no","Yes")</f>
        <v>no</v>
      </c>
      <c r="T302" s="80" t="str">
        <f ca="1">IF(All_2[[#This Row],[Length.of.Stay]]&gt;364,"Yes","no")</f>
        <v>Yes</v>
      </c>
      <c r="U302" s="4">
        <v>43309</v>
      </c>
      <c r="V302" s="80">
        <f ca="1">_xlfn.IFS(All_2[[#This Row],[M.O.Date]] = FALSE,TODAY()-All_2[[#This Row],[Filled]],All_2[[#This Row],[Extant]] = "no",All_2[[#This Row],[M.O.Date]] - All_2[[#This Row],[Filled]])</f>
        <v>716</v>
      </c>
      <c r="W302" t="s">
        <v>1123</v>
      </c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>
        <v>1</v>
      </c>
      <c r="AI302" s="6"/>
      <c r="AJ302" s="6"/>
      <c r="AK302" s="6"/>
      <c r="AL302" s="6"/>
      <c r="AM302" s="6">
        <v>1</v>
      </c>
      <c r="AN302" s="6"/>
      <c r="AO302" s="6"/>
      <c r="AP302" s="6"/>
      <c r="AQ302" s="6"/>
      <c r="AR302" s="6">
        <f t="shared" si="8"/>
        <v>2016</v>
      </c>
      <c r="AS302" s="6">
        <f t="shared" si="9"/>
        <v>8</v>
      </c>
    </row>
    <row r="303" spans="1:45">
      <c r="A303" t="s">
        <v>2228</v>
      </c>
      <c r="B303" t="s">
        <v>830</v>
      </c>
      <c r="C303" s="1">
        <v>416</v>
      </c>
      <c r="E303" s="97" t="s">
        <v>144</v>
      </c>
      <c r="F3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03" s="4">
        <v>42582</v>
      </c>
      <c r="H303" s="4">
        <v>42584</v>
      </c>
      <c r="I303" s="80">
        <f>All_2[[#This Row],[Filled]]-All_2[[#This Row],[Vacant]]</f>
        <v>2</v>
      </c>
      <c r="J303" t="s">
        <v>812</v>
      </c>
      <c r="L303" t="s">
        <v>144</v>
      </c>
      <c r="N303" s="4"/>
      <c r="O303" s="4"/>
      <c r="P303" s="80"/>
      <c r="Q303" s="80"/>
      <c r="R303" s="80"/>
      <c r="S303" s="80" t="str">
        <f>IF(All_2[[#This Row],[M.O.Date]]&lt;&gt;"","no","Yes")</f>
        <v>no</v>
      </c>
      <c r="T303" s="80" t="str">
        <f ca="1">IF(All_2[[#This Row],[Length.of.Stay]]&gt;364,"Yes","no")</f>
        <v>Yes</v>
      </c>
      <c r="U303" s="4">
        <v>43555</v>
      </c>
      <c r="V303" s="80">
        <f ca="1">_xlfn.IFS(All_2[[#This Row],[M.O.Date]] = FALSE,TODAY()-All_2[[#This Row],[Filled]],All_2[[#This Row],[Extant]] = "no",All_2[[#This Row],[M.O.Date]] - All_2[[#This Row],[Filled]])</f>
        <v>971</v>
      </c>
      <c r="W303" t="s">
        <v>980</v>
      </c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>
        <v>1</v>
      </c>
      <c r="AJ303" s="6"/>
      <c r="AK303" s="6"/>
      <c r="AL303" s="6"/>
      <c r="AM303" s="6"/>
      <c r="AN303" s="6"/>
      <c r="AO303" s="6">
        <v>1</v>
      </c>
      <c r="AP303" s="6"/>
      <c r="AQ303" s="6"/>
      <c r="AR303" s="6">
        <f t="shared" si="8"/>
        <v>2016</v>
      </c>
      <c r="AS303" s="6">
        <f t="shared" si="9"/>
        <v>8</v>
      </c>
    </row>
    <row r="304" spans="1:45">
      <c r="A304" t="s">
        <v>2227</v>
      </c>
      <c r="B304" t="s">
        <v>26</v>
      </c>
      <c r="C304" s="1">
        <v>320</v>
      </c>
      <c r="E304" s="97" t="s">
        <v>966</v>
      </c>
      <c r="F3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04" s="4">
        <v>42400</v>
      </c>
      <c r="H304" s="4">
        <v>42583</v>
      </c>
      <c r="I304" s="80">
        <f>All_2[[#This Row],[Filled]]-All_2[[#This Row],[Vacant]]</f>
        <v>183</v>
      </c>
      <c r="J304" t="s">
        <v>1634</v>
      </c>
      <c r="L304" t="s">
        <v>6</v>
      </c>
      <c r="M304" t="s">
        <v>1734</v>
      </c>
      <c r="N304" s="4">
        <v>42489</v>
      </c>
      <c r="O304" s="4">
        <v>42506</v>
      </c>
      <c r="P304" s="80">
        <f>All_2[[#This Row],[Filled]] - All_2[[#This Row],[Interview.Date]]</f>
        <v>77</v>
      </c>
      <c r="Q304" s="80">
        <f>All_2[[#This Row],[Filled]]-All_2[[#This Row],[Date.Received]]</f>
        <v>94</v>
      </c>
      <c r="R304" s="80">
        <f>All_2[[#This Row],[Days]] - All_2[[#This Row],[Interview.to.Move.in]]</f>
        <v>106</v>
      </c>
      <c r="S304" s="80" t="str">
        <f>IF(All_2[[#This Row],[M.O.Date]]&lt;&gt;"","no","Yes")</f>
        <v>no</v>
      </c>
      <c r="T304" s="80" t="str">
        <f ca="1">IF(All_2[[#This Row],[Length.of.Stay]]&gt;364,"Yes","no")</f>
        <v>Yes</v>
      </c>
      <c r="U304" s="4">
        <v>43749</v>
      </c>
      <c r="V304" s="80">
        <f ca="1">_xlfn.IFS(All_2[[#This Row],[M.O.Date]] = FALSE,TODAY()-All_2[[#This Row],[Filled]],All_2[[#This Row],[Extant]] = "no",All_2[[#This Row],[M.O.Date]] - All_2[[#This Row],[Filled]])</f>
        <v>1166</v>
      </c>
      <c r="W304" t="s">
        <v>1007</v>
      </c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>
        <f t="shared" si="8"/>
        <v>2016</v>
      </c>
      <c r="AS304" s="6">
        <f t="shared" si="9"/>
        <v>8</v>
      </c>
    </row>
    <row r="305" spans="1:45">
      <c r="A305" t="s">
        <v>2226</v>
      </c>
      <c r="B305" t="s">
        <v>993</v>
      </c>
      <c r="C305" s="1">
        <v>205</v>
      </c>
      <c r="E305" s="97" t="s">
        <v>144</v>
      </c>
      <c r="F3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05" s="4">
        <v>42521</v>
      </c>
      <c r="H305" s="4">
        <v>42583</v>
      </c>
      <c r="I305" s="80">
        <f>All_2[[#This Row],[Filled]]-All_2[[#This Row],[Vacant]]</f>
        <v>62</v>
      </c>
      <c r="J305" t="s">
        <v>1634</v>
      </c>
      <c r="L305" t="s">
        <v>2225</v>
      </c>
      <c r="M305" t="s">
        <v>2078</v>
      </c>
      <c r="N305" s="4">
        <v>42541</v>
      </c>
      <c r="O305" s="4">
        <v>42543</v>
      </c>
      <c r="P305" s="80">
        <f>All_2[[#This Row],[Filled]] - All_2[[#This Row],[Interview.Date]]</f>
        <v>40</v>
      </c>
      <c r="Q305" s="80">
        <f>All_2[[#This Row],[Filled]]-All_2[[#This Row],[Date.Received]]</f>
        <v>42</v>
      </c>
      <c r="R305" s="80">
        <f>All_2[[#This Row],[Days]] - All_2[[#This Row],[Interview.to.Move.in]]</f>
        <v>22</v>
      </c>
      <c r="S305" s="80" t="str">
        <f>IF(All_2[[#This Row],[M.O.Date]]&lt;&gt;"","no","Yes")</f>
        <v>no</v>
      </c>
      <c r="T305" s="80" t="str">
        <f ca="1">IF(All_2[[#This Row],[Length.of.Stay]]&gt;364,"Yes","no")</f>
        <v>Yes</v>
      </c>
      <c r="U305" s="4">
        <v>43434</v>
      </c>
      <c r="V305" s="80">
        <f ca="1">_xlfn.IFS(All_2[[#This Row],[M.O.Date]] = FALSE,TODAY()-All_2[[#This Row],[Filled]],All_2[[#This Row],[Extant]] = "no",All_2[[#This Row],[M.O.Date]] - All_2[[#This Row],[Filled]])</f>
        <v>851</v>
      </c>
      <c r="W305" t="s">
        <v>980</v>
      </c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>
        <v>1</v>
      </c>
      <c r="AI305" s="6"/>
      <c r="AJ305" s="6"/>
      <c r="AK305" s="6"/>
      <c r="AL305" s="6"/>
      <c r="AM305" s="6"/>
      <c r="AN305" s="6"/>
      <c r="AO305" s="6">
        <v>1</v>
      </c>
      <c r="AP305" s="6"/>
      <c r="AQ305" s="6"/>
      <c r="AR305" s="6">
        <f t="shared" si="8"/>
        <v>2016</v>
      </c>
      <c r="AS305" s="6">
        <f t="shared" si="9"/>
        <v>8</v>
      </c>
    </row>
    <row r="306" spans="1:45">
      <c r="A306" t="s">
        <v>2224</v>
      </c>
      <c r="B306" t="s">
        <v>26</v>
      </c>
      <c r="C306" s="1">
        <v>305</v>
      </c>
      <c r="E306" s="97" t="s">
        <v>1922</v>
      </c>
      <c r="F3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06" s="4">
        <v>42545</v>
      </c>
      <c r="H306" s="4">
        <v>42583</v>
      </c>
      <c r="I306" s="80">
        <f>All_2[[#This Row],[Filled]]-All_2[[#This Row],[Vacant]]</f>
        <v>38</v>
      </c>
      <c r="J306" t="s">
        <v>1922</v>
      </c>
      <c r="L306" t="s">
        <v>685</v>
      </c>
      <c r="M306" t="s">
        <v>636</v>
      </c>
      <c r="N306" s="4">
        <v>42549</v>
      </c>
      <c r="O306" s="4">
        <v>42552</v>
      </c>
      <c r="P306" s="80">
        <f>All_2[[#This Row],[Filled]] - All_2[[#This Row],[Interview.Date]]</f>
        <v>31</v>
      </c>
      <c r="Q306" s="80">
        <f>All_2[[#This Row],[Filled]]-All_2[[#This Row],[Date.Received]]</f>
        <v>34</v>
      </c>
      <c r="R306" s="80">
        <f>All_2[[#This Row],[Days]] - All_2[[#This Row],[Interview.to.Move.in]]</f>
        <v>7</v>
      </c>
      <c r="S306" s="80" t="str">
        <f>IF(All_2[[#This Row],[M.O.Date]]&lt;&gt;"","no","Yes")</f>
        <v>no</v>
      </c>
      <c r="T306" s="80" t="str">
        <f ca="1">IF(All_2[[#This Row],[Length.of.Stay]]&gt;364,"Yes","no")</f>
        <v>Yes</v>
      </c>
      <c r="U306" s="4">
        <v>43190</v>
      </c>
      <c r="V306" s="80">
        <f ca="1">_xlfn.IFS(All_2[[#This Row],[M.O.Date]] = FALSE,TODAY()-All_2[[#This Row],[Filled]],All_2[[#This Row],[Extant]] = "no",All_2[[#This Row],[M.O.Date]] - All_2[[#This Row],[Filled]])</f>
        <v>607</v>
      </c>
      <c r="W306" t="s">
        <v>969</v>
      </c>
      <c r="X306" s="6"/>
      <c r="Y306" s="6">
        <v>1</v>
      </c>
      <c r="Z306" s="6"/>
      <c r="AA306" s="6"/>
      <c r="AB306" s="6"/>
      <c r="AC306" s="6"/>
      <c r="AD306" s="6"/>
      <c r="AE306" s="6"/>
      <c r="AF306" s="6"/>
      <c r="AG306" s="6"/>
      <c r="AH306" s="6"/>
      <c r="AI306" s="6">
        <v>1</v>
      </c>
      <c r="AJ306" s="6"/>
      <c r="AK306" s="6"/>
      <c r="AL306" s="6"/>
      <c r="AM306" s="6"/>
      <c r="AN306" s="6"/>
      <c r="AO306" s="6">
        <v>1</v>
      </c>
      <c r="AP306" s="6"/>
      <c r="AQ306" s="6"/>
      <c r="AR306" s="6">
        <f t="shared" si="8"/>
        <v>2016</v>
      </c>
      <c r="AS306" s="6">
        <f t="shared" si="9"/>
        <v>8</v>
      </c>
    </row>
    <row r="307" spans="1:45">
      <c r="A307" t="s">
        <v>2223</v>
      </c>
      <c r="B307" t="s">
        <v>821</v>
      </c>
      <c r="C307" s="1">
        <v>1515</v>
      </c>
      <c r="E307" s="97" t="s">
        <v>718</v>
      </c>
      <c r="F3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07" s="4">
        <v>42521</v>
      </c>
      <c r="H307" s="4">
        <v>42571</v>
      </c>
      <c r="I307" s="80">
        <f>All_2[[#This Row],[Filled]]-All_2[[#This Row],[Vacant]]</f>
        <v>50</v>
      </c>
      <c r="J307" t="s">
        <v>812</v>
      </c>
      <c r="L307" t="s">
        <v>2052</v>
      </c>
      <c r="M307" t="s">
        <v>812</v>
      </c>
      <c r="N307" s="4">
        <v>42339</v>
      </c>
      <c r="O307" s="4">
        <v>42529</v>
      </c>
      <c r="P307" s="80">
        <f>All_2[[#This Row],[Filled]] - All_2[[#This Row],[Interview.Date]]</f>
        <v>42</v>
      </c>
      <c r="Q307" s="80">
        <f>All_2[[#This Row],[Filled]]-All_2[[#This Row],[Date.Received]]</f>
        <v>232</v>
      </c>
      <c r="R307" s="80">
        <f>All_2[[#This Row],[Days]] - All_2[[#This Row],[Interview.to.Move.in]]</f>
        <v>8</v>
      </c>
      <c r="S307" s="80" t="str">
        <f>IF(All_2[[#This Row],[M.O.Date]]&lt;&gt;"","no","Yes")</f>
        <v>Yes</v>
      </c>
      <c r="T307" s="80" t="str">
        <f ca="1">IF(All_2[[#This Row],[Length.of.Stay]]&gt;364,"Yes","no")</f>
        <v>Yes</v>
      </c>
      <c r="V307" s="80">
        <f ca="1">_xlfn.IFS(All_2[[#This Row],[M.O.Date]] = FALSE,TODAY()-All_2[[#This Row],[Filled]],All_2[[#This Row],[Extant]] = "no",All_2[[#This Row],[M.O.Date]] - All_2[[#This Row],[Filled]])</f>
        <v>1290</v>
      </c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>
        <v>1</v>
      </c>
      <c r="AJ307" s="6"/>
      <c r="AK307" s="6"/>
      <c r="AL307" s="6"/>
      <c r="AM307" s="6"/>
      <c r="AN307" s="6"/>
      <c r="AO307" s="6">
        <v>1</v>
      </c>
      <c r="AP307" s="6"/>
      <c r="AQ307" s="6">
        <v>1</v>
      </c>
      <c r="AR307" s="6">
        <f t="shared" si="8"/>
        <v>2016</v>
      </c>
      <c r="AS307" s="6">
        <f t="shared" si="9"/>
        <v>7</v>
      </c>
    </row>
    <row r="308" spans="1:45">
      <c r="A308" t="s">
        <v>2222</v>
      </c>
      <c r="B308" t="s">
        <v>37</v>
      </c>
      <c r="C308" s="1">
        <v>101</v>
      </c>
      <c r="D308" s="1">
        <v>3218</v>
      </c>
      <c r="E308" s="97" t="s">
        <v>695</v>
      </c>
      <c r="F3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08" s="4">
        <v>42460</v>
      </c>
      <c r="H308" s="4">
        <v>42570</v>
      </c>
      <c r="I308" s="80">
        <f>All_2[[#This Row],[Filled]]-All_2[[#This Row],[Vacant]]</f>
        <v>110</v>
      </c>
      <c r="J308" t="s">
        <v>1634</v>
      </c>
      <c r="K308" s="89"/>
      <c r="L308" s="89" t="s">
        <v>2221</v>
      </c>
      <c r="M308" t="s">
        <v>2097</v>
      </c>
      <c r="N308" s="131">
        <v>42493</v>
      </c>
      <c r="O308" s="131">
        <v>42544</v>
      </c>
      <c r="P308" s="80">
        <f>All_2[[#This Row],[Filled]] - All_2[[#This Row],[Interview.Date]]</f>
        <v>26</v>
      </c>
      <c r="Q308" s="80">
        <f>All_2[[#This Row],[Filled]]-All_2[[#This Row],[Date.Received]]</f>
        <v>77</v>
      </c>
      <c r="R308" s="80">
        <f>All_2[[#This Row],[Days]] - All_2[[#This Row],[Interview.to.Move.in]]</f>
        <v>84</v>
      </c>
      <c r="S308" s="80" t="str">
        <f>IF(All_2[[#This Row],[M.O.Date]]&lt;&gt;"","no","Yes")</f>
        <v>no</v>
      </c>
      <c r="T308" s="80" t="str">
        <f ca="1">IF(All_2[[#This Row],[Length.of.Stay]]&gt;364,"Yes","no")</f>
        <v>Yes</v>
      </c>
      <c r="U308" s="4">
        <v>43358</v>
      </c>
      <c r="V308" s="80">
        <f ca="1">_xlfn.IFS(All_2[[#This Row],[M.O.Date]] = FALSE,TODAY()-All_2[[#This Row],[Filled]],All_2[[#This Row],[Extant]] = "no",All_2[[#This Row],[M.O.Date]] - All_2[[#This Row],[Filled]])</f>
        <v>788</v>
      </c>
      <c r="W308" t="s">
        <v>980</v>
      </c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>
        <v>1</v>
      </c>
      <c r="AJ308" s="6"/>
      <c r="AK308" s="6"/>
      <c r="AL308" s="6"/>
      <c r="AM308" s="6">
        <v>1</v>
      </c>
      <c r="AN308" s="6"/>
      <c r="AO308" s="6"/>
      <c r="AP308" s="6"/>
      <c r="AQ308" s="6"/>
      <c r="AR308" s="6">
        <f t="shared" si="8"/>
        <v>2016</v>
      </c>
      <c r="AS308" s="6">
        <f t="shared" si="9"/>
        <v>7</v>
      </c>
    </row>
    <row r="309" spans="1:45">
      <c r="A309" t="s">
        <v>2220</v>
      </c>
      <c r="B309" t="s">
        <v>26</v>
      </c>
      <c r="C309" s="1">
        <v>303</v>
      </c>
      <c r="E309" s="97" t="s">
        <v>1922</v>
      </c>
      <c r="F3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09" s="4">
        <v>42490</v>
      </c>
      <c r="H309" s="4">
        <v>42566</v>
      </c>
      <c r="I309" s="80">
        <f>All_2[[#This Row],[Filled]]-All_2[[#This Row],[Vacant]]</f>
        <v>76</v>
      </c>
      <c r="J309" t="s">
        <v>1922</v>
      </c>
      <c r="L309" t="s">
        <v>685</v>
      </c>
      <c r="M309" t="s">
        <v>636</v>
      </c>
      <c r="N309" s="4">
        <v>42535</v>
      </c>
      <c r="O309" s="4">
        <v>42535</v>
      </c>
      <c r="P309" s="80">
        <f>All_2[[#This Row],[Filled]] - All_2[[#This Row],[Interview.Date]]</f>
        <v>31</v>
      </c>
      <c r="Q309" s="80">
        <f>All_2[[#This Row],[Filled]]-All_2[[#This Row],[Date.Received]]</f>
        <v>31</v>
      </c>
      <c r="R309" s="80">
        <f>All_2[[#This Row],[Days]] - All_2[[#This Row],[Interview.to.Move.in]]</f>
        <v>45</v>
      </c>
      <c r="S309" s="80" t="str">
        <f>IF(All_2[[#This Row],[M.O.Date]]&lt;&gt;"","no","Yes")</f>
        <v>no</v>
      </c>
      <c r="T309" s="80" t="str">
        <f ca="1">IF(All_2[[#This Row],[Length.of.Stay]]&gt;364,"Yes","no")</f>
        <v>no</v>
      </c>
      <c r="U309" s="4">
        <v>42766</v>
      </c>
      <c r="V309" s="80">
        <f ca="1">_xlfn.IFS(All_2[[#This Row],[M.O.Date]] = FALSE,TODAY()-All_2[[#This Row],[Filled]],All_2[[#This Row],[Extant]] = "no",All_2[[#This Row],[M.O.Date]] - All_2[[#This Row],[Filled]])</f>
        <v>200</v>
      </c>
      <c r="W309" t="s">
        <v>969</v>
      </c>
      <c r="X309" s="6"/>
      <c r="Y309" s="6">
        <v>1</v>
      </c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>
        <f t="shared" si="8"/>
        <v>2016</v>
      </c>
      <c r="AS309" s="6">
        <f t="shared" si="9"/>
        <v>7</v>
      </c>
    </row>
    <row r="310" spans="1:45">
      <c r="A310" t="s">
        <v>2219</v>
      </c>
      <c r="B310" t="s">
        <v>830</v>
      </c>
      <c r="C310" s="1">
        <v>405</v>
      </c>
      <c r="E310" s="97" t="s">
        <v>144</v>
      </c>
      <c r="F3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10" s="4">
        <v>42460</v>
      </c>
      <c r="H310" s="4">
        <v>42566</v>
      </c>
      <c r="I310" s="80">
        <f>All_2[[#This Row],[Filled]]-All_2[[#This Row],[Vacant]]</f>
        <v>106</v>
      </c>
      <c r="J310" t="s">
        <v>1634</v>
      </c>
      <c r="L310" t="s">
        <v>914</v>
      </c>
      <c r="M310" t="s">
        <v>1638</v>
      </c>
      <c r="N310" s="4">
        <v>42521</v>
      </c>
      <c r="O310" s="4">
        <v>42537</v>
      </c>
      <c r="P310" s="80">
        <f>All_2[[#This Row],[Filled]] - All_2[[#This Row],[Interview.Date]]</f>
        <v>29</v>
      </c>
      <c r="Q310" s="80">
        <f>All_2[[#This Row],[Filled]]-All_2[[#This Row],[Date.Received]]</f>
        <v>45</v>
      </c>
      <c r="R310" s="80">
        <f>All_2[[#This Row],[Days]] - All_2[[#This Row],[Interview.to.Move.in]]</f>
        <v>77</v>
      </c>
      <c r="S310" s="80" t="str">
        <f>IF(All_2[[#This Row],[M.O.Date]]&lt;&gt;"","no","Yes")</f>
        <v>no</v>
      </c>
      <c r="T310" s="80" t="str">
        <f ca="1">IF(All_2[[#This Row],[Length.of.Stay]]&gt;364,"Yes","no")</f>
        <v>Yes</v>
      </c>
      <c r="U310" s="4">
        <v>43039</v>
      </c>
      <c r="V310" s="80">
        <f ca="1">_xlfn.IFS(All_2[[#This Row],[M.O.Date]] = FALSE,TODAY()-All_2[[#This Row],[Filled]],All_2[[#This Row],[Extant]] = "no",All_2[[#This Row],[M.O.Date]] - All_2[[#This Row],[Filled]])</f>
        <v>473</v>
      </c>
      <c r="W310" t="s">
        <v>969</v>
      </c>
      <c r="X310" s="6">
        <v>1</v>
      </c>
      <c r="Y310" s="6">
        <v>1</v>
      </c>
      <c r="Z310" s="6"/>
      <c r="AA310" s="6"/>
      <c r="AB310" s="6"/>
      <c r="AC310" s="6"/>
      <c r="AD310" s="6"/>
      <c r="AE310" s="6"/>
      <c r="AF310" s="6"/>
      <c r="AG310" s="6"/>
      <c r="AH310" s="6"/>
      <c r="AI310" s="6">
        <v>1</v>
      </c>
      <c r="AJ310" s="6"/>
      <c r="AK310" s="6"/>
      <c r="AL310" s="6"/>
      <c r="AM310" s="6"/>
      <c r="AN310" s="6"/>
      <c r="AO310" s="6">
        <v>1</v>
      </c>
      <c r="AP310" s="6"/>
      <c r="AQ310" s="6"/>
      <c r="AR310" s="6">
        <f t="shared" si="8"/>
        <v>2016</v>
      </c>
      <c r="AS310" s="6">
        <f t="shared" si="9"/>
        <v>7</v>
      </c>
    </row>
    <row r="311" spans="1:45">
      <c r="A311" t="s">
        <v>2218</v>
      </c>
      <c r="B311" t="s">
        <v>830</v>
      </c>
      <c r="C311" s="1">
        <v>310</v>
      </c>
      <c r="E311" s="97" t="s">
        <v>144</v>
      </c>
      <c r="F3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11" s="4">
        <v>42490</v>
      </c>
      <c r="H311" s="4">
        <v>42566</v>
      </c>
      <c r="I311" s="80">
        <f>All_2[[#This Row],[Filled]]-All_2[[#This Row],[Vacant]]</f>
        <v>76</v>
      </c>
      <c r="J311" t="s">
        <v>1634</v>
      </c>
      <c r="L311" t="s">
        <v>119</v>
      </c>
      <c r="M311" t="s">
        <v>1734</v>
      </c>
      <c r="N311" s="4">
        <v>42521</v>
      </c>
      <c r="O311" s="4">
        <v>42540</v>
      </c>
      <c r="P311" s="80">
        <f>All_2[[#This Row],[Filled]] - All_2[[#This Row],[Interview.Date]]</f>
        <v>26</v>
      </c>
      <c r="Q311" s="80">
        <f>All_2[[#This Row],[Filled]]-All_2[[#This Row],[Date.Received]]</f>
        <v>45</v>
      </c>
      <c r="R311" s="80">
        <f>All_2[[#This Row],[Days]] - All_2[[#This Row],[Interview.to.Move.in]]</f>
        <v>50</v>
      </c>
      <c r="S311" s="80" t="str">
        <f>IF(All_2[[#This Row],[M.O.Date]]&lt;&gt;"","no","Yes")</f>
        <v>Yes</v>
      </c>
      <c r="T311" s="80" t="str">
        <f ca="1">IF(All_2[[#This Row],[Length.of.Stay]]&gt;364,"Yes","no")</f>
        <v>Yes</v>
      </c>
      <c r="V311" s="80">
        <f ca="1">_xlfn.IFS(All_2[[#This Row],[M.O.Date]] = FALSE,TODAY()-All_2[[#This Row],[Filled]],All_2[[#This Row],[Extant]] = "no",All_2[[#This Row],[M.O.Date]] - All_2[[#This Row],[Filled]])</f>
        <v>1295</v>
      </c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>
        <v>1</v>
      </c>
      <c r="AI311" s="6"/>
      <c r="AJ311" s="6"/>
      <c r="AK311" s="6"/>
      <c r="AL311" s="6"/>
      <c r="AM311" s="6">
        <v>1</v>
      </c>
      <c r="AN311" s="6"/>
      <c r="AO311" s="6"/>
      <c r="AP311" s="6"/>
      <c r="AQ311" s="6"/>
      <c r="AR311" s="6">
        <f t="shared" si="8"/>
        <v>2016</v>
      </c>
      <c r="AS311" s="6">
        <f t="shared" si="9"/>
        <v>7</v>
      </c>
    </row>
    <row r="312" spans="1:45">
      <c r="A312" t="s">
        <v>2217</v>
      </c>
      <c r="B312" t="s">
        <v>832</v>
      </c>
      <c r="C312" s="1" t="s">
        <v>965</v>
      </c>
      <c r="E312" s="97" t="s">
        <v>833</v>
      </c>
      <c r="F3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12" s="4">
        <v>42460</v>
      </c>
      <c r="H312" s="4">
        <v>42566</v>
      </c>
      <c r="I312" s="80">
        <f>All_2[[#This Row],[Filled]]-All_2[[#This Row],[Vacant]]</f>
        <v>106</v>
      </c>
      <c r="J312" t="s">
        <v>812</v>
      </c>
      <c r="L312" t="s">
        <v>812</v>
      </c>
      <c r="M312" t="s">
        <v>812</v>
      </c>
      <c r="N312" s="4">
        <v>42508</v>
      </c>
      <c r="O312" s="4">
        <v>42516</v>
      </c>
      <c r="P312" s="80">
        <f>All_2[[#This Row],[Filled]] - All_2[[#This Row],[Interview.Date]]</f>
        <v>50</v>
      </c>
      <c r="Q312" s="80">
        <f>All_2[[#This Row],[Filled]]-All_2[[#This Row],[Date.Received]]</f>
        <v>58</v>
      </c>
      <c r="R312" s="80">
        <f>All_2[[#This Row],[Days]] - All_2[[#This Row],[Interview.to.Move.in]]</f>
        <v>56</v>
      </c>
      <c r="S312" s="80" t="str">
        <f>IF(All_2[[#This Row],[M.O.Date]]&lt;&gt;"","no","Yes")</f>
        <v>Yes</v>
      </c>
      <c r="T312" s="80" t="str">
        <f ca="1">IF(All_2[[#This Row],[Length.of.Stay]]&gt;364,"Yes","no")</f>
        <v>Yes</v>
      </c>
      <c r="V312" s="80">
        <f ca="1">_xlfn.IFS(All_2[[#This Row],[M.O.Date]] = FALSE,TODAY()-All_2[[#This Row],[Filled]],All_2[[#This Row],[Extant]] = "no",All_2[[#This Row],[M.O.Date]] - All_2[[#This Row],[Filled]])</f>
        <v>1295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>
        <v>1</v>
      </c>
      <c r="AI312" s="6"/>
      <c r="AJ312" s="6"/>
      <c r="AK312" s="6"/>
      <c r="AL312" s="6"/>
      <c r="AM312" s="6"/>
      <c r="AN312" s="6">
        <v>1</v>
      </c>
      <c r="AO312" s="6"/>
      <c r="AP312" s="6"/>
      <c r="AQ312" s="6"/>
      <c r="AR312" s="6">
        <f t="shared" si="8"/>
        <v>2016</v>
      </c>
      <c r="AS312" s="6">
        <f t="shared" si="9"/>
        <v>7</v>
      </c>
    </row>
    <row r="313" spans="1:45">
      <c r="A313" t="s">
        <v>2216</v>
      </c>
      <c r="B313" t="s">
        <v>832</v>
      </c>
      <c r="C313" s="1" t="s">
        <v>976</v>
      </c>
      <c r="E313" s="97" t="s">
        <v>946</v>
      </c>
      <c r="F3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13" s="4">
        <v>42551</v>
      </c>
      <c r="H313" s="4">
        <v>42566</v>
      </c>
      <c r="I313" s="80">
        <f>All_2[[#This Row],[Filled]]-All_2[[#This Row],[Vacant]]</f>
        <v>15</v>
      </c>
      <c r="J313" t="s">
        <v>812</v>
      </c>
      <c r="L313" t="s">
        <v>812</v>
      </c>
      <c r="M313" t="s">
        <v>812</v>
      </c>
      <c r="N313" s="4">
        <v>42475</v>
      </c>
      <c r="O313" s="4">
        <v>42516</v>
      </c>
      <c r="P313" s="80">
        <f>All_2[[#This Row],[Filled]] - All_2[[#This Row],[Interview.Date]]</f>
        <v>50</v>
      </c>
      <c r="Q313" s="80">
        <f>All_2[[#This Row],[Filled]]-All_2[[#This Row],[Date.Received]]</f>
        <v>91</v>
      </c>
      <c r="R313" s="80">
        <f>All_2[[#This Row],[Days]] - All_2[[#This Row],[Interview.to.Move.in]]</f>
        <v>-35</v>
      </c>
      <c r="S313" s="80" t="str">
        <f>IF(All_2[[#This Row],[M.O.Date]]&lt;&gt;"","no","Yes")</f>
        <v>Yes</v>
      </c>
      <c r="T313" s="80" t="str">
        <f ca="1">IF(All_2[[#This Row],[Length.of.Stay]]&gt;364,"Yes","no")</f>
        <v>Yes</v>
      </c>
      <c r="V313" s="80">
        <f ca="1">_xlfn.IFS(All_2[[#This Row],[M.O.Date]] = FALSE,TODAY()-All_2[[#This Row],[Filled]],All_2[[#This Row],[Extant]] = "no",All_2[[#This Row],[M.O.Date]] - All_2[[#This Row],[Filled]])</f>
        <v>1295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>
        <v>1</v>
      </c>
      <c r="AJ313" s="6"/>
      <c r="AK313" s="6"/>
      <c r="AL313" s="6"/>
      <c r="AM313" s="6">
        <v>1</v>
      </c>
      <c r="AN313" s="6"/>
      <c r="AO313" s="6"/>
      <c r="AP313" s="6"/>
      <c r="AQ313" s="6"/>
      <c r="AR313" s="6">
        <f t="shared" si="8"/>
        <v>2016</v>
      </c>
      <c r="AS313" s="6">
        <f t="shared" si="9"/>
        <v>7</v>
      </c>
    </row>
    <row r="314" spans="1:45">
      <c r="A314" t="s">
        <v>14</v>
      </c>
      <c r="B314" t="s">
        <v>15</v>
      </c>
      <c r="C314" s="1">
        <v>510</v>
      </c>
      <c r="E314" s="97" t="s">
        <v>695</v>
      </c>
      <c r="F3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14" s="4">
        <v>42522</v>
      </c>
      <c r="H314" s="4">
        <v>42565</v>
      </c>
      <c r="I314" s="80">
        <f>All_2[[#This Row],[Filled]]-All_2[[#This Row],[Vacant]]</f>
        <v>43</v>
      </c>
      <c r="J314" t="s">
        <v>812</v>
      </c>
      <c r="L314" t="s">
        <v>6</v>
      </c>
      <c r="M314" t="s">
        <v>1734</v>
      </c>
      <c r="N314" s="4">
        <v>42538</v>
      </c>
      <c r="O314" s="4">
        <v>42549</v>
      </c>
      <c r="P314" s="80">
        <f>All_2[[#This Row],[Filled]] - All_2[[#This Row],[Interview.Date]]</f>
        <v>16</v>
      </c>
      <c r="Q314" s="80">
        <f>All_2[[#This Row],[Filled]]-All_2[[#This Row],[Date.Received]]</f>
        <v>27</v>
      </c>
      <c r="R314" s="80">
        <f>All_2[[#This Row],[Days]] - All_2[[#This Row],[Interview.to.Move.in]]</f>
        <v>27</v>
      </c>
      <c r="S314" s="80" t="str">
        <f>IF(All_2[[#This Row],[M.O.Date]]&lt;&gt;"","no","Yes")</f>
        <v>no</v>
      </c>
      <c r="T314" s="80" t="str">
        <f ca="1">IF(All_2[[#This Row],[Length.of.Stay]]&gt;364,"Yes","no")</f>
        <v>Yes</v>
      </c>
      <c r="U314" s="4">
        <v>43220</v>
      </c>
      <c r="V314" s="80">
        <f ca="1">_xlfn.IFS(All_2[[#This Row],[M.O.Date]] = FALSE,TODAY()-All_2[[#This Row],[Filled]],All_2[[#This Row],[Extant]] = "no",All_2[[#This Row],[M.O.Date]] - All_2[[#This Row],[Filled]])</f>
        <v>655</v>
      </c>
      <c r="W314" t="s">
        <v>1003</v>
      </c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>
        <v>1</v>
      </c>
      <c r="AI314" s="6"/>
      <c r="AJ314" s="6"/>
      <c r="AK314" s="6"/>
      <c r="AL314" s="6"/>
      <c r="AM314" s="6"/>
      <c r="AN314" s="6"/>
      <c r="AO314" s="6">
        <v>1</v>
      </c>
      <c r="AP314" s="6"/>
      <c r="AQ314" s="6"/>
      <c r="AR314" s="6">
        <f t="shared" si="8"/>
        <v>2016</v>
      </c>
      <c r="AS314" s="6">
        <f t="shared" si="9"/>
        <v>7</v>
      </c>
    </row>
    <row r="315" spans="1:45">
      <c r="A315" t="s">
        <v>2215</v>
      </c>
      <c r="B315" t="s">
        <v>26</v>
      </c>
      <c r="C315" s="1">
        <v>108</v>
      </c>
      <c r="E315" s="97" t="s">
        <v>966</v>
      </c>
      <c r="F3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15" s="4">
        <v>42400</v>
      </c>
      <c r="H315" s="4">
        <v>42552</v>
      </c>
      <c r="I315" s="80">
        <f>All_2[[#This Row],[Filled]]-All_2[[#This Row],[Vacant]]</f>
        <v>152</v>
      </c>
      <c r="J315" t="s">
        <v>1634</v>
      </c>
      <c r="L315" t="s">
        <v>1984</v>
      </c>
      <c r="M315" t="s">
        <v>636</v>
      </c>
      <c r="N315" s="4">
        <v>42489</v>
      </c>
      <c r="O315" s="4">
        <v>42501</v>
      </c>
      <c r="P315" s="80">
        <f>All_2[[#This Row],[Filled]] - All_2[[#This Row],[Interview.Date]]</f>
        <v>51</v>
      </c>
      <c r="Q315" s="80">
        <f>All_2[[#This Row],[Filled]]-All_2[[#This Row],[Date.Received]]</f>
        <v>63</v>
      </c>
      <c r="R315" s="80">
        <f>All_2[[#This Row],[Days]] - All_2[[#This Row],[Interview.to.Move.in]]</f>
        <v>101</v>
      </c>
      <c r="S315" s="80" t="str">
        <f>IF(All_2[[#This Row],[M.O.Date]]&lt;&gt;"","no","Yes")</f>
        <v>no</v>
      </c>
      <c r="T315" s="80" t="str">
        <f ca="1">IF(All_2[[#This Row],[Length.of.Stay]]&gt;364,"Yes","no")</f>
        <v>no</v>
      </c>
      <c r="U315" s="4">
        <v>42825</v>
      </c>
      <c r="V315" s="80">
        <f ca="1">_xlfn.IFS(All_2[[#This Row],[M.O.Date]] = FALSE,TODAY()-All_2[[#This Row],[Filled]],All_2[[#This Row],[Extant]] = "no",All_2[[#This Row],[M.O.Date]] - All_2[[#This Row],[Filled]])</f>
        <v>273</v>
      </c>
      <c r="W315" t="s">
        <v>971</v>
      </c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>
        <f t="shared" si="8"/>
        <v>2016</v>
      </c>
      <c r="AS315" s="6">
        <f t="shared" si="9"/>
        <v>7</v>
      </c>
    </row>
    <row r="316" spans="1:45">
      <c r="A316" t="s">
        <v>2214</v>
      </c>
      <c r="B316" t="s">
        <v>15</v>
      </c>
      <c r="C316" s="1">
        <v>520</v>
      </c>
      <c r="E316" s="97" t="s">
        <v>695</v>
      </c>
      <c r="F3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16" s="4">
        <v>42521</v>
      </c>
      <c r="H316" s="4">
        <v>42537</v>
      </c>
      <c r="I316" s="80">
        <f>All_2[[#This Row],[Filled]]-All_2[[#This Row],[Vacant]]</f>
        <v>16</v>
      </c>
      <c r="J316" t="s">
        <v>1634</v>
      </c>
      <c r="L316" t="s">
        <v>2213</v>
      </c>
      <c r="M316" t="s">
        <v>2034</v>
      </c>
      <c r="N316" s="4">
        <v>42506</v>
      </c>
      <c r="O316" s="4">
        <v>42514</v>
      </c>
      <c r="P316" s="80">
        <f>All_2[[#This Row],[Filled]] - All_2[[#This Row],[Interview.Date]]</f>
        <v>23</v>
      </c>
      <c r="Q316" s="80">
        <f>All_2[[#This Row],[Filled]]-All_2[[#This Row],[Date.Received]]</f>
        <v>31</v>
      </c>
      <c r="R316" s="80">
        <f>All_2[[#This Row],[Days]] - All_2[[#This Row],[Interview.to.Move.in]]</f>
        <v>-7</v>
      </c>
      <c r="S316" s="80" t="str">
        <f>IF(All_2[[#This Row],[M.O.Date]]&lt;&gt;"","no","Yes")</f>
        <v>no</v>
      </c>
      <c r="T316" s="80" t="str">
        <f ca="1">IF(All_2[[#This Row],[Length.of.Stay]]&gt;364,"Yes","no")</f>
        <v>no</v>
      </c>
      <c r="U316" s="4">
        <v>42735</v>
      </c>
      <c r="V316" s="80">
        <f ca="1">_xlfn.IFS(All_2[[#This Row],[M.O.Date]] = FALSE,TODAY()-All_2[[#This Row],[Filled]],All_2[[#This Row],[Extant]] = "no",All_2[[#This Row],[M.O.Date]] - All_2[[#This Row],[Filled]])</f>
        <v>198</v>
      </c>
      <c r="W316" t="s">
        <v>971</v>
      </c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>
        <f t="shared" si="8"/>
        <v>2016</v>
      </c>
      <c r="AS316" s="6">
        <f t="shared" si="9"/>
        <v>6</v>
      </c>
    </row>
    <row r="317" spans="1:45">
      <c r="A317" t="s">
        <v>2212</v>
      </c>
      <c r="B317" t="s">
        <v>15</v>
      </c>
      <c r="C317" s="1">
        <v>508</v>
      </c>
      <c r="E317" s="97" t="s">
        <v>695</v>
      </c>
      <c r="F3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17" s="4">
        <v>42429</v>
      </c>
      <c r="H317" s="4">
        <v>42537</v>
      </c>
      <c r="I317" s="80">
        <f>All_2[[#This Row],[Filled]]-All_2[[#This Row],[Vacant]]</f>
        <v>108</v>
      </c>
      <c r="J317" t="s">
        <v>1634</v>
      </c>
      <c r="L317" t="s">
        <v>2134</v>
      </c>
      <c r="M317" t="s">
        <v>1953</v>
      </c>
      <c r="N317" s="4">
        <v>42506</v>
      </c>
      <c r="O317" s="4">
        <v>42509</v>
      </c>
      <c r="P317" s="80">
        <f>All_2[[#This Row],[Filled]] - All_2[[#This Row],[Interview.Date]]</f>
        <v>28</v>
      </c>
      <c r="Q317" s="80">
        <f>All_2[[#This Row],[Filled]]-All_2[[#This Row],[Date.Received]]</f>
        <v>31</v>
      </c>
      <c r="R317" s="80">
        <f>All_2[[#This Row],[Days]] - All_2[[#This Row],[Interview.to.Move.in]]</f>
        <v>80</v>
      </c>
      <c r="S317" s="80" t="str">
        <f>IF(All_2[[#This Row],[M.O.Date]]&lt;&gt;"","no","Yes")</f>
        <v>no</v>
      </c>
      <c r="T317" s="80" t="str">
        <f ca="1">IF(All_2[[#This Row],[Length.of.Stay]]&gt;364,"Yes","no")</f>
        <v>Yes</v>
      </c>
      <c r="U317" s="4">
        <v>42947</v>
      </c>
      <c r="V317" s="80">
        <f ca="1">_xlfn.IFS(All_2[[#This Row],[M.O.Date]] = FALSE,TODAY()-All_2[[#This Row],[Filled]],All_2[[#This Row],[Extant]] = "no",All_2[[#This Row],[M.O.Date]] - All_2[[#This Row],[Filled]])</f>
        <v>410</v>
      </c>
      <c r="W317" t="s">
        <v>969</v>
      </c>
      <c r="X317" s="6"/>
      <c r="Y317" s="6">
        <v>1</v>
      </c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>
        <f t="shared" si="8"/>
        <v>2016</v>
      </c>
      <c r="AS317" s="6">
        <f t="shared" si="9"/>
        <v>6</v>
      </c>
    </row>
    <row r="318" spans="1:45">
      <c r="A318" t="s">
        <v>2211</v>
      </c>
      <c r="B318" t="s">
        <v>26</v>
      </c>
      <c r="C318" s="1">
        <v>222</v>
      </c>
      <c r="E318" s="97" t="s">
        <v>966</v>
      </c>
      <c r="F3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18" s="4">
        <v>42308</v>
      </c>
      <c r="H318" s="4">
        <v>42536</v>
      </c>
      <c r="I318" s="80">
        <f>All_2[[#This Row],[Filled]]-All_2[[#This Row],[Vacant]]</f>
        <v>228</v>
      </c>
      <c r="J318" t="s">
        <v>1634</v>
      </c>
      <c r="L318" t="s">
        <v>846</v>
      </c>
      <c r="M318" t="s">
        <v>1638</v>
      </c>
      <c r="N318" s="4">
        <v>42489</v>
      </c>
      <c r="O318" s="4">
        <v>42506</v>
      </c>
      <c r="P318" s="80">
        <f>All_2[[#This Row],[Filled]] - All_2[[#This Row],[Interview.Date]]</f>
        <v>30</v>
      </c>
      <c r="Q318" s="80">
        <f>All_2[[#This Row],[Filled]]-All_2[[#This Row],[Date.Received]]</f>
        <v>47</v>
      </c>
      <c r="R318" s="80">
        <f>All_2[[#This Row],[Days]] - All_2[[#This Row],[Interview.to.Move.in]]</f>
        <v>198</v>
      </c>
      <c r="S318" s="80" t="str">
        <f>IF(All_2[[#This Row],[M.O.Date]]&lt;&gt;"","no","Yes")</f>
        <v>no</v>
      </c>
      <c r="T318" s="80" t="str">
        <f ca="1">IF(All_2[[#This Row],[Length.of.Stay]]&gt;364,"Yes","no")</f>
        <v>no</v>
      </c>
      <c r="U318" s="4">
        <v>42613</v>
      </c>
      <c r="V318" s="80">
        <f ca="1">_xlfn.IFS(All_2[[#This Row],[M.O.Date]] = FALSE,TODAY()-All_2[[#This Row],[Filled]],All_2[[#This Row],[Extant]] = "no",All_2[[#This Row],[M.O.Date]] - All_2[[#This Row],[Filled]])</f>
        <v>77</v>
      </c>
      <c r="W318" t="s">
        <v>53</v>
      </c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>
        <f t="shared" si="8"/>
        <v>2016</v>
      </c>
      <c r="AS318" s="6">
        <f t="shared" si="9"/>
        <v>6</v>
      </c>
    </row>
    <row r="319" spans="1:45">
      <c r="A319" t="s">
        <v>2210</v>
      </c>
      <c r="B319" t="s">
        <v>26</v>
      </c>
      <c r="C319" s="1">
        <v>313</v>
      </c>
      <c r="E319" s="97" t="s">
        <v>1922</v>
      </c>
      <c r="F3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19" s="4">
        <v>42460</v>
      </c>
      <c r="H319" s="4">
        <v>42536</v>
      </c>
      <c r="I319" s="80">
        <f>All_2[[#This Row],[Filled]]-All_2[[#This Row],[Vacant]]</f>
        <v>76</v>
      </c>
      <c r="J319" t="s">
        <v>1922</v>
      </c>
      <c r="L319" t="s">
        <v>685</v>
      </c>
      <c r="M319" t="s">
        <v>636</v>
      </c>
      <c r="O319" s="4">
        <v>42461</v>
      </c>
      <c r="P319" s="80">
        <f>All_2[[#This Row],[Filled]] - All_2[[#This Row],[Interview.Date]]</f>
        <v>75</v>
      </c>
      <c r="Q319" s="80"/>
      <c r="R319" s="80">
        <f>All_2[[#This Row],[Days]] - All_2[[#This Row],[Interview.to.Move.in]]</f>
        <v>1</v>
      </c>
      <c r="S319" s="80" t="str">
        <f>IF(All_2[[#This Row],[M.O.Date]]&lt;&gt;"","no","Yes")</f>
        <v>no</v>
      </c>
      <c r="T319" s="80" t="str">
        <f ca="1">IF(All_2[[#This Row],[Length.of.Stay]]&gt;364,"Yes","no")</f>
        <v>Yes</v>
      </c>
      <c r="U319" s="4">
        <v>43008</v>
      </c>
      <c r="V319" s="80">
        <f ca="1">_xlfn.IFS(All_2[[#This Row],[M.O.Date]] = FALSE,TODAY()-All_2[[#This Row],[Filled]],All_2[[#This Row],[Extant]] = "no",All_2[[#This Row],[M.O.Date]] - All_2[[#This Row],[Filled]])</f>
        <v>472</v>
      </c>
      <c r="W319" t="s">
        <v>980</v>
      </c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>
        <f t="shared" si="8"/>
        <v>2016</v>
      </c>
      <c r="AS319" s="6">
        <f t="shared" si="9"/>
        <v>6</v>
      </c>
    </row>
    <row r="320" spans="1:45">
      <c r="A320" t="s">
        <v>1971</v>
      </c>
      <c r="B320" t="s">
        <v>830</v>
      </c>
      <c r="C320" s="1">
        <v>417</v>
      </c>
      <c r="E320" s="97" t="s">
        <v>144</v>
      </c>
      <c r="F3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20" s="4">
        <v>42460</v>
      </c>
      <c r="H320" s="4">
        <v>42536</v>
      </c>
      <c r="I320" s="80">
        <f>All_2[[#This Row],[Filled]]-All_2[[#This Row],[Vacant]]</f>
        <v>76</v>
      </c>
      <c r="J320" t="s">
        <v>1634</v>
      </c>
      <c r="L320" t="s">
        <v>862</v>
      </c>
      <c r="M320" t="s">
        <v>1638</v>
      </c>
      <c r="N320" s="4">
        <v>42450</v>
      </c>
      <c r="O320" s="4">
        <v>42474</v>
      </c>
      <c r="P320" s="80">
        <f>All_2[[#This Row],[Filled]] - All_2[[#This Row],[Interview.Date]]</f>
        <v>62</v>
      </c>
      <c r="Q320" s="80">
        <f>All_2[[#This Row],[Filled]]-All_2[[#This Row],[Date.Received]]</f>
        <v>86</v>
      </c>
      <c r="R320" s="80">
        <f>All_2[[#This Row],[Days]] - All_2[[#This Row],[Interview.to.Move.in]]</f>
        <v>14</v>
      </c>
      <c r="S320" s="80" t="str">
        <f>IF(All_2[[#This Row],[M.O.Date]]&lt;&gt;"","no","Yes")</f>
        <v>no</v>
      </c>
      <c r="T320" s="80" t="str">
        <f ca="1">IF(All_2[[#This Row],[Length.of.Stay]]&gt;364,"Yes","no")</f>
        <v>no</v>
      </c>
      <c r="U320" s="4">
        <v>42825</v>
      </c>
      <c r="V320" s="80">
        <f ca="1">_xlfn.IFS(All_2[[#This Row],[M.O.Date]] = FALSE,TODAY()-All_2[[#This Row],[Filled]],All_2[[#This Row],[Extant]] = "no",All_2[[#This Row],[M.O.Date]] - All_2[[#This Row],[Filled]])</f>
        <v>289</v>
      </c>
      <c r="W320" t="s">
        <v>971</v>
      </c>
      <c r="X320" s="6"/>
      <c r="Y320" s="6">
        <v>1</v>
      </c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>
        <f t="shared" si="8"/>
        <v>2016</v>
      </c>
      <c r="AS320" s="6">
        <f t="shared" si="9"/>
        <v>6</v>
      </c>
    </row>
    <row r="321" spans="1:45">
      <c r="A321" t="s">
        <v>2209</v>
      </c>
      <c r="B321" t="s">
        <v>821</v>
      </c>
      <c r="C321" s="1">
        <v>1473</v>
      </c>
      <c r="E321" s="97" t="s">
        <v>833</v>
      </c>
      <c r="F3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21" s="4">
        <v>42466</v>
      </c>
      <c r="H321" s="4">
        <v>42529</v>
      </c>
      <c r="I321" s="80">
        <f>All_2[[#This Row],[Filled]]-All_2[[#This Row],[Vacant]]</f>
        <v>63</v>
      </c>
      <c r="J321" t="s">
        <v>812</v>
      </c>
      <c r="L321" t="s">
        <v>2052</v>
      </c>
      <c r="M321" t="s">
        <v>812</v>
      </c>
      <c r="N321" s="4">
        <v>42471</v>
      </c>
      <c r="O321" s="4">
        <v>42482</v>
      </c>
      <c r="P321" s="80">
        <f>All_2[[#This Row],[Filled]] - All_2[[#This Row],[Interview.Date]]</f>
        <v>47</v>
      </c>
      <c r="Q321" s="80">
        <f>All_2[[#This Row],[Filled]]-All_2[[#This Row],[Date.Received]]</f>
        <v>58</v>
      </c>
      <c r="R321" s="80">
        <f>All_2[[#This Row],[Days]] - All_2[[#This Row],[Interview.to.Move.in]]</f>
        <v>16</v>
      </c>
      <c r="S321" s="80" t="str">
        <f>IF(All_2[[#This Row],[M.O.Date]]&lt;&gt;"","no","Yes")</f>
        <v>no</v>
      </c>
      <c r="T321" s="80" t="str">
        <f ca="1">IF(All_2[[#This Row],[Length.of.Stay]]&gt;364,"Yes","no")</f>
        <v>Yes</v>
      </c>
      <c r="U321" s="4">
        <v>43616</v>
      </c>
      <c r="V321" s="80">
        <f ca="1">_xlfn.IFS(All_2[[#This Row],[M.O.Date]] = FALSE,TODAY()-All_2[[#This Row],[Filled]],All_2[[#This Row],[Extant]] = "no",All_2[[#This Row],[M.O.Date]] - All_2[[#This Row],[Filled]])</f>
        <v>1087</v>
      </c>
      <c r="W321" t="s">
        <v>971</v>
      </c>
      <c r="X321" s="6">
        <v>1</v>
      </c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>
        <v>1</v>
      </c>
      <c r="AJ321" s="6"/>
      <c r="AK321" s="6"/>
      <c r="AL321" s="6"/>
      <c r="AM321" s="6">
        <v>1</v>
      </c>
      <c r="AN321" s="6"/>
      <c r="AO321" s="6"/>
      <c r="AP321" s="6"/>
      <c r="AQ321" s="6"/>
      <c r="AR321" s="6">
        <f t="shared" si="8"/>
        <v>2016</v>
      </c>
      <c r="AS321" s="6">
        <f t="shared" si="9"/>
        <v>6</v>
      </c>
    </row>
    <row r="322" spans="1:45">
      <c r="A322" t="s">
        <v>2208</v>
      </c>
      <c r="B322" t="s">
        <v>15</v>
      </c>
      <c r="C322" s="1">
        <v>404</v>
      </c>
      <c r="E322" s="97" t="s">
        <v>695</v>
      </c>
      <c r="F3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22" s="4">
        <v>42460</v>
      </c>
      <c r="H322" s="4">
        <v>42528</v>
      </c>
      <c r="I322" s="80">
        <f>All_2[[#This Row],[Filled]]-All_2[[#This Row],[Vacant]]</f>
        <v>68</v>
      </c>
      <c r="J322" t="s">
        <v>1634</v>
      </c>
      <c r="L322" t="s">
        <v>2207</v>
      </c>
      <c r="M322" t="s">
        <v>1638</v>
      </c>
      <c r="N322" s="4">
        <v>42506</v>
      </c>
      <c r="O322" s="4">
        <v>42514</v>
      </c>
      <c r="P322" s="80">
        <f>All_2[[#This Row],[Filled]] - All_2[[#This Row],[Interview.Date]]</f>
        <v>14</v>
      </c>
      <c r="Q322" s="80">
        <f>All_2[[#This Row],[Filled]]-All_2[[#This Row],[Date.Received]]</f>
        <v>22</v>
      </c>
      <c r="R322" s="80">
        <f>All_2[[#This Row],[Days]] - All_2[[#This Row],[Interview.to.Move.in]]</f>
        <v>54</v>
      </c>
      <c r="S322" s="80" t="str">
        <f>IF(All_2[[#This Row],[M.O.Date]]&lt;&gt;"","no","Yes")</f>
        <v>no</v>
      </c>
      <c r="T322" s="80" t="str">
        <f ca="1">IF(All_2[[#This Row],[Length.of.Stay]]&gt;364,"Yes","no")</f>
        <v>Yes</v>
      </c>
      <c r="U322" s="4">
        <v>43045</v>
      </c>
      <c r="V322" s="80">
        <f ca="1">_xlfn.IFS(All_2[[#This Row],[M.O.Date]] = FALSE,TODAY()-All_2[[#This Row],[Filled]],All_2[[#This Row],[Extant]] = "no",All_2[[#This Row],[M.O.Date]] - All_2[[#This Row],[Filled]])</f>
        <v>517</v>
      </c>
      <c r="W322" t="s">
        <v>969</v>
      </c>
      <c r="X322" s="6"/>
      <c r="Y322" s="6">
        <v>1</v>
      </c>
      <c r="Z322" s="6"/>
      <c r="AA322" s="6"/>
      <c r="AB322" s="6"/>
      <c r="AC322" s="6"/>
      <c r="AD322" s="6"/>
      <c r="AE322" s="6"/>
      <c r="AF322" s="6"/>
      <c r="AG322" s="6"/>
      <c r="AH322" s="6">
        <v>1</v>
      </c>
      <c r="AI322" s="6"/>
      <c r="AJ322" s="6"/>
      <c r="AK322" s="6"/>
      <c r="AL322" s="6"/>
      <c r="AM322" s="6">
        <v>1</v>
      </c>
      <c r="AN322" s="6"/>
      <c r="AO322" s="6"/>
      <c r="AP322" s="6"/>
      <c r="AQ322" s="6"/>
      <c r="AR322" s="6">
        <f t="shared" ref="AR322:AR385" si="10">YEAR(H322)</f>
        <v>2016</v>
      </c>
      <c r="AS322" s="6">
        <f t="shared" ref="AS322:AS385" si="11">MONTH(H322)</f>
        <v>6</v>
      </c>
    </row>
    <row r="323" spans="1:45">
      <c r="A323" t="s">
        <v>2206</v>
      </c>
      <c r="B323" t="s">
        <v>15</v>
      </c>
      <c r="C323" s="1">
        <v>203</v>
      </c>
      <c r="E323" s="97" t="s">
        <v>695</v>
      </c>
      <c r="F3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23" s="4">
        <v>42460</v>
      </c>
      <c r="H323" s="4">
        <v>42528</v>
      </c>
      <c r="I323" s="80">
        <f>All_2[[#This Row],[Filled]]-All_2[[#This Row],[Vacant]]</f>
        <v>68</v>
      </c>
      <c r="J323" t="s">
        <v>1634</v>
      </c>
      <c r="L323" t="s">
        <v>2205</v>
      </c>
      <c r="M323" t="s">
        <v>2097</v>
      </c>
      <c r="N323" s="4">
        <v>42506</v>
      </c>
      <c r="O323" s="4">
        <v>42509</v>
      </c>
      <c r="P323" s="80">
        <f>All_2[[#This Row],[Filled]] - All_2[[#This Row],[Interview.Date]]</f>
        <v>19</v>
      </c>
      <c r="Q323" s="80">
        <f>All_2[[#This Row],[Filled]]-All_2[[#This Row],[Date.Received]]</f>
        <v>22</v>
      </c>
      <c r="R323" s="80">
        <f>All_2[[#This Row],[Days]] - All_2[[#This Row],[Interview.to.Move.in]]</f>
        <v>49</v>
      </c>
      <c r="S323" s="80" t="str">
        <f>IF(All_2[[#This Row],[M.O.Date]]&lt;&gt;"","no","Yes")</f>
        <v>Yes</v>
      </c>
      <c r="T323" s="80" t="str">
        <f ca="1">IF(All_2[[#This Row],[Length.of.Stay]]&gt;364,"Yes","no")</f>
        <v>Yes</v>
      </c>
      <c r="V323" s="80">
        <f ca="1">_xlfn.IFS(All_2[[#This Row],[M.O.Date]] = FALSE,TODAY()-All_2[[#This Row],[Filled]],All_2[[#This Row],[Extant]] = "no",All_2[[#This Row],[M.O.Date]] - All_2[[#This Row],[Filled]])</f>
        <v>1333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>
        <v>1</v>
      </c>
      <c r="AI323" s="6"/>
      <c r="AJ323" s="6"/>
      <c r="AK323" s="6"/>
      <c r="AL323" s="6"/>
      <c r="AM323" s="6"/>
      <c r="AN323" s="6"/>
      <c r="AO323" s="6">
        <v>1</v>
      </c>
      <c r="AP323" s="6"/>
      <c r="AQ323" s="6"/>
      <c r="AR323" s="6">
        <f t="shared" si="10"/>
        <v>2016</v>
      </c>
      <c r="AS323" s="6">
        <f t="shared" si="11"/>
        <v>6</v>
      </c>
    </row>
    <row r="324" spans="1:45">
      <c r="A324" t="s">
        <v>2204</v>
      </c>
      <c r="B324" t="s">
        <v>37</v>
      </c>
      <c r="C324" s="1">
        <v>305</v>
      </c>
      <c r="D324" s="1">
        <v>3210</v>
      </c>
      <c r="E324" s="97" t="s">
        <v>695</v>
      </c>
      <c r="F3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24" s="4">
        <v>42369</v>
      </c>
      <c r="H324" s="4">
        <v>42523</v>
      </c>
      <c r="I324" s="80">
        <f>All_2[[#This Row],[Filled]]-All_2[[#This Row],[Vacant]]</f>
        <v>154</v>
      </c>
      <c r="J324" t="s">
        <v>1634</v>
      </c>
      <c r="K324" s="89"/>
      <c r="L324" s="89" t="s">
        <v>1914</v>
      </c>
      <c r="M324" t="s">
        <v>1638</v>
      </c>
      <c r="N324" s="131">
        <v>42493</v>
      </c>
      <c r="O324" s="131">
        <v>42509</v>
      </c>
      <c r="P324" s="80">
        <f>All_2[[#This Row],[Filled]] - All_2[[#This Row],[Interview.Date]]</f>
        <v>14</v>
      </c>
      <c r="Q324" s="80">
        <f>All_2[[#This Row],[Filled]]-All_2[[#This Row],[Date.Received]]</f>
        <v>30</v>
      </c>
      <c r="R324" s="80">
        <f>All_2[[#This Row],[Days]] - All_2[[#This Row],[Interview.to.Move.in]]</f>
        <v>140</v>
      </c>
      <c r="S324" s="80" t="str">
        <f>IF(All_2[[#This Row],[M.O.Date]]&lt;&gt;"","no","Yes")</f>
        <v>Yes</v>
      </c>
      <c r="T324" s="80" t="str">
        <f ca="1">IF(All_2[[#This Row],[Length.of.Stay]]&gt;364,"Yes","no")</f>
        <v>Yes</v>
      </c>
      <c r="V324" s="80">
        <f ca="1">_xlfn.IFS(All_2[[#This Row],[M.O.Date]] = FALSE,TODAY()-All_2[[#This Row],[Filled]],All_2[[#This Row],[Extant]] = "no",All_2[[#This Row],[M.O.Date]] - All_2[[#This Row],[Filled]])</f>
        <v>1338</v>
      </c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>
        <v>1</v>
      </c>
      <c r="AJ324" s="6"/>
      <c r="AK324" s="6"/>
      <c r="AL324" s="6"/>
      <c r="AM324" s="6">
        <v>1</v>
      </c>
      <c r="AN324" s="6"/>
      <c r="AO324" s="6"/>
      <c r="AP324" s="6"/>
      <c r="AQ324" s="6"/>
      <c r="AR324" s="6">
        <f t="shared" si="10"/>
        <v>2016</v>
      </c>
      <c r="AS324" s="6">
        <f t="shared" si="11"/>
        <v>6</v>
      </c>
    </row>
    <row r="325" spans="1:45">
      <c r="A325" t="s">
        <v>2203</v>
      </c>
      <c r="B325" t="s">
        <v>15</v>
      </c>
      <c r="C325" s="1">
        <v>526</v>
      </c>
      <c r="E325" s="97" t="s">
        <v>695</v>
      </c>
      <c r="F3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25" s="4">
        <v>42429</v>
      </c>
      <c r="H325" s="4">
        <v>42516</v>
      </c>
      <c r="I325" s="80">
        <f>All_2[[#This Row],[Filled]]-All_2[[#This Row],[Vacant]]</f>
        <v>87</v>
      </c>
      <c r="J325" t="s">
        <v>2162</v>
      </c>
      <c r="L325" t="s">
        <v>2161</v>
      </c>
      <c r="M325" t="s">
        <v>636</v>
      </c>
      <c r="N325" s="4">
        <v>42502</v>
      </c>
      <c r="O325" s="4">
        <v>42502</v>
      </c>
      <c r="P325" s="80">
        <f>All_2[[#This Row],[Filled]] - All_2[[#This Row],[Interview.Date]]</f>
        <v>14</v>
      </c>
      <c r="Q325" s="80">
        <f>All_2[[#This Row],[Filled]]-All_2[[#This Row],[Date.Received]]</f>
        <v>14</v>
      </c>
      <c r="R325" s="80">
        <f>All_2[[#This Row],[Days]] - All_2[[#This Row],[Interview.to.Move.in]]</f>
        <v>73</v>
      </c>
      <c r="S325" s="80" t="str">
        <f>IF(All_2[[#This Row],[M.O.Date]]&lt;&gt;"","no","Yes")</f>
        <v>no</v>
      </c>
      <c r="T325" s="80" t="str">
        <f ca="1">IF(All_2[[#This Row],[Length.of.Stay]]&gt;364,"Yes","no")</f>
        <v>no</v>
      </c>
      <c r="U325" s="4">
        <v>42613</v>
      </c>
      <c r="V325" s="80">
        <f ca="1">_xlfn.IFS(All_2[[#This Row],[M.O.Date]] = FALSE,TODAY()-All_2[[#This Row],[Filled]],All_2[[#This Row],[Extant]] = "no",All_2[[#This Row],[M.O.Date]] - All_2[[#This Row],[Filled]])</f>
        <v>97</v>
      </c>
      <c r="W325" t="s">
        <v>125</v>
      </c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>
        <f t="shared" si="10"/>
        <v>2016</v>
      </c>
      <c r="AS325" s="6">
        <f t="shared" si="11"/>
        <v>5</v>
      </c>
    </row>
    <row r="326" spans="1:45">
      <c r="A326" t="s">
        <v>2202</v>
      </c>
      <c r="B326" t="s">
        <v>15</v>
      </c>
      <c r="C326" s="1">
        <v>310</v>
      </c>
      <c r="E326" s="97" t="s">
        <v>695</v>
      </c>
      <c r="F3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26" s="4">
        <v>42429</v>
      </c>
      <c r="H326" s="4">
        <v>42509</v>
      </c>
      <c r="I326" s="80">
        <f>All_2[[#This Row],[Filled]]-All_2[[#This Row],[Vacant]]</f>
        <v>80</v>
      </c>
      <c r="J326" t="s">
        <v>2162</v>
      </c>
      <c r="L326" t="s">
        <v>2161</v>
      </c>
      <c r="M326" t="s">
        <v>636</v>
      </c>
      <c r="N326" s="4">
        <v>42502</v>
      </c>
      <c r="O326" s="4">
        <v>42502</v>
      </c>
      <c r="P326" s="80">
        <f>All_2[[#This Row],[Filled]] - All_2[[#This Row],[Interview.Date]]</f>
        <v>7</v>
      </c>
      <c r="Q326" s="80">
        <f>All_2[[#This Row],[Filled]]-All_2[[#This Row],[Date.Received]]</f>
        <v>7</v>
      </c>
      <c r="R326" s="80">
        <f>All_2[[#This Row],[Days]] - All_2[[#This Row],[Interview.to.Move.in]]</f>
        <v>73</v>
      </c>
      <c r="S326" s="80" t="str">
        <f>IF(All_2[[#This Row],[M.O.Date]]&lt;&gt;"","no","Yes")</f>
        <v>Yes</v>
      </c>
      <c r="T326" s="80" t="str">
        <f ca="1">IF(All_2[[#This Row],[Length.of.Stay]]&gt;364,"Yes","no")</f>
        <v>Yes</v>
      </c>
      <c r="V326" s="80">
        <f ca="1">_xlfn.IFS(All_2[[#This Row],[M.O.Date]] = FALSE,TODAY()-All_2[[#This Row],[Filled]],All_2[[#This Row],[Extant]] = "no",All_2[[#This Row],[M.O.Date]] - All_2[[#This Row],[Filled]])</f>
        <v>1352</v>
      </c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>
        <v>1</v>
      </c>
      <c r="AI326" s="6"/>
      <c r="AJ326" s="6"/>
      <c r="AK326" s="6"/>
      <c r="AL326" s="6"/>
      <c r="AM326" s="6">
        <v>1</v>
      </c>
      <c r="AN326" s="6"/>
      <c r="AO326" s="6"/>
      <c r="AP326" s="6"/>
      <c r="AQ326" s="6"/>
      <c r="AR326" s="6">
        <f t="shared" si="10"/>
        <v>2016</v>
      </c>
      <c r="AS326" s="6">
        <f t="shared" si="11"/>
        <v>5</v>
      </c>
    </row>
    <row r="327" spans="1:45">
      <c r="A327" t="s">
        <v>2201</v>
      </c>
      <c r="B327" t="s">
        <v>993</v>
      </c>
      <c r="C327" s="1">
        <v>211</v>
      </c>
      <c r="E327" s="97" t="s">
        <v>144</v>
      </c>
      <c r="F3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27" s="4">
        <v>42460</v>
      </c>
      <c r="H327" s="4">
        <v>42506</v>
      </c>
      <c r="I327" s="80">
        <f>All_2[[#This Row],[Filled]]-All_2[[#This Row],[Vacant]]</f>
        <v>46</v>
      </c>
      <c r="J327" t="s">
        <v>1634</v>
      </c>
      <c r="L327" t="s">
        <v>6</v>
      </c>
      <c r="M327" t="s">
        <v>1734</v>
      </c>
      <c r="N327" s="4">
        <v>42475</v>
      </c>
      <c r="O327" s="4">
        <v>42488</v>
      </c>
      <c r="P327" s="80">
        <f>All_2[[#This Row],[Filled]] - All_2[[#This Row],[Interview.Date]]</f>
        <v>18</v>
      </c>
      <c r="Q327" s="80">
        <f>All_2[[#This Row],[Filled]]-All_2[[#This Row],[Date.Received]]</f>
        <v>31</v>
      </c>
      <c r="R327" s="80">
        <f>All_2[[#This Row],[Days]] - All_2[[#This Row],[Interview.to.Move.in]]</f>
        <v>28</v>
      </c>
      <c r="S327" s="80" t="str">
        <f>IF(All_2[[#This Row],[M.O.Date]]&lt;&gt;"","no","Yes")</f>
        <v>no</v>
      </c>
      <c r="T327" s="80" t="str">
        <f ca="1">IF(All_2[[#This Row],[Length.of.Stay]]&gt;364,"Yes","no")</f>
        <v>Yes</v>
      </c>
      <c r="U327" s="4">
        <v>42916</v>
      </c>
      <c r="V327" s="80">
        <f ca="1">_xlfn.IFS(All_2[[#This Row],[M.O.Date]] = FALSE,TODAY()-All_2[[#This Row],[Filled]],All_2[[#This Row],[Extant]] = "no",All_2[[#This Row],[M.O.Date]] - All_2[[#This Row],[Filled]])</f>
        <v>410</v>
      </c>
      <c r="W327" t="s">
        <v>980</v>
      </c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>
        <v>1</v>
      </c>
      <c r="AI327" s="6"/>
      <c r="AJ327" s="6"/>
      <c r="AK327" s="6"/>
      <c r="AL327" s="6"/>
      <c r="AM327" s="6">
        <v>1</v>
      </c>
      <c r="AN327" s="6"/>
      <c r="AO327" s="6"/>
      <c r="AP327" s="6"/>
      <c r="AQ327" s="6"/>
      <c r="AR327" s="6">
        <f t="shared" si="10"/>
        <v>2016</v>
      </c>
      <c r="AS327" s="6">
        <f t="shared" si="11"/>
        <v>5</v>
      </c>
    </row>
    <row r="328" spans="1:45">
      <c r="A328" t="s">
        <v>2200</v>
      </c>
      <c r="B328" t="s">
        <v>993</v>
      </c>
      <c r="C328" s="1">
        <v>203</v>
      </c>
      <c r="E328" s="97" t="s">
        <v>144</v>
      </c>
      <c r="F3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28" s="4">
        <v>42400</v>
      </c>
      <c r="H328" s="4">
        <v>42506</v>
      </c>
      <c r="I328" s="80">
        <f>All_2[[#This Row],[Filled]]-All_2[[#This Row],[Vacant]]</f>
        <v>106</v>
      </c>
      <c r="J328" t="s">
        <v>1634</v>
      </c>
      <c r="L328" t="s">
        <v>846</v>
      </c>
      <c r="M328" t="s">
        <v>1638</v>
      </c>
      <c r="N328" s="4">
        <v>42418</v>
      </c>
      <c r="O328" s="4">
        <v>42431</v>
      </c>
      <c r="P328" s="80">
        <f>All_2[[#This Row],[Filled]] - All_2[[#This Row],[Interview.Date]]</f>
        <v>75</v>
      </c>
      <c r="Q328" s="80">
        <f>All_2[[#This Row],[Filled]]-All_2[[#This Row],[Date.Received]]</f>
        <v>88</v>
      </c>
      <c r="R328" s="80">
        <f>All_2[[#This Row],[Days]] - All_2[[#This Row],[Interview.to.Move.in]]</f>
        <v>31</v>
      </c>
      <c r="S328" s="80" t="str">
        <f>IF(All_2[[#This Row],[M.O.Date]]&lt;&gt;"","no","Yes")</f>
        <v>no</v>
      </c>
      <c r="T328" s="80" t="str">
        <f ca="1">IF(All_2[[#This Row],[Length.of.Stay]]&gt;364,"Yes","no")</f>
        <v>no</v>
      </c>
      <c r="U328" s="4">
        <v>42674</v>
      </c>
      <c r="V328" s="80">
        <f ca="1">_xlfn.IFS(All_2[[#This Row],[M.O.Date]] = FALSE,TODAY()-All_2[[#This Row],[Filled]],All_2[[#This Row],[Extant]] = "no",All_2[[#This Row],[M.O.Date]] - All_2[[#This Row],[Filled]])</f>
        <v>168</v>
      </c>
      <c r="W328" t="s">
        <v>969</v>
      </c>
      <c r="X328" s="6"/>
      <c r="Y328" s="6">
        <v>1</v>
      </c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>
        <f t="shared" si="10"/>
        <v>2016</v>
      </c>
      <c r="AS328" s="6">
        <f t="shared" si="11"/>
        <v>5</v>
      </c>
    </row>
    <row r="329" spans="1:45">
      <c r="A329" t="s">
        <v>2199</v>
      </c>
      <c r="B329" t="s">
        <v>15</v>
      </c>
      <c r="C329" s="1">
        <v>409</v>
      </c>
      <c r="E329" s="97" t="s">
        <v>62</v>
      </c>
      <c r="F3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29" s="4">
        <v>42490</v>
      </c>
      <c r="H329" s="4">
        <v>42502</v>
      </c>
      <c r="I329" s="80">
        <f>All_2[[#This Row],[Filled]]-All_2[[#This Row],[Vacant]]</f>
        <v>12</v>
      </c>
      <c r="J329" t="s">
        <v>2162</v>
      </c>
      <c r="L329" t="s">
        <v>2161</v>
      </c>
      <c r="M329" t="s">
        <v>636</v>
      </c>
      <c r="N329" s="4">
        <v>42468</v>
      </c>
      <c r="O329" s="4">
        <v>42479</v>
      </c>
      <c r="P329" s="80">
        <f>All_2[[#This Row],[Filled]] - All_2[[#This Row],[Interview.Date]]</f>
        <v>23</v>
      </c>
      <c r="Q329" s="80">
        <f>All_2[[#This Row],[Filled]]-All_2[[#This Row],[Date.Received]]</f>
        <v>34</v>
      </c>
      <c r="R329" s="80">
        <f>All_2[[#This Row],[Days]] - All_2[[#This Row],[Interview.to.Move.in]]</f>
        <v>-11</v>
      </c>
      <c r="S329" s="80" t="str">
        <f>IF(All_2[[#This Row],[M.O.Date]]&lt;&gt;"","no","Yes")</f>
        <v>no</v>
      </c>
      <c r="T329" s="80" t="str">
        <f ca="1">IF(All_2[[#This Row],[Length.of.Stay]]&gt;364,"Yes","no")</f>
        <v>no</v>
      </c>
      <c r="U329" s="4">
        <v>42767</v>
      </c>
      <c r="V329" s="80">
        <f ca="1">_xlfn.IFS(All_2[[#This Row],[M.O.Date]] = FALSE,TODAY()-All_2[[#This Row],[Filled]],All_2[[#This Row],[Extant]] = "no",All_2[[#This Row],[M.O.Date]] - All_2[[#This Row],[Filled]])</f>
        <v>265</v>
      </c>
      <c r="W329" t="s">
        <v>971</v>
      </c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>
        <f t="shared" si="10"/>
        <v>2016</v>
      </c>
      <c r="AS329" s="6">
        <f t="shared" si="11"/>
        <v>5</v>
      </c>
    </row>
    <row r="330" spans="1:45">
      <c r="A330" t="s">
        <v>2198</v>
      </c>
      <c r="B330" t="s">
        <v>993</v>
      </c>
      <c r="C330" s="1">
        <v>207</v>
      </c>
      <c r="E330" s="97" t="s">
        <v>144</v>
      </c>
      <c r="F3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30" s="4">
        <v>42428</v>
      </c>
      <c r="H330" s="4">
        <v>42499</v>
      </c>
      <c r="I330" s="80">
        <f>All_2[[#This Row],[Filled]]-All_2[[#This Row],[Vacant]]</f>
        <v>71</v>
      </c>
      <c r="J330" t="s">
        <v>1634</v>
      </c>
      <c r="L330" t="s">
        <v>1947</v>
      </c>
      <c r="M330" t="s">
        <v>636</v>
      </c>
      <c r="N330" s="4">
        <v>42466</v>
      </c>
      <c r="O330" s="4">
        <v>42466</v>
      </c>
      <c r="P330" s="80">
        <f>All_2[[#This Row],[Filled]] - All_2[[#This Row],[Interview.Date]]</f>
        <v>33</v>
      </c>
      <c r="Q330" s="80">
        <f>All_2[[#This Row],[Filled]]-All_2[[#This Row],[Date.Received]]</f>
        <v>33</v>
      </c>
      <c r="R330" s="80">
        <f>All_2[[#This Row],[Days]] - All_2[[#This Row],[Interview.to.Move.in]]</f>
        <v>38</v>
      </c>
      <c r="S330" s="80" t="str">
        <f>IF(All_2[[#This Row],[M.O.Date]]&lt;&gt;"","no","Yes")</f>
        <v>no</v>
      </c>
      <c r="T330" s="80" t="str">
        <f ca="1">IF(All_2[[#This Row],[Length.of.Stay]]&gt;364,"Yes","no")</f>
        <v>no</v>
      </c>
      <c r="U330" s="4">
        <v>42613</v>
      </c>
      <c r="V330" s="80">
        <f ca="1">_xlfn.IFS(All_2[[#This Row],[M.O.Date]] = FALSE,TODAY()-All_2[[#This Row],[Filled]],All_2[[#This Row],[Extant]] = "no",All_2[[#This Row],[M.O.Date]] - All_2[[#This Row],[Filled]])</f>
        <v>114</v>
      </c>
      <c r="W330" t="s">
        <v>980</v>
      </c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>
        <f t="shared" si="10"/>
        <v>2016</v>
      </c>
      <c r="AS330" s="6">
        <f t="shared" si="11"/>
        <v>5</v>
      </c>
    </row>
    <row r="331" spans="1:45">
      <c r="A331" t="s">
        <v>2107</v>
      </c>
      <c r="B331" t="s">
        <v>37</v>
      </c>
      <c r="C331" s="1">
        <v>208</v>
      </c>
      <c r="D331" s="1">
        <v>3210</v>
      </c>
      <c r="E331" s="97" t="s">
        <v>695</v>
      </c>
      <c r="F3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331" s="4">
        <v>42491</v>
      </c>
      <c r="I331" s="80"/>
      <c r="J331" t="s">
        <v>1033</v>
      </c>
      <c r="K331" s="89" t="s">
        <v>1032</v>
      </c>
      <c r="L331" s="89"/>
      <c r="N331" s="89"/>
      <c r="O331" s="89"/>
      <c r="P331" s="80"/>
      <c r="Q331" s="80"/>
      <c r="R331" s="80"/>
      <c r="S331" s="80" t="str">
        <f>IF(All_2[[#This Row],[M.O.Date]]&lt;&gt;"","no","Yes")</f>
        <v>no</v>
      </c>
      <c r="T331" s="80" t="str">
        <f ca="1">IF(All_2[[#This Row],[Length.of.Stay]]&gt;364,"Yes","no")</f>
        <v>no</v>
      </c>
      <c r="U331" s="4">
        <v>42582</v>
      </c>
      <c r="V331" s="80">
        <f ca="1">_xlfn.IFS(All_2[[#This Row],[M.O.Date]] = FALSE,TODAY()-All_2[[#This Row],[Filled]],All_2[[#This Row],[Extant]] = "no",All_2[[#This Row],[M.O.Date]] - All_2[[#This Row],[Filled]])</f>
        <v>91</v>
      </c>
      <c r="W331" t="s">
        <v>969</v>
      </c>
      <c r="X331" s="6">
        <v>1</v>
      </c>
      <c r="Y331" s="6">
        <v>1</v>
      </c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>
        <f t="shared" si="10"/>
        <v>2016</v>
      </c>
      <c r="AS331" s="6">
        <f t="shared" si="11"/>
        <v>5</v>
      </c>
    </row>
    <row r="332" spans="1:45">
      <c r="A332" t="s">
        <v>2197</v>
      </c>
      <c r="B332" t="s">
        <v>830</v>
      </c>
      <c r="C332" s="1">
        <v>304</v>
      </c>
      <c r="E332" s="97" t="s">
        <v>144</v>
      </c>
      <c r="F3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32" s="4">
        <v>42460</v>
      </c>
      <c r="H332" s="4">
        <v>42491</v>
      </c>
      <c r="I332" s="80">
        <f>All_2[[#This Row],[Filled]]-All_2[[#This Row],[Vacant]]</f>
        <v>31</v>
      </c>
      <c r="J332" t="s">
        <v>1634</v>
      </c>
      <c r="L332" t="s">
        <v>1947</v>
      </c>
      <c r="M332" t="s">
        <v>636</v>
      </c>
      <c r="N332" s="4">
        <v>42450</v>
      </c>
      <c r="O332" s="4">
        <v>42460</v>
      </c>
      <c r="P332" s="80">
        <f>All_2[[#This Row],[Filled]] - All_2[[#This Row],[Interview.Date]]</f>
        <v>31</v>
      </c>
      <c r="Q332" s="80">
        <f>All_2[[#This Row],[Filled]]-All_2[[#This Row],[Date.Received]]</f>
        <v>41</v>
      </c>
      <c r="R332" s="80">
        <f>All_2[[#This Row],[Days]] - All_2[[#This Row],[Interview.to.Move.in]]</f>
        <v>0</v>
      </c>
      <c r="S332" s="80" t="str">
        <f>IF(All_2[[#This Row],[M.O.Date]]&lt;&gt;"","no","Yes")</f>
        <v>no</v>
      </c>
      <c r="T332" s="80" t="str">
        <f ca="1">IF(All_2[[#This Row],[Length.of.Stay]]&gt;364,"Yes","no")</f>
        <v>Yes</v>
      </c>
      <c r="U332" s="4">
        <v>42886</v>
      </c>
      <c r="V332" s="80">
        <f ca="1">_xlfn.IFS(All_2[[#This Row],[M.O.Date]] = FALSE,TODAY()-All_2[[#This Row],[Filled]],All_2[[#This Row],[Extant]] = "no",All_2[[#This Row],[M.O.Date]] - All_2[[#This Row],[Filled]])</f>
        <v>395</v>
      </c>
      <c r="W332" t="s">
        <v>969</v>
      </c>
      <c r="X332" s="6">
        <v>1</v>
      </c>
      <c r="Y332" s="6"/>
      <c r="Z332" s="6">
        <v>1</v>
      </c>
      <c r="AA332" s="6"/>
      <c r="AB332" s="6"/>
      <c r="AC332" s="6"/>
      <c r="AD332" s="6"/>
      <c r="AE332" s="6"/>
      <c r="AF332" s="6"/>
      <c r="AG332" s="6"/>
      <c r="AH332" s="6"/>
      <c r="AI332" s="6">
        <v>1</v>
      </c>
      <c r="AJ332" s="6"/>
      <c r="AK332" s="6"/>
      <c r="AL332" s="6"/>
      <c r="AM332" s="6">
        <v>1</v>
      </c>
      <c r="AN332" s="6"/>
      <c r="AO332" s="6"/>
      <c r="AP332" s="6"/>
      <c r="AQ332" s="6"/>
      <c r="AR332" s="6">
        <f t="shared" si="10"/>
        <v>2016</v>
      </c>
      <c r="AS332" s="6">
        <f t="shared" si="11"/>
        <v>5</v>
      </c>
    </row>
    <row r="333" spans="1:45">
      <c r="A333" t="s">
        <v>2196</v>
      </c>
      <c r="B333" t="s">
        <v>830</v>
      </c>
      <c r="C333" s="1">
        <v>303</v>
      </c>
      <c r="E333" s="97" t="s">
        <v>144</v>
      </c>
      <c r="F3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33" s="4">
        <v>42429</v>
      </c>
      <c r="H333" s="4">
        <v>42491</v>
      </c>
      <c r="I333" s="80">
        <f>All_2[[#This Row],[Filled]]-All_2[[#This Row],[Vacant]]</f>
        <v>62</v>
      </c>
      <c r="J333" t="s">
        <v>1634</v>
      </c>
      <c r="L333" t="s">
        <v>6</v>
      </c>
      <c r="M333" t="s">
        <v>1734</v>
      </c>
      <c r="N333" s="4">
        <v>42450</v>
      </c>
      <c r="O333" s="4">
        <v>42460</v>
      </c>
      <c r="P333" s="80">
        <f>All_2[[#This Row],[Filled]] - All_2[[#This Row],[Interview.Date]]</f>
        <v>31</v>
      </c>
      <c r="Q333" s="80">
        <f>All_2[[#This Row],[Filled]]-All_2[[#This Row],[Date.Received]]</f>
        <v>41</v>
      </c>
      <c r="R333" s="80">
        <f>All_2[[#This Row],[Days]] - All_2[[#This Row],[Interview.to.Move.in]]</f>
        <v>31</v>
      </c>
      <c r="S333" s="80" t="str">
        <f>IF(All_2[[#This Row],[M.O.Date]]&lt;&gt;"","no","Yes")</f>
        <v>Yes</v>
      </c>
      <c r="T333" s="80" t="str">
        <f ca="1">IF(All_2[[#This Row],[Length.of.Stay]]&gt;364,"Yes","no")</f>
        <v>Yes</v>
      </c>
      <c r="V333" s="80">
        <f ca="1">_xlfn.IFS(All_2[[#This Row],[M.O.Date]] = FALSE,TODAY()-All_2[[#This Row],[Filled]],All_2[[#This Row],[Extant]] = "no",All_2[[#This Row],[M.O.Date]] - All_2[[#This Row],[Filled]])</f>
        <v>1370</v>
      </c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>
        <v>1</v>
      </c>
      <c r="AI333" s="6"/>
      <c r="AJ333" s="6"/>
      <c r="AK333" s="6"/>
      <c r="AL333" s="6"/>
      <c r="AM333" s="6"/>
      <c r="AN333" s="6"/>
      <c r="AO333" s="6">
        <v>1</v>
      </c>
      <c r="AP333" s="6"/>
      <c r="AQ333" s="6"/>
      <c r="AR333" s="6">
        <f t="shared" si="10"/>
        <v>2016</v>
      </c>
      <c r="AS333" s="6">
        <f t="shared" si="11"/>
        <v>5</v>
      </c>
    </row>
    <row r="334" spans="1:45">
      <c r="A334" t="s">
        <v>2195</v>
      </c>
      <c r="B334" t="s">
        <v>830</v>
      </c>
      <c r="C334" s="1">
        <v>411</v>
      </c>
      <c r="E334" s="97" t="s">
        <v>144</v>
      </c>
      <c r="F3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34" s="4">
        <v>42429</v>
      </c>
      <c r="H334" s="4">
        <v>42491</v>
      </c>
      <c r="I334" s="80">
        <f>All_2[[#This Row],[Filled]]-All_2[[#This Row],[Vacant]]</f>
        <v>62</v>
      </c>
      <c r="J334" t="s">
        <v>1634</v>
      </c>
      <c r="L334" t="s">
        <v>1972</v>
      </c>
      <c r="M334" t="s">
        <v>636</v>
      </c>
      <c r="N334" s="4">
        <v>42450</v>
      </c>
      <c r="O334" s="4">
        <v>42460</v>
      </c>
      <c r="P334" s="80">
        <f>All_2[[#This Row],[Filled]] - All_2[[#This Row],[Interview.Date]]</f>
        <v>31</v>
      </c>
      <c r="Q334" s="80">
        <f>All_2[[#This Row],[Filled]]-All_2[[#This Row],[Date.Received]]</f>
        <v>41</v>
      </c>
      <c r="R334" s="80">
        <f>All_2[[#This Row],[Days]] - All_2[[#This Row],[Interview.to.Move.in]]</f>
        <v>31</v>
      </c>
      <c r="S334" s="80" t="str">
        <f>IF(All_2[[#This Row],[M.O.Date]]&lt;&gt;"","no","Yes")</f>
        <v>Yes</v>
      </c>
      <c r="T334" s="80" t="str">
        <f ca="1">IF(All_2[[#This Row],[Length.of.Stay]]&gt;364,"Yes","no")</f>
        <v>Yes</v>
      </c>
      <c r="V334" s="80">
        <f ca="1">_xlfn.IFS(All_2[[#This Row],[M.O.Date]] = FALSE,TODAY()-All_2[[#This Row],[Filled]],All_2[[#This Row],[Extant]] = "no",All_2[[#This Row],[M.O.Date]] - All_2[[#This Row],[Filled]])</f>
        <v>1370</v>
      </c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>
        <v>1</v>
      </c>
      <c r="AI334" s="6"/>
      <c r="AJ334" s="6"/>
      <c r="AK334" s="6"/>
      <c r="AL334" s="6"/>
      <c r="AM334" s="6"/>
      <c r="AN334" s="6"/>
      <c r="AO334" s="6">
        <v>1</v>
      </c>
      <c r="AP334" s="6"/>
      <c r="AQ334" s="6"/>
      <c r="AR334" s="6">
        <f t="shared" si="10"/>
        <v>2016</v>
      </c>
      <c r="AS334" s="6">
        <f t="shared" si="11"/>
        <v>5</v>
      </c>
    </row>
    <row r="335" spans="1:45">
      <c r="A335" t="s">
        <v>2194</v>
      </c>
      <c r="B335" t="s">
        <v>37</v>
      </c>
      <c r="C335" s="1">
        <v>308</v>
      </c>
      <c r="D335" s="1">
        <v>3210</v>
      </c>
      <c r="E335" s="97" t="s">
        <v>695</v>
      </c>
      <c r="F3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35" s="4">
        <v>42308</v>
      </c>
      <c r="H335" s="4">
        <v>42486</v>
      </c>
      <c r="I335" s="80">
        <f>All_2[[#This Row],[Filled]]-All_2[[#This Row],[Vacant]]</f>
        <v>178</v>
      </c>
      <c r="J335" t="s">
        <v>1634</v>
      </c>
      <c r="K335" s="89"/>
      <c r="L335" s="89" t="s">
        <v>914</v>
      </c>
      <c r="M335" t="s">
        <v>1638</v>
      </c>
      <c r="N335" s="131">
        <v>42440</v>
      </c>
      <c r="O335" s="131">
        <v>42453</v>
      </c>
      <c r="P335" s="80">
        <f>All_2[[#This Row],[Filled]] - All_2[[#This Row],[Interview.Date]]</f>
        <v>33</v>
      </c>
      <c r="Q335" s="80">
        <f>All_2[[#This Row],[Filled]]-All_2[[#This Row],[Date.Received]]</f>
        <v>46</v>
      </c>
      <c r="R335" s="80">
        <f>All_2[[#This Row],[Days]] - All_2[[#This Row],[Interview.to.Move.in]]</f>
        <v>145</v>
      </c>
      <c r="S335" s="80" t="str">
        <f>IF(All_2[[#This Row],[M.O.Date]]&lt;&gt;"","no","Yes")</f>
        <v>no</v>
      </c>
      <c r="T335" s="80" t="str">
        <f ca="1">IF(All_2[[#This Row],[Length.of.Stay]]&gt;364,"Yes","no")</f>
        <v>Yes</v>
      </c>
      <c r="U335" s="4">
        <v>42886</v>
      </c>
      <c r="V335" s="80">
        <f ca="1">_xlfn.IFS(All_2[[#This Row],[M.O.Date]] = FALSE,TODAY()-All_2[[#This Row],[Filled]],All_2[[#This Row],[Extant]] = "no",All_2[[#This Row],[M.O.Date]] - All_2[[#This Row],[Filled]])</f>
        <v>400</v>
      </c>
      <c r="W335" t="s">
        <v>980</v>
      </c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>
        <v>1</v>
      </c>
      <c r="AI335" s="6"/>
      <c r="AJ335" s="6"/>
      <c r="AK335" s="6"/>
      <c r="AL335" s="6"/>
      <c r="AM335" s="6"/>
      <c r="AN335" s="6"/>
      <c r="AO335" s="6">
        <v>1</v>
      </c>
      <c r="AP335" s="6"/>
      <c r="AQ335" s="6"/>
      <c r="AR335" s="6">
        <f t="shared" si="10"/>
        <v>2016</v>
      </c>
      <c r="AS335" s="6">
        <f t="shared" si="11"/>
        <v>4</v>
      </c>
    </row>
    <row r="336" spans="1:45">
      <c r="A336" t="s">
        <v>2193</v>
      </c>
      <c r="B336" t="s">
        <v>37</v>
      </c>
      <c r="C336" s="1">
        <v>103</v>
      </c>
      <c r="D336" s="1">
        <v>3210</v>
      </c>
      <c r="E336" s="97" t="s">
        <v>695</v>
      </c>
      <c r="F3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36" s="4">
        <v>42428</v>
      </c>
      <c r="H336" s="4">
        <v>42486</v>
      </c>
      <c r="I336" s="80">
        <f>All_2[[#This Row],[Filled]]-All_2[[#This Row],[Vacant]]</f>
        <v>58</v>
      </c>
      <c r="J336" t="s">
        <v>1634</v>
      </c>
      <c r="K336" s="89"/>
      <c r="L336" s="89" t="s">
        <v>111</v>
      </c>
      <c r="M336" t="s">
        <v>2034</v>
      </c>
      <c r="N336" s="131">
        <v>42440</v>
      </c>
      <c r="O336" s="131">
        <v>42453</v>
      </c>
      <c r="P336" s="80">
        <f>All_2[[#This Row],[Filled]] - All_2[[#This Row],[Interview.Date]]</f>
        <v>33</v>
      </c>
      <c r="Q336" s="80">
        <f>All_2[[#This Row],[Filled]]-All_2[[#This Row],[Date.Received]]</f>
        <v>46</v>
      </c>
      <c r="R336" s="80">
        <f>All_2[[#This Row],[Days]] - All_2[[#This Row],[Interview.to.Move.in]]</f>
        <v>25</v>
      </c>
      <c r="S336" s="80" t="str">
        <f>IF(All_2[[#This Row],[M.O.Date]]&lt;&gt;"","no","Yes")</f>
        <v>no</v>
      </c>
      <c r="T336" s="80" t="str">
        <f ca="1">IF(All_2[[#This Row],[Length.of.Stay]]&gt;364,"Yes","no")</f>
        <v>no</v>
      </c>
      <c r="U336" s="4">
        <v>42674</v>
      </c>
      <c r="V336" s="80">
        <f ca="1">_xlfn.IFS(All_2[[#This Row],[M.O.Date]] = FALSE,TODAY()-All_2[[#This Row],[Filled]],All_2[[#This Row],[Extant]] = "no",All_2[[#This Row],[M.O.Date]] - All_2[[#This Row],[Filled]])</f>
        <v>188</v>
      </c>
      <c r="W336" t="s">
        <v>1003</v>
      </c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>
        <f t="shared" si="10"/>
        <v>2016</v>
      </c>
      <c r="AS336" s="6">
        <f t="shared" si="11"/>
        <v>4</v>
      </c>
    </row>
    <row r="337" spans="1:45">
      <c r="A337" t="s">
        <v>2192</v>
      </c>
      <c r="B337" t="s">
        <v>15</v>
      </c>
      <c r="C337" s="1">
        <v>325</v>
      </c>
      <c r="E337" s="97" t="s">
        <v>826</v>
      </c>
      <c r="F3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37" s="4">
        <v>42400</v>
      </c>
      <c r="H337" s="4">
        <v>42481</v>
      </c>
      <c r="I337" s="80">
        <f>All_2[[#This Row],[Filled]]-All_2[[#This Row],[Vacant]]</f>
        <v>81</v>
      </c>
      <c r="J337" t="s">
        <v>2162</v>
      </c>
      <c r="L337" t="s">
        <v>2161</v>
      </c>
      <c r="M337" t="s">
        <v>636</v>
      </c>
      <c r="N337" s="4">
        <v>42438</v>
      </c>
      <c r="O337" s="4">
        <v>42444</v>
      </c>
      <c r="P337" s="80">
        <f>All_2[[#This Row],[Filled]] - All_2[[#This Row],[Interview.Date]]</f>
        <v>37</v>
      </c>
      <c r="Q337" s="80">
        <f>All_2[[#This Row],[Filled]]-All_2[[#This Row],[Date.Received]]</f>
        <v>43</v>
      </c>
      <c r="R337" s="80">
        <f>All_2[[#This Row],[Days]] - All_2[[#This Row],[Interview.to.Move.in]]</f>
        <v>44</v>
      </c>
      <c r="S337" s="80" t="str">
        <f>IF(All_2[[#This Row],[M.O.Date]]&lt;&gt;"","no","Yes")</f>
        <v>no</v>
      </c>
      <c r="T337" s="80" t="str">
        <f ca="1">IF(All_2[[#This Row],[Length.of.Stay]]&gt;364,"Yes","no")</f>
        <v>no</v>
      </c>
      <c r="U337" s="4">
        <v>42613</v>
      </c>
      <c r="V337" s="80">
        <f ca="1">_xlfn.IFS(All_2[[#This Row],[M.O.Date]] = FALSE,TODAY()-All_2[[#This Row],[Filled]],All_2[[#This Row],[Extant]] = "no",All_2[[#This Row],[M.O.Date]] - All_2[[#This Row],[Filled]])</f>
        <v>132</v>
      </c>
      <c r="W337" t="s">
        <v>971</v>
      </c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>
        <f t="shared" si="10"/>
        <v>2016</v>
      </c>
      <c r="AS337" s="6">
        <f t="shared" si="11"/>
        <v>4</v>
      </c>
    </row>
    <row r="338" spans="1:45">
      <c r="A338" t="s">
        <v>2191</v>
      </c>
      <c r="B338" t="s">
        <v>15</v>
      </c>
      <c r="C338" s="1">
        <v>329</v>
      </c>
      <c r="E338" s="97" t="s">
        <v>695</v>
      </c>
      <c r="F3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38" s="4">
        <v>42429</v>
      </c>
      <c r="H338" s="4">
        <v>42481</v>
      </c>
      <c r="I338" s="80">
        <f>All_2[[#This Row],[Filled]]-All_2[[#This Row],[Vacant]]</f>
        <v>52</v>
      </c>
      <c r="J338" t="s">
        <v>1634</v>
      </c>
      <c r="L338" t="s">
        <v>862</v>
      </c>
      <c r="M338" t="s">
        <v>1638</v>
      </c>
      <c r="N338" s="4">
        <v>42431</v>
      </c>
      <c r="O338" s="4">
        <v>42451</v>
      </c>
      <c r="P338" s="80">
        <f>All_2[[#This Row],[Filled]] - All_2[[#This Row],[Interview.Date]]</f>
        <v>30</v>
      </c>
      <c r="Q338" s="80">
        <f>All_2[[#This Row],[Filled]]-All_2[[#This Row],[Date.Received]]</f>
        <v>50</v>
      </c>
      <c r="R338" s="80">
        <f>All_2[[#This Row],[Days]] - All_2[[#This Row],[Interview.to.Move.in]]</f>
        <v>22</v>
      </c>
      <c r="S338" s="80" t="str">
        <f>IF(All_2[[#This Row],[M.O.Date]]&lt;&gt;"","no","Yes")</f>
        <v>no</v>
      </c>
      <c r="T338" s="80" t="str">
        <f ca="1">IF(All_2[[#This Row],[Length.of.Stay]]&gt;364,"Yes","no")</f>
        <v>no</v>
      </c>
      <c r="U338" s="4">
        <v>42582</v>
      </c>
      <c r="V338" s="80">
        <f ca="1">_xlfn.IFS(All_2[[#This Row],[M.O.Date]] = FALSE,TODAY()-All_2[[#This Row],[Filled]],All_2[[#This Row],[Extant]] = "no",All_2[[#This Row],[M.O.Date]] - All_2[[#This Row],[Filled]])</f>
        <v>101</v>
      </c>
      <c r="W338" t="s">
        <v>1003</v>
      </c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>
        <f t="shared" si="10"/>
        <v>2016</v>
      </c>
      <c r="AS338" s="6">
        <f t="shared" si="11"/>
        <v>4</v>
      </c>
    </row>
    <row r="339" spans="1:45">
      <c r="A339" t="s">
        <v>2190</v>
      </c>
      <c r="B339" t="s">
        <v>26</v>
      </c>
      <c r="C339" s="1">
        <v>109</v>
      </c>
      <c r="E339" s="97" t="s">
        <v>966</v>
      </c>
      <c r="F3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39" s="4">
        <v>42338</v>
      </c>
      <c r="H339" s="4">
        <v>42475</v>
      </c>
      <c r="I339" s="80">
        <f>All_2[[#This Row],[Filled]]-All_2[[#This Row],[Vacant]]</f>
        <v>137</v>
      </c>
      <c r="J339" t="s">
        <v>1634</v>
      </c>
      <c r="L339" t="s">
        <v>1914</v>
      </c>
      <c r="M339" t="s">
        <v>1638</v>
      </c>
      <c r="N339" s="4">
        <v>42416</v>
      </c>
      <c r="O339" s="4">
        <v>42438</v>
      </c>
      <c r="P339" s="80">
        <f>All_2[[#This Row],[Filled]] - All_2[[#This Row],[Interview.Date]]</f>
        <v>37</v>
      </c>
      <c r="Q339" s="80">
        <f>All_2[[#This Row],[Filled]]-All_2[[#This Row],[Date.Received]]</f>
        <v>59</v>
      </c>
      <c r="R339" s="80">
        <f>All_2[[#This Row],[Days]] - All_2[[#This Row],[Interview.to.Move.in]]</f>
        <v>100</v>
      </c>
      <c r="S339" s="80" t="str">
        <f>IF(All_2[[#This Row],[M.O.Date]]&lt;&gt;"","no","Yes")</f>
        <v>no</v>
      </c>
      <c r="T339" s="80" t="str">
        <f ca="1">IF(All_2[[#This Row],[Length.of.Stay]]&gt;364,"Yes","no")</f>
        <v>Yes</v>
      </c>
      <c r="U339" s="4">
        <v>43616</v>
      </c>
      <c r="V339" s="80">
        <f ca="1">_xlfn.IFS(All_2[[#This Row],[M.O.Date]] = FALSE,TODAY()-All_2[[#This Row],[Filled]],All_2[[#This Row],[Extant]] = "no",All_2[[#This Row],[M.O.Date]] - All_2[[#This Row],[Filled]])</f>
        <v>1141</v>
      </c>
      <c r="W339" t="s">
        <v>980</v>
      </c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>
        <v>1</v>
      </c>
      <c r="AI339" s="6"/>
      <c r="AJ339" s="6"/>
      <c r="AK339" s="6"/>
      <c r="AL339" s="6"/>
      <c r="AM339" s="6">
        <v>1</v>
      </c>
      <c r="AN339" s="6"/>
      <c r="AO339" s="6"/>
      <c r="AP339" s="6"/>
      <c r="AQ339" s="6"/>
      <c r="AR339" s="6">
        <f t="shared" si="10"/>
        <v>2016</v>
      </c>
      <c r="AS339" s="6">
        <f t="shared" si="11"/>
        <v>4</v>
      </c>
    </row>
    <row r="340" spans="1:45">
      <c r="A340" t="s">
        <v>2189</v>
      </c>
      <c r="B340" t="s">
        <v>26</v>
      </c>
      <c r="C340" s="1">
        <v>202</v>
      </c>
      <c r="E340" s="97" t="s">
        <v>1922</v>
      </c>
      <c r="F3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0" s="4">
        <v>42400</v>
      </c>
      <c r="H340" s="4">
        <v>42475</v>
      </c>
      <c r="I340" s="80">
        <f>All_2[[#This Row],[Filled]]-All_2[[#This Row],[Vacant]]</f>
        <v>75</v>
      </c>
      <c r="J340" t="s">
        <v>1922</v>
      </c>
      <c r="L340" t="s">
        <v>685</v>
      </c>
      <c r="M340" t="s">
        <v>636</v>
      </c>
      <c r="N340" s="4">
        <v>42432</v>
      </c>
      <c r="O340" s="4">
        <v>42432</v>
      </c>
      <c r="P340" s="80">
        <f>All_2[[#This Row],[Filled]] - All_2[[#This Row],[Interview.Date]]</f>
        <v>43</v>
      </c>
      <c r="Q340" s="80">
        <f>All_2[[#This Row],[Filled]]-All_2[[#This Row],[Date.Received]]</f>
        <v>43</v>
      </c>
      <c r="R340" s="80">
        <f>All_2[[#This Row],[Days]] - All_2[[#This Row],[Interview.to.Move.in]]</f>
        <v>32</v>
      </c>
      <c r="S340" s="80" t="str">
        <f>IF(All_2[[#This Row],[M.O.Date]]&lt;&gt;"","no","Yes")</f>
        <v>no</v>
      </c>
      <c r="T340" s="80" t="str">
        <f ca="1">IF(All_2[[#This Row],[Length.of.Stay]]&gt;364,"Yes","no")</f>
        <v>Yes</v>
      </c>
      <c r="U340" s="4">
        <v>43220</v>
      </c>
      <c r="V340" s="80">
        <f ca="1">_xlfn.IFS(All_2[[#This Row],[M.O.Date]] = FALSE,TODAY()-All_2[[#This Row],[Filled]],All_2[[#This Row],[Extant]] = "no",All_2[[#This Row],[M.O.Date]] - All_2[[#This Row],[Filled]])</f>
        <v>745</v>
      </c>
      <c r="W340" t="s">
        <v>969</v>
      </c>
      <c r="X340" s="6">
        <v>1</v>
      </c>
      <c r="Y340" s="6">
        <v>1</v>
      </c>
      <c r="Z340" s="6">
        <v>1</v>
      </c>
      <c r="AA340" s="6"/>
      <c r="AB340" s="6"/>
      <c r="AC340" s="6"/>
      <c r="AD340" s="6"/>
      <c r="AE340" s="6"/>
      <c r="AF340" s="6"/>
      <c r="AG340" s="6"/>
      <c r="AH340" s="6">
        <v>1</v>
      </c>
      <c r="AI340" s="6"/>
      <c r="AJ340" s="6"/>
      <c r="AK340" s="6"/>
      <c r="AL340" s="6"/>
      <c r="AM340" s="6">
        <v>1</v>
      </c>
      <c r="AN340" s="6"/>
      <c r="AO340" s="6"/>
      <c r="AP340" s="6"/>
      <c r="AQ340" s="6"/>
      <c r="AR340" s="6">
        <f t="shared" si="10"/>
        <v>2016</v>
      </c>
      <c r="AS340" s="6">
        <f t="shared" si="11"/>
        <v>4</v>
      </c>
    </row>
    <row r="341" spans="1:45">
      <c r="A341" t="s">
        <v>2188</v>
      </c>
      <c r="B341" t="s">
        <v>830</v>
      </c>
      <c r="C341" s="1">
        <v>306</v>
      </c>
      <c r="E341" s="97" t="s">
        <v>144</v>
      </c>
      <c r="F3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41" s="4">
        <v>42369</v>
      </c>
      <c r="H341" s="4">
        <v>42475</v>
      </c>
      <c r="I341" s="80">
        <f>All_2[[#This Row],[Filled]]-All_2[[#This Row],[Vacant]]</f>
        <v>106</v>
      </c>
      <c r="J341" t="s">
        <v>1634</v>
      </c>
      <c r="L341" t="s">
        <v>55</v>
      </c>
      <c r="M341" t="s">
        <v>1633</v>
      </c>
      <c r="N341" s="4">
        <v>42411</v>
      </c>
      <c r="O341" s="4">
        <v>42426</v>
      </c>
      <c r="P341" s="80">
        <f>All_2[[#This Row],[Filled]] - All_2[[#This Row],[Interview.Date]]</f>
        <v>49</v>
      </c>
      <c r="Q341" s="80">
        <f>All_2[[#This Row],[Filled]]-All_2[[#This Row],[Date.Received]]</f>
        <v>64</v>
      </c>
      <c r="R341" s="80">
        <f>All_2[[#This Row],[Days]] - All_2[[#This Row],[Interview.to.Move.in]]</f>
        <v>57</v>
      </c>
      <c r="S341" s="80" t="str">
        <f>IF(All_2[[#This Row],[M.O.Date]]&lt;&gt;"","no","Yes")</f>
        <v>no</v>
      </c>
      <c r="T341" s="80" t="str">
        <f ca="1">IF(All_2[[#This Row],[Length.of.Stay]]&gt;364,"Yes","no")</f>
        <v>Yes</v>
      </c>
      <c r="U341" s="4">
        <v>42886</v>
      </c>
      <c r="V341" s="80">
        <f ca="1">_xlfn.IFS(All_2[[#This Row],[M.O.Date]] = FALSE,TODAY()-All_2[[#This Row],[Filled]],All_2[[#This Row],[Extant]] = "no",All_2[[#This Row],[M.O.Date]] - All_2[[#This Row],[Filled]])</f>
        <v>411</v>
      </c>
      <c r="W341" t="s">
        <v>971</v>
      </c>
      <c r="X341" s="6">
        <v>1</v>
      </c>
      <c r="Y341" s="6"/>
      <c r="Z341" s="6"/>
      <c r="AA341" s="6"/>
      <c r="AB341" s="6"/>
      <c r="AC341" s="6"/>
      <c r="AD341" s="6"/>
      <c r="AE341" s="6"/>
      <c r="AF341" s="6"/>
      <c r="AG341" s="6"/>
      <c r="AH341" s="6">
        <v>1</v>
      </c>
      <c r="AI341" s="6"/>
      <c r="AJ341" s="6"/>
      <c r="AK341" s="6"/>
      <c r="AL341" s="6"/>
      <c r="AM341" s="6"/>
      <c r="AN341" s="6"/>
      <c r="AO341" s="6"/>
      <c r="AP341" s="6"/>
      <c r="AQ341" s="6"/>
      <c r="AR341" s="6">
        <f t="shared" si="10"/>
        <v>2016</v>
      </c>
      <c r="AS341" s="6">
        <f t="shared" si="11"/>
        <v>4</v>
      </c>
    </row>
    <row r="342" spans="1:45">
      <c r="A342" t="s">
        <v>2187</v>
      </c>
      <c r="B342" t="s">
        <v>15</v>
      </c>
      <c r="C342" s="1">
        <v>411</v>
      </c>
      <c r="E342" s="97" t="s">
        <v>695</v>
      </c>
      <c r="F3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2" s="4">
        <v>42400</v>
      </c>
      <c r="H342" s="4">
        <v>42474</v>
      </c>
      <c r="I342" s="80">
        <f>All_2[[#This Row],[Filled]]-All_2[[#This Row],[Vacant]]</f>
        <v>74</v>
      </c>
      <c r="J342" t="s">
        <v>1634</v>
      </c>
      <c r="L342" t="s">
        <v>119</v>
      </c>
      <c r="M342" t="s">
        <v>1734</v>
      </c>
      <c r="N342" s="4">
        <v>42431</v>
      </c>
      <c r="O342" s="4">
        <v>42443</v>
      </c>
      <c r="P342" s="80">
        <f>All_2[[#This Row],[Filled]] - All_2[[#This Row],[Interview.Date]]</f>
        <v>31</v>
      </c>
      <c r="Q342" s="80">
        <f>All_2[[#This Row],[Filled]]-All_2[[#This Row],[Date.Received]]</f>
        <v>43</v>
      </c>
      <c r="R342" s="80">
        <f>All_2[[#This Row],[Days]] - All_2[[#This Row],[Interview.to.Move.in]]</f>
        <v>43</v>
      </c>
      <c r="S342" s="80" t="str">
        <f>IF(All_2[[#This Row],[M.O.Date]]&lt;&gt;"","no","Yes")</f>
        <v>no</v>
      </c>
      <c r="T342" s="80" t="str">
        <f ca="1">IF(All_2[[#This Row],[Length.of.Stay]]&gt;364,"Yes","no")</f>
        <v>Yes</v>
      </c>
      <c r="U342" s="4">
        <v>43039</v>
      </c>
      <c r="V342" s="80">
        <f ca="1">_xlfn.IFS(All_2[[#This Row],[M.O.Date]] = FALSE,TODAY()-All_2[[#This Row],[Filled]],All_2[[#This Row],[Extant]] = "no",All_2[[#This Row],[M.O.Date]] - All_2[[#This Row],[Filled]])</f>
        <v>565</v>
      </c>
      <c r="W342" t="s">
        <v>1003</v>
      </c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>
        <v>1</v>
      </c>
      <c r="AI342" s="6"/>
      <c r="AJ342" s="6"/>
      <c r="AK342" s="6"/>
      <c r="AL342" s="6"/>
      <c r="AM342" s="6">
        <v>1</v>
      </c>
      <c r="AN342" s="6"/>
      <c r="AO342" s="6"/>
      <c r="AP342" s="6"/>
      <c r="AQ342" s="6"/>
      <c r="AR342" s="6">
        <f t="shared" si="10"/>
        <v>2016</v>
      </c>
      <c r="AS342" s="6">
        <f t="shared" si="11"/>
        <v>4</v>
      </c>
    </row>
    <row r="343" spans="1:45">
      <c r="A343" t="s">
        <v>2186</v>
      </c>
      <c r="B343" t="s">
        <v>15</v>
      </c>
      <c r="C343" s="1">
        <v>516</v>
      </c>
      <c r="E343" s="97" t="s">
        <v>827</v>
      </c>
      <c r="F3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3" s="4">
        <v>42429</v>
      </c>
      <c r="H343" s="4">
        <v>42474</v>
      </c>
      <c r="I343" s="80">
        <f>All_2[[#This Row],[Filled]]-All_2[[#This Row],[Vacant]]</f>
        <v>45</v>
      </c>
      <c r="J343" t="s">
        <v>2162</v>
      </c>
      <c r="L343" t="s">
        <v>2161</v>
      </c>
      <c r="M343" t="s">
        <v>636</v>
      </c>
      <c r="N343" s="4">
        <v>42440</v>
      </c>
      <c r="O343" s="4">
        <v>42453</v>
      </c>
      <c r="P343" s="80">
        <f>All_2[[#This Row],[Filled]] - All_2[[#This Row],[Interview.Date]]</f>
        <v>21</v>
      </c>
      <c r="Q343" s="80">
        <f>All_2[[#This Row],[Filled]]-All_2[[#This Row],[Date.Received]]</f>
        <v>34</v>
      </c>
      <c r="R343" s="80">
        <f>All_2[[#This Row],[Days]] - All_2[[#This Row],[Interview.to.Move.in]]</f>
        <v>24</v>
      </c>
      <c r="S343" s="80" t="str">
        <f>IF(All_2[[#This Row],[M.O.Date]]&lt;&gt;"","no","Yes")</f>
        <v>no</v>
      </c>
      <c r="T343" s="80" t="str">
        <f ca="1">IF(All_2[[#This Row],[Length.of.Stay]]&gt;364,"Yes","no")</f>
        <v>no</v>
      </c>
      <c r="U343" s="4">
        <v>42825</v>
      </c>
      <c r="V343" s="80">
        <f ca="1">_xlfn.IFS(All_2[[#This Row],[M.O.Date]] = FALSE,TODAY()-All_2[[#This Row],[Filled]],All_2[[#This Row],[Extant]] = "no",All_2[[#This Row],[M.O.Date]] - All_2[[#This Row],[Filled]])</f>
        <v>351</v>
      </c>
      <c r="W343" t="s">
        <v>980</v>
      </c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>
        <v>1</v>
      </c>
      <c r="AI343" s="6"/>
      <c r="AJ343" s="6"/>
      <c r="AK343" s="6"/>
      <c r="AL343" s="6"/>
      <c r="AM343" s="6"/>
      <c r="AN343" s="6"/>
      <c r="AO343" s="6">
        <v>1</v>
      </c>
      <c r="AP343" s="6"/>
      <c r="AQ343" s="6"/>
      <c r="AR343" s="6">
        <f t="shared" si="10"/>
        <v>2016</v>
      </c>
      <c r="AS343" s="6">
        <f t="shared" si="11"/>
        <v>4</v>
      </c>
    </row>
    <row r="344" spans="1:45">
      <c r="A344" t="s">
        <v>2185</v>
      </c>
      <c r="B344" t="s">
        <v>15</v>
      </c>
      <c r="C344" s="1">
        <v>324</v>
      </c>
      <c r="E344" s="97" t="s">
        <v>826</v>
      </c>
      <c r="F3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4" s="4">
        <v>42369</v>
      </c>
      <c r="H344" s="4">
        <v>42472</v>
      </c>
      <c r="I344" s="80">
        <f>All_2[[#This Row],[Filled]]-All_2[[#This Row],[Vacant]]</f>
        <v>103</v>
      </c>
      <c r="J344" t="s">
        <v>2162</v>
      </c>
      <c r="L344" t="s">
        <v>2161</v>
      </c>
      <c r="M344" t="s">
        <v>636</v>
      </c>
      <c r="N344" s="4">
        <v>42438</v>
      </c>
      <c r="O344" s="4">
        <v>42444</v>
      </c>
      <c r="P344" s="80">
        <f>All_2[[#This Row],[Filled]] - All_2[[#This Row],[Interview.Date]]</f>
        <v>28</v>
      </c>
      <c r="Q344" s="80">
        <f>All_2[[#This Row],[Filled]]-All_2[[#This Row],[Date.Received]]</f>
        <v>34</v>
      </c>
      <c r="R344" s="80">
        <f>All_2[[#This Row],[Days]] - All_2[[#This Row],[Interview.to.Move.in]]</f>
        <v>75</v>
      </c>
      <c r="S344" s="80" t="str">
        <f>IF(All_2[[#This Row],[M.O.Date]]&lt;&gt;"","no","Yes")</f>
        <v>no</v>
      </c>
      <c r="T344" s="80" t="str">
        <f ca="1">IF(All_2[[#This Row],[Length.of.Stay]]&gt;364,"Yes","no")</f>
        <v>no</v>
      </c>
      <c r="U344" s="4">
        <v>42582</v>
      </c>
      <c r="V344" s="80">
        <f ca="1">_xlfn.IFS(All_2[[#This Row],[M.O.Date]] = FALSE,TODAY()-All_2[[#This Row],[Filled]],All_2[[#This Row],[Extant]] = "no",All_2[[#This Row],[M.O.Date]] - All_2[[#This Row],[Filled]])</f>
        <v>110</v>
      </c>
      <c r="W344" t="s">
        <v>969</v>
      </c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>
        <f t="shared" si="10"/>
        <v>2016</v>
      </c>
      <c r="AS344" s="6">
        <f t="shared" si="11"/>
        <v>4</v>
      </c>
    </row>
    <row r="345" spans="1:45">
      <c r="A345" t="s">
        <v>2184</v>
      </c>
      <c r="B345" t="s">
        <v>15</v>
      </c>
      <c r="C345" s="1">
        <v>429</v>
      </c>
      <c r="E345" s="97" t="s">
        <v>826</v>
      </c>
      <c r="F3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5" s="4">
        <v>42400</v>
      </c>
      <c r="H345" s="4">
        <v>42472</v>
      </c>
      <c r="I345" s="80">
        <f>All_2[[#This Row],[Filled]]-All_2[[#This Row],[Vacant]]</f>
        <v>72</v>
      </c>
      <c r="J345" t="s">
        <v>2162</v>
      </c>
      <c r="L345" t="s">
        <v>2161</v>
      </c>
      <c r="M345" t="s">
        <v>636</v>
      </c>
      <c r="N345" s="4">
        <v>42438</v>
      </c>
      <c r="O345" s="4">
        <v>42444</v>
      </c>
      <c r="P345" s="80">
        <f>All_2[[#This Row],[Filled]] - All_2[[#This Row],[Interview.Date]]</f>
        <v>28</v>
      </c>
      <c r="Q345" s="80">
        <f>All_2[[#This Row],[Filled]]-All_2[[#This Row],[Date.Received]]</f>
        <v>34</v>
      </c>
      <c r="R345" s="80">
        <f>All_2[[#This Row],[Days]] - All_2[[#This Row],[Interview.to.Move.in]]</f>
        <v>44</v>
      </c>
      <c r="S345" s="80" t="str">
        <f>IF(All_2[[#This Row],[M.O.Date]]&lt;&gt;"","no","Yes")</f>
        <v>no</v>
      </c>
      <c r="T345" s="80" t="str">
        <f ca="1">IF(All_2[[#This Row],[Length.of.Stay]]&gt;364,"Yes","no")</f>
        <v>no</v>
      </c>
      <c r="U345" s="4">
        <v>42613</v>
      </c>
      <c r="V345" s="80">
        <f ca="1">_xlfn.IFS(All_2[[#This Row],[M.O.Date]] = FALSE,TODAY()-All_2[[#This Row],[Filled]],All_2[[#This Row],[Extant]] = "no",All_2[[#This Row],[M.O.Date]] - All_2[[#This Row],[Filled]])</f>
        <v>141</v>
      </c>
      <c r="W345" t="s">
        <v>969</v>
      </c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>
        <f t="shared" si="10"/>
        <v>2016</v>
      </c>
      <c r="AS345" s="6">
        <f t="shared" si="11"/>
        <v>4</v>
      </c>
    </row>
    <row r="346" spans="1:45">
      <c r="A346" t="s">
        <v>2183</v>
      </c>
      <c r="B346" t="s">
        <v>37</v>
      </c>
      <c r="C346" s="1">
        <v>302</v>
      </c>
      <c r="D346" s="1">
        <v>3210</v>
      </c>
      <c r="E346" s="97" t="s">
        <v>695</v>
      </c>
      <c r="F3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6" s="4">
        <v>42338</v>
      </c>
      <c r="H346" s="4">
        <v>42465</v>
      </c>
      <c r="I346" s="80">
        <f>All_2[[#This Row],[Filled]]-All_2[[#This Row],[Vacant]]</f>
        <v>127</v>
      </c>
      <c r="J346" t="s">
        <v>1634</v>
      </c>
      <c r="K346" s="89"/>
      <c r="L346" s="89" t="s">
        <v>1914</v>
      </c>
      <c r="M346" t="s">
        <v>1638</v>
      </c>
      <c r="N346" s="131">
        <v>42410</v>
      </c>
      <c r="O346" s="131">
        <v>42418</v>
      </c>
      <c r="P346" s="80">
        <f>All_2[[#This Row],[Filled]] - All_2[[#This Row],[Interview.Date]]</f>
        <v>47</v>
      </c>
      <c r="Q346" s="80">
        <f>All_2[[#This Row],[Filled]]-All_2[[#This Row],[Date.Received]]</f>
        <v>55</v>
      </c>
      <c r="R346" s="80">
        <f>All_2[[#This Row],[Days]] - All_2[[#This Row],[Interview.to.Move.in]]</f>
        <v>80</v>
      </c>
      <c r="S346" s="80" t="str">
        <f>IF(All_2[[#This Row],[M.O.Date]]&lt;&gt;"","no","Yes")</f>
        <v>no</v>
      </c>
      <c r="T346" s="80" t="str">
        <f ca="1">IF(All_2[[#This Row],[Length.of.Stay]]&gt;364,"Yes","no")</f>
        <v>no</v>
      </c>
      <c r="U346" s="4">
        <v>42703</v>
      </c>
      <c r="V346" s="80">
        <f ca="1">_xlfn.IFS(All_2[[#This Row],[M.O.Date]] = FALSE,TODAY()-All_2[[#This Row],[Filled]],All_2[[#This Row],[Extant]] = "no",All_2[[#This Row],[M.O.Date]] - All_2[[#This Row],[Filled]])</f>
        <v>238</v>
      </c>
      <c r="W346" t="s">
        <v>971</v>
      </c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>
        <f t="shared" si="10"/>
        <v>2016</v>
      </c>
      <c r="AS346" s="6">
        <f t="shared" si="11"/>
        <v>4</v>
      </c>
    </row>
    <row r="347" spans="1:45">
      <c r="A347" t="s">
        <v>2182</v>
      </c>
      <c r="B347" t="s">
        <v>15</v>
      </c>
      <c r="C347" s="1">
        <v>422</v>
      </c>
      <c r="E347" s="97" t="s">
        <v>835</v>
      </c>
      <c r="F3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7" s="4">
        <v>42277</v>
      </c>
      <c r="H347" s="4">
        <v>42460</v>
      </c>
      <c r="I347" s="80">
        <f>All_2[[#This Row],[Filled]]-All_2[[#This Row],[Vacant]]</f>
        <v>183</v>
      </c>
      <c r="J347" t="s">
        <v>835</v>
      </c>
      <c r="L347" t="s">
        <v>1822</v>
      </c>
      <c r="M347" t="s">
        <v>835</v>
      </c>
      <c r="N347" s="4">
        <v>42401</v>
      </c>
      <c r="O347" s="4">
        <v>42423</v>
      </c>
      <c r="P347" s="80">
        <f>All_2[[#This Row],[Filled]] - All_2[[#This Row],[Interview.Date]]</f>
        <v>37</v>
      </c>
      <c r="Q347" s="80">
        <f>All_2[[#This Row],[Filled]]-All_2[[#This Row],[Date.Received]]</f>
        <v>59</v>
      </c>
      <c r="R347" s="80">
        <f>All_2[[#This Row],[Days]] - All_2[[#This Row],[Interview.to.Move.in]]</f>
        <v>146</v>
      </c>
      <c r="S347" s="80" t="str">
        <f>IF(All_2[[#This Row],[M.O.Date]]&lt;&gt;"","no","Yes")</f>
        <v>no</v>
      </c>
      <c r="T347" s="80" t="str">
        <f ca="1">IF(All_2[[#This Row],[Length.of.Stay]]&gt;364,"Yes","no")</f>
        <v>Yes</v>
      </c>
      <c r="U347" s="4">
        <v>42978</v>
      </c>
      <c r="V347" s="80">
        <f ca="1">_xlfn.IFS(All_2[[#This Row],[M.O.Date]] = FALSE,TODAY()-All_2[[#This Row],[Filled]],All_2[[#This Row],[Extant]] = "no",All_2[[#This Row],[M.O.Date]] - All_2[[#This Row],[Filled]])</f>
        <v>518</v>
      </c>
      <c r="W347" t="s">
        <v>125</v>
      </c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>
        <v>1</v>
      </c>
      <c r="AI347" s="6"/>
      <c r="AJ347" s="6"/>
      <c r="AK347" s="6"/>
      <c r="AL347" s="6"/>
      <c r="AM347" s="6">
        <v>1</v>
      </c>
      <c r="AN347" s="6"/>
      <c r="AO347" s="6"/>
      <c r="AP347" s="6"/>
      <c r="AQ347" s="6"/>
      <c r="AR347" s="6">
        <f t="shared" si="10"/>
        <v>2016</v>
      </c>
      <c r="AS347" s="6">
        <f t="shared" si="11"/>
        <v>3</v>
      </c>
    </row>
    <row r="348" spans="1:45">
      <c r="A348" t="s">
        <v>2181</v>
      </c>
      <c r="B348" t="s">
        <v>821</v>
      </c>
      <c r="C348" s="1">
        <v>1513</v>
      </c>
      <c r="E348" s="97" t="s">
        <v>718</v>
      </c>
      <c r="F3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48" s="4">
        <v>42308</v>
      </c>
      <c r="H348" s="4">
        <v>42447</v>
      </c>
      <c r="I348" s="80">
        <f>All_2[[#This Row],[Filled]]-All_2[[#This Row],[Vacant]]</f>
        <v>139</v>
      </c>
      <c r="J348" t="s">
        <v>812</v>
      </c>
      <c r="L348" t="s">
        <v>2052</v>
      </c>
      <c r="M348" t="s">
        <v>812</v>
      </c>
      <c r="N348" s="4">
        <v>42341</v>
      </c>
      <c r="O348" s="4">
        <v>42347</v>
      </c>
      <c r="P348" s="80">
        <f>All_2[[#This Row],[Filled]] - All_2[[#This Row],[Interview.Date]]</f>
        <v>100</v>
      </c>
      <c r="Q348" s="80">
        <f>All_2[[#This Row],[Filled]]-All_2[[#This Row],[Date.Received]]</f>
        <v>106</v>
      </c>
      <c r="R348" s="80">
        <f>All_2[[#This Row],[Days]] - All_2[[#This Row],[Interview.to.Move.in]]</f>
        <v>39</v>
      </c>
      <c r="S348" s="80" t="str">
        <f>IF(All_2[[#This Row],[M.O.Date]]&lt;&gt;"","no","Yes")</f>
        <v>Yes</v>
      </c>
      <c r="T348" s="80" t="str">
        <f ca="1">IF(All_2[[#This Row],[Length.of.Stay]]&gt;364,"Yes","no")</f>
        <v>Yes</v>
      </c>
      <c r="V348" s="80">
        <f ca="1">_xlfn.IFS(All_2[[#This Row],[M.O.Date]] = FALSE,TODAY()-All_2[[#This Row],[Filled]],All_2[[#This Row],[Extant]] = "no",All_2[[#This Row],[M.O.Date]] - All_2[[#This Row],[Filled]])</f>
        <v>1414</v>
      </c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>
        <v>1</v>
      </c>
      <c r="AJ348" s="6"/>
      <c r="AK348" s="6"/>
      <c r="AL348" s="6"/>
      <c r="AM348" s="6">
        <v>1</v>
      </c>
      <c r="AN348" s="6"/>
      <c r="AO348" s="6"/>
      <c r="AP348" s="6"/>
      <c r="AQ348" s="6"/>
      <c r="AR348" s="6">
        <f t="shared" si="10"/>
        <v>2016</v>
      </c>
      <c r="AS348" s="6">
        <f t="shared" si="11"/>
        <v>3</v>
      </c>
    </row>
    <row r="349" spans="1:45">
      <c r="A349" t="s">
        <v>2180</v>
      </c>
      <c r="B349" t="s">
        <v>37</v>
      </c>
      <c r="C349" s="1">
        <v>206</v>
      </c>
      <c r="D349" s="1">
        <v>3210</v>
      </c>
      <c r="E349" s="97" t="s">
        <v>695</v>
      </c>
      <c r="F3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49" s="4">
        <v>42277</v>
      </c>
      <c r="H349" s="4">
        <v>42444</v>
      </c>
      <c r="I349" s="80">
        <f>All_2[[#This Row],[Filled]]-All_2[[#This Row],[Vacant]]</f>
        <v>167</v>
      </c>
      <c r="J349" t="s">
        <v>1634</v>
      </c>
      <c r="K349" s="89"/>
      <c r="L349" s="89" t="s">
        <v>6</v>
      </c>
      <c r="M349" t="s">
        <v>1734</v>
      </c>
      <c r="N349" s="131">
        <v>42410</v>
      </c>
      <c r="O349" s="131">
        <v>42418</v>
      </c>
      <c r="P349" s="80">
        <f>All_2[[#This Row],[Filled]] - All_2[[#This Row],[Interview.Date]]</f>
        <v>26</v>
      </c>
      <c r="Q349" s="80">
        <f>All_2[[#This Row],[Filled]]-All_2[[#This Row],[Date.Received]]</f>
        <v>34</v>
      </c>
      <c r="R349" s="80">
        <f>All_2[[#This Row],[Days]] - All_2[[#This Row],[Interview.to.Move.in]]</f>
        <v>141</v>
      </c>
      <c r="S349" s="80" t="str">
        <f>IF(All_2[[#This Row],[M.O.Date]]&lt;&gt;"","no","Yes")</f>
        <v>no</v>
      </c>
      <c r="T349" s="80" t="str">
        <f ca="1">IF(All_2[[#This Row],[Length.of.Stay]]&gt;364,"Yes","no")</f>
        <v>no</v>
      </c>
      <c r="U349" s="4">
        <v>42551</v>
      </c>
      <c r="V349" s="80">
        <f ca="1">_xlfn.IFS(All_2[[#This Row],[M.O.Date]] = FALSE,TODAY()-All_2[[#This Row],[Filled]],All_2[[#This Row],[Extant]] = "no",All_2[[#This Row],[M.O.Date]] - All_2[[#This Row],[Filled]])</f>
        <v>107</v>
      </c>
      <c r="W349" t="s">
        <v>969</v>
      </c>
      <c r="X349" s="6"/>
      <c r="Y349" s="6">
        <v>1</v>
      </c>
      <c r="Z349" s="6"/>
      <c r="AA349" s="6"/>
      <c r="AB349" s="6"/>
      <c r="AC349" s="6"/>
      <c r="AD349" s="6">
        <v>1</v>
      </c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>
        <f t="shared" si="10"/>
        <v>2016</v>
      </c>
      <c r="AS349" s="6">
        <f t="shared" si="11"/>
        <v>3</v>
      </c>
    </row>
    <row r="350" spans="1:45">
      <c r="A350" t="s">
        <v>2179</v>
      </c>
      <c r="B350" t="s">
        <v>1151</v>
      </c>
      <c r="C350" s="1">
        <v>107</v>
      </c>
      <c r="E350" s="97" t="s">
        <v>833</v>
      </c>
      <c r="F350" s="80" t="s">
        <v>1150</v>
      </c>
      <c r="G350" s="4">
        <v>42383</v>
      </c>
      <c r="H350" s="4">
        <v>42444</v>
      </c>
      <c r="I350" s="80">
        <f>All_2[[#This Row],[Filled]]-All_2[[#This Row],[Vacant]]</f>
        <v>61</v>
      </c>
      <c r="J350" t="s">
        <v>1634</v>
      </c>
      <c r="L350" t="s">
        <v>2178</v>
      </c>
      <c r="M350" t="s">
        <v>1638</v>
      </c>
      <c r="N350" s="4">
        <v>42409</v>
      </c>
      <c r="O350" s="4">
        <v>42418</v>
      </c>
      <c r="P350" s="80">
        <f>All_2[[#This Row],[Filled]] - All_2[[#This Row],[Interview.Date]]</f>
        <v>26</v>
      </c>
      <c r="Q350" s="80">
        <f>All_2[[#This Row],[Filled]]-All_2[[#This Row],[Date.Received]]</f>
        <v>35</v>
      </c>
      <c r="R350" s="80">
        <f>All_2[[#This Row],[Days]] - All_2[[#This Row],[Interview.to.Move.in]]</f>
        <v>35</v>
      </c>
      <c r="S350" s="80" t="str">
        <f>IF(All_2[[#This Row],[M.O.Date]]&lt;&gt;"","no","Yes")</f>
        <v>no</v>
      </c>
      <c r="T350" s="80" t="str">
        <f ca="1">IF(All_2[[#This Row],[Length.of.Stay]]&gt;364,"Yes","no")</f>
        <v>no</v>
      </c>
      <c r="U350" s="4">
        <v>42582</v>
      </c>
      <c r="V350" s="80">
        <f ca="1">_xlfn.IFS(All_2[[#This Row],[M.O.Date]] = FALSE,TODAY()-All_2[[#This Row],[Filled]],All_2[[#This Row],[Extant]] = "no",All_2[[#This Row],[M.O.Date]] - All_2[[#This Row],[Filled]])</f>
        <v>138</v>
      </c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>
        <f t="shared" si="10"/>
        <v>2016</v>
      </c>
      <c r="AS350" s="6">
        <f t="shared" si="11"/>
        <v>3</v>
      </c>
    </row>
    <row r="351" spans="1:45">
      <c r="A351" t="s">
        <v>2177</v>
      </c>
      <c r="B351" t="s">
        <v>830</v>
      </c>
      <c r="C351" s="1">
        <v>416</v>
      </c>
      <c r="E351" s="97" t="s">
        <v>144</v>
      </c>
      <c r="F3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51" s="4">
        <v>42369</v>
      </c>
      <c r="H351" s="4">
        <v>42437</v>
      </c>
      <c r="I351" s="80">
        <f>All_2[[#This Row],[Filled]]-All_2[[#This Row],[Vacant]]</f>
        <v>68</v>
      </c>
      <c r="J351" t="s">
        <v>2022</v>
      </c>
      <c r="L351" t="s">
        <v>144</v>
      </c>
      <c r="N351" s="4"/>
      <c r="O351" s="4"/>
      <c r="P351" s="80"/>
      <c r="Q351" s="80"/>
      <c r="R351" s="80"/>
      <c r="S351" s="80" t="str">
        <f>IF(All_2[[#This Row],[M.O.Date]]&lt;&gt;"","no","Yes")</f>
        <v>no</v>
      </c>
      <c r="T351" s="80" t="str">
        <f ca="1">IF(All_2[[#This Row],[Length.of.Stay]]&gt;364,"Yes","no")</f>
        <v>no</v>
      </c>
      <c r="U351" s="4">
        <v>42582</v>
      </c>
      <c r="V351" s="80">
        <f ca="1">_xlfn.IFS(All_2[[#This Row],[M.O.Date]] = FALSE,TODAY()-All_2[[#This Row],[Filled]],All_2[[#This Row],[Extant]] = "no",All_2[[#This Row],[M.O.Date]] - All_2[[#This Row],[Filled]])</f>
        <v>145</v>
      </c>
      <c r="W351" t="s">
        <v>1123</v>
      </c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>
        <f t="shared" si="10"/>
        <v>2016</v>
      </c>
      <c r="AS351" s="6">
        <f t="shared" si="11"/>
        <v>3</v>
      </c>
    </row>
    <row r="352" spans="1:45">
      <c r="A352" t="s">
        <v>2176</v>
      </c>
      <c r="B352" t="s">
        <v>1151</v>
      </c>
      <c r="C352" s="1">
        <v>118</v>
      </c>
      <c r="E352" s="97" t="s">
        <v>718</v>
      </c>
      <c r="F352" s="80" t="s">
        <v>1150</v>
      </c>
      <c r="G352" s="4">
        <v>42346</v>
      </c>
      <c r="H352" s="4">
        <v>42437</v>
      </c>
      <c r="I352" s="80">
        <f>All_2[[#This Row],[Filled]]-All_2[[#This Row],[Vacant]]</f>
        <v>91</v>
      </c>
      <c r="J352" t="s">
        <v>1634</v>
      </c>
      <c r="L352" t="s">
        <v>2103</v>
      </c>
      <c r="M352" t="s">
        <v>2056</v>
      </c>
      <c r="N352" s="4">
        <v>42409</v>
      </c>
      <c r="O352" s="4">
        <v>42418</v>
      </c>
      <c r="P352" s="80">
        <f>All_2[[#This Row],[Filled]] - All_2[[#This Row],[Interview.Date]]</f>
        <v>19</v>
      </c>
      <c r="Q352" s="80">
        <f>All_2[[#This Row],[Filled]]-All_2[[#This Row],[Date.Received]]</f>
        <v>28</v>
      </c>
      <c r="R352" s="80">
        <f>All_2[[#This Row],[Days]] - All_2[[#This Row],[Interview.to.Move.in]]</f>
        <v>72</v>
      </c>
      <c r="S352" s="80" t="str">
        <f>IF(All_2[[#This Row],[M.O.Date]]&lt;&gt;"","no","Yes")</f>
        <v>no</v>
      </c>
      <c r="T352" s="80" t="str">
        <f ca="1">IF(All_2[[#This Row],[Length.of.Stay]]&gt;364,"Yes","no")</f>
        <v>no</v>
      </c>
      <c r="U352" s="4">
        <v>42613</v>
      </c>
      <c r="V352" s="80">
        <f ca="1">_xlfn.IFS(All_2[[#This Row],[M.O.Date]] = FALSE,TODAY()-All_2[[#This Row],[Filled]],All_2[[#This Row],[Extant]] = "no",All_2[[#This Row],[M.O.Date]] - All_2[[#This Row],[Filled]])</f>
        <v>176</v>
      </c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>
        <f t="shared" si="10"/>
        <v>2016</v>
      </c>
      <c r="AS352" s="6">
        <f t="shared" si="11"/>
        <v>3</v>
      </c>
    </row>
    <row r="353" spans="1:45">
      <c r="A353" t="s">
        <v>2175</v>
      </c>
      <c r="B353" t="s">
        <v>15</v>
      </c>
      <c r="C353" s="1">
        <v>405</v>
      </c>
      <c r="E353" s="97" t="s">
        <v>62</v>
      </c>
      <c r="F3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53" s="4">
        <v>42411</v>
      </c>
      <c r="H353" s="4">
        <v>42432</v>
      </c>
      <c r="I353" s="80">
        <f>All_2[[#This Row],[Filled]]-All_2[[#This Row],[Vacant]]</f>
        <v>21</v>
      </c>
      <c r="J353" t="s">
        <v>2162</v>
      </c>
      <c r="L353" t="s">
        <v>2161</v>
      </c>
      <c r="M353" t="s">
        <v>636</v>
      </c>
      <c r="N353" s="4">
        <v>42396</v>
      </c>
      <c r="O353" s="4">
        <v>42405</v>
      </c>
      <c r="P353" s="80">
        <f>All_2[[#This Row],[Filled]] - All_2[[#This Row],[Interview.Date]]</f>
        <v>27</v>
      </c>
      <c r="Q353" s="80">
        <f>All_2[[#This Row],[Filled]]-All_2[[#This Row],[Date.Received]]</f>
        <v>36</v>
      </c>
      <c r="R353" s="80">
        <f>All_2[[#This Row],[Days]] - All_2[[#This Row],[Interview.to.Move.in]]</f>
        <v>-6</v>
      </c>
      <c r="S353" s="80" t="str">
        <f>IF(All_2[[#This Row],[M.O.Date]]&lt;&gt;"","no","Yes")</f>
        <v>Yes</v>
      </c>
      <c r="T353" s="80" t="str">
        <f ca="1">IF(All_2[[#This Row],[Length.of.Stay]]&gt;364,"Yes","no")</f>
        <v>Yes</v>
      </c>
      <c r="V353" s="80">
        <f ca="1">_xlfn.IFS(All_2[[#This Row],[M.O.Date]] = FALSE,TODAY()-All_2[[#This Row],[Filled]],All_2[[#This Row],[Extant]] = "no",All_2[[#This Row],[M.O.Date]] - All_2[[#This Row],[Filled]])</f>
        <v>1429</v>
      </c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>
        <v>1</v>
      </c>
      <c r="AI353" s="6"/>
      <c r="AJ353" s="6"/>
      <c r="AK353" s="6"/>
      <c r="AL353" s="6"/>
      <c r="AM353" s="6">
        <v>1</v>
      </c>
      <c r="AN353" s="6"/>
      <c r="AO353" s="6"/>
      <c r="AP353" s="6"/>
      <c r="AQ353" s="6"/>
      <c r="AR353" s="6">
        <f t="shared" si="10"/>
        <v>2016</v>
      </c>
      <c r="AS353" s="6">
        <f t="shared" si="11"/>
        <v>3</v>
      </c>
    </row>
    <row r="354" spans="1:45">
      <c r="A354" t="s">
        <v>2174</v>
      </c>
      <c r="B354" t="s">
        <v>993</v>
      </c>
      <c r="C354" s="1">
        <v>209</v>
      </c>
      <c r="E354" s="97" t="s">
        <v>144</v>
      </c>
      <c r="F3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54" s="4">
        <v>42338</v>
      </c>
      <c r="H354" s="4">
        <v>42432</v>
      </c>
      <c r="I354" s="80">
        <f>All_2[[#This Row],[Filled]]-All_2[[#This Row],[Vacant]]</f>
        <v>94</v>
      </c>
      <c r="J354" t="s">
        <v>1634</v>
      </c>
      <c r="L354" t="s">
        <v>2173</v>
      </c>
      <c r="M354" t="s">
        <v>636</v>
      </c>
      <c r="N354" s="4">
        <v>42350</v>
      </c>
      <c r="O354" s="4">
        <v>42359</v>
      </c>
      <c r="P354" s="80">
        <f>All_2[[#This Row],[Filled]] - All_2[[#This Row],[Interview.Date]]</f>
        <v>73</v>
      </c>
      <c r="Q354" s="80">
        <f>All_2[[#This Row],[Filled]]-All_2[[#This Row],[Date.Received]]</f>
        <v>82</v>
      </c>
      <c r="R354" s="80">
        <f>All_2[[#This Row],[Days]] - All_2[[#This Row],[Interview.to.Move.in]]</f>
        <v>21</v>
      </c>
      <c r="S354" s="80" t="str">
        <f>IF(All_2[[#This Row],[M.O.Date]]&lt;&gt;"","no","Yes")</f>
        <v>no</v>
      </c>
      <c r="T354" s="80" t="str">
        <f ca="1">IF(All_2[[#This Row],[Length.of.Stay]]&gt;364,"Yes","no")</f>
        <v>Yes</v>
      </c>
      <c r="U354" s="4">
        <v>43039</v>
      </c>
      <c r="V354" s="80">
        <f ca="1">_xlfn.IFS(All_2[[#This Row],[M.O.Date]] = FALSE,TODAY()-All_2[[#This Row],[Filled]],All_2[[#This Row],[Extant]] = "no",All_2[[#This Row],[M.O.Date]] - All_2[[#This Row],[Filled]])</f>
        <v>607</v>
      </c>
      <c r="W354" t="s">
        <v>980</v>
      </c>
      <c r="X354" s="6"/>
      <c r="Y354" s="6"/>
      <c r="Z354" s="6"/>
      <c r="AA354" s="6"/>
      <c r="AB354" s="6"/>
      <c r="AC354" s="6"/>
      <c r="AD354" s="6"/>
      <c r="AE354" s="6"/>
      <c r="AF354" s="6">
        <v>1</v>
      </c>
      <c r="AG354" s="6"/>
      <c r="AH354" s="6">
        <v>1</v>
      </c>
      <c r="AI354" s="6"/>
      <c r="AJ354" s="6"/>
      <c r="AK354" s="6"/>
      <c r="AL354" s="6"/>
      <c r="AM354" s="6">
        <v>1</v>
      </c>
      <c r="AN354" s="6"/>
      <c r="AO354" s="6"/>
      <c r="AP354" s="6"/>
      <c r="AQ354" s="6"/>
      <c r="AR354" s="6">
        <f t="shared" si="10"/>
        <v>2016</v>
      </c>
      <c r="AS354" s="6">
        <f t="shared" si="11"/>
        <v>3</v>
      </c>
    </row>
    <row r="355" spans="1:45">
      <c r="A355" t="s">
        <v>2172</v>
      </c>
      <c r="B355" t="s">
        <v>993</v>
      </c>
      <c r="C355" s="1">
        <v>205</v>
      </c>
      <c r="E355" s="97" t="s">
        <v>144</v>
      </c>
      <c r="F3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55" s="4">
        <v>42400</v>
      </c>
      <c r="H355" s="4">
        <v>42432</v>
      </c>
      <c r="I355" s="80">
        <f>All_2[[#This Row],[Filled]]-All_2[[#This Row],[Vacant]]</f>
        <v>32</v>
      </c>
      <c r="J355" t="s">
        <v>1634</v>
      </c>
      <c r="L355" t="s">
        <v>2171</v>
      </c>
      <c r="M355" t="s">
        <v>636</v>
      </c>
      <c r="N355" s="4">
        <v>42350</v>
      </c>
      <c r="O355" s="4">
        <v>42389</v>
      </c>
      <c r="P355" s="80">
        <f>All_2[[#This Row],[Filled]] - All_2[[#This Row],[Interview.Date]]</f>
        <v>43</v>
      </c>
      <c r="Q355" s="80">
        <f>All_2[[#This Row],[Filled]]-All_2[[#This Row],[Date.Received]]</f>
        <v>82</v>
      </c>
      <c r="R355" s="80">
        <f>All_2[[#This Row],[Days]] - All_2[[#This Row],[Interview.to.Move.in]]</f>
        <v>-11</v>
      </c>
      <c r="S355" s="80" t="str">
        <f>IF(All_2[[#This Row],[M.O.Date]]&lt;&gt;"","no","Yes")</f>
        <v>no</v>
      </c>
      <c r="T355" s="80" t="str">
        <f ca="1">IF(All_2[[#This Row],[Length.of.Stay]]&gt;364,"Yes","no")</f>
        <v>no</v>
      </c>
      <c r="U355" s="4">
        <v>42521</v>
      </c>
      <c r="V355" s="80">
        <f ca="1">_xlfn.IFS(All_2[[#This Row],[M.O.Date]] = FALSE,TODAY()-All_2[[#This Row],[Filled]],All_2[[#This Row],[Extant]] = "no",All_2[[#This Row],[M.O.Date]] - All_2[[#This Row],[Filled]])</f>
        <v>89</v>
      </c>
      <c r="W355" t="s">
        <v>980</v>
      </c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>
        <f t="shared" si="10"/>
        <v>2016</v>
      </c>
      <c r="AS355" s="6">
        <f t="shared" si="11"/>
        <v>3</v>
      </c>
    </row>
    <row r="356" spans="1:45">
      <c r="A356" t="s">
        <v>2170</v>
      </c>
      <c r="B356" t="s">
        <v>15</v>
      </c>
      <c r="C356" s="1">
        <v>312</v>
      </c>
      <c r="E356" s="97" t="s">
        <v>695</v>
      </c>
      <c r="F3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56" s="4">
        <v>42411</v>
      </c>
      <c r="H356" s="4">
        <v>42431</v>
      </c>
      <c r="I356" s="80">
        <f>All_2[[#This Row],[Filled]]-All_2[[#This Row],[Vacant]]</f>
        <v>20</v>
      </c>
      <c r="J356" t="s">
        <v>2162</v>
      </c>
      <c r="L356" t="s">
        <v>2161</v>
      </c>
      <c r="M356" t="s">
        <v>636</v>
      </c>
      <c r="N356" s="4">
        <v>42417</v>
      </c>
      <c r="O356" s="4">
        <v>42423</v>
      </c>
      <c r="P356" s="80">
        <f>All_2[[#This Row],[Filled]] - All_2[[#This Row],[Interview.Date]]</f>
        <v>8</v>
      </c>
      <c r="Q356" s="80">
        <f>All_2[[#This Row],[Filled]]-All_2[[#This Row],[Date.Received]]</f>
        <v>14</v>
      </c>
      <c r="R356" s="80">
        <f>All_2[[#This Row],[Days]] - All_2[[#This Row],[Interview.to.Move.in]]</f>
        <v>12</v>
      </c>
      <c r="S356" s="80" t="str">
        <f>IF(All_2[[#This Row],[M.O.Date]]&lt;&gt;"","no","Yes")</f>
        <v>Yes</v>
      </c>
      <c r="T356" s="80" t="str">
        <f ca="1">IF(All_2[[#This Row],[Length.of.Stay]]&gt;364,"Yes","no")</f>
        <v>Yes</v>
      </c>
      <c r="V356" s="80">
        <f ca="1">_xlfn.IFS(All_2[[#This Row],[M.O.Date]] = FALSE,TODAY()-All_2[[#This Row],[Filled]],All_2[[#This Row],[Extant]] = "no",All_2[[#This Row],[M.O.Date]] - All_2[[#This Row],[Filled]])</f>
        <v>1430</v>
      </c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>
        <v>1</v>
      </c>
      <c r="AI356" s="6"/>
      <c r="AJ356" s="6"/>
      <c r="AK356" s="6"/>
      <c r="AL356" s="6"/>
      <c r="AM356" s="6"/>
      <c r="AN356" s="6"/>
      <c r="AO356" s="6">
        <v>1</v>
      </c>
      <c r="AP356" s="6"/>
      <c r="AQ356" s="6"/>
      <c r="AR356" s="6">
        <f t="shared" si="10"/>
        <v>2016</v>
      </c>
      <c r="AS356" s="6">
        <f t="shared" si="11"/>
        <v>3</v>
      </c>
    </row>
    <row r="357" spans="1:45">
      <c r="A357" t="s">
        <v>2169</v>
      </c>
      <c r="B357" t="s">
        <v>832</v>
      </c>
      <c r="C357" s="1" t="s">
        <v>831</v>
      </c>
      <c r="E357" s="97" t="s">
        <v>833</v>
      </c>
      <c r="F3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57" s="4">
        <v>42277</v>
      </c>
      <c r="H357" s="4">
        <v>42430</v>
      </c>
      <c r="I357" s="80">
        <f>All_2[[#This Row],[Filled]]-All_2[[#This Row],[Vacant]]</f>
        <v>153</v>
      </c>
      <c r="J357" t="s">
        <v>1634</v>
      </c>
      <c r="L357" t="s">
        <v>2168</v>
      </c>
      <c r="M357" t="s">
        <v>636</v>
      </c>
      <c r="N357" s="4">
        <v>42332</v>
      </c>
      <c r="O357" s="4">
        <v>42369</v>
      </c>
      <c r="P357" s="80">
        <f>All_2[[#This Row],[Filled]] - All_2[[#This Row],[Interview.Date]]</f>
        <v>61</v>
      </c>
      <c r="Q357" s="80">
        <f>All_2[[#This Row],[Filled]]-All_2[[#This Row],[Date.Received]]</f>
        <v>98</v>
      </c>
      <c r="R357" s="80">
        <f>All_2[[#This Row],[Days]] - All_2[[#This Row],[Interview.to.Move.in]]</f>
        <v>92</v>
      </c>
      <c r="S357" s="80" t="str">
        <f>IF(All_2[[#This Row],[M.O.Date]]&lt;&gt;"","no","Yes")</f>
        <v>no</v>
      </c>
      <c r="T357" s="80" t="str">
        <f ca="1">IF(All_2[[#This Row],[Length.of.Stay]]&gt;364,"Yes","no")</f>
        <v>Yes</v>
      </c>
      <c r="U357" s="4">
        <v>43069</v>
      </c>
      <c r="V357" s="80">
        <f ca="1">_xlfn.IFS(All_2[[#This Row],[M.O.Date]] = FALSE,TODAY()-All_2[[#This Row],[Filled]],All_2[[#This Row],[Extant]] = "no",All_2[[#This Row],[M.O.Date]] - All_2[[#This Row],[Filled]])</f>
        <v>639</v>
      </c>
      <c r="W357" t="s">
        <v>971</v>
      </c>
      <c r="X357" s="6"/>
      <c r="Y357" s="6"/>
      <c r="Z357" s="6"/>
      <c r="AA357" s="6"/>
      <c r="AB357" s="6"/>
      <c r="AC357" s="6"/>
      <c r="AD357" s="6">
        <v>1</v>
      </c>
      <c r="AE357" s="6"/>
      <c r="AF357" s="6"/>
      <c r="AG357" s="6"/>
      <c r="AH357" s="6"/>
      <c r="AI357" s="6">
        <v>1</v>
      </c>
      <c r="AJ357" s="6"/>
      <c r="AK357" s="6"/>
      <c r="AL357" s="6"/>
      <c r="AM357" s="6">
        <v>1</v>
      </c>
      <c r="AN357" s="6"/>
      <c r="AO357" s="6"/>
      <c r="AP357" s="6"/>
      <c r="AQ357" s="6"/>
      <c r="AR357" s="6">
        <f t="shared" si="10"/>
        <v>2016</v>
      </c>
      <c r="AS357" s="6">
        <f t="shared" si="11"/>
        <v>3</v>
      </c>
    </row>
    <row r="358" spans="1:45">
      <c r="A358" t="s">
        <v>2167</v>
      </c>
      <c r="B358" t="s">
        <v>830</v>
      </c>
      <c r="C358" s="1">
        <v>314</v>
      </c>
      <c r="E358" s="97" t="s">
        <v>144</v>
      </c>
      <c r="F3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58" s="4">
        <v>42369</v>
      </c>
      <c r="H358" s="4">
        <v>42430</v>
      </c>
      <c r="I358" s="80">
        <f>All_2[[#This Row],[Filled]]-All_2[[#This Row],[Vacant]]</f>
        <v>61</v>
      </c>
      <c r="J358" t="s">
        <v>1634</v>
      </c>
      <c r="L358" t="s">
        <v>2166</v>
      </c>
      <c r="M358" t="s">
        <v>636</v>
      </c>
      <c r="N358" s="4">
        <v>42348</v>
      </c>
      <c r="O358" s="4">
        <v>42390</v>
      </c>
      <c r="P358" s="80">
        <f>All_2[[#This Row],[Filled]] - All_2[[#This Row],[Interview.Date]]</f>
        <v>40</v>
      </c>
      <c r="Q358" s="80">
        <f>All_2[[#This Row],[Filled]]-All_2[[#This Row],[Date.Received]]</f>
        <v>82</v>
      </c>
      <c r="R358" s="80">
        <f>All_2[[#This Row],[Days]] - All_2[[#This Row],[Interview.to.Move.in]]</f>
        <v>21</v>
      </c>
      <c r="S358" s="80" t="str">
        <f>IF(All_2[[#This Row],[M.O.Date]]&lt;&gt;"","no","Yes")</f>
        <v>no</v>
      </c>
      <c r="T358" s="80" t="str">
        <f ca="1">IF(All_2[[#This Row],[Length.of.Stay]]&gt;364,"Yes","no")</f>
        <v>Yes</v>
      </c>
      <c r="U358" s="4">
        <v>43190</v>
      </c>
      <c r="V358" s="80">
        <f ca="1">_xlfn.IFS(All_2[[#This Row],[M.O.Date]] = FALSE,TODAY()-All_2[[#This Row],[Filled]],All_2[[#This Row],[Extant]] = "no",All_2[[#This Row],[M.O.Date]] - All_2[[#This Row],[Filled]])</f>
        <v>760</v>
      </c>
      <c r="W358" t="s">
        <v>1003</v>
      </c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>
        <v>1</v>
      </c>
      <c r="AI358" s="6"/>
      <c r="AJ358" s="6"/>
      <c r="AK358" s="6"/>
      <c r="AL358" s="6"/>
      <c r="AM358" s="6">
        <v>1</v>
      </c>
      <c r="AN358" s="6"/>
      <c r="AO358" s="6"/>
      <c r="AP358" s="6"/>
      <c r="AQ358" s="6"/>
      <c r="AR358" s="6">
        <f t="shared" si="10"/>
        <v>2016</v>
      </c>
      <c r="AS358" s="6">
        <f t="shared" si="11"/>
        <v>3</v>
      </c>
    </row>
    <row r="359" spans="1:45">
      <c r="A359" t="s">
        <v>2165</v>
      </c>
      <c r="B359" t="s">
        <v>15</v>
      </c>
      <c r="C359" s="1">
        <v>525</v>
      </c>
      <c r="E359" s="97" t="s">
        <v>826</v>
      </c>
      <c r="F3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59" s="4">
        <v>42308</v>
      </c>
      <c r="H359" s="4">
        <v>42424</v>
      </c>
      <c r="I359" s="80">
        <f>All_2[[#This Row],[Filled]]-All_2[[#This Row],[Vacant]]</f>
        <v>116</v>
      </c>
      <c r="J359" t="s">
        <v>2162</v>
      </c>
      <c r="L359" t="s">
        <v>2161</v>
      </c>
      <c r="M359" t="s">
        <v>636</v>
      </c>
      <c r="N359" s="4">
        <v>42396</v>
      </c>
      <c r="O359" s="4">
        <v>42405</v>
      </c>
      <c r="P359" s="80">
        <f>All_2[[#This Row],[Filled]] - All_2[[#This Row],[Interview.Date]]</f>
        <v>19</v>
      </c>
      <c r="Q359" s="80">
        <f>All_2[[#This Row],[Filled]]-All_2[[#This Row],[Date.Received]]</f>
        <v>28</v>
      </c>
      <c r="R359" s="80">
        <f>All_2[[#This Row],[Days]] - All_2[[#This Row],[Interview.to.Move.in]]</f>
        <v>97</v>
      </c>
      <c r="S359" s="80" t="str">
        <f>IF(All_2[[#This Row],[M.O.Date]]&lt;&gt;"","no","Yes")</f>
        <v>Yes</v>
      </c>
      <c r="T359" s="80" t="str">
        <f ca="1">IF(All_2[[#This Row],[Length.of.Stay]]&gt;364,"Yes","no")</f>
        <v>Yes</v>
      </c>
      <c r="V359" s="80">
        <f ca="1">_xlfn.IFS(All_2[[#This Row],[M.O.Date]] = FALSE,TODAY()-All_2[[#This Row],[Filled]],All_2[[#This Row],[Extant]] = "no",All_2[[#This Row],[M.O.Date]] - All_2[[#This Row],[Filled]])</f>
        <v>1437</v>
      </c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>
        <v>1</v>
      </c>
      <c r="AI359" s="6"/>
      <c r="AJ359" s="6"/>
      <c r="AK359" s="6"/>
      <c r="AL359" s="6"/>
      <c r="AM359" s="6"/>
      <c r="AN359" s="6"/>
      <c r="AO359" s="6">
        <v>1</v>
      </c>
      <c r="AP359" s="6"/>
      <c r="AQ359" s="6"/>
      <c r="AR359" s="6">
        <f t="shared" si="10"/>
        <v>2016</v>
      </c>
      <c r="AS359" s="6">
        <f t="shared" si="11"/>
        <v>2</v>
      </c>
    </row>
    <row r="360" spans="1:45">
      <c r="A360" t="s">
        <v>2164</v>
      </c>
      <c r="B360" t="s">
        <v>15</v>
      </c>
      <c r="C360" s="1">
        <v>424</v>
      </c>
      <c r="E360" s="97" t="s">
        <v>695</v>
      </c>
      <c r="F3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0" s="4">
        <v>42400</v>
      </c>
      <c r="H360" s="4">
        <v>42423</v>
      </c>
      <c r="I360" s="80">
        <f>All_2[[#This Row],[Filled]]-All_2[[#This Row],[Vacant]]</f>
        <v>23</v>
      </c>
      <c r="J360" t="s">
        <v>1634</v>
      </c>
      <c r="L360" t="s">
        <v>1914</v>
      </c>
      <c r="M360" t="s">
        <v>1638</v>
      </c>
      <c r="N360" s="4">
        <v>42368</v>
      </c>
      <c r="O360" s="4">
        <v>42381</v>
      </c>
      <c r="P360" s="80">
        <f>All_2[[#This Row],[Filled]] - All_2[[#This Row],[Interview.Date]]</f>
        <v>42</v>
      </c>
      <c r="Q360" s="80">
        <f>All_2[[#This Row],[Filled]]-All_2[[#This Row],[Date.Received]]</f>
        <v>55</v>
      </c>
      <c r="R360" s="80">
        <f>All_2[[#This Row],[Days]] - All_2[[#This Row],[Interview.to.Move.in]]</f>
        <v>-19</v>
      </c>
      <c r="S360" s="80" t="str">
        <f>IF(All_2[[#This Row],[M.O.Date]]&lt;&gt;"","no","Yes")</f>
        <v>no</v>
      </c>
      <c r="T360" s="80" t="str">
        <f ca="1">IF(All_2[[#This Row],[Length.of.Stay]]&gt;364,"Yes","no")</f>
        <v>Yes</v>
      </c>
      <c r="U360" s="4">
        <v>43343</v>
      </c>
      <c r="V360" s="80">
        <f ca="1">_xlfn.IFS(All_2[[#This Row],[M.O.Date]] = FALSE,TODAY()-All_2[[#This Row],[Filled]],All_2[[#This Row],[Extant]] = "no",All_2[[#This Row],[M.O.Date]] - All_2[[#This Row],[Filled]])</f>
        <v>920</v>
      </c>
      <c r="W360" t="s">
        <v>1003</v>
      </c>
      <c r="X360" s="6"/>
      <c r="Y360" s="6">
        <v>1</v>
      </c>
      <c r="Z360" s="6"/>
      <c r="AA360" s="6"/>
      <c r="AB360" s="6"/>
      <c r="AC360" s="6"/>
      <c r="AD360" s="6"/>
      <c r="AE360" s="6"/>
      <c r="AF360" s="6"/>
      <c r="AG360" s="6"/>
      <c r="AH360" s="6">
        <v>1</v>
      </c>
      <c r="AI360" s="6"/>
      <c r="AJ360" s="6"/>
      <c r="AK360" s="6"/>
      <c r="AL360" s="6"/>
      <c r="AM360" s="6">
        <v>1</v>
      </c>
      <c r="AN360" s="6"/>
      <c r="AO360" s="6"/>
      <c r="AP360" s="6"/>
      <c r="AQ360" s="6"/>
      <c r="AR360" s="6">
        <f t="shared" si="10"/>
        <v>2016</v>
      </c>
      <c r="AS360" s="6">
        <f t="shared" si="11"/>
        <v>2</v>
      </c>
    </row>
    <row r="361" spans="1:45">
      <c r="A361" t="s">
        <v>2163</v>
      </c>
      <c r="B361" t="s">
        <v>15</v>
      </c>
      <c r="C361" s="1">
        <v>208</v>
      </c>
      <c r="E361" s="97" t="s">
        <v>62</v>
      </c>
      <c r="F3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1" s="4">
        <v>42338</v>
      </c>
      <c r="H361" s="4">
        <v>42423</v>
      </c>
      <c r="I361" s="80">
        <f>All_2[[#This Row],[Filled]]-All_2[[#This Row],[Vacant]]</f>
        <v>85</v>
      </c>
      <c r="J361" t="s">
        <v>2162</v>
      </c>
      <c r="L361" t="s">
        <v>2161</v>
      </c>
      <c r="M361" t="s">
        <v>636</v>
      </c>
      <c r="N361" s="4">
        <v>42396</v>
      </c>
      <c r="O361" s="4">
        <v>42405</v>
      </c>
      <c r="P361" s="80">
        <f>All_2[[#This Row],[Filled]] - All_2[[#This Row],[Interview.Date]]</f>
        <v>18</v>
      </c>
      <c r="Q361" s="80">
        <f>All_2[[#This Row],[Filled]]-All_2[[#This Row],[Date.Received]]</f>
        <v>27</v>
      </c>
      <c r="R361" s="80">
        <f>All_2[[#This Row],[Days]] - All_2[[#This Row],[Interview.to.Move.in]]</f>
        <v>67</v>
      </c>
      <c r="S361" s="80" t="str">
        <f>IF(All_2[[#This Row],[M.O.Date]]&lt;&gt;"","no","Yes")</f>
        <v>Yes</v>
      </c>
      <c r="T361" s="80" t="str">
        <f ca="1">IF(All_2[[#This Row],[Length.of.Stay]]&gt;364,"Yes","no")</f>
        <v>Yes</v>
      </c>
      <c r="V361" s="80">
        <f ca="1">_xlfn.IFS(All_2[[#This Row],[M.O.Date]] = FALSE,TODAY()-All_2[[#This Row],[Filled]],All_2[[#This Row],[Extant]] = "no",All_2[[#This Row],[M.O.Date]] - All_2[[#This Row],[Filled]])</f>
        <v>1438</v>
      </c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>
        <v>1</v>
      </c>
      <c r="AI361" s="6"/>
      <c r="AJ361" s="6"/>
      <c r="AK361" s="6"/>
      <c r="AL361" s="6"/>
      <c r="AM361" s="6">
        <v>1</v>
      </c>
      <c r="AN361" s="6"/>
      <c r="AO361" s="6"/>
      <c r="AP361" s="6"/>
      <c r="AQ361" s="6"/>
      <c r="AR361" s="6">
        <f t="shared" si="10"/>
        <v>2016</v>
      </c>
      <c r="AS361" s="6">
        <f t="shared" si="11"/>
        <v>2</v>
      </c>
    </row>
    <row r="362" spans="1:45">
      <c r="A362" t="s">
        <v>2160</v>
      </c>
      <c r="B362" t="s">
        <v>15</v>
      </c>
      <c r="C362" s="1">
        <v>421</v>
      </c>
      <c r="E362" s="97" t="s">
        <v>695</v>
      </c>
      <c r="F3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2" s="4">
        <v>42400</v>
      </c>
      <c r="H362" s="4">
        <v>42423</v>
      </c>
      <c r="I362" s="80">
        <f>All_2[[#This Row],[Filled]]-All_2[[#This Row],[Vacant]]</f>
        <v>23</v>
      </c>
      <c r="J362" t="s">
        <v>1634</v>
      </c>
      <c r="L362" t="s">
        <v>1914</v>
      </c>
      <c r="M362" t="s">
        <v>1638</v>
      </c>
      <c r="N362" s="4">
        <v>42368</v>
      </c>
      <c r="O362" s="4">
        <v>42381</v>
      </c>
      <c r="P362" s="80">
        <f>All_2[[#This Row],[Filled]] - All_2[[#This Row],[Interview.Date]]</f>
        <v>42</v>
      </c>
      <c r="Q362" s="80">
        <f>All_2[[#This Row],[Filled]]-All_2[[#This Row],[Date.Received]]</f>
        <v>55</v>
      </c>
      <c r="R362" s="80">
        <f>All_2[[#This Row],[Days]] - All_2[[#This Row],[Interview.to.Move.in]]</f>
        <v>-19</v>
      </c>
      <c r="S362" s="80" t="str">
        <f>IF(All_2[[#This Row],[M.O.Date]]&lt;&gt;"","no","Yes")</f>
        <v>no</v>
      </c>
      <c r="T362" s="80" t="str">
        <f ca="1">IF(All_2[[#This Row],[Length.of.Stay]]&gt;364,"Yes","no")</f>
        <v>no</v>
      </c>
      <c r="U362" s="4">
        <v>42766</v>
      </c>
      <c r="V362" s="80">
        <f ca="1">_xlfn.IFS(All_2[[#This Row],[M.O.Date]] = FALSE,TODAY()-All_2[[#This Row],[Filled]],All_2[[#This Row],[Extant]] = "no",All_2[[#This Row],[M.O.Date]] - All_2[[#This Row],[Filled]])</f>
        <v>343</v>
      </c>
      <c r="W362" t="s">
        <v>1003</v>
      </c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>
        <f t="shared" si="10"/>
        <v>2016</v>
      </c>
      <c r="AS362" s="6">
        <f t="shared" si="11"/>
        <v>2</v>
      </c>
    </row>
    <row r="363" spans="1:45">
      <c r="A363" t="s">
        <v>2159</v>
      </c>
      <c r="B363" t="s">
        <v>26</v>
      </c>
      <c r="C363" s="1">
        <v>112</v>
      </c>
      <c r="E363" s="97" t="s">
        <v>966</v>
      </c>
      <c r="F3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3" s="4">
        <v>42308</v>
      </c>
      <c r="H363" s="4">
        <v>42415</v>
      </c>
      <c r="I363" s="80">
        <f>All_2[[#This Row],[Filled]]-All_2[[#This Row],[Vacant]]</f>
        <v>107</v>
      </c>
      <c r="J363" t="s">
        <v>1634</v>
      </c>
      <c r="L363" t="s">
        <v>119</v>
      </c>
      <c r="M363" t="s">
        <v>1734</v>
      </c>
      <c r="N363" s="4">
        <v>42333</v>
      </c>
      <c r="O363" s="4">
        <v>42375</v>
      </c>
      <c r="P363" s="80">
        <f>All_2[[#This Row],[Filled]] - All_2[[#This Row],[Interview.Date]]</f>
        <v>40</v>
      </c>
      <c r="Q363" s="80">
        <f>All_2[[#This Row],[Filled]]-All_2[[#This Row],[Date.Received]]</f>
        <v>82</v>
      </c>
      <c r="R363" s="80">
        <f>All_2[[#This Row],[Days]] - All_2[[#This Row],[Interview.to.Move.in]]</f>
        <v>67</v>
      </c>
      <c r="S363" s="80" t="str">
        <f>IF(All_2[[#This Row],[M.O.Date]]&lt;&gt;"","no","Yes")</f>
        <v>no</v>
      </c>
      <c r="T363" s="80" t="str">
        <f ca="1">IF(All_2[[#This Row],[Length.of.Stay]]&gt;364,"Yes","no")</f>
        <v>Yes</v>
      </c>
      <c r="U363" s="4">
        <v>43585</v>
      </c>
      <c r="V363" s="80">
        <f ca="1">_xlfn.IFS(All_2[[#This Row],[M.O.Date]] = FALSE,TODAY()-All_2[[#This Row],[Filled]],All_2[[#This Row],[Extant]] = "no",All_2[[#This Row],[M.O.Date]] - All_2[[#This Row],[Filled]])</f>
        <v>1170</v>
      </c>
      <c r="W363" t="s">
        <v>980</v>
      </c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>
        <v>1</v>
      </c>
      <c r="AI363" s="6"/>
      <c r="AJ363" s="6"/>
      <c r="AK363" s="6"/>
      <c r="AL363" s="6"/>
      <c r="AM363" s="6">
        <v>1</v>
      </c>
      <c r="AN363" s="6"/>
      <c r="AO363" s="6"/>
      <c r="AP363" s="6"/>
      <c r="AQ363" s="6"/>
      <c r="AR363" s="6">
        <f t="shared" si="10"/>
        <v>2016</v>
      </c>
      <c r="AS363" s="6">
        <f t="shared" si="11"/>
        <v>2</v>
      </c>
    </row>
    <row r="364" spans="1:45">
      <c r="A364" t="s">
        <v>2158</v>
      </c>
      <c r="B364" t="s">
        <v>832</v>
      </c>
      <c r="C364" s="1" t="s">
        <v>947</v>
      </c>
      <c r="E364" s="97" t="s">
        <v>946</v>
      </c>
      <c r="F3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64" s="4">
        <v>42277</v>
      </c>
      <c r="H364" s="4">
        <v>42415</v>
      </c>
      <c r="I364" s="80">
        <f>All_2[[#This Row],[Filled]]-All_2[[#This Row],[Vacant]]</f>
        <v>138</v>
      </c>
      <c r="J364" t="s">
        <v>1634</v>
      </c>
      <c r="L364" t="s">
        <v>2057</v>
      </c>
      <c r="M364" t="s">
        <v>2056</v>
      </c>
      <c r="N364" s="4">
        <v>42332</v>
      </c>
      <c r="O364" s="4">
        <v>42348</v>
      </c>
      <c r="P364" s="80">
        <f>All_2[[#This Row],[Filled]] - All_2[[#This Row],[Interview.Date]]</f>
        <v>67</v>
      </c>
      <c r="Q364" s="80">
        <f>All_2[[#This Row],[Filled]]-All_2[[#This Row],[Date.Received]]</f>
        <v>83</v>
      </c>
      <c r="R364" s="80">
        <f>All_2[[#This Row],[Days]] - All_2[[#This Row],[Interview.to.Move.in]]</f>
        <v>71</v>
      </c>
      <c r="S364" s="80" t="str">
        <f>IF(All_2[[#This Row],[M.O.Date]]&lt;&gt;"","no","Yes")</f>
        <v>Yes</v>
      </c>
      <c r="T364" s="80" t="str">
        <f ca="1">IF(All_2[[#This Row],[Length.of.Stay]]&gt;364,"Yes","no")</f>
        <v>Yes</v>
      </c>
      <c r="V364" s="80">
        <f ca="1">_xlfn.IFS(All_2[[#This Row],[M.O.Date]] = FALSE,TODAY()-All_2[[#This Row],[Filled]],All_2[[#This Row],[Extant]] = "no",All_2[[#This Row],[M.O.Date]] - All_2[[#This Row],[Filled]])</f>
        <v>1446</v>
      </c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>
        <v>1</v>
      </c>
      <c r="AJ364" s="6"/>
      <c r="AK364" s="6"/>
      <c r="AL364" s="6"/>
      <c r="AM364" s="6">
        <v>1</v>
      </c>
      <c r="AN364" s="6"/>
      <c r="AO364" s="6"/>
      <c r="AP364" s="6"/>
      <c r="AQ364" s="6"/>
      <c r="AR364" s="6">
        <f t="shared" si="10"/>
        <v>2016</v>
      </c>
      <c r="AS364" s="6">
        <f t="shared" si="11"/>
        <v>2</v>
      </c>
    </row>
    <row r="365" spans="1:45">
      <c r="A365" t="s">
        <v>2157</v>
      </c>
      <c r="B365" t="s">
        <v>15</v>
      </c>
      <c r="C365" s="1">
        <v>502</v>
      </c>
      <c r="E365" s="97" t="s">
        <v>835</v>
      </c>
      <c r="F3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5" s="4">
        <v>42216</v>
      </c>
      <c r="H365" s="4">
        <v>42404</v>
      </c>
      <c r="I365" s="80">
        <f>All_2[[#This Row],[Filled]]-All_2[[#This Row],[Vacant]]</f>
        <v>188</v>
      </c>
      <c r="J365" t="s">
        <v>835</v>
      </c>
      <c r="L365" t="s">
        <v>1822</v>
      </c>
      <c r="M365" t="s">
        <v>835</v>
      </c>
      <c r="N365" s="4">
        <v>42389</v>
      </c>
      <c r="O365" s="4">
        <v>42389</v>
      </c>
      <c r="P365" s="80">
        <f>All_2[[#This Row],[Filled]] - All_2[[#This Row],[Interview.Date]]</f>
        <v>15</v>
      </c>
      <c r="Q365" s="80">
        <f>All_2[[#This Row],[Filled]]-All_2[[#This Row],[Date.Received]]</f>
        <v>15</v>
      </c>
      <c r="R365" s="80">
        <f>All_2[[#This Row],[Days]] - All_2[[#This Row],[Interview.to.Move.in]]</f>
        <v>173</v>
      </c>
      <c r="S365" s="80" t="str">
        <f>IF(All_2[[#This Row],[M.O.Date]]&lt;&gt;"","no","Yes")</f>
        <v>no</v>
      </c>
      <c r="T365" s="80" t="str">
        <f ca="1">IF(All_2[[#This Row],[Length.of.Stay]]&gt;364,"Yes","no")</f>
        <v>no</v>
      </c>
      <c r="U365" s="4">
        <v>42674</v>
      </c>
      <c r="V365" s="80">
        <f ca="1">_xlfn.IFS(All_2[[#This Row],[M.O.Date]] = FALSE,TODAY()-All_2[[#This Row],[Filled]],All_2[[#This Row],[Extant]] = "no",All_2[[#This Row],[M.O.Date]] - All_2[[#This Row],[Filled]])</f>
        <v>270</v>
      </c>
      <c r="W365" t="s">
        <v>969</v>
      </c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>
        <f t="shared" si="10"/>
        <v>2016</v>
      </c>
      <c r="AS365" s="6">
        <f t="shared" si="11"/>
        <v>2</v>
      </c>
    </row>
    <row r="366" spans="1:45">
      <c r="A366" t="s">
        <v>2156</v>
      </c>
      <c r="B366" t="s">
        <v>26</v>
      </c>
      <c r="C366" s="1">
        <v>104</v>
      </c>
      <c r="E366" s="97" t="s">
        <v>1922</v>
      </c>
      <c r="F3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6" s="4">
        <v>42307</v>
      </c>
      <c r="H366" s="4">
        <v>42401</v>
      </c>
      <c r="I366" s="80">
        <f>All_2[[#This Row],[Filled]]-All_2[[#This Row],[Vacant]]</f>
        <v>94</v>
      </c>
      <c r="J366" t="s">
        <v>1922</v>
      </c>
      <c r="L366" t="s">
        <v>685</v>
      </c>
      <c r="M366" t="s">
        <v>636</v>
      </c>
      <c r="N366" s="4">
        <v>42361</v>
      </c>
      <c r="O366" s="4">
        <v>42361</v>
      </c>
      <c r="P366" s="80">
        <f>All_2[[#This Row],[Filled]] - All_2[[#This Row],[Interview.Date]]</f>
        <v>40</v>
      </c>
      <c r="Q366" s="80">
        <f>All_2[[#This Row],[Filled]]-All_2[[#This Row],[Date.Received]]</f>
        <v>40</v>
      </c>
      <c r="R366" s="80">
        <f>All_2[[#This Row],[Days]] - All_2[[#This Row],[Interview.to.Move.in]]</f>
        <v>54</v>
      </c>
      <c r="S366" s="80" t="str">
        <f>IF(All_2[[#This Row],[M.O.Date]]&lt;&gt;"","no","Yes")</f>
        <v>no</v>
      </c>
      <c r="T366" s="80" t="str">
        <f ca="1">IF(All_2[[#This Row],[Length.of.Stay]]&gt;364,"Yes","no")</f>
        <v>Yes</v>
      </c>
      <c r="U366" s="4">
        <v>43281</v>
      </c>
      <c r="V366" s="80">
        <f ca="1">_xlfn.IFS(All_2[[#This Row],[M.O.Date]] = FALSE,TODAY()-All_2[[#This Row],[Filled]],All_2[[#This Row],[Extant]] = "no",All_2[[#This Row],[M.O.Date]] - All_2[[#This Row],[Filled]])</f>
        <v>880</v>
      </c>
      <c r="W366" t="s">
        <v>980</v>
      </c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>
        <v>1</v>
      </c>
      <c r="AJ366" s="6"/>
      <c r="AK366" s="6"/>
      <c r="AL366" s="6"/>
      <c r="AM366" s="6"/>
      <c r="AN366" s="6"/>
      <c r="AO366" s="6">
        <v>1</v>
      </c>
      <c r="AP366" s="6"/>
      <c r="AQ366" s="6"/>
      <c r="AR366" s="6">
        <f t="shared" si="10"/>
        <v>2016</v>
      </c>
      <c r="AS366" s="6">
        <f t="shared" si="11"/>
        <v>2</v>
      </c>
    </row>
    <row r="367" spans="1:45">
      <c r="A367" t="s">
        <v>2155</v>
      </c>
      <c r="B367" t="s">
        <v>26</v>
      </c>
      <c r="C367" s="1">
        <v>305</v>
      </c>
      <c r="E367" s="97" t="s">
        <v>1922</v>
      </c>
      <c r="F3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7" s="4">
        <v>42308</v>
      </c>
      <c r="H367" s="4">
        <v>42401</v>
      </c>
      <c r="I367" s="80">
        <f>All_2[[#This Row],[Filled]]-All_2[[#This Row],[Vacant]]</f>
        <v>93</v>
      </c>
      <c r="J367" t="s">
        <v>1922</v>
      </c>
      <c r="L367" t="s">
        <v>685</v>
      </c>
      <c r="M367" t="s">
        <v>636</v>
      </c>
      <c r="N367" s="4">
        <v>42361</v>
      </c>
      <c r="O367" s="4">
        <v>42361</v>
      </c>
      <c r="P367" s="80">
        <f>All_2[[#This Row],[Filled]] - All_2[[#This Row],[Interview.Date]]</f>
        <v>40</v>
      </c>
      <c r="Q367" s="80">
        <f>All_2[[#This Row],[Filled]]-All_2[[#This Row],[Date.Received]]</f>
        <v>40</v>
      </c>
      <c r="R367" s="80">
        <f>All_2[[#This Row],[Days]] - All_2[[#This Row],[Interview.to.Move.in]]</f>
        <v>53</v>
      </c>
      <c r="S367" s="80" t="str">
        <f>IF(All_2[[#This Row],[M.O.Date]]&lt;&gt;"","no","Yes")</f>
        <v>no</v>
      </c>
      <c r="T367" s="80" t="str">
        <f ca="1">IF(All_2[[#This Row],[Length.of.Stay]]&gt;364,"Yes","no")</f>
        <v>no</v>
      </c>
      <c r="U367" s="4">
        <v>42545</v>
      </c>
      <c r="V367" s="80">
        <f ca="1">_xlfn.IFS(All_2[[#This Row],[M.O.Date]] = FALSE,TODAY()-All_2[[#This Row],[Filled]],All_2[[#This Row],[Extant]] = "no",All_2[[#This Row],[M.O.Date]] - All_2[[#This Row],[Filled]])</f>
        <v>144</v>
      </c>
      <c r="W367" t="s">
        <v>1003</v>
      </c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>
        <f t="shared" si="10"/>
        <v>2016</v>
      </c>
      <c r="AS367" s="6">
        <f t="shared" si="11"/>
        <v>2</v>
      </c>
    </row>
    <row r="368" spans="1:45">
      <c r="A368" t="s">
        <v>2154</v>
      </c>
      <c r="B368" t="s">
        <v>26</v>
      </c>
      <c r="C368" s="1">
        <v>115</v>
      </c>
      <c r="E368" s="97" t="s">
        <v>966</v>
      </c>
      <c r="F3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68" s="4">
        <v>42338</v>
      </c>
      <c r="H368" s="4">
        <v>42401</v>
      </c>
      <c r="I368" s="80">
        <f>All_2[[#This Row],[Filled]]-All_2[[#This Row],[Vacant]]</f>
        <v>63</v>
      </c>
      <c r="J368" t="s">
        <v>1634</v>
      </c>
      <c r="L368" t="s">
        <v>1914</v>
      </c>
      <c r="M368" t="s">
        <v>1638</v>
      </c>
      <c r="N368" s="4">
        <v>42278</v>
      </c>
      <c r="O368" s="4">
        <v>42326</v>
      </c>
      <c r="P368" s="80">
        <f>All_2[[#This Row],[Filled]] - All_2[[#This Row],[Interview.Date]]</f>
        <v>75</v>
      </c>
      <c r="Q368" s="80">
        <f>All_2[[#This Row],[Filled]]-All_2[[#This Row],[Date.Received]]</f>
        <v>123</v>
      </c>
      <c r="R368" s="80">
        <f>All_2[[#This Row],[Days]] - All_2[[#This Row],[Interview.to.Move.in]]</f>
        <v>-12</v>
      </c>
      <c r="S368" s="80" t="str">
        <f>IF(All_2[[#This Row],[M.O.Date]]&lt;&gt;"","no","Yes")</f>
        <v>no</v>
      </c>
      <c r="T368" s="80" t="str">
        <f ca="1">IF(All_2[[#This Row],[Length.of.Stay]]&gt;364,"Yes","no")</f>
        <v>Yes</v>
      </c>
      <c r="U368" s="4">
        <v>42916</v>
      </c>
      <c r="V368" s="80">
        <f ca="1">_xlfn.IFS(All_2[[#This Row],[M.O.Date]] = FALSE,TODAY()-All_2[[#This Row],[Filled]],All_2[[#This Row],[Extant]] = "no",All_2[[#This Row],[M.O.Date]] - All_2[[#This Row],[Filled]])</f>
        <v>515</v>
      </c>
      <c r="W368" t="s">
        <v>969</v>
      </c>
      <c r="X368" s="6"/>
      <c r="Y368" s="6">
        <v>1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>
        <f t="shared" si="10"/>
        <v>2016</v>
      </c>
      <c r="AS368" s="6">
        <f t="shared" si="11"/>
        <v>2</v>
      </c>
    </row>
    <row r="369" spans="1:45">
      <c r="A369" t="s">
        <v>2153</v>
      </c>
      <c r="B369" t="s">
        <v>821</v>
      </c>
      <c r="C369" s="1">
        <v>1477</v>
      </c>
      <c r="E369" s="97" t="s">
        <v>833</v>
      </c>
      <c r="F3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69" s="4">
        <v>42308</v>
      </c>
      <c r="H369" s="4">
        <v>42401</v>
      </c>
      <c r="I369" s="80">
        <f>All_2[[#This Row],[Filled]]-All_2[[#This Row],[Vacant]]</f>
        <v>93</v>
      </c>
      <c r="J369" t="s">
        <v>812</v>
      </c>
      <c r="L369" t="s">
        <v>2052</v>
      </c>
      <c r="M369" t="s">
        <v>812</v>
      </c>
      <c r="N369" s="4">
        <v>42339</v>
      </c>
      <c r="O369" s="4">
        <v>42352</v>
      </c>
      <c r="P369" s="80">
        <f>All_2[[#This Row],[Filled]] - All_2[[#This Row],[Interview.Date]]</f>
        <v>49</v>
      </c>
      <c r="Q369" s="80">
        <f>All_2[[#This Row],[Filled]]-All_2[[#This Row],[Date.Received]]</f>
        <v>62</v>
      </c>
      <c r="R369" s="80">
        <f>All_2[[#This Row],[Days]] - All_2[[#This Row],[Interview.to.Move.in]]</f>
        <v>44</v>
      </c>
      <c r="S369" s="80" t="str">
        <f>IF(All_2[[#This Row],[M.O.Date]]&lt;&gt;"","no","Yes")</f>
        <v>Yes</v>
      </c>
      <c r="T369" s="80" t="str">
        <f ca="1">IF(All_2[[#This Row],[Length.of.Stay]]&gt;364,"Yes","no")</f>
        <v>Yes</v>
      </c>
      <c r="V369" s="80">
        <f ca="1">_xlfn.IFS(All_2[[#This Row],[M.O.Date]] = FALSE,TODAY()-All_2[[#This Row],[Filled]],All_2[[#This Row],[Extant]] = "no",All_2[[#This Row],[M.O.Date]] - All_2[[#This Row],[Filled]])</f>
        <v>1460</v>
      </c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>
        <v>1</v>
      </c>
      <c r="AJ369" s="6"/>
      <c r="AK369" s="6"/>
      <c r="AL369" s="6"/>
      <c r="AM369" s="6"/>
      <c r="AN369" s="6"/>
      <c r="AO369" s="6">
        <v>1</v>
      </c>
      <c r="AP369" s="6"/>
      <c r="AQ369" s="6"/>
      <c r="AR369" s="6">
        <f t="shared" si="10"/>
        <v>2016</v>
      </c>
      <c r="AS369" s="6">
        <f t="shared" si="11"/>
        <v>2</v>
      </c>
    </row>
    <row r="370" spans="1:45">
      <c r="A370" t="s">
        <v>2152</v>
      </c>
      <c r="B370" t="s">
        <v>830</v>
      </c>
      <c r="C370" s="1">
        <v>312</v>
      </c>
      <c r="E370" s="97" t="s">
        <v>144</v>
      </c>
      <c r="F3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70" s="4">
        <v>42369</v>
      </c>
      <c r="H370" s="4">
        <v>42401</v>
      </c>
      <c r="I370" s="80">
        <f>All_2[[#This Row],[Filled]]-All_2[[#This Row],[Vacant]]</f>
        <v>32</v>
      </c>
      <c r="J370" t="s">
        <v>1634</v>
      </c>
      <c r="L370" t="s">
        <v>119</v>
      </c>
      <c r="M370" t="s">
        <v>1734</v>
      </c>
      <c r="N370" s="4">
        <v>42348</v>
      </c>
      <c r="O370" s="4">
        <v>42355</v>
      </c>
      <c r="P370" s="80">
        <f>All_2[[#This Row],[Filled]] - All_2[[#This Row],[Interview.Date]]</f>
        <v>46</v>
      </c>
      <c r="Q370" s="80">
        <f>All_2[[#This Row],[Filled]]-All_2[[#This Row],[Date.Received]]</f>
        <v>53</v>
      </c>
      <c r="R370" s="80">
        <f>All_2[[#This Row],[Days]] - All_2[[#This Row],[Interview.to.Move.in]]</f>
        <v>-14</v>
      </c>
      <c r="S370" s="80" t="str">
        <f>IF(All_2[[#This Row],[M.O.Date]]&lt;&gt;"","no","Yes")</f>
        <v>no</v>
      </c>
      <c r="T370" s="80" t="str">
        <f ca="1">IF(All_2[[#This Row],[Length.of.Stay]]&gt;364,"Yes","no")</f>
        <v>Yes</v>
      </c>
      <c r="U370" s="4">
        <v>42825</v>
      </c>
      <c r="V370" s="80">
        <f ca="1">_xlfn.IFS(All_2[[#This Row],[M.O.Date]] = FALSE,TODAY()-All_2[[#This Row],[Filled]],All_2[[#This Row],[Extant]] = "no",All_2[[#This Row],[M.O.Date]] - All_2[[#This Row],[Filled]])</f>
        <v>424</v>
      </c>
      <c r="W370" t="s">
        <v>1123</v>
      </c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>
        <v>1</v>
      </c>
      <c r="AJ370" s="6"/>
      <c r="AK370" s="6"/>
      <c r="AL370" s="6"/>
      <c r="AM370" s="6">
        <v>1</v>
      </c>
      <c r="AN370" s="6"/>
      <c r="AO370" s="6"/>
      <c r="AP370" s="6"/>
      <c r="AQ370" s="6"/>
      <c r="AR370" s="6">
        <f t="shared" si="10"/>
        <v>2016</v>
      </c>
      <c r="AS370" s="6">
        <f t="shared" si="11"/>
        <v>2</v>
      </c>
    </row>
    <row r="371" spans="1:45">
      <c r="A371" t="s">
        <v>2151</v>
      </c>
      <c r="B371" t="s">
        <v>830</v>
      </c>
      <c r="C371" s="1">
        <v>404</v>
      </c>
      <c r="E371" s="97" t="s">
        <v>144</v>
      </c>
      <c r="F3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71" s="4">
        <v>42338</v>
      </c>
      <c r="H371" s="4">
        <v>42401</v>
      </c>
      <c r="I371" s="80">
        <f>All_2[[#This Row],[Filled]]-All_2[[#This Row],[Vacant]]</f>
        <v>63</v>
      </c>
      <c r="J371" t="s">
        <v>1634</v>
      </c>
      <c r="L371" t="s">
        <v>6</v>
      </c>
      <c r="M371" t="s">
        <v>1734</v>
      </c>
      <c r="N371" s="4">
        <v>42348</v>
      </c>
      <c r="O371" s="4">
        <v>42355</v>
      </c>
      <c r="P371" s="80">
        <f>All_2[[#This Row],[Filled]] - All_2[[#This Row],[Interview.Date]]</f>
        <v>46</v>
      </c>
      <c r="Q371" s="80">
        <f>All_2[[#This Row],[Filled]]-All_2[[#This Row],[Date.Received]]</f>
        <v>53</v>
      </c>
      <c r="R371" s="80">
        <f>All_2[[#This Row],[Days]] - All_2[[#This Row],[Interview.to.Move.in]]</f>
        <v>17</v>
      </c>
      <c r="S371" s="80" t="str">
        <f>IF(All_2[[#This Row],[M.O.Date]]&lt;&gt;"","no","Yes")</f>
        <v>no</v>
      </c>
      <c r="T371" s="80" t="str">
        <f ca="1">IF(All_2[[#This Row],[Length.of.Stay]]&gt;364,"Yes","no")</f>
        <v>Yes</v>
      </c>
      <c r="U371" s="4">
        <v>43159</v>
      </c>
      <c r="V371" s="80">
        <f ca="1">_xlfn.IFS(All_2[[#This Row],[M.O.Date]] = FALSE,TODAY()-All_2[[#This Row],[Filled]],All_2[[#This Row],[Extant]] = "no",All_2[[#This Row],[M.O.Date]] - All_2[[#This Row],[Filled]])</f>
        <v>758</v>
      </c>
      <c r="W371" t="s">
        <v>980</v>
      </c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>
        <v>1</v>
      </c>
      <c r="AI371" s="6"/>
      <c r="AJ371" s="6"/>
      <c r="AK371" s="6"/>
      <c r="AL371" s="6"/>
      <c r="AM371" s="6"/>
      <c r="AN371" s="6"/>
      <c r="AO371" s="6">
        <v>1</v>
      </c>
      <c r="AP371" s="6"/>
      <c r="AQ371" s="6"/>
      <c r="AR371" s="6">
        <f t="shared" si="10"/>
        <v>2016</v>
      </c>
      <c r="AS371" s="6">
        <f t="shared" si="11"/>
        <v>2</v>
      </c>
    </row>
    <row r="372" spans="1:45">
      <c r="A372" t="s">
        <v>2150</v>
      </c>
      <c r="B372" t="s">
        <v>821</v>
      </c>
      <c r="C372" s="1">
        <v>1515</v>
      </c>
      <c r="E372" s="97" t="s">
        <v>718</v>
      </c>
      <c r="F3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372" s="4">
        <v>42292</v>
      </c>
      <c r="H372" s="4">
        <v>42394</v>
      </c>
      <c r="I372" s="80">
        <f>All_2[[#This Row],[Filled]]-All_2[[#This Row],[Vacant]]</f>
        <v>102</v>
      </c>
      <c r="J372" t="s">
        <v>812</v>
      </c>
      <c r="L372" t="s">
        <v>2052</v>
      </c>
      <c r="M372" t="s">
        <v>812</v>
      </c>
      <c r="N372" s="4">
        <v>42360</v>
      </c>
      <c r="O372" s="4">
        <v>42375</v>
      </c>
      <c r="P372" s="80">
        <f>All_2[[#This Row],[Filled]] - All_2[[#This Row],[Interview.Date]]</f>
        <v>19</v>
      </c>
      <c r="Q372" s="80">
        <f>All_2[[#This Row],[Filled]]-All_2[[#This Row],[Date.Received]]</f>
        <v>34</v>
      </c>
      <c r="R372" s="80">
        <f>All_2[[#This Row],[Days]] - All_2[[#This Row],[Interview.to.Move.in]]</f>
        <v>83</v>
      </c>
      <c r="S372" s="80" t="str">
        <f>IF(All_2[[#This Row],[M.O.Date]]&lt;&gt;"","no","Yes")</f>
        <v>no</v>
      </c>
      <c r="T372" s="80" t="str">
        <f ca="1">IF(All_2[[#This Row],[Length.of.Stay]]&gt;364,"Yes","no")</f>
        <v>no</v>
      </c>
      <c r="U372" s="4">
        <v>42521</v>
      </c>
      <c r="V372" s="80">
        <f ca="1">_xlfn.IFS(All_2[[#This Row],[M.O.Date]] = FALSE,TODAY()-All_2[[#This Row],[Filled]],All_2[[#This Row],[Extant]] = "no",All_2[[#This Row],[M.O.Date]] - All_2[[#This Row],[Filled]])</f>
        <v>127</v>
      </c>
      <c r="W372" t="s">
        <v>969</v>
      </c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>
        <f t="shared" si="10"/>
        <v>2016</v>
      </c>
      <c r="AS372" s="6">
        <f t="shared" si="11"/>
        <v>1</v>
      </c>
    </row>
    <row r="373" spans="1:45">
      <c r="A373" t="s">
        <v>2149</v>
      </c>
      <c r="B373" t="s">
        <v>15</v>
      </c>
      <c r="C373" s="1">
        <v>304</v>
      </c>
      <c r="E373" s="97" t="s">
        <v>826</v>
      </c>
      <c r="F3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73" s="4">
        <v>42277</v>
      </c>
      <c r="H373" s="4">
        <v>42394</v>
      </c>
      <c r="I373" s="80">
        <f>All_2[[#This Row],[Filled]]-All_2[[#This Row],[Vacant]]</f>
        <v>117</v>
      </c>
      <c r="J373" t="s">
        <v>1634</v>
      </c>
      <c r="L373" t="s">
        <v>1914</v>
      </c>
      <c r="M373" t="s">
        <v>1638</v>
      </c>
      <c r="N373" s="4">
        <v>42360</v>
      </c>
      <c r="O373" s="4">
        <v>42374</v>
      </c>
      <c r="P373" s="80">
        <f>All_2[[#This Row],[Filled]] - All_2[[#This Row],[Interview.Date]]</f>
        <v>20</v>
      </c>
      <c r="Q373" s="80">
        <f>All_2[[#This Row],[Filled]]-All_2[[#This Row],[Date.Received]]</f>
        <v>34</v>
      </c>
      <c r="R373" s="80">
        <f>All_2[[#This Row],[Days]] - All_2[[#This Row],[Interview.to.Move.in]]</f>
        <v>97</v>
      </c>
      <c r="S373" s="80" t="str">
        <f>IF(All_2[[#This Row],[M.O.Date]]&lt;&gt;"","no","Yes")</f>
        <v>no</v>
      </c>
      <c r="T373" s="80" t="str">
        <f ca="1">IF(All_2[[#This Row],[Length.of.Stay]]&gt;364,"Yes","no")</f>
        <v>Yes</v>
      </c>
      <c r="U373" s="4">
        <v>42855</v>
      </c>
      <c r="V373" s="80">
        <f ca="1">_xlfn.IFS(All_2[[#This Row],[M.O.Date]] = FALSE,TODAY()-All_2[[#This Row],[Filled]],All_2[[#This Row],[Extant]] = "no",All_2[[#This Row],[M.O.Date]] - All_2[[#This Row],[Filled]])</f>
        <v>461</v>
      </c>
      <c r="W373" t="s">
        <v>125</v>
      </c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>
        <f t="shared" si="10"/>
        <v>2016</v>
      </c>
      <c r="AS373" s="6">
        <f t="shared" si="11"/>
        <v>1</v>
      </c>
    </row>
    <row r="374" spans="1:45">
      <c r="A374" t="s">
        <v>2148</v>
      </c>
      <c r="B374" t="s">
        <v>26</v>
      </c>
      <c r="C374" s="1">
        <v>307</v>
      </c>
      <c r="E374" s="97" t="s">
        <v>966</v>
      </c>
      <c r="F3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74" s="4">
        <v>42277</v>
      </c>
      <c r="H374" s="4">
        <v>42384</v>
      </c>
      <c r="I374" s="80">
        <f>All_2[[#This Row],[Filled]]-All_2[[#This Row],[Vacant]]</f>
        <v>107</v>
      </c>
      <c r="J374" t="s">
        <v>1634</v>
      </c>
      <c r="L374" t="s">
        <v>119</v>
      </c>
      <c r="M374" t="s">
        <v>1734</v>
      </c>
      <c r="N374" s="4">
        <v>42333</v>
      </c>
      <c r="O374" s="4">
        <v>42347</v>
      </c>
      <c r="P374" s="80">
        <f>All_2[[#This Row],[Filled]] - All_2[[#This Row],[Interview.Date]]</f>
        <v>37</v>
      </c>
      <c r="Q374" s="80">
        <f>All_2[[#This Row],[Filled]]-All_2[[#This Row],[Date.Received]]</f>
        <v>51</v>
      </c>
      <c r="R374" s="80">
        <f>All_2[[#This Row],[Days]] - All_2[[#This Row],[Interview.to.Move.in]]</f>
        <v>70</v>
      </c>
      <c r="S374" s="80" t="str">
        <f>IF(All_2[[#This Row],[M.O.Date]]&lt;&gt;"","no","Yes")</f>
        <v>no</v>
      </c>
      <c r="T374" s="80" t="str">
        <f ca="1">IF(All_2[[#This Row],[Length.of.Stay]]&gt;364,"Yes","no")</f>
        <v>Yes</v>
      </c>
      <c r="U374" s="4">
        <v>42825</v>
      </c>
      <c r="V374" s="80">
        <f ca="1">_xlfn.IFS(All_2[[#This Row],[M.O.Date]] = FALSE,TODAY()-All_2[[#This Row],[Filled]],All_2[[#This Row],[Extant]] = "no",All_2[[#This Row],[M.O.Date]] - All_2[[#This Row],[Filled]])</f>
        <v>441</v>
      </c>
      <c r="W374" t="s">
        <v>53</v>
      </c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>
        <f t="shared" si="10"/>
        <v>2016</v>
      </c>
      <c r="AS374" s="6">
        <f t="shared" si="11"/>
        <v>1</v>
      </c>
    </row>
    <row r="375" spans="1:45">
      <c r="A375" t="s">
        <v>1896</v>
      </c>
      <c r="B375" t="s">
        <v>1151</v>
      </c>
      <c r="C375" s="1">
        <v>102</v>
      </c>
      <c r="E375" s="97" t="s">
        <v>833</v>
      </c>
      <c r="F375" s="80" t="s">
        <v>1150</v>
      </c>
      <c r="G375" s="4">
        <v>42346</v>
      </c>
      <c r="H375" s="4">
        <v>42383</v>
      </c>
      <c r="I375" s="80">
        <f>All_2[[#This Row],[Filled]]-All_2[[#This Row],[Vacant]]</f>
        <v>37</v>
      </c>
      <c r="J375" t="s">
        <v>1033</v>
      </c>
      <c r="K375" t="s">
        <v>1032</v>
      </c>
      <c r="P375" s="80"/>
      <c r="Q375" s="80"/>
      <c r="R375" s="80"/>
      <c r="S375" s="80" t="str">
        <f>IF(All_2[[#This Row],[M.O.Date]]&lt;&gt;"","no","Yes")</f>
        <v>no</v>
      </c>
      <c r="T375" s="80" t="str">
        <f ca="1">IF(All_2[[#This Row],[Length.of.Stay]]&gt;364,"Yes","no")</f>
        <v>Yes</v>
      </c>
      <c r="U375" s="4">
        <v>43039</v>
      </c>
      <c r="V375" s="80">
        <f ca="1">_xlfn.IFS(All_2[[#This Row],[M.O.Date]] = FALSE,TODAY()-All_2[[#This Row],[Filled]],All_2[[#This Row],[Extant]] = "no",All_2[[#This Row],[M.O.Date]] - All_2[[#This Row],[Filled]])</f>
        <v>656</v>
      </c>
      <c r="W375" t="s">
        <v>980</v>
      </c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>
        <f t="shared" si="10"/>
        <v>2016</v>
      </c>
      <c r="AS375" s="6">
        <f t="shared" si="11"/>
        <v>1</v>
      </c>
    </row>
    <row r="376" spans="1:45">
      <c r="A376" t="s">
        <v>2147</v>
      </c>
      <c r="B376" t="s">
        <v>1151</v>
      </c>
      <c r="C376" s="1">
        <v>105</v>
      </c>
      <c r="E376" s="97" t="s">
        <v>718</v>
      </c>
      <c r="F376" s="80" t="s">
        <v>1150</v>
      </c>
      <c r="G376" s="4">
        <v>42258</v>
      </c>
      <c r="H376" s="4">
        <v>42374</v>
      </c>
      <c r="I376" s="80">
        <f>All_2[[#This Row],[Filled]]-All_2[[#This Row],[Vacant]]</f>
        <v>116</v>
      </c>
      <c r="J376" t="s">
        <v>1634</v>
      </c>
      <c r="L376" t="s">
        <v>2103</v>
      </c>
      <c r="M376" t="s">
        <v>2056</v>
      </c>
      <c r="N376" s="4">
        <v>42325</v>
      </c>
      <c r="O376" s="4">
        <v>42360</v>
      </c>
      <c r="P376" s="80">
        <f>All_2[[#This Row],[Filled]] - All_2[[#This Row],[Interview.Date]]</f>
        <v>14</v>
      </c>
      <c r="Q376" s="80">
        <f>All_2[[#This Row],[Filled]]-All_2[[#This Row],[Date.Received]]</f>
        <v>49</v>
      </c>
      <c r="R376" s="80">
        <f>All_2[[#This Row],[Days]] - All_2[[#This Row],[Interview.to.Move.in]]</f>
        <v>102</v>
      </c>
      <c r="S376" s="80" t="str">
        <f>IF(All_2[[#This Row],[M.O.Date]]&lt;&gt;"","no","Yes")</f>
        <v>no</v>
      </c>
      <c r="T376" s="80" t="str">
        <f ca="1">IF(All_2[[#This Row],[Length.of.Stay]]&gt;364,"Yes","no")</f>
        <v>no</v>
      </c>
      <c r="U376" s="4">
        <v>42719</v>
      </c>
      <c r="V376" s="80">
        <f ca="1">_xlfn.IFS(All_2[[#This Row],[M.O.Date]] = FALSE,TODAY()-All_2[[#This Row],[Filled]],All_2[[#This Row],[Extant]] = "no",All_2[[#This Row],[M.O.Date]] - All_2[[#This Row],[Filled]])</f>
        <v>345</v>
      </c>
      <c r="W376" t="s">
        <v>1123</v>
      </c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>
        <f t="shared" si="10"/>
        <v>2016</v>
      </c>
      <c r="AS376" s="6">
        <f t="shared" si="11"/>
        <v>1</v>
      </c>
    </row>
    <row r="377" spans="1:45">
      <c r="A377" t="s">
        <v>2146</v>
      </c>
      <c r="B377" t="s">
        <v>993</v>
      </c>
      <c r="C377" s="1">
        <v>206</v>
      </c>
      <c r="E377" s="97" t="s">
        <v>144</v>
      </c>
      <c r="F3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77" s="4">
        <v>42277</v>
      </c>
      <c r="H377" s="4">
        <v>42373</v>
      </c>
      <c r="I377" s="80">
        <f>All_2[[#This Row],[Filled]]-All_2[[#This Row],[Vacant]]</f>
        <v>96</v>
      </c>
      <c r="J377" t="s">
        <v>1634</v>
      </c>
      <c r="L377" t="s">
        <v>111</v>
      </c>
      <c r="M377" t="s">
        <v>2034</v>
      </c>
      <c r="N377" s="4">
        <v>42243</v>
      </c>
      <c r="O377" s="4">
        <v>42263</v>
      </c>
      <c r="P377" s="80">
        <f>All_2[[#This Row],[Filled]] - All_2[[#This Row],[Interview.Date]]</f>
        <v>110</v>
      </c>
      <c r="Q377" s="80">
        <f>All_2[[#This Row],[Filled]]-All_2[[#This Row],[Date.Received]]</f>
        <v>130</v>
      </c>
      <c r="R377" s="80">
        <f>All_2[[#This Row],[Days]] - All_2[[#This Row],[Interview.to.Move.in]]</f>
        <v>-14</v>
      </c>
      <c r="S377" s="80" t="str">
        <f>IF(All_2[[#This Row],[M.O.Date]]&lt;&gt;"","no","Yes")</f>
        <v>no</v>
      </c>
      <c r="T377" s="80" t="str">
        <f ca="1">IF(All_2[[#This Row],[Length.of.Stay]]&gt;364,"Yes","no")</f>
        <v>Yes</v>
      </c>
      <c r="U377" s="4">
        <v>42825</v>
      </c>
      <c r="V377" s="80">
        <f ca="1">_xlfn.IFS(All_2[[#This Row],[M.O.Date]] = FALSE,TODAY()-All_2[[#This Row],[Filled]],All_2[[#This Row],[Extant]] = "no",All_2[[#This Row],[M.O.Date]] - All_2[[#This Row],[Filled]])</f>
        <v>452</v>
      </c>
      <c r="W377" t="s">
        <v>969</v>
      </c>
      <c r="X377" s="6"/>
      <c r="Y377" s="6">
        <v>1</v>
      </c>
      <c r="Z377" s="6"/>
      <c r="AA377" s="6"/>
      <c r="AB377" s="6"/>
      <c r="AC377" s="6"/>
      <c r="AD377" s="6"/>
      <c r="AE377" s="6"/>
      <c r="AF377" s="6"/>
      <c r="AG377" s="6"/>
      <c r="AH377" s="6">
        <v>1</v>
      </c>
      <c r="AI377" s="6"/>
      <c r="AJ377" s="6"/>
      <c r="AK377" s="6"/>
      <c r="AL377" s="6"/>
      <c r="AM377" s="6">
        <v>1</v>
      </c>
      <c r="AN377" s="6"/>
      <c r="AO377" s="6"/>
      <c r="AP377" s="6"/>
      <c r="AQ377" s="6"/>
      <c r="AR377" s="6">
        <f t="shared" si="10"/>
        <v>2016</v>
      </c>
      <c r="AS377" s="6">
        <f t="shared" si="11"/>
        <v>1</v>
      </c>
    </row>
    <row r="378" spans="1:45">
      <c r="A378" t="s">
        <v>2145</v>
      </c>
      <c r="B378" t="s">
        <v>830</v>
      </c>
      <c r="C378" s="1">
        <v>409</v>
      </c>
      <c r="E378" s="97" t="s">
        <v>144</v>
      </c>
      <c r="F3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78" s="4">
        <v>42247</v>
      </c>
      <c r="H378" s="4">
        <v>42370</v>
      </c>
      <c r="I378" s="80">
        <f>All_2[[#This Row],[Filled]]-All_2[[#This Row],[Vacant]]</f>
        <v>123</v>
      </c>
      <c r="J378" t="s">
        <v>1634</v>
      </c>
      <c r="L378" t="s">
        <v>2144</v>
      </c>
      <c r="M378" t="s">
        <v>636</v>
      </c>
      <c r="N378" s="4">
        <v>42263</v>
      </c>
      <c r="O378" s="4">
        <v>42278</v>
      </c>
      <c r="P378" s="80">
        <f>All_2[[#This Row],[Filled]] - All_2[[#This Row],[Interview.Date]]</f>
        <v>92</v>
      </c>
      <c r="Q378" s="80">
        <f>All_2[[#This Row],[Filled]]-All_2[[#This Row],[Date.Received]]</f>
        <v>107</v>
      </c>
      <c r="R378" s="80">
        <f>All_2[[#This Row],[Days]] - All_2[[#This Row],[Interview.to.Move.in]]</f>
        <v>31</v>
      </c>
      <c r="S378" s="80" t="str">
        <f>IF(All_2[[#This Row],[M.O.Date]]&lt;&gt;"","no","Yes")</f>
        <v>no</v>
      </c>
      <c r="T378" s="80" t="str">
        <f ca="1">IF(All_2[[#This Row],[Length.of.Stay]]&gt;364,"Yes","no")</f>
        <v>no</v>
      </c>
      <c r="U378" s="4">
        <v>42613</v>
      </c>
      <c r="V378" s="80">
        <f ca="1">_xlfn.IFS(All_2[[#This Row],[M.O.Date]] = FALSE,TODAY()-All_2[[#This Row],[Filled]],All_2[[#This Row],[Extant]] = "no",All_2[[#This Row],[M.O.Date]] - All_2[[#This Row],[Filled]])</f>
        <v>243</v>
      </c>
      <c r="W378" t="s">
        <v>1003</v>
      </c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>
        <f t="shared" si="10"/>
        <v>2016</v>
      </c>
      <c r="AS378" s="6">
        <f t="shared" si="11"/>
        <v>1</v>
      </c>
    </row>
    <row r="379" spans="1:45">
      <c r="A379" t="s">
        <v>2143</v>
      </c>
      <c r="B379" t="s">
        <v>37</v>
      </c>
      <c r="C379" s="1">
        <v>304</v>
      </c>
      <c r="D379" s="1">
        <v>3210</v>
      </c>
      <c r="E379" s="97" t="s">
        <v>695</v>
      </c>
      <c r="F3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79" s="4">
        <v>42277</v>
      </c>
      <c r="H379" s="4">
        <v>42369</v>
      </c>
      <c r="I379" s="80">
        <f>All_2[[#This Row],[Filled]]-All_2[[#This Row],[Vacant]]</f>
        <v>92</v>
      </c>
      <c r="J379" t="s">
        <v>1634</v>
      </c>
      <c r="K379" s="89"/>
      <c r="L379" s="89" t="s">
        <v>1914</v>
      </c>
      <c r="M379" t="s">
        <v>1638</v>
      </c>
      <c r="N379" s="131">
        <v>42327</v>
      </c>
      <c r="O379" s="131">
        <v>42348</v>
      </c>
      <c r="P379" s="80">
        <f>All_2[[#This Row],[Filled]] - All_2[[#This Row],[Interview.Date]]</f>
        <v>21</v>
      </c>
      <c r="Q379" s="80">
        <f>All_2[[#This Row],[Filled]]-All_2[[#This Row],[Date.Received]]</f>
        <v>42</v>
      </c>
      <c r="R379" s="80">
        <f>All_2[[#This Row],[Days]] - All_2[[#This Row],[Interview.to.Move.in]]</f>
        <v>71</v>
      </c>
      <c r="S379" s="80" t="str">
        <f>IF(All_2[[#This Row],[M.O.Date]]&lt;&gt;"","no","Yes")</f>
        <v>no</v>
      </c>
      <c r="T379" s="80" t="str">
        <f ca="1">IF(All_2[[#This Row],[Length.of.Stay]]&gt;364,"Yes","no")</f>
        <v>Yes</v>
      </c>
      <c r="U379" s="4">
        <v>42947</v>
      </c>
      <c r="V379" s="80">
        <f ca="1">_xlfn.IFS(All_2[[#This Row],[M.O.Date]] = FALSE,TODAY()-All_2[[#This Row],[Filled]],All_2[[#This Row],[Extant]] = "no",All_2[[#This Row],[M.O.Date]] - All_2[[#This Row],[Filled]])</f>
        <v>578</v>
      </c>
      <c r="W379" t="s">
        <v>980</v>
      </c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>
        <v>1</v>
      </c>
      <c r="AJ379" s="6"/>
      <c r="AK379" s="6"/>
      <c r="AL379" s="6"/>
      <c r="AM379" s="6"/>
      <c r="AN379" s="6"/>
      <c r="AO379" s="6">
        <v>1</v>
      </c>
      <c r="AP379" s="6"/>
      <c r="AQ379" s="6"/>
      <c r="AR379" s="6">
        <f t="shared" si="10"/>
        <v>2015</v>
      </c>
      <c r="AS379" s="6">
        <f t="shared" si="11"/>
        <v>12</v>
      </c>
    </row>
    <row r="380" spans="1:45">
      <c r="A380" t="s">
        <v>2142</v>
      </c>
      <c r="B380" t="s">
        <v>37</v>
      </c>
      <c r="C380" s="1">
        <v>303</v>
      </c>
      <c r="D380" s="1">
        <v>3210</v>
      </c>
      <c r="E380" s="97" t="s">
        <v>695</v>
      </c>
      <c r="F3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80" s="4">
        <v>42338</v>
      </c>
      <c r="H380" s="4">
        <v>42367</v>
      </c>
      <c r="I380" s="80">
        <f>All_2[[#This Row],[Filled]]-All_2[[#This Row],[Vacant]]</f>
        <v>29</v>
      </c>
      <c r="J380" t="s">
        <v>1634</v>
      </c>
      <c r="K380" s="89"/>
      <c r="L380" s="89" t="s">
        <v>862</v>
      </c>
      <c r="M380" t="s">
        <v>1638</v>
      </c>
      <c r="N380" s="131">
        <v>42327</v>
      </c>
      <c r="O380" s="131">
        <v>42341</v>
      </c>
      <c r="P380" s="80">
        <f>All_2[[#This Row],[Filled]] - All_2[[#This Row],[Interview.Date]]</f>
        <v>26</v>
      </c>
      <c r="Q380" s="80">
        <f>All_2[[#This Row],[Filled]]-All_2[[#This Row],[Date.Received]]</f>
        <v>40</v>
      </c>
      <c r="R380" s="80">
        <f>All_2[[#This Row],[Days]] - All_2[[#This Row],[Interview.to.Move.in]]</f>
        <v>3</v>
      </c>
      <c r="S380" s="80" t="str">
        <f>IF(All_2[[#This Row],[M.O.Date]]&lt;&gt;"","no","Yes")</f>
        <v>Yes</v>
      </c>
      <c r="T380" s="80" t="str">
        <f ca="1">IF(All_2[[#This Row],[Length.of.Stay]]&gt;364,"Yes","no")</f>
        <v>Yes</v>
      </c>
      <c r="V380" s="80">
        <f ca="1">_xlfn.IFS(All_2[[#This Row],[M.O.Date]] = FALSE,TODAY()-All_2[[#This Row],[Filled]],All_2[[#This Row],[Extant]] = "no",All_2[[#This Row],[M.O.Date]] - All_2[[#This Row],[Filled]])</f>
        <v>1494</v>
      </c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>
        <v>1</v>
      </c>
      <c r="AJ380" s="6"/>
      <c r="AK380" s="6"/>
      <c r="AL380" s="6"/>
      <c r="AM380" s="6"/>
      <c r="AN380" s="6"/>
      <c r="AO380" s="6">
        <v>1</v>
      </c>
      <c r="AP380" s="6"/>
      <c r="AQ380" s="6"/>
      <c r="AR380" s="6">
        <f t="shared" si="10"/>
        <v>2015</v>
      </c>
      <c r="AS380" s="6">
        <f t="shared" si="11"/>
        <v>12</v>
      </c>
    </row>
    <row r="381" spans="1:45">
      <c r="A381" t="s">
        <v>2141</v>
      </c>
      <c r="B381" t="s">
        <v>37</v>
      </c>
      <c r="C381" s="1">
        <v>304</v>
      </c>
      <c r="D381" s="1">
        <v>3218</v>
      </c>
      <c r="E381" s="97" t="s">
        <v>695</v>
      </c>
      <c r="F3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81" s="4">
        <v>42216</v>
      </c>
      <c r="H381" s="4">
        <v>42367</v>
      </c>
      <c r="I381" s="80">
        <f>All_2[[#This Row],[Filled]]-All_2[[#This Row],[Vacant]]</f>
        <v>151</v>
      </c>
      <c r="J381" t="s">
        <v>1634</v>
      </c>
      <c r="K381" s="89"/>
      <c r="L381" s="89" t="s">
        <v>1914</v>
      </c>
      <c r="M381" t="s">
        <v>1638</v>
      </c>
      <c r="N381" s="131">
        <v>42327</v>
      </c>
      <c r="O381" s="131">
        <v>42348</v>
      </c>
      <c r="P381" s="80">
        <f>All_2[[#This Row],[Filled]] - All_2[[#This Row],[Interview.Date]]</f>
        <v>19</v>
      </c>
      <c r="Q381" s="80">
        <f>All_2[[#This Row],[Filled]]-All_2[[#This Row],[Date.Received]]</f>
        <v>40</v>
      </c>
      <c r="R381" s="80">
        <f>All_2[[#This Row],[Days]] - All_2[[#This Row],[Interview.to.Move.in]]</f>
        <v>132</v>
      </c>
      <c r="S381" s="80" t="str">
        <f>IF(All_2[[#This Row],[M.O.Date]]&lt;&gt;"","no","Yes")</f>
        <v>Yes</v>
      </c>
      <c r="T381" s="80" t="str">
        <f ca="1">IF(All_2[[#This Row],[Length.of.Stay]]&gt;364,"Yes","no")</f>
        <v>Yes</v>
      </c>
      <c r="V381" s="80">
        <f ca="1">_xlfn.IFS(All_2[[#This Row],[M.O.Date]] = FALSE,TODAY()-All_2[[#This Row],[Filled]],All_2[[#This Row],[Extant]] = "no",All_2[[#This Row],[M.O.Date]] - All_2[[#This Row],[Filled]])</f>
        <v>1494</v>
      </c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>
        <v>1</v>
      </c>
      <c r="AI381" s="6"/>
      <c r="AJ381" s="6"/>
      <c r="AK381" s="6"/>
      <c r="AL381" s="6"/>
      <c r="AM381" s="6">
        <v>1</v>
      </c>
      <c r="AN381" s="6"/>
      <c r="AO381" s="6"/>
      <c r="AP381" s="6"/>
      <c r="AQ381" s="6"/>
      <c r="AR381" s="6">
        <f t="shared" si="10"/>
        <v>2015</v>
      </c>
      <c r="AS381" s="6">
        <f t="shared" si="11"/>
        <v>12</v>
      </c>
    </row>
    <row r="382" spans="1:45">
      <c r="A382" t="s">
        <v>2140</v>
      </c>
      <c r="B382" t="s">
        <v>37</v>
      </c>
      <c r="C382" s="1">
        <v>203</v>
      </c>
      <c r="D382" s="1">
        <v>3210</v>
      </c>
      <c r="E382" s="97" t="s">
        <v>695</v>
      </c>
      <c r="F3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82" s="4">
        <v>42247</v>
      </c>
      <c r="H382" s="4">
        <v>42360</v>
      </c>
      <c r="I382" s="80">
        <f>All_2[[#This Row],[Filled]]-All_2[[#This Row],[Vacant]]</f>
        <v>113</v>
      </c>
      <c r="J382" t="s">
        <v>1634</v>
      </c>
      <c r="K382" s="89"/>
      <c r="L382" s="89" t="s">
        <v>846</v>
      </c>
      <c r="M382" t="s">
        <v>1638</v>
      </c>
      <c r="N382" s="131">
        <v>42327</v>
      </c>
      <c r="O382" s="131">
        <v>42341</v>
      </c>
      <c r="P382" s="80">
        <f>All_2[[#This Row],[Filled]] - All_2[[#This Row],[Interview.Date]]</f>
        <v>19</v>
      </c>
      <c r="Q382" s="80">
        <f>All_2[[#This Row],[Filled]]-All_2[[#This Row],[Date.Received]]</f>
        <v>33</v>
      </c>
      <c r="R382" s="80">
        <f>All_2[[#This Row],[Days]] - All_2[[#This Row],[Interview.to.Move.in]]</f>
        <v>94</v>
      </c>
      <c r="S382" s="80" t="str">
        <f>IF(All_2[[#This Row],[M.O.Date]]&lt;&gt;"","no","Yes")</f>
        <v>no</v>
      </c>
      <c r="T382" s="80" t="str">
        <f ca="1">IF(All_2[[#This Row],[Length.of.Stay]]&gt;364,"Yes","no")</f>
        <v>Yes</v>
      </c>
      <c r="U382" s="4">
        <v>42838</v>
      </c>
      <c r="V382" s="80">
        <f ca="1">_xlfn.IFS(All_2[[#This Row],[M.O.Date]] = FALSE,TODAY()-All_2[[#This Row],[Filled]],All_2[[#This Row],[Extant]] = "no",All_2[[#This Row],[M.O.Date]] - All_2[[#This Row],[Filled]])</f>
        <v>478</v>
      </c>
      <c r="W382" t="s">
        <v>969</v>
      </c>
      <c r="X382" s="6"/>
      <c r="Y382" s="6">
        <v>1</v>
      </c>
      <c r="Z382" s="6">
        <v>1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>
        <f t="shared" si="10"/>
        <v>2015</v>
      </c>
      <c r="AS382" s="6">
        <f t="shared" si="11"/>
        <v>12</v>
      </c>
    </row>
    <row r="383" spans="1:45">
      <c r="A383" t="s">
        <v>2139</v>
      </c>
      <c r="B383" t="s">
        <v>993</v>
      </c>
      <c r="C383" s="1">
        <v>202</v>
      </c>
      <c r="E383" s="97" t="s">
        <v>144</v>
      </c>
      <c r="F3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83" s="4">
        <v>42308</v>
      </c>
      <c r="H383" s="4">
        <v>42348</v>
      </c>
      <c r="I383" s="80">
        <f>All_2[[#This Row],[Filled]]-All_2[[#This Row],[Vacant]]</f>
        <v>40</v>
      </c>
      <c r="J383" t="s">
        <v>1634</v>
      </c>
      <c r="L383" t="s">
        <v>862</v>
      </c>
      <c r="M383" t="s">
        <v>1638</v>
      </c>
      <c r="N383" s="4">
        <v>42243</v>
      </c>
      <c r="O383" s="4">
        <v>42263</v>
      </c>
      <c r="P383" s="80">
        <f>All_2[[#This Row],[Filled]] - All_2[[#This Row],[Interview.Date]]</f>
        <v>85</v>
      </c>
      <c r="Q383" s="80">
        <f>All_2[[#This Row],[Filled]]-All_2[[#This Row],[Date.Received]]</f>
        <v>105</v>
      </c>
      <c r="R383" s="80">
        <f>All_2[[#This Row],[Days]] - All_2[[#This Row],[Interview.to.Move.in]]</f>
        <v>-45</v>
      </c>
      <c r="S383" s="80" t="str">
        <f>IF(All_2[[#This Row],[M.O.Date]]&lt;&gt;"","no","Yes")</f>
        <v>no</v>
      </c>
      <c r="T383" s="80" t="str">
        <f ca="1">IF(All_2[[#This Row],[Length.of.Stay]]&gt;364,"Yes","no")</f>
        <v>Yes</v>
      </c>
      <c r="U383" s="4">
        <v>43131</v>
      </c>
      <c r="V383" s="80">
        <f ca="1">_xlfn.IFS(All_2[[#This Row],[M.O.Date]] = FALSE,TODAY()-All_2[[#This Row],[Filled]],All_2[[#This Row],[Extant]] = "no",All_2[[#This Row],[M.O.Date]] - All_2[[#This Row],[Filled]])</f>
        <v>783</v>
      </c>
      <c r="W383" t="s">
        <v>980</v>
      </c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>
        <v>1</v>
      </c>
      <c r="AJ383" s="6"/>
      <c r="AK383" s="6"/>
      <c r="AL383" s="6"/>
      <c r="AM383" s="6"/>
      <c r="AN383" s="6"/>
      <c r="AO383" s="6">
        <v>1</v>
      </c>
      <c r="AP383" s="6"/>
      <c r="AQ383" s="6"/>
      <c r="AR383" s="6">
        <f t="shared" si="10"/>
        <v>2015</v>
      </c>
      <c r="AS383" s="6">
        <f t="shared" si="11"/>
        <v>12</v>
      </c>
    </row>
    <row r="384" spans="1:45">
      <c r="A384" t="s">
        <v>2138</v>
      </c>
      <c r="B384" t="s">
        <v>1151</v>
      </c>
      <c r="C384" s="1">
        <v>109</v>
      </c>
      <c r="E384" s="97" t="s">
        <v>833</v>
      </c>
      <c r="F384" s="80" t="s">
        <v>1150</v>
      </c>
      <c r="G384" s="4">
        <v>42308</v>
      </c>
      <c r="H384" s="4">
        <v>42348</v>
      </c>
      <c r="I384" s="80">
        <f>All_2[[#This Row],[Filled]]-All_2[[#This Row],[Vacant]]</f>
        <v>40</v>
      </c>
      <c r="J384" t="s">
        <v>1634</v>
      </c>
      <c r="L384" t="s">
        <v>2137</v>
      </c>
      <c r="M384" t="s">
        <v>2056</v>
      </c>
      <c r="N384" s="4">
        <v>42278</v>
      </c>
      <c r="O384" s="4">
        <v>42313</v>
      </c>
      <c r="P384" s="80">
        <f>All_2[[#This Row],[Filled]] - All_2[[#This Row],[Interview.Date]]</f>
        <v>35</v>
      </c>
      <c r="Q384" s="80">
        <f>All_2[[#This Row],[Filled]]-All_2[[#This Row],[Date.Received]]</f>
        <v>70</v>
      </c>
      <c r="R384" s="80">
        <f>All_2[[#This Row],[Days]] - All_2[[#This Row],[Interview.to.Move.in]]</f>
        <v>5</v>
      </c>
      <c r="S384" s="80" t="str">
        <f>IF(All_2[[#This Row],[M.O.Date]]&lt;&gt;"","no","Yes")</f>
        <v>no</v>
      </c>
      <c r="T384" s="80" t="str">
        <f ca="1">IF(All_2[[#This Row],[Length.of.Stay]]&gt;364,"Yes","no")</f>
        <v>no</v>
      </c>
      <c r="U384" s="4">
        <v>42704</v>
      </c>
      <c r="V384" s="80">
        <f ca="1">_xlfn.IFS(All_2[[#This Row],[M.O.Date]] = FALSE,TODAY()-All_2[[#This Row],[Filled]],All_2[[#This Row],[Extant]] = "no",All_2[[#This Row],[M.O.Date]] - All_2[[#This Row],[Filled]])</f>
        <v>356</v>
      </c>
      <c r="W384" t="s">
        <v>969</v>
      </c>
      <c r="X384" s="6"/>
      <c r="Y384" s="6"/>
      <c r="Z384" s="6"/>
      <c r="AA384" s="6"/>
      <c r="AB384" s="6"/>
      <c r="AC384" s="6"/>
      <c r="AD384" s="6">
        <v>1</v>
      </c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>
        <f t="shared" si="10"/>
        <v>2015</v>
      </c>
      <c r="AS384" s="6">
        <f t="shared" si="11"/>
        <v>12</v>
      </c>
    </row>
    <row r="385" spans="1:45">
      <c r="A385" t="s">
        <v>2136</v>
      </c>
      <c r="B385" t="s">
        <v>830</v>
      </c>
      <c r="C385" s="1">
        <v>417</v>
      </c>
      <c r="E385" s="97" t="s">
        <v>144</v>
      </c>
      <c r="F3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385" s="4">
        <v>42277</v>
      </c>
      <c r="H385" s="4">
        <v>42339</v>
      </c>
      <c r="I385" s="80">
        <f>All_2[[#This Row],[Filled]]-All_2[[#This Row],[Vacant]]</f>
        <v>62</v>
      </c>
      <c r="J385" t="s">
        <v>1634</v>
      </c>
      <c r="L385" t="s">
        <v>849</v>
      </c>
      <c r="M385" t="s">
        <v>1638</v>
      </c>
      <c r="N385" s="4">
        <v>42263</v>
      </c>
      <c r="O385" s="4">
        <v>42271</v>
      </c>
      <c r="P385" s="80">
        <f>All_2[[#This Row],[Filled]] - All_2[[#This Row],[Interview.Date]]</f>
        <v>68</v>
      </c>
      <c r="Q385" s="80">
        <f>All_2[[#This Row],[Filled]]-All_2[[#This Row],[Date.Received]]</f>
        <v>76</v>
      </c>
      <c r="R385" s="80">
        <f>All_2[[#This Row],[Days]] - All_2[[#This Row],[Interview.to.Move.in]]</f>
        <v>-6</v>
      </c>
      <c r="S385" s="80" t="str">
        <f>IF(All_2[[#This Row],[M.O.Date]]&lt;&gt;"","no","Yes")</f>
        <v>no</v>
      </c>
      <c r="T385" s="80" t="str">
        <f ca="1">IF(All_2[[#This Row],[Length.of.Stay]]&gt;364,"Yes","no")</f>
        <v>no</v>
      </c>
      <c r="U385" s="4">
        <v>42460</v>
      </c>
      <c r="V385" s="80">
        <f ca="1">_xlfn.IFS(All_2[[#This Row],[M.O.Date]] = FALSE,TODAY()-All_2[[#This Row],[Filled]],All_2[[#This Row],[Extant]] = "no",All_2[[#This Row],[M.O.Date]] - All_2[[#This Row],[Filled]])</f>
        <v>121</v>
      </c>
      <c r="W385" t="s">
        <v>969</v>
      </c>
      <c r="X385" s="6">
        <v>1</v>
      </c>
      <c r="Y385" s="6">
        <v>1</v>
      </c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>
        <f t="shared" si="10"/>
        <v>2015</v>
      </c>
      <c r="AS385" s="6">
        <f t="shared" si="11"/>
        <v>12</v>
      </c>
    </row>
    <row r="386" spans="1:45">
      <c r="A386" t="s">
        <v>2135</v>
      </c>
      <c r="B386" t="s">
        <v>15</v>
      </c>
      <c r="C386" s="1">
        <v>214</v>
      </c>
      <c r="E386" s="97" t="s">
        <v>695</v>
      </c>
      <c r="F3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86" s="4">
        <v>42277</v>
      </c>
      <c r="H386" s="4">
        <v>42324</v>
      </c>
      <c r="I386" s="80">
        <f>All_2[[#This Row],[Filled]]-All_2[[#This Row],[Vacant]]</f>
        <v>47</v>
      </c>
      <c r="J386" t="s">
        <v>1634</v>
      </c>
      <c r="L386" t="s">
        <v>2134</v>
      </c>
      <c r="M386" t="s">
        <v>1953</v>
      </c>
      <c r="N386" s="4">
        <v>42277</v>
      </c>
      <c r="O386" s="4">
        <v>42296</v>
      </c>
      <c r="P386" s="80">
        <f>All_2[[#This Row],[Filled]] - All_2[[#This Row],[Interview.Date]]</f>
        <v>28</v>
      </c>
      <c r="Q386" s="80">
        <f>All_2[[#This Row],[Filled]]-All_2[[#This Row],[Date.Received]]</f>
        <v>47</v>
      </c>
      <c r="R386" s="80">
        <f>All_2[[#This Row],[Days]] - All_2[[#This Row],[Interview.to.Move.in]]</f>
        <v>19</v>
      </c>
      <c r="S386" s="80" t="str">
        <f>IF(All_2[[#This Row],[M.O.Date]]&lt;&gt;"","no","Yes")</f>
        <v>no</v>
      </c>
      <c r="T386" s="80" t="str">
        <f ca="1">IF(All_2[[#This Row],[Length.of.Stay]]&gt;364,"Yes","no")</f>
        <v>Yes</v>
      </c>
      <c r="U386" s="4">
        <v>43390</v>
      </c>
      <c r="V386" s="80">
        <f ca="1">_xlfn.IFS(All_2[[#This Row],[M.O.Date]] = FALSE,TODAY()-All_2[[#This Row],[Filled]],All_2[[#This Row],[Extant]] = "no",All_2[[#This Row],[M.O.Date]] - All_2[[#This Row],[Filled]])</f>
        <v>1066</v>
      </c>
      <c r="W386" t="s">
        <v>980</v>
      </c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>
        <v>1</v>
      </c>
      <c r="AJ386" s="6"/>
      <c r="AK386" s="6"/>
      <c r="AL386" s="6"/>
      <c r="AM386" s="6">
        <v>1</v>
      </c>
      <c r="AN386" s="6"/>
      <c r="AO386" s="6"/>
      <c r="AP386" s="6"/>
      <c r="AQ386" s="6"/>
      <c r="AR386" s="6">
        <f t="shared" ref="AR386:AR449" si="12">YEAR(H386)</f>
        <v>2015</v>
      </c>
      <c r="AS386" s="6">
        <f t="shared" ref="AS386:AS449" si="13">MONTH(H386)</f>
        <v>11</v>
      </c>
    </row>
    <row r="387" spans="1:45">
      <c r="A387" t="s">
        <v>2133</v>
      </c>
      <c r="B387" t="s">
        <v>15</v>
      </c>
      <c r="C387" s="1">
        <v>514</v>
      </c>
      <c r="E387" s="97" t="s">
        <v>695</v>
      </c>
      <c r="F3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87" s="4">
        <v>42308</v>
      </c>
      <c r="H387" s="4">
        <v>42324</v>
      </c>
      <c r="I387" s="80">
        <f>All_2[[#This Row],[Filled]]-All_2[[#This Row],[Vacant]]</f>
        <v>16</v>
      </c>
      <c r="J387" t="s">
        <v>1634</v>
      </c>
      <c r="L387" t="s">
        <v>2132</v>
      </c>
      <c r="M387" t="s">
        <v>2097</v>
      </c>
      <c r="N387" s="4">
        <v>42277</v>
      </c>
      <c r="O387" s="4">
        <v>42296</v>
      </c>
      <c r="P387" s="80">
        <f>All_2[[#This Row],[Filled]] - All_2[[#This Row],[Interview.Date]]</f>
        <v>28</v>
      </c>
      <c r="Q387" s="80">
        <f>All_2[[#This Row],[Filled]]-All_2[[#This Row],[Date.Received]]</f>
        <v>47</v>
      </c>
      <c r="R387" s="80">
        <f>All_2[[#This Row],[Days]] - All_2[[#This Row],[Interview.to.Move.in]]</f>
        <v>-12</v>
      </c>
      <c r="S387" s="80" t="str">
        <f>IF(All_2[[#This Row],[M.O.Date]]&lt;&gt;"","no","Yes")</f>
        <v>no</v>
      </c>
      <c r="T387" s="80" t="str">
        <f ca="1">IF(All_2[[#This Row],[Length.of.Stay]]&gt;364,"Yes","no")</f>
        <v>Yes</v>
      </c>
      <c r="U387" s="4">
        <v>43251</v>
      </c>
      <c r="V387" s="80">
        <f ca="1">_xlfn.IFS(All_2[[#This Row],[M.O.Date]] = FALSE,TODAY()-All_2[[#This Row],[Filled]],All_2[[#This Row],[Extant]] = "no",All_2[[#This Row],[M.O.Date]] - All_2[[#This Row],[Filled]])</f>
        <v>927</v>
      </c>
      <c r="W387" t="s">
        <v>969</v>
      </c>
      <c r="X387" s="6"/>
      <c r="Y387" s="6">
        <v>1</v>
      </c>
      <c r="Z387" s="6"/>
      <c r="AA387" s="6"/>
      <c r="AB387" s="6"/>
      <c r="AC387" s="6"/>
      <c r="AD387" s="6"/>
      <c r="AE387" s="6"/>
      <c r="AF387" s="6"/>
      <c r="AG387" s="6"/>
      <c r="AH387" s="6">
        <v>1</v>
      </c>
      <c r="AI387" s="6"/>
      <c r="AJ387" s="6"/>
      <c r="AK387" s="6"/>
      <c r="AL387" s="6">
        <v>1</v>
      </c>
      <c r="AM387" s="6"/>
      <c r="AN387" s="6"/>
      <c r="AO387" s="6"/>
      <c r="AP387" s="6"/>
      <c r="AQ387" s="6"/>
      <c r="AR387" s="6">
        <f t="shared" si="12"/>
        <v>2015</v>
      </c>
      <c r="AS387" s="6">
        <f t="shared" si="13"/>
        <v>11</v>
      </c>
    </row>
    <row r="388" spans="1:45">
      <c r="A388" t="s">
        <v>2131</v>
      </c>
      <c r="B388" t="s">
        <v>26</v>
      </c>
      <c r="C388" s="1">
        <v>317</v>
      </c>
      <c r="E388" s="97" t="s">
        <v>966</v>
      </c>
      <c r="F3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88" s="4">
        <v>42216</v>
      </c>
      <c r="H388" s="4">
        <v>42323</v>
      </c>
      <c r="I388" s="80">
        <f>All_2[[#This Row],[Filled]]-All_2[[#This Row],[Vacant]]</f>
        <v>107</v>
      </c>
      <c r="J388" t="s">
        <v>1634</v>
      </c>
      <c r="L388" t="s">
        <v>2130</v>
      </c>
      <c r="M388" t="s">
        <v>2078</v>
      </c>
      <c r="N388" s="4">
        <v>42278</v>
      </c>
      <c r="O388" s="4">
        <v>42291</v>
      </c>
      <c r="P388" s="80">
        <f>All_2[[#This Row],[Filled]] - All_2[[#This Row],[Interview.Date]]</f>
        <v>32</v>
      </c>
      <c r="Q388" s="80">
        <f>All_2[[#This Row],[Filled]]-All_2[[#This Row],[Date.Received]]</f>
        <v>45</v>
      </c>
      <c r="R388" s="80">
        <f>All_2[[#This Row],[Days]] - All_2[[#This Row],[Interview.to.Move.in]]</f>
        <v>75</v>
      </c>
      <c r="S388" s="80" t="str">
        <f>IF(All_2[[#This Row],[M.O.Date]]&lt;&gt;"","no","Yes")</f>
        <v>no</v>
      </c>
      <c r="T388" s="80" t="str">
        <f ca="1">IF(All_2[[#This Row],[Length.of.Stay]]&gt;364,"Yes","no")</f>
        <v>Yes</v>
      </c>
      <c r="U388" s="4">
        <v>42704</v>
      </c>
      <c r="V388" s="80">
        <f ca="1">_xlfn.IFS(All_2[[#This Row],[M.O.Date]] = FALSE,TODAY()-All_2[[#This Row],[Filled]],All_2[[#This Row],[Extant]] = "no",All_2[[#This Row],[M.O.Date]] - All_2[[#This Row],[Filled]])</f>
        <v>381</v>
      </c>
      <c r="W388" t="s">
        <v>1123</v>
      </c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>
        <f t="shared" si="12"/>
        <v>2015</v>
      </c>
      <c r="AS388" s="6">
        <f t="shared" si="13"/>
        <v>11</v>
      </c>
    </row>
    <row r="389" spans="1:45">
      <c r="A389" t="s">
        <v>2129</v>
      </c>
      <c r="B389" t="s">
        <v>15</v>
      </c>
      <c r="C389" s="1">
        <v>317</v>
      </c>
      <c r="E389" s="97" t="s">
        <v>695</v>
      </c>
      <c r="F3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89" s="4">
        <v>42247</v>
      </c>
      <c r="H389" s="4">
        <v>42320</v>
      </c>
      <c r="I389" s="80">
        <f>All_2[[#This Row],[Filled]]-All_2[[#This Row],[Vacant]]</f>
        <v>73</v>
      </c>
      <c r="J389" t="s">
        <v>1634</v>
      </c>
      <c r="L389" t="s">
        <v>1914</v>
      </c>
      <c r="M389" t="s">
        <v>1638</v>
      </c>
      <c r="N389" s="4">
        <v>42277</v>
      </c>
      <c r="O389" s="4">
        <v>42296</v>
      </c>
      <c r="P389" s="80">
        <f>All_2[[#This Row],[Filled]] - All_2[[#This Row],[Interview.Date]]</f>
        <v>24</v>
      </c>
      <c r="Q389" s="80">
        <f>All_2[[#This Row],[Filled]]-All_2[[#This Row],[Date.Received]]</f>
        <v>43</v>
      </c>
      <c r="R389" s="80">
        <f>All_2[[#This Row],[Days]] - All_2[[#This Row],[Interview.to.Move.in]]</f>
        <v>49</v>
      </c>
      <c r="S389" s="80" t="str">
        <f>IF(All_2[[#This Row],[M.O.Date]]&lt;&gt;"","no","Yes")</f>
        <v>no</v>
      </c>
      <c r="T389" s="80" t="str">
        <f ca="1">IF(All_2[[#This Row],[Length.of.Stay]]&gt;364,"Yes","no")</f>
        <v>Yes</v>
      </c>
      <c r="U389" s="4">
        <v>43555</v>
      </c>
      <c r="V389" s="80">
        <f ca="1">_xlfn.IFS(All_2[[#This Row],[M.O.Date]] = FALSE,TODAY()-All_2[[#This Row],[Filled]],All_2[[#This Row],[Extant]] = "no",All_2[[#This Row],[M.O.Date]] - All_2[[#This Row],[Filled]])</f>
        <v>1235</v>
      </c>
      <c r="W389" t="s">
        <v>1003</v>
      </c>
      <c r="X389" s="6"/>
      <c r="Y389" s="6">
        <v>1</v>
      </c>
      <c r="Z389" s="6"/>
      <c r="AA389" s="6"/>
      <c r="AB389" s="6"/>
      <c r="AC389" s="6"/>
      <c r="AD389" s="6"/>
      <c r="AE389" s="6"/>
      <c r="AF389" s="6"/>
      <c r="AG389" s="6"/>
      <c r="AH389" s="6"/>
      <c r="AI389" s="6">
        <v>1</v>
      </c>
      <c r="AJ389" s="6"/>
      <c r="AK389" s="6"/>
      <c r="AL389" s="6"/>
      <c r="AM389" s="6"/>
      <c r="AN389" s="6"/>
      <c r="AO389" s="6">
        <v>1</v>
      </c>
      <c r="AP389" s="6"/>
      <c r="AQ389" s="6"/>
      <c r="AR389" s="6">
        <f t="shared" si="12"/>
        <v>2015</v>
      </c>
      <c r="AS389" s="6">
        <f t="shared" si="13"/>
        <v>11</v>
      </c>
    </row>
    <row r="390" spans="1:45">
      <c r="A390" t="s">
        <v>2128</v>
      </c>
      <c r="B390" t="s">
        <v>15</v>
      </c>
      <c r="C390" s="1">
        <v>210</v>
      </c>
      <c r="E390" s="97" t="s">
        <v>695</v>
      </c>
      <c r="F3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0" s="4">
        <v>42247</v>
      </c>
      <c r="H390" s="4">
        <v>42320</v>
      </c>
      <c r="I390" s="80">
        <f>All_2[[#This Row],[Filled]]-All_2[[#This Row],[Vacant]]</f>
        <v>73</v>
      </c>
      <c r="J390" t="s">
        <v>1634</v>
      </c>
      <c r="L390" t="s">
        <v>2127</v>
      </c>
      <c r="M390" t="s">
        <v>2097</v>
      </c>
      <c r="N390" s="4">
        <v>42277</v>
      </c>
      <c r="O390" s="4">
        <v>42296</v>
      </c>
      <c r="P390" s="80">
        <f>All_2[[#This Row],[Filled]] - All_2[[#This Row],[Interview.Date]]</f>
        <v>24</v>
      </c>
      <c r="Q390" s="80">
        <f>All_2[[#This Row],[Filled]]-All_2[[#This Row],[Date.Received]]</f>
        <v>43</v>
      </c>
      <c r="R390" s="80">
        <f>All_2[[#This Row],[Days]] - All_2[[#This Row],[Interview.to.Move.in]]</f>
        <v>49</v>
      </c>
      <c r="S390" s="80" t="str">
        <f>IF(All_2[[#This Row],[M.O.Date]]&lt;&gt;"","no","Yes")</f>
        <v>Yes</v>
      </c>
      <c r="T390" s="80" t="str">
        <f ca="1">IF(All_2[[#This Row],[Length.of.Stay]]&gt;364,"Yes","no")</f>
        <v>Yes</v>
      </c>
      <c r="V390" s="80">
        <f ca="1">_xlfn.IFS(All_2[[#This Row],[M.O.Date]] = FALSE,TODAY()-All_2[[#This Row],[Filled]],All_2[[#This Row],[Extant]] = "no",All_2[[#This Row],[M.O.Date]] - All_2[[#This Row],[Filled]])</f>
        <v>1541</v>
      </c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>
        <v>1</v>
      </c>
      <c r="AJ390" s="6"/>
      <c r="AK390" s="6"/>
      <c r="AL390" s="6"/>
      <c r="AM390" s="6">
        <v>1</v>
      </c>
      <c r="AN390" s="6"/>
      <c r="AO390" s="6"/>
      <c r="AP390" s="6"/>
      <c r="AQ390" s="6"/>
      <c r="AR390" s="6">
        <f t="shared" si="12"/>
        <v>2015</v>
      </c>
      <c r="AS390" s="6">
        <f t="shared" si="13"/>
        <v>11</v>
      </c>
    </row>
    <row r="391" spans="1:45">
      <c r="A391" t="s">
        <v>2126</v>
      </c>
      <c r="B391" t="s">
        <v>15</v>
      </c>
      <c r="C391" s="1">
        <v>522</v>
      </c>
      <c r="E391" s="97" t="s">
        <v>695</v>
      </c>
      <c r="F3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1" s="4">
        <v>42216</v>
      </c>
      <c r="H391" s="4">
        <v>42318</v>
      </c>
      <c r="I391" s="80">
        <f>All_2[[#This Row],[Filled]]-All_2[[#This Row],[Vacant]]</f>
        <v>102</v>
      </c>
      <c r="J391" t="s">
        <v>1634</v>
      </c>
      <c r="L391" t="s">
        <v>914</v>
      </c>
      <c r="M391" t="s">
        <v>1638</v>
      </c>
      <c r="N391" s="4">
        <v>42277</v>
      </c>
      <c r="O391" s="4">
        <v>42296</v>
      </c>
      <c r="P391" s="80">
        <f>All_2[[#This Row],[Filled]] - All_2[[#This Row],[Interview.Date]]</f>
        <v>22</v>
      </c>
      <c r="Q391" s="80">
        <f>All_2[[#This Row],[Filled]]-All_2[[#This Row],[Date.Received]]</f>
        <v>41</v>
      </c>
      <c r="R391" s="80">
        <f>All_2[[#This Row],[Days]] - All_2[[#This Row],[Interview.to.Move.in]]</f>
        <v>80</v>
      </c>
      <c r="S391" s="80" t="str">
        <f>IF(All_2[[#This Row],[M.O.Date]]&lt;&gt;"","no","Yes")</f>
        <v>no</v>
      </c>
      <c r="T391" s="80" t="str">
        <f ca="1">IF(All_2[[#This Row],[Length.of.Stay]]&gt;364,"Yes","no")</f>
        <v>Yes</v>
      </c>
      <c r="U391" s="4">
        <v>43496</v>
      </c>
      <c r="V391" s="80">
        <f ca="1">_xlfn.IFS(All_2[[#This Row],[M.O.Date]] = FALSE,TODAY()-All_2[[#This Row],[Filled]],All_2[[#This Row],[Extant]] = "no",All_2[[#This Row],[M.O.Date]] - All_2[[#This Row],[Filled]])</f>
        <v>1178</v>
      </c>
      <c r="W391" t="s">
        <v>969</v>
      </c>
      <c r="X391" s="6"/>
      <c r="Y391" s="6">
        <v>1</v>
      </c>
      <c r="Z391" s="6"/>
      <c r="AA391" s="6"/>
      <c r="AB391" s="6"/>
      <c r="AC391" s="6"/>
      <c r="AD391" s="6"/>
      <c r="AE391" s="6"/>
      <c r="AF391" s="6"/>
      <c r="AG391" s="6"/>
      <c r="AH391" s="6"/>
      <c r="AI391" s="6">
        <v>1</v>
      </c>
      <c r="AJ391" s="6"/>
      <c r="AK391" s="6"/>
      <c r="AL391" s="6"/>
      <c r="AM391" s="6">
        <v>1</v>
      </c>
      <c r="AN391" s="6"/>
      <c r="AO391" s="6"/>
      <c r="AP391" s="6"/>
      <c r="AQ391" s="6"/>
      <c r="AR391" s="6">
        <f t="shared" si="12"/>
        <v>2015</v>
      </c>
      <c r="AS391" s="6">
        <f t="shared" si="13"/>
        <v>11</v>
      </c>
    </row>
    <row r="392" spans="1:45">
      <c r="A392" t="s">
        <v>2125</v>
      </c>
      <c r="B392" t="s">
        <v>15</v>
      </c>
      <c r="C392" s="1">
        <v>411</v>
      </c>
      <c r="E392" s="97" t="s">
        <v>695</v>
      </c>
      <c r="F3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2" s="4">
        <v>42247</v>
      </c>
      <c r="H392" s="4">
        <v>42317</v>
      </c>
      <c r="I392" s="80">
        <f>All_2[[#This Row],[Filled]]-All_2[[#This Row],[Vacant]]</f>
        <v>70</v>
      </c>
      <c r="J392" t="s">
        <v>1634</v>
      </c>
      <c r="L392" t="s">
        <v>1914</v>
      </c>
      <c r="M392" t="s">
        <v>1638</v>
      </c>
      <c r="N392" s="4">
        <v>42277</v>
      </c>
      <c r="O392" s="4">
        <v>42296</v>
      </c>
      <c r="P392" s="80">
        <f>All_2[[#This Row],[Filled]] - All_2[[#This Row],[Interview.Date]]</f>
        <v>21</v>
      </c>
      <c r="Q392" s="80">
        <f>All_2[[#This Row],[Filled]]-All_2[[#This Row],[Date.Received]]</f>
        <v>40</v>
      </c>
      <c r="R392" s="80">
        <f>All_2[[#This Row],[Days]] - All_2[[#This Row],[Interview.to.Move.in]]</f>
        <v>49</v>
      </c>
      <c r="S392" s="80" t="str">
        <f>IF(All_2[[#This Row],[M.O.Date]]&lt;&gt;"","no","Yes")</f>
        <v>no</v>
      </c>
      <c r="T392" s="80" t="str">
        <f ca="1">IF(All_2[[#This Row],[Length.of.Stay]]&gt;364,"Yes","no")</f>
        <v>no</v>
      </c>
      <c r="U392" s="4">
        <v>42400</v>
      </c>
      <c r="V392" s="80">
        <f ca="1">_xlfn.IFS(All_2[[#This Row],[M.O.Date]] = FALSE,TODAY()-All_2[[#This Row],[Filled]],All_2[[#This Row],[Extant]] = "no",All_2[[#This Row],[M.O.Date]] - All_2[[#This Row],[Filled]])</f>
        <v>83</v>
      </c>
      <c r="W392" t="s">
        <v>1003</v>
      </c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>
        <f t="shared" si="12"/>
        <v>2015</v>
      </c>
      <c r="AS392" s="6">
        <f t="shared" si="13"/>
        <v>11</v>
      </c>
    </row>
    <row r="393" spans="1:45">
      <c r="A393" t="s">
        <v>2124</v>
      </c>
      <c r="B393" t="s">
        <v>15</v>
      </c>
      <c r="C393" s="1">
        <v>523</v>
      </c>
      <c r="E393" s="97" t="s">
        <v>695</v>
      </c>
      <c r="F3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3" s="4">
        <v>42216</v>
      </c>
      <c r="H393" s="4">
        <v>42313</v>
      </c>
      <c r="I393" s="80">
        <f>All_2[[#This Row],[Filled]]-All_2[[#This Row],[Vacant]]</f>
        <v>97</v>
      </c>
      <c r="J393" t="s">
        <v>1634</v>
      </c>
      <c r="L393" t="s">
        <v>914</v>
      </c>
      <c r="M393" t="s">
        <v>1638</v>
      </c>
      <c r="N393" s="4">
        <v>42277</v>
      </c>
      <c r="O393" s="4">
        <v>42296</v>
      </c>
      <c r="P393" s="80">
        <f>All_2[[#This Row],[Filled]] - All_2[[#This Row],[Interview.Date]]</f>
        <v>17</v>
      </c>
      <c r="Q393" s="80">
        <f>All_2[[#This Row],[Filled]]-All_2[[#This Row],[Date.Received]]</f>
        <v>36</v>
      </c>
      <c r="R393" s="80">
        <f>All_2[[#This Row],[Days]] - All_2[[#This Row],[Interview.to.Move.in]]</f>
        <v>80</v>
      </c>
      <c r="S393" s="80" t="str">
        <f>IF(All_2[[#This Row],[M.O.Date]]&lt;&gt;"","no","Yes")</f>
        <v>no</v>
      </c>
      <c r="T393" s="80" t="str">
        <f ca="1">IF(All_2[[#This Row],[Length.of.Stay]]&gt;364,"Yes","no")</f>
        <v>Yes</v>
      </c>
      <c r="U393" s="4">
        <v>43008</v>
      </c>
      <c r="V393" s="80">
        <f ca="1">_xlfn.IFS(All_2[[#This Row],[M.O.Date]] = FALSE,TODAY()-All_2[[#This Row],[Filled]],All_2[[#This Row],[Extant]] = "no",All_2[[#This Row],[M.O.Date]] - All_2[[#This Row],[Filled]])</f>
        <v>695</v>
      </c>
      <c r="W393" t="s">
        <v>969</v>
      </c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>
        <v>1</v>
      </c>
      <c r="AJ393" s="6"/>
      <c r="AK393" s="6"/>
      <c r="AL393" s="6"/>
      <c r="AM393" s="6"/>
      <c r="AN393" s="6"/>
      <c r="AO393" s="6">
        <v>1</v>
      </c>
      <c r="AP393" s="6"/>
      <c r="AQ393" s="6"/>
      <c r="AR393" s="6">
        <f t="shared" si="12"/>
        <v>2015</v>
      </c>
      <c r="AS393" s="6">
        <f t="shared" si="13"/>
        <v>11</v>
      </c>
    </row>
    <row r="394" spans="1:45">
      <c r="A394" t="s">
        <v>2123</v>
      </c>
      <c r="B394" t="s">
        <v>15</v>
      </c>
      <c r="C394" s="1">
        <v>515</v>
      </c>
      <c r="E394" s="97" t="s">
        <v>826</v>
      </c>
      <c r="F3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4" s="4">
        <v>42247</v>
      </c>
      <c r="H394" s="4">
        <v>42311</v>
      </c>
      <c r="I394" s="80">
        <f>All_2[[#This Row],[Filled]]-All_2[[#This Row],[Vacant]]</f>
        <v>64</v>
      </c>
      <c r="J394" t="s">
        <v>1634</v>
      </c>
      <c r="L394" t="s">
        <v>1984</v>
      </c>
      <c r="M394" t="s">
        <v>636</v>
      </c>
      <c r="N394" s="4">
        <v>42244</v>
      </c>
      <c r="O394" s="4">
        <v>42271</v>
      </c>
      <c r="P394" s="80">
        <f>All_2[[#This Row],[Filled]] - All_2[[#This Row],[Interview.Date]]</f>
        <v>40</v>
      </c>
      <c r="Q394" s="80">
        <f>All_2[[#This Row],[Filled]]-All_2[[#This Row],[Date.Received]]</f>
        <v>67</v>
      </c>
      <c r="R394" s="80">
        <f>All_2[[#This Row],[Days]] - All_2[[#This Row],[Interview.to.Move.in]]</f>
        <v>24</v>
      </c>
      <c r="S394" s="80" t="str">
        <f>IF(All_2[[#This Row],[M.O.Date]]&lt;&gt;"","no","Yes")</f>
        <v>no</v>
      </c>
      <c r="T394" s="80" t="str">
        <f ca="1">IF(All_2[[#This Row],[Length.of.Stay]]&gt;364,"Yes","no")</f>
        <v>Yes</v>
      </c>
      <c r="U394" s="4">
        <v>43039</v>
      </c>
      <c r="V394" s="80">
        <f ca="1">_xlfn.IFS(All_2[[#This Row],[M.O.Date]] = FALSE,TODAY()-All_2[[#This Row],[Filled]],All_2[[#This Row],[Extant]] = "no",All_2[[#This Row],[M.O.Date]] - All_2[[#This Row],[Filled]])</f>
        <v>728</v>
      </c>
      <c r="W394" t="s">
        <v>980</v>
      </c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>
        <v>1</v>
      </c>
      <c r="AI394" s="6"/>
      <c r="AJ394" s="6"/>
      <c r="AK394" s="6"/>
      <c r="AL394" s="6"/>
      <c r="AM394" s="6"/>
      <c r="AN394" s="6"/>
      <c r="AO394" s="6">
        <v>1</v>
      </c>
      <c r="AP394" s="6"/>
      <c r="AQ394" s="6"/>
      <c r="AR394" s="6">
        <f t="shared" si="12"/>
        <v>2015</v>
      </c>
      <c r="AS394" s="6">
        <f t="shared" si="13"/>
        <v>11</v>
      </c>
    </row>
    <row r="395" spans="1:45">
      <c r="A395" t="s">
        <v>2122</v>
      </c>
      <c r="B395" t="s">
        <v>15</v>
      </c>
      <c r="C395" s="1">
        <v>406</v>
      </c>
      <c r="E395" s="97" t="s">
        <v>695</v>
      </c>
      <c r="F3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5" s="4">
        <v>42247</v>
      </c>
      <c r="H395" s="4">
        <v>42311</v>
      </c>
      <c r="I395" s="80">
        <f>All_2[[#This Row],[Filled]]-All_2[[#This Row],[Vacant]]</f>
        <v>64</v>
      </c>
      <c r="J395" t="s">
        <v>1634</v>
      </c>
      <c r="L395" t="s">
        <v>1914</v>
      </c>
      <c r="M395" t="s">
        <v>1638</v>
      </c>
      <c r="N395" s="4">
        <v>42277</v>
      </c>
      <c r="O395" s="4">
        <v>42296</v>
      </c>
      <c r="P395" s="80">
        <f>All_2[[#This Row],[Filled]] - All_2[[#This Row],[Interview.Date]]</f>
        <v>15</v>
      </c>
      <c r="Q395" s="80">
        <f>All_2[[#This Row],[Filled]]-All_2[[#This Row],[Date.Received]]</f>
        <v>34</v>
      </c>
      <c r="R395" s="80">
        <f>All_2[[#This Row],[Days]] - All_2[[#This Row],[Interview.to.Move.in]]</f>
        <v>49</v>
      </c>
      <c r="S395" s="80" t="str">
        <f>IF(All_2[[#This Row],[M.O.Date]]&lt;&gt;"","no","Yes")</f>
        <v>no</v>
      </c>
      <c r="T395" s="80" t="str">
        <f ca="1">IF(All_2[[#This Row],[Length.of.Stay]]&gt;364,"Yes","no")</f>
        <v>no</v>
      </c>
      <c r="U395" s="4">
        <v>42613</v>
      </c>
      <c r="V395" s="80">
        <f ca="1">_xlfn.IFS(All_2[[#This Row],[M.O.Date]] = FALSE,TODAY()-All_2[[#This Row],[Filled]],All_2[[#This Row],[Extant]] = "no",All_2[[#This Row],[M.O.Date]] - All_2[[#This Row],[Filled]])</f>
        <v>302</v>
      </c>
      <c r="W395" t="s">
        <v>980</v>
      </c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>
        <f t="shared" si="12"/>
        <v>2015</v>
      </c>
      <c r="AS395" s="6">
        <f t="shared" si="13"/>
        <v>11</v>
      </c>
    </row>
    <row r="396" spans="1:45">
      <c r="A396" t="s">
        <v>2121</v>
      </c>
      <c r="B396" t="s">
        <v>15</v>
      </c>
      <c r="C396" s="1">
        <v>501</v>
      </c>
      <c r="E396" s="97" t="s">
        <v>826</v>
      </c>
      <c r="F3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6" s="4">
        <v>42247</v>
      </c>
      <c r="H396" s="4">
        <v>42311</v>
      </c>
      <c r="I396" s="80">
        <f>All_2[[#This Row],[Filled]]-All_2[[#This Row],[Vacant]]</f>
        <v>64</v>
      </c>
      <c r="J396" t="s">
        <v>1634</v>
      </c>
      <c r="L396" t="s">
        <v>2120</v>
      </c>
      <c r="M396" t="s">
        <v>1415</v>
      </c>
      <c r="N396" s="4">
        <v>42244</v>
      </c>
      <c r="O396" s="4">
        <v>42290</v>
      </c>
      <c r="P396" s="80">
        <f>All_2[[#This Row],[Filled]] - All_2[[#This Row],[Interview.Date]]</f>
        <v>21</v>
      </c>
      <c r="Q396" s="80">
        <f>All_2[[#This Row],[Filled]]-All_2[[#This Row],[Date.Received]]</f>
        <v>67</v>
      </c>
      <c r="R396" s="80">
        <f>All_2[[#This Row],[Days]] - All_2[[#This Row],[Interview.to.Move.in]]</f>
        <v>43</v>
      </c>
      <c r="S396" s="80" t="str">
        <f>IF(All_2[[#This Row],[M.O.Date]]&lt;&gt;"","no","Yes")</f>
        <v>Yes</v>
      </c>
      <c r="T396" s="80" t="str">
        <f ca="1">IF(All_2[[#This Row],[Length.of.Stay]]&gt;364,"Yes","no")</f>
        <v>Yes</v>
      </c>
      <c r="V396" s="80">
        <f ca="1">_xlfn.IFS(All_2[[#This Row],[M.O.Date]] = FALSE,TODAY()-All_2[[#This Row],[Filled]],All_2[[#This Row],[Extant]] = "no",All_2[[#This Row],[M.O.Date]] - All_2[[#This Row],[Filled]])</f>
        <v>1550</v>
      </c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>
        <v>1</v>
      </c>
      <c r="AI396" s="6"/>
      <c r="AJ396" s="6"/>
      <c r="AK396" s="6"/>
      <c r="AL396" s="6"/>
      <c r="AM396" s="6">
        <v>1</v>
      </c>
      <c r="AN396" s="6"/>
      <c r="AO396" s="6"/>
      <c r="AP396" s="6"/>
      <c r="AQ396" s="6"/>
      <c r="AR396" s="6">
        <f t="shared" si="12"/>
        <v>2015</v>
      </c>
      <c r="AS396" s="6">
        <f t="shared" si="13"/>
        <v>11</v>
      </c>
    </row>
    <row r="397" spans="1:45">
      <c r="A397" t="s">
        <v>2119</v>
      </c>
      <c r="B397" t="s">
        <v>26</v>
      </c>
      <c r="C397" s="1">
        <v>207</v>
      </c>
      <c r="E397" s="97" t="s">
        <v>966</v>
      </c>
      <c r="F3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7" s="4">
        <v>42277</v>
      </c>
      <c r="H397" s="4">
        <v>42309</v>
      </c>
      <c r="I397" s="80">
        <f>All_2[[#This Row],[Filled]]-All_2[[#This Row],[Vacant]]</f>
        <v>32</v>
      </c>
      <c r="J397" t="s">
        <v>1634</v>
      </c>
      <c r="L397" t="s">
        <v>119</v>
      </c>
      <c r="M397" t="s">
        <v>1734</v>
      </c>
      <c r="N397" s="4">
        <v>42194</v>
      </c>
      <c r="O397" s="4">
        <v>42207</v>
      </c>
      <c r="P397" s="80">
        <f>All_2[[#This Row],[Filled]] - All_2[[#This Row],[Interview.Date]]</f>
        <v>102</v>
      </c>
      <c r="Q397" s="80">
        <f>All_2[[#This Row],[Filled]]-All_2[[#This Row],[Date.Received]]</f>
        <v>115</v>
      </c>
      <c r="R397" s="80">
        <f>All_2[[#This Row],[Days]] - All_2[[#This Row],[Interview.to.Move.in]]</f>
        <v>-70</v>
      </c>
      <c r="S397" s="80" t="str">
        <f>IF(All_2[[#This Row],[M.O.Date]]&lt;&gt;"","no","Yes")</f>
        <v>Yes</v>
      </c>
      <c r="T397" s="80" t="str">
        <f ca="1">IF(All_2[[#This Row],[Length.of.Stay]]&gt;364,"Yes","no")</f>
        <v>Yes</v>
      </c>
      <c r="V397" s="80">
        <f ca="1">_xlfn.IFS(All_2[[#This Row],[M.O.Date]] = FALSE,TODAY()-All_2[[#This Row],[Filled]],All_2[[#This Row],[Extant]] = "no",All_2[[#This Row],[M.O.Date]] - All_2[[#This Row],[Filled]])</f>
        <v>1552</v>
      </c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>
        <v>1</v>
      </c>
      <c r="AI397" s="6"/>
      <c r="AJ397" s="6"/>
      <c r="AK397" s="6"/>
      <c r="AL397" s="6"/>
      <c r="AM397" s="6">
        <v>1</v>
      </c>
      <c r="AN397" s="6"/>
      <c r="AO397" s="6"/>
      <c r="AP397" s="6"/>
      <c r="AQ397" s="6"/>
      <c r="AR397" s="6">
        <f t="shared" si="12"/>
        <v>2015</v>
      </c>
      <c r="AS397" s="6">
        <f t="shared" si="13"/>
        <v>11</v>
      </c>
    </row>
    <row r="398" spans="1:45">
      <c r="A398" t="s">
        <v>2118</v>
      </c>
      <c r="B398" t="s">
        <v>15</v>
      </c>
      <c r="C398" s="1">
        <v>504</v>
      </c>
      <c r="E398" s="97" t="s">
        <v>695</v>
      </c>
      <c r="F3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8" s="4">
        <v>42216</v>
      </c>
      <c r="H398" s="4">
        <v>42306</v>
      </c>
      <c r="I398" s="80">
        <f>All_2[[#This Row],[Filled]]-All_2[[#This Row],[Vacant]]</f>
        <v>90</v>
      </c>
      <c r="J398" t="s">
        <v>1634</v>
      </c>
      <c r="L398" t="s">
        <v>111</v>
      </c>
      <c r="M398" t="s">
        <v>2034</v>
      </c>
      <c r="N398" s="4">
        <v>42277</v>
      </c>
      <c r="O398" s="4">
        <v>42296</v>
      </c>
      <c r="P398" s="80">
        <f>All_2[[#This Row],[Filled]] - All_2[[#This Row],[Interview.Date]]</f>
        <v>10</v>
      </c>
      <c r="Q398" s="80">
        <f>All_2[[#This Row],[Filled]]-All_2[[#This Row],[Date.Received]]</f>
        <v>29</v>
      </c>
      <c r="R398" s="80">
        <f>All_2[[#This Row],[Days]] - All_2[[#This Row],[Interview.to.Move.in]]</f>
        <v>80</v>
      </c>
      <c r="S398" s="80" t="str">
        <f>IF(All_2[[#This Row],[M.O.Date]]&lt;&gt;"","no","Yes")</f>
        <v>Yes</v>
      </c>
      <c r="T398" s="80" t="str">
        <f ca="1">IF(All_2[[#This Row],[Length.of.Stay]]&gt;364,"Yes","no")</f>
        <v>Yes</v>
      </c>
      <c r="V398" s="80">
        <f ca="1">_xlfn.IFS(All_2[[#This Row],[M.O.Date]] = FALSE,TODAY()-All_2[[#This Row],[Filled]],All_2[[#This Row],[Extant]] = "no",All_2[[#This Row],[M.O.Date]] - All_2[[#This Row],[Filled]])</f>
        <v>1555</v>
      </c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>
        <v>1</v>
      </c>
      <c r="AI398" s="6"/>
      <c r="AJ398" s="6"/>
      <c r="AK398" s="6"/>
      <c r="AL398" s="6"/>
      <c r="AM398" s="6">
        <v>1</v>
      </c>
      <c r="AN398" s="6"/>
      <c r="AO398" s="6"/>
      <c r="AP398" s="6"/>
      <c r="AQ398" s="6"/>
      <c r="AR398" s="6">
        <f t="shared" si="12"/>
        <v>2015</v>
      </c>
      <c r="AS398" s="6">
        <f t="shared" si="13"/>
        <v>10</v>
      </c>
    </row>
    <row r="399" spans="1:45">
      <c r="A399" t="s">
        <v>2117</v>
      </c>
      <c r="B399" t="s">
        <v>37</v>
      </c>
      <c r="C399" s="1">
        <v>307</v>
      </c>
      <c r="D399" s="1">
        <v>3210</v>
      </c>
      <c r="E399" s="97" t="s">
        <v>695</v>
      </c>
      <c r="F3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399" s="4">
        <v>42216</v>
      </c>
      <c r="H399" s="4">
        <v>42297</v>
      </c>
      <c r="I399" s="80">
        <f>All_2[[#This Row],[Filled]]-All_2[[#This Row],[Vacant]]</f>
        <v>81</v>
      </c>
      <c r="J399" t="s">
        <v>1634</v>
      </c>
      <c r="K399" s="89"/>
      <c r="L399" s="89" t="s">
        <v>1914</v>
      </c>
      <c r="M399" t="s">
        <v>1638</v>
      </c>
      <c r="N399" s="131">
        <v>42249</v>
      </c>
      <c r="O399" s="131">
        <v>42264</v>
      </c>
      <c r="P399" s="80">
        <f>All_2[[#This Row],[Filled]] - All_2[[#This Row],[Interview.Date]]</f>
        <v>33</v>
      </c>
      <c r="Q399" s="80">
        <f>All_2[[#This Row],[Filled]]-All_2[[#This Row],[Date.Received]]</f>
        <v>48</v>
      </c>
      <c r="R399" s="80">
        <f>All_2[[#This Row],[Days]] - All_2[[#This Row],[Interview.to.Move.in]]</f>
        <v>48</v>
      </c>
      <c r="S399" s="80" t="str">
        <f>IF(All_2[[#This Row],[M.O.Date]]&lt;&gt;"","no","Yes")</f>
        <v>Yes</v>
      </c>
      <c r="T399" s="80" t="str">
        <f ca="1">IF(All_2[[#This Row],[Length.of.Stay]]&gt;364,"Yes","no")</f>
        <v>Yes</v>
      </c>
      <c r="U399" s="4"/>
      <c r="V399" s="80">
        <f ca="1">_xlfn.IFS(All_2[[#This Row],[M.O.Date]] = FALSE,TODAY()-All_2[[#This Row],[Filled]],All_2[[#This Row],[Extant]] = "no",All_2[[#This Row],[M.O.Date]] - All_2[[#This Row],[Filled]])</f>
        <v>1564</v>
      </c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>
        <v>1</v>
      </c>
      <c r="AJ399" s="6"/>
      <c r="AK399" s="6"/>
      <c r="AL399" s="6"/>
      <c r="AM399" s="6">
        <v>1</v>
      </c>
      <c r="AN399" s="6"/>
      <c r="AO399" s="6"/>
      <c r="AP399" s="6"/>
      <c r="AQ399" s="6"/>
      <c r="AR399" s="6">
        <f t="shared" si="12"/>
        <v>2015</v>
      </c>
      <c r="AS399" s="6">
        <f t="shared" si="13"/>
        <v>10</v>
      </c>
    </row>
    <row r="400" spans="1:45">
      <c r="A400" t="s">
        <v>2116</v>
      </c>
      <c r="B400" t="s">
        <v>830</v>
      </c>
      <c r="C400" s="1">
        <v>303</v>
      </c>
      <c r="E400" s="97" t="s">
        <v>144</v>
      </c>
      <c r="F4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00" s="4">
        <v>42216</v>
      </c>
      <c r="H400" s="4">
        <v>42292</v>
      </c>
      <c r="I400" s="80">
        <f>All_2[[#This Row],[Filled]]-All_2[[#This Row],[Vacant]]</f>
        <v>76</v>
      </c>
      <c r="J400" t="s">
        <v>1634</v>
      </c>
      <c r="L400" t="s">
        <v>846</v>
      </c>
      <c r="M400" t="s">
        <v>1638</v>
      </c>
      <c r="N400" s="4">
        <v>42205</v>
      </c>
      <c r="O400" s="4">
        <v>42222</v>
      </c>
      <c r="P400" s="80">
        <f>All_2[[#This Row],[Filled]] - All_2[[#This Row],[Interview.Date]]</f>
        <v>70</v>
      </c>
      <c r="Q400" s="80">
        <f>All_2[[#This Row],[Filled]]-All_2[[#This Row],[Date.Received]]</f>
        <v>87</v>
      </c>
      <c r="R400" s="80">
        <f>All_2[[#This Row],[Days]] - All_2[[#This Row],[Interview.to.Move.in]]</f>
        <v>6</v>
      </c>
      <c r="S400" s="80" t="str">
        <f>IF(All_2[[#This Row],[M.O.Date]]&lt;&gt;"","no","Yes")</f>
        <v>no</v>
      </c>
      <c r="T400" s="80" t="str">
        <f ca="1">IF(All_2[[#This Row],[Length.of.Stay]]&gt;364,"Yes","no")</f>
        <v>no</v>
      </c>
      <c r="U400" s="4">
        <v>42429</v>
      </c>
      <c r="V400" s="80">
        <f ca="1">_xlfn.IFS(All_2[[#This Row],[M.O.Date]] = FALSE,TODAY()-All_2[[#This Row],[Filled]],All_2[[#This Row],[Extant]] = "no",All_2[[#This Row],[M.O.Date]] - All_2[[#This Row],[Filled]])</f>
        <v>137</v>
      </c>
      <c r="W400" t="s">
        <v>969</v>
      </c>
      <c r="X400" s="6"/>
      <c r="Y400" s="6">
        <v>1</v>
      </c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>
        <f t="shared" si="12"/>
        <v>2015</v>
      </c>
      <c r="AS400" s="6">
        <f t="shared" si="13"/>
        <v>10</v>
      </c>
    </row>
    <row r="401" spans="1:45">
      <c r="A401" t="s">
        <v>2115</v>
      </c>
      <c r="B401" t="s">
        <v>37</v>
      </c>
      <c r="C401" s="1">
        <v>104</v>
      </c>
      <c r="D401" s="1">
        <v>3218</v>
      </c>
      <c r="E401" s="97" t="s">
        <v>695</v>
      </c>
      <c r="F4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01" s="4">
        <v>42185</v>
      </c>
      <c r="H401" s="4">
        <v>42290</v>
      </c>
      <c r="I401" s="80">
        <f>All_2[[#This Row],[Filled]]-All_2[[#This Row],[Vacant]]</f>
        <v>105</v>
      </c>
      <c r="J401" t="s">
        <v>1634</v>
      </c>
      <c r="K401" s="89"/>
      <c r="L401" s="89" t="s">
        <v>1914</v>
      </c>
      <c r="M401" t="s">
        <v>1638</v>
      </c>
      <c r="N401" s="131">
        <v>42249</v>
      </c>
      <c r="O401" s="131">
        <v>42264</v>
      </c>
      <c r="P401" s="80">
        <f>All_2[[#This Row],[Filled]] - All_2[[#This Row],[Interview.Date]]</f>
        <v>26</v>
      </c>
      <c r="Q401" s="80">
        <f>All_2[[#This Row],[Filled]]-All_2[[#This Row],[Date.Received]]</f>
        <v>41</v>
      </c>
      <c r="R401" s="80">
        <f>All_2[[#This Row],[Days]] - All_2[[#This Row],[Interview.to.Move.in]]</f>
        <v>79</v>
      </c>
      <c r="S401" s="80" t="str">
        <f>IF(All_2[[#This Row],[M.O.Date]]&lt;&gt;"","no","Yes")</f>
        <v>Yes</v>
      </c>
      <c r="T401" s="80" t="str">
        <f ca="1">IF(All_2[[#This Row],[Length.of.Stay]]&gt;364,"Yes","no")</f>
        <v>Yes</v>
      </c>
      <c r="U401" s="4"/>
      <c r="V401" s="80">
        <f ca="1">_xlfn.IFS(All_2[[#This Row],[M.O.Date]] = FALSE,TODAY()-All_2[[#This Row],[Filled]],All_2[[#This Row],[Extant]] = "no",All_2[[#This Row],[M.O.Date]] - All_2[[#This Row],[Filled]])</f>
        <v>1571</v>
      </c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>
        <v>1</v>
      </c>
      <c r="AJ401" s="6"/>
      <c r="AK401" s="6"/>
      <c r="AL401" s="6"/>
      <c r="AM401" s="6">
        <v>1</v>
      </c>
      <c r="AN401" s="6"/>
      <c r="AO401" s="6"/>
      <c r="AP401" s="6"/>
      <c r="AQ401" s="6"/>
      <c r="AR401" s="6">
        <f t="shared" si="12"/>
        <v>2015</v>
      </c>
      <c r="AS401" s="6">
        <f t="shared" si="13"/>
        <v>10</v>
      </c>
    </row>
    <row r="402" spans="1:45">
      <c r="A402" t="s">
        <v>2114</v>
      </c>
      <c r="B402" t="s">
        <v>830</v>
      </c>
      <c r="C402" s="1">
        <v>314</v>
      </c>
      <c r="E402" s="97" t="s">
        <v>144</v>
      </c>
      <c r="F4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02" s="4">
        <v>42216</v>
      </c>
      <c r="H402" s="4">
        <v>42278</v>
      </c>
      <c r="I402" s="80">
        <f>All_2[[#This Row],[Filled]]-All_2[[#This Row],[Vacant]]</f>
        <v>62</v>
      </c>
      <c r="J402" t="s">
        <v>1634</v>
      </c>
      <c r="L402" t="s">
        <v>1757</v>
      </c>
      <c r="M402" t="s">
        <v>1633</v>
      </c>
      <c r="N402" s="4">
        <v>42205</v>
      </c>
      <c r="O402" s="4">
        <v>42222</v>
      </c>
      <c r="P402" s="80">
        <f>All_2[[#This Row],[Filled]] - All_2[[#This Row],[Interview.Date]]</f>
        <v>56</v>
      </c>
      <c r="Q402" s="80">
        <f>All_2[[#This Row],[Filled]]-All_2[[#This Row],[Date.Received]]</f>
        <v>73</v>
      </c>
      <c r="R402" s="80">
        <f>All_2[[#This Row],[Days]] - All_2[[#This Row],[Interview.to.Move.in]]</f>
        <v>6</v>
      </c>
      <c r="S402" s="80" t="str">
        <f>IF(All_2[[#This Row],[M.O.Date]]&lt;&gt;"","no","Yes")</f>
        <v>no</v>
      </c>
      <c r="T402" s="80" t="str">
        <f ca="1">IF(All_2[[#This Row],[Length.of.Stay]]&gt;364,"Yes","no")</f>
        <v>no</v>
      </c>
      <c r="U402" s="4">
        <v>42369</v>
      </c>
      <c r="V402" s="80">
        <f ca="1">_xlfn.IFS(All_2[[#This Row],[M.O.Date]] = FALSE,TODAY()-All_2[[#This Row],[Filled]],All_2[[#This Row],[Extant]] = "no",All_2[[#This Row],[M.O.Date]] - All_2[[#This Row],[Filled]])</f>
        <v>91</v>
      </c>
      <c r="W402" t="s">
        <v>980</v>
      </c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>
        <f t="shared" si="12"/>
        <v>2015</v>
      </c>
      <c r="AS402" s="6">
        <f t="shared" si="13"/>
        <v>10</v>
      </c>
    </row>
    <row r="403" spans="1:45">
      <c r="A403" t="s">
        <v>2113</v>
      </c>
      <c r="B403" t="s">
        <v>15</v>
      </c>
      <c r="C403" s="1">
        <v>529</v>
      </c>
      <c r="E403" s="97" t="s">
        <v>835</v>
      </c>
      <c r="F4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03" s="4">
        <v>42185</v>
      </c>
      <c r="H403" s="4">
        <v>42276</v>
      </c>
      <c r="I403" s="80">
        <f>All_2[[#This Row],[Filled]]-All_2[[#This Row],[Vacant]]</f>
        <v>91</v>
      </c>
      <c r="J403" t="s">
        <v>835</v>
      </c>
      <c r="L403" t="s">
        <v>1822</v>
      </c>
      <c r="M403" t="s">
        <v>835</v>
      </c>
      <c r="N403" s="4">
        <v>42232</v>
      </c>
      <c r="O403" s="4">
        <v>42241</v>
      </c>
      <c r="P403" s="80">
        <f>All_2[[#This Row],[Filled]] - All_2[[#This Row],[Interview.Date]]</f>
        <v>35</v>
      </c>
      <c r="Q403" s="80">
        <f>All_2[[#This Row],[Filled]]-All_2[[#This Row],[Date.Received]]</f>
        <v>44</v>
      </c>
      <c r="R403" s="80">
        <f>All_2[[#This Row],[Days]] - All_2[[#This Row],[Interview.to.Move.in]]</f>
        <v>56</v>
      </c>
      <c r="S403" s="80" t="str">
        <f>IF(All_2[[#This Row],[M.O.Date]]&lt;&gt;"","no","Yes")</f>
        <v>no</v>
      </c>
      <c r="T403" s="80" t="str">
        <f ca="1">IF(All_2[[#This Row],[Length.of.Stay]]&gt;364,"Yes","no")</f>
        <v>Yes</v>
      </c>
      <c r="U403" s="4">
        <v>43830</v>
      </c>
      <c r="V403" s="80">
        <f ca="1">_xlfn.IFS(All_2[[#This Row],[M.O.Date]] = FALSE,TODAY()-All_2[[#This Row],[Filled]],All_2[[#This Row],[Extant]] = "no",All_2[[#This Row],[M.O.Date]] - All_2[[#This Row],[Filled]])</f>
        <v>1554</v>
      </c>
      <c r="W403" t="s">
        <v>53</v>
      </c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>
        <v>1</v>
      </c>
      <c r="AI403" s="6"/>
      <c r="AJ403" s="6"/>
      <c r="AK403" s="6"/>
      <c r="AL403" s="6"/>
      <c r="AM403" s="6">
        <v>1</v>
      </c>
      <c r="AN403" s="6"/>
      <c r="AO403" s="6"/>
      <c r="AP403" s="6"/>
      <c r="AQ403" s="6"/>
      <c r="AR403" s="6">
        <f t="shared" si="12"/>
        <v>2015</v>
      </c>
      <c r="AS403" s="6">
        <f t="shared" si="13"/>
        <v>9</v>
      </c>
    </row>
    <row r="404" spans="1:45">
      <c r="A404" t="s">
        <v>2112</v>
      </c>
      <c r="B404" t="s">
        <v>821</v>
      </c>
      <c r="C404" s="1">
        <v>1487</v>
      </c>
      <c r="E404" s="97" t="s">
        <v>833</v>
      </c>
      <c r="F4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04" s="4">
        <v>42216</v>
      </c>
      <c r="H404" s="4">
        <v>42272</v>
      </c>
      <c r="I404" s="80">
        <f>All_2[[#This Row],[Filled]]-All_2[[#This Row],[Vacant]]</f>
        <v>56</v>
      </c>
      <c r="J404" t="s">
        <v>812</v>
      </c>
      <c r="L404" t="s">
        <v>2052</v>
      </c>
      <c r="M404" t="s">
        <v>812</v>
      </c>
      <c r="N404" s="4">
        <v>42209</v>
      </c>
      <c r="O404" s="4">
        <v>42216</v>
      </c>
      <c r="P404" s="80">
        <f>All_2[[#This Row],[Filled]] - All_2[[#This Row],[Interview.Date]]</f>
        <v>56</v>
      </c>
      <c r="Q404" s="80">
        <f>All_2[[#This Row],[Filled]]-All_2[[#This Row],[Date.Received]]</f>
        <v>63</v>
      </c>
      <c r="R404" s="80">
        <f>All_2[[#This Row],[Days]] - All_2[[#This Row],[Interview.to.Move.in]]</f>
        <v>0</v>
      </c>
      <c r="S404" s="80" t="str">
        <f>IF(All_2[[#This Row],[M.O.Date]]&lt;&gt;"","no","Yes")</f>
        <v>no</v>
      </c>
      <c r="T404" s="80" t="str">
        <f ca="1">IF(All_2[[#This Row],[Length.of.Stay]]&gt;364,"Yes","no")</f>
        <v>Yes</v>
      </c>
      <c r="U404" s="4">
        <v>42855</v>
      </c>
      <c r="V404" s="80">
        <f ca="1">_xlfn.IFS(All_2[[#This Row],[M.O.Date]] = FALSE,TODAY()-All_2[[#This Row],[Filled]],All_2[[#This Row],[Extant]] = "no",All_2[[#This Row],[M.O.Date]] - All_2[[#This Row],[Filled]])</f>
        <v>583</v>
      </c>
      <c r="W404" t="s">
        <v>971</v>
      </c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>
        <f t="shared" si="12"/>
        <v>2015</v>
      </c>
      <c r="AS404" s="6">
        <f t="shared" si="13"/>
        <v>9</v>
      </c>
    </row>
    <row r="405" spans="1:45">
      <c r="A405" t="s">
        <v>2111</v>
      </c>
      <c r="B405" t="s">
        <v>26</v>
      </c>
      <c r="C405" s="1">
        <v>208</v>
      </c>
      <c r="E405" s="97" t="s">
        <v>966</v>
      </c>
      <c r="F4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05" s="4">
        <v>42124</v>
      </c>
      <c r="H405" s="4">
        <v>42262</v>
      </c>
      <c r="I405" s="80">
        <f>All_2[[#This Row],[Filled]]-All_2[[#This Row],[Vacant]]</f>
        <v>138</v>
      </c>
      <c r="J405" t="s">
        <v>1634</v>
      </c>
      <c r="L405" t="s">
        <v>914</v>
      </c>
      <c r="M405" t="s">
        <v>1638</v>
      </c>
      <c r="N405" s="4">
        <v>42194</v>
      </c>
      <c r="O405" s="4">
        <v>42207</v>
      </c>
      <c r="P405" s="80">
        <f>All_2[[#This Row],[Filled]] - All_2[[#This Row],[Interview.Date]]</f>
        <v>55</v>
      </c>
      <c r="Q405" s="80">
        <f>All_2[[#This Row],[Filled]]-All_2[[#This Row],[Date.Received]]</f>
        <v>68</v>
      </c>
      <c r="R405" s="80">
        <f>All_2[[#This Row],[Days]] - All_2[[#This Row],[Interview.to.Move.in]]</f>
        <v>83</v>
      </c>
      <c r="S405" s="80" t="str">
        <f>IF(All_2[[#This Row],[M.O.Date]]&lt;&gt;"","no","Yes")</f>
        <v>no</v>
      </c>
      <c r="T405" s="80" t="str">
        <f ca="1">IF(All_2[[#This Row],[Length.of.Stay]]&gt;364,"Yes","no")</f>
        <v>Yes</v>
      </c>
      <c r="U405" s="4">
        <v>43008</v>
      </c>
      <c r="V405" s="80">
        <f ca="1">_xlfn.IFS(All_2[[#This Row],[M.O.Date]] = FALSE,TODAY()-All_2[[#This Row],[Filled]],All_2[[#This Row],[Extant]] = "no",All_2[[#This Row],[M.O.Date]] - All_2[[#This Row],[Filled]])</f>
        <v>746</v>
      </c>
      <c r="W405" t="s">
        <v>971</v>
      </c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>
        <f t="shared" si="12"/>
        <v>2015</v>
      </c>
      <c r="AS405" s="6">
        <f t="shared" si="13"/>
        <v>9</v>
      </c>
    </row>
    <row r="406" spans="1:45">
      <c r="A406" t="s">
        <v>2110</v>
      </c>
      <c r="B406" t="s">
        <v>26</v>
      </c>
      <c r="C406" s="1">
        <v>303</v>
      </c>
      <c r="E406" s="97" t="s">
        <v>1922</v>
      </c>
      <c r="F4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06" s="4">
        <v>42124</v>
      </c>
      <c r="H406" s="4">
        <v>42262</v>
      </c>
      <c r="I406" s="80">
        <f>All_2[[#This Row],[Filled]]-All_2[[#This Row],[Vacant]]</f>
        <v>138</v>
      </c>
      <c r="J406" t="s">
        <v>1922</v>
      </c>
      <c r="L406" t="s">
        <v>685</v>
      </c>
      <c r="M406" t="s">
        <v>636</v>
      </c>
      <c r="N406" s="4">
        <v>42199</v>
      </c>
      <c r="O406" s="4">
        <v>42199</v>
      </c>
      <c r="P406" s="80">
        <f>All_2[[#This Row],[Filled]] - All_2[[#This Row],[Interview.Date]]</f>
        <v>63</v>
      </c>
      <c r="Q406" s="80">
        <f>All_2[[#This Row],[Filled]]-All_2[[#This Row],[Date.Received]]</f>
        <v>63</v>
      </c>
      <c r="R406" s="80">
        <f>All_2[[#This Row],[Days]] - All_2[[#This Row],[Interview.to.Move.in]]</f>
        <v>75</v>
      </c>
      <c r="S406" s="80" t="str">
        <f>IF(All_2[[#This Row],[M.O.Date]]&lt;&gt;"","no","Yes")</f>
        <v>no</v>
      </c>
      <c r="T406" s="80" t="str">
        <f ca="1">IF(All_2[[#This Row],[Length.of.Stay]]&gt;364,"Yes","no")</f>
        <v>no</v>
      </c>
      <c r="U406" s="4">
        <v>42490</v>
      </c>
      <c r="V406" s="80">
        <f ca="1">_xlfn.IFS(All_2[[#This Row],[M.O.Date]] = FALSE,TODAY()-All_2[[#This Row],[Filled]],All_2[[#This Row],[Extant]] = "no",All_2[[#This Row],[M.O.Date]] - All_2[[#This Row],[Filled]])</f>
        <v>228</v>
      </c>
      <c r="W406" t="s">
        <v>969</v>
      </c>
      <c r="X406" s="6"/>
      <c r="Y406" s="6"/>
      <c r="Z406" s="6">
        <v>1</v>
      </c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>
        <f t="shared" si="12"/>
        <v>2015</v>
      </c>
      <c r="AS406" s="6">
        <f t="shared" si="13"/>
        <v>9</v>
      </c>
    </row>
    <row r="407" spans="1:45">
      <c r="A407" t="s">
        <v>2109</v>
      </c>
      <c r="B407" t="s">
        <v>26</v>
      </c>
      <c r="C407" s="1">
        <v>202</v>
      </c>
      <c r="E407" s="97" t="s">
        <v>1922</v>
      </c>
      <c r="F4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07" s="4">
        <v>42185</v>
      </c>
      <c r="H407" s="4">
        <v>42262</v>
      </c>
      <c r="I407" s="80">
        <f>All_2[[#This Row],[Filled]]-All_2[[#This Row],[Vacant]]</f>
        <v>77</v>
      </c>
      <c r="J407" t="s">
        <v>1922</v>
      </c>
      <c r="L407" t="s">
        <v>685</v>
      </c>
      <c r="M407" t="s">
        <v>636</v>
      </c>
      <c r="N407" s="4">
        <v>42199</v>
      </c>
      <c r="O407" s="4">
        <v>42199</v>
      </c>
      <c r="P407" s="80">
        <f>All_2[[#This Row],[Filled]] - All_2[[#This Row],[Interview.Date]]</f>
        <v>63</v>
      </c>
      <c r="Q407" s="80">
        <f>All_2[[#This Row],[Filled]]-All_2[[#This Row],[Date.Received]]</f>
        <v>63</v>
      </c>
      <c r="R407" s="80">
        <f>All_2[[#This Row],[Days]] - All_2[[#This Row],[Interview.to.Move.in]]</f>
        <v>14</v>
      </c>
      <c r="S407" s="80" t="str">
        <f>IF(All_2[[#This Row],[M.O.Date]]&lt;&gt;"","no","Yes")</f>
        <v>no</v>
      </c>
      <c r="T407" s="80" t="str">
        <f ca="1">IF(All_2[[#This Row],[Length.of.Stay]]&gt;364,"Yes","no")</f>
        <v>no</v>
      </c>
      <c r="U407" s="4">
        <v>42400</v>
      </c>
      <c r="V407" s="80">
        <f ca="1">_xlfn.IFS(All_2[[#This Row],[M.O.Date]] = FALSE,TODAY()-All_2[[#This Row],[Filled]],All_2[[#This Row],[Extant]] = "no",All_2[[#This Row],[M.O.Date]] - All_2[[#This Row],[Filled]])</f>
        <v>138</v>
      </c>
      <c r="W407" t="s">
        <v>1003</v>
      </c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>
        <f t="shared" si="12"/>
        <v>2015</v>
      </c>
      <c r="AS407" s="6">
        <f t="shared" si="13"/>
        <v>9</v>
      </c>
    </row>
    <row r="408" spans="1:45">
      <c r="A408" t="s">
        <v>2108</v>
      </c>
      <c r="B408" t="s">
        <v>832</v>
      </c>
      <c r="C408" s="1" t="s">
        <v>961</v>
      </c>
      <c r="E408" s="97" t="s">
        <v>718</v>
      </c>
      <c r="F4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08" s="4">
        <v>42185</v>
      </c>
      <c r="H408" s="4">
        <v>42248</v>
      </c>
      <c r="I408" s="80">
        <f>All_2[[#This Row],[Filled]]-All_2[[#This Row],[Vacant]]</f>
        <v>63</v>
      </c>
      <c r="J408" t="s">
        <v>1033</v>
      </c>
      <c r="K408" t="s">
        <v>830</v>
      </c>
      <c r="L408" t="s">
        <v>1416</v>
      </c>
      <c r="M408" t="s">
        <v>1415</v>
      </c>
      <c r="N408" s="4"/>
      <c r="O408" s="4">
        <v>42185</v>
      </c>
      <c r="P408" s="80">
        <f>All_2[[#This Row],[Filled]] - All_2[[#This Row],[Interview.Date]]</f>
        <v>63</v>
      </c>
      <c r="Q408" s="80"/>
      <c r="R408" s="80">
        <f>All_2[[#This Row],[Days]] - All_2[[#This Row],[Interview.to.Move.in]]</f>
        <v>0</v>
      </c>
      <c r="S408" s="80" t="str">
        <f>IF(All_2[[#This Row],[M.O.Date]]&lt;&gt;"","no","Yes")</f>
        <v>Yes</v>
      </c>
      <c r="T408" s="80" t="str">
        <f ca="1">IF(All_2[[#This Row],[Length.of.Stay]]&gt;364,"Yes","no")</f>
        <v>Yes</v>
      </c>
      <c r="V408" s="80">
        <f ca="1">_xlfn.IFS(All_2[[#This Row],[M.O.Date]] = FALSE,TODAY()-All_2[[#This Row],[Filled]],All_2[[#This Row],[Extant]] = "no",All_2[[#This Row],[M.O.Date]] - All_2[[#This Row],[Filled]])</f>
        <v>1613</v>
      </c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>
        <v>1</v>
      </c>
      <c r="AJ408" s="6"/>
      <c r="AK408" s="6"/>
      <c r="AL408" s="6"/>
      <c r="AM408" s="6">
        <v>1</v>
      </c>
      <c r="AN408" s="6"/>
      <c r="AO408" s="6"/>
      <c r="AP408" s="6"/>
      <c r="AQ408" s="6"/>
      <c r="AR408" s="6">
        <f t="shared" si="12"/>
        <v>2015</v>
      </c>
      <c r="AS408" s="6">
        <f t="shared" si="13"/>
        <v>9</v>
      </c>
    </row>
    <row r="409" spans="1:45">
      <c r="A409" t="s">
        <v>2107</v>
      </c>
      <c r="B409" t="s">
        <v>37</v>
      </c>
      <c r="C409" s="1">
        <v>101</v>
      </c>
      <c r="D409" s="1">
        <v>3218</v>
      </c>
      <c r="E409" s="97" t="s">
        <v>695</v>
      </c>
      <c r="F4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09" s="4">
        <v>42155</v>
      </c>
      <c r="H409" s="4">
        <v>42243</v>
      </c>
      <c r="I409" s="80">
        <f>All_2[[#This Row],[Filled]]-All_2[[#This Row],[Vacant]]</f>
        <v>88</v>
      </c>
      <c r="J409" t="s">
        <v>1634</v>
      </c>
      <c r="K409" s="89"/>
      <c r="L409" s="89" t="s">
        <v>1914</v>
      </c>
      <c r="M409" t="s">
        <v>1638</v>
      </c>
      <c r="N409" s="131">
        <v>42186</v>
      </c>
      <c r="O409" s="131">
        <v>42208</v>
      </c>
      <c r="P409" s="80">
        <f>All_2[[#This Row],[Filled]] - All_2[[#This Row],[Interview.Date]]</f>
        <v>35</v>
      </c>
      <c r="Q409" s="80">
        <f>All_2[[#This Row],[Filled]]-All_2[[#This Row],[Date.Received]]</f>
        <v>57</v>
      </c>
      <c r="R409" s="80">
        <f>All_2[[#This Row],[Days]] - All_2[[#This Row],[Interview.to.Move.in]]</f>
        <v>53</v>
      </c>
      <c r="S409" s="80" t="str">
        <f>IF(All_2[[#This Row],[M.O.Date]]&lt;&gt;"","no","Yes")</f>
        <v>no</v>
      </c>
      <c r="T409" s="80" t="str">
        <f ca="1">IF(All_2[[#This Row],[Length.of.Stay]]&gt;364,"Yes","no")</f>
        <v>no</v>
      </c>
      <c r="U409" s="4">
        <v>42460</v>
      </c>
      <c r="V409" s="80">
        <f ca="1">_xlfn.IFS(All_2[[#This Row],[M.O.Date]] = FALSE,TODAY()-All_2[[#This Row],[Filled]],All_2[[#This Row],[Extant]] = "no",All_2[[#This Row],[M.O.Date]] - All_2[[#This Row],[Filled]])</f>
        <v>217</v>
      </c>
      <c r="W409" t="s">
        <v>1123</v>
      </c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>
        <f t="shared" si="12"/>
        <v>2015</v>
      </c>
      <c r="AS409" s="6">
        <f t="shared" si="13"/>
        <v>8</v>
      </c>
    </row>
    <row r="410" spans="1:45">
      <c r="A410" t="s">
        <v>2106</v>
      </c>
      <c r="B410" t="s">
        <v>37</v>
      </c>
      <c r="C410" s="1">
        <v>103</v>
      </c>
      <c r="D410" s="1">
        <v>3210</v>
      </c>
      <c r="E410" s="97" t="s">
        <v>695</v>
      </c>
      <c r="F4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10" s="4">
        <v>42124</v>
      </c>
      <c r="H410" s="4">
        <v>42222</v>
      </c>
      <c r="I410" s="80">
        <f>All_2[[#This Row],[Filled]]-All_2[[#This Row],[Vacant]]</f>
        <v>98</v>
      </c>
      <c r="J410" t="s">
        <v>1634</v>
      </c>
      <c r="K410" s="89"/>
      <c r="L410" s="89" t="s">
        <v>6</v>
      </c>
      <c r="M410" t="s">
        <v>1734</v>
      </c>
      <c r="N410" s="131">
        <v>42153</v>
      </c>
      <c r="O410" s="131">
        <v>42166</v>
      </c>
      <c r="P410" s="80">
        <f>All_2[[#This Row],[Filled]] - All_2[[#This Row],[Interview.Date]]</f>
        <v>56</v>
      </c>
      <c r="Q410" s="80">
        <f>All_2[[#This Row],[Filled]]-All_2[[#This Row],[Date.Received]]</f>
        <v>69</v>
      </c>
      <c r="R410" s="80">
        <f>All_2[[#This Row],[Days]] - All_2[[#This Row],[Interview.to.Move.in]]</f>
        <v>42</v>
      </c>
      <c r="S410" s="80" t="str">
        <f>IF(All_2[[#This Row],[M.O.Date]]&lt;&gt;"","no","Yes")</f>
        <v>no</v>
      </c>
      <c r="T410" s="80" t="str">
        <f ca="1">IF(All_2[[#This Row],[Length.of.Stay]]&gt;364,"Yes","no")</f>
        <v>no</v>
      </c>
      <c r="U410" s="4">
        <v>42429</v>
      </c>
      <c r="V410" s="80">
        <f ca="1">_xlfn.IFS(All_2[[#This Row],[M.O.Date]] = FALSE,TODAY()-All_2[[#This Row],[Filled]],All_2[[#This Row],[Extant]] = "no",All_2[[#This Row],[M.O.Date]] - All_2[[#This Row],[Filled]])</f>
        <v>207</v>
      </c>
      <c r="W410" t="s">
        <v>1003</v>
      </c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>
        <f t="shared" si="12"/>
        <v>2015</v>
      </c>
      <c r="AS410" s="6">
        <f t="shared" si="13"/>
        <v>8</v>
      </c>
    </row>
    <row r="411" spans="1:45">
      <c r="A411" t="s">
        <v>2105</v>
      </c>
      <c r="B411" t="s">
        <v>1151</v>
      </c>
      <c r="C411" s="129">
        <v>114</v>
      </c>
      <c r="D411" s="129"/>
      <c r="E411" s="97" t="s">
        <v>718</v>
      </c>
      <c r="F411" s="80" t="s">
        <v>1150</v>
      </c>
      <c r="G411" s="4">
        <v>42185</v>
      </c>
      <c r="H411" s="4">
        <v>42222</v>
      </c>
      <c r="I411" s="80">
        <f>All_2[[#This Row],[Filled]]-All_2[[#This Row],[Vacant]]</f>
        <v>37</v>
      </c>
      <c r="J411" t="s">
        <v>1634</v>
      </c>
      <c r="L411" t="s">
        <v>2103</v>
      </c>
      <c r="M411" t="s">
        <v>2056</v>
      </c>
      <c r="N411" s="4">
        <v>42194</v>
      </c>
      <c r="O411" s="4">
        <v>42194</v>
      </c>
      <c r="P411" s="80">
        <f>All_2[[#This Row],[Filled]] - All_2[[#This Row],[Interview.Date]]</f>
        <v>28</v>
      </c>
      <c r="Q411" s="80">
        <f>All_2[[#This Row],[Filled]]-All_2[[#This Row],[Date.Received]]</f>
        <v>28</v>
      </c>
      <c r="R411" s="80">
        <f>All_2[[#This Row],[Days]] - All_2[[#This Row],[Interview.to.Move.in]]</f>
        <v>9</v>
      </c>
      <c r="S411" s="80" t="str">
        <f>IF(All_2[[#This Row],[M.O.Date]]&lt;&gt;"","no","Yes")</f>
        <v>Yes</v>
      </c>
      <c r="T411" s="80" t="str">
        <f ca="1">IF(All_2[[#This Row],[Length.of.Stay]]&gt;364,"Yes","no")</f>
        <v>Yes</v>
      </c>
      <c r="V411" s="80">
        <f ca="1">_xlfn.IFS(All_2[[#This Row],[M.O.Date]] = FALSE,TODAY()-All_2[[#This Row],[Filled]],All_2[[#This Row],[Extant]] = "no",All_2[[#This Row],[M.O.Date]] - All_2[[#This Row],[Filled]])</f>
        <v>1639</v>
      </c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>
        <v>1</v>
      </c>
      <c r="AJ411" s="6"/>
      <c r="AK411" s="6"/>
      <c r="AL411" s="6"/>
      <c r="AM411" s="6"/>
      <c r="AN411" s="6"/>
      <c r="AO411" s="6">
        <v>1</v>
      </c>
      <c r="AP411" s="6"/>
      <c r="AQ411" s="6"/>
      <c r="AR411" s="6">
        <f t="shared" si="12"/>
        <v>2015</v>
      </c>
      <c r="AS411" s="6">
        <f t="shared" si="13"/>
        <v>8</v>
      </c>
    </row>
    <row r="412" spans="1:45">
      <c r="A412" t="s">
        <v>2104</v>
      </c>
      <c r="B412" t="s">
        <v>1151</v>
      </c>
      <c r="C412" s="1">
        <v>117</v>
      </c>
      <c r="E412" s="97" t="s">
        <v>833</v>
      </c>
      <c r="F412" s="80" t="s">
        <v>1150</v>
      </c>
      <c r="G412" s="4">
        <v>42094</v>
      </c>
      <c r="H412" s="4">
        <v>42222</v>
      </c>
      <c r="I412" s="80">
        <f>All_2[[#This Row],[Filled]]-All_2[[#This Row],[Vacant]]</f>
        <v>128</v>
      </c>
      <c r="J412" t="s">
        <v>1634</v>
      </c>
      <c r="L412" t="s">
        <v>2103</v>
      </c>
      <c r="M412" t="s">
        <v>2056</v>
      </c>
      <c r="N412" s="4">
        <v>42194</v>
      </c>
      <c r="O412" s="4">
        <v>42194</v>
      </c>
      <c r="P412" s="80">
        <f>All_2[[#This Row],[Filled]] - All_2[[#This Row],[Interview.Date]]</f>
        <v>28</v>
      </c>
      <c r="Q412" s="80">
        <f>All_2[[#This Row],[Filled]]-All_2[[#This Row],[Date.Received]]</f>
        <v>28</v>
      </c>
      <c r="R412" s="80">
        <f>All_2[[#This Row],[Days]] - All_2[[#This Row],[Interview.to.Move.in]]</f>
        <v>100</v>
      </c>
      <c r="S412" s="80" t="str">
        <f>IF(All_2[[#This Row],[M.O.Date]]&lt;&gt;"","no","Yes")</f>
        <v>no</v>
      </c>
      <c r="T412" s="80" t="str">
        <f ca="1">IF(All_2[[#This Row],[Length.of.Stay]]&gt;364,"Yes","no")</f>
        <v>Yes</v>
      </c>
      <c r="U412" s="4">
        <v>42902</v>
      </c>
      <c r="V412" s="80">
        <f ca="1">_xlfn.IFS(All_2[[#This Row],[M.O.Date]] = FALSE,TODAY()-All_2[[#This Row],[Filled]],All_2[[#This Row],[Extant]] = "no",All_2[[#This Row],[M.O.Date]] - All_2[[#This Row],[Filled]])</f>
        <v>680</v>
      </c>
      <c r="W412" t="s">
        <v>1003</v>
      </c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>
        <f t="shared" si="12"/>
        <v>2015</v>
      </c>
      <c r="AS412" s="6">
        <f t="shared" si="13"/>
        <v>8</v>
      </c>
    </row>
    <row r="413" spans="1:45">
      <c r="A413" t="s">
        <v>2102</v>
      </c>
      <c r="B413" t="s">
        <v>993</v>
      </c>
      <c r="C413" s="1">
        <v>207</v>
      </c>
      <c r="E413" s="97" t="s">
        <v>144</v>
      </c>
      <c r="F4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13" s="4">
        <v>42185</v>
      </c>
      <c r="H413" s="4">
        <v>42219</v>
      </c>
      <c r="I413" s="80">
        <f>All_2[[#This Row],[Filled]]-All_2[[#This Row],[Vacant]]</f>
        <v>34</v>
      </c>
      <c r="J413" t="s">
        <v>1032</v>
      </c>
      <c r="L413" t="s">
        <v>2093</v>
      </c>
      <c r="N413" s="4">
        <v>42144</v>
      </c>
      <c r="O413" s="4">
        <v>42156</v>
      </c>
      <c r="P413" s="80">
        <f>All_2[[#This Row],[Filled]] - All_2[[#This Row],[Interview.Date]]</f>
        <v>63</v>
      </c>
      <c r="Q413" s="80">
        <f>All_2[[#This Row],[Filled]]-All_2[[#This Row],[Date.Received]]</f>
        <v>75</v>
      </c>
      <c r="R413" s="80">
        <f>All_2[[#This Row],[Days]] - All_2[[#This Row],[Interview.to.Move.in]]</f>
        <v>-29</v>
      </c>
      <c r="S413" s="80" t="str">
        <f>IF(All_2[[#This Row],[M.O.Date]]&lt;&gt;"","no","Yes")</f>
        <v>no</v>
      </c>
      <c r="T413" s="80" t="str">
        <f ca="1">IF(All_2[[#This Row],[Length.of.Stay]]&gt;364,"Yes","no")</f>
        <v>no</v>
      </c>
      <c r="U413" s="4">
        <v>42429</v>
      </c>
      <c r="V413" s="80">
        <f ca="1">_xlfn.IFS(All_2[[#This Row],[M.O.Date]] = FALSE,TODAY()-All_2[[#This Row],[Filled]],All_2[[#This Row],[Extant]] = "no",All_2[[#This Row],[M.O.Date]] - All_2[[#This Row],[Filled]])</f>
        <v>210</v>
      </c>
      <c r="W413" t="s">
        <v>969</v>
      </c>
      <c r="X413" s="6"/>
      <c r="Y413" s="6">
        <v>1</v>
      </c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>
        <f t="shared" si="12"/>
        <v>2015</v>
      </c>
      <c r="AS413" s="6">
        <f t="shared" si="13"/>
        <v>8</v>
      </c>
    </row>
    <row r="414" spans="1:45">
      <c r="A414" t="s">
        <v>2101</v>
      </c>
      <c r="B414" t="s">
        <v>830</v>
      </c>
      <c r="C414" s="1">
        <v>405</v>
      </c>
      <c r="E414" s="97" t="s">
        <v>144</v>
      </c>
      <c r="F4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14" s="4">
        <v>42124</v>
      </c>
      <c r="H414" s="4">
        <v>42217</v>
      </c>
      <c r="I414" s="80">
        <f>All_2[[#This Row],[Filled]]-All_2[[#This Row],[Vacant]]</f>
        <v>93</v>
      </c>
      <c r="J414" t="s">
        <v>1634</v>
      </c>
      <c r="L414" t="s">
        <v>2100</v>
      </c>
      <c r="M414" t="s">
        <v>636</v>
      </c>
      <c r="N414" s="4">
        <v>42108</v>
      </c>
      <c r="O414" s="4">
        <v>42138</v>
      </c>
      <c r="P414" s="80">
        <f>All_2[[#This Row],[Filled]] - All_2[[#This Row],[Interview.Date]]</f>
        <v>79</v>
      </c>
      <c r="Q414" s="80">
        <f>All_2[[#This Row],[Filled]]-All_2[[#This Row],[Date.Received]]</f>
        <v>109</v>
      </c>
      <c r="R414" s="80">
        <f>All_2[[#This Row],[Days]] - All_2[[#This Row],[Interview.to.Move.in]]</f>
        <v>14</v>
      </c>
      <c r="S414" s="80" t="str">
        <f>IF(All_2[[#This Row],[M.O.Date]]&lt;&gt;"","no","Yes")</f>
        <v>no</v>
      </c>
      <c r="T414" s="80" t="str">
        <f ca="1">IF(All_2[[#This Row],[Length.of.Stay]]&gt;364,"Yes","no")</f>
        <v>no</v>
      </c>
      <c r="U414" s="4">
        <v>42460</v>
      </c>
      <c r="V414" s="80">
        <f ca="1">_xlfn.IFS(All_2[[#This Row],[M.O.Date]] = FALSE,TODAY()-All_2[[#This Row],[Filled]],All_2[[#This Row],[Extant]] = "no",All_2[[#This Row],[M.O.Date]] - All_2[[#This Row],[Filled]])</f>
        <v>243</v>
      </c>
      <c r="W414" t="s">
        <v>969</v>
      </c>
      <c r="X414" s="6"/>
      <c r="Y414" s="6">
        <v>1</v>
      </c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>
        <f t="shared" si="12"/>
        <v>2015</v>
      </c>
      <c r="AS414" s="6">
        <f t="shared" si="13"/>
        <v>8</v>
      </c>
    </row>
    <row r="415" spans="1:45">
      <c r="A415" t="s">
        <v>2099</v>
      </c>
      <c r="B415" t="s">
        <v>830</v>
      </c>
      <c r="C415" s="1">
        <v>411</v>
      </c>
      <c r="E415" s="97" t="s">
        <v>144</v>
      </c>
      <c r="F4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15" s="4">
        <v>42124</v>
      </c>
      <c r="H415" s="4">
        <v>42217</v>
      </c>
      <c r="I415" s="80">
        <f>All_2[[#This Row],[Filled]]-All_2[[#This Row],[Vacant]]</f>
        <v>93</v>
      </c>
      <c r="J415" t="s">
        <v>1634</v>
      </c>
      <c r="L415" t="s">
        <v>2098</v>
      </c>
      <c r="M415" t="s">
        <v>2097</v>
      </c>
      <c r="N415" s="4">
        <v>42171</v>
      </c>
      <c r="O415" s="4">
        <v>42185</v>
      </c>
      <c r="P415" s="80">
        <f>All_2[[#This Row],[Filled]] - All_2[[#This Row],[Interview.Date]]</f>
        <v>32</v>
      </c>
      <c r="Q415" s="80">
        <f>All_2[[#This Row],[Filled]]-All_2[[#This Row],[Date.Received]]</f>
        <v>46</v>
      </c>
      <c r="R415" s="80">
        <f>All_2[[#This Row],[Days]] - All_2[[#This Row],[Interview.to.Move.in]]</f>
        <v>61</v>
      </c>
      <c r="S415" s="80" t="str">
        <f>IF(All_2[[#This Row],[M.O.Date]]&lt;&gt;"","no","Yes")</f>
        <v>no</v>
      </c>
      <c r="T415" s="80" t="str">
        <f ca="1">IF(All_2[[#This Row],[Length.of.Stay]]&gt;364,"Yes","no")</f>
        <v>no</v>
      </c>
      <c r="U415" s="4">
        <v>42429</v>
      </c>
      <c r="V415" s="80">
        <f ca="1">_xlfn.IFS(All_2[[#This Row],[M.O.Date]] = FALSE,TODAY()-All_2[[#This Row],[Filled]],All_2[[#This Row],[Extant]] = "no",All_2[[#This Row],[M.O.Date]] - All_2[[#This Row],[Filled]])</f>
        <v>212</v>
      </c>
      <c r="W415" t="s">
        <v>969</v>
      </c>
      <c r="X415" s="6"/>
      <c r="Y415" s="6">
        <v>1</v>
      </c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>
        <f t="shared" si="12"/>
        <v>2015</v>
      </c>
      <c r="AS415" s="6">
        <f t="shared" si="13"/>
        <v>8</v>
      </c>
    </row>
    <row r="416" spans="1:45">
      <c r="A416" t="s">
        <v>2096</v>
      </c>
      <c r="B416" t="s">
        <v>830</v>
      </c>
      <c r="C416" s="1">
        <v>305</v>
      </c>
      <c r="E416" s="97" t="s">
        <v>144</v>
      </c>
      <c r="F4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16" s="4">
        <v>42185</v>
      </c>
      <c r="H416" s="4">
        <v>42217</v>
      </c>
      <c r="I416" s="80">
        <f>All_2[[#This Row],[Filled]]-All_2[[#This Row],[Vacant]]</f>
        <v>32</v>
      </c>
      <c r="J416" t="s">
        <v>1634</v>
      </c>
      <c r="L416" t="s">
        <v>119</v>
      </c>
      <c r="M416" t="s">
        <v>1734</v>
      </c>
      <c r="N416" s="4">
        <v>42171</v>
      </c>
      <c r="O416" s="4">
        <v>42178</v>
      </c>
      <c r="P416" s="80">
        <f>All_2[[#This Row],[Filled]] - All_2[[#This Row],[Interview.Date]]</f>
        <v>39</v>
      </c>
      <c r="Q416" s="80">
        <f>All_2[[#This Row],[Filled]]-All_2[[#This Row],[Date.Received]]</f>
        <v>46</v>
      </c>
      <c r="R416" s="80">
        <f>All_2[[#This Row],[Days]] - All_2[[#This Row],[Interview.to.Move.in]]</f>
        <v>-7</v>
      </c>
      <c r="S416" s="80" t="str">
        <f>IF(All_2[[#This Row],[M.O.Date]]&lt;&gt;"","no","Yes")</f>
        <v>Yes</v>
      </c>
      <c r="T416" s="80" t="str">
        <f ca="1">IF(All_2[[#This Row],[Length.of.Stay]]&gt;364,"Yes","no")</f>
        <v>Yes</v>
      </c>
      <c r="V416" s="80">
        <f ca="1">_xlfn.IFS(All_2[[#This Row],[M.O.Date]] = FALSE,TODAY()-All_2[[#This Row],[Filled]],All_2[[#This Row],[Extant]] = "no",All_2[[#This Row],[M.O.Date]] - All_2[[#This Row],[Filled]])</f>
        <v>1644</v>
      </c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>
        <v>1</v>
      </c>
      <c r="AI416" s="6"/>
      <c r="AJ416" s="6"/>
      <c r="AK416" s="6"/>
      <c r="AL416" s="6"/>
      <c r="AM416" s="6">
        <v>1</v>
      </c>
      <c r="AN416" s="6"/>
      <c r="AO416" s="6"/>
      <c r="AP416" s="6"/>
      <c r="AQ416" s="6"/>
      <c r="AR416" s="6">
        <f t="shared" si="12"/>
        <v>2015</v>
      </c>
      <c r="AS416" s="6">
        <f t="shared" si="13"/>
        <v>8</v>
      </c>
    </row>
    <row r="417" spans="1:45">
      <c r="A417" t="s">
        <v>2062</v>
      </c>
      <c r="B417" t="s">
        <v>15</v>
      </c>
      <c r="C417" s="1">
        <v>206</v>
      </c>
      <c r="E417" s="97" t="s">
        <v>695</v>
      </c>
      <c r="F4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17" s="4">
        <v>42185</v>
      </c>
      <c r="H417" s="4">
        <v>42216</v>
      </c>
      <c r="I417" s="80">
        <f>All_2[[#This Row],[Filled]]-All_2[[#This Row],[Vacant]]</f>
        <v>31</v>
      </c>
      <c r="J417" t="s">
        <v>1033</v>
      </c>
      <c r="K417" t="s">
        <v>1032</v>
      </c>
      <c r="L417" t="s">
        <v>144</v>
      </c>
      <c r="P417" s="80"/>
      <c r="Q417" s="80"/>
      <c r="R417" s="80"/>
      <c r="S417" s="80" t="str">
        <f>IF(All_2[[#This Row],[M.O.Date]]&lt;&gt;"","no","Yes")</f>
        <v>Yes</v>
      </c>
      <c r="T417" s="80" t="str">
        <f ca="1">IF(All_2[[#This Row],[Length.of.Stay]]&gt;364,"Yes","no")</f>
        <v>Yes</v>
      </c>
      <c r="V417" s="80">
        <f ca="1">_xlfn.IFS(All_2[[#This Row],[M.O.Date]] = FALSE,TODAY()-All_2[[#This Row],[Filled]],All_2[[#This Row],[Extant]] = "no",All_2[[#This Row],[M.O.Date]] - All_2[[#This Row],[Filled]])</f>
        <v>1645</v>
      </c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>
        <v>1</v>
      </c>
      <c r="AI417" s="6"/>
      <c r="AJ417" s="6"/>
      <c r="AK417" s="6"/>
      <c r="AL417" s="6"/>
      <c r="AM417" s="6"/>
      <c r="AN417" s="6"/>
      <c r="AO417" s="6">
        <v>1</v>
      </c>
      <c r="AP417" s="6"/>
      <c r="AQ417" s="6"/>
      <c r="AR417" s="6">
        <f t="shared" si="12"/>
        <v>2015</v>
      </c>
      <c r="AS417" s="6">
        <f t="shared" si="13"/>
        <v>7</v>
      </c>
    </row>
    <row r="418" spans="1:45">
      <c r="A418" t="s">
        <v>2095</v>
      </c>
      <c r="B418" t="s">
        <v>26</v>
      </c>
      <c r="C418" s="1">
        <v>305</v>
      </c>
      <c r="E418" s="97" t="s">
        <v>1922</v>
      </c>
      <c r="F4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18" s="4">
        <v>42185</v>
      </c>
      <c r="H418" s="4">
        <v>42216</v>
      </c>
      <c r="I418" s="80">
        <f>All_2[[#This Row],[Filled]]-All_2[[#This Row],[Vacant]]</f>
        <v>31</v>
      </c>
      <c r="J418" t="s">
        <v>1922</v>
      </c>
      <c r="L418" t="s">
        <v>685</v>
      </c>
      <c r="M418" t="s">
        <v>636</v>
      </c>
      <c r="N418" s="4">
        <v>42130</v>
      </c>
      <c r="O418" s="4">
        <v>42130</v>
      </c>
      <c r="P418" s="80">
        <f>All_2[[#This Row],[Filled]] - All_2[[#This Row],[Interview.Date]]</f>
        <v>86</v>
      </c>
      <c r="Q418" s="80">
        <f>All_2[[#This Row],[Filled]]-All_2[[#This Row],[Date.Received]]</f>
        <v>86</v>
      </c>
      <c r="R418" s="80">
        <f>All_2[[#This Row],[Days]] - All_2[[#This Row],[Interview.to.Move.in]]</f>
        <v>-55</v>
      </c>
      <c r="S418" s="80" t="str">
        <f>IF(All_2[[#This Row],[M.O.Date]]&lt;&gt;"","no","Yes")</f>
        <v>no</v>
      </c>
      <c r="T418" s="80" t="str">
        <f ca="1">IF(All_2[[#This Row],[Length.of.Stay]]&gt;364,"Yes","no")</f>
        <v>no</v>
      </c>
      <c r="U418" s="4">
        <v>42308</v>
      </c>
      <c r="V418" s="80">
        <f ca="1">_xlfn.IFS(All_2[[#This Row],[M.O.Date]] = FALSE,TODAY()-All_2[[#This Row],[Filled]],All_2[[#This Row],[Extant]] = "no",All_2[[#This Row],[M.O.Date]] - All_2[[#This Row],[Filled]])</f>
        <v>92</v>
      </c>
      <c r="W418" t="s">
        <v>969</v>
      </c>
      <c r="X418" s="6"/>
      <c r="Y418" s="6"/>
      <c r="Z418" s="6"/>
      <c r="AA418" s="6"/>
      <c r="AB418" s="6"/>
      <c r="AC418" s="6"/>
      <c r="AD418" s="6"/>
      <c r="AE418" s="6">
        <v>1</v>
      </c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>
        <f t="shared" si="12"/>
        <v>2015</v>
      </c>
      <c r="AS418" s="6">
        <f t="shared" si="13"/>
        <v>7</v>
      </c>
    </row>
    <row r="419" spans="1:45">
      <c r="A419" t="s">
        <v>2094</v>
      </c>
      <c r="B419" t="s">
        <v>993</v>
      </c>
      <c r="C419" s="1">
        <v>205</v>
      </c>
      <c r="E419" s="97" t="s">
        <v>144</v>
      </c>
      <c r="F4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19" s="4">
        <v>42185</v>
      </c>
      <c r="H419" s="4">
        <v>42209</v>
      </c>
      <c r="I419" s="80">
        <f>All_2[[#This Row],[Filled]]-All_2[[#This Row],[Vacant]]</f>
        <v>24</v>
      </c>
      <c r="J419" t="s">
        <v>1032</v>
      </c>
      <c r="L419" t="s">
        <v>2093</v>
      </c>
      <c r="N419" s="4">
        <v>42144</v>
      </c>
      <c r="O419" s="4">
        <v>42156</v>
      </c>
      <c r="P419" s="80">
        <f>All_2[[#This Row],[Filled]] - All_2[[#This Row],[Interview.Date]]</f>
        <v>53</v>
      </c>
      <c r="Q419" s="80">
        <f>All_2[[#This Row],[Filled]]-All_2[[#This Row],[Date.Received]]</f>
        <v>65</v>
      </c>
      <c r="R419" s="80">
        <f>All_2[[#This Row],[Days]] - All_2[[#This Row],[Interview.to.Move.in]]</f>
        <v>-29</v>
      </c>
      <c r="S419" s="80" t="str">
        <f>IF(All_2[[#This Row],[M.O.Date]]&lt;&gt;"","no","Yes")</f>
        <v>no</v>
      </c>
      <c r="T419" s="80" t="str">
        <f ca="1">IF(All_2[[#This Row],[Length.of.Stay]]&gt;364,"Yes","no")</f>
        <v>no</v>
      </c>
      <c r="U419" s="4">
        <v>42400</v>
      </c>
      <c r="V419" s="80">
        <f ca="1">_xlfn.IFS(All_2[[#This Row],[M.O.Date]] = FALSE,TODAY()-All_2[[#This Row],[Filled]],All_2[[#This Row],[Extant]] = "no",All_2[[#This Row],[M.O.Date]] - All_2[[#This Row],[Filled]])</f>
        <v>191</v>
      </c>
      <c r="W419" t="s">
        <v>980</v>
      </c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>
        <f t="shared" si="12"/>
        <v>2015</v>
      </c>
      <c r="AS419" s="6">
        <f t="shared" si="13"/>
        <v>7</v>
      </c>
    </row>
    <row r="420" spans="1:45">
      <c r="A420" t="s">
        <v>2092</v>
      </c>
      <c r="B420" t="s">
        <v>37</v>
      </c>
      <c r="C420" s="1">
        <v>201</v>
      </c>
      <c r="D420" s="1">
        <v>3218</v>
      </c>
      <c r="E420" s="97" t="s">
        <v>695</v>
      </c>
      <c r="F4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0" s="4">
        <v>42124</v>
      </c>
      <c r="H420" s="4">
        <v>42206</v>
      </c>
      <c r="I420" s="80">
        <f>All_2[[#This Row],[Filled]]-All_2[[#This Row],[Vacant]]</f>
        <v>82</v>
      </c>
      <c r="J420" t="s">
        <v>1634</v>
      </c>
      <c r="K420" s="89"/>
      <c r="L420" s="89" t="s">
        <v>1914</v>
      </c>
      <c r="M420" t="s">
        <v>1638</v>
      </c>
      <c r="N420" s="131">
        <v>42150</v>
      </c>
      <c r="O420" s="131">
        <v>42180</v>
      </c>
      <c r="P420" s="80">
        <f>All_2[[#This Row],[Filled]] - All_2[[#This Row],[Interview.Date]]</f>
        <v>26</v>
      </c>
      <c r="Q420" s="80">
        <f>All_2[[#This Row],[Filled]]-All_2[[#This Row],[Date.Received]]</f>
        <v>56</v>
      </c>
      <c r="R420" s="80">
        <f>All_2[[#This Row],[Days]] - All_2[[#This Row],[Interview.to.Move.in]]</f>
        <v>56</v>
      </c>
      <c r="S420" s="80" t="str">
        <f>IF(All_2[[#This Row],[M.O.Date]]&lt;&gt;"","no","Yes")</f>
        <v>Yes</v>
      </c>
      <c r="T420" s="80" t="str">
        <f ca="1">IF(All_2[[#This Row],[Length.of.Stay]]&gt;364,"Yes","no")</f>
        <v>Yes</v>
      </c>
      <c r="U420" s="4"/>
      <c r="V420" s="80">
        <f ca="1">_xlfn.IFS(All_2[[#This Row],[M.O.Date]] = FALSE,TODAY()-All_2[[#This Row],[Filled]],All_2[[#This Row],[Extant]] = "no",All_2[[#This Row],[M.O.Date]] - All_2[[#This Row],[Filled]])</f>
        <v>1655</v>
      </c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>
        <v>1</v>
      </c>
      <c r="AJ420" s="6"/>
      <c r="AK420" s="6"/>
      <c r="AL420" s="6"/>
      <c r="AM420" s="6">
        <v>1</v>
      </c>
      <c r="AN420" s="6"/>
      <c r="AO420" s="6"/>
      <c r="AP420" s="6"/>
      <c r="AQ420" s="6"/>
      <c r="AR420" s="6">
        <f t="shared" si="12"/>
        <v>2015</v>
      </c>
      <c r="AS420" s="6">
        <f t="shared" si="13"/>
        <v>7</v>
      </c>
    </row>
    <row r="421" spans="1:45">
      <c r="A421" t="s">
        <v>2091</v>
      </c>
      <c r="B421" t="s">
        <v>37</v>
      </c>
      <c r="C421" s="1">
        <v>306</v>
      </c>
      <c r="D421" s="1">
        <v>3210</v>
      </c>
      <c r="E421" s="97" t="s">
        <v>695</v>
      </c>
      <c r="F4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1" s="4">
        <v>42155</v>
      </c>
      <c r="H421" s="4">
        <v>42206</v>
      </c>
      <c r="I421" s="80">
        <f>All_2[[#This Row],[Filled]]-All_2[[#This Row],[Vacant]]</f>
        <v>51</v>
      </c>
      <c r="J421" t="s">
        <v>1634</v>
      </c>
      <c r="K421" s="89"/>
      <c r="L421" s="89" t="s">
        <v>1914</v>
      </c>
      <c r="M421" t="s">
        <v>1638</v>
      </c>
      <c r="N421" s="131">
        <v>42150</v>
      </c>
      <c r="O421" s="131">
        <v>42180</v>
      </c>
      <c r="P421" s="80">
        <f>All_2[[#This Row],[Filled]] - All_2[[#This Row],[Interview.Date]]</f>
        <v>26</v>
      </c>
      <c r="Q421" s="80">
        <f>All_2[[#This Row],[Filled]]-All_2[[#This Row],[Date.Received]]</f>
        <v>56</v>
      </c>
      <c r="R421" s="80">
        <f>All_2[[#This Row],[Days]] - All_2[[#This Row],[Interview.to.Move.in]]</f>
        <v>25</v>
      </c>
      <c r="S421" s="80" t="str">
        <f>IF(All_2[[#This Row],[M.O.Date]]&lt;&gt;"","no","Yes")</f>
        <v>no</v>
      </c>
      <c r="T421" s="80" t="str">
        <f ca="1">IF(All_2[[#This Row],[Length.of.Stay]]&gt;364,"Yes","no")</f>
        <v>Yes</v>
      </c>
      <c r="U421" s="4">
        <v>43535</v>
      </c>
      <c r="V421" s="80">
        <f ca="1">_xlfn.IFS(All_2[[#This Row],[M.O.Date]] = FALSE,TODAY()-All_2[[#This Row],[Filled]],All_2[[#This Row],[Extant]] = "no",All_2[[#This Row],[M.O.Date]] - All_2[[#This Row],[Filled]])</f>
        <v>1329</v>
      </c>
      <c r="W421" t="s">
        <v>980</v>
      </c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>
        <v>1</v>
      </c>
      <c r="AJ421" s="6"/>
      <c r="AK421" s="6"/>
      <c r="AL421" s="6"/>
      <c r="AM421" s="6">
        <v>1</v>
      </c>
      <c r="AN421" s="6"/>
      <c r="AO421" s="6"/>
      <c r="AP421" s="6"/>
      <c r="AQ421" s="6"/>
      <c r="AR421" s="6">
        <f t="shared" si="12"/>
        <v>2015</v>
      </c>
      <c r="AS421" s="6">
        <f t="shared" si="13"/>
        <v>7</v>
      </c>
    </row>
    <row r="422" spans="1:45">
      <c r="A422" t="s">
        <v>286</v>
      </c>
      <c r="B422" t="s">
        <v>830</v>
      </c>
      <c r="C422" s="1">
        <v>306</v>
      </c>
      <c r="E422" s="97" t="s">
        <v>144</v>
      </c>
      <c r="F4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22" s="4">
        <v>42124</v>
      </c>
      <c r="H422" s="4">
        <v>42200</v>
      </c>
      <c r="I422" s="80">
        <f>All_2[[#This Row],[Filled]]-All_2[[#This Row],[Vacant]]</f>
        <v>76</v>
      </c>
      <c r="J422" t="s">
        <v>1634</v>
      </c>
      <c r="L422" t="s">
        <v>6</v>
      </c>
      <c r="M422" t="s">
        <v>1734</v>
      </c>
      <c r="N422" s="4">
        <v>42108</v>
      </c>
      <c r="O422" s="4">
        <v>42124</v>
      </c>
      <c r="P422" s="80">
        <f>All_2[[#This Row],[Filled]] - All_2[[#This Row],[Interview.Date]]</f>
        <v>76</v>
      </c>
      <c r="Q422" s="80">
        <f>All_2[[#This Row],[Filled]]-All_2[[#This Row],[Date.Received]]</f>
        <v>92</v>
      </c>
      <c r="R422" s="80">
        <f>All_2[[#This Row],[Days]] - All_2[[#This Row],[Interview.to.Move.in]]</f>
        <v>0</v>
      </c>
      <c r="S422" s="80" t="str">
        <f>IF(All_2[[#This Row],[M.O.Date]]&lt;&gt;"","no","Yes")</f>
        <v>no</v>
      </c>
      <c r="T422" s="80" t="str">
        <f ca="1">IF(All_2[[#This Row],[Length.of.Stay]]&gt;364,"Yes","no")</f>
        <v>no</v>
      </c>
      <c r="U422" s="4">
        <v>42369</v>
      </c>
      <c r="V422" s="80">
        <f ca="1">_xlfn.IFS(All_2[[#This Row],[M.O.Date]] = FALSE,TODAY()-All_2[[#This Row],[Filled]],All_2[[#This Row],[Extant]] = "no",All_2[[#This Row],[M.O.Date]] - All_2[[#This Row],[Filled]])</f>
        <v>169</v>
      </c>
      <c r="W422" t="s">
        <v>971</v>
      </c>
      <c r="X422" s="6"/>
      <c r="Y422" s="6"/>
      <c r="Z422" s="6">
        <v>1</v>
      </c>
      <c r="AA422" s="6"/>
      <c r="AB422" s="6"/>
      <c r="AC422" s="6"/>
      <c r="AD422" s="6"/>
      <c r="AE422" s="6"/>
      <c r="AF422" s="6"/>
      <c r="AG422" s="6">
        <v>1</v>
      </c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>
        <f t="shared" si="12"/>
        <v>2015</v>
      </c>
      <c r="AS422" s="6">
        <f t="shared" si="13"/>
        <v>7</v>
      </c>
    </row>
    <row r="423" spans="1:45">
      <c r="A423" t="s">
        <v>2090</v>
      </c>
      <c r="B423" t="s">
        <v>15</v>
      </c>
      <c r="C423" s="1">
        <v>211</v>
      </c>
      <c r="E423" s="97" t="s">
        <v>835</v>
      </c>
      <c r="F4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3" s="4">
        <v>42185</v>
      </c>
      <c r="H423" s="4">
        <v>42200</v>
      </c>
      <c r="I423" s="80">
        <f>All_2[[#This Row],[Filled]]-All_2[[#This Row],[Vacant]]</f>
        <v>15</v>
      </c>
      <c r="J423" t="s">
        <v>835</v>
      </c>
      <c r="L423" t="s">
        <v>1822</v>
      </c>
      <c r="M423" t="s">
        <v>835</v>
      </c>
      <c r="N423" s="4">
        <v>42138</v>
      </c>
      <c r="O423" s="4">
        <v>42143</v>
      </c>
      <c r="P423" s="80">
        <f>All_2[[#This Row],[Filled]] - All_2[[#This Row],[Interview.Date]]</f>
        <v>57</v>
      </c>
      <c r="Q423" s="80">
        <f>All_2[[#This Row],[Filled]]-All_2[[#This Row],[Date.Received]]</f>
        <v>62</v>
      </c>
      <c r="R423" s="80">
        <f>All_2[[#This Row],[Days]] - All_2[[#This Row],[Interview.to.Move.in]]</f>
        <v>-42</v>
      </c>
      <c r="S423" s="80" t="str">
        <f>IF(All_2[[#This Row],[M.O.Date]]&lt;&gt;"","no","Yes")</f>
        <v>no</v>
      </c>
      <c r="T423" s="80" t="str">
        <f ca="1">IF(All_2[[#This Row],[Length.of.Stay]]&gt;364,"Yes","no")</f>
        <v>Yes</v>
      </c>
      <c r="U423" s="4">
        <v>42855</v>
      </c>
      <c r="V423" s="80">
        <f ca="1">_xlfn.IFS(All_2[[#This Row],[M.O.Date]] = FALSE,TODAY()-All_2[[#This Row],[Filled]],All_2[[#This Row],[Extant]] = "no",All_2[[#This Row],[M.O.Date]] - All_2[[#This Row],[Filled]])</f>
        <v>655</v>
      </c>
      <c r="W423" t="s">
        <v>53</v>
      </c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>
        <f t="shared" si="12"/>
        <v>2015</v>
      </c>
      <c r="AS423" s="6">
        <f t="shared" si="13"/>
        <v>7</v>
      </c>
    </row>
    <row r="424" spans="1:45">
      <c r="A424" t="s">
        <v>2089</v>
      </c>
      <c r="B424" t="s">
        <v>37</v>
      </c>
      <c r="C424" s="1">
        <v>304</v>
      </c>
      <c r="D424" s="1">
        <v>3210</v>
      </c>
      <c r="E424" s="97" t="s">
        <v>695</v>
      </c>
      <c r="F4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4" s="4">
        <v>42124</v>
      </c>
      <c r="H424" s="4">
        <v>42192</v>
      </c>
      <c r="I424" s="80">
        <f>All_2[[#This Row],[Filled]]-All_2[[#This Row],[Vacant]]</f>
        <v>68</v>
      </c>
      <c r="J424" t="s">
        <v>1634</v>
      </c>
      <c r="K424" s="89"/>
      <c r="L424" s="89" t="s">
        <v>6</v>
      </c>
      <c r="M424" t="s">
        <v>1734</v>
      </c>
      <c r="N424" s="131">
        <v>42153</v>
      </c>
      <c r="O424" s="131">
        <v>42166</v>
      </c>
      <c r="P424" s="80">
        <f>All_2[[#This Row],[Filled]] - All_2[[#This Row],[Interview.Date]]</f>
        <v>26</v>
      </c>
      <c r="Q424" s="80">
        <f>All_2[[#This Row],[Filled]]-All_2[[#This Row],[Date.Received]]</f>
        <v>39</v>
      </c>
      <c r="R424" s="80">
        <f>All_2[[#This Row],[Days]] - All_2[[#This Row],[Interview.to.Move.in]]</f>
        <v>42</v>
      </c>
      <c r="S424" s="80" t="str">
        <f>IF(All_2[[#This Row],[M.O.Date]]&lt;&gt;"","no","Yes")</f>
        <v>no</v>
      </c>
      <c r="T424" s="80" t="str">
        <f ca="1">IF(All_2[[#This Row],[Length.of.Stay]]&gt;364,"Yes","no")</f>
        <v>no</v>
      </c>
      <c r="U424" s="4">
        <v>42277</v>
      </c>
      <c r="V424" s="80">
        <f ca="1">_xlfn.IFS(All_2[[#This Row],[M.O.Date]] = FALSE,TODAY()-All_2[[#This Row],[Filled]],All_2[[#This Row],[Extant]] = "no",All_2[[#This Row],[M.O.Date]] - All_2[[#This Row],[Filled]])</f>
        <v>85</v>
      </c>
      <c r="W424" t="s">
        <v>125</v>
      </c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>
        <f t="shared" si="12"/>
        <v>2015</v>
      </c>
      <c r="AS424" s="6">
        <f t="shared" si="13"/>
        <v>7</v>
      </c>
    </row>
    <row r="425" spans="1:45">
      <c r="A425" t="s">
        <v>2088</v>
      </c>
      <c r="B425" t="s">
        <v>15</v>
      </c>
      <c r="C425" s="1">
        <v>328</v>
      </c>
      <c r="E425" s="97" t="s">
        <v>827</v>
      </c>
      <c r="F4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5" s="4">
        <v>42124</v>
      </c>
      <c r="H425" s="4">
        <v>42186</v>
      </c>
      <c r="I425" s="80">
        <f>All_2[[#This Row],[Filled]]-All_2[[#This Row],[Vacant]]</f>
        <v>62</v>
      </c>
      <c r="J425" t="s">
        <v>1634</v>
      </c>
      <c r="L425" t="s">
        <v>119</v>
      </c>
      <c r="M425" t="s">
        <v>1734</v>
      </c>
      <c r="N425" s="4">
        <v>42137</v>
      </c>
      <c r="O425" s="4">
        <v>42143</v>
      </c>
      <c r="P425" s="80">
        <f>All_2[[#This Row],[Filled]] - All_2[[#This Row],[Interview.Date]]</f>
        <v>43</v>
      </c>
      <c r="Q425" s="80">
        <f>All_2[[#This Row],[Filled]]-All_2[[#This Row],[Date.Received]]</f>
        <v>49</v>
      </c>
      <c r="R425" s="80">
        <f>All_2[[#This Row],[Days]] - All_2[[#This Row],[Interview.to.Move.in]]</f>
        <v>19</v>
      </c>
      <c r="S425" s="80" t="str">
        <f>IF(All_2[[#This Row],[M.O.Date]]&lt;&gt;"","no","Yes")</f>
        <v>no</v>
      </c>
      <c r="T425" s="80" t="str">
        <f ca="1">IF(All_2[[#This Row],[Length.of.Stay]]&gt;364,"Yes","no")</f>
        <v>Yes</v>
      </c>
      <c r="U425" s="4">
        <v>43799</v>
      </c>
      <c r="V425" s="80">
        <f ca="1">_xlfn.IFS(All_2[[#This Row],[M.O.Date]] = FALSE,TODAY()-All_2[[#This Row],[Filled]],All_2[[#This Row],[Extant]] = "no",All_2[[#This Row],[M.O.Date]] - All_2[[#This Row],[Filled]])</f>
        <v>1613</v>
      </c>
      <c r="W425" t="s">
        <v>980</v>
      </c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>
        <v>1</v>
      </c>
      <c r="AI425" s="6"/>
      <c r="AJ425" s="6"/>
      <c r="AK425" s="6"/>
      <c r="AL425" s="6"/>
      <c r="AM425" s="6">
        <v>1</v>
      </c>
      <c r="AN425" s="6"/>
      <c r="AO425" s="6"/>
      <c r="AP425" s="6"/>
      <c r="AQ425" s="6"/>
      <c r="AR425" s="6">
        <f t="shared" si="12"/>
        <v>2015</v>
      </c>
      <c r="AS425" s="6">
        <f t="shared" si="13"/>
        <v>7</v>
      </c>
    </row>
    <row r="426" spans="1:45">
      <c r="A426" t="s">
        <v>2087</v>
      </c>
      <c r="B426" t="s">
        <v>15</v>
      </c>
      <c r="C426" s="1">
        <v>516</v>
      </c>
      <c r="E426" s="97" t="s">
        <v>827</v>
      </c>
      <c r="F4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6" s="4">
        <v>42124</v>
      </c>
      <c r="H426" s="4">
        <v>42186</v>
      </c>
      <c r="I426" s="80">
        <f>All_2[[#This Row],[Filled]]-All_2[[#This Row],[Vacant]]</f>
        <v>62</v>
      </c>
      <c r="J426" t="s">
        <v>1634</v>
      </c>
      <c r="L426" t="s">
        <v>6</v>
      </c>
      <c r="M426" t="s">
        <v>1734</v>
      </c>
      <c r="N426" s="4">
        <v>42137</v>
      </c>
      <c r="O426" s="4">
        <v>42143</v>
      </c>
      <c r="P426" s="80">
        <f>All_2[[#This Row],[Filled]] - All_2[[#This Row],[Interview.Date]]</f>
        <v>43</v>
      </c>
      <c r="Q426" s="80">
        <f>All_2[[#This Row],[Filled]]-All_2[[#This Row],[Date.Received]]</f>
        <v>49</v>
      </c>
      <c r="R426" s="80">
        <f>All_2[[#This Row],[Days]] - All_2[[#This Row],[Interview.to.Move.in]]</f>
        <v>19</v>
      </c>
      <c r="S426" s="80" t="str">
        <f>IF(All_2[[#This Row],[M.O.Date]]&lt;&gt;"","no","Yes")</f>
        <v>no</v>
      </c>
      <c r="T426" s="80" t="str">
        <f ca="1">IF(All_2[[#This Row],[Length.of.Stay]]&gt;364,"Yes","no")</f>
        <v>no</v>
      </c>
      <c r="U426" s="4">
        <v>42429</v>
      </c>
      <c r="V426" s="80">
        <f ca="1">_xlfn.IFS(All_2[[#This Row],[M.O.Date]] = FALSE,TODAY()-All_2[[#This Row],[Filled]],All_2[[#This Row],[Extant]] = "no",All_2[[#This Row],[M.O.Date]] - All_2[[#This Row],[Filled]])</f>
        <v>243</v>
      </c>
      <c r="W426" t="s">
        <v>969</v>
      </c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>
        <f t="shared" si="12"/>
        <v>2015</v>
      </c>
      <c r="AS426" s="6">
        <f t="shared" si="13"/>
        <v>7</v>
      </c>
    </row>
    <row r="427" spans="1:45">
      <c r="A427" t="s">
        <v>2086</v>
      </c>
      <c r="B427" t="s">
        <v>830</v>
      </c>
      <c r="C427" s="1">
        <v>317</v>
      </c>
      <c r="E427" s="97" t="s">
        <v>144</v>
      </c>
      <c r="F4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27" s="4">
        <v>42155</v>
      </c>
      <c r="H427" s="4">
        <v>42186</v>
      </c>
      <c r="I427" s="80">
        <f>All_2[[#This Row],[Filled]]-All_2[[#This Row],[Vacant]]</f>
        <v>31</v>
      </c>
      <c r="J427" t="s">
        <v>1634</v>
      </c>
      <c r="L427" t="s">
        <v>2085</v>
      </c>
      <c r="M427" t="s">
        <v>1633</v>
      </c>
      <c r="N427" s="4">
        <v>42108</v>
      </c>
      <c r="O427" s="4">
        <v>42138</v>
      </c>
      <c r="P427" s="80">
        <f>All_2[[#This Row],[Filled]] - All_2[[#This Row],[Interview.Date]]</f>
        <v>48</v>
      </c>
      <c r="Q427" s="80">
        <f>All_2[[#This Row],[Filled]]-All_2[[#This Row],[Date.Received]]</f>
        <v>78</v>
      </c>
      <c r="R427" s="80">
        <f>All_2[[#This Row],[Days]] - All_2[[#This Row],[Interview.to.Move.in]]</f>
        <v>-17</v>
      </c>
      <c r="S427" s="80" t="str">
        <f>IF(All_2[[#This Row],[M.O.Date]]&lt;&gt;"","no","Yes")</f>
        <v>no</v>
      </c>
      <c r="T427" s="80" t="str">
        <f ca="1">IF(All_2[[#This Row],[Length.of.Stay]]&gt;364,"Yes","no")</f>
        <v>Yes</v>
      </c>
      <c r="U427" s="4">
        <v>43190</v>
      </c>
      <c r="V427" s="80">
        <f ca="1">_xlfn.IFS(All_2[[#This Row],[M.O.Date]] = FALSE,TODAY()-All_2[[#This Row],[Filled]],All_2[[#This Row],[Extant]] = "no",All_2[[#This Row],[M.O.Date]] - All_2[[#This Row],[Filled]])</f>
        <v>1004</v>
      </c>
      <c r="W427" t="s">
        <v>969</v>
      </c>
      <c r="X427" s="6"/>
      <c r="Y427" s="6"/>
      <c r="Z427" s="6">
        <v>1</v>
      </c>
      <c r="AA427" s="6"/>
      <c r="AB427" s="6"/>
      <c r="AC427" s="6"/>
      <c r="AD427" s="6"/>
      <c r="AE427" s="6"/>
      <c r="AF427" s="6"/>
      <c r="AG427" s="6"/>
      <c r="AH427" s="6">
        <v>1</v>
      </c>
      <c r="AI427" s="6"/>
      <c r="AJ427" s="6"/>
      <c r="AK427" s="6"/>
      <c r="AL427" s="6"/>
      <c r="AM427" s="6">
        <v>1</v>
      </c>
      <c r="AN427" s="6"/>
      <c r="AO427" s="6"/>
      <c r="AP427" s="6"/>
      <c r="AQ427" s="6"/>
      <c r="AR427" s="6">
        <f t="shared" si="12"/>
        <v>2015</v>
      </c>
      <c r="AS427" s="6">
        <f t="shared" si="13"/>
        <v>7</v>
      </c>
    </row>
    <row r="428" spans="1:45">
      <c r="A428" t="s">
        <v>2084</v>
      </c>
      <c r="B428" t="s">
        <v>15</v>
      </c>
      <c r="C428" s="1">
        <v>526</v>
      </c>
      <c r="E428" s="97" t="s">
        <v>695</v>
      </c>
      <c r="F4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8" s="4">
        <v>42155</v>
      </c>
      <c r="H428" s="4">
        <v>42178</v>
      </c>
      <c r="I428" s="80">
        <f>All_2[[#This Row],[Filled]]-All_2[[#This Row],[Vacant]]</f>
        <v>23</v>
      </c>
      <c r="J428" t="s">
        <v>1634</v>
      </c>
      <c r="L428" t="s">
        <v>6</v>
      </c>
      <c r="M428" t="s">
        <v>1734</v>
      </c>
      <c r="N428" s="4">
        <v>42143</v>
      </c>
      <c r="O428" s="4">
        <v>42164</v>
      </c>
      <c r="P428" s="80">
        <f>All_2[[#This Row],[Filled]] - All_2[[#This Row],[Interview.Date]]</f>
        <v>14</v>
      </c>
      <c r="Q428" s="80">
        <f>All_2[[#This Row],[Filled]]-All_2[[#This Row],[Date.Received]]</f>
        <v>35</v>
      </c>
      <c r="R428" s="80">
        <f>All_2[[#This Row],[Days]] - All_2[[#This Row],[Interview.to.Move.in]]</f>
        <v>9</v>
      </c>
      <c r="S428" s="80" t="str">
        <f>IF(All_2[[#This Row],[M.O.Date]]&lt;&gt;"","no","Yes")</f>
        <v>no</v>
      </c>
      <c r="T428" s="80" t="str">
        <f ca="1">IF(All_2[[#This Row],[Length.of.Stay]]&gt;364,"Yes","no")</f>
        <v>no</v>
      </c>
      <c r="U428" s="4">
        <v>42429</v>
      </c>
      <c r="V428" s="80">
        <f ca="1">_xlfn.IFS(All_2[[#This Row],[M.O.Date]] = FALSE,TODAY()-All_2[[#This Row],[Filled]],All_2[[#This Row],[Extant]] = "no",All_2[[#This Row],[M.O.Date]] - All_2[[#This Row],[Filled]])</f>
        <v>251</v>
      </c>
      <c r="W428" t="s">
        <v>1007</v>
      </c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>
        <f t="shared" si="12"/>
        <v>2015</v>
      </c>
      <c r="AS428" s="6">
        <f t="shared" si="13"/>
        <v>6</v>
      </c>
    </row>
    <row r="429" spans="1:45">
      <c r="A429" t="s">
        <v>2083</v>
      </c>
      <c r="B429" t="s">
        <v>15</v>
      </c>
      <c r="C429" s="1">
        <v>523</v>
      </c>
      <c r="E429" s="97" t="s">
        <v>695</v>
      </c>
      <c r="F4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29" s="4">
        <v>42124</v>
      </c>
      <c r="H429" s="4">
        <v>42174</v>
      </c>
      <c r="I429" s="80">
        <f>All_2[[#This Row],[Filled]]-All_2[[#This Row],[Vacant]]</f>
        <v>50</v>
      </c>
      <c r="J429" t="s">
        <v>1634</v>
      </c>
      <c r="L429" t="s">
        <v>6</v>
      </c>
      <c r="M429" t="s">
        <v>1734</v>
      </c>
      <c r="N429" s="4">
        <v>42139</v>
      </c>
      <c r="O429" s="4">
        <v>42139</v>
      </c>
      <c r="P429" s="80">
        <f>All_2[[#This Row],[Filled]] - All_2[[#This Row],[Interview.Date]]</f>
        <v>35</v>
      </c>
      <c r="Q429" s="80">
        <f>All_2[[#This Row],[Filled]]-All_2[[#This Row],[Date.Received]]</f>
        <v>35</v>
      </c>
      <c r="R429" s="80">
        <f>All_2[[#This Row],[Days]] - All_2[[#This Row],[Interview.to.Move.in]]</f>
        <v>15</v>
      </c>
      <c r="S429" s="80" t="str">
        <f>IF(All_2[[#This Row],[M.O.Date]]&lt;&gt;"","no","Yes")</f>
        <v>no</v>
      </c>
      <c r="T429" s="80" t="str">
        <f ca="1">IF(All_2[[#This Row],[Length.of.Stay]]&gt;364,"Yes","no")</f>
        <v>no</v>
      </c>
      <c r="U429" s="4">
        <v>42216</v>
      </c>
      <c r="V429" s="80">
        <f ca="1">_xlfn.IFS(All_2[[#This Row],[M.O.Date]] = FALSE,TODAY()-All_2[[#This Row],[Filled]],All_2[[#This Row],[Extant]] = "no",All_2[[#This Row],[M.O.Date]] - All_2[[#This Row],[Filled]])</f>
        <v>42</v>
      </c>
      <c r="W429" t="s">
        <v>969</v>
      </c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>
        <f t="shared" si="12"/>
        <v>2015</v>
      </c>
      <c r="AS429" s="6">
        <f t="shared" si="13"/>
        <v>6</v>
      </c>
    </row>
    <row r="430" spans="1:45">
      <c r="A430" t="s">
        <v>2082</v>
      </c>
      <c r="B430" t="s">
        <v>15</v>
      </c>
      <c r="C430" s="1">
        <v>421</v>
      </c>
      <c r="E430" s="97" t="s">
        <v>695</v>
      </c>
      <c r="F4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0" s="4">
        <v>42124</v>
      </c>
      <c r="H430" s="4">
        <v>42171</v>
      </c>
      <c r="I430" s="80">
        <f>All_2[[#This Row],[Filled]]-All_2[[#This Row],[Vacant]]</f>
        <v>47</v>
      </c>
      <c r="J430" t="s">
        <v>1634</v>
      </c>
      <c r="L430" t="s">
        <v>6</v>
      </c>
      <c r="M430" t="s">
        <v>1734</v>
      </c>
      <c r="N430" s="4">
        <v>42144</v>
      </c>
      <c r="O430" s="4">
        <v>42150</v>
      </c>
      <c r="P430" s="80">
        <f>All_2[[#This Row],[Filled]] - All_2[[#This Row],[Interview.Date]]</f>
        <v>21</v>
      </c>
      <c r="Q430" s="80">
        <f>All_2[[#This Row],[Filled]]-All_2[[#This Row],[Date.Received]]</f>
        <v>27</v>
      </c>
      <c r="R430" s="80">
        <f>All_2[[#This Row],[Days]] - All_2[[#This Row],[Interview.to.Move.in]]</f>
        <v>26</v>
      </c>
      <c r="S430" s="80" t="str">
        <f>IF(All_2[[#This Row],[M.O.Date]]&lt;&gt;"","no","Yes")</f>
        <v>no</v>
      </c>
      <c r="T430" s="80" t="str">
        <f ca="1">IF(All_2[[#This Row],[Length.of.Stay]]&gt;364,"Yes","no")</f>
        <v>no</v>
      </c>
      <c r="U430" s="4">
        <v>42400</v>
      </c>
      <c r="V430" s="80">
        <f ca="1">_xlfn.IFS(All_2[[#This Row],[M.O.Date]] = FALSE,TODAY()-All_2[[#This Row],[Filled]],All_2[[#This Row],[Extant]] = "no",All_2[[#This Row],[M.O.Date]] - All_2[[#This Row],[Filled]])</f>
        <v>229</v>
      </c>
      <c r="W430" t="s">
        <v>969</v>
      </c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>
        <f t="shared" si="12"/>
        <v>2015</v>
      </c>
      <c r="AS430" s="6">
        <f t="shared" si="13"/>
        <v>6</v>
      </c>
    </row>
    <row r="431" spans="1:45">
      <c r="A431" t="s">
        <v>2081</v>
      </c>
      <c r="B431" t="s">
        <v>15</v>
      </c>
      <c r="C431" s="1">
        <v>510</v>
      </c>
      <c r="E431" s="97" t="s">
        <v>695</v>
      </c>
      <c r="F4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1" s="4">
        <v>42094</v>
      </c>
      <c r="H431" s="4">
        <v>42171</v>
      </c>
      <c r="I431" s="80">
        <f>All_2[[#This Row],[Filled]]-All_2[[#This Row],[Vacant]]</f>
        <v>77</v>
      </c>
      <c r="J431" t="s">
        <v>1634</v>
      </c>
      <c r="L431" t="s">
        <v>6</v>
      </c>
      <c r="M431" t="s">
        <v>1734</v>
      </c>
      <c r="N431" s="4">
        <v>42094</v>
      </c>
      <c r="O431" s="4">
        <v>42115</v>
      </c>
      <c r="P431" s="80">
        <f>All_2[[#This Row],[Filled]] - All_2[[#This Row],[Interview.Date]]</f>
        <v>56</v>
      </c>
      <c r="Q431" s="80">
        <f>All_2[[#This Row],[Filled]]-All_2[[#This Row],[Date.Received]]</f>
        <v>77</v>
      </c>
      <c r="R431" s="80">
        <f>All_2[[#This Row],[Days]] - All_2[[#This Row],[Interview.to.Move.in]]</f>
        <v>21</v>
      </c>
      <c r="S431" s="80" t="str">
        <f>IF(All_2[[#This Row],[M.O.Date]]&lt;&gt;"","no","Yes")</f>
        <v>no</v>
      </c>
      <c r="T431" s="80" t="str">
        <f ca="1">IF(All_2[[#This Row],[Length.of.Stay]]&gt;364,"Yes","no")</f>
        <v>no</v>
      </c>
      <c r="U431" s="4">
        <v>42522</v>
      </c>
      <c r="V431" s="80">
        <f ca="1">_xlfn.IFS(All_2[[#This Row],[M.O.Date]] = FALSE,TODAY()-All_2[[#This Row],[Filled]],All_2[[#This Row],[Extant]] = "no",All_2[[#This Row],[M.O.Date]] - All_2[[#This Row],[Filled]])</f>
        <v>351</v>
      </c>
      <c r="W431" t="s">
        <v>1003</v>
      </c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>
        <f t="shared" si="12"/>
        <v>2015</v>
      </c>
      <c r="AS431" s="6">
        <f t="shared" si="13"/>
        <v>6</v>
      </c>
    </row>
    <row r="432" spans="1:45">
      <c r="A432" t="s">
        <v>2080</v>
      </c>
      <c r="B432" t="s">
        <v>26</v>
      </c>
      <c r="C432" s="1">
        <v>114</v>
      </c>
      <c r="E432" s="97" t="s">
        <v>966</v>
      </c>
      <c r="F4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2" s="4">
        <v>42124</v>
      </c>
      <c r="H432" s="4">
        <v>42170</v>
      </c>
      <c r="I432" s="80">
        <f>All_2[[#This Row],[Filled]]-All_2[[#This Row],[Vacant]]</f>
        <v>46</v>
      </c>
      <c r="J432" t="s">
        <v>1634</v>
      </c>
      <c r="L432" t="s">
        <v>2079</v>
      </c>
      <c r="M432" t="s">
        <v>2078</v>
      </c>
      <c r="N432" s="4">
        <v>42072</v>
      </c>
      <c r="O432" s="4">
        <v>42095</v>
      </c>
      <c r="P432" s="80">
        <f>All_2[[#This Row],[Filled]] - All_2[[#This Row],[Interview.Date]]</f>
        <v>75</v>
      </c>
      <c r="Q432" s="80">
        <f>All_2[[#This Row],[Filled]]-All_2[[#This Row],[Date.Received]]</f>
        <v>98</v>
      </c>
      <c r="R432" s="80">
        <f>All_2[[#This Row],[Days]] - All_2[[#This Row],[Interview.to.Move.in]]</f>
        <v>-29</v>
      </c>
      <c r="S432" s="80" t="str">
        <f>IF(All_2[[#This Row],[M.O.Date]]&lt;&gt;"","no","Yes")</f>
        <v>no</v>
      </c>
      <c r="T432" s="80" t="str">
        <f ca="1">IF(All_2[[#This Row],[Length.of.Stay]]&gt;364,"Yes","no")</f>
        <v>Yes</v>
      </c>
      <c r="U432" s="4">
        <v>43677</v>
      </c>
      <c r="V432" s="80">
        <f ca="1">_xlfn.IFS(All_2[[#This Row],[M.O.Date]] = FALSE,TODAY()-All_2[[#This Row],[Filled]],All_2[[#This Row],[Extant]] = "no",All_2[[#This Row],[M.O.Date]] - All_2[[#This Row],[Filled]])</f>
        <v>1507</v>
      </c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>
        <v>1</v>
      </c>
      <c r="AJ432" s="6"/>
      <c r="AK432" s="6"/>
      <c r="AL432" s="6"/>
      <c r="AM432" s="6"/>
      <c r="AN432" s="6"/>
      <c r="AO432" s="6">
        <v>1</v>
      </c>
      <c r="AP432" s="6"/>
      <c r="AQ432" s="6"/>
      <c r="AR432" s="6">
        <f t="shared" si="12"/>
        <v>2015</v>
      </c>
      <c r="AS432" s="6">
        <f t="shared" si="13"/>
        <v>6</v>
      </c>
    </row>
    <row r="433" spans="1:45">
      <c r="A433" t="s">
        <v>2077</v>
      </c>
      <c r="B433" t="s">
        <v>15</v>
      </c>
      <c r="C433" s="1">
        <v>302</v>
      </c>
      <c r="E433" s="97" t="s">
        <v>835</v>
      </c>
      <c r="F4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3" s="4">
        <v>42155</v>
      </c>
      <c r="H433" s="4">
        <v>42170</v>
      </c>
      <c r="I433" s="80">
        <f>All_2[[#This Row],[Filled]]-All_2[[#This Row],[Vacant]]</f>
        <v>15</v>
      </c>
      <c r="J433" t="s">
        <v>835</v>
      </c>
      <c r="L433" t="s">
        <v>1822</v>
      </c>
      <c r="M433" t="s">
        <v>835</v>
      </c>
      <c r="N433" s="4">
        <v>42104</v>
      </c>
      <c r="O433" s="4">
        <v>42143</v>
      </c>
      <c r="P433" s="80">
        <f>All_2[[#This Row],[Filled]] - All_2[[#This Row],[Interview.Date]]</f>
        <v>27</v>
      </c>
      <c r="Q433" s="80">
        <f>All_2[[#This Row],[Filled]]-All_2[[#This Row],[Date.Received]]</f>
        <v>66</v>
      </c>
      <c r="R433" s="80">
        <f>All_2[[#This Row],[Days]] - All_2[[#This Row],[Interview.to.Move.in]]</f>
        <v>-12</v>
      </c>
      <c r="S433" s="80" t="str">
        <f>IF(All_2[[#This Row],[M.O.Date]]&lt;&gt;"","no","Yes")</f>
        <v>Yes</v>
      </c>
      <c r="T433" s="80" t="str">
        <f ca="1">IF(All_2[[#This Row],[Length.of.Stay]]&gt;364,"Yes","no")</f>
        <v>Yes</v>
      </c>
      <c r="V433" s="80">
        <f ca="1">_xlfn.IFS(All_2[[#This Row],[M.O.Date]] = FALSE,TODAY()-All_2[[#This Row],[Filled]],All_2[[#This Row],[Extant]] = "no",All_2[[#This Row],[M.O.Date]] - All_2[[#This Row],[Filled]])</f>
        <v>1691</v>
      </c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>
        <v>1</v>
      </c>
      <c r="AI433" s="6"/>
      <c r="AJ433" s="6"/>
      <c r="AK433" s="6"/>
      <c r="AL433" s="6"/>
      <c r="AM433" s="6">
        <v>1</v>
      </c>
      <c r="AN433" s="6"/>
      <c r="AO433" s="6"/>
      <c r="AP433" s="6"/>
      <c r="AQ433" s="6"/>
      <c r="AR433" s="6">
        <f t="shared" si="12"/>
        <v>2015</v>
      </c>
      <c r="AS433" s="6">
        <f t="shared" si="13"/>
        <v>6</v>
      </c>
    </row>
    <row r="434" spans="1:45">
      <c r="A434" t="s">
        <v>2076</v>
      </c>
      <c r="B434" t="s">
        <v>830</v>
      </c>
      <c r="C434" s="1">
        <v>310</v>
      </c>
      <c r="E434" s="97" t="s">
        <v>144</v>
      </c>
      <c r="F4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34" s="4">
        <v>42124</v>
      </c>
      <c r="H434" s="4">
        <v>42170</v>
      </c>
      <c r="I434" s="80">
        <f>All_2[[#This Row],[Filled]]-All_2[[#This Row],[Vacant]]</f>
        <v>46</v>
      </c>
      <c r="J434" t="s">
        <v>1634</v>
      </c>
      <c r="L434" t="s">
        <v>2057</v>
      </c>
      <c r="M434" t="s">
        <v>2056</v>
      </c>
      <c r="N434" s="4">
        <v>42108</v>
      </c>
      <c r="O434" s="4">
        <v>42124</v>
      </c>
      <c r="P434" s="80">
        <f>All_2[[#This Row],[Filled]] - All_2[[#This Row],[Interview.Date]]</f>
        <v>46</v>
      </c>
      <c r="Q434" s="80">
        <f>All_2[[#This Row],[Filled]]-All_2[[#This Row],[Date.Received]]</f>
        <v>62</v>
      </c>
      <c r="R434" s="80">
        <f>All_2[[#This Row],[Days]] - All_2[[#This Row],[Interview.to.Move.in]]</f>
        <v>0</v>
      </c>
      <c r="S434" s="80" t="str">
        <f>IF(All_2[[#This Row],[M.O.Date]]&lt;&gt;"","no","Yes")</f>
        <v>no</v>
      </c>
      <c r="T434" s="80" t="str">
        <f ca="1">IF(All_2[[#This Row],[Length.of.Stay]]&gt;364,"Yes","no")</f>
        <v>no</v>
      </c>
      <c r="U434" s="4">
        <v>42490</v>
      </c>
      <c r="V434" s="80">
        <f ca="1">_xlfn.IFS(All_2[[#This Row],[M.O.Date]] = FALSE,TODAY()-All_2[[#This Row],[Filled]],All_2[[#This Row],[Extant]] = "no",All_2[[#This Row],[M.O.Date]] - All_2[[#This Row],[Filled]])</f>
        <v>320</v>
      </c>
      <c r="W434" t="s">
        <v>969</v>
      </c>
      <c r="X434" s="6">
        <v>1</v>
      </c>
      <c r="Y434" s="6">
        <v>1</v>
      </c>
      <c r="Z434" s="6">
        <v>1</v>
      </c>
      <c r="AA434" s="6"/>
      <c r="AB434" s="6"/>
      <c r="AC434" s="6"/>
      <c r="AD434" s="6">
        <v>1</v>
      </c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>
        <f t="shared" si="12"/>
        <v>2015</v>
      </c>
      <c r="AS434" s="6">
        <f t="shared" si="13"/>
        <v>6</v>
      </c>
    </row>
    <row r="435" spans="1:45">
      <c r="A435" t="s">
        <v>541</v>
      </c>
      <c r="B435" t="s">
        <v>15</v>
      </c>
      <c r="C435" s="1">
        <v>402</v>
      </c>
      <c r="E435" s="97" t="s">
        <v>695</v>
      </c>
      <c r="F4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5" s="4">
        <v>42155</v>
      </c>
      <c r="H435" s="4">
        <v>42170</v>
      </c>
      <c r="I435" s="80">
        <f>All_2[[#This Row],[Filled]]-All_2[[#This Row],[Vacant]]</f>
        <v>15</v>
      </c>
      <c r="J435" t="s">
        <v>1634</v>
      </c>
      <c r="L435" t="s">
        <v>6</v>
      </c>
      <c r="M435" t="s">
        <v>1734</v>
      </c>
      <c r="N435" s="4">
        <v>42142</v>
      </c>
      <c r="O435" s="4">
        <v>42150</v>
      </c>
      <c r="P435" s="80">
        <f>All_2[[#This Row],[Filled]] - All_2[[#This Row],[Interview.Date]]</f>
        <v>20</v>
      </c>
      <c r="Q435" s="80">
        <f>All_2[[#This Row],[Filled]]-All_2[[#This Row],[Date.Received]]</f>
        <v>28</v>
      </c>
      <c r="R435" s="80">
        <f>All_2[[#This Row],[Days]] - All_2[[#This Row],[Interview.to.Move.in]]</f>
        <v>-5</v>
      </c>
      <c r="S435" s="80" t="str">
        <f>IF(All_2[[#This Row],[M.O.Date]]&lt;&gt;"","no","Yes")</f>
        <v>no</v>
      </c>
      <c r="T435" s="80" t="str">
        <f ca="1">IF(All_2[[#This Row],[Length.of.Stay]]&gt;364,"Yes","no")</f>
        <v>Yes</v>
      </c>
      <c r="U435" s="4">
        <v>42768</v>
      </c>
      <c r="V435" s="80">
        <f ca="1">_xlfn.IFS(All_2[[#This Row],[M.O.Date]] = FALSE,TODAY()-All_2[[#This Row],[Filled]],All_2[[#This Row],[Extant]] = "no",All_2[[#This Row],[M.O.Date]] - All_2[[#This Row],[Filled]])</f>
        <v>598</v>
      </c>
      <c r="W435" t="s">
        <v>980</v>
      </c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>
        <v>1</v>
      </c>
      <c r="AI435" s="6"/>
      <c r="AJ435" s="6"/>
      <c r="AK435" s="6"/>
      <c r="AL435" s="6"/>
      <c r="AM435" s="6">
        <v>1</v>
      </c>
      <c r="AN435" s="6"/>
      <c r="AO435" s="6"/>
      <c r="AP435" s="6"/>
      <c r="AQ435" s="6"/>
      <c r="AR435" s="6">
        <f t="shared" si="12"/>
        <v>2015</v>
      </c>
      <c r="AS435" s="6">
        <f t="shared" si="13"/>
        <v>6</v>
      </c>
    </row>
    <row r="436" spans="1:45">
      <c r="A436" t="s">
        <v>2075</v>
      </c>
      <c r="B436" t="s">
        <v>26</v>
      </c>
      <c r="C436" s="1">
        <v>304</v>
      </c>
      <c r="E436" s="97" t="s">
        <v>966</v>
      </c>
      <c r="F4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6" s="4">
        <v>42094</v>
      </c>
      <c r="H436" s="4">
        <v>42170</v>
      </c>
      <c r="I436" s="80">
        <f>All_2[[#This Row],[Filled]]-All_2[[#This Row],[Vacant]]</f>
        <v>76</v>
      </c>
      <c r="J436" t="s">
        <v>1634</v>
      </c>
      <c r="L436" t="s">
        <v>111</v>
      </c>
      <c r="M436" t="s">
        <v>2034</v>
      </c>
      <c r="N436" s="4">
        <v>42072</v>
      </c>
      <c r="O436" s="4">
        <v>42130</v>
      </c>
      <c r="P436" s="80">
        <f>All_2[[#This Row],[Filled]] - All_2[[#This Row],[Interview.Date]]</f>
        <v>40</v>
      </c>
      <c r="Q436" s="80">
        <f>All_2[[#This Row],[Filled]]-All_2[[#This Row],[Date.Received]]</f>
        <v>98</v>
      </c>
      <c r="R436" s="80">
        <f>All_2[[#This Row],[Days]] - All_2[[#This Row],[Interview.to.Move.in]]</f>
        <v>36</v>
      </c>
      <c r="S436" s="80" t="str">
        <f>IF(All_2[[#This Row],[M.O.Date]]&lt;&gt;"","no","Yes")</f>
        <v>no</v>
      </c>
      <c r="T436" s="80" t="str">
        <f ca="1">IF(All_2[[#This Row],[Length.of.Stay]]&gt;364,"Yes","no")</f>
        <v>Yes</v>
      </c>
      <c r="U436" s="4">
        <v>43496</v>
      </c>
      <c r="V436" s="80">
        <f ca="1">_xlfn.IFS(All_2[[#This Row],[M.O.Date]] = FALSE,TODAY()-All_2[[#This Row],[Filled]],All_2[[#This Row],[Extant]] = "no",All_2[[#This Row],[M.O.Date]] - All_2[[#This Row],[Filled]])</f>
        <v>1326</v>
      </c>
      <c r="W436" t="s">
        <v>980</v>
      </c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>
        <v>1</v>
      </c>
      <c r="AJ436" s="6"/>
      <c r="AK436" s="6"/>
      <c r="AL436" s="6"/>
      <c r="AM436" s="6">
        <v>1</v>
      </c>
      <c r="AN436" s="6"/>
      <c r="AO436" s="6"/>
      <c r="AP436" s="6"/>
      <c r="AQ436" s="6"/>
      <c r="AR436" s="6">
        <f t="shared" si="12"/>
        <v>2015</v>
      </c>
      <c r="AS436" s="6">
        <f t="shared" si="13"/>
        <v>6</v>
      </c>
    </row>
    <row r="437" spans="1:45">
      <c r="A437" t="s">
        <v>2074</v>
      </c>
      <c r="B437" t="s">
        <v>15</v>
      </c>
      <c r="C437" s="1">
        <v>422</v>
      </c>
      <c r="E437" s="97" t="s">
        <v>835</v>
      </c>
      <c r="F4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7" s="4">
        <v>42124</v>
      </c>
      <c r="H437" s="4">
        <v>42166</v>
      </c>
      <c r="I437" s="80">
        <f>All_2[[#This Row],[Filled]]-All_2[[#This Row],[Vacant]]</f>
        <v>42</v>
      </c>
      <c r="J437" t="s">
        <v>835</v>
      </c>
      <c r="L437" t="s">
        <v>1822</v>
      </c>
      <c r="M437" t="s">
        <v>835</v>
      </c>
      <c r="N437" s="4">
        <v>42073</v>
      </c>
      <c r="O437" s="4">
        <v>42094</v>
      </c>
      <c r="P437" s="80">
        <f>All_2[[#This Row],[Filled]] - All_2[[#This Row],[Interview.Date]]</f>
        <v>72</v>
      </c>
      <c r="Q437" s="80">
        <f>All_2[[#This Row],[Filled]]-All_2[[#This Row],[Date.Received]]</f>
        <v>93</v>
      </c>
      <c r="R437" s="80">
        <f>All_2[[#This Row],[Days]] - All_2[[#This Row],[Interview.to.Move.in]]</f>
        <v>-30</v>
      </c>
      <c r="S437" s="80" t="str">
        <f>IF(All_2[[#This Row],[M.O.Date]]&lt;&gt;"","no","Yes")</f>
        <v>no</v>
      </c>
      <c r="T437" s="80" t="str">
        <f ca="1">IF(All_2[[#This Row],[Length.of.Stay]]&gt;364,"Yes","no")</f>
        <v>no</v>
      </c>
      <c r="U437" s="4">
        <v>42277</v>
      </c>
      <c r="V437" s="80">
        <f ca="1">_xlfn.IFS(All_2[[#This Row],[M.O.Date]] = FALSE,TODAY()-All_2[[#This Row],[Filled]],All_2[[#This Row],[Extant]] = "no",All_2[[#This Row],[M.O.Date]] - All_2[[#This Row],[Filled]])</f>
        <v>111</v>
      </c>
      <c r="W437" t="s">
        <v>971</v>
      </c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>
        <f t="shared" si="12"/>
        <v>2015</v>
      </c>
      <c r="AS437" s="6">
        <f t="shared" si="13"/>
        <v>6</v>
      </c>
    </row>
    <row r="438" spans="1:45">
      <c r="A438" t="s">
        <v>2073</v>
      </c>
      <c r="B438" t="s">
        <v>37</v>
      </c>
      <c r="C438" s="1">
        <v>102</v>
      </c>
      <c r="D438" s="1">
        <v>3218</v>
      </c>
      <c r="E438" s="97" t="s">
        <v>695</v>
      </c>
      <c r="F4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8" s="4">
        <v>42124</v>
      </c>
      <c r="H438" s="4">
        <v>42157</v>
      </c>
      <c r="I438" s="80">
        <f>All_2[[#This Row],[Filled]]-All_2[[#This Row],[Vacant]]</f>
        <v>33</v>
      </c>
      <c r="J438" t="s">
        <v>1634</v>
      </c>
      <c r="K438" s="89"/>
      <c r="L438" s="89" t="s">
        <v>6</v>
      </c>
      <c r="M438" t="s">
        <v>1734</v>
      </c>
      <c r="N438" s="131">
        <v>42117</v>
      </c>
      <c r="O438" s="131">
        <v>42124</v>
      </c>
      <c r="P438" s="80">
        <f>All_2[[#This Row],[Filled]] - All_2[[#This Row],[Interview.Date]]</f>
        <v>33</v>
      </c>
      <c r="Q438" s="80">
        <f>All_2[[#This Row],[Filled]]-All_2[[#This Row],[Date.Received]]</f>
        <v>40</v>
      </c>
      <c r="R438" s="80">
        <f>All_2[[#This Row],[Days]] - All_2[[#This Row],[Interview.to.Move.in]]</f>
        <v>0</v>
      </c>
      <c r="S438" s="80" t="str">
        <f>IF(All_2[[#This Row],[M.O.Date]]&lt;&gt;"","no","Yes")</f>
        <v>no</v>
      </c>
      <c r="T438" s="80" t="str">
        <f ca="1">IF(All_2[[#This Row],[Length.of.Stay]]&gt;364,"Yes","no")</f>
        <v>Yes</v>
      </c>
      <c r="U438" s="4">
        <v>42582</v>
      </c>
      <c r="V438" s="80">
        <f ca="1">_xlfn.IFS(All_2[[#This Row],[M.O.Date]] = FALSE,TODAY()-All_2[[#This Row],[Filled]],All_2[[#This Row],[Extant]] = "no",All_2[[#This Row],[M.O.Date]] - All_2[[#This Row],[Filled]])</f>
        <v>425</v>
      </c>
      <c r="W438" t="s">
        <v>969</v>
      </c>
      <c r="X438" s="6">
        <v>1</v>
      </c>
      <c r="Y438" s="6">
        <v>1</v>
      </c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>
        <f t="shared" si="12"/>
        <v>2015</v>
      </c>
      <c r="AS438" s="6">
        <f t="shared" si="13"/>
        <v>6</v>
      </c>
    </row>
    <row r="439" spans="1:45">
      <c r="A439" t="s">
        <v>2072</v>
      </c>
      <c r="B439" t="s">
        <v>37</v>
      </c>
      <c r="C439" s="1">
        <v>102</v>
      </c>
      <c r="D439" s="1">
        <v>3210</v>
      </c>
      <c r="E439" s="97" t="s">
        <v>695</v>
      </c>
      <c r="F4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39" s="4">
        <v>42094</v>
      </c>
      <c r="H439" s="4">
        <v>42143</v>
      </c>
      <c r="I439" s="80">
        <f>All_2[[#This Row],[Filled]]-All_2[[#This Row],[Vacant]]</f>
        <v>49</v>
      </c>
      <c r="J439" t="s">
        <v>1634</v>
      </c>
      <c r="K439" s="89"/>
      <c r="L439" s="89" t="s">
        <v>6</v>
      </c>
      <c r="M439" t="s">
        <v>1734</v>
      </c>
      <c r="N439" s="131">
        <v>42115</v>
      </c>
      <c r="O439" s="131">
        <v>42124</v>
      </c>
      <c r="P439" s="80">
        <f>All_2[[#This Row],[Filled]] - All_2[[#This Row],[Interview.Date]]</f>
        <v>19</v>
      </c>
      <c r="Q439" s="80">
        <f>All_2[[#This Row],[Filled]]-All_2[[#This Row],[Date.Received]]</f>
        <v>28</v>
      </c>
      <c r="R439" s="80">
        <f>All_2[[#This Row],[Days]] - All_2[[#This Row],[Interview.to.Move.in]]</f>
        <v>30</v>
      </c>
      <c r="S439" s="80" t="str">
        <f>IF(All_2[[#This Row],[M.O.Date]]&lt;&gt;"","no","Yes")</f>
        <v>no</v>
      </c>
      <c r="T439" s="80" t="str">
        <f ca="1">IF(All_2[[#This Row],[Length.of.Stay]]&gt;364,"Yes","no")</f>
        <v>Yes</v>
      </c>
      <c r="U439" s="4">
        <v>42521</v>
      </c>
      <c r="V439" s="80">
        <f ca="1">_xlfn.IFS(All_2[[#This Row],[M.O.Date]] = FALSE,TODAY()-All_2[[#This Row],[Filled]],All_2[[#This Row],[Extant]] = "no",All_2[[#This Row],[M.O.Date]] - All_2[[#This Row],[Filled]])</f>
        <v>378</v>
      </c>
      <c r="W439" t="s">
        <v>971</v>
      </c>
      <c r="X439" s="6"/>
      <c r="Y439" s="6">
        <v>1</v>
      </c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>
        <f t="shared" si="12"/>
        <v>2015</v>
      </c>
      <c r="AS439" s="6">
        <f t="shared" si="13"/>
        <v>5</v>
      </c>
    </row>
    <row r="440" spans="1:45">
      <c r="A440" t="s">
        <v>2071</v>
      </c>
      <c r="B440" t="s">
        <v>830</v>
      </c>
      <c r="C440" s="1">
        <v>304</v>
      </c>
      <c r="E440" s="97" t="s">
        <v>144</v>
      </c>
      <c r="F4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40" s="4">
        <v>42094</v>
      </c>
      <c r="H440" s="4">
        <v>42139</v>
      </c>
      <c r="I440" s="80">
        <f>All_2[[#This Row],[Filled]]-All_2[[#This Row],[Vacant]]</f>
        <v>45</v>
      </c>
      <c r="J440" t="s">
        <v>1634</v>
      </c>
      <c r="L440" t="s">
        <v>862</v>
      </c>
      <c r="M440" t="s">
        <v>1638</v>
      </c>
      <c r="N440" s="4">
        <v>42082</v>
      </c>
      <c r="O440" s="4">
        <v>42103</v>
      </c>
      <c r="P440" s="80">
        <f>All_2[[#This Row],[Filled]] - All_2[[#This Row],[Interview.Date]]</f>
        <v>36</v>
      </c>
      <c r="Q440" s="80">
        <f>All_2[[#This Row],[Filled]]-All_2[[#This Row],[Date.Received]]</f>
        <v>57</v>
      </c>
      <c r="R440" s="80">
        <f>All_2[[#This Row],[Days]] - All_2[[#This Row],[Interview.to.Move.in]]</f>
        <v>9</v>
      </c>
      <c r="S440" s="80" t="str">
        <f>IF(All_2[[#This Row],[M.O.Date]]&lt;&gt;"","no","Yes")</f>
        <v>no</v>
      </c>
      <c r="T440" s="80" t="str">
        <f ca="1">IF(All_2[[#This Row],[Length.of.Stay]]&gt;364,"Yes","no")</f>
        <v>no</v>
      </c>
      <c r="U440" s="4">
        <v>42460</v>
      </c>
      <c r="V440" s="80">
        <f ca="1">_xlfn.IFS(All_2[[#This Row],[M.O.Date]] = FALSE,TODAY()-All_2[[#This Row],[Filled]],All_2[[#This Row],[Extant]] = "no",All_2[[#This Row],[M.O.Date]] - All_2[[#This Row],[Filled]])</f>
        <v>321</v>
      </c>
      <c r="W440" t="s">
        <v>969</v>
      </c>
      <c r="X440" s="6"/>
      <c r="Y440" s="6">
        <v>1</v>
      </c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>
        <f t="shared" si="12"/>
        <v>2015</v>
      </c>
      <c r="AS440" s="6">
        <f t="shared" si="13"/>
        <v>5</v>
      </c>
    </row>
    <row r="441" spans="1:45">
      <c r="A441" t="s">
        <v>2070</v>
      </c>
      <c r="B441" t="s">
        <v>37</v>
      </c>
      <c r="C441" s="1">
        <v>302</v>
      </c>
      <c r="D441" s="1">
        <v>3218</v>
      </c>
      <c r="E441" s="97" t="s">
        <v>695</v>
      </c>
      <c r="F4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41" s="4">
        <v>42094</v>
      </c>
      <c r="H441" s="4">
        <v>42139</v>
      </c>
      <c r="I441" s="80">
        <f>All_2[[#This Row],[Filled]]-All_2[[#This Row],[Vacant]]</f>
        <v>45</v>
      </c>
      <c r="J441" t="s">
        <v>1634</v>
      </c>
      <c r="K441" s="89"/>
      <c r="L441" s="89" t="s">
        <v>914</v>
      </c>
      <c r="M441" t="s">
        <v>1638</v>
      </c>
      <c r="N441" s="131">
        <v>42114</v>
      </c>
      <c r="O441" s="131">
        <v>42124</v>
      </c>
      <c r="P441" s="80">
        <f>All_2[[#This Row],[Filled]] - All_2[[#This Row],[Interview.Date]]</f>
        <v>15</v>
      </c>
      <c r="Q441" s="80">
        <f>All_2[[#This Row],[Filled]]-All_2[[#This Row],[Date.Received]]</f>
        <v>25</v>
      </c>
      <c r="R441" s="80">
        <f>All_2[[#This Row],[Days]] - All_2[[#This Row],[Interview.to.Move.in]]</f>
        <v>30</v>
      </c>
      <c r="S441" s="80" t="str">
        <f>IF(All_2[[#This Row],[M.O.Date]]&lt;&gt;"","no","Yes")</f>
        <v>no</v>
      </c>
      <c r="T441" s="80" t="str">
        <f ca="1">IF(All_2[[#This Row],[Length.of.Stay]]&gt;364,"Yes","no")</f>
        <v>Yes</v>
      </c>
      <c r="U441" s="4">
        <v>42794</v>
      </c>
      <c r="V441" s="80">
        <f ca="1">_xlfn.IFS(All_2[[#This Row],[M.O.Date]] = FALSE,TODAY()-All_2[[#This Row],[Filled]],All_2[[#This Row],[Extant]] = "no",All_2[[#This Row],[M.O.Date]] - All_2[[#This Row],[Filled]])</f>
        <v>655</v>
      </c>
      <c r="W441" t="s">
        <v>980</v>
      </c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>
        <f t="shared" si="12"/>
        <v>2015</v>
      </c>
      <c r="AS441" s="6">
        <f t="shared" si="13"/>
        <v>5</v>
      </c>
    </row>
    <row r="442" spans="1:45">
      <c r="A442" t="s">
        <v>1537</v>
      </c>
      <c r="B442" t="s">
        <v>37</v>
      </c>
      <c r="C442" s="1">
        <v>203</v>
      </c>
      <c r="D442" s="1">
        <v>3210</v>
      </c>
      <c r="E442" s="97" t="s">
        <v>695</v>
      </c>
      <c r="F4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42" s="4">
        <v>42094</v>
      </c>
      <c r="H442" s="4">
        <v>42132</v>
      </c>
      <c r="I442" s="80">
        <f>All_2[[#This Row],[Filled]]-All_2[[#This Row],[Vacant]]</f>
        <v>38</v>
      </c>
      <c r="J442" t="s">
        <v>1634</v>
      </c>
      <c r="K442" s="89"/>
      <c r="L442" s="89" t="s">
        <v>914</v>
      </c>
      <c r="M442" t="s">
        <v>1638</v>
      </c>
      <c r="N442" s="131">
        <v>42110</v>
      </c>
      <c r="O442" s="131">
        <v>42117</v>
      </c>
      <c r="P442" s="80">
        <f>All_2[[#This Row],[Filled]] - All_2[[#This Row],[Interview.Date]]</f>
        <v>15</v>
      </c>
      <c r="Q442" s="80">
        <f>All_2[[#This Row],[Filled]]-All_2[[#This Row],[Date.Received]]</f>
        <v>22</v>
      </c>
      <c r="R442" s="80">
        <f>All_2[[#This Row],[Days]] - All_2[[#This Row],[Interview.to.Move.in]]</f>
        <v>23</v>
      </c>
      <c r="S442" s="80" t="str">
        <f>IF(All_2[[#This Row],[M.O.Date]]&lt;&gt;"","no","Yes")</f>
        <v>no</v>
      </c>
      <c r="T442" s="80" t="str">
        <f ca="1">IF(All_2[[#This Row],[Length.of.Stay]]&gt;364,"Yes","no")</f>
        <v>no</v>
      </c>
      <c r="U442" s="4">
        <v>42247</v>
      </c>
      <c r="V442" s="80">
        <f ca="1">_xlfn.IFS(All_2[[#This Row],[M.O.Date]] = FALSE,TODAY()-All_2[[#This Row],[Filled]],All_2[[#This Row],[Extant]] = "no",All_2[[#This Row],[M.O.Date]] - All_2[[#This Row],[Filled]])</f>
        <v>115</v>
      </c>
      <c r="W442" t="s">
        <v>971</v>
      </c>
      <c r="X442" s="6"/>
      <c r="Y442" s="6">
        <v>1</v>
      </c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>
        <f t="shared" si="12"/>
        <v>2015</v>
      </c>
      <c r="AS442" s="6">
        <f t="shared" si="13"/>
        <v>5</v>
      </c>
    </row>
    <row r="443" spans="1:45">
      <c r="A443" t="s">
        <v>2069</v>
      </c>
      <c r="B443" t="s">
        <v>821</v>
      </c>
      <c r="C443" s="1">
        <v>1481</v>
      </c>
      <c r="E443" s="97" t="s">
        <v>833</v>
      </c>
      <c r="F4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43" s="4">
        <v>42004</v>
      </c>
      <c r="H443" s="4">
        <v>42126</v>
      </c>
      <c r="I443" s="80">
        <f>All_2[[#This Row],[Filled]]-All_2[[#This Row],[Vacant]]</f>
        <v>122</v>
      </c>
      <c r="J443" t="s">
        <v>812</v>
      </c>
      <c r="L443" t="s">
        <v>2052</v>
      </c>
      <c r="M443" t="s">
        <v>812</v>
      </c>
      <c r="N443" s="4">
        <v>42054</v>
      </c>
      <c r="O443" s="4">
        <v>42060</v>
      </c>
      <c r="P443" s="80">
        <f>All_2[[#This Row],[Filled]] - All_2[[#This Row],[Interview.Date]]</f>
        <v>66</v>
      </c>
      <c r="Q443" s="80">
        <f>All_2[[#This Row],[Filled]]-All_2[[#This Row],[Date.Received]]</f>
        <v>72</v>
      </c>
      <c r="R443" s="80">
        <f>All_2[[#This Row],[Days]] - All_2[[#This Row],[Interview.to.Move.in]]</f>
        <v>56</v>
      </c>
      <c r="S443" s="80" t="str">
        <f>IF(All_2[[#This Row],[M.O.Date]]&lt;&gt;"","no","Yes")</f>
        <v>no</v>
      </c>
      <c r="T443" s="80" t="str">
        <f ca="1">IF(All_2[[#This Row],[Length.of.Stay]]&gt;364,"Yes","no")</f>
        <v>Yes</v>
      </c>
      <c r="U443" s="4">
        <v>43769</v>
      </c>
      <c r="V443" s="80">
        <f ca="1">_xlfn.IFS(All_2[[#This Row],[M.O.Date]] = FALSE,TODAY()-All_2[[#This Row],[Filled]],All_2[[#This Row],[Extant]] = "no",All_2[[#This Row],[M.O.Date]] - All_2[[#This Row],[Filled]])</f>
        <v>1643</v>
      </c>
      <c r="W443" t="s">
        <v>969</v>
      </c>
      <c r="X443" s="6"/>
      <c r="Y443" s="6"/>
      <c r="Z443" s="6"/>
      <c r="AA443" s="6"/>
      <c r="AB443" s="6"/>
      <c r="AC443" s="6"/>
      <c r="AD443" s="6">
        <v>1</v>
      </c>
      <c r="AE443" s="6"/>
      <c r="AF443" s="6"/>
      <c r="AG443" s="6"/>
      <c r="AH443" s="6"/>
      <c r="AI443" s="6">
        <v>1</v>
      </c>
      <c r="AJ443" s="6"/>
      <c r="AK443" s="6"/>
      <c r="AL443" s="6"/>
      <c r="AM443" s="6"/>
      <c r="AN443" s="6"/>
      <c r="AO443" s="6">
        <v>1</v>
      </c>
      <c r="AP443" s="6"/>
      <c r="AQ443" s="6"/>
      <c r="AR443" s="6">
        <f t="shared" si="12"/>
        <v>2015</v>
      </c>
      <c r="AS443" s="6">
        <f t="shared" si="13"/>
        <v>5</v>
      </c>
    </row>
    <row r="444" spans="1:45">
      <c r="A444" t="s">
        <v>2068</v>
      </c>
      <c r="B444" t="s">
        <v>26</v>
      </c>
      <c r="C444" s="1">
        <v>106</v>
      </c>
      <c r="E444" s="97" t="s">
        <v>966</v>
      </c>
      <c r="F4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44" s="4">
        <v>42063</v>
      </c>
      <c r="H444" s="4">
        <v>42125</v>
      </c>
      <c r="I444" s="80">
        <f>All_2[[#This Row],[Filled]]-All_2[[#This Row],[Vacant]]</f>
        <v>62</v>
      </c>
      <c r="J444" t="s">
        <v>1634</v>
      </c>
      <c r="L444" t="s">
        <v>6</v>
      </c>
      <c r="M444" t="s">
        <v>1734</v>
      </c>
      <c r="N444" s="4">
        <v>42072</v>
      </c>
      <c r="O444" s="4">
        <v>42088</v>
      </c>
      <c r="P444" s="80">
        <f>All_2[[#This Row],[Filled]] - All_2[[#This Row],[Interview.Date]]</f>
        <v>37</v>
      </c>
      <c r="Q444" s="80">
        <f>All_2[[#This Row],[Filled]]-All_2[[#This Row],[Date.Received]]</f>
        <v>53</v>
      </c>
      <c r="R444" s="80">
        <f>All_2[[#This Row],[Days]] - All_2[[#This Row],[Interview.to.Move.in]]</f>
        <v>25</v>
      </c>
      <c r="S444" s="80" t="str">
        <f>IF(All_2[[#This Row],[M.O.Date]]&lt;&gt;"","no","Yes")</f>
        <v>Yes</v>
      </c>
      <c r="T444" s="80" t="str">
        <f ca="1">IF(All_2[[#This Row],[Length.of.Stay]]&gt;364,"Yes","no")</f>
        <v>Yes</v>
      </c>
      <c r="V444" s="80">
        <f ca="1">_xlfn.IFS(All_2[[#This Row],[M.O.Date]] = FALSE,TODAY()-All_2[[#This Row],[Filled]],All_2[[#This Row],[Extant]] = "no",All_2[[#This Row],[M.O.Date]] - All_2[[#This Row],[Filled]])</f>
        <v>1736</v>
      </c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>
        <v>1</v>
      </c>
      <c r="AI444" s="6"/>
      <c r="AJ444" s="6"/>
      <c r="AK444" s="6"/>
      <c r="AL444" s="6"/>
      <c r="AM444" s="6">
        <v>1</v>
      </c>
      <c r="AN444" s="6"/>
      <c r="AO444" s="6"/>
      <c r="AP444" s="6"/>
      <c r="AQ444" s="6"/>
      <c r="AR444" s="6">
        <f t="shared" si="12"/>
        <v>2015</v>
      </c>
      <c r="AS444" s="6">
        <f t="shared" si="13"/>
        <v>5</v>
      </c>
    </row>
    <row r="445" spans="1:45">
      <c r="A445" t="s">
        <v>2067</v>
      </c>
      <c r="B445" t="s">
        <v>832</v>
      </c>
      <c r="C445" s="1" t="s">
        <v>959</v>
      </c>
      <c r="E445" s="97" t="s">
        <v>718</v>
      </c>
      <c r="F4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45" s="4">
        <v>42094</v>
      </c>
      <c r="H445" s="4">
        <v>42125</v>
      </c>
      <c r="I445" s="80">
        <f>All_2[[#This Row],[Filled]]-All_2[[#This Row],[Vacant]]</f>
        <v>31</v>
      </c>
      <c r="J445" t="s">
        <v>1634</v>
      </c>
      <c r="L445" t="s">
        <v>2057</v>
      </c>
      <c r="M445" t="s">
        <v>2056</v>
      </c>
      <c r="N445" s="4">
        <v>42069</v>
      </c>
      <c r="O445" s="4">
        <v>42089</v>
      </c>
      <c r="P445" s="80">
        <f>All_2[[#This Row],[Filled]] - All_2[[#This Row],[Interview.Date]]</f>
        <v>36</v>
      </c>
      <c r="Q445" s="80">
        <f>All_2[[#This Row],[Filled]]-All_2[[#This Row],[Date.Received]]</f>
        <v>56</v>
      </c>
      <c r="R445" s="80">
        <f>All_2[[#This Row],[Days]] - All_2[[#This Row],[Interview.to.Move.in]]</f>
        <v>-5</v>
      </c>
      <c r="S445" s="80" t="str">
        <f>IF(All_2[[#This Row],[M.O.Date]]&lt;&gt;"","no","Yes")</f>
        <v>no</v>
      </c>
      <c r="T445" s="80" t="str">
        <f ca="1">IF(All_2[[#This Row],[Length.of.Stay]]&gt;364,"Yes","no")</f>
        <v>Yes</v>
      </c>
      <c r="U445" s="4">
        <v>42766</v>
      </c>
      <c r="V445" s="80">
        <f ca="1">_xlfn.IFS(All_2[[#This Row],[M.O.Date]] = FALSE,TODAY()-All_2[[#This Row],[Filled]],All_2[[#This Row],[Extant]] = "no",All_2[[#This Row],[M.O.Date]] - All_2[[#This Row],[Filled]])</f>
        <v>641</v>
      </c>
      <c r="W445" t="s">
        <v>969</v>
      </c>
      <c r="X445" s="6">
        <v>1</v>
      </c>
      <c r="Y445" s="6">
        <v>1</v>
      </c>
      <c r="Z445" s="6"/>
      <c r="AA445" s="6"/>
      <c r="AB445" s="6"/>
      <c r="AC445" s="6"/>
      <c r="AD445" s="6">
        <v>1</v>
      </c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>
        <f t="shared" si="12"/>
        <v>2015</v>
      </c>
      <c r="AS445" s="6">
        <f t="shared" si="13"/>
        <v>5</v>
      </c>
    </row>
    <row r="446" spans="1:45">
      <c r="A446" t="s">
        <v>2066</v>
      </c>
      <c r="B446" t="s">
        <v>1151</v>
      </c>
      <c r="C446" s="1">
        <v>105</v>
      </c>
      <c r="E446" s="97" t="s">
        <v>718</v>
      </c>
      <c r="F446" s="80" t="s">
        <v>1150</v>
      </c>
      <c r="G446" s="4">
        <v>42094</v>
      </c>
      <c r="H446" s="4">
        <v>42124</v>
      </c>
      <c r="I446" s="80">
        <f>All_2[[#This Row],[Filled]]-All_2[[#This Row],[Vacant]]</f>
        <v>30</v>
      </c>
      <c r="J446" t="s">
        <v>1634</v>
      </c>
      <c r="L446" t="s">
        <v>862</v>
      </c>
      <c r="M446" t="s">
        <v>1638</v>
      </c>
      <c r="N446" s="4">
        <v>42087</v>
      </c>
      <c r="O446" s="4">
        <v>42095</v>
      </c>
      <c r="P446" s="80">
        <f>All_2[[#This Row],[Filled]] - All_2[[#This Row],[Interview.Date]]</f>
        <v>29</v>
      </c>
      <c r="Q446" s="80">
        <f>All_2[[#This Row],[Filled]]-All_2[[#This Row],[Date.Received]]</f>
        <v>37</v>
      </c>
      <c r="R446" s="80">
        <f>All_2[[#This Row],[Days]] - All_2[[#This Row],[Interview.to.Move.in]]</f>
        <v>1</v>
      </c>
      <c r="S446" s="80" t="str">
        <f>IF(All_2[[#This Row],[M.O.Date]]&lt;&gt;"","no","Yes")</f>
        <v>no</v>
      </c>
      <c r="T446" s="80" t="str">
        <f ca="1">IF(All_2[[#This Row],[Length.of.Stay]]&gt;364,"Yes","no")</f>
        <v>no</v>
      </c>
      <c r="U446" s="4">
        <v>42258</v>
      </c>
      <c r="V446" s="80">
        <f ca="1">_xlfn.IFS(All_2[[#This Row],[M.O.Date]] = FALSE,TODAY()-All_2[[#This Row],[Filled]],All_2[[#This Row],[Extant]] = "no",All_2[[#This Row],[M.O.Date]] - All_2[[#This Row],[Filled]])</f>
        <v>134</v>
      </c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>
        <f t="shared" si="12"/>
        <v>2015</v>
      </c>
      <c r="AS446" s="6">
        <f t="shared" si="13"/>
        <v>4</v>
      </c>
    </row>
    <row r="447" spans="1:45">
      <c r="A447" t="s">
        <v>2065</v>
      </c>
      <c r="B447" t="s">
        <v>15</v>
      </c>
      <c r="C447" s="1">
        <v>519</v>
      </c>
      <c r="E447" s="97" t="s">
        <v>695</v>
      </c>
      <c r="F4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47" s="4">
        <v>42063</v>
      </c>
      <c r="H447" s="4">
        <v>42122</v>
      </c>
      <c r="I447" s="80">
        <f>All_2[[#This Row],[Filled]]-All_2[[#This Row],[Vacant]]</f>
        <v>59</v>
      </c>
      <c r="J447" t="s">
        <v>1634</v>
      </c>
      <c r="L447" t="s">
        <v>6</v>
      </c>
      <c r="M447" t="s">
        <v>1734</v>
      </c>
      <c r="N447" s="4">
        <v>42017</v>
      </c>
      <c r="O447" s="4">
        <v>42101</v>
      </c>
      <c r="P447" s="80">
        <f>All_2[[#This Row],[Filled]] - All_2[[#This Row],[Interview.Date]]</f>
        <v>21</v>
      </c>
      <c r="Q447" s="80">
        <f>All_2[[#This Row],[Filled]]-All_2[[#This Row],[Date.Received]]</f>
        <v>105</v>
      </c>
      <c r="R447" s="80">
        <f>All_2[[#This Row],[Days]] - All_2[[#This Row],[Interview.to.Move.in]]</f>
        <v>38</v>
      </c>
      <c r="S447" s="80" t="str">
        <f>IF(All_2[[#This Row],[M.O.Date]]&lt;&gt;"","no","Yes")</f>
        <v>Yes</v>
      </c>
      <c r="T447" s="80" t="str">
        <f ca="1">IF(All_2[[#This Row],[Length.of.Stay]]&gt;364,"Yes","no")</f>
        <v>Yes</v>
      </c>
      <c r="V447" s="80">
        <f ca="1">_xlfn.IFS(All_2[[#This Row],[M.O.Date]] = FALSE,TODAY()-All_2[[#This Row],[Filled]],All_2[[#This Row],[Extant]] = "no",All_2[[#This Row],[M.O.Date]] - All_2[[#This Row],[Filled]])</f>
        <v>1739</v>
      </c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>
        <v>1</v>
      </c>
      <c r="AI447" s="6"/>
      <c r="AJ447" s="6"/>
      <c r="AK447" s="6"/>
      <c r="AL447" s="6"/>
      <c r="AM447" s="6">
        <v>1</v>
      </c>
      <c r="AN447" s="6"/>
      <c r="AO447" s="6"/>
      <c r="AP447" s="6"/>
      <c r="AQ447" s="6"/>
      <c r="AR447" s="6">
        <f t="shared" si="12"/>
        <v>2015</v>
      </c>
      <c r="AS447" s="6">
        <f t="shared" si="13"/>
        <v>4</v>
      </c>
    </row>
    <row r="448" spans="1:45">
      <c r="A448" t="s">
        <v>2064</v>
      </c>
      <c r="B448" t="s">
        <v>15</v>
      </c>
      <c r="C448" s="1">
        <v>406</v>
      </c>
      <c r="E448" s="97" t="s">
        <v>695</v>
      </c>
      <c r="F4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48" s="4">
        <v>42094</v>
      </c>
      <c r="H448" s="4">
        <v>42122</v>
      </c>
      <c r="I448" s="80">
        <f>All_2[[#This Row],[Filled]]-All_2[[#This Row],[Vacant]]</f>
        <v>28</v>
      </c>
      <c r="J448" t="s">
        <v>1634</v>
      </c>
      <c r="L448" t="s">
        <v>6</v>
      </c>
      <c r="M448" t="s">
        <v>1734</v>
      </c>
      <c r="N448" s="4">
        <v>42096</v>
      </c>
      <c r="O448" s="4">
        <v>42101</v>
      </c>
      <c r="P448" s="80">
        <f>All_2[[#This Row],[Filled]] - All_2[[#This Row],[Interview.Date]]</f>
        <v>21</v>
      </c>
      <c r="Q448" s="80">
        <f>All_2[[#This Row],[Filled]]-All_2[[#This Row],[Date.Received]]</f>
        <v>26</v>
      </c>
      <c r="R448" s="80">
        <f>All_2[[#This Row],[Days]] - All_2[[#This Row],[Interview.to.Move.in]]</f>
        <v>7</v>
      </c>
      <c r="S448" s="80" t="str">
        <f>IF(All_2[[#This Row],[M.O.Date]]&lt;&gt;"","no","Yes")</f>
        <v>no</v>
      </c>
      <c r="T448" s="80" t="str">
        <f ca="1">IF(All_2[[#This Row],[Length.of.Stay]]&gt;364,"Yes","no")</f>
        <v>no</v>
      </c>
      <c r="U448" s="4">
        <v>42247</v>
      </c>
      <c r="V448" s="80">
        <f ca="1">_xlfn.IFS(All_2[[#This Row],[M.O.Date]] = FALSE,TODAY()-All_2[[#This Row],[Filled]],All_2[[#This Row],[Extant]] = "no",All_2[[#This Row],[M.O.Date]] - All_2[[#This Row],[Filled]])</f>
        <v>125</v>
      </c>
      <c r="W448" t="s">
        <v>1003</v>
      </c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>
        <f t="shared" si="12"/>
        <v>2015</v>
      </c>
      <c r="AS448" s="6">
        <f t="shared" si="13"/>
        <v>4</v>
      </c>
    </row>
    <row r="449" spans="1:45">
      <c r="A449" t="s">
        <v>2063</v>
      </c>
      <c r="B449" t="s">
        <v>37</v>
      </c>
      <c r="C449" s="1">
        <v>202</v>
      </c>
      <c r="D449" s="1">
        <v>3210</v>
      </c>
      <c r="E449" s="97" t="s">
        <v>695</v>
      </c>
      <c r="F4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49" s="4">
        <v>42094</v>
      </c>
      <c r="H449" s="4">
        <v>42115</v>
      </c>
      <c r="I449" s="80">
        <f>All_2[[#This Row],[Filled]]-All_2[[#This Row],[Vacant]]</f>
        <v>21</v>
      </c>
      <c r="J449" t="s">
        <v>1634</v>
      </c>
      <c r="K449" s="89"/>
      <c r="L449" s="89" t="s">
        <v>6</v>
      </c>
      <c r="M449" t="s">
        <v>1734</v>
      </c>
      <c r="N449" s="131">
        <v>42086</v>
      </c>
      <c r="O449" s="131">
        <v>42089</v>
      </c>
      <c r="P449" s="80">
        <f>All_2[[#This Row],[Filled]] - All_2[[#This Row],[Interview.Date]]</f>
        <v>26</v>
      </c>
      <c r="Q449" s="80">
        <f>All_2[[#This Row],[Filled]]-All_2[[#This Row],[Date.Received]]</f>
        <v>29</v>
      </c>
      <c r="R449" s="80">
        <f>All_2[[#This Row],[Days]] - All_2[[#This Row],[Interview.to.Move.in]]</f>
        <v>-5</v>
      </c>
      <c r="S449" s="80" t="str">
        <f>IF(All_2[[#This Row],[M.O.Date]]&lt;&gt;"","no","Yes")</f>
        <v>no</v>
      </c>
      <c r="T449" s="80" t="str">
        <f ca="1">IF(All_2[[#This Row],[Length.of.Stay]]&gt;364,"Yes","no")</f>
        <v>Yes</v>
      </c>
      <c r="U449" s="4">
        <v>43294</v>
      </c>
      <c r="V449" s="80">
        <f ca="1">_xlfn.IFS(All_2[[#This Row],[M.O.Date]] = FALSE,TODAY()-All_2[[#This Row],[Filled]],All_2[[#This Row],[Extant]] = "no",All_2[[#This Row],[M.O.Date]] - All_2[[#This Row],[Filled]])</f>
        <v>1179</v>
      </c>
      <c r="W449" t="s">
        <v>969</v>
      </c>
      <c r="X449" s="6">
        <v>1</v>
      </c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>
        <v>1</v>
      </c>
      <c r="AJ449" s="6"/>
      <c r="AK449" s="6"/>
      <c r="AL449" s="6"/>
      <c r="AM449" s="6"/>
      <c r="AN449" s="6"/>
      <c r="AO449" s="6">
        <v>1</v>
      </c>
      <c r="AP449" s="6"/>
      <c r="AQ449" s="6"/>
      <c r="AR449" s="6">
        <f t="shared" si="12"/>
        <v>2015</v>
      </c>
      <c r="AS449" s="6">
        <f t="shared" si="13"/>
        <v>4</v>
      </c>
    </row>
    <row r="450" spans="1:45">
      <c r="A450" t="s">
        <v>2062</v>
      </c>
      <c r="B450" t="s">
        <v>15</v>
      </c>
      <c r="C450" s="1">
        <v>502</v>
      </c>
      <c r="E450" s="97" t="s">
        <v>835</v>
      </c>
      <c r="F4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50" s="4">
        <v>42063</v>
      </c>
      <c r="H450" s="4">
        <v>42109</v>
      </c>
      <c r="I450" s="80">
        <f>All_2[[#This Row],[Filled]]-All_2[[#This Row],[Vacant]]</f>
        <v>46</v>
      </c>
      <c r="J450" t="s">
        <v>835</v>
      </c>
      <c r="L450" t="s">
        <v>1822</v>
      </c>
      <c r="M450" t="s">
        <v>835</v>
      </c>
      <c r="N450" s="4">
        <v>42082</v>
      </c>
      <c r="O450" s="4">
        <v>42087</v>
      </c>
      <c r="P450" s="80">
        <f>All_2[[#This Row],[Filled]] - All_2[[#This Row],[Interview.Date]]</f>
        <v>22</v>
      </c>
      <c r="Q450" s="80">
        <f>All_2[[#This Row],[Filled]]-All_2[[#This Row],[Date.Received]]</f>
        <v>27</v>
      </c>
      <c r="R450" s="80">
        <f>All_2[[#This Row],[Days]] - All_2[[#This Row],[Interview.to.Move.in]]</f>
        <v>24</v>
      </c>
      <c r="S450" s="80" t="str">
        <f>IF(All_2[[#This Row],[M.O.Date]]&lt;&gt;"","no","Yes")</f>
        <v>no</v>
      </c>
      <c r="T450" s="80" t="str">
        <f ca="1">IF(All_2[[#This Row],[Length.of.Stay]]&gt;364,"Yes","no")</f>
        <v>no</v>
      </c>
      <c r="U450" s="4">
        <v>42216</v>
      </c>
      <c r="V450" s="80">
        <f ca="1">_xlfn.IFS(All_2[[#This Row],[M.O.Date]] = FALSE,TODAY()-All_2[[#This Row],[Filled]],All_2[[#This Row],[Extant]] = "no",All_2[[#This Row],[M.O.Date]] - All_2[[#This Row],[Filled]])</f>
        <v>107</v>
      </c>
      <c r="W450" t="s">
        <v>1123</v>
      </c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>
        <f t="shared" ref="AR450:AR513" si="14">YEAR(H450)</f>
        <v>2015</v>
      </c>
      <c r="AS450" s="6">
        <f t="shared" ref="AS450:AS513" si="15">MONTH(H450)</f>
        <v>4</v>
      </c>
    </row>
    <row r="451" spans="1:45">
      <c r="A451" t="s">
        <v>2061</v>
      </c>
      <c r="B451" t="s">
        <v>830</v>
      </c>
      <c r="C451" s="1">
        <v>414</v>
      </c>
      <c r="E451" s="97" t="s">
        <v>144</v>
      </c>
      <c r="F4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51" s="4">
        <v>42094</v>
      </c>
      <c r="H451" s="4">
        <v>42109</v>
      </c>
      <c r="I451" s="80">
        <f>All_2[[#This Row],[Filled]]-All_2[[#This Row],[Vacant]]</f>
        <v>15</v>
      </c>
      <c r="J451" t="s">
        <v>1634</v>
      </c>
      <c r="L451" t="s">
        <v>1947</v>
      </c>
      <c r="M451" t="s">
        <v>636</v>
      </c>
      <c r="N451" s="4">
        <v>42052</v>
      </c>
      <c r="O451" s="4">
        <v>42068</v>
      </c>
      <c r="P451" s="80">
        <f>All_2[[#This Row],[Filled]] - All_2[[#This Row],[Interview.Date]]</f>
        <v>41</v>
      </c>
      <c r="Q451" s="80">
        <f>All_2[[#This Row],[Filled]]-All_2[[#This Row],[Date.Received]]</f>
        <v>57</v>
      </c>
      <c r="R451" s="80">
        <f>All_2[[#This Row],[Days]] - All_2[[#This Row],[Interview.to.Move.in]]</f>
        <v>-26</v>
      </c>
      <c r="S451" s="80" t="str">
        <f>IF(All_2[[#This Row],[M.O.Date]]&lt;&gt;"","no","Yes")</f>
        <v>no</v>
      </c>
      <c r="T451" s="80" t="str">
        <f ca="1">IF(All_2[[#This Row],[Length.of.Stay]]&gt;364,"Yes","no")</f>
        <v>Yes</v>
      </c>
      <c r="U451" s="4">
        <v>42704</v>
      </c>
      <c r="V451" s="80">
        <f ca="1">_xlfn.IFS(All_2[[#This Row],[M.O.Date]] = FALSE,TODAY()-All_2[[#This Row],[Filled]],All_2[[#This Row],[Extant]] = "no",All_2[[#This Row],[M.O.Date]] - All_2[[#This Row],[Filled]])</f>
        <v>595</v>
      </c>
      <c r="W451" t="s">
        <v>980</v>
      </c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>
        <f t="shared" si="14"/>
        <v>2015</v>
      </c>
      <c r="AS451" s="6">
        <f t="shared" si="15"/>
        <v>4</v>
      </c>
    </row>
    <row r="452" spans="1:45">
      <c r="A452" t="s">
        <v>2060</v>
      </c>
      <c r="B452" t="s">
        <v>830</v>
      </c>
      <c r="C452" s="1">
        <v>402</v>
      </c>
      <c r="E452" s="97" t="s">
        <v>144</v>
      </c>
      <c r="F4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52" s="4">
        <v>42094</v>
      </c>
      <c r="H452" s="4">
        <v>42109</v>
      </c>
      <c r="I452" s="80">
        <f>All_2[[#This Row],[Filled]]-All_2[[#This Row],[Vacant]]</f>
        <v>15</v>
      </c>
      <c r="J452" t="s">
        <v>1634</v>
      </c>
      <c r="L452" t="s">
        <v>111</v>
      </c>
      <c r="M452" t="s">
        <v>2034</v>
      </c>
      <c r="N452" s="4">
        <v>42052</v>
      </c>
      <c r="O452" s="4">
        <v>42068</v>
      </c>
      <c r="P452" s="80">
        <f>All_2[[#This Row],[Filled]] - All_2[[#This Row],[Interview.Date]]</f>
        <v>41</v>
      </c>
      <c r="Q452" s="80">
        <f>All_2[[#This Row],[Filled]]-All_2[[#This Row],[Date.Received]]</f>
        <v>57</v>
      </c>
      <c r="R452" s="80">
        <f>All_2[[#This Row],[Days]] - All_2[[#This Row],[Interview.to.Move.in]]</f>
        <v>-26</v>
      </c>
      <c r="S452" s="80" t="str">
        <f>IF(All_2[[#This Row],[M.O.Date]]&lt;&gt;"","no","Yes")</f>
        <v>Yes</v>
      </c>
      <c r="T452" s="80" t="str">
        <f ca="1">IF(All_2[[#This Row],[Length.of.Stay]]&gt;364,"Yes","no")</f>
        <v>Yes</v>
      </c>
      <c r="V452" s="80">
        <f ca="1">_xlfn.IFS(All_2[[#This Row],[M.O.Date]] = FALSE,TODAY()-All_2[[#This Row],[Filled]],All_2[[#This Row],[Extant]] = "no",All_2[[#This Row],[M.O.Date]] - All_2[[#This Row],[Filled]])</f>
        <v>1752</v>
      </c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>
        <v>1</v>
      </c>
      <c r="AI452" s="6"/>
      <c r="AJ452" s="6"/>
      <c r="AK452" s="6"/>
      <c r="AL452" s="6"/>
      <c r="AM452" s="6"/>
      <c r="AN452" s="6"/>
      <c r="AO452" s="6"/>
      <c r="AP452" s="6"/>
      <c r="AQ452" s="6">
        <v>1</v>
      </c>
      <c r="AR452" s="6">
        <f t="shared" si="14"/>
        <v>2015</v>
      </c>
      <c r="AS452" s="6">
        <f t="shared" si="15"/>
        <v>4</v>
      </c>
    </row>
    <row r="453" spans="1:45">
      <c r="A453" t="s">
        <v>2059</v>
      </c>
      <c r="B453" t="s">
        <v>832</v>
      </c>
      <c r="C453" s="1" t="s">
        <v>955</v>
      </c>
      <c r="E453" s="97" t="s">
        <v>833</v>
      </c>
      <c r="F4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53" s="4">
        <v>42063</v>
      </c>
      <c r="H453" s="4">
        <v>42109</v>
      </c>
      <c r="I453" s="80">
        <f>All_2[[#This Row],[Filled]]-All_2[[#This Row],[Vacant]]</f>
        <v>46</v>
      </c>
      <c r="J453" t="s">
        <v>1634</v>
      </c>
      <c r="L453" t="s">
        <v>1977</v>
      </c>
      <c r="M453" s="89" t="s">
        <v>1950</v>
      </c>
      <c r="N453" s="4">
        <v>42060</v>
      </c>
      <c r="O453" s="4">
        <v>42068</v>
      </c>
      <c r="P453" s="80">
        <f>All_2[[#This Row],[Filled]] - All_2[[#This Row],[Interview.Date]]</f>
        <v>41</v>
      </c>
      <c r="Q453" s="80">
        <f>All_2[[#This Row],[Filled]]-All_2[[#This Row],[Date.Received]]</f>
        <v>49</v>
      </c>
      <c r="R453" s="80">
        <f>All_2[[#This Row],[Days]] - All_2[[#This Row],[Interview.to.Move.in]]</f>
        <v>5</v>
      </c>
      <c r="S453" s="80" t="str">
        <f>IF(All_2[[#This Row],[M.O.Date]]&lt;&gt;"","no","Yes")</f>
        <v>no</v>
      </c>
      <c r="T453" s="80" t="str">
        <f ca="1">IF(All_2[[#This Row],[Length.of.Stay]]&gt;364,"Yes","no")</f>
        <v>Yes</v>
      </c>
      <c r="U453" s="4">
        <v>42859</v>
      </c>
      <c r="V453" s="80">
        <f ca="1">_xlfn.IFS(All_2[[#This Row],[M.O.Date]] = FALSE,TODAY()-All_2[[#This Row],[Filled]],All_2[[#This Row],[Extant]] = "no",All_2[[#This Row],[M.O.Date]] - All_2[[#This Row],[Filled]])</f>
        <v>750</v>
      </c>
      <c r="W453" t="s">
        <v>969</v>
      </c>
      <c r="X453" s="6">
        <v>1</v>
      </c>
      <c r="Y453" s="6"/>
      <c r="Z453" s="6"/>
      <c r="AA453" s="6"/>
      <c r="AB453" s="6"/>
      <c r="AC453" s="6"/>
      <c r="AD453" s="6">
        <v>1</v>
      </c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>
        <f t="shared" si="14"/>
        <v>2015</v>
      </c>
      <c r="AS453" s="6">
        <f t="shared" si="15"/>
        <v>4</v>
      </c>
    </row>
    <row r="454" spans="1:45">
      <c r="A454" t="s">
        <v>2058</v>
      </c>
      <c r="B454" t="s">
        <v>832</v>
      </c>
      <c r="C454" s="1" t="s">
        <v>942</v>
      </c>
      <c r="E454" s="97" t="s">
        <v>718</v>
      </c>
      <c r="F4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54" s="4">
        <v>42035</v>
      </c>
      <c r="H454" s="4">
        <v>42109</v>
      </c>
      <c r="I454" s="80">
        <f>All_2[[#This Row],[Filled]]-All_2[[#This Row],[Vacant]]</f>
        <v>74</v>
      </c>
      <c r="J454" t="s">
        <v>1634</v>
      </c>
      <c r="L454" t="s">
        <v>2057</v>
      </c>
      <c r="M454" t="s">
        <v>2056</v>
      </c>
      <c r="N454" s="4">
        <v>42069</v>
      </c>
      <c r="O454" s="4">
        <v>42082</v>
      </c>
      <c r="P454" s="80">
        <f>All_2[[#This Row],[Filled]] - All_2[[#This Row],[Interview.Date]]</f>
        <v>27</v>
      </c>
      <c r="Q454" s="80">
        <f>All_2[[#This Row],[Filled]]-All_2[[#This Row],[Date.Received]]</f>
        <v>40</v>
      </c>
      <c r="R454" s="80">
        <f>All_2[[#This Row],[Days]] - All_2[[#This Row],[Interview.to.Move.in]]</f>
        <v>47</v>
      </c>
      <c r="S454" s="80" t="str">
        <f>IF(All_2[[#This Row],[M.O.Date]]&lt;&gt;"","no","Yes")</f>
        <v>Yes</v>
      </c>
      <c r="T454" s="80" t="str">
        <f ca="1">IF(All_2[[#This Row],[Length.of.Stay]]&gt;364,"Yes","no")</f>
        <v>Yes</v>
      </c>
      <c r="V454" s="80">
        <f ca="1">_xlfn.IFS(All_2[[#This Row],[M.O.Date]] = FALSE,TODAY()-All_2[[#This Row],[Filled]],All_2[[#This Row],[Extant]] = "no",All_2[[#This Row],[M.O.Date]] - All_2[[#This Row],[Filled]])</f>
        <v>1752</v>
      </c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>
        <v>1</v>
      </c>
      <c r="AJ454" s="6"/>
      <c r="AK454" s="6"/>
      <c r="AL454" s="6"/>
      <c r="AM454" s="6">
        <v>1</v>
      </c>
      <c r="AN454" s="6"/>
      <c r="AO454" s="6"/>
      <c r="AP454" s="6"/>
      <c r="AQ454" s="6"/>
      <c r="AR454" s="6">
        <f t="shared" si="14"/>
        <v>2015</v>
      </c>
      <c r="AS454" s="6">
        <f t="shared" si="15"/>
        <v>4</v>
      </c>
    </row>
    <row r="455" spans="1:45">
      <c r="A455" t="s">
        <v>2055</v>
      </c>
      <c r="B455" t="s">
        <v>832</v>
      </c>
      <c r="C455" s="1" t="s">
        <v>949</v>
      </c>
      <c r="E455" s="97" t="s">
        <v>833</v>
      </c>
      <c r="F4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55" s="4">
        <v>42063</v>
      </c>
      <c r="H455" s="4">
        <v>42109</v>
      </c>
      <c r="I455" s="80">
        <f>All_2[[#This Row],[Filled]]-All_2[[#This Row],[Vacant]]</f>
        <v>46</v>
      </c>
      <c r="J455" t="s">
        <v>1634</v>
      </c>
      <c r="L455" t="s">
        <v>914</v>
      </c>
      <c r="M455" t="s">
        <v>1638</v>
      </c>
      <c r="N455" s="4">
        <v>41935</v>
      </c>
      <c r="O455" s="4">
        <v>41977</v>
      </c>
      <c r="P455" s="80">
        <f>All_2[[#This Row],[Filled]] - All_2[[#This Row],[Interview.Date]]</f>
        <v>132</v>
      </c>
      <c r="Q455" s="80">
        <f>All_2[[#This Row],[Filled]]-All_2[[#This Row],[Date.Received]]</f>
        <v>174</v>
      </c>
      <c r="R455" s="80">
        <f>All_2[[#This Row],[Days]] - All_2[[#This Row],[Interview.to.Move.in]]</f>
        <v>-86</v>
      </c>
      <c r="S455" s="80" t="str">
        <f>IF(All_2[[#This Row],[M.O.Date]]&lt;&gt;"","no","Yes")</f>
        <v>Yes</v>
      </c>
      <c r="T455" s="80" t="str">
        <f ca="1">IF(All_2[[#This Row],[Length.of.Stay]]&gt;364,"Yes","no")</f>
        <v>Yes</v>
      </c>
      <c r="V455" s="80">
        <f ca="1">_xlfn.IFS(All_2[[#This Row],[M.O.Date]] = FALSE,TODAY()-All_2[[#This Row],[Filled]],All_2[[#This Row],[Extant]] = "no",All_2[[#This Row],[M.O.Date]] - All_2[[#This Row],[Filled]])</f>
        <v>1752</v>
      </c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>
        <v>1</v>
      </c>
      <c r="AJ455" s="6"/>
      <c r="AK455" s="6"/>
      <c r="AL455" s="6"/>
      <c r="AM455" s="6"/>
      <c r="AN455" s="6"/>
      <c r="AO455" s="6">
        <v>1</v>
      </c>
      <c r="AP455" s="6"/>
      <c r="AQ455" s="6"/>
      <c r="AR455" s="6">
        <f t="shared" si="14"/>
        <v>2015</v>
      </c>
      <c r="AS455" s="6">
        <f t="shared" si="15"/>
        <v>4</v>
      </c>
    </row>
    <row r="456" spans="1:45">
      <c r="A456" s="126" t="s">
        <v>2054</v>
      </c>
      <c r="B456" t="s">
        <v>1151</v>
      </c>
      <c r="C456" s="136">
        <v>115</v>
      </c>
      <c r="D456" s="136"/>
      <c r="E456" s="97" t="s">
        <v>833</v>
      </c>
      <c r="F456" s="80" t="s">
        <v>1150</v>
      </c>
      <c r="G456" s="132">
        <v>42063</v>
      </c>
      <c r="H456" s="132">
        <v>42103</v>
      </c>
      <c r="I456" s="80">
        <f>All_2[[#This Row],[Filled]]-All_2[[#This Row],[Vacant]]</f>
        <v>40</v>
      </c>
      <c r="J456" s="126" t="s">
        <v>1634</v>
      </c>
      <c r="K456" s="126"/>
      <c r="L456" s="126" t="s">
        <v>862</v>
      </c>
      <c r="M456" t="s">
        <v>1638</v>
      </c>
      <c r="N456" s="132">
        <v>42062</v>
      </c>
      <c r="O456" s="132">
        <v>42079</v>
      </c>
      <c r="P456" s="80">
        <f>All_2[[#This Row],[Filled]] - All_2[[#This Row],[Interview.Date]]</f>
        <v>24</v>
      </c>
      <c r="Q456" s="80">
        <f>All_2[[#This Row],[Filled]]-All_2[[#This Row],[Date.Received]]</f>
        <v>41</v>
      </c>
      <c r="R456" s="80">
        <f>All_2[[#This Row],[Days]] - All_2[[#This Row],[Interview.to.Move.in]]</f>
        <v>16</v>
      </c>
      <c r="S456" s="80" t="str">
        <f>IF(All_2[[#This Row],[M.O.Date]]&lt;&gt;"","no","Yes")</f>
        <v>Yes</v>
      </c>
      <c r="T456" s="80" t="str">
        <f ca="1">IF(All_2[[#This Row],[Length.of.Stay]]&gt;364,"Yes","no")</f>
        <v>Yes</v>
      </c>
      <c r="U456" s="126"/>
      <c r="V456" s="80">
        <f ca="1">_xlfn.IFS(All_2[[#This Row],[M.O.Date]] = FALSE,TODAY()-All_2[[#This Row],[Filled]],All_2[[#This Row],[Extant]] = "no",All_2[[#This Row],[M.O.Date]] - All_2[[#This Row],[Filled]])</f>
        <v>1758</v>
      </c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>
        <v>1</v>
      </c>
      <c r="AJ456" s="6"/>
      <c r="AK456" s="6"/>
      <c r="AL456" s="6"/>
      <c r="AM456" s="6"/>
      <c r="AN456" s="6"/>
      <c r="AO456" s="6">
        <v>1</v>
      </c>
      <c r="AP456" s="6"/>
      <c r="AQ456" s="6"/>
      <c r="AR456" s="6">
        <f t="shared" si="14"/>
        <v>2015</v>
      </c>
      <c r="AS456" s="6">
        <f t="shared" si="15"/>
        <v>4</v>
      </c>
    </row>
    <row r="457" spans="1:45">
      <c r="A457" t="s">
        <v>2053</v>
      </c>
      <c r="B457" t="s">
        <v>821</v>
      </c>
      <c r="C457" s="1">
        <v>1485</v>
      </c>
      <c r="E457" s="97" t="s">
        <v>946</v>
      </c>
      <c r="F4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57" s="4">
        <v>41973</v>
      </c>
      <c r="H457" s="4">
        <v>42095</v>
      </c>
      <c r="I457" s="80">
        <f>All_2[[#This Row],[Filled]]-All_2[[#This Row],[Vacant]]</f>
        <v>122</v>
      </c>
      <c r="J457" t="s">
        <v>812</v>
      </c>
      <c r="L457" t="s">
        <v>2052</v>
      </c>
      <c r="M457" t="s">
        <v>812</v>
      </c>
      <c r="N457" s="4">
        <v>42033</v>
      </c>
      <c r="O457" s="4">
        <v>42039</v>
      </c>
      <c r="P457" s="80">
        <f>All_2[[#This Row],[Filled]] - All_2[[#This Row],[Interview.Date]]</f>
        <v>56</v>
      </c>
      <c r="Q457" s="80">
        <f>All_2[[#This Row],[Filled]]-All_2[[#This Row],[Date.Received]]</f>
        <v>62</v>
      </c>
      <c r="R457" s="80">
        <f>All_2[[#This Row],[Days]] - All_2[[#This Row],[Interview.to.Move.in]]</f>
        <v>66</v>
      </c>
      <c r="S457" s="80" t="str">
        <f>IF(All_2[[#This Row],[M.O.Date]]&lt;&gt;"","no","Yes")</f>
        <v>no</v>
      </c>
      <c r="T457" s="80" t="str">
        <f ca="1">IF(All_2[[#This Row],[Length.of.Stay]]&gt;364,"Yes","no")</f>
        <v>Yes</v>
      </c>
      <c r="U457" s="4">
        <v>42886</v>
      </c>
      <c r="V457" s="80">
        <f ca="1">_xlfn.IFS(All_2[[#This Row],[M.O.Date]] = FALSE,TODAY()-All_2[[#This Row],[Filled]],All_2[[#This Row],[Extant]] = "no",All_2[[#This Row],[M.O.Date]] - All_2[[#This Row],[Filled]])</f>
        <v>791</v>
      </c>
      <c r="W457" t="s">
        <v>971</v>
      </c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>
        <v>1</v>
      </c>
      <c r="AJ457" s="6"/>
      <c r="AK457" s="6"/>
      <c r="AL457" s="6"/>
      <c r="AM457" s="6">
        <v>1</v>
      </c>
      <c r="AN457" s="6"/>
      <c r="AO457" s="6"/>
      <c r="AP457" s="6"/>
      <c r="AQ457" s="6"/>
      <c r="AR457" s="6">
        <f t="shared" si="14"/>
        <v>2015</v>
      </c>
      <c r="AS457" s="6">
        <f t="shared" si="15"/>
        <v>4</v>
      </c>
    </row>
    <row r="458" spans="1:45">
      <c r="A458" t="s">
        <v>2051</v>
      </c>
      <c r="B458" t="s">
        <v>15</v>
      </c>
      <c r="C458" s="1">
        <v>305</v>
      </c>
      <c r="E458" s="97" t="s">
        <v>695</v>
      </c>
      <c r="F4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58" s="4">
        <v>42063</v>
      </c>
      <c r="H458" s="4">
        <v>42094</v>
      </c>
      <c r="I458" s="80">
        <f>All_2[[#This Row],[Filled]]-All_2[[#This Row],[Vacant]]</f>
        <v>31</v>
      </c>
      <c r="J458" t="s">
        <v>1634</v>
      </c>
      <c r="L458" t="s">
        <v>6</v>
      </c>
      <c r="M458" t="s">
        <v>1734</v>
      </c>
      <c r="N458" s="4">
        <v>42052</v>
      </c>
      <c r="O458" s="4">
        <v>42066</v>
      </c>
      <c r="P458" s="80">
        <f>All_2[[#This Row],[Filled]] - All_2[[#This Row],[Interview.Date]]</f>
        <v>28</v>
      </c>
      <c r="Q458" s="80">
        <f>All_2[[#This Row],[Filled]]-All_2[[#This Row],[Date.Received]]</f>
        <v>42</v>
      </c>
      <c r="R458" s="80">
        <f>All_2[[#This Row],[Days]] - All_2[[#This Row],[Interview.to.Move.in]]</f>
        <v>3</v>
      </c>
      <c r="S458" s="80" t="str">
        <f>IF(All_2[[#This Row],[M.O.Date]]&lt;&gt;"","no","Yes")</f>
        <v>no</v>
      </c>
      <c r="T458" s="80" t="str">
        <f ca="1">IF(All_2[[#This Row],[Length.of.Stay]]&gt;364,"Yes","no")</f>
        <v>Yes</v>
      </c>
      <c r="U458" s="4">
        <v>42886</v>
      </c>
      <c r="V458" s="80">
        <f ca="1">_xlfn.IFS(All_2[[#This Row],[M.O.Date]] = FALSE,TODAY()-All_2[[#This Row],[Filled]],All_2[[#This Row],[Extant]] = "no",All_2[[#This Row],[M.O.Date]] - All_2[[#This Row],[Filled]])</f>
        <v>792</v>
      </c>
      <c r="W458" t="s">
        <v>971</v>
      </c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>
        <v>1</v>
      </c>
      <c r="AI458" s="6"/>
      <c r="AJ458" s="6"/>
      <c r="AK458" s="6"/>
      <c r="AL458" s="6"/>
      <c r="AM458" s="6">
        <v>1</v>
      </c>
      <c r="AN458" s="6"/>
      <c r="AO458" s="6"/>
      <c r="AP458" s="6"/>
      <c r="AQ458" s="6"/>
      <c r="AR458" s="6">
        <f t="shared" si="14"/>
        <v>2015</v>
      </c>
      <c r="AS458" s="6">
        <f t="shared" si="15"/>
        <v>3</v>
      </c>
    </row>
    <row r="459" spans="1:45">
      <c r="A459" t="s">
        <v>2050</v>
      </c>
      <c r="B459" t="s">
        <v>15</v>
      </c>
      <c r="C459" s="1">
        <v>507</v>
      </c>
      <c r="E459" s="97" t="s">
        <v>695</v>
      </c>
      <c r="F4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59" s="4">
        <v>42063</v>
      </c>
      <c r="H459" s="4">
        <v>42094</v>
      </c>
      <c r="I459" s="80">
        <f>All_2[[#This Row],[Filled]]-All_2[[#This Row],[Vacant]]</f>
        <v>31</v>
      </c>
      <c r="J459" t="s">
        <v>1634</v>
      </c>
      <c r="L459" t="s">
        <v>6</v>
      </c>
      <c r="M459" t="s">
        <v>1734</v>
      </c>
      <c r="N459" s="4">
        <v>42048</v>
      </c>
      <c r="O459" s="4">
        <v>42066</v>
      </c>
      <c r="P459" s="80">
        <f>All_2[[#This Row],[Filled]] - All_2[[#This Row],[Interview.Date]]</f>
        <v>28</v>
      </c>
      <c r="Q459" s="80">
        <f>All_2[[#This Row],[Filled]]-All_2[[#This Row],[Date.Received]]</f>
        <v>46</v>
      </c>
      <c r="R459" s="80">
        <f>All_2[[#This Row],[Days]] - All_2[[#This Row],[Interview.to.Move.in]]</f>
        <v>3</v>
      </c>
      <c r="S459" s="80" t="str">
        <f>IF(All_2[[#This Row],[M.O.Date]]&lt;&gt;"","no","Yes")</f>
        <v>no</v>
      </c>
      <c r="T459" s="80" t="str">
        <f ca="1">IF(All_2[[#This Row],[Length.of.Stay]]&gt;364,"Yes","no")</f>
        <v>Yes</v>
      </c>
      <c r="U459" s="4">
        <v>42582</v>
      </c>
      <c r="V459" s="80">
        <f ca="1">_xlfn.IFS(All_2[[#This Row],[M.O.Date]] = FALSE,TODAY()-All_2[[#This Row],[Filled]],All_2[[#This Row],[Extant]] = "no",All_2[[#This Row],[M.O.Date]] - All_2[[#This Row],[Filled]])</f>
        <v>488</v>
      </c>
      <c r="W459" t="s">
        <v>969</v>
      </c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>
        <f t="shared" si="14"/>
        <v>2015</v>
      </c>
      <c r="AS459" s="6">
        <f t="shared" si="15"/>
        <v>3</v>
      </c>
    </row>
    <row r="460" spans="1:45">
      <c r="A460" t="s">
        <v>2049</v>
      </c>
      <c r="B460" t="s">
        <v>993</v>
      </c>
      <c r="C460" s="1">
        <v>211</v>
      </c>
      <c r="E460" s="97" t="s">
        <v>144</v>
      </c>
      <c r="F4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60" s="4">
        <v>42004</v>
      </c>
      <c r="H460" s="4">
        <v>42090</v>
      </c>
      <c r="I460" s="80">
        <f>All_2[[#This Row],[Filled]]-All_2[[#This Row],[Vacant]]</f>
        <v>86</v>
      </c>
      <c r="J460" t="s">
        <v>1634</v>
      </c>
      <c r="L460" t="s">
        <v>1757</v>
      </c>
      <c r="M460" t="s">
        <v>1633</v>
      </c>
      <c r="N460" s="4">
        <v>42052</v>
      </c>
      <c r="O460" s="4">
        <v>42060</v>
      </c>
      <c r="P460" s="80">
        <f>All_2[[#This Row],[Filled]] - All_2[[#This Row],[Interview.Date]]</f>
        <v>30</v>
      </c>
      <c r="Q460" s="80">
        <f>All_2[[#This Row],[Filled]]-All_2[[#This Row],[Date.Received]]</f>
        <v>38</v>
      </c>
      <c r="R460" s="80">
        <f>All_2[[#This Row],[Days]] - All_2[[#This Row],[Interview.to.Move.in]]</f>
        <v>56</v>
      </c>
      <c r="S460" s="80" t="str">
        <f>IF(All_2[[#This Row],[M.O.Date]]&lt;&gt;"","no","Yes")</f>
        <v>no</v>
      </c>
      <c r="T460" s="80" t="str">
        <f ca="1">IF(All_2[[#This Row],[Length.of.Stay]]&gt;364,"Yes","no")</f>
        <v>Yes</v>
      </c>
      <c r="U460" s="4">
        <v>42460</v>
      </c>
      <c r="V460" s="80">
        <f ca="1">_xlfn.IFS(All_2[[#This Row],[M.O.Date]] = FALSE,TODAY()-All_2[[#This Row],[Filled]],All_2[[#This Row],[Extant]] = "no",All_2[[#This Row],[M.O.Date]] - All_2[[#This Row],[Filled]])</f>
        <v>370</v>
      </c>
      <c r="W460" t="s">
        <v>969</v>
      </c>
      <c r="X460" s="6"/>
      <c r="Y460" s="6"/>
      <c r="Z460" s="6"/>
      <c r="AA460" s="6">
        <v>1</v>
      </c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>
        <f t="shared" si="14"/>
        <v>2015</v>
      </c>
      <c r="AS460" s="6">
        <f t="shared" si="15"/>
        <v>3</v>
      </c>
    </row>
    <row r="461" spans="1:45">
      <c r="A461" t="s">
        <v>2048</v>
      </c>
      <c r="B461" t="s">
        <v>15</v>
      </c>
      <c r="C461" s="1">
        <v>303</v>
      </c>
      <c r="E461" s="97" t="s">
        <v>695</v>
      </c>
      <c r="F4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1" s="4">
        <v>41973</v>
      </c>
      <c r="H461" s="4">
        <v>42087</v>
      </c>
      <c r="I461" s="80">
        <f>All_2[[#This Row],[Filled]]-All_2[[#This Row],[Vacant]]</f>
        <v>114</v>
      </c>
      <c r="J461" t="s">
        <v>1634</v>
      </c>
      <c r="L461" t="s">
        <v>6</v>
      </c>
      <c r="M461" t="s">
        <v>1734</v>
      </c>
      <c r="N461" s="4">
        <v>42048</v>
      </c>
      <c r="O461" s="4">
        <v>42066</v>
      </c>
      <c r="P461" s="80">
        <f>All_2[[#This Row],[Filled]] - All_2[[#This Row],[Interview.Date]]</f>
        <v>21</v>
      </c>
      <c r="Q461" s="80">
        <f>All_2[[#This Row],[Filled]]-All_2[[#This Row],[Date.Received]]</f>
        <v>39</v>
      </c>
      <c r="R461" s="80">
        <f>All_2[[#This Row],[Days]] - All_2[[#This Row],[Interview.to.Move.in]]</f>
        <v>93</v>
      </c>
      <c r="S461" s="80" t="str">
        <f>IF(All_2[[#This Row],[M.O.Date]]&lt;&gt;"","no","Yes")</f>
        <v>no</v>
      </c>
      <c r="T461" s="80" t="str">
        <f ca="1">IF(All_2[[#This Row],[Length.of.Stay]]&gt;364,"Yes","no")</f>
        <v>Yes</v>
      </c>
      <c r="U461" s="4">
        <v>43325</v>
      </c>
      <c r="V461" s="80">
        <f ca="1">_xlfn.IFS(All_2[[#This Row],[M.O.Date]] = FALSE,TODAY()-All_2[[#This Row],[Filled]],All_2[[#This Row],[Extant]] = "no",All_2[[#This Row],[M.O.Date]] - All_2[[#This Row],[Filled]])</f>
        <v>1238</v>
      </c>
      <c r="W461" t="s">
        <v>980</v>
      </c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>
        <f t="shared" si="14"/>
        <v>2015</v>
      </c>
      <c r="AS461" s="6">
        <f t="shared" si="15"/>
        <v>3</v>
      </c>
    </row>
    <row r="462" spans="1:45">
      <c r="A462" t="s">
        <v>2047</v>
      </c>
      <c r="B462" t="s">
        <v>37</v>
      </c>
      <c r="C462" s="1">
        <v>305</v>
      </c>
      <c r="D462" s="1">
        <v>3210</v>
      </c>
      <c r="E462" s="97" t="s">
        <v>695</v>
      </c>
      <c r="F4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2" s="4">
        <v>42035</v>
      </c>
      <c r="H462" s="4">
        <v>42080</v>
      </c>
      <c r="I462" s="80">
        <f>All_2[[#This Row],[Filled]]-All_2[[#This Row],[Vacant]]</f>
        <v>45</v>
      </c>
      <c r="J462" t="s">
        <v>1634</v>
      </c>
      <c r="K462" s="89"/>
      <c r="L462" s="89" t="s">
        <v>6</v>
      </c>
      <c r="M462" t="s">
        <v>1734</v>
      </c>
      <c r="N462" s="131">
        <v>42048</v>
      </c>
      <c r="O462" s="131">
        <v>42066</v>
      </c>
      <c r="P462" s="80">
        <f>All_2[[#This Row],[Filled]] - All_2[[#This Row],[Interview.Date]]</f>
        <v>14</v>
      </c>
      <c r="Q462" s="80">
        <f>All_2[[#This Row],[Filled]]-All_2[[#This Row],[Date.Received]]</f>
        <v>32</v>
      </c>
      <c r="R462" s="80">
        <f>All_2[[#This Row],[Days]] - All_2[[#This Row],[Interview.to.Move.in]]</f>
        <v>31</v>
      </c>
      <c r="S462" s="80" t="str">
        <f>IF(All_2[[#This Row],[M.O.Date]]&lt;&gt;"","no","Yes")</f>
        <v>no</v>
      </c>
      <c r="T462" s="80" t="str">
        <f ca="1">IF(All_2[[#This Row],[Length.of.Stay]]&gt;364,"Yes","no")</f>
        <v>no</v>
      </c>
      <c r="U462" s="4">
        <v>42369</v>
      </c>
      <c r="V462" s="80">
        <f ca="1">_xlfn.IFS(All_2[[#This Row],[M.O.Date]] = FALSE,TODAY()-All_2[[#This Row],[Filled]],All_2[[#This Row],[Extant]] = "no",All_2[[#This Row],[M.O.Date]] - All_2[[#This Row],[Filled]])</f>
        <v>289</v>
      </c>
      <c r="W462" t="s">
        <v>1003</v>
      </c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>
        <f t="shared" si="14"/>
        <v>2015</v>
      </c>
      <c r="AS462" s="6">
        <f t="shared" si="15"/>
        <v>3</v>
      </c>
    </row>
    <row r="463" spans="1:45">
      <c r="A463" t="s">
        <v>2046</v>
      </c>
      <c r="B463" t="s">
        <v>15</v>
      </c>
      <c r="C463" s="1">
        <v>529</v>
      </c>
      <c r="E463" s="97" t="s">
        <v>835</v>
      </c>
      <c r="F4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3" s="4">
        <v>42004</v>
      </c>
      <c r="H463" s="4">
        <v>42078</v>
      </c>
      <c r="I463" s="80">
        <f>All_2[[#This Row],[Filled]]-All_2[[#This Row],[Vacant]]</f>
        <v>74</v>
      </c>
      <c r="J463" t="s">
        <v>835</v>
      </c>
      <c r="L463" t="s">
        <v>1822</v>
      </c>
      <c r="M463" t="s">
        <v>835</v>
      </c>
      <c r="N463" s="4">
        <v>42052</v>
      </c>
      <c r="O463" s="4">
        <v>42052</v>
      </c>
      <c r="P463" s="80">
        <f>All_2[[#This Row],[Filled]] - All_2[[#This Row],[Interview.Date]]</f>
        <v>26</v>
      </c>
      <c r="Q463" s="80">
        <f>All_2[[#This Row],[Filled]]-All_2[[#This Row],[Date.Received]]</f>
        <v>26</v>
      </c>
      <c r="R463" s="80">
        <f>All_2[[#This Row],[Days]] - All_2[[#This Row],[Interview.to.Move.in]]</f>
        <v>48</v>
      </c>
      <c r="S463" s="80" t="str">
        <f>IF(All_2[[#This Row],[M.O.Date]]&lt;&gt;"","no","Yes")</f>
        <v>no</v>
      </c>
      <c r="T463" s="80" t="str">
        <f ca="1">IF(All_2[[#This Row],[Length.of.Stay]]&gt;364,"Yes","no")</f>
        <v>no</v>
      </c>
      <c r="U463" s="4">
        <v>42185</v>
      </c>
      <c r="V463" s="80">
        <f ca="1">_xlfn.IFS(All_2[[#This Row],[M.O.Date]] = FALSE,TODAY()-All_2[[#This Row],[Filled]],All_2[[#This Row],[Extant]] = "no",All_2[[#This Row],[M.O.Date]] - All_2[[#This Row],[Filled]])</f>
        <v>107</v>
      </c>
      <c r="W463" t="s">
        <v>144</v>
      </c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>
        <f t="shared" si="14"/>
        <v>2015</v>
      </c>
      <c r="AS463" s="6">
        <f t="shared" si="15"/>
        <v>3</v>
      </c>
    </row>
    <row r="464" spans="1:45">
      <c r="A464" t="s">
        <v>2045</v>
      </c>
      <c r="B464" t="s">
        <v>15</v>
      </c>
      <c r="C464" s="1">
        <v>415</v>
      </c>
      <c r="E464" s="97" t="s">
        <v>835</v>
      </c>
      <c r="F4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4" s="4">
        <v>41973</v>
      </c>
      <c r="H464" s="4">
        <v>42078</v>
      </c>
      <c r="I464" s="80">
        <f>All_2[[#This Row],[Filled]]-All_2[[#This Row],[Vacant]]</f>
        <v>105</v>
      </c>
      <c r="J464" t="s">
        <v>835</v>
      </c>
      <c r="L464" t="s">
        <v>1822</v>
      </c>
      <c r="M464" t="s">
        <v>835</v>
      </c>
      <c r="N464" s="4">
        <v>42048</v>
      </c>
      <c r="O464" s="4">
        <v>42062</v>
      </c>
      <c r="P464" s="80">
        <f>All_2[[#This Row],[Filled]] - All_2[[#This Row],[Interview.Date]]</f>
        <v>16</v>
      </c>
      <c r="Q464" s="80">
        <f>All_2[[#This Row],[Filled]]-All_2[[#This Row],[Date.Received]]</f>
        <v>30</v>
      </c>
      <c r="R464" s="80">
        <f>All_2[[#This Row],[Days]] - All_2[[#This Row],[Interview.to.Move.in]]</f>
        <v>89</v>
      </c>
      <c r="S464" s="80" t="str">
        <f>IF(All_2[[#This Row],[M.O.Date]]&lt;&gt;"","no","Yes")</f>
        <v>Yes</v>
      </c>
      <c r="T464" s="80" t="str">
        <f ca="1">IF(All_2[[#This Row],[Length.of.Stay]]&gt;364,"Yes","no")</f>
        <v>Yes</v>
      </c>
      <c r="V464" s="80">
        <f ca="1">_xlfn.IFS(All_2[[#This Row],[M.O.Date]] = FALSE,TODAY()-All_2[[#This Row],[Filled]],All_2[[#This Row],[Extant]] = "no",All_2[[#This Row],[M.O.Date]] - All_2[[#This Row],[Filled]])</f>
        <v>1783</v>
      </c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>
        <v>1</v>
      </c>
      <c r="AI464" s="6"/>
      <c r="AJ464" s="6"/>
      <c r="AK464" s="6"/>
      <c r="AL464" s="6"/>
      <c r="AM464" s="6"/>
      <c r="AN464" s="6"/>
      <c r="AO464" s="6">
        <v>1</v>
      </c>
      <c r="AP464" s="6"/>
      <c r="AQ464" s="6"/>
      <c r="AR464" s="6">
        <f t="shared" si="14"/>
        <v>2015</v>
      </c>
      <c r="AS464" s="6">
        <f t="shared" si="15"/>
        <v>3</v>
      </c>
    </row>
    <row r="465" spans="1:45">
      <c r="A465" t="s">
        <v>2044</v>
      </c>
      <c r="B465" t="s">
        <v>15</v>
      </c>
      <c r="C465" s="1">
        <v>204</v>
      </c>
      <c r="E465" s="97" t="s">
        <v>835</v>
      </c>
      <c r="F4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5" s="4">
        <v>42004</v>
      </c>
      <c r="H465" s="4">
        <v>42078</v>
      </c>
      <c r="I465" s="80">
        <f>All_2[[#This Row],[Filled]]-All_2[[#This Row],[Vacant]]</f>
        <v>74</v>
      </c>
      <c r="J465" t="s">
        <v>835</v>
      </c>
      <c r="L465" t="s">
        <v>1822</v>
      </c>
      <c r="M465" t="s">
        <v>835</v>
      </c>
      <c r="N465" s="4">
        <v>42045</v>
      </c>
      <c r="O465" s="4">
        <v>42059</v>
      </c>
      <c r="P465" s="80">
        <f>All_2[[#This Row],[Filled]] - All_2[[#This Row],[Interview.Date]]</f>
        <v>19</v>
      </c>
      <c r="Q465" s="80">
        <f>All_2[[#This Row],[Filled]]-All_2[[#This Row],[Date.Received]]</f>
        <v>33</v>
      </c>
      <c r="R465" s="80">
        <f>All_2[[#This Row],[Days]] - All_2[[#This Row],[Interview.to.Move.in]]</f>
        <v>55</v>
      </c>
      <c r="S465" s="80" t="str">
        <f>IF(All_2[[#This Row],[M.O.Date]]&lt;&gt;"","no","Yes")</f>
        <v>Yes</v>
      </c>
      <c r="T465" s="80" t="str">
        <f ca="1">IF(All_2[[#This Row],[Length.of.Stay]]&gt;364,"Yes","no")</f>
        <v>Yes</v>
      </c>
      <c r="V465" s="80">
        <f ca="1">_xlfn.IFS(All_2[[#This Row],[M.O.Date]] = FALSE,TODAY()-All_2[[#This Row],[Filled]],All_2[[#This Row],[Extant]] = "no",All_2[[#This Row],[M.O.Date]] - All_2[[#This Row],[Filled]])</f>
        <v>1783</v>
      </c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>
        <v>1</v>
      </c>
      <c r="AI465" s="6"/>
      <c r="AJ465" s="6"/>
      <c r="AK465" s="6"/>
      <c r="AL465" s="6"/>
      <c r="AM465" s="6"/>
      <c r="AN465" s="6"/>
      <c r="AO465" s="6">
        <v>1</v>
      </c>
      <c r="AP465" s="6"/>
      <c r="AQ465" s="6">
        <v>1</v>
      </c>
      <c r="AR465" s="6">
        <f t="shared" si="14"/>
        <v>2015</v>
      </c>
      <c r="AS465" s="6">
        <f t="shared" si="15"/>
        <v>3</v>
      </c>
    </row>
    <row r="466" spans="1:45">
      <c r="A466" t="s">
        <v>1771</v>
      </c>
      <c r="B466" t="s">
        <v>26</v>
      </c>
      <c r="C466" s="1">
        <v>201</v>
      </c>
      <c r="E466" s="97" t="s">
        <v>966</v>
      </c>
      <c r="F4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6" s="4">
        <v>42035</v>
      </c>
      <c r="H466" s="4">
        <v>42064</v>
      </c>
      <c r="I466" s="80">
        <f>All_2[[#This Row],[Filled]]-All_2[[#This Row],[Vacant]]</f>
        <v>29</v>
      </c>
      <c r="J466" t="s">
        <v>1033</v>
      </c>
      <c r="K466" t="s">
        <v>1032</v>
      </c>
      <c r="L466" t="s">
        <v>144</v>
      </c>
      <c r="O466" s="4">
        <v>42036</v>
      </c>
      <c r="P466" s="80">
        <f>All_2[[#This Row],[Filled]] - All_2[[#This Row],[Interview.Date]]</f>
        <v>28</v>
      </c>
      <c r="Q466" s="80"/>
      <c r="R466" s="80">
        <f>All_2[[#This Row],[Days]] - All_2[[#This Row],[Interview.to.Move.in]]</f>
        <v>1</v>
      </c>
      <c r="S466" s="80" t="str">
        <f>IF(All_2[[#This Row],[M.O.Date]]&lt;&gt;"","no","Yes")</f>
        <v>no</v>
      </c>
      <c r="T466" s="80" t="str">
        <f ca="1">IF(All_2[[#This Row],[Length.of.Stay]]&gt;364,"Yes","no")</f>
        <v>Yes</v>
      </c>
      <c r="U466" s="4">
        <v>43708</v>
      </c>
      <c r="V466" s="80">
        <f ca="1">_xlfn.IFS(All_2[[#This Row],[M.O.Date]] = FALSE,TODAY()-All_2[[#This Row],[Filled]],All_2[[#This Row],[Extant]] = "no",All_2[[#This Row],[M.O.Date]] - All_2[[#This Row],[Filled]])</f>
        <v>1644</v>
      </c>
      <c r="W466" t="s">
        <v>980</v>
      </c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>
        <v>1</v>
      </c>
      <c r="AJ466" s="6"/>
      <c r="AK466" s="6"/>
      <c r="AL466" s="6"/>
      <c r="AM466" s="6"/>
      <c r="AN466" s="6"/>
      <c r="AO466" s="6">
        <v>1</v>
      </c>
      <c r="AP466" s="6"/>
      <c r="AQ466" s="6"/>
      <c r="AR466" s="6">
        <f t="shared" si="14"/>
        <v>2015</v>
      </c>
      <c r="AS466" s="6">
        <f t="shared" si="15"/>
        <v>3</v>
      </c>
    </row>
    <row r="467" spans="1:45">
      <c r="A467" t="s">
        <v>2043</v>
      </c>
      <c r="B467" t="s">
        <v>830</v>
      </c>
      <c r="C467" s="1">
        <v>314</v>
      </c>
      <c r="E467" s="97" t="s">
        <v>144</v>
      </c>
      <c r="F4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67" s="4">
        <v>42035</v>
      </c>
      <c r="H467" s="4">
        <v>42064</v>
      </c>
      <c r="I467" s="80">
        <f>All_2[[#This Row],[Filled]]-All_2[[#This Row],[Vacant]]</f>
        <v>29</v>
      </c>
      <c r="J467" t="s">
        <v>1634</v>
      </c>
      <c r="L467" t="s">
        <v>862</v>
      </c>
      <c r="M467" t="s">
        <v>1638</v>
      </c>
      <c r="N467" s="4">
        <v>41999</v>
      </c>
      <c r="O467" s="4">
        <v>42019</v>
      </c>
      <c r="P467" s="80">
        <f>All_2[[#This Row],[Filled]] - All_2[[#This Row],[Interview.Date]]</f>
        <v>45</v>
      </c>
      <c r="Q467" s="80">
        <f>All_2[[#This Row],[Filled]]-All_2[[#This Row],[Date.Received]]</f>
        <v>65</v>
      </c>
      <c r="R467" s="80">
        <f>All_2[[#This Row],[Days]] - All_2[[#This Row],[Interview.to.Move.in]]</f>
        <v>-16</v>
      </c>
      <c r="S467" s="80" t="str">
        <f>IF(All_2[[#This Row],[M.O.Date]]&lt;&gt;"","no","Yes")</f>
        <v>no</v>
      </c>
      <c r="T467" s="80" t="str">
        <f ca="1">IF(All_2[[#This Row],[Length.of.Stay]]&gt;364,"Yes","no")</f>
        <v>no</v>
      </c>
      <c r="U467" s="4">
        <v>42216</v>
      </c>
      <c r="V467" s="80">
        <f ca="1">_xlfn.IFS(All_2[[#This Row],[M.O.Date]] = FALSE,TODAY()-All_2[[#This Row],[Filled]],All_2[[#This Row],[Extant]] = "no",All_2[[#This Row],[M.O.Date]] - All_2[[#This Row],[Filled]])</f>
        <v>152</v>
      </c>
      <c r="W467" t="s">
        <v>1003</v>
      </c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>
        <f t="shared" si="14"/>
        <v>2015</v>
      </c>
      <c r="AS467" s="6">
        <f t="shared" si="15"/>
        <v>3</v>
      </c>
    </row>
    <row r="468" spans="1:45">
      <c r="A468" t="s">
        <v>2042</v>
      </c>
      <c r="B468" t="s">
        <v>26</v>
      </c>
      <c r="C468" s="1">
        <v>310</v>
      </c>
      <c r="E468" s="97" t="s">
        <v>1922</v>
      </c>
      <c r="F4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8" s="4">
        <v>42035</v>
      </c>
      <c r="H468" s="4">
        <v>42062</v>
      </c>
      <c r="I468" s="80">
        <f>All_2[[#This Row],[Filled]]-All_2[[#This Row],[Vacant]]</f>
        <v>27</v>
      </c>
      <c r="J468" t="s">
        <v>1922</v>
      </c>
      <c r="L468" t="s">
        <v>685</v>
      </c>
      <c r="M468" t="s">
        <v>636</v>
      </c>
      <c r="N468" s="4">
        <v>41967</v>
      </c>
      <c r="O468" s="4">
        <v>41983</v>
      </c>
      <c r="P468" s="80">
        <f>All_2[[#This Row],[Filled]] - All_2[[#This Row],[Interview.Date]]</f>
        <v>79</v>
      </c>
      <c r="Q468" s="80">
        <f>All_2[[#This Row],[Filled]]-All_2[[#This Row],[Date.Received]]</f>
        <v>95</v>
      </c>
      <c r="R468" s="80">
        <f>All_2[[#This Row],[Days]] - All_2[[#This Row],[Interview.to.Move.in]]</f>
        <v>-52</v>
      </c>
      <c r="S468" s="80" t="str">
        <f>IF(All_2[[#This Row],[M.O.Date]]&lt;&gt;"","no","Yes")</f>
        <v>no</v>
      </c>
      <c r="T468" s="80" t="str">
        <f ca="1">IF(All_2[[#This Row],[Length.of.Stay]]&gt;364,"Yes","no")</f>
        <v>Yes</v>
      </c>
      <c r="U468" s="4">
        <v>42916</v>
      </c>
      <c r="V468" s="80">
        <f ca="1">_xlfn.IFS(All_2[[#This Row],[M.O.Date]] = FALSE,TODAY()-All_2[[#This Row],[Filled]],All_2[[#This Row],[Extant]] = "no",All_2[[#This Row],[M.O.Date]] - All_2[[#This Row],[Filled]])</f>
        <v>854</v>
      </c>
      <c r="W468" t="s">
        <v>980</v>
      </c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>
        <f t="shared" si="14"/>
        <v>2015</v>
      </c>
      <c r="AS468" s="6">
        <f t="shared" si="15"/>
        <v>2</v>
      </c>
    </row>
    <row r="469" spans="1:45">
      <c r="A469" t="s">
        <v>2041</v>
      </c>
      <c r="B469" t="s">
        <v>26</v>
      </c>
      <c r="C469" s="1">
        <v>117</v>
      </c>
      <c r="E469" s="97" t="s">
        <v>966</v>
      </c>
      <c r="F4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69" s="4">
        <v>42035</v>
      </c>
      <c r="H469" s="4">
        <v>42062</v>
      </c>
      <c r="I469" s="80">
        <f>All_2[[#This Row],[Filled]]-All_2[[#This Row],[Vacant]]</f>
        <v>27</v>
      </c>
      <c r="J469" t="s">
        <v>1634</v>
      </c>
      <c r="L469" t="s">
        <v>2040</v>
      </c>
      <c r="N469" s="4">
        <v>41927</v>
      </c>
      <c r="O469" s="4">
        <v>42011</v>
      </c>
      <c r="P469" s="80">
        <f>All_2[[#This Row],[Filled]] - All_2[[#This Row],[Interview.Date]]</f>
        <v>51</v>
      </c>
      <c r="Q469" s="80">
        <f>All_2[[#This Row],[Filled]]-All_2[[#This Row],[Date.Received]]</f>
        <v>135</v>
      </c>
      <c r="R469" s="80">
        <f>All_2[[#This Row],[Days]] - All_2[[#This Row],[Interview.to.Move.in]]</f>
        <v>-24</v>
      </c>
      <c r="S469" s="80" t="str">
        <f>IF(All_2[[#This Row],[M.O.Date]]&lt;&gt;"","no","Yes")</f>
        <v>no</v>
      </c>
      <c r="T469" s="80" t="str">
        <f ca="1">IF(All_2[[#This Row],[Length.of.Stay]]&gt;364,"Yes","no")</f>
        <v>Yes</v>
      </c>
      <c r="U469" s="4">
        <v>42704</v>
      </c>
      <c r="V469" s="80">
        <f ca="1">_xlfn.IFS(All_2[[#This Row],[M.O.Date]] = FALSE,TODAY()-All_2[[#This Row],[Filled]],All_2[[#This Row],[Extant]] = "no",All_2[[#This Row],[M.O.Date]] - All_2[[#This Row],[Filled]])</f>
        <v>642</v>
      </c>
      <c r="W469" t="s">
        <v>969</v>
      </c>
      <c r="X469" s="6">
        <v>1</v>
      </c>
      <c r="Y469" s="6">
        <v>1</v>
      </c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>
        <f t="shared" si="14"/>
        <v>2015</v>
      </c>
      <c r="AS469" s="6">
        <f t="shared" si="15"/>
        <v>2</v>
      </c>
    </row>
    <row r="470" spans="1:45">
      <c r="A470" t="s">
        <v>2039</v>
      </c>
      <c r="B470" t="s">
        <v>15</v>
      </c>
      <c r="C470" s="1">
        <v>302</v>
      </c>
      <c r="E470" s="97" t="s">
        <v>835</v>
      </c>
      <c r="F4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0" s="4">
        <v>41973</v>
      </c>
      <c r="H470" s="4">
        <v>42052</v>
      </c>
      <c r="I470" s="80">
        <f>All_2[[#This Row],[Filled]]-All_2[[#This Row],[Vacant]]</f>
        <v>79</v>
      </c>
      <c r="J470" t="s">
        <v>835</v>
      </c>
      <c r="L470" t="s">
        <v>1822</v>
      </c>
      <c r="M470" t="s">
        <v>835</v>
      </c>
      <c r="N470" s="4">
        <v>41968</v>
      </c>
      <c r="O470" s="4">
        <v>41989</v>
      </c>
      <c r="P470" s="80">
        <f>All_2[[#This Row],[Filled]] - All_2[[#This Row],[Interview.Date]]</f>
        <v>63</v>
      </c>
      <c r="Q470" s="80">
        <f>All_2[[#This Row],[Filled]]-All_2[[#This Row],[Date.Received]]</f>
        <v>84</v>
      </c>
      <c r="R470" s="80">
        <f>All_2[[#This Row],[Days]] - All_2[[#This Row],[Interview.to.Move.in]]</f>
        <v>16</v>
      </c>
      <c r="S470" s="80" t="str">
        <f>IF(All_2[[#This Row],[M.O.Date]]&lt;&gt;"","no","Yes")</f>
        <v>no</v>
      </c>
      <c r="T470" s="80" t="str">
        <f ca="1">IF(All_2[[#This Row],[Length.of.Stay]]&gt;364,"Yes","no")</f>
        <v>no</v>
      </c>
      <c r="U470" s="4">
        <v>42155</v>
      </c>
      <c r="V470" s="80">
        <f ca="1">_xlfn.IFS(All_2[[#This Row],[M.O.Date]] = FALSE,TODAY()-All_2[[#This Row],[Filled]],All_2[[#This Row],[Extant]] = "no",All_2[[#This Row],[M.O.Date]] - All_2[[#This Row],[Filled]])</f>
        <v>103</v>
      </c>
      <c r="W470" t="s">
        <v>969</v>
      </c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>
        <f t="shared" si="14"/>
        <v>2015</v>
      </c>
      <c r="AS470" s="6">
        <f t="shared" si="15"/>
        <v>2</v>
      </c>
    </row>
    <row r="471" spans="1:45">
      <c r="A471" t="s">
        <v>2038</v>
      </c>
      <c r="B471" t="s">
        <v>26</v>
      </c>
      <c r="C471" s="1">
        <v>306</v>
      </c>
      <c r="E471" s="97" t="s">
        <v>966</v>
      </c>
      <c r="F4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1" s="4">
        <v>42004</v>
      </c>
      <c r="H471" s="4">
        <v>42050</v>
      </c>
      <c r="I471" s="80">
        <f>All_2[[#This Row],[Filled]]-All_2[[#This Row],[Vacant]]</f>
        <v>46</v>
      </c>
      <c r="J471" t="s">
        <v>1634</v>
      </c>
      <c r="L471" t="s">
        <v>6</v>
      </c>
      <c r="M471" t="s">
        <v>1734</v>
      </c>
      <c r="N471" s="4">
        <v>41927</v>
      </c>
      <c r="O471" s="4">
        <v>42011</v>
      </c>
      <c r="P471" s="80">
        <f>All_2[[#This Row],[Filled]] - All_2[[#This Row],[Interview.Date]]</f>
        <v>39</v>
      </c>
      <c r="Q471" s="80">
        <f>All_2[[#This Row],[Filled]]-All_2[[#This Row],[Date.Received]]</f>
        <v>123</v>
      </c>
      <c r="R471" s="80">
        <f>All_2[[#This Row],[Days]] - All_2[[#This Row],[Interview.to.Move.in]]</f>
        <v>7</v>
      </c>
      <c r="S471" s="80" t="str">
        <f>IF(All_2[[#This Row],[M.O.Date]]&lt;&gt;"","no","Yes")</f>
        <v>no</v>
      </c>
      <c r="T471" s="80" t="str">
        <f ca="1">IF(All_2[[#This Row],[Length.of.Stay]]&gt;364,"Yes","no")</f>
        <v>Yes</v>
      </c>
      <c r="U471" s="4">
        <v>42674</v>
      </c>
      <c r="V471" s="80">
        <f ca="1">_xlfn.IFS(All_2[[#This Row],[M.O.Date]] = FALSE,TODAY()-All_2[[#This Row],[Filled]],All_2[[#This Row],[Extant]] = "no",All_2[[#This Row],[M.O.Date]] - All_2[[#This Row],[Filled]])</f>
        <v>624</v>
      </c>
      <c r="W471" t="s">
        <v>980</v>
      </c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>
        <f t="shared" si="14"/>
        <v>2015</v>
      </c>
      <c r="AS471" s="6">
        <f t="shared" si="15"/>
        <v>2</v>
      </c>
    </row>
    <row r="472" spans="1:45">
      <c r="A472" t="s">
        <v>2037</v>
      </c>
      <c r="B472" t="s">
        <v>15</v>
      </c>
      <c r="C472" s="1">
        <v>322</v>
      </c>
      <c r="E472" s="97" t="s">
        <v>695</v>
      </c>
      <c r="F4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2" s="4">
        <v>41943</v>
      </c>
      <c r="H472" s="4">
        <v>42045</v>
      </c>
      <c r="I472" s="80">
        <f>All_2[[#This Row],[Filled]]-All_2[[#This Row],[Vacant]]</f>
        <v>102</v>
      </c>
      <c r="J472" t="s">
        <v>1634</v>
      </c>
      <c r="L472" t="s">
        <v>6</v>
      </c>
      <c r="M472" t="s">
        <v>1734</v>
      </c>
      <c r="N472" s="4">
        <v>42017</v>
      </c>
      <c r="O472" s="4">
        <v>42024</v>
      </c>
      <c r="P472" s="80">
        <f>All_2[[#This Row],[Filled]] - All_2[[#This Row],[Interview.Date]]</f>
        <v>21</v>
      </c>
      <c r="Q472" s="80">
        <f>All_2[[#This Row],[Filled]]-All_2[[#This Row],[Date.Received]]</f>
        <v>28</v>
      </c>
      <c r="R472" s="80">
        <f>All_2[[#This Row],[Days]] - All_2[[#This Row],[Interview.to.Move.in]]</f>
        <v>81</v>
      </c>
      <c r="S472" s="80" t="str">
        <f>IF(All_2[[#This Row],[M.O.Date]]&lt;&gt;"","no","Yes")</f>
        <v>no</v>
      </c>
      <c r="T472" s="80" t="str">
        <f ca="1">IF(All_2[[#This Row],[Length.of.Stay]]&gt;364,"Yes","no")</f>
        <v>Yes</v>
      </c>
      <c r="U472" s="4">
        <v>43312</v>
      </c>
      <c r="V472" s="80">
        <f ca="1">_xlfn.IFS(All_2[[#This Row],[M.O.Date]] = FALSE,TODAY()-All_2[[#This Row],[Filled]],All_2[[#This Row],[Extant]] = "no",All_2[[#This Row],[M.O.Date]] - All_2[[#This Row],[Filled]])</f>
        <v>1267</v>
      </c>
      <c r="W472" t="s">
        <v>1003</v>
      </c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>
        <v>1</v>
      </c>
      <c r="AI472" s="6"/>
      <c r="AJ472" s="6"/>
      <c r="AK472" s="6"/>
      <c r="AL472" s="6"/>
      <c r="AM472" s="6"/>
      <c r="AN472" s="6"/>
      <c r="AO472" s="6"/>
      <c r="AP472" s="6"/>
      <c r="AQ472" s="6">
        <v>1</v>
      </c>
      <c r="AR472" s="6">
        <f t="shared" si="14"/>
        <v>2015</v>
      </c>
      <c r="AS472" s="6">
        <f t="shared" si="15"/>
        <v>2</v>
      </c>
    </row>
    <row r="473" spans="1:45">
      <c r="A473" t="s">
        <v>2036</v>
      </c>
      <c r="B473" t="s">
        <v>15</v>
      </c>
      <c r="C473" s="1">
        <v>209</v>
      </c>
      <c r="E473" s="97" t="s">
        <v>695</v>
      </c>
      <c r="F4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3" s="4">
        <v>42004</v>
      </c>
      <c r="H473" s="4">
        <v>42045</v>
      </c>
      <c r="I473" s="80">
        <f>All_2[[#This Row],[Filled]]-All_2[[#This Row],[Vacant]]</f>
        <v>41</v>
      </c>
      <c r="J473" t="s">
        <v>1634</v>
      </c>
      <c r="L473" t="s">
        <v>6</v>
      </c>
      <c r="M473" t="s">
        <v>1734</v>
      </c>
      <c r="N473" s="4">
        <v>42016</v>
      </c>
      <c r="O473" s="4">
        <v>42024</v>
      </c>
      <c r="P473" s="80">
        <f>All_2[[#This Row],[Filled]] - All_2[[#This Row],[Interview.Date]]</f>
        <v>21</v>
      </c>
      <c r="Q473" s="80">
        <f>All_2[[#This Row],[Filled]]-All_2[[#This Row],[Date.Received]]</f>
        <v>29</v>
      </c>
      <c r="R473" s="80">
        <f>All_2[[#This Row],[Days]] - All_2[[#This Row],[Interview.to.Move.in]]</f>
        <v>20</v>
      </c>
      <c r="S473" s="80" t="str">
        <f>IF(All_2[[#This Row],[M.O.Date]]&lt;&gt;"","no","Yes")</f>
        <v>Yes</v>
      </c>
      <c r="T473" s="80" t="str">
        <f ca="1">IF(All_2[[#This Row],[Length.of.Stay]]&gt;364,"Yes","no")</f>
        <v>Yes</v>
      </c>
      <c r="V473" s="80">
        <f ca="1">_xlfn.IFS(All_2[[#This Row],[M.O.Date]] = FALSE,TODAY()-All_2[[#This Row],[Filled]],All_2[[#This Row],[Extant]] = "no",All_2[[#This Row],[M.O.Date]] - All_2[[#This Row],[Filled]])</f>
        <v>1816</v>
      </c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>
        <v>1</v>
      </c>
      <c r="AI473" s="6"/>
      <c r="AJ473" s="6"/>
      <c r="AK473" s="6"/>
      <c r="AL473" s="6"/>
      <c r="AM473" s="6">
        <v>1</v>
      </c>
      <c r="AN473" s="6"/>
      <c r="AO473" s="6"/>
      <c r="AP473" s="6"/>
      <c r="AQ473" s="6"/>
      <c r="AR473" s="6">
        <f t="shared" si="14"/>
        <v>2015</v>
      </c>
      <c r="AS473" s="6">
        <f t="shared" si="15"/>
        <v>2</v>
      </c>
    </row>
    <row r="474" spans="1:45">
      <c r="A474" t="s">
        <v>2035</v>
      </c>
      <c r="B474" t="s">
        <v>15</v>
      </c>
      <c r="C474" s="1">
        <v>324</v>
      </c>
      <c r="E474" s="97" t="s">
        <v>695</v>
      </c>
      <c r="F4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4" s="4">
        <v>41943</v>
      </c>
      <c r="H474" s="4">
        <v>42045</v>
      </c>
      <c r="I474" s="80">
        <f>All_2[[#This Row],[Filled]]-All_2[[#This Row],[Vacant]]</f>
        <v>102</v>
      </c>
      <c r="J474" t="s">
        <v>1634</v>
      </c>
      <c r="L474" t="s">
        <v>111</v>
      </c>
      <c r="M474" t="s">
        <v>2034</v>
      </c>
      <c r="N474" s="4">
        <v>42018</v>
      </c>
      <c r="O474" s="4">
        <v>42031</v>
      </c>
      <c r="P474" s="80">
        <f>All_2[[#This Row],[Filled]] - All_2[[#This Row],[Interview.Date]]</f>
        <v>14</v>
      </c>
      <c r="Q474" s="80">
        <f>All_2[[#This Row],[Filled]]-All_2[[#This Row],[Date.Received]]</f>
        <v>27</v>
      </c>
      <c r="R474" s="80">
        <f>All_2[[#This Row],[Days]] - All_2[[#This Row],[Interview.to.Move.in]]</f>
        <v>88</v>
      </c>
      <c r="S474" s="80" t="str">
        <f>IF(All_2[[#This Row],[M.O.Date]]&lt;&gt;"","no","Yes")</f>
        <v>no</v>
      </c>
      <c r="T474" s="80" t="str">
        <f ca="1">IF(All_2[[#This Row],[Length.of.Stay]]&gt;364,"Yes","no")</f>
        <v>no</v>
      </c>
      <c r="U474" s="4">
        <v>42369</v>
      </c>
      <c r="V474" s="80">
        <f ca="1">_xlfn.IFS(All_2[[#This Row],[M.O.Date]] = FALSE,TODAY()-All_2[[#This Row],[Filled]],All_2[[#This Row],[Extant]] = "no",All_2[[#This Row],[M.O.Date]] - All_2[[#This Row],[Filled]])</f>
        <v>324</v>
      </c>
      <c r="W474" t="s">
        <v>1007</v>
      </c>
      <c r="X474" s="6"/>
      <c r="Y474" s="6"/>
      <c r="Z474" s="6"/>
      <c r="AA474" s="6"/>
      <c r="AB474" s="6"/>
      <c r="AC474" s="6"/>
      <c r="AD474" s="6"/>
      <c r="AE474" s="6"/>
      <c r="AF474" s="6"/>
      <c r="AG474" s="6">
        <v>1</v>
      </c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>
        <f t="shared" si="14"/>
        <v>2015</v>
      </c>
      <c r="AS474" s="6">
        <f t="shared" si="15"/>
        <v>2</v>
      </c>
    </row>
    <row r="475" spans="1:45">
      <c r="A475" t="s">
        <v>2033</v>
      </c>
      <c r="B475" t="s">
        <v>37</v>
      </c>
      <c r="C475" s="1">
        <v>104</v>
      </c>
      <c r="D475" s="1">
        <v>3218</v>
      </c>
      <c r="E475" s="97" t="s">
        <v>695</v>
      </c>
      <c r="F4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5" s="4">
        <v>42004</v>
      </c>
      <c r="H475" s="4">
        <v>42040</v>
      </c>
      <c r="I475" s="80">
        <f>All_2[[#This Row],[Filled]]-All_2[[#This Row],[Vacant]]</f>
        <v>36</v>
      </c>
      <c r="J475" t="s">
        <v>1634</v>
      </c>
      <c r="K475" s="89"/>
      <c r="L475" s="89" t="s">
        <v>6</v>
      </c>
      <c r="M475" t="s">
        <v>1734</v>
      </c>
      <c r="N475" s="131">
        <v>42019</v>
      </c>
      <c r="O475" s="131">
        <v>42026</v>
      </c>
      <c r="P475" s="80">
        <f>All_2[[#This Row],[Filled]] - All_2[[#This Row],[Interview.Date]]</f>
        <v>14</v>
      </c>
      <c r="Q475" s="80">
        <f>All_2[[#This Row],[Filled]]-All_2[[#This Row],[Date.Received]]</f>
        <v>21</v>
      </c>
      <c r="R475" s="80">
        <f>All_2[[#This Row],[Days]] - All_2[[#This Row],[Interview.to.Move.in]]</f>
        <v>22</v>
      </c>
      <c r="S475" s="80" t="str">
        <f>IF(All_2[[#This Row],[M.O.Date]]&lt;&gt;"","no","Yes")</f>
        <v>no</v>
      </c>
      <c r="T475" s="80" t="str">
        <f ca="1">IF(All_2[[#This Row],[Length.of.Stay]]&gt;364,"Yes","no")</f>
        <v>no</v>
      </c>
      <c r="U475" s="4">
        <v>42185</v>
      </c>
      <c r="V475" s="80">
        <f ca="1">_xlfn.IFS(All_2[[#This Row],[M.O.Date]] = FALSE,TODAY()-All_2[[#This Row],[Filled]],All_2[[#This Row],[Extant]] = "no",All_2[[#This Row],[M.O.Date]] - All_2[[#This Row],[Filled]])</f>
        <v>145</v>
      </c>
      <c r="W475" t="s">
        <v>969</v>
      </c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>
        <f t="shared" si="14"/>
        <v>2015</v>
      </c>
      <c r="AS475" s="6">
        <f t="shared" si="15"/>
        <v>2</v>
      </c>
    </row>
    <row r="476" spans="1:45">
      <c r="A476" t="s">
        <v>2032</v>
      </c>
      <c r="B476" t="s">
        <v>37</v>
      </c>
      <c r="C476" s="1">
        <v>207</v>
      </c>
      <c r="D476" s="1">
        <v>3210</v>
      </c>
      <c r="E476" s="97" t="s">
        <v>695</v>
      </c>
      <c r="F4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6" s="4">
        <v>41943</v>
      </c>
      <c r="H476" s="4">
        <v>42036</v>
      </c>
      <c r="I476" s="80">
        <f>All_2[[#This Row],[Filled]]-All_2[[#This Row],[Vacant]]</f>
        <v>93</v>
      </c>
      <c r="J476" t="s">
        <v>1634</v>
      </c>
      <c r="K476" s="89"/>
      <c r="L476" s="89" t="s">
        <v>6</v>
      </c>
      <c r="M476" t="s">
        <v>1734</v>
      </c>
      <c r="N476" s="131">
        <v>42024</v>
      </c>
      <c r="O476" s="131">
        <v>42026</v>
      </c>
      <c r="P476" s="80">
        <f>All_2[[#This Row],[Filled]] - All_2[[#This Row],[Interview.Date]]</f>
        <v>10</v>
      </c>
      <c r="Q476" s="80">
        <f>All_2[[#This Row],[Filled]]-All_2[[#This Row],[Date.Received]]</f>
        <v>12</v>
      </c>
      <c r="R476" s="80">
        <f>All_2[[#This Row],[Days]] - All_2[[#This Row],[Interview.to.Move.in]]</f>
        <v>83</v>
      </c>
      <c r="S476" s="80" t="str">
        <f>IF(All_2[[#This Row],[M.O.Date]]&lt;&gt;"","no","Yes")</f>
        <v>no</v>
      </c>
      <c r="T476" s="80" t="str">
        <f ca="1">IF(All_2[[#This Row],[Length.of.Stay]]&gt;364,"Yes","no")</f>
        <v>Yes</v>
      </c>
      <c r="U476" s="4">
        <v>43616</v>
      </c>
      <c r="V476" s="80">
        <f ca="1">_xlfn.IFS(All_2[[#This Row],[M.O.Date]] = FALSE,TODAY()-All_2[[#This Row],[Filled]],All_2[[#This Row],[Extant]] = "no",All_2[[#This Row],[M.O.Date]] - All_2[[#This Row],[Filled]])</f>
        <v>1580</v>
      </c>
      <c r="W476" t="s">
        <v>53</v>
      </c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>
        <v>1</v>
      </c>
      <c r="AI476" s="6"/>
      <c r="AJ476" s="6"/>
      <c r="AK476" s="6"/>
      <c r="AL476" s="6"/>
      <c r="AM476" s="6"/>
      <c r="AN476" s="6"/>
      <c r="AO476" s="6">
        <v>1</v>
      </c>
      <c r="AP476" s="6"/>
      <c r="AQ476" s="6"/>
      <c r="AR476" s="6">
        <f t="shared" si="14"/>
        <v>2015</v>
      </c>
      <c r="AS476" s="6">
        <f t="shared" si="15"/>
        <v>2</v>
      </c>
    </row>
    <row r="477" spans="1:45">
      <c r="A477" t="s">
        <v>2031</v>
      </c>
      <c r="B477" t="s">
        <v>26</v>
      </c>
      <c r="C477" s="1">
        <v>116</v>
      </c>
      <c r="E477" s="97" t="s">
        <v>1922</v>
      </c>
      <c r="F4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7" s="4">
        <v>41973</v>
      </c>
      <c r="H477" s="4">
        <v>42034</v>
      </c>
      <c r="I477" s="80">
        <f>All_2[[#This Row],[Filled]]-All_2[[#This Row],[Vacant]]</f>
        <v>61</v>
      </c>
      <c r="J477" t="s">
        <v>1922</v>
      </c>
      <c r="L477" t="s">
        <v>685</v>
      </c>
      <c r="M477" t="s">
        <v>636</v>
      </c>
      <c r="N477" s="4">
        <v>41992</v>
      </c>
      <c r="O477" s="4">
        <v>42011</v>
      </c>
      <c r="P477" s="80">
        <f>All_2[[#This Row],[Filled]] - All_2[[#This Row],[Interview.Date]]</f>
        <v>23</v>
      </c>
      <c r="Q477" s="80">
        <f>All_2[[#This Row],[Filled]]-All_2[[#This Row],[Date.Received]]</f>
        <v>42</v>
      </c>
      <c r="R477" s="80">
        <f>All_2[[#This Row],[Days]] - All_2[[#This Row],[Interview.to.Move.in]]</f>
        <v>38</v>
      </c>
      <c r="S477" s="80" t="str">
        <f>IF(All_2[[#This Row],[M.O.Date]]&lt;&gt;"","no","Yes")</f>
        <v>no</v>
      </c>
      <c r="T477" s="80" t="str">
        <f ca="1">IF(All_2[[#This Row],[Length.of.Stay]]&gt;364,"Yes","no")</f>
        <v>Yes</v>
      </c>
      <c r="U477" s="4">
        <v>42521</v>
      </c>
      <c r="V477" s="80">
        <f ca="1">_xlfn.IFS(All_2[[#This Row],[M.O.Date]] = FALSE,TODAY()-All_2[[#This Row],[Filled]],All_2[[#This Row],[Extant]] = "no",All_2[[#This Row],[M.O.Date]] - All_2[[#This Row],[Filled]])</f>
        <v>487</v>
      </c>
      <c r="W477" t="s">
        <v>980</v>
      </c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>
        <f t="shared" si="14"/>
        <v>2015</v>
      </c>
      <c r="AS477" s="6">
        <f t="shared" si="15"/>
        <v>1</v>
      </c>
    </row>
    <row r="478" spans="1:45">
      <c r="A478" t="s">
        <v>2030</v>
      </c>
      <c r="B478" t="s">
        <v>26</v>
      </c>
      <c r="C478" s="1">
        <v>203</v>
      </c>
      <c r="E478" s="97" t="s">
        <v>966</v>
      </c>
      <c r="F4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78" s="4">
        <v>42004</v>
      </c>
      <c r="H478" s="4">
        <v>42034</v>
      </c>
      <c r="I478" s="80">
        <f>All_2[[#This Row],[Filled]]-All_2[[#This Row],[Vacant]]</f>
        <v>30</v>
      </c>
      <c r="J478" t="s">
        <v>1634</v>
      </c>
      <c r="L478" t="s">
        <v>119</v>
      </c>
      <c r="M478" t="s">
        <v>1734</v>
      </c>
      <c r="N478" s="4">
        <v>41927</v>
      </c>
      <c r="O478" s="4">
        <v>41941</v>
      </c>
      <c r="P478" s="80">
        <f>All_2[[#This Row],[Filled]] - All_2[[#This Row],[Interview.Date]]</f>
        <v>93</v>
      </c>
      <c r="Q478" s="80">
        <f>All_2[[#This Row],[Filled]]-All_2[[#This Row],[Date.Received]]</f>
        <v>107</v>
      </c>
      <c r="R478" s="80">
        <f>All_2[[#This Row],[Days]] - All_2[[#This Row],[Interview.to.Move.in]]</f>
        <v>-63</v>
      </c>
      <c r="S478" s="80" t="str">
        <f>IF(All_2[[#This Row],[M.O.Date]]&lt;&gt;"","no","Yes")</f>
        <v>no</v>
      </c>
      <c r="T478" s="80" t="str">
        <f ca="1">IF(All_2[[#This Row],[Length.of.Stay]]&gt;364,"Yes","no")</f>
        <v>Yes</v>
      </c>
      <c r="U478" s="4">
        <v>42644</v>
      </c>
      <c r="V478" s="80">
        <f ca="1">_xlfn.IFS(All_2[[#This Row],[M.O.Date]] = FALSE,TODAY()-All_2[[#This Row],[Filled]],All_2[[#This Row],[Extant]] = "no",All_2[[#This Row],[M.O.Date]] - All_2[[#This Row],[Filled]])</f>
        <v>610</v>
      </c>
      <c r="W478" t="s">
        <v>980</v>
      </c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>
        <f t="shared" si="14"/>
        <v>2015</v>
      </c>
      <c r="AS478" s="6">
        <f t="shared" si="15"/>
        <v>1</v>
      </c>
    </row>
    <row r="479" spans="1:45">
      <c r="A479" t="s">
        <v>2029</v>
      </c>
      <c r="B479" t="s">
        <v>993</v>
      </c>
      <c r="C479" s="1">
        <v>204</v>
      </c>
      <c r="E479" s="97" t="s">
        <v>144</v>
      </c>
      <c r="F4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79" s="4">
        <v>41973</v>
      </c>
      <c r="H479" s="4">
        <v>42034</v>
      </c>
      <c r="I479" s="80">
        <f>All_2[[#This Row],[Filled]]-All_2[[#This Row],[Vacant]]</f>
        <v>61</v>
      </c>
      <c r="J479" t="s">
        <v>1634</v>
      </c>
      <c r="L479" t="s">
        <v>2028</v>
      </c>
      <c r="M479" s="89" t="s">
        <v>1950</v>
      </c>
      <c r="N479" s="4">
        <v>41890</v>
      </c>
      <c r="O479" s="4">
        <v>41906</v>
      </c>
      <c r="P479" s="80">
        <f>All_2[[#This Row],[Filled]] - All_2[[#This Row],[Interview.Date]]</f>
        <v>128</v>
      </c>
      <c r="Q479" s="80">
        <f>All_2[[#This Row],[Filled]]-All_2[[#This Row],[Date.Received]]</f>
        <v>144</v>
      </c>
      <c r="R479" s="80">
        <f>All_2[[#This Row],[Days]] - All_2[[#This Row],[Interview.to.Move.in]]</f>
        <v>-67</v>
      </c>
      <c r="S479" s="80" t="str">
        <f>IF(All_2[[#This Row],[M.O.Date]]&lt;&gt;"","no","Yes")</f>
        <v>no</v>
      </c>
      <c r="T479" s="80" t="str">
        <f ca="1">IF(All_2[[#This Row],[Length.of.Stay]]&gt;364,"Yes","no")</f>
        <v>Yes</v>
      </c>
      <c r="U479" s="4">
        <v>42551</v>
      </c>
      <c r="V479" s="80">
        <f ca="1">_xlfn.IFS(All_2[[#This Row],[M.O.Date]] = FALSE,TODAY()-All_2[[#This Row],[Filled]],All_2[[#This Row],[Extant]] = "no",All_2[[#This Row],[M.O.Date]] - All_2[[#This Row],[Filled]])</f>
        <v>517</v>
      </c>
      <c r="W479" t="s">
        <v>980</v>
      </c>
      <c r="X479" s="6"/>
      <c r="Y479" s="6"/>
      <c r="Z479" s="6"/>
      <c r="AA479" s="6"/>
      <c r="AB479" s="6"/>
      <c r="AC479" s="6"/>
      <c r="AD479" s="6"/>
      <c r="AE479" s="6"/>
      <c r="AF479" s="6">
        <v>1</v>
      </c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>
        <f t="shared" si="14"/>
        <v>2015</v>
      </c>
      <c r="AS479" s="6">
        <f t="shared" si="15"/>
        <v>1</v>
      </c>
    </row>
    <row r="480" spans="1:45">
      <c r="A480" t="s">
        <v>2027</v>
      </c>
      <c r="B480" t="s">
        <v>15</v>
      </c>
      <c r="C480" s="1">
        <v>320</v>
      </c>
      <c r="E480" s="97" t="s">
        <v>826</v>
      </c>
      <c r="F4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80" s="4">
        <v>41973</v>
      </c>
      <c r="H480" s="4">
        <v>42033</v>
      </c>
      <c r="I480" s="80">
        <f>All_2[[#This Row],[Filled]]-All_2[[#This Row],[Vacant]]</f>
        <v>60</v>
      </c>
      <c r="J480" t="s">
        <v>1634</v>
      </c>
      <c r="L480" t="s">
        <v>6</v>
      </c>
      <c r="M480" t="s">
        <v>1734</v>
      </c>
      <c r="N480" s="4">
        <v>41978</v>
      </c>
      <c r="O480" s="4">
        <v>41990</v>
      </c>
      <c r="P480" s="80">
        <f>All_2[[#This Row],[Filled]] - All_2[[#This Row],[Interview.Date]]</f>
        <v>43</v>
      </c>
      <c r="Q480" s="80">
        <f>All_2[[#This Row],[Filled]]-All_2[[#This Row],[Date.Received]]</f>
        <v>55</v>
      </c>
      <c r="R480" s="80">
        <f>All_2[[#This Row],[Days]] - All_2[[#This Row],[Interview.to.Move.in]]</f>
        <v>17</v>
      </c>
      <c r="S480" s="80" t="str">
        <f>IF(All_2[[#This Row],[M.O.Date]]&lt;&gt;"","no","Yes")</f>
        <v>no</v>
      </c>
      <c r="T480" s="80" t="str">
        <f ca="1">IF(All_2[[#This Row],[Length.of.Stay]]&gt;364,"Yes","no")</f>
        <v>Yes</v>
      </c>
      <c r="U480" s="4">
        <v>43799</v>
      </c>
      <c r="V480" s="80">
        <f ca="1">_xlfn.IFS(All_2[[#This Row],[M.O.Date]] = FALSE,TODAY()-All_2[[#This Row],[Filled]],All_2[[#This Row],[Extant]] = "no",All_2[[#This Row],[M.O.Date]] - All_2[[#This Row],[Filled]])</f>
        <v>1766</v>
      </c>
      <c r="W480" t="s">
        <v>980</v>
      </c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>
        <v>1</v>
      </c>
      <c r="AI480" s="6"/>
      <c r="AJ480" s="6"/>
      <c r="AK480" s="6"/>
      <c r="AL480" s="6"/>
      <c r="AM480" s="6">
        <v>1</v>
      </c>
      <c r="AN480" s="6"/>
      <c r="AO480" s="6"/>
      <c r="AP480" s="6"/>
      <c r="AQ480" s="6"/>
      <c r="AR480" s="6">
        <f t="shared" si="14"/>
        <v>2015</v>
      </c>
      <c r="AS480" s="6">
        <f t="shared" si="15"/>
        <v>1</v>
      </c>
    </row>
    <row r="481" spans="1:45">
      <c r="A481" t="s">
        <v>2026</v>
      </c>
      <c r="B481" t="s">
        <v>15</v>
      </c>
      <c r="C481" s="1">
        <v>319</v>
      </c>
      <c r="E481" s="97" t="s">
        <v>695</v>
      </c>
      <c r="F4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81" s="4">
        <v>41973</v>
      </c>
      <c r="H481" s="4">
        <v>42030</v>
      </c>
      <c r="I481" s="80">
        <f>All_2[[#This Row],[Filled]]-All_2[[#This Row],[Vacant]]</f>
        <v>57</v>
      </c>
      <c r="J481" t="s">
        <v>1634</v>
      </c>
      <c r="L481" t="s">
        <v>6</v>
      </c>
      <c r="M481" t="s">
        <v>1734</v>
      </c>
      <c r="N481" s="4">
        <v>41984</v>
      </c>
      <c r="O481" s="4">
        <v>41996</v>
      </c>
      <c r="P481" s="80">
        <f>All_2[[#This Row],[Filled]] - All_2[[#This Row],[Interview.Date]]</f>
        <v>34</v>
      </c>
      <c r="Q481" s="80">
        <f>All_2[[#This Row],[Filled]]-All_2[[#This Row],[Date.Received]]</f>
        <v>46</v>
      </c>
      <c r="R481" s="80">
        <f>All_2[[#This Row],[Days]] - All_2[[#This Row],[Interview.to.Move.in]]</f>
        <v>23</v>
      </c>
      <c r="S481" s="80" t="str">
        <f>IF(All_2[[#This Row],[M.O.Date]]&lt;&gt;"","no","Yes")</f>
        <v>no</v>
      </c>
      <c r="T481" s="80" t="str">
        <f ca="1">IF(All_2[[#This Row],[Length.of.Stay]]&gt;364,"Yes","no")</f>
        <v>Yes</v>
      </c>
      <c r="U481" s="4">
        <v>43190</v>
      </c>
      <c r="V481" s="80">
        <f ca="1">_xlfn.IFS(All_2[[#This Row],[M.O.Date]] = FALSE,TODAY()-All_2[[#This Row],[Filled]],All_2[[#This Row],[Extant]] = "no",All_2[[#This Row],[M.O.Date]] - All_2[[#This Row],[Filled]])</f>
        <v>1160</v>
      </c>
      <c r="W481" t="s">
        <v>1123</v>
      </c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>
        <v>1</v>
      </c>
      <c r="AJ481" s="6"/>
      <c r="AK481" s="6"/>
      <c r="AL481" s="6"/>
      <c r="AM481" s="6">
        <v>1</v>
      </c>
      <c r="AN481" s="6"/>
      <c r="AO481" s="6"/>
      <c r="AP481" s="6"/>
      <c r="AQ481" s="6"/>
      <c r="AR481" s="6">
        <f t="shared" si="14"/>
        <v>2015</v>
      </c>
      <c r="AS481" s="6">
        <f t="shared" si="15"/>
        <v>1</v>
      </c>
    </row>
    <row r="482" spans="1:45">
      <c r="A482" t="s">
        <v>2025</v>
      </c>
      <c r="B482" t="s">
        <v>15</v>
      </c>
      <c r="C482" s="1">
        <v>301</v>
      </c>
      <c r="E482" s="97" t="s">
        <v>835</v>
      </c>
      <c r="F4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82" s="4">
        <v>41912</v>
      </c>
      <c r="H482" s="4">
        <v>42029</v>
      </c>
      <c r="I482" s="80">
        <f>All_2[[#This Row],[Filled]]-All_2[[#This Row],[Vacant]]</f>
        <v>117</v>
      </c>
      <c r="J482" t="s">
        <v>835</v>
      </c>
      <c r="L482" t="s">
        <v>1822</v>
      </c>
      <c r="M482" t="s">
        <v>835</v>
      </c>
      <c r="N482" s="4">
        <v>41968</v>
      </c>
      <c r="O482" s="4">
        <v>41989</v>
      </c>
      <c r="P482" s="80">
        <f>All_2[[#This Row],[Filled]] - All_2[[#This Row],[Interview.Date]]</f>
        <v>40</v>
      </c>
      <c r="Q482" s="80">
        <f>All_2[[#This Row],[Filled]]-All_2[[#This Row],[Date.Received]]</f>
        <v>61</v>
      </c>
      <c r="R482" s="80">
        <f>All_2[[#This Row],[Days]] - All_2[[#This Row],[Interview.to.Move.in]]</f>
        <v>77</v>
      </c>
      <c r="S482" s="80" t="str">
        <f>IF(All_2[[#This Row],[M.O.Date]]&lt;&gt;"","no","Yes")</f>
        <v>no</v>
      </c>
      <c r="T482" s="80" t="str">
        <f ca="1">IF(All_2[[#This Row],[Length.of.Stay]]&gt;364,"Yes","no")</f>
        <v>Yes</v>
      </c>
      <c r="U482" s="4">
        <v>43039</v>
      </c>
      <c r="V482" s="80">
        <f ca="1">_xlfn.IFS(All_2[[#This Row],[M.O.Date]] = FALSE,TODAY()-All_2[[#This Row],[Filled]],All_2[[#This Row],[Extant]] = "no",All_2[[#This Row],[M.O.Date]] - All_2[[#This Row],[Filled]])</f>
        <v>1010</v>
      </c>
      <c r="W482" t="s">
        <v>971</v>
      </c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>
        <v>1</v>
      </c>
      <c r="AI482" s="6"/>
      <c r="AJ482" s="6"/>
      <c r="AK482" s="6"/>
      <c r="AL482" s="6"/>
      <c r="AM482" s="6"/>
      <c r="AN482" s="6"/>
      <c r="AO482" s="6">
        <v>1</v>
      </c>
      <c r="AP482" s="6"/>
      <c r="AQ482" s="6"/>
      <c r="AR482" s="6">
        <f t="shared" si="14"/>
        <v>2015</v>
      </c>
      <c r="AS482" s="6">
        <f t="shared" si="15"/>
        <v>1</v>
      </c>
    </row>
    <row r="483" spans="1:45">
      <c r="A483" t="s">
        <v>2024</v>
      </c>
      <c r="B483" t="s">
        <v>15</v>
      </c>
      <c r="C483" s="1">
        <v>414</v>
      </c>
      <c r="E483" s="97" t="s">
        <v>62</v>
      </c>
      <c r="F4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83" s="4">
        <v>41973</v>
      </c>
      <c r="H483" s="4">
        <v>42020</v>
      </c>
      <c r="I483" s="80">
        <f>All_2[[#This Row],[Filled]]-All_2[[#This Row],[Vacant]]</f>
        <v>47</v>
      </c>
      <c r="J483" t="s">
        <v>1634</v>
      </c>
      <c r="L483" t="s">
        <v>6</v>
      </c>
      <c r="M483" t="s">
        <v>1734</v>
      </c>
      <c r="N483" s="4">
        <v>41982</v>
      </c>
      <c r="O483" s="4">
        <v>41990</v>
      </c>
      <c r="P483" s="80">
        <f>All_2[[#This Row],[Filled]] - All_2[[#This Row],[Interview.Date]]</f>
        <v>30</v>
      </c>
      <c r="Q483" s="80">
        <f>All_2[[#This Row],[Filled]]-All_2[[#This Row],[Date.Received]]</f>
        <v>38</v>
      </c>
      <c r="R483" s="80">
        <f>All_2[[#This Row],[Days]] - All_2[[#This Row],[Interview.to.Move.in]]</f>
        <v>17</v>
      </c>
      <c r="S483" s="80" t="str">
        <f>IF(All_2[[#This Row],[M.O.Date]]&lt;&gt;"","no","Yes")</f>
        <v>Yes</v>
      </c>
      <c r="T483" s="80" t="str">
        <f ca="1">IF(All_2[[#This Row],[Length.of.Stay]]&gt;364,"Yes","no")</f>
        <v>Yes</v>
      </c>
      <c r="V483" s="80">
        <f ca="1">_xlfn.IFS(All_2[[#This Row],[M.O.Date]] = FALSE,TODAY()-All_2[[#This Row],[Filled]],All_2[[#This Row],[Extant]] = "no",All_2[[#This Row],[M.O.Date]] - All_2[[#This Row],[Filled]])</f>
        <v>1841</v>
      </c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>
        <v>1</v>
      </c>
      <c r="AI483" s="6"/>
      <c r="AJ483" s="6"/>
      <c r="AK483" s="6"/>
      <c r="AL483" s="6"/>
      <c r="AM483" s="6">
        <v>1</v>
      </c>
      <c r="AN483" s="6"/>
      <c r="AO483" s="6"/>
      <c r="AP483" s="6"/>
      <c r="AQ483" s="6"/>
      <c r="AR483" s="6">
        <f t="shared" si="14"/>
        <v>2015</v>
      </c>
      <c r="AS483" s="6">
        <f t="shared" si="15"/>
        <v>1</v>
      </c>
    </row>
    <row r="484" spans="1:45">
      <c r="A484" t="s">
        <v>2023</v>
      </c>
      <c r="B484" t="s">
        <v>830</v>
      </c>
      <c r="C484" s="1">
        <v>416</v>
      </c>
      <c r="E484" s="97" t="s">
        <v>144</v>
      </c>
      <c r="F4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84" s="4">
        <v>42004</v>
      </c>
      <c r="H484" s="4">
        <v>42019</v>
      </c>
      <c r="I484" s="80">
        <f>All_2[[#This Row],[Filled]]-All_2[[#This Row],[Vacant]]</f>
        <v>15</v>
      </c>
      <c r="J484" t="s">
        <v>2022</v>
      </c>
      <c r="L484" t="s">
        <v>144</v>
      </c>
      <c r="N484" s="4"/>
      <c r="O484" s="4"/>
      <c r="P484" s="80"/>
      <c r="Q484" s="80"/>
      <c r="R484" s="80"/>
      <c r="S484" s="80" t="str">
        <f>IF(All_2[[#This Row],[M.O.Date]]&lt;&gt;"","no","Yes")</f>
        <v>no</v>
      </c>
      <c r="T484" s="80" t="str">
        <f ca="1">IF(All_2[[#This Row],[Length.of.Stay]]&gt;364,"Yes","no")</f>
        <v>no</v>
      </c>
      <c r="U484" s="4">
        <v>42369</v>
      </c>
      <c r="V484" s="80">
        <f ca="1">_xlfn.IFS(All_2[[#This Row],[M.O.Date]] = FALSE,TODAY()-All_2[[#This Row],[Filled]],All_2[[#This Row],[Extant]] = "no",All_2[[#This Row],[M.O.Date]] - All_2[[#This Row],[Filled]])</f>
        <v>350</v>
      </c>
      <c r="W484" t="s">
        <v>969</v>
      </c>
      <c r="X484" s="6"/>
      <c r="Y484" s="6">
        <v>1</v>
      </c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>
        <f t="shared" si="14"/>
        <v>2015</v>
      </c>
      <c r="AS484" s="6">
        <f t="shared" si="15"/>
        <v>1</v>
      </c>
    </row>
    <row r="485" spans="1:45">
      <c r="A485" t="s">
        <v>2021</v>
      </c>
      <c r="B485" t="s">
        <v>830</v>
      </c>
      <c r="C485" s="1">
        <v>414</v>
      </c>
      <c r="E485" s="97" t="s">
        <v>144</v>
      </c>
      <c r="F4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85" s="4">
        <v>41943</v>
      </c>
      <c r="H485" s="4">
        <v>42019</v>
      </c>
      <c r="I485" s="80">
        <f>All_2[[#This Row],[Filled]]-All_2[[#This Row],[Vacant]]</f>
        <v>76</v>
      </c>
      <c r="J485" t="s">
        <v>1634</v>
      </c>
      <c r="L485" t="s">
        <v>1884</v>
      </c>
      <c r="N485" s="4">
        <v>41957</v>
      </c>
      <c r="O485" s="4">
        <v>41984</v>
      </c>
      <c r="P485" s="80">
        <f>All_2[[#This Row],[Filled]] - All_2[[#This Row],[Interview.Date]]</f>
        <v>35</v>
      </c>
      <c r="Q485" s="80">
        <f>All_2[[#This Row],[Filled]]-All_2[[#This Row],[Date.Received]]</f>
        <v>62</v>
      </c>
      <c r="R485" s="80">
        <f>All_2[[#This Row],[Days]] - All_2[[#This Row],[Interview.to.Move.in]]</f>
        <v>41</v>
      </c>
      <c r="S485" s="80" t="str">
        <f>IF(All_2[[#This Row],[M.O.Date]]&lt;&gt;"","no","Yes")</f>
        <v>no</v>
      </c>
      <c r="T485" s="80" t="str">
        <f ca="1">IF(All_2[[#This Row],[Length.of.Stay]]&gt;364,"Yes","no")</f>
        <v>no</v>
      </c>
      <c r="U485" s="4">
        <v>42094</v>
      </c>
      <c r="V485" s="80">
        <f ca="1">_xlfn.IFS(All_2[[#This Row],[M.O.Date]] = FALSE,TODAY()-All_2[[#This Row],[Filled]],All_2[[#This Row],[Extant]] = "no",All_2[[#This Row],[M.O.Date]] - All_2[[#This Row],[Filled]])</f>
        <v>75</v>
      </c>
      <c r="W485" t="s">
        <v>980</v>
      </c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>
        <f t="shared" si="14"/>
        <v>2015</v>
      </c>
      <c r="AS485" s="6">
        <f t="shared" si="15"/>
        <v>1</v>
      </c>
    </row>
    <row r="486" spans="1:45">
      <c r="A486" t="s">
        <v>2020</v>
      </c>
      <c r="B486" t="s">
        <v>832</v>
      </c>
      <c r="C486" s="1" t="s">
        <v>932</v>
      </c>
      <c r="E486" s="97" t="s">
        <v>718</v>
      </c>
      <c r="F4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486" s="4">
        <v>41973</v>
      </c>
      <c r="H486" s="4">
        <v>42019</v>
      </c>
      <c r="I486" s="80">
        <f>All_2[[#This Row],[Filled]]-All_2[[#This Row],[Vacant]]</f>
        <v>46</v>
      </c>
      <c r="J486" t="s">
        <v>1033</v>
      </c>
      <c r="K486" t="s">
        <v>26</v>
      </c>
      <c r="L486" t="s">
        <v>1416</v>
      </c>
      <c r="M486" t="s">
        <v>1415</v>
      </c>
      <c r="N486" s="4"/>
      <c r="O486" s="4">
        <v>41949</v>
      </c>
      <c r="P486" s="80">
        <f>All_2[[#This Row],[Filled]] - All_2[[#This Row],[Interview.Date]]</f>
        <v>70</v>
      </c>
      <c r="Q486" s="80"/>
      <c r="R486" s="80">
        <f>All_2[[#This Row],[Days]] - All_2[[#This Row],[Interview.to.Move.in]]</f>
        <v>-24</v>
      </c>
      <c r="S486" s="80" t="str">
        <f>IF(All_2[[#This Row],[M.O.Date]]&lt;&gt;"","no","Yes")</f>
        <v>no</v>
      </c>
      <c r="T486" s="80" t="str">
        <f ca="1">IF(All_2[[#This Row],[Length.of.Stay]]&gt;364,"Yes","no")</f>
        <v>Yes</v>
      </c>
      <c r="U486" s="4">
        <v>43434</v>
      </c>
      <c r="V486" s="80">
        <f ca="1">_xlfn.IFS(All_2[[#This Row],[M.O.Date]] = FALSE,TODAY()-All_2[[#This Row],[Filled]],All_2[[#This Row],[Extant]] = "no",All_2[[#This Row],[M.O.Date]] - All_2[[#This Row],[Filled]])</f>
        <v>1415</v>
      </c>
      <c r="W486" t="s">
        <v>971</v>
      </c>
      <c r="X486" s="6"/>
      <c r="Y486" s="6">
        <v>1</v>
      </c>
      <c r="Z486" s="6"/>
      <c r="AA486" s="6"/>
      <c r="AB486" s="6"/>
      <c r="AC486" s="6"/>
      <c r="AD486" s="6"/>
      <c r="AE486" s="6"/>
      <c r="AF486" s="6"/>
      <c r="AG486" s="6"/>
      <c r="AH486" s="6">
        <v>1</v>
      </c>
      <c r="AI486" s="6"/>
      <c r="AJ486" s="6"/>
      <c r="AK486" s="6"/>
      <c r="AL486" s="6"/>
      <c r="AM486" s="6"/>
      <c r="AN486" s="6"/>
      <c r="AO486" s="6">
        <v>1</v>
      </c>
      <c r="AP486" s="6"/>
      <c r="AQ486" s="6"/>
      <c r="AR486" s="6">
        <f t="shared" si="14"/>
        <v>2015</v>
      </c>
      <c r="AS486" s="6">
        <f t="shared" si="15"/>
        <v>1</v>
      </c>
    </row>
    <row r="487" spans="1:45">
      <c r="A487" t="s">
        <v>2019</v>
      </c>
      <c r="B487" t="s">
        <v>993</v>
      </c>
      <c r="C487" s="1">
        <v>206</v>
      </c>
      <c r="E487" s="97" t="s">
        <v>144</v>
      </c>
      <c r="F4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87" s="4">
        <v>41973</v>
      </c>
      <c r="H487" s="4">
        <v>42007</v>
      </c>
      <c r="I487" s="80">
        <f>All_2[[#This Row],[Filled]]-All_2[[#This Row],[Vacant]]</f>
        <v>34</v>
      </c>
      <c r="J487" t="s">
        <v>1634</v>
      </c>
      <c r="L487" t="s">
        <v>1984</v>
      </c>
      <c r="M487" t="s">
        <v>636</v>
      </c>
      <c r="N487" s="4">
        <v>41890</v>
      </c>
      <c r="O487" s="4">
        <v>41906</v>
      </c>
      <c r="P487" s="80">
        <f>All_2[[#This Row],[Filled]] - All_2[[#This Row],[Interview.Date]]</f>
        <v>101</v>
      </c>
      <c r="Q487" s="80">
        <f>All_2[[#This Row],[Filled]]-All_2[[#This Row],[Date.Received]]</f>
        <v>117</v>
      </c>
      <c r="R487" s="80">
        <f>All_2[[#This Row],[Days]] - All_2[[#This Row],[Interview.to.Move.in]]</f>
        <v>-67</v>
      </c>
      <c r="S487" s="80" t="str">
        <f>IF(All_2[[#This Row],[M.O.Date]]&lt;&gt;"","no","Yes")</f>
        <v>no</v>
      </c>
      <c r="T487" s="80" t="str">
        <f ca="1">IF(All_2[[#This Row],[Length.of.Stay]]&gt;364,"Yes","no")</f>
        <v>no</v>
      </c>
      <c r="U487" s="4">
        <v>42247</v>
      </c>
      <c r="V487" s="80">
        <f ca="1">_xlfn.IFS(All_2[[#This Row],[M.O.Date]] = FALSE,TODAY()-All_2[[#This Row],[Filled]],All_2[[#This Row],[Extant]] = "no",All_2[[#This Row],[M.O.Date]] - All_2[[#This Row],[Filled]])</f>
        <v>240</v>
      </c>
      <c r="W487" t="s">
        <v>980</v>
      </c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>
        <f t="shared" si="14"/>
        <v>2015</v>
      </c>
      <c r="AS487" s="6">
        <f t="shared" si="15"/>
        <v>1</v>
      </c>
    </row>
    <row r="488" spans="1:45">
      <c r="A488" t="s">
        <v>2018</v>
      </c>
      <c r="B488" t="s">
        <v>26</v>
      </c>
      <c r="C488" s="1">
        <v>301</v>
      </c>
      <c r="E488" s="97" t="s">
        <v>966</v>
      </c>
      <c r="F4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88" s="4">
        <v>41973</v>
      </c>
      <c r="H488" s="4">
        <v>42005</v>
      </c>
      <c r="I488" s="80">
        <f>All_2[[#This Row],[Filled]]-All_2[[#This Row],[Vacant]]</f>
        <v>32</v>
      </c>
      <c r="J488" t="s">
        <v>1634</v>
      </c>
      <c r="L488" t="s">
        <v>119</v>
      </c>
      <c r="M488" t="s">
        <v>1734</v>
      </c>
      <c r="N488" s="4">
        <v>41927</v>
      </c>
      <c r="O488" s="4">
        <v>41927</v>
      </c>
      <c r="P488" s="80">
        <f>All_2[[#This Row],[Filled]] - All_2[[#This Row],[Interview.Date]]</f>
        <v>78</v>
      </c>
      <c r="Q488" s="80">
        <f>All_2[[#This Row],[Filled]]-All_2[[#This Row],[Date.Received]]</f>
        <v>78</v>
      </c>
      <c r="R488" s="80">
        <f>All_2[[#This Row],[Days]] - All_2[[#This Row],[Interview.to.Move.in]]</f>
        <v>-46</v>
      </c>
      <c r="S488" s="80" t="str">
        <f>IF(All_2[[#This Row],[M.O.Date]]&lt;&gt;"","no","Yes")</f>
        <v>Yes</v>
      </c>
      <c r="T488" s="80" t="str">
        <f ca="1">IF(All_2[[#This Row],[Length.of.Stay]]&gt;364,"Yes","no")</f>
        <v>Yes</v>
      </c>
      <c r="V488" s="80">
        <f ca="1">_xlfn.IFS(All_2[[#This Row],[M.O.Date]] = FALSE,TODAY()-All_2[[#This Row],[Filled]],All_2[[#This Row],[Extant]] = "no",All_2[[#This Row],[M.O.Date]] - All_2[[#This Row],[Filled]])</f>
        <v>1856</v>
      </c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>
        <v>1</v>
      </c>
      <c r="AI488" s="6"/>
      <c r="AJ488" s="6"/>
      <c r="AK488" s="6"/>
      <c r="AL488" s="6"/>
      <c r="AM488" s="6"/>
      <c r="AN488" s="6"/>
      <c r="AO488" s="6">
        <v>1</v>
      </c>
      <c r="AP488" s="6"/>
      <c r="AQ488" s="6"/>
      <c r="AR488" s="6">
        <f t="shared" si="14"/>
        <v>2015</v>
      </c>
      <c r="AS488" s="6">
        <f t="shared" si="15"/>
        <v>1</v>
      </c>
    </row>
    <row r="489" spans="1:45">
      <c r="A489" t="s">
        <v>2017</v>
      </c>
      <c r="B489" t="s">
        <v>26</v>
      </c>
      <c r="C489" s="1">
        <v>317</v>
      </c>
      <c r="E489" s="97" t="s">
        <v>1922</v>
      </c>
      <c r="F4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89" s="4">
        <v>41973</v>
      </c>
      <c r="H489" s="4">
        <v>41988</v>
      </c>
      <c r="I489" s="80">
        <f>All_2[[#This Row],[Filled]]-All_2[[#This Row],[Vacant]]</f>
        <v>15</v>
      </c>
      <c r="J489" t="s">
        <v>1922</v>
      </c>
      <c r="L489" t="s">
        <v>685</v>
      </c>
      <c r="M489" t="s">
        <v>636</v>
      </c>
      <c r="N489" s="4">
        <v>41929</v>
      </c>
      <c r="O489" s="4">
        <v>41941</v>
      </c>
      <c r="P489" s="80">
        <f>All_2[[#This Row],[Filled]] - All_2[[#This Row],[Interview.Date]]</f>
        <v>47</v>
      </c>
      <c r="Q489" s="80">
        <f>All_2[[#This Row],[Filled]]-All_2[[#This Row],[Date.Received]]</f>
        <v>59</v>
      </c>
      <c r="R489" s="80">
        <f>All_2[[#This Row],[Days]] - All_2[[#This Row],[Interview.to.Move.in]]</f>
        <v>-32</v>
      </c>
      <c r="S489" s="80" t="str">
        <f>IF(All_2[[#This Row],[M.O.Date]]&lt;&gt;"","no","Yes")</f>
        <v>no</v>
      </c>
      <c r="T489" s="80" t="str">
        <f ca="1">IF(All_2[[#This Row],[Length.of.Stay]]&gt;364,"Yes","no")</f>
        <v>no</v>
      </c>
      <c r="U489" s="4">
        <v>42216</v>
      </c>
      <c r="V489" s="80">
        <f ca="1">_xlfn.IFS(All_2[[#This Row],[M.O.Date]] = FALSE,TODAY()-All_2[[#This Row],[Filled]],All_2[[#This Row],[Extant]] = "no",All_2[[#This Row],[M.O.Date]] - All_2[[#This Row],[Filled]])</f>
        <v>228</v>
      </c>
      <c r="W489" t="s">
        <v>1003</v>
      </c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>
        <f t="shared" si="14"/>
        <v>2014</v>
      </c>
      <c r="AS489" s="6">
        <f t="shared" si="15"/>
        <v>12</v>
      </c>
    </row>
    <row r="490" spans="1:45">
      <c r="A490" t="s">
        <v>2016</v>
      </c>
      <c r="B490" t="s">
        <v>830</v>
      </c>
      <c r="C490" s="1">
        <v>406</v>
      </c>
      <c r="E490" s="97" t="s">
        <v>144</v>
      </c>
      <c r="F4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490" s="4">
        <v>41958</v>
      </c>
      <c r="H490" s="4">
        <v>41988</v>
      </c>
      <c r="I490" s="80">
        <f>All_2[[#This Row],[Filled]]-All_2[[#This Row],[Vacant]]</f>
        <v>30</v>
      </c>
      <c r="J490" t="s">
        <v>144</v>
      </c>
      <c r="L490" t="s">
        <v>144</v>
      </c>
      <c r="N490" s="4"/>
      <c r="O490" s="4"/>
      <c r="P490" s="80"/>
      <c r="Q490" s="80"/>
      <c r="R490" s="80"/>
      <c r="S490" s="80" t="str">
        <f>IF(All_2[[#This Row],[M.O.Date]]&lt;&gt;"","no","Yes")</f>
        <v>no</v>
      </c>
      <c r="T490" s="80" t="str">
        <f ca="1">IF(All_2[[#This Row],[Length.of.Stay]]&gt;364,"Yes","no")</f>
        <v>Yes</v>
      </c>
      <c r="U490" s="4">
        <v>42978</v>
      </c>
      <c r="V490" s="80">
        <f ca="1">_xlfn.IFS(All_2[[#This Row],[M.O.Date]] = FALSE,TODAY()-All_2[[#This Row],[Filled]],All_2[[#This Row],[Extant]] = "no",All_2[[#This Row],[M.O.Date]] - All_2[[#This Row],[Filled]])</f>
        <v>990</v>
      </c>
      <c r="W490" t="s">
        <v>969</v>
      </c>
      <c r="X490" s="6">
        <v>1</v>
      </c>
      <c r="Y490" s="6">
        <v>1</v>
      </c>
      <c r="Z490" s="6"/>
      <c r="AA490" s="6"/>
      <c r="AB490" s="6"/>
      <c r="AC490" s="6"/>
      <c r="AD490" s="6"/>
      <c r="AE490" s="6"/>
      <c r="AF490" s="6"/>
      <c r="AG490" s="6"/>
      <c r="AH490" s="6"/>
      <c r="AI490" s="6">
        <v>1</v>
      </c>
      <c r="AJ490" s="6"/>
      <c r="AK490" s="6"/>
      <c r="AL490" s="6"/>
      <c r="AM490" s="6">
        <v>1</v>
      </c>
      <c r="AN490" s="6"/>
      <c r="AO490" s="6"/>
      <c r="AP490" s="6"/>
      <c r="AQ490" s="6"/>
      <c r="AR490" s="6">
        <f t="shared" si="14"/>
        <v>2014</v>
      </c>
      <c r="AS490" s="6">
        <f t="shared" si="15"/>
        <v>12</v>
      </c>
    </row>
    <row r="491" spans="1:45">
      <c r="A491" t="s">
        <v>2015</v>
      </c>
      <c r="B491" t="s">
        <v>15</v>
      </c>
      <c r="C491" s="1">
        <v>524</v>
      </c>
      <c r="E491" s="97" t="s">
        <v>695</v>
      </c>
      <c r="F4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1" s="4">
        <v>41943</v>
      </c>
      <c r="H491" s="4">
        <v>41982</v>
      </c>
      <c r="I491" s="80">
        <f>All_2[[#This Row],[Filled]]-All_2[[#This Row],[Vacant]]</f>
        <v>39</v>
      </c>
      <c r="J491" t="s">
        <v>1634</v>
      </c>
      <c r="L491" t="s">
        <v>6</v>
      </c>
      <c r="M491" t="s">
        <v>1734</v>
      </c>
      <c r="N491" s="4">
        <v>41933</v>
      </c>
      <c r="O491" s="4">
        <v>41948</v>
      </c>
      <c r="P491" s="80">
        <f>All_2[[#This Row],[Filled]] - All_2[[#This Row],[Interview.Date]]</f>
        <v>34</v>
      </c>
      <c r="Q491" s="80">
        <f>All_2[[#This Row],[Filled]]-All_2[[#This Row],[Date.Received]]</f>
        <v>49</v>
      </c>
      <c r="R491" s="80">
        <f>All_2[[#This Row],[Days]] - All_2[[#This Row],[Interview.to.Move.in]]</f>
        <v>5</v>
      </c>
      <c r="S491" s="80" t="str">
        <f>IF(All_2[[#This Row],[M.O.Date]]&lt;&gt;"","no","Yes")</f>
        <v>no</v>
      </c>
      <c r="T491" s="80" t="str">
        <f ca="1">IF(All_2[[#This Row],[Length.of.Stay]]&gt;364,"Yes","no")</f>
        <v>Yes</v>
      </c>
      <c r="U491" s="4">
        <v>42551</v>
      </c>
      <c r="V491" s="80">
        <f ca="1">_xlfn.IFS(All_2[[#This Row],[M.O.Date]] = FALSE,TODAY()-All_2[[#This Row],[Filled]],All_2[[#This Row],[Extant]] = "no",All_2[[#This Row],[M.O.Date]] - All_2[[#This Row],[Filled]])</f>
        <v>569</v>
      </c>
      <c r="W491" t="s">
        <v>980</v>
      </c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>
        <f t="shared" si="14"/>
        <v>2014</v>
      </c>
      <c r="AS491" s="6">
        <f t="shared" si="15"/>
        <v>12</v>
      </c>
    </row>
    <row r="492" spans="1:45">
      <c r="A492" t="s">
        <v>2014</v>
      </c>
      <c r="B492" t="s">
        <v>15</v>
      </c>
      <c r="C492" s="1">
        <v>501</v>
      </c>
      <c r="E492" s="97" t="s">
        <v>62</v>
      </c>
      <c r="F4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2" s="4">
        <v>41943</v>
      </c>
      <c r="H492" s="4">
        <v>41982</v>
      </c>
      <c r="I492" s="80">
        <f>All_2[[#This Row],[Filled]]-All_2[[#This Row],[Vacant]]</f>
        <v>39</v>
      </c>
      <c r="J492" t="s">
        <v>1634</v>
      </c>
      <c r="L492" t="s">
        <v>6</v>
      </c>
      <c r="M492" t="s">
        <v>1734</v>
      </c>
      <c r="N492" s="4">
        <v>41899</v>
      </c>
      <c r="O492" s="4">
        <v>41933</v>
      </c>
      <c r="P492" s="80">
        <f>All_2[[#This Row],[Filled]] - All_2[[#This Row],[Interview.Date]]</f>
        <v>49</v>
      </c>
      <c r="Q492" s="80">
        <f>All_2[[#This Row],[Filled]]-All_2[[#This Row],[Date.Received]]</f>
        <v>83</v>
      </c>
      <c r="R492" s="80">
        <f>All_2[[#This Row],[Days]] - All_2[[#This Row],[Interview.to.Move.in]]</f>
        <v>-10</v>
      </c>
      <c r="S492" s="80" t="str">
        <f>IF(All_2[[#This Row],[M.O.Date]]&lt;&gt;"","no","Yes")</f>
        <v>no</v>
      </c>
      <c r="T492" s="80" t="str">
        <f ca="1">IF(All_2[[#This Row],[Length.of.Stay]]&gt;364,"Yes","no")</f>
        <v>no</v>
      </c>
      <c r="U492" s="4">
        <v>42247</v>
      </c>
      <c r="V492" s="80">
        <f ca="1">_xlfn.IFS(All_2[[#This Row],[M.O.Date]] = FALSE,TODAY()-All_2[[#This Row],[Filled]],All_2[[#This Row],[Extant]] = "no",All_2[[#This Row],[M.O.Date]] - All_2[[#This Row],[Filled]])</f>
        <v>265</v>
      </c>
      <c r="W492" t="s">
        <v>980</v>
      </c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>
        <f t="shared" si="14"/>
        <v>2014</v>
      </c>
      <c r="AS492" s="6">
        <f t="shared" si="15"/>
        <v>12</v>
      </c>
    </row>
    <row r="493" spans="1:45">
      <c r="A493" t="s">
        <v>2013</v>
      </c>
      <c r="B493" t="s">
        <v>37</v>
      </c>
      <c r="C493" s="1">
        <v>203</v>
      </c>
      <c r="D493" s="1">
        <v>3210</v>
      </c>
      <c r="E493" s="97" t="s">
        <v>695</v>
      </c>
      <c r="F4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3" s="4">
        <v>41943</v>
      </c>
      <c r="H493" s="4">
        <v>41977</v>
      </c>
      <c r="I493" s="80">
        <f>All_2[[#This Row],[Filled]]-All_2[[#This Row],[Vacant]]</f>
        <v>34</v>
      </c>
      <c r="J493" t="s">
        <v>1634</v>
      </c>
      <c r="K493" s="89"/>
      <c r="L493" s="89" t="s">
        <v>6</v>
      </c>
      <c r="M493" t="s">
        <v>1734</v>
      </c>
      <c r="N493" s="131">
        <v>41942</v>
      </c>
      <c r="O493" s="131">
        <v>41956</v>
      </c>
      <c r="P493" s="80">
        <f>All_2[[#This Row],[Filled]] - All_2[[#This Row],[Interview.Date]]</f>
        <v>21</v>
      </c>
      <c r="Q493" s="80">
        <f>All_2[[#This Row],[Filled]]-All_2[[#This Row],[Date.Received]]</f>
        <v>35</v>
      </c>
      <c r="R493" s="80">
        <f>All_2[[#This Row],[Days]] - All_2[[#This Row],[Interview.to.Move.in]]</f>
        <v>13</v>
      </c>
      <c r="S493" s="80" t="str">
        <f>IF(All_2[[#This Row],[M.O.Date]]&lt;&gt;"","no","Yes")</f>
        <v>no</v>
      </c>
      <c r="T493" s="80" t="str">
        <f ca="1">IF(All_2[[#This Row],[Length.of.Stay]]&gt;364,"Yes","no")</f>
        <v>no</v>
      </c>
      <c r="U493" s="4">
        <v>42094</v>
      </c>
      <c r="V493" s="80">
        <f ca="1">_xlfn.IFS(All_2[[#This Row],[M.O.Date]] = FALSE,TODAY()-All_2[[#This Row],[Filled]],All_2[[#This Row],[Extant]] = "no",All_2[[#This Row],[M.O.Date]] - All_2[[#This Row],[Filled]])</f>
        <v>117</v>
      </c>
      <c r="W493" t="s">
        <v>1053</v>
      </c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>
        <f t="shared" si="14"/>
        <v>2014</v>
      </c>
      <c r="AS493" s="6">
        <f t="shared" si="15"/>
        <v>12</v>
      </c>
    </row>
    <row r="494" spans="1:45">
      <c r="A494" t="s">
        <v>2012</v>
      </c>
      <c r="B494" t="s">
        <v>15</v>
      </c>
      <c r="C494" s="1">
        <v>405</v>
      </c>
      <c r="E494" s="97" t="s">
        <v>62</v>
      </c>
      <c r="F4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4" s="4">
        <v>41912</v>
      </c>
      <c r="H494" s="4">
        <v>41968</v>
      </c>
      <c r="I494" s="80">
        <f>All_2[[#This Row],[Filled]]-All_2[[#This Row],[Vacant]]</f>
        <v>56</v>
      </c>
      <c r="J494" t="s">
        <v>1634</v>
      </c>
      <c r="L494" t="s">
        <v>6</v>
      </c>
      <c r="M494" t="s">
        <v>1734</v>
      </c>
      <c r="N494" s="4">
        <v>41899</v>
      </c>
      <c r="O494" s="4">
        <v>41940</v>
      </c>
      <c r="P494" s="80">
        <f>All_2[[#This Row],[Filled]] - All_2[[#This Row],[Interview.Date]]</f>
        <v>28</v>
      </c>
      <c r="Q494" s="80">
        <f>All_2[[#This Row],[Filled]]-All_2[[#This Row],[Date.Received]]</f>
        <v>69</v>
      </c>
      <c r="R494" s="80">
        <f>All_2[[#This Row],[Days]] - All_2[[#This Row],[Interview.to.Move.in]]</f>
        <v>28</v>
      </c>
      <c r="S494" s="80" t="str">
        <f>IF(All_2[[#This Row],[M.O.Date]]&lt;&gt;"","no","Yes")</f>
        <v>no</v>
      </c>
      <c r="T494" s="80" t="str">
        <f ca="1">IF(All_2[[#This Row],[Length.of.Stay]]&gt;364,"Yes","no")</f>
        <v>Yes</v>
      </c>
      <c r="U494" s="4">
        <v>42411</v>
      </c>
      <c r="V494" s="80">
        <f ca="1">_xlfn.IFS(All_2[[#This Row],[M.O.Date]] = FALSE,TODAY()-All_2[[#This Row],[Filled]],All_2[[#This Row],[Extant]] = "no",All_2[[#This Row],[M.O.Date]] - All_2[[#This Row],[Filled]])</f>
        <v>443</v>
      </c>
      <c r="W494" t="s">
        <v>1003</v>
      </c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>
        <f t="shared" si="14"/>
        <v>2014</v>
      </c>
      <c r="AS494" s="6">
        <f t="shared" si="15"/>
        <v>11</v>
      </c>
    </row>
    <row r="495" spans="1:45">
      <c r="A495" t="s">
        <v>2011</v>
      </c>
      <c r="B495" t="s">
        <v>15</v>
      </c>
      <c r="C495" s="1">
        <v>411</v>
      </c>
      <c r="E495" s="97" t="s">
        <v>62</v>
      </c>
      <c r="F4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5" s="4">
        <v>41912</v>
      </c>
      <c r="H495" s="4">
        <v>41968</v>
      </c>
      <c r="I495" s="80">
        <f>All_2[[#This Row],[Filled]]-All_2[[#This Row],[Vacant]]</f>
        <v>56</v>
      </c>
      <c r="J495" t="s">
        <v>1634</v>
      </c>
      <c r="L495" t="s">
        <v>849</v>
      </c>
      <c r="M495" t="s">
        <v>1638</v>
      </c>
      <c r="N495" s="4">
        <v>41899</v>
      </c>
      <c r="O495" s="4">
        <v>41940</v>
      </c>
      <c r="P495" s="80">
        <f>All_2[[#This Row],[Filled]] - All_2[[#This Row],[Interview.Date]]</f>
        <v>28</v>
      </c>
      <c r="Q495" s="80">
        <f>All_2[[#This Row],[Filled]]-All_2[[#This Row],[Date.Received]]</f>
        <v>69</v>
      </c>
      <c r="R495" s="80">
        <f>All_2[[#This Row],[Days]] - All_2[[#This Row],[Interview.to.Move.in]]</f>
        <v>28</v>
      </c>
      <c r="S495" s="80" t="str">
        <f>IF(All_2[[#This Row],[M.O.Date]]&lt;&gt;"","no","Yes")</f>
        <v>no</v>
      </c>
      <c r="T495" s="80" t="str">
        <f ca="1">IF(All_2[[#This Row],[Length.of.Stay]]&gt;364,"Yes","no")</f>
        <v>no</v>
      </c>
      <c r="U495" s="4">
        <v>42247</v>
      </c>
      <c r="V495" s="80">
        <f ca="1">_xlfn.IFS(All_2[[#This Row],[M.O.Date]] = FALSE,TODAY()-All_2[[#This Row],[Filled]],All_2[[#This Row],[Extant]] = "no",All_2[[#This Row],[M.O.Date]] - All_2[[#This Row],[Filled]])</f>
        <v>279</v>
      </c>
      <c r="W495" t="s">
        <v>1003</v>
      </c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>
        <f t="shared" si="14"/>
        <v>2014</v>
      </c>
      <c r="AS495" s="6">
        <f t="shared" si="15"/>
        <v>11</v>
      </c>
    </row>
    <row r="496" spans="1:45">
      <c r="A496" t="s">
        <v>2010</v>
      </c>
      <c r="B496" t="s">
        <v>15</v>
      </c>
      <c r="C496" s="1">
        <v>512</v>
      </c>
      <c r="E496" s="97" t="s">
        <v>695</v>
      </c>
      <c r="F4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6" s="4">
        <v>41912</v>
      </c>
      <c r="H496" s="4">
        <v>41968</v>
      </c>
      <c r="I496" s="80">
        <f>All_2[[#This Row],[Filled]]-All_2[[#This Row],[Vacant]]</f>
        <v>56</v>
      </c>
      <c r="J496" t="s">
        <v>1634</v>
      </c>
      <c r="L496" t="s">
        <v>6</v>
      </c>
      <c r="M496" t="s">
        <v>1734</v>
      </c>
      <c r="N496" s="4">
        <v>41933</v>
      </c>
      <c r="O496" s="4">
        <v>41948</v>
      </c>
      <c r="P496" s="80">
        <f>All_2[[#This Row],[Filled]] - All_2[[#This Row],[Interview.Date]]</f>
        <v>20</v>
      </c>
      <c r="Q496" s="80">
        <f>All_2[[#This Row],[Filled]]-All_2[[#This Row],[Date.Received]]</f>
        <v>35</v>
      </c>
      <c r="R496" s="80">
        <f>All_2[[#This Row],[Days]] - All_2[[#This Row],[Interview.to.Move.in]]</f>
        <v>36</v>
      </c>
      <c r="S496" s="80" t="str">
        <f>IF(All_2[[#This Row],[M.O.Date]]&lt;&gt;"","no","Yes")</f>
        <v>no</v>
      </c>
      <c r="T496" s="80" t="str">
        <f ca="1">IF(All_2[[#This Row],[Length.of.Stay]]&gt;364,"Yes","no")</f>
        <v>Yes</v>
      </c>
      <c r="U496" s="4">
        <v>42613</v>
      </c>
      <c r="V496" s="80">
        <f ca="1">_xlfn.IFS(All_2[[#This Row],[M.O.Date]] = FALSE,TODAY()-All_2[[#This Row],[Filled]],All_2[[#This Row],[Extant]] = "no",All_2[[#This Row],[M.O.Date]] - All_2[[#This Row],[Filled]])</f>
        <v>645</v>
      </c>
      <c r="W496" t="s">
        <v>53</v>
      </c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>
        <f t="shared" si="14"/>
        <v>2014</v>
      </c>
      <c r="AS496" s="6">
        <f t="shared" si="15"/>
        <v>11</v>
      </c>
    </row>
    <row r="497" spans="1:45">
      <c r="A497" t="s">
        <v>2009</v>
      </c>
      <c r="B497" t="s">
        <v>15</v>
      </c>
      <c r="C497" s="1">
        <v>417</v>
      </c>
      <c r="E497" s="97" t="s">
        <v>695</v>
      </c>
      <c r="F4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7" s="4">
        <v>41882</v>
      </c>
      <c r="H497" s="4">
        <v>41963</v>
      </c>
      <c r="I497" s="80">
        <f>All_2[[#This Row],[Filled]]-All_2[[#This Row],[Vacant]]</f>
        <v>81</v>
      </c>
      <c r="J497" t="s">
        <v>1634</v>
      </c>
      <c r="L497" t="s">
        <v>6</v>
      </c>
      <c r="M497" t="s">
        <v>1734</v>
      </c>
      <c r="N497" s="4">
        <v>41933</v>
      </c>
      <c r="O497" s="4">
        <v>41947</v>
      </c>
      <c r="P497" s="80">
        <f>All_2[[#This Row],[Filled]] - All_2[[#This Row],[Interview.Date]]</f>
        <v>16</v>
      </c>
      <c r="Q497" s="80">
        <f>All_2[[#This Row],[Filled]]-All_2[[#This Row],[Date.Received]]</f>
        <v>30</v>
      </c>
      <c r="R497" s="80">
        <f>All_2[[#This Row],[Days]] - All_2[[#This Row],[Interview.to.Move.in]]</f>
        <v>65</v>
      </c>
      <c r="S497" s="80" t="str">
        <f>IF(All_2[[#This Row],[M.O.Date]]&lt;&gt;"","no","Yes")</f>
        <v>no</v>
      </c>
      <c r="T497" s="80" t="str">
        <f ca="1">IF(All_2[[#This Row],[Length.of.Stay]]&gt;364,"Yes","no")</f>
        <v>Yes</v>
      </c>
      <c r="U497" s="4">
        <v>42613</v>
      </c>
      <c r="V497" s="80">
        <f ca="1">_xlfn.IFS(All_2[[#This Row],[M.O.Date]] = FALSE,TODAY()-All_2[[#This Row],[Filled]],All_2[[#This Row],[Extant]] = "no",All_2[[#This Row],[M.O.Date]] - All_2[[#This Row],[Filled]])</f>
        <v>650</v>
      </c>
      <c r="W497" t="s">
        <v>969</v>
      </c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>
        <f t="shared" si="14"/>
        <v>2014</v>
      </c>
      <c r="AS497" s="6">
        <f t="shared" si="15"/>
        <v>11</v>
      </c>
    </row>
    <row r="498" spans="1:45">
      <c r="A498" t="s">
        <v>2008</v>
      </c>
      <c r="B498" t="s">
        <v>15</v>
      </c>
      <c r="C498" s="1">
        <v>310</v>
      </c>
      <c r="E498" s="97" t="s">
        <v>695</v>
      </c>
      <c r="F4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8" s="4">
        <v>41912</v>
      </c>
      <c r="H498" s="4">
        <v>41963</v>
      </c>
      <c r="I498" s="80">
        <f>All_2[[#This Row],[Filled]]-All_2[[#This Row],[Vacant]]</f>
        <v>51</v>
      </c>
      <c r="J498" t="s">
        <v>1634</v>
      </c>
      <c r="L498" t="s">
        <v>6</v>
      </c>
      <c r="M498" t="s">
        <v>1734</v>
      </c>
      <c r="N498" s="4">
        <v>41933</v>
      </c>
      <c r="O498" s="4">
        <v>41947</v>
      </c>
      <c r="P498" s="80">
        <f>All_2[[#This Row],[Filled]] - All_2[[#This Row],[Interview.Date]]</f>
        <v>16</v>
      </c>
      <c r="Q498" s="80">
        <f>All_2[[#This Row],[Filled]]-All_2[[#This Row],[Date.Received]]</f>
        <v>30</v>
      </c>
      <c r="R498" s="80">
        <f>All_2[[#This Row],[Days]] - All_2[[#This Row],[Interview.to.Move.in]]</f>
        <v>35</v>
      </c>
      <c r="S498" s="80" t="str">
        <f>IF(All_2[[#This Row],[M.O.Date]]&lt;&gt;"","no","Yes")</f>
        <v>no</v>
      </c>
      <c r="T498" s="80" t="str">
        <f ca="1">IF(All_2[[#This Row],[Length.of.Stay]]&gt;364,"Yes","no")</f>
        <v>Yes</v>
      </c>
      <c r="U498" s="4">
        <v>42429</v>
      </c>
      <c r="V498" s="80">
        <f ca="1">_xlfn.IFS(All_2[[#This Row],[M.O.Date]] = FALSE,TODAY()-All_2[[#This Row],[Filled]],All_2[[#This Row],[Extant]] = "no",All_2[[#This Row],[M.O.Date]] - All_2[[#This Row],[Filled]])</f>
        <v>466</v>
      </c>
      <c r="W498" t="s">
        <v>980</v>
      </c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>
        <f t="shared" si="14"/>
        <v>2014</v>
      </c>
      <c r="AS498" s="6">
        <f t="shared" si="15"/>
        <v>11</v>
      </c>
    </row>
    <row r="499" spans="1:45">
      <c r="A499" t="s">
        <v>2007</v>
      </c>
      <c r="B499" t="s">
        <v>26</v>
      </c>
      <c r="C499" s="1">
        <v>115</v>
      </c>
      <c r="E499" s="97" t="s">
        <v>966</v>
      </c>
      <c r="F4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499" s="4">
        <v>41943</v>
      </c>
      <c r="H499" s="4">
        <v>41958</v>
      </c>
      <c r="I499" s="80">
        <f>All_2[[#This Row],[Filled]]-All_2[[#This Row],[Vacant]]</f>
        <v>15</v>
      </c>
      <c r="J499" t="s">
        <v>1634</v>
      </c>
      <c r="L499" t="s">
        <v>6</v>
      </c>
      <c r="M499" t="s">
        <v>1734</v>
      </c>
      <c r="N499" s="4">
        <v>41927</v>
      </c>
      <c r="O499" s="4">
        <v>41934</v>
      </c>
      <c r="P499" s="80">
        <f>All_2[[#This Row],[Filled]] - All_2[[#This Row],[Interview.Date]]</f>
        <v>24</v>
      </c>
      <c r="Q499" s="80">
        <f>All_2[[#This Row],[Filled]]-All_2[[#This Row],[Date.Received]]</f>
        <v>31</v>
      </c>
      <c r="R499" s="80">
        <f>All_2[[#This Row],[Days]] - All_2[[#This Row],[Interview.to.Move.in]]</f>
        <v>-9</v>
      </c>
      <c r="S499" s="80" t="str">
        <f>IF(All_2[[#This Row],[M.O.Date]]&lt;&gt;"","no","Yes")</f>
        <v>no</v>
      </c>
      <c r="T499" s="80" t="str">
        <f ca="1">IF(All_2[[#This Row],[Length.of.Stay]]&gt;364,"Yes","no")</f>
        <v>Yes</v>
      </c>
      <c r="U499" s="4">
        <v>42338</v>
      </c>
      <c r="V499" s="80">
        <f ca="1">_xlfn.IFS(All_2[[#This Row],[M.O.Date]] = FALSE,TODAY()-All_2[[#This Row],[Filled]],All_2[[#This Row],[Extant]] = "no",All_2[[#This Row],[M.O.Date]] - All_2[[#This Row],[Filled]])</f>
        <v>380</v>
      </c>
      <c r="W499" t="s">
        <v>971</v>
      </c>
      <c r="X499" s="6">
        <v>1</v>
      </c>
      <c r="Y499" s="6">
        <v>1</v>
      </c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>
        <f t="shared" si="14"/>
        <v>2014</v>
      </c>
      <c r="AS499" s="6">
        <f t="shared" si="15"/>
        <v>11</v>
      </c>
    </row>
    <row r="500" spans="1:45">
      <c r="A500" t="s">
        <v>2006</v>
      </c>
      <c r="B500" t="s">
        <v>26</v>
      </c>
      <c r="C500" s="1">
        <v>202</v>
      </c>
      <c r="E500" s="97" t="s">
        <v>1922</v>
      </c>
      <c r="F5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00" s="4">
        <v>41882</v>
      </c>
      <c r="H500" s="4">
        <v>41957</v>
      </c>
      <c r="I500" s="80">
        <f>All_2[[#This Row],[Filled]]-All_2[[#This Row],[Vacant]]</f>
        <v>75</v>
      </c>
      <c r="J500" t="s">
        <v>1922</v>
      </c>
      <c r="L500" t="s">
        <v>685</v>
      </c>
      <c r="M500" t="s">
        <v>636</v>
      </c>
      <c r="N500" s="4">
        <v>41919</v>
      </c>
      <c r="O500" s="4">
        <v>41927</v>
      </c>
      <c r="P500" s="80">
        <f>All_2[[#This Row],[Filled]] - All_2[[#This Row],[Interview.Date]]</f>
        <v>30</v>
      </c>
      <c r="Q500" s="80">
        <f>All_2[[#This Row],[Filled]]-All_2[[#This Row],[Date.Received]]</f>
        <v>38</v>
      </c>
      <c r="R500" s="80">
        <f>All_2[[#This Row],[Days]] - All_2[[#This Row],[Interview.to.Move.in]]</f>
        <v>45</v>
      </c>
      <c r="S500" s="80" t="str">
        <f>IF(All_2[[#This Row],[M.O.Date]]&lt;&gt;"","no","Yes")</f>
        <v>no</v>
      </c>
      <c r="T500" s="80" t="str">
        <f ca="1">IF(All_2[[#This Row],[Length.of.Stay]]&gt;364,"Yes","no")</f>
        <v>no</v>
      </c>
      <c r="U500" s="4">
        <v>42185</v>
      </c>
      <c r="V500" s="80">
        <f ca="1">_xlfn.IFS(All_2[[#This Row],[M.O.Date]] = FALSE,TODAY()-All_2[[#This Row],[Filled]],All_2[[#This Row],[Extant]] = "no",All_2[[#This Row],[M.O.Date]] - All_2[[#This Row],[Filled]])</f>
        <v>228</v>
      </c>
      <c r="W500" t="s">
        <v>969</v>
      </c>
      <c r="X500" s="6"/>
      <c r="Y500" s="6"/>
      <c r="Z500" s="6"/>
      <c r="AA500" s="6"/>
      <c r="AB500" s="6"/>
      <c r="AC500" s="6"/>
      <c r="AD500" s="6"/>
      <c r="AE500" s="6">
        <v>1</v>
      </c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>
        <f t="shared" si="14"/>
        <v>2014</v>
      </c>
      <c r="AS500" s="6">
        <f t="shared" si="15"/>
        <v>11</v>
      </c>
    </row>
    <row r="501" spans="1:45">
      <c r="A501" t="s">
        <v>2005</v>
      </c>
      <c r="B501" t="s">
        <v>15</v>
      </c>
      <c r="C501" s="1">
        <v>511</v>
      </c>
      <c r="E501" s="97" t="s">
        <v>62</v>
      </c>
      <c r="F5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01" s="4">
        <v>41943</v>
      </c>
      <c r="H501" s="4">
        <v>41954</v>
      </c>
      <c r="I501" s="80">
        <f>All_2[[#This Row],[Filled]]-All_2[[#This Row],[Vacant]]</f>
        <v>11</v>
      </c>
      <c r="J501" t="s">
        <v>1634</v>
      </c>
      <c r="L501" t="s">
        <v>6</v>
      </c>
      <c r="M501" t="s">
        <v>1734</v>
      </c>
      <c r="N501" s="4">
        <v>41899</v>
      </c>
      <c r="O501" s="4">
        <v>41912</v>
      </c>
      <c r="P501" s="80">
        <f>All_2[[#This Row],[Filled]] - All_2[[#This Row],[Interview.Date]]</f>
        <v>42</v>
      </c>
      <c r="Q501" s="80">
        <f>All_2[[#This Row],[Filled]]-All_2[[#This Row],[Date.Received]]</f>
        <v>55</v>
      </c>
      <c r="R501" s="80">
        <f>All_2[[#This Row],[Days]] - All_2[[#This Row],[Interview.to.Move.in]]</f>
        <v>-31</v>
      </c>
      <c r="S501" s="80" t="str">
        <f>IF(All_2[[#This Row],[M.O.Date]]&lt;&gt;"","no","Yes")</f>
        <v>no</v>
      </c>
      <c r="T501" s="80" t="str">
        <f ca="1">IF(All_2[[#This Row],[Length.of.Stay]]&gt;364,"Yes","no")</f>
        <v>Yes</v>
      </c>
      <c r="U501" s="4">
        <v>42704</v>
      </c>
      <c r="V501" s="80">
        <f ca="1">_xlfn.IFS(All_2[[#This Row],[M.O.Date]] = FALSE,TODAY()-All_2[[#This Row],[Filled]],All_2[[#This Row],[Extant]] = "no",All_2[[#This Row],[M.O.Date]] - All_2[[#This Row],[Filled]])</f>
        <v>750</v>
      </c>
      <c r="W501" t="s">
        <v>969</v>
      </c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>
        <f t="shared" si="14"/>
        <v>2014</v>
      </c>
      <c r="AS501" s="6">
        <f t="shared" si="15"/>
        <v>11</v>
      </c>
    </row>
    <row r="502" spans="1:45">
      <c r="A502" t="s">
        <v>2004</v>
      </c>
      <c r="B502" t="s">
        <v>15</v>
      </c>
      <c r="C502" s="1">
        <v>208</v>
      </c>
      <c r="E502" s="97" t="s">
        <v>62</v>
      </c>
      <c r="F5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02" s="4">
        <v>41882</v>
      </c>
      <c r="H502" s="4">
        <v>41954</v>
      </c>
      <c r="I502" s="80">
        <f>All_2[[#This Row],[Filled]]-All_2[[#This Row],[Vacant]]</f>
        <v>72</v>
      </c>
      <c r="J502" t="s">
        <v>1634</v>
      </c>
      <c r="L502" t="s">
        <v>6</v>
      </c>
      <c r="M502" t="s">
        <v>1734</v>
      </c>
      <c r="N502" s="4">
        <v>41899</v>
      </c>
      <c r="O502" s="4">
        <v>41919</v>
      </c>
      <c r="P502" s="80">
        <f>All_2[[#This Row],[Filled]] - All_2[[#This Row],[Interview.Date]]</f>
        <v>35</v>
      </c>
      <c r="Q502" s="80">
        <f>All_2[[#This Row],[Filled]]-All_2[[#This Row],[Date.Received]]</f>
        <v>55</v>
      </c>
      <c r="R502" s="80">
        <f>All_2[[#This Row],[Days]] - All_2[[#This Row],[Interview.to.Move.in]]</f>
        <v>37</v>
      </c>
      <c r="S502" s="80" t="str">
        <f>IF(All_2[[#This Row],[M.O.Date]]&lt;&gt;"","no","Yes")</f>
        <v>no</v>
      </c>
      <c r="T502" s="80" t="str">
        <f ca="1">IF(All_2[[#This Row],[Length.of.Stay]]&gt;364,"Yes","no")</f>
        <v>Yes</v>
      </c>
      <c r="U502" s="4">
        <v>42338</v>
      </c>
      <c r="V502" s="80">
        <f ca="1">_xlfn.IFS(All_2[[#This Row],[M.O.Date]] = FALSE,TODAY()-All_2[[#This Row],[Filled]],All_2[[#This Row],[Extant]] = "no",All_2[[#This Row],[M.O.Date]] - All_2[[#This Row],[Filled]])</f>
        <v>384</v>
      </c>
      <c r="W502" t="s">
        <v>969</v>
      </c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>
        <f t="shared" si="14"/>
        <v>2014</v>
      </c>
      <c r="AS502" s="6">
        <f t="shared" si="15"/>
        <v>11</v>
      </c>
    </row>
    <row r="503" spans="1:45">
      <c r="A503" t="s">
        <v>2003</v>
      </c>
      <c r="B503" t="s">
        <v>15</v>
      </c>
      <c r="C503" s="1">
        <v>509</v>
      </c>
      <c r="E503" s="97" t="s">
        <v>62</v>
      </c>
      <c r="F5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03" s="4">
        <v>41912</v>
      </c>
      <c r="H503" s="4">
        <v>41954</v>
      </c>
      <c r="I503" s="80">
        <f>All_2[[#This Row],[Filled]]-All_2[[#This Row],[Vacant]]</f>
        <v>42</v>
      </c>
      <c r="J503" t="s">
        <v>1634</v>
      </c>
      <c r="L503" t="s">
        <v>2002</v>
      </c>
      <c r="M503" t="s">
        <v>1953</v>
      </c>
      <c r="N503" s="4">
        <v>41899</v>
      </c>
      <c r="O503" s="4">
        <v>41912</v>
      </c>
      <c r="P503" s="80">
        <f>All_2[[#This Row],[Filled]] - All_2[[#This Row],[Interview.Date]]</f>
        <v>42</v>
      </c>
      <c r="Q503" s="80">
        <f>All_2[[#This Row],[Filled]]-All_2[[#This Row],[Date.Received]]</f>
        <v>55</v>
      </c>
      <c r="R503" s="80">
        <f>All_2[[#This Row],[Days]] - All_2[[#This Row],[Interview.to.Move.in]]</f>
        <v>0</v>
      </c>
      <c r="S503" s="80" t="str">
        <f>IF(All_2[[#This Row],[M.O.Date]]&lt;&gt;"","no","Yes")</f>
        <v>Yes</v>
      </c>
      <c r="T503" s="80" t="str">
        <f ca="1">IF(All_2[[#This Row],[Length.of.Stay]]&gt;364,"Yes","no")</f>
        <v>Yes</v>
      </c>
      <c r="V503" s="80">
        <f ca="1">_xlfn.IFS(All_2[[#This Row],[M.O.Date]] = FALSE,TODAY()-All_2[[#This Row],[Filled]],All_2[[#This Row],[Extant]] = "no",All_2[[#This Row],[M.O.Date]] - All_2[[#This Row],[Filled]])</f>
        <v>1907</v>
      </c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>
        <v>1</v>
      </c>
      <c r="AI503" s="6"/>
      <c r="AJ503" s="6"/>
      <c r="AK503" s="6"/>
      <c r="AL503" s="6"/>
      <c r="AM503" s="6">
        <v>1</v>
      </c>
      <c r="AN503" s="6"/>
      <c r="AO503" s="6"/>
      <c r="AP503" s="6"/>
      <c r="AQ503" s="6"/>
      <c r="AR503" s="6">
        <f t="shared" si="14"/>
        <v>2014</v>
      </c>
      <c r="AS503" s="6">
        <f t="shared" si="15"/>
        <v>11</v>
      </c>
    </row>
    <row r="504" spans="1:45">
      <c r="A504" t="s">
        <v>2001</v>
      </c>
      <c r="B504" t="s">
        <v>821</v>
      </c>
      <c r="C504" s="133">
        <v>1471</v>
      </c>
      <c r="D504" s="133"/>
      <c r="E504" s="97" t="s">
        <v>833</v>
      </c>
      <c r="F5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504" s="132">
        <v>41851</v>
      </c>
      <c r="H504" s="132">
        <v>41946</v>
      </c>
      <c r="I504" s="80">
        <f>All_2[[#This Row],[Filled]]-All_2[[#This Row],[Vacant]]</f>
        <v>95</v>
      </c>
      <c r="J504" s="126" t="s">
        <v>1033</v>
      </c>
      <c r="K504" s="126" t="s">
        <v>15</v>
      </c>
      <c r="L504" t="s">
        <v>1416</v>
      </c>
      <c r="M504" t="s">
        <v>1415</v>
      </c>
      <c r="N504" s="4"/>
      <c r="O504" s="4">
        <v>41864</v>
      </c>
      <c r="P504" s="80">
        <f>All_2[[#This Row],[Filled]] - All_2[[#This Row],[Interview.Date]]</f>
        <v>82</v>
      </c>
      <c r="Q504" s="80"/>
      <c r="R504" s="80">
        <f>All_2[[#This Row],[Days]] - All_2[[#This Row],[Interview.to.Move.in]]</f>
        <v>13</v>
      </c>
      <c r="S504" s="80" t="str">
        <f>IF(All_2[[#This Row],[M.O.Date]]&lt;&gt;"","no","Yes")</f>
        <v>Yes</v>
      </c>
      <c r="T504" s="80" t="str">
        <f ca="1">IF(All_2[[#This Row],[Length.of.Stay]]&gt;364,"Yes","no")</f>
        <v>Yes</v>
      </c>
      <c r="U504" s="132"/>
      <c r="V504" s="80">
        <f ca="1">_xlfn.IFS(All_2[[#This Row],[M.O.Date]] = FALSE,TODAY()-All_2[[#This Row],[Filled]],All_2[[#This Row],[Extant]] = "no",All_2[[#This Row],[M.O.Date]] - All_2[[#This Row],[Filled]])</f>
        <v>1915</v>
      </c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>
        <v>1</v>
      </c>
      <c r="AI504" s="6"/>
      <c r="AJ504" s="6"/>
      <c r="AK504" s="6"/>
      <c r="AL504" s="6"/>
      <c r="AM504" s="6"/>
      <c r="AN504" s="6"/>
      <c r="AO504" s="6"/>
      <c r="AP504" s="6">
        <v>1</v>
      </c>
      <c r="AQ504" s="6"/>
      <c r="AR504" s="6">
        <f t="shared" si="14"/>
        <v>2014</v>
      </c>
      <c r="AS504" s="6">
        <f t="shared" si="15"/>
        <v>11</v>
      </c>
    </row>
    <row r="505" spans="1:45">
      <c r="A505" t="s">
        <v>2000</v>
      </c>
      <c r="B505" t="s">
        <v>993</v>
      </c>
      <c r="C505" s="1">
        <v>208</v>
      </c>
      <c r="E505" s="97" t="s">
        <v>144</v>
      </c>
      <c r="F5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05" s="4">
        <v>41912</v>
      </c>
      <c r="H505" s="4">
        <v>41946</v>
      </c>
      <c r="I505" s="80">
        <f>All_2[[#This Row],[Filled]]-All_2[[#This Row],[Vacant]]</f>
        <v>34</v>
      </c>
      <c r="J505" t="s">
        <v>1634</v>
      </c>
      <c r="L505" t="s">
        <v>862</v>
      </c>
      <c r="M505" t="s">
        <v>1638</v>
      </c>
      <c r="N505" s="4">
        <v>41856</v>
      </c>
      <c r="O505" s="4">
        <v>41894</v>
      </c>
      <c r="P505" s="80">
        <f>All_2[[#This Row],[Filled]] - All_2[[#This Row],[Interview.Date]]</f>
        <v>52</v>
      </c>
      <c r="Q505" s="80">
        <f>All_2[[#This Row],[Filled]]-All_2[[#This Row],[Date.Received]]</f>
        <v>90</v>
      </c>
      <c r="R505" s="80">
        <f>All_2[[#This Row],[Days]] - All_2[[#This Row],[Interview.to.Move.in]]</f>
        <v>-18</v>
      </c>
      <c r="S505" s="80" t="str">
        <f>IF(All_2[[#This Row],[M.O.Date]]&lt;&gt;"","no","Yes")</f>
        <v>no</v>
      </c>
      <c r="T505" s="80" t="str">
        <f ca="1">IF(All_2[[#This Row],[Length.of.Stay]]&gt;364,"Yes","no")</f>
        <v>Yes</v>
      </c>
      <c r="U505" s="4">
        <v>42551</v>
      </c>
      <c r="V505" s="80">
        <f ca="1">_xlfn.IFS(All_2[[#This Row],[M.O.Date]] = FALSE,TODAY()-All_2[[#This Row],[Filled]],All_2[[#This Row],[Extant]] = "no",All_2[[#This Row],[M.O.Date]] - All_2[[#This Row],[Filled]])</f>
        <v>605</v>
      </c>
      <c r="W505" t="s">
        <v>980</v>
      </c>
      <c r="X505" s="6"/>
      <c r="Y505" s="6"/>
      <c r="Z505" s="6"/>
      <c r="AA505" s="6"/>
      <c r="AB505" s="6"/>
      <c r="AC505" s="6"/>
      <c r="AD505" s="6"/>
      <c r="AE505" s="6"/>
      <c r="AF505" s="6">
        <v>1</v>
      </c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>
        <f t="shared" si="14"/>
        <v>2014</v>
      </c>
      <c r="AS505" s="6">
        <f t="shared" si="15"/>
        <v>11</v>
      </c>
    </row>
    <row r="506" spans="1:45">
      <c r="A506" t="s">
        <v>1999</v>
      </c>
      <c r="B506" t="s">
        <v>993</v>
      </c>
      <c r="C506" s="1">
        <v>207</v>
      </c>
      <c r="E506" s="97" t="s">
        <v>144</v>
      </c>
      <c r="F5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06" s="4">
        <v>41912</v>
      </c>
      <c r="H506" s="4">
        <v>41946</v>
      </c>
      <c r="I506" s="80">
        <f>All_2[[#This Row],[Filled]]-All_2[[#This Row],[Vacant]]</f>
        <v>34</v>
      </c>
      <c r="J506" t="s">
        <v>1634</v>
      </c>
      <c r="L506" t="s">
        <v>1990</v>
      </c>
      <c r="M506" t="s">
        <v>636</v>
      </c>
      <c r="N506" s="4">
        <v>41890</v>
      </c>
      <c r="O506" s="4">
        <v>41899</v>
      </c>
      <c r="P506" s="80">
        <f>All_2[[#This Row],[Filled]] - All_2[[#This Row],[Interview.Date]]</f>
        <v>47</v>
      </c>
      <c r="Q506" s="80">
        <f>All_2[[#This Row],[Filled]]-All_2[[#This Row],[Date.Received]]</f>
        <v>56</v>
      </c>
      <c r="R506" s="80">
        <f>All_2[[#This Row],[Days]] - All_2[[#This Row],[Interview.to.Move.in]]</f>
        <v>-13</v>
      </c>
      <c r="S506" s="80" t="str">
        <f>IF(All_2[[#This Row],[M.O.Date]]&lt;&gt;"","no","Yes")</f>
        <v>no</v>
      </c>
      <c r="T506" s="80" t="str">
        <f ca="1">IF(All_2[[#This Row],[Length.of.Stay]]&gt;364,"Yes","no")</f>
        <v>no</v>
      </c>
      <c r="U506" s="4">
        <v>42185</v>
      </c>
      <c r="V506" s="80">
        <f ca="1">_xlfn.IFS(All_2[[#This Row],[M.O.Date]] = FALSE,TODAY()-All_2[[#This Row],[Filled]],All_2[[#This Row],[Extant]] = "no",All_2[[#This Row],[M.O.Date]] - All_2[[#This Row],[Filled]])</f>
        <v>239</v>
      </c>
      <c r="W506" t="s">
        <v>971</v>
      </c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>
        <f t="shared" si="14"/>
        <v>2014</v>
      </c>
      <c r="AS506" s="6">
        <f t="shared" si="15"/>
        <v>11</v>
      </c>
    </row>
    <row r="507" spans="1:45">
      <c r="A507" t="s">
        <v>1998</v>
      </c>
      <c r="B507" t="s">
        <v>993</v>
      </c>
      <c r="C507" s="1">
        <v>201</v>
      </c>
      <c r="E507" s="97" t="s">
        <v>144</v>
      </c>
      <c r="F5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07" s="4">
        <v>41912</v>
      </c>
      <c r="H507" s="4">
        <v>41946</v>
      </c>
      <c r="I507" s="80">
        <f>All_2[[#This Row],[Filled]]-All_2[[#This Row],[Vacant]]</f>
        <v>34</v>
      </c>
      <c r="J507" t="s">
        <v>1634</v>
      </c>
      <c r="L507" t="s">
        <v>846</v>
      </c>
      <c r="M507" t="s">
        <v>1638</v>
      </c>
      <c r="N507" s="4">
        <v>41856</v>
      </c>
      <c r="O507" s="4">
        <v>41866</v>
      </c>
      <c r="P507" s="80">
        <f>All_2[[#This Row],[Filled]] - All_2[[#This Row],[Interview.Date]]</f>
        <v>80</v>
      </c>
      <c r="Q507" s="80">
        <f>All_2[[#This Row],[Filled]]-All_2[[#This Row],[Date.Received]]</f>
        <v>90</v>
      </c>
      <c r="R507" s="80">
        <f>All_2[[#This Row],[Days]] - All_2[[#This Row],[Interview.to.Move.in]]</f>
        <v>-46</v>
      </c>
      <c r="S507" s="80" t="str">
        <f>IF(All_2[[#This Row],[M.O.Date]]&lt;&gt;"","no","Yes")</f>
        <v>Yes</v>
      </c>
      <c r="T507" s="80" t="str">
        <f ca="1">IF(All_2[[#This Row],[Length.of.Stay]]&gt;364,"Yes","no")</f>
        <v>Yes</v>
      </c>
      <c r="U507" s="4"/>
      <c r="V507" s="80">
        <f ca="1">_xlfn.IFS(All_2[[#This Row],[M.O.Date]] = FALSE,TODAY()-All_2[[#This Row],[Filled]],All_2[[#This Row],[Extant]] = "no",All_2[[#This Row],[M.O.Date]] - All_2[[#This Row],[Filled]])</f>
        <v>1915</v>
      </c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>
        <v>1</v>
      </c>
      <c r="AJ507" s="6"/>
      <c r="AK507" s="6"/>
      <c r="AL507" s="6"/>
      <c r="AM507" s="6"/>
      <c r="AN507" s="6"/>
      <c r="AO507" s="6">
        <v>1</v>
      </c>
      <c r="AP507" s="6"/>
      <c r="AQ507" s="6"/>
      <c r="AR507" s="6">
        <f t="shared" si="14"/>
        <v>2014</v>
      </c>
      <c r="AS507" s="6">
        <f t="shared" si="15"/>
        <v>11</v>
      </c>
    </row>
    <row r="508" spans="1:45">
      <c r="A508" t="s">
        <v>1960</v>
      </c>
      <c r="B508" t="s">
        <v>15</v>
      </c>
      <c r="C508" s="1">
        <v>209</v>
      </c>
      <c r="E508" s="97" t="s">
        <v>695</v>
      </c>
      <c r="F5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08" s="4">
        <v>41943</v>
      </c>
      <c r="H508" s="4">
        <v>41944</v>
      </c>
      <c r="I508" s="80">
        <f>All_2[[#This Row],[Filled]]-All_2[[#This Row],[Vacant]]</f>
        <v>1</v>
      </c>
      <c r="J508" t="s">
        <v>1033</v>
      </c>
      <c r="K508" t="s">
        <v>1032</v>
      </c>
      <c r="L508" t="s">
        <v>144</v>
      </c>
      <c r="P508" s="80"/>
      <c r="Q508" s="80"/>
      <c r="R508" s="80"/>
      <c r="S508" s="80" t="str">
        <f>IF(All_2[[#This Row],[M.O.Date]]&lt;&gt;"","no","Yes")</f>
        <v>no</v>
      </c>
      <c r="T508" s="80" t="str">
        <f ca="1">IF(All_2[[#This Row],[Length.of.Stay]]&gt;364,"Yes","no")</f>
        <v>no</v>
      </c>
      <c r="U508" s="4">
        <v>42004</v>
      </c>
      <c r="V508" s="80">
        <f ca="1">_xlfn.IFS(All_2[[#This Row],[M.O.Date]] = FALSE,TODAY()-All_2[[#This Row],[Filled]],All_2[[#This Row],[Extant]] = "no",All_2[[#This Row],[M.O.Date]] - All_2[[#This Row],[Filled]])</f>
        <v>60</v>
      </c>
      <c r="W508" t="s">
        <v>1003</v>
      </c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>
        <f t="shared" si="14"/>
        <v>2014</v>
      </c>
      <c r="AS508" s="6">
        <f t="shared" si="15"/>
        <v>11</v>
      </c>
    </row>
    <row r="509" spans="1:45">
      <c r="A509" t="s">
        <v>1482</v>
      </c>
      <c r="B509" t="s">
        <v>26</v>
      </c>
      <c r="C509" s="1">
        <v>311</v>
      </c>
      <c r="E509" s="97" t="s">
        <v>966</v>
      </c>
      <c r="F5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09" s="4">
        <v>41851</v>
      </c>
      <c r="H509" s="4">
        <v>41944</v>
      </c>
      <c r="I509" s="80">
        <f>All_2[[#This Row],[Filled]]-All_2[[#This Row],[Vacant]]</f>
        <v>93</v>
      </c>
      <c r="J509" t="s">
        <v>1033</v>
      </c>
      <c r="K509" t="s">
        <v>1032</v>
      </c>
      <c r="L509" t="s">
        <v>144</v>
      </c>
      <c r="O509" s="4">
        <v>41883</v>
      </c>
      <c r="P509" s="80">
        <f>All_2[[#This Row],[Filled]] - All_2[[#This Row],[Interview.Date]]</f>
        <v>61</v>
      </c>
      <c r="Q509" s="80"/>
      <c r="R509" s="80">
        <f>All_2[[#This Row],[Days]] - All_2[[#This Row],[Interview.to.Move.in]]</f>
        <v>32</v>
      </c>
      <c r="S509" s="80" t="str">
        <f>IF(All_2[[#This Row],[M.O.Date]]&lt;&gt;"","no","Yes")</f>
        <v>Yes</v>
      </c>
      <c r="T509" s="80" t="str">
        <f ca="1">IF(All_2[[#This Row],[Length.of.Stay]]&gt;364,"Yes","no")</f>
        <v>Yes</v>
      </c>
      <c r="V509" s="80">
        <f ca="1">_xlfn.IFS(All_2[[#This Row],[M.O.Date]] = FALSE,TODAY()-All_2[[#This Row],[Filled]],All_2[[#This Row],[Extant]] = "no",All_2[[#This Row],[M.O.Date]] - All_2[[#This Row],[Filled]])</f>
        <v>1917</v>
      </c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>
        <v>1</v>
      </c>
      <c r="AI509" s="6"/>
      <c r="AJ509" s="6"/>
      <c r="AK509" s="6"/>
      <c r="AL509" s="6"/>
      <c r="AM509" s="6"/>
      <c r="AN509" s="6"/>
      <c r="AO509" s="6">
        <v>1</v>
      </c>
      <c r="AP509" s="6"/>
      <c r="AQ509" s="6"/>
      <c r="AR509" s="6">
        <f t="shared" si="14"/>
        <v>2014</v>
      </c>
      <c r="AS509" s="6">
        <f t="shared" si="15"/>
        <v>11</v>
      </c>
    </row>
    <row r="510" spans="1:45">
      <c r="A510" t="s">
        <v>1997</v>
      </c>
      <c r="B510" t="s">
        <v>15</v>
      </c>
      <c r="C510" s="1">
        <v>412</v>
      </c>
      <c r="E510" s="97" t="s">
        <v>695</v>
      </c>
      <c r="F5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0" s="4">
        <v>41851</v>
      </c>
      <c r="H510" s="4">
        <v>41942</v>
      </c>
      <c r="I510" s="80">
        <f>All_2[[#This Row],[Filled]]-All_2[[#This Row],[Vacant]]</f>
        <v>91</v>
      </c>
      <c r="J510" t="s">
        <v>1634</v>
      </c>
      <c r="L510" t="s">
        <v>6</v>
      </c>
      <c r="M510" t="s">
        <v>1734</v>
      </c>
      <c r="N510" s="4">
        <v>41909</v>
      </c>
      <c r="O510" s="4">
        <v>41926</v>
      </c>
      <c r="P510" s="80">
        <f>All_2[[#This Row],[Filled]] - All_2[[#This Row],[Interview.Date]]</f>
        <v>16</v>
      </c>
      <c r="Q510" s="80">
        <f>All_2[[#This Row],[Filled]]-All_2[[#This Row],[Date.Received]]</f>
        <v>33</v>
      </c>
      <c r="R510" s="80">
        <f>All_2[[#This Row],[Days]] - All_2[[#This Row],[Interview.to.Move.in]]</f>
        <v>75</v>
      </c>
      <c r="S510" s="80" t="str">
        <f>IF(All_2[[#This Row],[M.O.Date]]&lt;&gt;"","no","Yes")</f>
        <v>no</v>
      </c>
      <c r="T510" s="80" t="str">
        <f ca="1">IF(All_2[[#This Row],[Length.of.Stay]]&gt;364,"Yes","no")</f>
        <v>Yes</v>
      </c>
      <c r="U510" s="4">
        <v>43404</v>
      </c>
      <c r="V510" s="80">
        <f ca="1">_xlfn.IFS(All_2[[#This Row],[M.O.Date]] = FALSE,TODAY()-All_2[[#This Row],[Filled]],All_2[[#This Row],[Extant]] = "no",All_2[[#This Row],[M.O.Date]] - All_2[[#This Row],[Filled]])</f>
        <v>1462</v>
      </c>
      <c r="W510" t="s">
        <v>980</v>
      </c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>
        <v>1</v>
      </c>
      <c r="AI510" s="6"/>
      <c r="AJ510" s="6"/>
      <c r="AK510" s="6"/>
      <c r="AL510" s="6"/>
      <c r="AM510" s="6">
        <v>1</v>
      </c>
      <c r="AN510" s="6"/>
      <c r="AO510" s="6"/>
      <c r="AP510" s="6"/>
      <c r="AQ510" s="6"/>
      <c r="AR510" s="6">
        <f t="shared" si="14"/>
        <v>2014</v>
      </c>
      <c r="AS510" s="6">
        <f t="shared" si="15"/>
        <v>10</v>
      </c>
    </row>
    <row r="511" spans="1:45">
      <c r="A511" t="s">
        <v>1996</v>
      </c>
      <c r="B511" t="s">
        <v>15</v>
      </c>
      <c r="C511" s="1">
        <v>508</v>
      </c>
      <c r="E511" s="97" t="s">
        <v>695</v>
      </c>
      <c r="F5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1" s="4">
        <v>41882</v>
      </c>
      <c r="H511" s="4">
        <v>41942</v>
      </c>
      <c r="I511" s="80">
        <f>All_2[[#This Row],[Filled]]-All_2[[#This Row],[Vacant]]</f>
        <v>60</v>
      </c>
      <c r="J511" t="s">
        <v>1634</v>
      </c>
      <c r="L511" t="s">
        <v>6</v>
      </c>
      <c r="M511" t="s">
        <v>1734</v>
      </c>
      <c r="N511" s="4">
        <v>41906</v>
      </c>
      <c r="O511" s="4">
        <v>41926</v>
      </c>
      <c r="P511" s="80">
        <f>All_2[[#This Row],[Filled]] - All_2[[#This Row],[Interview.Date]]</f>
        <v>16</v>
      </c>
      <c r="Q511" s="80">
        <f>All_2[[#This Row],[Filled]]-All_2[[#This Row],[Date.Received]]</f>
        <v>36</v>
      </c>
      <c r="R511" s="80">
        <f>All_2[[#This Row],[Days]] - All_2[[#This Row],[Interview.to.Move.in]]</f>
        <v>44</v>
      </c>
      <c r="S511" s="80" t="str">
        <f>IF(All_2[[#This Row],[M.O.Date]]&lt;&gt;"","no","Yes")</f>
        <v>no</v>
      </c>
      <c r="T511" s="80" t="str">
        <f ca="1">IF(All_2[[#This Row],[Length.of.Stay]]&gt;364,"Yes","no")</f>
        <v>Yes</v>
      </c>
      <c r="U511" s="4">
        <v>42429</v>
      </c>
      <c r="V511" s="80">
        <f ca="1">_xlfn.IFS(All_2[[#This Row],[M.O.Date]] = FALSE,TODAY()-All_2[[#This Row],[Filled]],All_2[[#This Row],[Extant]] = "no",All_2[[#This Row],[M.O.Date]] - All_2[[#This Row],[Filled]])</f>
        <v>487</v>
      </c>
      <c r="W511" t="s">
        <v>969</v>
      </c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>
        <f t="shared" si="14"/>
        <v>2014</v>
      </c>
      <c r="AS511" s="6">
        <f t="shared" si="15"/>
        <v>10</v>
      </c>
    </row>
    <row r="512" spans="1:45">
      <c r="A512" t="s">
        <v>1995</v>
      </c>
      <c r="B512" t="s">
        <v>37</v>
      </c>
      <c r="C512" s="1">
        <v>208</v>
      </c>
      <c r="D512" s="1">
        <v>3210</v>
      </c>
      <c r="E512" s="97" t="s">
        <v>695</v>
      </c>
      <c r="F5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2" s="4">
        <v>41882</v>
      </c>
      <c r="H512" s="4">
        <v>41914</v>
      </c>
      <c r="I512" s="80">
        <f>All_2[[#This Row],[Filled]]-All_2[[#This Row],[Vacant]]</f>
        <v>32</v>
      </c>
      <c r="J512" t="s">
        <v>1634</v>
      </c>
      <c r="K512" s="89"/>
      <c r="L512" s="89" t="s">
        <v>6</v>
      </c>
      <c r="M512" t="s">
        <v>1734</v>
      </c>
      <c r="N512" s="131">
        <v>41879</v>
      </c>
      <c r="O512" s="131">
        <v>41879</v>
      </c>
      <c r="P512" s="80">
        <f>All_2[[#This Row],[Filled]] - All_2[[#This Row],[Interview.Date]]</f>
        <v>35</v>
      </c>
      <c r="Q512" s="80">
        <f>All_2[[#This Row],[Filled]]-All_2[[#This Row],[Date.Received]]</f>
        <v>35</v>
      </c>
      <c r="R512" s="80">
        <f>All_2[[#This Row],[Days]] - All_2[[#This Row],[Interview.to.Move.in]]</f>
        <v>-3</v>
      </c>
      <c r="S512" s="80" t="str">
        <f>IF(All_2[[#This Row],[M.O.Date]]&lt;&gt;"","no","Yes")</f>
        <v>no</v>
      </c>
      <c r="T512" s="80" t="str">
        <f ca="1">IF(All_2[[#This Row],[Length.of.Stay]]&gt;364,"Yes","no")</f>
        <v>no</v>
      </c>
      <c r="U512" s="4">
        <v>42216</v>
      </c>
      <c r="V512" s="80">
        <f ca="1">_xlfn.IFS(All_2[[#This Row],[M.O.Date]] = FALSE,TODAY()-All_2[[#This Row],[Filled]],All_2[[#This Row],[Extant]] = "no",All_2[[#This Row],[M.O.Date]] - All_2[[#This Row],[Filled]])</f>
        <v>302</v>
      </c>
      <c r="W512" t="s">
        <v>1003</v>
      </c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>
        <f t="shared" si="14"/>
        <v>2014</v>
      </c>
      <c r="AS512" s="6">
        <f t="shared" si="15"/>
        <v>10</v>
      </c>
    </row>
    <row r="513" spans="1:45">
      <c r="A513" t="s">
        <v>1994</v>
      </c>
      <c r="B513" t="s">
        <v>37</v>
      </c>
      <c r="C513" s="1">
        <v>306</v>
      </c>
      <c r="D513" s="1">
        <v>3210</v>
      </c>
      <c r="E513" s="97" t="s">
        <v>695</v>
      </c>
      <c r="F5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3" s="4">
        <v>41850</v>
      </c>
      <c r="H513" s="4">
        <v>41914</v>
      </c>
      <c r="I513" s="80">
        <f>All_2[[#This Row],[Filled]]-All_2[[#This Row],[Vacant]]</f>
        <v>64</v>
      </c>
      <c r="J513" t="s">
        <v>1634</v>
      </c>
      <c r="K513" s="89"/>
      <c r="L513" s="89" t="s">
        <v>6</v>
      </c>
      <c r="M513" t="s">
        <v>1734</v>
      </c>
      <c r="N513" s="131">
        <v>41877</v>
      </c>
      <c r="O513" s="131">
        <v>41879</v>
      </c>
      <c r="P513" s="80">
        <f>All_2[[#This Row],[Filled]] - All_2[[#This Row],[Interview.Date]]</f>
        <v>35</v>
      </c>
      <c r="Q513" s="80">
        <f>All_2[[#This Row],[Filled]]-All_2[[#This Row],[Date.Received]]</f>
        <v>37</v>
      </c>
      <c r="R513" s="80">
        <f>All_2[[#This Row],[Days]] - All_2[[#This Row],[Interview.to.Move.in]]</f>
        <v>29</v>
      </c>
      <c r="S513" s="80" t="str">
        <f>IF(All_2[[#This Row],[M.O.Date]]&lt;&gt;"","no","Yes")</f>
        <v>no</v>
      </c>
      <c r="T513" s="80" t="str">
        <f ca="1">IF(All_2[[#This Row],[Length.of.Stay]]&gt;364,"Yes","no")</f>
        <v>no</v>
      </c>
      <c r="U513" s="4">
        <v>42155</v>
      </c>
      <c r="V513" s="80">
        <f ca="1">_xlfn.IFS(All_2[[#This Row],[M.O.Date]] = FALSE,TODAY()-All_2[[#This Row],[Filled]],All_2[[#This Row],[Extant]] = "no",All_2[[#This Row],[M.O.Date]] - All_2[[#This Row],[Filled]])</f>
        <v>241</v>
      </c>
      <c r="W513" t="s">
        <v>1003</v>
      </c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>
        <f t="shared" si="14"/>
        <v>2014</v>
      </c>
      <c r="AS513" s="6">
        <f t="shared" si="15"/>
        <v>10</v>
      </c>
    </row>
    <row r="514" spans="1:45">
      <c r="A514" t="s">
        <v>1993</v>
      </c>
      <c r="B514" t="s">
        <v>26</v>
      </c>
      <c r="C514" s="1">
        <v>101</v>
      </c>
      <c r="E514" s="97" t="s">
        <v>1922</v>
      </c>
      <c r="F5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4" s="4">
        <v>41882</v>
      </c>
      <c r="H514" s="4">
        <v>41913</v>
      </c>
      <c r="I514" s="80">
        <f>All_2[[#This Row],[Filled]]-All_2[[#This Row],[Vacant]]</f>
        <v>31</v>
      </c>
      <c r="J514" t="s">
        <v>1922</v>
      </c>
      <c r="L514" t="s">
        <v>685</v>
      </c>
      <c r="M514" t="s">
        <v>636</v>
      </c>
      <c r="N514" s="4">
        <v>41864</v>
      </c>
      <c r="O514" s="4">
        <v>41864</v>
      </c>
      <c r="P514" s="80">
        <f>All_2[[#This Row],[Filled]] - All_2[[#This Row],[Interview.Date]]</f>
        <v>49</v>
      </c>
      <c r="Q514" s="80">
        <f>All_2[[#This Row],[Filled]]-All_2[[#This Row],[Date.Received]]</f>
        <v>49</v>
      </c>
      <c r="R514" s="80">
        <f>All_2[[#This Row],[Days]] - All_2[[#This Row],[Interview.to.Move.in]]</f>
        <v>-18</v>
      </c>
      <c r="S514" s="80" t="str">
        <f>IF(All_2[[#This Row],[M.O.Date]]&lt;&gt;"","no","Yes")</f>
        <v>no</v>
      </c>
      <c r="T514" s="80" t="str">
        <f ca="1">IF(All_2[[#This Row],[Length.of.Stay]]&gt;364,"Yes","no")</f>
        <v>Yes</v>
      </c>
      <c r="U514" s="4">
        <v>43251</v>
      </c>
      <c r="V514" s="80">
        <f ca="1">_xlfn.IFS(All_2[[#This Row],[M.O.Date]] = FALSE,TODAY()-All_2[[#This Row],[Filled]],All_2[[#This Row],[Extant]] = "no",All_2[[#This Row],[M.O.Date]] - All_2[[#This Row],[Filled]])</f>
        <v>1338</v>
      </c>
      <c r="W514" t="s">
        <v>980</v>
      </c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>
        <v>1</v>
      </c>
      <c r="AI514" s="6"/>
      <c r="AJ514" s="6"/>
      <c r="AK514" s="6"/>
      <c r="AL514" s="6"/>
      <c r="AM514" s="6"/>
      <c r="AN514" s="6"/>
      <c r="AO514" s="6">
        <v>1</v>
      </c>
      <c r="AP514" s="6"/>
      <c r="AQ514" s="6"/>
      <c r="AR514" s="6">
        <f t="shared" ref="AR514:AR577" si="16">YEAR(H514)</f>
        <v>2014</v>
      </c>
      <c r="AS514" s="6">
        <f t="shared" ref="AS514:AS577" si="17">MONTH(H514)</f>
        <v>10</v>
      </c>
    </row>
    <row r="515" spans="1:45">
      <c r="A515" t="s">
        <v>1992</v>
      </c>
      <c r="B515" t="s">
        <v>26</v>
      </c>
      <c r="C515" s="1">
        <v>217</v>
      </c>
      <c r="E515" s="97" t="s">
        <v>1922</v>
      </c>
      <c r="F5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5" s="4">
        <v>41882</v>
      </c>
      <c r="H515" s="4">
        <v>41913</v>
      </c>
      <c r="I515" s="80">
        <f>All_2[[#This Row],[Filled]]-All_2[[#This Row],[Vacant]]</f>
        <v>31</v>
      </c>
      <c r="J515" t="s">
        <v>1922</v>
      </c>
      <c r="L515" t="s">
        <v>685</v>
      </c>
      <c r="M515" t="s">
        <v>636</v>
      </c>
      <c r="N515" s="4">
        <v>41864</v>
      </c>
      <c r="O515" s="4">
        <v>41864</v>
      </c>
      <c r="P515" s="80">
        <f>All_2[[#This Row],[Filled]] - All_2[[#This Row],[Interview.Date]]</f>
        <v>49</v>
      </c>
      <c r="Q515" s="80">
        <f>All_2[[#This Row],[Filled]]-All_2[[#This Row],[Date.Received]]</f>
        <v>49</v>
      </c>
      <c r="R515" s="80">
        <f>All_2[[#This Row],[Days]] - All_2[[#This Row],[Interview.to.Move.in]]</f>
        <v>-18</v>
      </c>
      <c r="S515" s="80" t="str">
        <f>IF(All_2[[#This Row],[M.O.Date]]&lt;&gt;"","no","Yes")</f>
        <v>no</v>
      </c>
      <c r="T515" s="80" t="str">
        <f ca="1">IF(All_2[[#This Row],[Length.of.Stay]]&gt;364,"Yes","no")</f>
        <v>Yes</v>
      </c>
      <c r="U515" s="4">
        <v>42551</v>
      </c>
      <c r="V515" s="80">
        <f ca="1">_xlfn.IFS(All_2[[#This Row],[M.O.Date]] = FALSE,TODAY()-All_2[[#This Row],[Filled]],All_2[[#This Row],[Extant]] = "no",All_2[[#This Row],[M.O.Date]] - All_2[[#This Row],[Filled]])</f>
        <v>638</v>
      </c>
      <c r="W515" t="s">
        <v>980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>
        <f t="shared" si="16"/>
        <v>2014</v>
      </c>
      <c r="AS515" s="6">
        <f t="shared" si="17"/>
        <v>10</v>
      </c>
    </row>
    <row r="516" spans="1:45">
      <c r="A516" t="s">
        <v>1991</v>
      </c>
      <c r="B516" t="s">
        <v>830</v>
      </c>
      <c r="C516" s="1">
        <v>310</v>
      </c>
      <c r="E516" s="97" t="s">
        <v>144</v>
      </c>
      <c r="F5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16" s="4">
        <v>41851</v>
      </c>
      <c r="H516" s="4">
        <v>41913</v>
      </c>
      <c r="I516" s="80">
        <f>All_2[[#This Row],[Filled]]-All_2[[#This Row],[Vacant]]</f>
        <v>62</v>
      </c>
      <c r="J516" t="s">
        <v>1634</v>
      </c>
      <c r="L516" t="s">
        <v>1990</v>
      </c>
      <c r="M516" t="s">
        <v>636</v>
      </c>
      <c r="N516" s="4">
        <v>41831</v>
      </c>
      <c r="O516" s="4">
        <v>41851</v>
      </c>
      <c r="P516" s="80">
        <f>All_2[[#This Row],[Filled]] - All_2[[#This Row],[Interview.Date]]</f>
        <v>62</v>
      </c>
      <c r="Q516" s="80">
        <f>All_2[[#This Row],[Filled]]-All_2[[#This Row],[Date.Received]]</f>
        <v>82</v>
      </c>
      <c r="R516" s="80">
        <f>All_2[[#This Row],[Days]] - All_2[[#This Row],[Interview.to.Move.in]]</f>
        <v>0</v>
      </c>
      <c r="S516" s="80" t="str">
        <f>IF(All_2[[#This Row],[M.O.Date]]&lt;&gt;"","no","Yes")</f>
        <v>no</v>
      </c>
      <c r="T516" s="80" t="str">
        <f ca="1">IF(All_2[[#This Row],[Length.of.Stay]]&gt;364,"Yes","no")</f>
        <v>no</v>
      </c>
      <c r="U516" s="4">
        <v>42124</v>
      </c>
      <c r="V516" s="80">
        <f ca="1">_xlfn.IFS(All_2[[#This Row],[M.O.Date]] = FALSE,TODAY()-All_2[[#This Row],[Filled]],All_2[[#This Row],[Extant]] = "no",All_2[[#This Row],[M.O.Date]] - All_2[[#This Row],[Filled]])</f>
        <v>211</v>
      </c>
      <c r="W516" t="s">
        <v>980</v>
      </c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>
        <f t="shared" si="16"/>
        <v>2014</v>
      </c>
      <c r="AS516" s="6">
        <f t="shared" si="17"/>
        <v>10</v>
      </c>
    </row>
    <row r="517" spans="1:45">
      <c r="A517" t="s">
        <v>1989</v>
      </c>
      <c r="B517" t="s">
        <v>15</v>
      </c>
      <c r="C517" s="1">
        <v>329</v>
      </c>
      <c r="E517" s="97" t="s">
        <v>695</v>
      </c>
      <c r="F5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7" s="4">
        <v>41820</v>
      </c>
      <c r="H517" s="4">
        <v>41905</v>
      </c>
      <c r="I517" s="80">
        <f>All_2[[#This Row],[Filled]]-All_2[[#This Row],[Vacant]]</f>
        <v>85</v>
      </c>
      <c r="J517" t="s">
        <v>1634</v>
      </c>
      <c r="L517" t="s">
        <v>6</v>
      </c>
      <c r="M517" t="s">
        <v>1734</v>
      </c>
      <c r="N517" s="4">
        <v>41884</v>
      </c>
      <c r="O517" s="4">
        <v>41888</v>
      </c>
      <c r="P517" s="80">
        <f>All_2[[#This Row],[Filled]] - All_2[[#This Row],[Interview.Date]]</f>
        <v>17</v>
      </c>
      <c r="Q517" s="80">
        <f>All_2[[#This Row],[Filled]]-All_2[[#This Row],[Date.Received]]</f>
        <v>21</v>
      </c>
      <c r="R517" s="80">
        <f>All_2[[#This Row],[Days]] - All_2[[#This Row],[Interview.to.Move.in]]</f>
        <v>68</v>
      </c>
      <c r="S517" s="80" t="str">
        <f>IF(All_2[[#This Row],[M.O.Date]]&lt;&gt;"","no","Yes")</f>
        <v>no</v>
      </c>
      <c r="T517" s="80" t="str">
        <f ca="1">IF(All_2[[#This Row],[Length.of.Stay]]&gt;364,"Yes","no")</f>
        <v>Yes</v>
      </c>
      <c r="U517" s="4">
        <v>42429</v>
      </c>
      <c r="V517" s="80">
        <f ca="1">_xlfn.IFS(All_2[[#This Row],[M.O.Date]] = FALSE,TODAY()-All_2[[#This Row],[Filled]],All_2[[#This Row],[Extant]] = "no",All_2[[#This Row],[M.O.Date]] - All_2[[#This Row],[Filled]])</f>
        <v>524</v>
      </c>
      <c r="W517" t="s">
        <v>980</v>
      </c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>
        <f t="shared" si="16"/>
        <v>2014</v>
      </c>
      <c r="AS517" s="6">
        <f t="shared" si="17"/>
        <v>9</v>
      </c>
    </row>
    <row r="518" spans="1:45">
      <c r="A518" t="s">
        <v>1988</v>
      </c>
      <c r="B518" t="s">
        <v>15</v>
      </c>
      <c r="C518" s="1">
        <v>422</v>
      </c>
      <c r="E518" s="97" t="s">
        <v>835</v>
      </c>
      <c r="F5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18" s="4">
        <v>41790</v>
      </c>
      <c r="H518" s="4">
        <v>41897</v>
      </c>
      <c r="I518" s="80">
        <f>All_2[[#This Row],[Filled]]-All_2[[#This Row],[Vacant]]</f>
        <v>107</v>
      </c>
      <c r="J518" t="s">
        <v>835</v>
      </c>
      <c r="L518" t="s">
        <v>1822</v>
      </c>
      <c r="M518" t="s">
        <v>835</v>
      </c>
      <c r="N518" s="4">
        <v>41852</v>
      </c>
      <c r="O518" s="4">
        <v>41863</v>
      </c>
      <c r="P518" s="80">
        <f>All_2[[#This Row],[Filled]] - All_2[[#This Row],[Interview.Date]]</f>
        <v>34</v>
      </c>
      <c r="Q518" s="80">
        <f>All_2[[#This Row],[Filled]]-All_2[[#This Row],[Date.Received]]</f>
        <v>45</v>
      </c>
      <c r="R518" s="80">
        <f>All_2[[#This Row],[Days]] - All_2[[#This Row],[Interview.to.Move.in]]</f>
        <v>73</v>
      </c>
      <c r="S518" s="80" t="str">
        <f>IF(All_2[[#This Row],[M.O.Date]]&lt;&gt;"","no","Yes")</f>
        <v>no</v>
      </c>
      <c r="T518" s="80" t="str">
        <f ca="1">IF(All_2[[#This Row],[Length.of.Stay]]&gt;364,"Yes","no")</f>
        <v>no</v>
      </c>
      <c r="U518" s="4">
        <v>42124</v>
      </c>
      <c r="V518" s="80">
        <f ca="1">_xlfn.IFS(All_2[[#This Row],[M.O.Date]] = FALSE,TODAY()-All_2[[#This Row],[Filled]],All_2[[#This Row],[Extant]] = "no",All_2[[#This Row],[M.O.Date]] - All_2[[#This Row],[Filled]])</f>
        <v>227</v>
      </c>
      <c r="W518" t="s">
        <v>53</v>
      </c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>
        <f t="shared" si="16"/>
        <v>2014</v>
      </c>
      <c r="AS518" s="6">
        <f t="shared" si="17"/>
        <v>9</v>
      </c>
    </row>
    <row r="519" spans="1:45">
      <c r="A519" t="s">
        <v>1987</v>
      </c>
      <c r="B519" t="s">
        <v>830</v>
      </c>
      <c r="C519" s="1">
        <v>414</v>
      </c>
      <c r="E519" s="97" t="s">
        <v>144</v>
      </c>
      <c r="F5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19" s="4">
        <v>41723</v>
      </c>
      <c r="H519" s="4">
        <v>41897</v>
      </c>
      <c r="I519" s="80">
        <f>All_2[[#This Row],[Filled]]-All_2[[#This Row],[Vacant]]</f>
        <v>174</v>
      </c>
      <c r="J519" t="s">
        <v>1634</v>
      </c>
      <c r="L519" t="s">
        <v>862</v>
      </c>
      <c r="M519" t="s">
        <v>1638</v>
      </c>
      <c r="N519" s="4">
        <v>41831</v>
      </c>
      <c r="O519" s="4">
        <v>41851</v>
      </c>
      <c r="P519" s="80">
        <f>All_2[[#This Row],[Filled]] - All_2[[#This Row],[Interview.Date]]</f>
        <v>46</v>
      </c>
      <c r="Q519" s="80">
        <f>All_2[[#This Row],[Filled]]-All_2[[#This Row],[Date.Received]]</f>
        <v>66</v>
      </c>
      <c r="R519" s="80">
        <f>All_2[[#This Row],[Days]] - All_2[[#This Row],[Interview.to.Move.in]]</f>
        <v>128</v>
      </c>
      <c r="S519" s="80" t="str">
        <f>IF(All_2[[#This Row],[M.O.Date]]&lt;&gt;"","no","Yes")</f>
        <v>no</v>
      </c>
      <c r="T519" s="80" t="str">
        <f ca="1">IF(All_2[[#This Row],[Length.of.Stay]]&gt;364,"Yes","no")</f>
        <v>no</v>
      </c>
      <c r="U519" s="4">
        <v>41943</v>
      </c>
      <c r="V519" s="80">
        <f ca="1">_xlfn.IFS(All_2[[#This Row],[M.O.Date]] = FALSE,TODAY()-All_2[[#This Row],[Filled]],All_2[[#This Row],[Extant]] = "no",All_2[[#This Row],[M.O.Date]] - All_2[[#This Row],[Filled]])</f>
        <v>46</v>
      </c>
      <c r="W519" t="s">
        <v>969</v>
      </c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>
        <f t="shared" si="16"/>
        <v>2014</v>
      </c>
      <c r="AS519" s="6">
        <f t="shared" si="17"/>
        <v>9</v>
      </c>
    </row>
    <row r="520" spans="1:45">
      <c r="A520" t="s">
        <v>1986</v>
      </c>
      <c r="B520" t="s">
        <v>15</v>
      </c>
      <c r="C520" s="1">
        <v>427</v>
      </c>
      <c r="E520" s="97" t="s">
        <v>695</v>
      </c>
      <c r="F5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20" s="4">
        <v>41820</v>
      </c>
      <c r="H520" s="4">
        <v>41886</v>
      </c>
      <c r="I520" s="80">
        <f>All_2[[#This Row],[Filled]]-All_2[[#This Row],[Vacant]]</f>
        <v>66</v>
      </c>
      <c r="J520" t="s">
        <v>1634</v>
      </c>
      <c r="L520" t="s">
        <v>1959</v>
      </c>
      <c r="M520" t="s">
        <v>636</v>
      </c>
      <c r="N520" s="4">
        <v>41851</v>
      </c>
      <c r="O520" s="4">
        <v>41856</v>
      </c>
      <c r="P520" s="80">
        <f>All_2[[#This Row],[Filled]] - All_2[[#This Row],[Interview.Date]]</f>
        <v>30</v>
      </c>
      <c r="Q520" s="80">
        <f>All_2[[#This Row],[Filled]]-All_2[[#This Row],[Date.Received]]</f>
        <v>35</v>
      </c>
      <c r="R520" s="80">
        <f>All_2[[#This Row],[Days]] - All_2[[#This Row],[Interview.to.Move.in]]</f>
        <v>36</v>
      </c>
      <c r="S520" s="80" t="str">
        <f>IF(All_2[[#This Row],[M.O.Date]]&lt;&gt;"","no","Yes")</f>
        <v>Yes</v>
      </c>
      <c r="T520" s="80" t="str">
        <f ca="1">IF(All_2[[#This Row],[Length.of.Stay]]&gt;364,"Yes","no")</f>
        <v>Yes</v>
      </c>
      <c r="V520" s="80">
        <f ca="1">_xlfn.IFS(All_2[[#This Row],[M.O.Date]] = FALSE,TODAY()-All_2[[#This Row],[Filled]],All_2[[#This Row],[Extant]] = "no",All_2[[#This Row],[M.O.Date]] - All_2[[#This Row],[Filled]])</f>
        <v>1975</v>
      </c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>
        <v>1</v>
      </c>
      <c r="AI520" s="6"/>
      <c r="AJ520" s="6"/>
      <c r="AK520" s="6"/>
      <c r="AL520" s="6"/>
      <c r="AM520" s="6"/>
      <c r="AN520" s="6"/>
      <c r="AO520" s="6">
        <v>1</v>
      </c>
      <c r="AP520" s="6"/>
      <c r="AQ520" s="6"/>
      <c r="AR520" s="6">
        <f t="shared" si="16"/>
        <v>2014</v>
      </c>
      <c r="AS520" s="6">
        <f t="shared" si="17"/>
        <v>9</v>
      </c>
    </row>
    <row r="521" spans="1:45">
      <c r="A521" t="s">
        <v>1985</v>
      </c>
      <c r="B521" t="s">
        <v>830</v>
      </c>
      <c r="C521" s="1">
        <v>313</v>
      </c>
      <c r="E521" s="97" t="s">
        <v>144</v>
      </c>
      <c r="F5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21" s="4">
        <v>41729</v>
      </c>
      <c r="H521" s="4">
        <v>41883</v>
      </c>
      <c r="I521" s="80">
        <f>All_2[[#This Row],[Filled]]-All_2[[#This Row],[Vacant]]</f>
        <v>154</v>
      </c>
      <c r="J521" t="s">
        <v>1634</v>
      </c>
      <c r="L521" t="s">
        <v>1984</v>
      </c>
      <c r="M521" t="s">
        <v>636</v>
      </c>
      <c r="N521" s="4">
        <v>41831</v>
      </c>
      <c r="O521" s="4">
        <v>41851</v>
      </c>
      <c r="P521" s="80">
        <f>All_2[[#This Row],[Filled]] - All_2[[#This Row],[Interview.Date]]</f>
        <v>32</v>
      </c>
      <c r="Q521" s="80">
        <f>All_2[[#This Row],[Filled]]-All_2[[#This Row],[Date.Received]]</f>
        <v>52</v>
      </c>
      <c r="R521" s="80">
        <f>All_2[[#This Row],[Days]] - All_2[[#This Row],[Interview.to.Move.in]]</f>
        <v>122</v>
      </c>
      <c r="S521" s="80" t="str">
        <f>IF(All_2[[#This Row],[M.O.Date]]&lt;&gt;"","no","Yes")</f>
        <v>no</v>
      </c>
      <c r="T521" s="80" t="str">
        <f ca="1">IF(All_2[[#This Row],[Length.of.Stay]]&gt;364,"Yes","no")</f>
        <v>Yes</v>
      </c>
      <c r="U521" s="4">
        <v>42643</v>
      </c>
      <c r="V521" s="80">
        <f ca="1">_xlfn.IFS(All_2[[#This Row],[M.O.Date]] = FALSE,TODAY()-All_2[[#This Row],[Filled]],All_2[[#This Row],[Extant]] = "no",All_2[[#This Row],[M.O.Date]] - All_2[[#This Row],[Filled]])</f>
        <v>760</v>
      </c>
      <c r="W521" t="s">
        <v>1123</v>
      </c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>
        <f t="shared" si="16"/>
        <v>2014</v>
      </c>
      <c r="AS521" s="6">
        <f t="shared" si="17"/>
        <v>9</v>
      </c>
    </row>
    <row r="522" spans="1:45">
      <c r="A522" t="s">
        <v>1983</v>
      </c>
      <c r="B522" t="s">
        <v>37</v>
      </c>
      <c r="C522" s="1">
        <v>101</v>
      </c>
      <c r="D522" s="1">
        <v>3210</v>
      </c>
      <c r="E522" s="97" t="s">
        <v>695</v>
      </c>
      <c r="F5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22" s="4">
        <v>41850</v>
      </c>
      <c r="H522" s="4">
        <v>41879</v>
      </c>
      <c r="I522" s="80">
        <f>All_2[[#This Row],[Filled]]-All_2[[#This Row],[Vacant]]</f>
        <v>29</v>
      </c>
      <c r="J522" t="s">
        <v>1634</v>
      </c>
      <c r="K522" s="89"/>
      <c r="L522" s="89" t="s">
        <v>6</v>
      </c>
      <c r="M522" t="s">
        <v>1734</v>
      </c>
      <c r="N522" s="131">
        <v>41815</v>
      </c>
      <c r="O522" s="131">
        <v>41816</v>
      </c>
      <c r="P522" s="80">
        <f>All_2[[#This Row],[Filled]] - All_2[[#This Row],[Interview.Date]]</f>
        <v>63</v>
      </c>
      <c r="Q522" s="80">
        <f>All_2[[#This Row],[Filled]]-All_2[[#This Row],[Date.Received]]</f>
        <v>64</v>
      </c>
      <c r="R522" s="80">
        <f>All_2[[#This Row],[Days]] - All_2[[#This Row],[Interview.to.Move.in]]</f>
        <v>-34</v>
      </c>
      <c r="S522" s="80" t="str">
        <f>IF(All_2[[#This Row],[M.O.Date]]&lt;&gt;"","no","Yes")</f>
        <v>no</v>
      </c>
      <c r="T522" s="80" t="str">
        <f ca="1">IF(All_2[[#This Row],[Length.of.Stay]]&gt;364,"Yes","no")</f>
        <v>Yes</v>
      </c>
      <c r="U522" s="4">
        <v>43083</v>
      </c>
      <c r="V522" s="80">
        <f ca="1">_xlfn.IFS(All_2[[#This Row],[M.O.Date]] = FALSE,TODAY()-All_2[[#This Row],[Filled]],All_2[[#This Row],[Extant]] = "no",All_2[[#This Row],[M.O.Date]] - All_2[[#This Row],[Filled]])</f>
        <v>1204</v>
      </c>
      <c r="W522" t="s">
        <v>1003</v>
      </c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>
        <v>1</v>
      </c>
      <c r="AJ522" s="6"/>
      <c r="AK522" s="6"/>
      <c r="AL522" s="6"/>
      <c r="AM522" s="6">
        <v>1</v>
      </c>
      <c r="AN522" s="6"/>
      <c r="AO522" s="6"/>
      <c r="AP522" s="6"/>
      <c r="AQ522" s="6"/>
      <c r="AR522" s="6">
        <f t="shared" si="16"/>
        <v>2014</v>
      </c>
      <c r="AS522" s="6">
        <f t="shared" si="17"/>
        <v>8</v>
      </c>
    </row>
    <row r="523" spans="1:45">
      <c r="A523" t="s">
        <v>1982</v>
      </c>
      <c r="B523" t="s">
        <v>37</v>
      </c>
      <c r="C523" s="1">
        <v>103</v>
      </c>
      <c r="D523" s="1">
        <v>3210</v>
      </c>
      <c r="E523" s="97" t="s">
        <v>695</v>
      </c>
      <c r="F5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23" s="4">
        <v>41820</v>
      </c>
      <c r="H523" s="4">
        <v>41872</v>
      </c>
      <c r="I523" s="80">
        <f>All_2[[#This Row],[Filled]]-All_2[[#This Row],[Vacant]]</f>
        <v>52</v>
      </c>
      <c r="J523" t="s">
        <v>1634</v>
      </c>
      <c r="K523" s="89"/>
      <c r="L523" s="89" t="s">
        <v>6</v>
      </c>
      <c r="M523" t="s">
        <v>1734</v>
      </c>
      <c r="N523" s="131">
        <v>41808</v>
      </c>
      <c r="O523" s="131">
        <v>41814</v>
      </c>
      <c r="P523" s="80">
        <f>All_2[[#This Row],[Filled]] - All_2[[#This Row],[Interview.Date]]</f>
        <v>58</v>
      </c>
      <c r="Q523" s="80">
        <f>All_2[[#This Row],[Filled]]-All_2[[#This Row],[Date.Received]]</f>
        <v>64</v>
      </c>
      <c r="R523" s="80">
        <f>All_2[[#This Row],[Days]] - All_2[[#This Row],[Interview.to.Move.in]]</f>
        <v>-6</v>
      </c>
      <c r="S523" s="80" t="str">
        <f>IF(All_2[[#This Row],[M.O.Date]]&lt;&gt;"","no","Yes")</f>
        <v>no</v>
      </c>
      <c r="T523" s="80" t="str">
        <f ca="1">IF(All_2[[#This Row],[Length.of.Stay]]&gt;364,"Yes","no")</f>
        <v>no</v>
      </c>
      <c r="U523" s="4">
        <v>42124</v>
      </c>
      <c r="V523" s="80">
        <f ca="1">_xlfn.IFS(All_2[[#This Row],[M.O.Date]] = FALSE,TODAY()-All_2[[#This Row],[Filled]],All_2[[#This Row],[Extant]] = "no",All_2[[#This Row],[M.O.Date]] - All_2[[#This Row],[Filled]])</f>
        <v>252</v>
      </c>
      <c r="W523" t="s">
        <v>1053</v>
      </c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>
        <f t="shared" si="16"/>
        <v>2014</v>
      </c>
      <c r="AS523" s="6">
        <f t="shared" si="17"/>
        <v>8</v>
      </c>
    </row>
    <row r="524" spans="1:45">
      <c r="A524" t="s">
        <v>1981</v>
      </c>
      <c r="B524" t="s">
        <v>830</v>
      </c>
      <c r="C524" s="1">
        <v>315</v>
      </c>
      <c r="E524" s="97" t="s">
        <v>144</v>
      </c>
      <c r="F5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24" s="4">
        <v>41608</v>
      </c>
      <c r="H524" s="4">
        <v>41866</v>
      </c>
      <c r="I524" s="80">
        <f>All_2[[#This Row],[Filled]]-All_2[[#This Row],[Vacant]]</f>
        <v>258</v>
      </c>
      <c r="J524" t="s">
        <v>1634</v>
      </c>
      <c r="L524" t="s">
        <v>55</v>
      </c>
      <c r="M524" t="s">
        <v>1633</v>
      </c>
      <c r="N524" s="4">
        <v>41831</v>
      </c>
      <c r="O524" s="4">
        <v>41844</v>
      </c>
      <c r="P524" s="80">
        <f>All_2[[#This Row],[Filled]] - All_2[[#This Row],[Interview.Date]]</f>
        <v>22</v>
      </c>
      <c r="Q524" s="80">
        <f>All_2[[#This Row],[Filled]]-All_2[[#This Row],[Date.Received]]</f>
        <v>35</v>
      </c>
      <c r="R524" s="80">
        <f>All_2[[#This Row],[Days]] - All_2[[#This Row],[Interview.to.Move.in]]</f>
        <v>236</v>
      </c>
      <c r="S524" s="80" t="str">
        <f>IF(All_2[[#This Row],[M.O.Date]]&lt;&gt;"","no","Yes")</f>
        <v>no</v>
      </c>
      <c r="T524" s="80" t="str">
        <f ca="1">IF(All_2[[#This Row],[Length.of.Stay]]&gt;364,"Yes","no")</f>
        <v>Yes</v>
      </c>
      <c r="U524" s="4">
        <v>43343</v>
      </c>
      <c r="V524" s="80">
        <f ca="1">_xlfn.IFS(All_2[[#This Row],[M.O.Date]] = FALSE,TODAY()-All_2[[#This Row],[Filled]],All_2[[#This Row],[Extant]] = "no",All_2[[#This Row],[M.O.Date]] - All_2[[#This Row],[Filled]])</f>
        <v>1477</v>
      </c>
      <c r="W524" t="s">
        <v>980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>
        <v>1</v>
      </c>
      <c r="AI524" s="6"/>
      <c r="AJ524" s="6"/>
      <c r="AK524" s="6"/>
      <c r="AL524" s="6"/>
      <c r="AM524" s="6">
        <v>1</v>
      </c>
      <c r="AN524" s="6"/>
      <c r="AO524" s="6"/>
      <c r="AP524" s="6"/>
      <c r="AQ524" s="6"/>
      <c r="AR524" s="6">
        <f t="shared" si="16"/>
        <v>2014</v>
      </c>
      <c r="AS524" s="6">
        <f t="shared" si="17"/>
        <v>8</v>
      </c>
    </row>
    <row r="525" spans="1:45">
      <c r="A525" t="s">
        <v>1980</v>
      </c>
      <c r="B525" t="s">
        <v>830</v>
      </c>
      <c r="C525" s="1">
        <v>415</v>
      </c>
      <c r="E525" s="97" t="s">
        <v>144</v>
      </c>
      <c r="F5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25" s="4">
        <v>41799</v>
      </c>
      <c r="H525" s="4">
        <v>41866</v>
      </c>
      <c r="I525" s="80">
        <f>All_2[[#This Row],[Filled]]-All_2[[#This Row],[Vacant]]</f>
        <v>67</v>
      </c>
      <c r="J525" t="s">
        <v>1634</v>
      </c>
      <c r="L525" t="s">
        <v>862</v>
      </c>
      <c r="M525" t="s">
        <v>1638</v>
      </c>
      <c r="N525" s="4">
        <v>41801</v>
      </c>
      <c r="O525" s="4">
        <v>41816</v>
      </c>
      <c r="P525" s="80">
        <f>All_2[[#This Row],[Filled]] - All_2[[#This Row],[Interview.Date]]</f>
        <v>50</v>
      </c>
      <c r="Q525" s="80">
        <f>All_2[[#This Row],[Filled]]-All_2[[#This Row],[Date.Received]]</f>
        <v>65</v>
      </c>
      <c r="R525" s="80">
        <f>All_2[[#This Row],[Days]] - All_2[[#This Row],[Interview.to.Move.in]]</f>
        <v>17</v>
      </c>
      <c r="S525" s="80" t="str">
        <f>IF(All_2[[#This Row],[M.O.Date]]&lt;&gt;"","no","Yes")</f>
        <v>no</v>
      </c>
      <c r="T525" s="80" t="str">
        <f ca="1">IF(All_2[[#This Row],[Length.of.Stay]]&gt;364,"Yes","no")</f>
        <v>Yes</v>
      </c>
      <c r="U525" s="4">
        <v>43205</v>
      </c>
      <c r="V525" s="80">
        <f ca="1">_xlfn.IFS(All_2[[#This Row],[M.O.Date]] = FALSE,TODAY()-All_2[[#This Row],[Filled]],All_2[[#This Row],[Extant]] = "no",All_2[[#This Row],[M.O.Date]] - All_2[[#This Row],[Filled]])</f>
        <v>1339</v>
      </c>
      <c r="W525" t="s">
        <v>980</v>
      </c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>
        <v>1</v>
      </c>
      <c r="AJ525" s="6"/>
      <c r="AK525" s="6"/>
      <c r="AL525" s="6"/>
      <c r="AM525" s="6"/>
      <c r="AN525" s="6"/>
      <c r="AO525" s="6">
        <v>1</v>
      </c>
      <c r="AP525" s="6"/>
      <c r="AQ525" s="6"/>
      <c r="AR525" s="6">
        <f t="shared" si="16"/>
        <v>2014</v>
      </c>
      <c r="AS525" s="6">
        <f t="shared" si="17"/>
        <v>8</v>
      </c>
    </row>
    <row r="526" spans="1:45">
      <c r="A526" t="s">
        <v>1979</v>
      </c>
      <c r="B526" t="s">
        <v>26</v>
      </c>
      <c r="C526" s="1">
        <v>104</v>
      </c>
      <c r="E526" s="97" t="s">
        <v>1922</v>
      </c>
      <c r="F5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26" s="4">
        <v>41851</v>
      </c>
      <c r="H526" s="4">
        <v>41866</v>
      </c>
      <c r="I526" s="80">
        <f>All_2[[#This Row],[Filled]]-All_2[[#This Row],[Vacant]]</f>
        <v>15</v>
      </c>
      <c r="J526" t="s">
        <v>1922</v>
      </c>
      <c r="L526" t="s">
        <v>685</v>
      </c>
      <c r="M526" t="s">
        <v>636</v>
      </c>
      <c r="N526" s="4">
        <v>41807</v>
      </c>
      <c r="O526" s="4">
        <v>41806</v>
      </c>
      <c r="P526" s="80">
        <f>All_2[[#This Row],[Filled]] - All_2[[#This Row],[Interview.Date]]</f>
        <v>60</v>
      </c>
      <c r="Q526" s="80">
        <f>All_2[[#This Row],[Filled]]-All_2[[#This Row],[Date.Received]]</f>
        <v>59</v>
      </c>
      <c r="R526" s="80">
        <f>All_2[[#This Row],[Days]] - All_2[[#This Row],[Interview.to.Move.in]]</f>
        <v>-45</v>
      </c>
      <c r="S526" s="80" t="str">
        <f>IF(All_2[[#This Row],[M.O.Date]]&lt;&gt;"","no","Yes")</f>
        <v>no</v>
      </c>
      <c r="T526" s="80" t="str">
        <f ca="1">IF(All_2[[#This Row],[Length.of.Stay]]&gt;364,"Yes","no")</f>
        <v>Yes</v>
      </c>
      <c r="U526" s="4">
        <v>42307</v>
      </c>
      <c r="V526" s="80">
        <f ca="1">_xlfn.IFS(All_2[[#This Row],[M.O.Date]] = FALSE,TODAY()-All_2[[#This Row],[Filled]],All_2[[#This Row],[Extant]] = "no",All_2[[#This Row],[M.O.Date]] - All_2[[#This Row],[Filled]])</f>
        <v>441</v>
      </c>
      <c r="W526" t="s">
        <v>980</v>
      </c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>
        <f t="shared" si="16"/>
        <v>2014</v>
      </c>
      <c r="AS526" s="6">
        <f t="shared" si="17"/>
        <v>8</v>
      </c>
    </row>
    <row r="527" spans="1:45">
      <c r="A527" t="s">
        <v>1978</v>
      </c>
      <c r="B527" t="s">
        <v>830</v>
      </c>
      <c r="C527" s="1">
        <v>403</v>
      </c>
      <c r="E527" s="97" t="s">
        <v>144</v>
      </c>
      <c r="F5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27" s="4">
        <v>41729</v>
      </c>
      <c r="H527" s="4">
        <v>41866</v>
      </c>
      <c r="I527" s="80">
        <f>All_2[[#This Row],[Filled]]-All_2[[#This Row],[Vacant]]</f>
        <v>137</v>
      </c>
      <c r="J527" t="s">
        <v>1634</v>
      </c>
      <c r="L527" t="s">
        <v>1977</v>
      </c>
      <c r="M527" s="89" t="s">
        <v>1950</v>
      </c>
      <c r="N527" s="4">
        <v>41801</v>
      </c>
      <c r="O527" s="4">
        <v>41809</v>
      </c>
      <c r="P527" s="80">
        <f>All_2[[#This Row],[Filled]] - All_2[[#This Row],[Interview.Date]]</f>
        <v>57</v>
      </c>
      <c r="Q527" s="80">
        <f>All_2[[#This Row],[Filled]]-All_2[[#This Row],[Date.Received]]</f>
        <v>65</v>
      </c>
      <c r="R527" s="80">
        <f>All_2[[#This Row],[Days]] - All_2[[#This Row],[Interview.to.Move.in]]</f>
        <v>80</v>
      </c>
      <c r="S527" s="80" t="str">
        <f>IF(All_2[[#This Row],[M.O.Date]]&lt;&gt;"","no","Yes")</f>
        <v>no</v>
      </c>
      <c r="T527" s="80" t="str">
        <f ca="1">IF(All_2[[#This Row],[Length.of.Stay]]&gt;364,"Yes","no")</f>
        <v>Yes</v>
      </c>
      <c r="U527" s="4">
        <v>43159</v>
      </c>
      <c r="V527" s="80">
        <f ca="1">_xlfn.IFS(All_2[[#This Row],[M.O.Date]] = FALSE,TODAY()-All_2[[#This Row],[Filled]],All_2[[#This Row],[Extant]] = "no",All_2[[#This Row],[M.O.Date]] - All_2[[#This Row],[Filled]])</f>
        <v>1293</v>
      </c>
      <c r="W527" t="s">
        <v>980</v>
      </c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>
        <v>1</v>
      </c>
      <c r="AJ527" s="6"/>
      <c r="AK527" s="6"/>
      <c r="AL527" s="6"/>
      <c r="AM527" s="6">
        <v>1</v>
      </c>
      <c r="AN527" s="6"/>
      <c r="AO527" s="6"/>
      <c r="AP527" s="6"/>
      <c r="AQ527" s="6"/>
      <c r="AR527" s="6">
        <f t="shared" si="16"/>
        <v>2014</v>
      </c>
      <c r="AS527" s="6">
        <f t="shared" si="17"/>
        <v>8</v>
      </c>
    </row>
    <row r="528" spans="1:45">
      <c r="A528" t="s">
        <v>1976</v>
      </c>
      <c r="B528" t="s">
        <v>830</v>
      </c>
      <c r="C528" s="1">
        <v>412</v>
      </c>
      <c r="E528" s="97" t="s">
        <v>144</v>
      </c>
      <c r="F5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28" s="4">
        <v>41670</v>
      </c>
      <c r="H528" s="4">
        <v>41866</v>
      </c>
      <c r="I528" s="80">
        <f>All_2[[#This Row],[Filled]]-All_2[[#This Row],[Vacant]]</f>
        <v>196</v>
      </c>
      <c r="J528" t="s">
        <v>1634</v>
      </c>
      <c r="L528" t="s">
        <v>862</v>
      </c>
      <c r="M528" t="s">
        <v>1638</v>
      </c>
      <c r="N528" s="4">
        <v>41768</v>
      </c>
      <c r="O528" s="4">
        <v>41795</v>
      </c>
      <c r="P528" s="80">
        <f>All_2[[#This Row],[Filled]] - All_2[[#This Row],[Interview.Date]]</f>
        <v>71</v>
      </c>
      <c r="Q528" s="80">
        <f>All_2[[#This Row],[Filled]]-All_2[[#This Row],[Date.Received]]</f>
        <v>98</v>
      </c>
      <c r="R528" s="80">
        <f>All_2[[#This Row],[Days]] - All_2[[#This Row],[Interview.to.Move.in]]</f>
        <v>125</v>
      </c>
      <c r="S528" s="80" t="str">
        <f>IF(All_2[[#This Row],[M.O.Date]]&lt;&gt;"","no","Yes")</f>
        <v>no</v>
      </c>
      <c r="T528" s="80" t="str">
        <f ca="1">IF(All_2[[#This Row],[Length.of.Stay]]&gt;364,"Yes","no")</f>
        <v>Yes</v>
      </c>
      <c r="U528" s="4">
        <v>42674</v>
      </c>
      <c r="V528" s="80">
        <f ca="1">_xlfn.IFS(All_2[[#This Row],[M.O.Date]] = FALSE,TODAY()-All_2[[#This Row],[Filled]],All_2[[#This Row],[Extant]] = "no",All_2[[#This Row],[M.O.Date]] - All_2[[#This Row],[Filled]])</f>
        <v>808</v>
      </c>
      <c r="W528" t="s">
        <v>980</v>
      </c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>
        <f t="shared" si="16"/>
        <v>2014</v>
      </c>
      <c r="AS528" s="6">
        <f t="shared" si="17"/>
        <v>8</v>
      </c>
    </row>
    <row r="529" spans="1:45">
      <c r="A529" t="s">
        <v>1975</v>
      </c>
      <c r="B529" t="s">
        <v>830</v>
      </c>
      <c r="C529" s="1">
        <v>312</v>
      </c>
      <c r="E529" s="97" t="s">
        <v>144</v>
      </c>
      <c r="F5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29" s="4">
        <v>41799</v>
      </c>
      <c r="H529" s="4">
        <v>41866</v>
      </c>
      <c r="I529" s="80">
        <f>All_2[[#This Row],[Filled]]-All_2[[#This Row],[Vacant]]</f>
        <v>67</v>
      </c>
      <c r="J529" t="s">
        <v>1634</v>
      </c>
      <c r="L529" t="s">
        <v>846</v>
      </c>
      <c r="M529" t="s">
        <v>1638</v>
      </c>
      <c r="N529" s="4">
        <v>41801</v>
      </c>
      <c r="O529" s="4">
        <v>41816</v>
      </c>
      <c r="P529" s="80">
        <f>All_2[[#This Row],[Filled]] - All_2[[#This Row],[Interview.Date]]</f>
        <v>50</v>
      </c>
      <c r="Q529" s="80">
        <f>All_2[[#This Row],[Filled]]-All_2[[#This Row],[Date.Received]]</f>
        <v>65</v>
      </c>
      <c r="R529" s="80">
        <f>All_2[[#This Row],[Days]] - All_2[[#This Row],[Interview.to.Move.in]]</f>
        <v>17</v>
      </c>
      <c r="S529" s="80" t="str">
        <f>IF(All_2[[#This Row],[M.O.Date]]&lt;&gt;"","no","Yes")</f>
        <v>no</v>
      </c>
      <c r="T529" s="80" t="str">
        <f ca="1">IF(All_2[[#This Row],[Length.of.Stay]]&gt;364,"Yes","no")</f>
        <v>Yes</v>
      </c>
      <c r="U529" s="4">
        <v>42369</v>
      </c>
      <c r="V529" s="80">
        <f ca="1">_xlfn.IFS(All_2[[#This Row],[M.O.Date]] = FALSE,TODAY()-All_2[[#This Row],[Filled]],All_2[[#This Row],[Extant]] = "no",All_2[[#This Row],[M.O.Date]] - All_2[[#This Row],[Filled]])</f>
        <v>503</v>
      </c>
      <c r="W529" t="s">
        <v>971</v>
      </c>
      <c r="X529" s="6"/>
      <c r="Y529" s="6"/>
      <c r="Z529" s="6">
        <v>1</v>
      </c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>
        <f t="shared" si="16"/>
        <v>2014</v>
      </c>
      <c r="AS529" s="6">
        <f t="shared" si="17"/>
        <v>8</v>
      </c>
    </row>
    <row r="530" spans="1:45">
      <c r="A530" t="s">
        <v>1974</v>
      </c>
      <c r="B530" t="s">
        <v>830</v>
      </c>
      <c r="C530" s="1">
        <v>317</v>
      </c>
      <c r="E530" s="97" t="s">
        <v>144</v>
      </c>
      <c r="F5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30" s="4">
        <v>41729</v>
      </c>
      <c r="H530" s="4">
        <v>41866</v>
      </c>
      <c r="I530" s="80">
        <f>All_2[[#This Row],[Filled]]-All_2[[#This Row],[Vacant]]</f>
        <v>137</v>
      </c>
      <c r="J530" t="s">
        <v>1634</v>
      </c>
      <c r="L530" t="s">
        <v>1884</v>
      </c>
      <c r="N530" s="4">
        <v>41801</v>
      </c>
      <c r="O530" s="4">
        <v>41809</v>
      </c>
      <c r="P530" s="80">
        <f>All_2[[#This Row],[Filled]] - All_2[[#This Row],[Interview.Date]]</f>
        <v>57</v>
      </c>
      <c r="Q530" s="80">
        <f>All_2[[#This Row],[Filled]]-All_2[[#This Row],[Date.Received]]</f>
        <v>65</v>
      </c>
      <c r="R530" s="80">
        <f>All_2[[#This Row],[Days]] - All_2[[#This Row],[Interview.to.Move.in]]</f>
        <v>80</v>
      </c>
      <c r="S530" s="80" t="str">
        <f>IF(All_2[[#This Row],[M.O.Date]]&lt;&gt;"","no","Yes")</f>
        <v>no</v>
      </c>
      <c r="T530" s="80" t="str">
        <f ca="1">IF(All_2[[#This Row],[Length.of.Stay]]&gt;364,"Yes","no")</f>
        <v>no</v>
      </c>
      <c r="U530" s="4">
        <v>42155</v>
      </c>
      <c r="V530" s="80">
        <f ca="1">_xlfn.IFS(All_2[[#This Row],[M.O.Date]] = FALSE,TODAY()-All_2[[#This Row],[Filled]],All_2[[#This Row],[Extant]] = "no",All_2[[#This Row],[M.O.Date]] - All_2[[#This Row],[Filled]])</f>
        <v>289</v>
      </c>
      <c r="W530" t="s">
        <v>980</v>
      </c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>
        <f t="shared" si="16"/>
        <v>2014</v>
      </c>
      <c r="AS530" s="6">
        <f t="shared" si="17"/>
        <v>8</v>
      </c>
    </row>
    <row r="531" spans="1:45">
      <c r="A531" t="s">
        <v>1973</v>
      </c>
      <c r="B531" t="s">
        <v>830</v>
      </c>
      <c r="C531" s="1">
        <v>411</v>
      </c>
      <c r="E531" s="97" t="s">
        <v>144</v>
      </c>
      <c r="F5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31" s="4">
        <v>41729</v>
      </c>
      <c r="H531" s="4">
        <v>41866</v>
      </c>
      <c r="I531" s="80">
        <f>All_2[[#This Row],[Filled]]-All_2[[#This Row],[Vacant]]</f>
        <v>137</v>
      </c>
      <c r="J531" t="s">
        <v>1634</v>
      </c>
      <c r="L531" t="s">
        <v>1972</v>
      </c>
      <c r="M531" t="s">
        <v>636</v>
      </c>
      <c r="N531" s="4">
        <v>41768</v>
      </c>
      <c r="O531" s="4">
        <v>41788</v>
      </c>
      <c r="P531" s="80">
        <f>All_2[[#This Row],[Filled]] - All_2[[#This Row],[Interview.Date]]</f>
        <v>78</v>
      </c>
      <c r="Q531" s="80">
        <f>All_2[[#This Row],[Filled]]-All_2[[#This Row],[Date.Received]]</f>
        <v>98</v>
      </c>
      <c r="R531" s="80">
        <f>All_2[[#This Row],[Days]] - All_2[[#This Row],[Interview.to.Move.in]]</f>
        <v>59</v>
      </c>
      <c r="S531" s="80" t="str">
        <f>IF(All_2[[#This Row],[M.O.Date]]&lt;&gt;"","no","Yes")</f>
        <v>no</v>
      </c>
      <c r="T531" s="80" t="str">
        <f ca="1">IF(All_2[[#This Row],[Length.of.Stay]]&gt;364,"Yes","no")</f>
        <v>no</v>
      </c>
      <c r="U531" s="4">
        <v>42124</v>
      </c>
      <c r="V531" s="80">
        <f ca="1">_xlfn.IFS(All_2[[#This Row],[M.O.Date]] = FALSE,TODAY()-All_2[[#This Row],[Filled]],All_2[[#This Row],[Extant]] = "no",All_2[[#This Row],[M.O.Date]] - All_2[[#This Row],[Filled]])</f>
        <v>258</v>
      </c>
      <c r="W531" t="s">
        <v>969</v>
      </c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>
        <f t="shared" si="16"/>
        <v>2014</v>
      </c>
      <c r="AS531" s="6">
        <f t="shared" si="17"/>
        <v>8</v>
      </c>
    </row>
    <row r="532" spans="1:45">
      <c r="A532" t="s">
        <v>1971</v>
      </c>
      <c r="B532" t="s">
        <v>830</v>
      </c>
      <c r="C532" s="1">
        <v>314</v>
      </c>
      <c r="E532" s="97" t="s">
        <v>144</v>
      </c>
      <c r="F5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32" s="4">
        <v>41729</v>
      </c>
      <c r="H532" s="4">
        <v>41866</v>
      </c>
      <c r="I532" s="80">
        <f>All_2[[#This Row],[Filled]]-All_2[[#This Row],[Vacant]]</f>
        <v>137</v>
      </c>
      <c r="J532" t="s">
        <v>1634</v>
      </c>
      <c r="L532" t="s">
        <v>862</v>
      </c>
      <c r="M532" t="s">
        <v>1638</v>
      </c>
      <c r="N532" s="4">
        <v>41801</v>
      </c>
      <c r="O532" s="4">
        <v>41816</v>
      </c>
      <c r="P532" s="80">
        <f>All_2[[#This Row],[Filled]] - All_2[[#This Row],[Interview.Date]]</f>
        <v>50</v>
      </c>
      <c r="Q532" s="80">
        <f>All_2[[#This Row],[Filled]]-All_2[[#This Row],[Date.Received]]</f>
        <v>65</v>
      </c>
      <c r="R532" s="80">
        <f>All_2[[#This Row],[Days]] - All_2[[#This Row],[Interview.to.Move.in]]</f>
        <v>87</v>
      </c>
      <c r="S532" s="80" t="str">
        <f>IF(All_2[[#This Row],[M.O.Date]]&lt;&gt;"","no","Yes")</f>
        <v>no</v>
      </c>
      <c r="T532" s="80" t="str">
        <f ca="1">IF(All_2[[#This Row],[Length.of.Stay]]&gt;364,"Yes","no")</f>
        <v>no</v>
      </c>
      <c r="U532" s="4">
        <v>42035</v>
      </c>
      <c r="V532" s="80">
        <f ca="1">_xlfn.IFS(All_2[[#This Row],[M.O.Date]] = FALSE,TODAY()-All_2[[#This Row],[Filled]],All_2[[#This Row],[Extant]] = "no",All_2[[#This Row],[M.O.Date]] - All_2[[#This Row],[Filled]])</f>
        <v>169</v>
      </c>
      <c r="W532" t="s">
        <v>980</v>
      </c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>
        <f t="shared" si="16"/>
        <v>2014</v>
      </c>
      <c r="AS532" s="6">
        <f t="shared" si="17"/>
        <v>8</v>
      </c>
    </row>
    <row r="533" spans="1:45">
      <c r="A533" t="s">
        <v>1970</v>
      </c>
      <c r="B533" t="s">
        <v>15</v>
      </c>
      <c r="C533" s="1">
        <v>424</v>
      </c>
      <c r="E533" s="97" t="s">
        <v>826</v>
      </c>
      <c r="F5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33" s="4">
        <v>41820</v>
      </c>
      <c r="H533" s="4">
        <v>41856</v>
      </c>
      <c r="I533" s="80">
        <f>All_2[[#This Row],[Filled]]-All_2[[#This Row],[Vacant]]</f>
        <v>36</v>
      </c>
      <c r="J533" t="s">
        <v>1634</v>
      </c>
      <c r="L533" t="s">
        <v>914</v>
      </c>
      <c r="M533" t="s">
        <v>1638</v>
      </c>
      <c r="N533" s="4">
        <v>41820</v>
      </c>
      <c r="O533" s="4">
        <v>41849</v>
      </c>
      <c r="P533" s="80">
        <f>All_2[[#This Row],[Filled]] - All_2[[#This Row],[Interview.Date]]</f>
        <v>7</v>
      </c>
      <c r="Q533" s="80">
        <f>All_2[[#This Row],[Filled]]-All_2[[#This Row],[Date.Received]]</f>
        <v>36</v>
      </c>
      <c r="R533" s="80">
        <f>All_2[[#This Row],[Days]] - All_2[[#This Row],[Interview.to.Move.in]]</f>
        <v>29</v>
      </c>
      <c r="S533" s="80" t="str">
        <f>IF(All_2[[#This Row],[M.O.Date]]&lt;&gt;"","no","Yes")</f>
        <v>no</v>
      </c>
      <c r="T533" s="80" t="str">
        <f ca="1">IF(All_2[[#This Row],[Length.of.Stay]]&gt;364,"Yes","no")</f>
        <v>Yes</v>
      </c>
      <c r="U533" s="4">
        <v>42400</v>
      </c>
      <c r="V533" s="80">
        <f ca="1">_xlfn.IFS(All_2[[#This Row],[M.O.Date]] = FALSE,TODAY()-All_2[[#This Row],[Filled]],All_2[[#This Row],[Extant]] = "no",All_2[[#This Row],[M.O.Date]] - All_2[[#This Row],[Filled]])</f>
        <v>544</v>
      </c>
      <c r="W533" t="s">
        <v>969</v>
      </c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>
        <f t="shared" si="16"/>
        <v>2014</v>
      </c>
      <c r="AS533" s="6">
        <f t="shared" si="17"/>
        <v>8</v>
      </c>
    </row>
    <row r="534" spans="1:45">
      <c r="A534" t="s">
        <v>1969</v>
      </c>
      <c r="B534" t="s">
        <v>15</v>
      </c>
      <c r="C534" s="1">
        <v>429</v>
      </c>
      <c r="E534" s="97" t="s">
        <v>826</v>
      </c>
      <c r="F5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34" s="4">
        <v>41790</v>
      </c>
      <c r="H534" s="4">
        <v>41856</v>
      </c>
      <c r="I534" s="80">
        <f>All_2[[#This Row],[Filled]]-All_2[[#This Row],[Vacant]]</f>
        <v>66</v>
      </c>
      <c r="J534" t="s">
        <v>1634</v>
      </c>
      <c r="L534" t="s">
        <v>846</v>
      </c>
      <c r="M534" t="s">
        <v>1638</v>
      </c>
      <c r="N534" s="4">
        <v>41820</v>
      </c>
      <c r="O534" s="4">
        <v>41843</v>
      </c>
      <c r="P534" s="80">
        <f>All_2[[#This Row],[Filled]] - All_2[[#This Row],[Interview.Date]]</f>
        <v>13</v>
      </c>
      <c r="Q534" s="80">
        <f>All_2[[#This Row],[Filled]]-All_2[[#This Row],[Date.Received]]</f>
        <v>36</v>
      </c>
      <c r="R534" s="80">
        <f>All_2[[#This Row],[Days]] - All_2[[#This Row],[Interview.to.Move.in]]</f>
        <v>53</v>
      </c>
      <c r="S534" s="80" t="str">
        <f>IF(All_2[[#This Row],[M.O.Date]]&lt;&gt;"","no","Yes")</f>
        <v>no</v>
      </c>
      <c r="T534" s="80" t="str">
        <f ca="1">IF(All_2[[#This Row],[Length.of.Stay]]&gt;364,"Yes","no")</f>
        <v>Yes</v>
      </c>
      <c r="U534" s="4">
        <v>42400</v>
      </c>
      <c r="V534" s="80">
        <f ca="1">_xlfn.IFS(All_2[[#This Row],[M.O.Date]] = FALSE,TODAY()-All_2[[#This Row],[Filled]],All_2[[#This Row],[Extant]] = "no",All_2[[#This Row],[M.O.Date]] - All_2[[#This Row],[Filled]])</f>
        <v>544</v>
      </c>
      <c r="W534" t="s">
        <v>969</v>
      </c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>
        <f t="shared" si="16"/>
        <v>2014</v>
      </c>
      <c r="AS534" s="6">
        <f t="shared" si="17"/>
        <v>8</v>
      </c>
    </row>
    <row r="535" spans="1:45">
      <c r="A535" t="s">
        <v>1968</v>
      </c>
      <c r="B535" t="s">
        <v>15</v>
      </c>
      <c r="C535" s="1">
        <v>527</v>
      </c>
      <c r="E535" s="97" t="s">
        <v>826</v>
      </c>
      <c r="F5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35" s="4">
        <v>41820</v>
      </c>
      <c r="H535" s="4">
        <v>41844</v>
      </c>
      <c r="I535" s="80">
        <f>All_2[[#This Row],[Filled]]-All_2[[#This Row],[Vacant]]</f>
        <v>24</v>
      </c>
      <c r="J535" t="s">
        <v>1634</v>
      </c>
      <c r="L535" t="s">
        <v>119</v>
      </c>
      <c r="M535" t="s">
        <v>1734</v>
      </c>
      <c r="N535" s="4">
        <v>41820</v>
      </c>
      <c r="O535" s="4">
        <v>41828</v>
      </c>
      <c r="P535" s="80">
        <f>All_2[[#This Row],[Filled]] - All_2[[#This Row],[Interview.Date]]</f>
        <v>16</v>
      </c>
      <c r="Q535" s="80">
        <f>All_2[[#This Row],[Filled]]-All_2[[#This Row],[Date.Received]]</f>
        <v>24</v>
      </c>
      <c r="R535" s="80">
        <f>All_2[[#This Row],[Days]] - All_2[[#This Row],[Interview.to.Move.in]]</f>
        <v>8</v>
      </c>
      <c r="S535" s="80" t="str">
        <f>IF(All_2[[#This Row],[M.O.Date]]&lt;&gt;"","no","Yes")</f>
        <v>no</v>
      </c>
      <c r="T535" s="80" t="str">
        <f ca="1">IF(All_2[[#This Row],[Length.of.Stay]]&gt;364,"Yes","no")</f>
        <v>Yes</v>
      </c>
      <c r="U535" s="4">
        <v>42855</v>
      </c>
      <c r="V535" s="80">
        <f ca="1">_xlfn.IFS(All_2[[#This Row],[M.O.Date]] = FALSE,TODAY()-All_2[[#This Row],[Filled]],All_2[[#This Row],[Extant]] = "no",All_2[[#This Row],[M.O.Date]] - All_2[[#This Row],[Filled]])</f>
        <v>1011</v>
      </c>
      <c r="W535" t="s">
        <v>980</v>
      </c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>
        <f t="shared" si="16"/>
        <v>2014</v>
      </c>
      <c r="AS535" s="6">
        <f t="shared" si="17"/>
        <v>7</v>
      </c>
    </row>
    <row r="536" spans="1:45">
      <c r="A536" t="s">
        <v>1967</v>
      </c>
      <c r="B536" t="s">
        <v>37</v>
      </c>
      <c r="C536" s="1">
        <v>305</v>
      </c>
      <c r="D536" s="1">
        <v>3210</v>
      </c>
      <c r="E536" s="97" t="s">
        <v>695</v>
      </c>
      <c r="F5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36" s="4">
        <v>41820</v>
      </c>
      <c r="H536" s="4">
        <v>41844</v>
      </c>
      <c r="I536" s="80">
        <f>All_2[[#This Row],[Filled]]-All_2[[#This Row],[Vacant]]</f>
        <v>24</v>
      </c>
      <c r="J536" t="s">
        <v>1634</v>
      </c>
      <c r="K536" s="89"/>
      <c r="L536" s="89" t="s">
        <v>6</v>
      </c>
      <c r="M536" t="s">
        <v>1734</v>
      </c>
      <c r="N536" s="131">
        <v>41816</v>
      </c>
      <c r="O536" s="131">
        <v>41816</v>
      </c>
      <c r="P536" s="80">
        <f>All_2[[#This Row],[Filled]] - All_2[[#This Row],[Interview.Date]]</f>
        <v>28</v>
      </c>
      <c r="Q536" s="80">
        <f>All_2[[#This Row],[Filled]]-All_2[[#This Row],[Date.Received]]</f>
        <v>28</v>
      </c>
      <c r="R536" s="80">
        <f>All_2[[#This Row],[Days]] - All_2[[#This Row],[Interview.to.Move.in]]</f>
        <v>-4</v>
      </c>
      <c r="S536" s="80" t="str">
        <f>IF(All_2[[#This Row],[M.O.Date]]&lt;&gt;"","no","Yes")</f>
        <v>no</v>
      </c>
      <c r="T536" s="80" t="str">
        <f ca="1">IF(All_2[[#This Row],[Length.of.Stay]]&gt;364,"Yes","no")</f>
        <v>no</v>
      </c>
      <c r="U536" s="4">
        <v>42035</v>
      </c>
      <c r="V536" s="80">
        <f ca="1">_xlfn.IFS(All_2[[#This Row],[M.O.Date]] = FALSE,TODAY()-All_2[[#This Row],[Filled]],All_2[[#This Row],[Extant]] = "no",All_2[[#This Row],[M.O.Date]] - All_2[[#This Row],[Filled]])</f>
        <v>191</v>
      </c>
      <c r="W536" t="s">
        <v>969</v>
      </c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>
        <f t="shared" si="16"/>
        <v>2014</v>
      </c>
      <c r="AS536" s="6">
        <f t="shared" si="17"/>
        <v>7</v>
      </c>
    </row>
    <row r="537" spans="1:45">
      <c r="A537" t="s">
        <v>1966</v>
      </c>
      <c r="B537" t="s">
        <v>37</v>
      </c>
      <c r="C537" s="1">
        <v>204</v>
      </c>
      <c r="D537" s="1">
        <v>3210</v>
      </c>
      <c r="E537" s="97" t="s">
        <v>695</v>
      </c>
      <c r="F5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37" s="4">
        <v>41820</v>
      </c>
      <c r="H537" s="4">
        <v>41844</v>
      </c>
      <c r="I537" s="80">
        <f>All_2[[#This Row],[Filled]]-All_2[[#This Row],[Vacant]]</f>
        <v>24</v>
      </c>
      <c r="J537" t="s">
        <v>1634</v>
      </c>
      <c r="K537" s="89"/>
      <c r="L537" s="89" t="s">
        <v>6</v>
      </c>
      <c r="M537" t="s">
        <v>1734</v>
      </c>
      <c r="N537" s="131">
        <v>41802</v>
      </c>
      <c r="O537" s="131">
        <v>41802</v>
      </c>
      <c r="P537" s="80">
        <f>All_2[[#This Row],[Filled]] - All_2[[#This Row],[Interview.Date]]</f>
        <v>42</v>
      </c>
      <c r="Q537" s="80">
        <f>All_2[[#This Row],[Filled]]-All_2[[#This Row],[Date.Received]]</f>
        <v>42</v>
      </c>
      <c r="R537" s="80">
        <f>All_2[[#This Row],[Days]] - All_2[[#This Row],[Interview.to.Move.in]]</f>
        <v>-18</v>
      </c>
      <c r="S537" s="80" t="str">
        <f>IF(All_2[[#This Row],[M.O.Date]]&lt;&gt;"","no","Yes")</f>
        <v>Yes</v>
      </c>
      <c r="T537" s="80" t="str">
        <f ca="1">IF(All_2[[#This Row],[Length.of.Stay]]&gt;364,"Yes","no")</f>
        <v>Yes</v>
      </c>
      <c r="V537" s="80">
        <f ca="1">_xlfn.IFS(All_2[[#This Row],[M.O.Date]] = FALSE,TODAY()-All_2[[#This Row],[Filled]],All_2[[#This Row],[Extant]] = "no",All_2[[#This Row],[M.O.Date]] - All_2[[#This Row],[Filled]])</f>
        <v>2017</v>
      </c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>
        <v>1</v>
      </c>
      <c r="AI537" s="6"/>
      <c r="AJ537" s="6"/>
      <c r="AK537" s="6"/>
      <c r="AL537" s="6"/>
      <c r="AM537" s="6">
        <v>1</v>
      </c>
      <c r="AN537" s="6"/>
      <c r="AO537" s="6"/>
      <c r="AP537" s="6"/>
      <c r="AQ537" s="6"/>
      <c r="AR537" s="6">
        <f t="shared" si="16"/>
        <v>2014</v>
      </c>
      <c r="AS537" s="6">
        <f t="shared" si="17"/>
        <v>7</v>
      </c>
    </row>
    <row r="538" spans="1:45">
      <c r="A538" t="s">
        <v>1965</v>
      </c>
      <c r="B538" t="s">
        <v>15</v>
      </c>
      <c r="C538" s="1">
        <v>308</v>
      </c>
      <c r="E538" s="97" t="s">
        <v>695</v>
      </c>
      <c r="F5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38" s="4">
        <v>41820</v>
      </c>
      <c r="H538" s="4">
        <v>41842</v>
      </c>
      <c r="I538" s="80">
        <f>All_2[[#This Row],[Filled]]-All_2[[#This Row],[Vacant]]</f>
        <v>22</v>
      </c>
      <c r="J538" t="s">
        <v>1634</v>
      </c>
      <c r="L538" t="s">
        <v>6</v>
      </c>
      <c r="M538" t="s">
        <v>1734</v>
      </c>
      <c r="N538" s="4">
        <v>41801</v>
      </c>
      <c r="O538" s="4">
        <v>41814</v>
      </c>
      <c r="P538" s="80">
        <f>All_2[[#This Row],[Filled]] - All_2[[#This Row],[Interview.Date]]</f>
        <v>28</v>
      </c>
      <c r="Q538" s="80">
        <f>All_2[[#This Row],[Filled]]-All_2[[#This Row],[Date.Received]]</f>
        <v>41</v>
      </c>
      <c r="R538" s="80">
        <f>All_2[[#This Row],[Days]] - All_2[[#This Row],[Interview.to.Move.in]]</f>
        <v>-6</v>
      </c>
      <c r="S538" s="80" t="str">
        <f>IF(All_2[[#This Row],[M.O.Date]]&lt;&gt;"","no","Yes")</f>
        <v>no</v>
      </c>
      <c r="T538" s="80" t="str">
        <f ca="1">IF(All_2[[#This Row],[Length.of.Stay]]&gt;364,"Yes","no")</f>
        <v>Yes</v>
      </c>
      <c r="U538" s="4">
        <v>42582</v>
      </c>
      <c r="V538" s="80">
        <f ca="1">_xlfn.IFS(All_2[[#This Row],[M.O.Date]] = FALSE,TODAY()-All_2[[#This Row],[Filled]],All_2[[#This Row],[Extant]] = "no",All_2[[#This Row],[M.O.Date]] - All_2[[#This Row],[Filled]])</f>
        <v>740</v>
      </c>
      <c r="W538" t="s">
        <v>980</v>
      </c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>
        <f t="shared" si="16"/>
        <v>2014</v>
      </c>
      <c r="AS538" s="6">
        <f t="shared" si="17"/>
        <v>7</v>
      </c>
    </row>
    <row r="539" spans="1:45">
      <c r="A539" t="s">
        <v>1964</v>
      </c>
      <c r="B539" t="s">
        <v>832</v>
      </c>
      <c r="C539" s="1" t="s">
        <v>965</v>
      </c>
      <c r="E539" s="97" t="s">
        <v>833</v>
      </c>
      <c r="F5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539" s="4">
        <v>41744</v>
      </c>
      <c r="H539" s="4">
        <v>41821</v>
      </c>
      <c r="I539" s="80">
        <f>All_2[[#This Row],[Filled]]-All_2[[#This Row],[Vacant]]</f>
        <v>77</v>
      </c>
      <c r="J539" t="s">
        <v>1634</v>
      </c>
      <c r="L539" t="s">
        <v>862</v>
      </c>
      <c r="M539" t="s">
        <v>1638</v>
      </c>
      <c r="N539" s="4">
        <v>41696</v>
      </c>
      <c r="O539" s="4">
        <v>41712</v>
      </c>
      <c r="P539" s="80">
        <f>All_2[[#This Row],[Filled]] - All_2[[#This Row],[Interview.Date]]</f>
        <v>109</v>
      </c>
      <c r="Q539" s="80">
        <f>All_2[[#This Row],[Filled]]-All_2[[#This Row],[Date.Received]]</f>
        <v>125</v>
      </c>
      <c r="R539" s="80">
        <f>All_2[[#This Row],[Days]] - All_2[[#This Row],[Interview.to.Move.in]]</f>
        <v>-32</v>
      </c>
      <c r="S539" s="80" t="str">
        <f>IF(All_2[[#This Row],[M.O.Date]]&lt;&gt;"","no","Yes")</f>
        <v>no</v>
      </c>
      <c r="T539" s="80" t="str">
        <f ca="1">IF(All_2[[#This Row],[Length.of.Stay]]&gt;364,"Yes","no")</f>
        <v>Yes</v>
      </c>
      <c r="U539" s="4">
        <v>42460</v>
      </c>
      <c r="V539" s="80">
        <f ca="1">_xlfn.IFS(All_2[[#This Row],[M.O.Date]] = FALSE,TODAY()-All_2[[#This Row],[Filled]],All_2[[#This Row],[Extant]] = "no",All_2[[#This Row],[M.O.Date]] - All_2[[#This Row],[Filled]])</f>
        <v>639</v>
      </c>
      <c r="W539" t="s">
        <v>980</v>
      </c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>
        <f t="shared" si="16"/>
        <v>2014</v>
      </c>
      <c r="AS539" s="6">
        <f t="shared" si="17"/>
        <v>7</v>
      </c>
    </row>
    <row r="540" spans="1:45">
      <c r="A540" t="s">
        <v>1963</v>
      </c>
      <c r="B540" t="s">
        <v>37</v>
      </c>
      <c r="C540" s="1">
        <v>303</v>
      </c>
      <c r="D540" s="1">
        <v>3210</v>
      </c>
      <c r="E540" s="97" t="s">
        <v>695</v>
      </c>
      <c r="F5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0" s="4">
        <v>41790</v>
      </c>
      <c r="H540" s="4">
        <v>41814</v>
      </c>
      <c r="I540" s="80">
        <f>All_2[[#This Row],[Filled]]-All_2[[#This Row],[Vacant]]</f>
        <v>24</v>
      </c>
      <c r="J540" t="s">
        <v>1634</v>
      </c>
      <c r="K540" s="89"/>
      <c r="L540" s="89" t="s">
        <v>1959</v>
      </c>
      <c r="M540" t="s">
        <v>636</v>
      </c>
      <c r="N540" s="131">
        <v>41778</v>
      </c>
      <c r="O540" s="131">
        <v>41779</v>
      </c>
      <c r="P540" s="80">
        <f>All_2[[#This Row],[Filled]] - All_2[[#This Row],[Interview.Date]]</f>
        <v>35</v>
      </c>
      <c r="Q540" s="80">
        <f>All_2[[#This Row],[Filled]]-All_2[[#This Row],[Date.Received]]</f>
        <v>36</v>
      </c>
      <c r="R540" s="80">
        <f>All_2[[#This Row],[Days]] - All_2[[#This Row],[Interview.to.Move.in]]</f>
        <v>-11</v>
      </c>
      <c r="S540" s="80" t="str">
        <f>IF(All_2[[#This Row],[M.O.Date]]&lt;&gt;"","no","Yes")</f>
        <v>no</v>
      </c>
      <c r="T540" s="80" t="str">
        <f ca="1">IF(All_2[[#This Row],[Length.of.Stay]]&gt;364,"Yes","no")</f>
        <v>Yes</v>
      </c>
      <c r="U540" s="4">
        <v>42338</v>
      </c>
      <c r="V540" s="80">
        <f ca="1">_xlfn.IFS(All_2[[#This Row],[M.O.Date]] = FALSE,TODAY()-All_2[[#This Row],[Filled]],All_2[[#This Row],[Extant]] = "no",All_2[[#This Row],[M.O.Date]] - All_2[[#This Row],[Filled]])</f>
        <v>524</v>
      </c>
      <c r="W540" t="s">
        <v>53</v>
      </c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>
        <f t="shared" si="16"/>
        <v>2014</v>
      </c>
      <c r="AS540" s="6">
        <f t="shared" si="17"/>
        <v>6</v>
      </c>
    </row>
    <row r="541" spans="1:45">
      <c r="A541" t="s">
        <v>1962</v>
      </c>
      <c r="B541" t="s">
        <v>15</v>
      </c>
      <c r="C541" s="1">
        <v>518</v>
      </c>
      <c r="E541" s="97" t="s">
        <v>835</v>
      </c>
      <c r="F5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1" s="4">
        <v>41759</v>
      </c>
      <c r="H541" s="4">
        <v>41805</v>
      </c>
      <c r="I541" s="80">
        <f>All_2[[#This Row],[Filled]]-All_2[[#This Row],[Vacant]]</f>
        <v>46</v>
      </c>
      <c r="J541" t="s">
        <v>835</v>
      </c>
      <c r="L541" t="s">
        <v>1822</v>
      </c>
      <c r="M541" t="s">
        <v>835</v>
      </c>
      <c r="N541" s="4">
        <v>41743</v>
      </c>
      <c r="O541" s="4">
        <v>41799</v>
      </c>
      <c r="P541" s="80">
        <f>All_2[[#This Row],[Filled]] - All_2[[#This Row],[Interview.Date]]</f>
        <v>6</v>
      </c>
      <c r="Q541" s="80">
        <f>All_2[[#This Row],[Filled]]-All_2[[#This Row],[Date.Received]]</f>
        <v>62</v>
      </c>
      <c r="R541" s="80">
        <f>All_2[[#This Row],[Days]] - All_2[[#This Row],[Interview.to.Move.in]]</f>
        <v>40</v>
      </c>
      <c r="S541" s="80" t="str">
        <f>IF(All_2[[#This Row],[M.O.Date]]&lt;&gt;"","no","Yes")</f>
        <v>Yes</v>
      </c>
      <c r="T541" s="80" t="str">
        <f ca="1">IF(All_2[[#This Row],[Length.of.Stay]]&gt;364,"Yes","no")</f>
        <v>Yes</v>
      </c>
      <c r="V541" s="80">
        <f ca="1">_xlfn.IFS(All_2[[#This Row],[M.O.Date]] = FALSE,TODAY()-All_2[[#This Row],[Filled]],All_2[[#This Row],[Extant]] = "no",All_2[[#This Row],[M.O.Date]] - All_2[[#This Row],[Filled]])</f>
        <v>2056</v>
      </c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>
        <v>1</v>
      </c>
      <c r="AJ541" s="6"/>
      <c r="AK541" s="6"/>
      <c r="AL541" s="6"/>
      <c r="AM541" s="6"/>
      <c r="AN541" s="6"/>
      <c r="AO541" s="6">
        <v>1</v>
      </c>
      <c r="AP541" s="6"/>
      <c r="AQ541" s="6"/>
      <c r="AR541" s="6">
        <f t="shared" si="16"/>
        <v>2014</v>
      </c>
      <c r="AS541" s="6">
        <f t="shared" si="17"/>
        <v>6</v>
      </c>
    </row>
    <row r="542" spans="1:45">
      <c r="A542" s="126" t="s">
        <v>1961</v>
      </c>
      <c r="B542" t="s">
        <v>15</v>
      </c>
      <c r="C542" s="133">
        <v>421</v>
      </c>
      <c r="D542" s="133"/>
      <c r="E542" s="97" t="s">
        <v>695</v>
      </c>
      <c r="F5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2" s="132">
        <v>41790</v>
      </c>
      <c r="H542" s="132">
        <v>41802</v>
      </c>
      <c r="I542" s="80">
        <f>All_2[[#This Row],[Filled]]-All_2[[#This Row],[Vacant]]</f>
        <v>12</v>
      </c>
      <c r="J542" s="126" t="s">
        <v>1634</v>
      </c>
      <c r="K542" s="126"/>
      <c r="L542" s="126" t="s">
        <v>6</v>
      </c>
      <c r="M542" t="s">
        <v>1734</v>
      </c>
      <c r="N542" s="132">
        <v>41778</v>
      </c>
      <c r="O542" s="132">
        <v>41779</v>
      </c>
      <c r="P542" s="80">
        <f>All_2[[#This Row],[Filled]] - All_2[[#This Row],[Interview.Date]]</f>
        <v>23</v>
      </c>
      <c r="Q542" s="80">
        <f>All_2[[#This Row],[Filled]]-All_2[[#This Row],[Date.Received]]</f>
        <v>24</v>
      </c>
      <c r="R542" s="80">
        <f>All_2[[#This Row],[Days]] - All_2[[#This Row],[Interview.to.Move.in]]</f>
        <v>-11</v>
      </c>
      <c r="S542" s="80" t="str">
        <f>IF(All_2[[#This Row],[M.O.Date]]&lt;&gt;"","no","Yes")</f>
        <v>no</v>
      </c>
      <c r="T542" s="80" t="str">
        <f ca="1">IF(All_2[[#This Row],[Length.of.Stay]]&gt;364,"Yes","no")</f>
        <v>no</v>
      </c>
      <c r="U542" s="132">
        <v>42124</v>
      </c>
      <c r="V542" s="80">
        <f ca="1">_xlfn.IFS(All_2[[#This Row],[M.O.Date]] = FALSE,TODAY()-All_2[[#This Row],[Filled]],All_2[[#This Row],[Extant]] = "no",All_2[[#This Row],[M.O.Date]] - All_2[[#This Row],[Filled]])</f>
        <v>322</v>
      </c>
      <c r="W542" t="s">
        <v>971</v>
      </c>
      <c r="X542" s="6"/>
      <c r="Y542" s="6"/>
      <c r="Z542" s="6">
        <v>1</v>
      </c>
      <c r="AA542" s="6"/>
      <c r="AB542" s="6"/>
      <c r="AC542" s="6"/>
      <c r="AD542" s="6"/>
      <c r="AE542" s="6"/>
      <c r="AF542" s="6"/>
      <c r="AG542" s="6">
        <v>1</v>
      </c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>
        <f t="shared" si="16"/>
        <v>2014</v>
      </c>
      <c r="AS542" s="6">
        <f t="shared" si="17"/>
        <v>6</v>
      </c>
    </row>
    <row r="543" spans="1:45">
      <c r="A543" t="s">
        <v>1960</v>
      </c>
      <c r="B543" t="s">
        <v>15</v>
      </c>
      <c r="C543" s="1">
        <v>501</v>
      </c>
      <c r="E543" s="97" t="s">
        <v>695</v>
      </c>
      <c r="F5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3" s="4">
        <v>41759</v>
      </c>
      <c r="H543" s="4">
        <v>41802</v>
      </c>
      <c r="I543" s="80">
        <f>All_2[[#This Row],[Filled]]-All_2[[#This Row],[Vacant]]</f>
        <v>43</v>
      </c>
      <c r="J543" t="s">
        <v>1634</v>
      </c>
      <c r="L543" t="s">
        <v>1959</v>
      </c>
      <c r="M543" t="s">
        <v>636</v>
      </c>
      <c r="N543" s="4">
        <v>41779</v>
      </c>
      <c r="O543" s="4">
        <v>41779</v>
      </c>
      <c r="P543" s="80">
        <f>All_2[[#This Row],[Filled]] - All_2[[#This Row],[Interview.Date]]</f>
        <v>23</v>
      </c>
      <c r="Q543" s="80">
        <f>All_2[[#This Row],[Filled]]-All_2[[#This Row],[Date.Received]]</f>
        <v>23</v>
      </c>
      <c r="R543" s="80">
        <f>All_2[[#This Row],[Days]] - All_2[[#This Row],[Interview.to.Move.in]]</f>
        <v>20</v>
      </c>
      <c r="S543" s="80" t="str">
        <f>IF(All_2[[#This Row],[M.O.Date]]&lt;&gt;"","no","Yes")</f>
        <v>no</v>
      </c>
      <c r="T543" s="80" t="str">
        <f ca="1">IF(All_2[[#This Row],[Length.of.Stay]]&gt;364,"Yes","no")</f>
        <v>no</v>
      </c>
      <c r="U543" s="4">
        <v>41943</v>
      </c>
      <c r="V543" s="80">
        <f ca="1">_xlfn.IFS(All_2[[#This Row],[M.O.Date]] = FALSE,TODAY()-All_2[[#This Row],[Filled]],All_2[[#This Row],[Extant]] = "no",All_2[[#This Row],[M.O.Date]] - All_2[[#This Row],[Filled]])</f>
        <v>141</v>
      </c>
      <c r="W543" t="s">
        <v>1123</v>
      </c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>
        <f t="shared" si="16"/>
        <v>2014</v>
      </c>
      <c r="AS543" s="6">
        <f t="shared" si="17"/>
        <v>6</v>
      </c>
    </row>
    <row r="544" spans="1:45">
      <c r="A544" s="126" t="s">
        <v>1816</v>
      </c>
      <c r="B544" t="s">
        <v>37</v>
      </c>
      <c r="C544" s="133">
        <v>207</v>
      </c>
      <c r="D544" s="1">
        <v>3210</v>
      </c>
      <c r="E544" s="97" t="s">
        <v>695</v>
      </c>
      <c r="F5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4" s="132">
        <v>41790</v>
      </c>
      <c r="H544" s="132">
        <v>41800</v>
      </c>
      <c r="I544" s="80">
        <f>All_2[[#This Row],[Filled]]-All_2[[#This Row],[Vacant]]</f>
        <v>10</v>
      </c>
      <c r="J544" s="126" t="s">
        <v>1634</v>
      </c>
      <c r="K544" s="135"/>
      <c r="L544" s="135" t="s">
        <v>6</v>
      </c>
      <c r="M544" t="s">
        <v>1734</v>
      </c>
      <c r="N544" s="134">
        <v>41775</v>
      </c>
      <c r="O544" s="134">
        <v>41779</v>
      </c>
      <c r="P544" s="80">
        <f>All_2[[#This Row],[Filled]] - All_2[[#This Row],[Interview.Date]]</f>
        <v>21</v>
      </c>
      <c r="Q544" s="80">
        <f>All_2[[#This Row],[Filled]]-All_2[[#This Row],[Date.Received]]</f>
        <v>25</v>
      </c>
      <c r="R544" s="80">
        <f>All_2[[#This Row],[Days]] - All_2[[#This Row],[Interview.to.Move.in]]</f>
        <v>-11</v>
      </c>
      <c r="S544" s="80" t="str">
        <f>IF(All_2[[#This Row],[M.O.Date]]&lt;&gt;"","no","Yes")</f>
        <v>no</v>
      </c>
      <c r="T544" s="80" t="str">
        <f ca="1">IF(All_2[[#This Row],[Length.of.Stay]]&gt;364,"Yes","no")</f>
        <v>no</v>
      </c>
      <c r="U544" s="132">
        <v>41943</v>
      </c>
      <c r="V544" s="80">
        <f ca="1">_xlfn.IFS(All_2[[#This Row],[M.O.Date]] = FALSE,TODAY()-All_2[[#This Row],[Filled]],All_2[[#This Row],[Extant]] = "no",All_2[[#This Row],[M.O.Date]] - All_2[[#This Row],[Filled]])</f>
        <v>143</v>
      </c>
      <c r="W544" t="s">
        <v>1003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>
        <f t="shared" si="16"/>
        <v>2014</v>
      </c>
      <c r="AS544" s="6">
        <f t="shared" si="17"/>
        <v>6</v>
      </c>
    </row>
    <row r="545" spans="1:45">
      <c r="A545" t="s">
        <v>1958</v>
      </c>
      <c r="B545" t="s">
        <v>26</v>
      </c>
      <c r="C545" s="1">
        <v>313</v>
      </c>
      <c r="E545" s="97" t="s">
        <v>1922</v>
      </c>
      <c r="F5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5" s="4">
        <v>41729</v>
      </c>
      <c r="H545" s="4">
        <v>41791</v>
      </c>
      <c r="I545" s="80">
        <f>All_2[[#This Row],[Filled]]-All_2[[#This Row],[Vacant]]</f>
        <v>62</v>
      </c>
      <c r="J545" t="s">
        <v>1922</v>
      </c>
      <c r="L545" t="s">
        <v>685</v>
      </c>
      <c r="M545" t="s">
        <v>636</v>
      </c>
      <c r="N545" s="4">
        <v>41757</v>
      </c>
      <c r="O545" s="4">
        <v>41759</v>
      </c>
      <c r="P545" s="80">
        <f>All_2[[#This Row],[Filled]] - All_2[[#This Row],[Interview.Date]]</f>
        <v>32</v>
      </c>
      <c r="Q545" s="80">
        <f>All_2[[#This Row],[Filled]]-All_2[[#This Row],[Date.Received]]</f>
        <v>34</v>
      </c>
      <c r="R545" s="80">
        <f>All_2[[#This Row],[Days]] - All_2[[#This Row],[Interview.to.Move.in]]</f>
        <v>30</v>
      </c>
      <c r="S545" s="80" t="str">
        <f>IF(All_2[[#This Row],[M.O.Date]]&lt;&gt;"","no","Yes")</f>
        <v>no</v>
      </c>
      <c r="T545" s="80" t="str">
        <f ca="1">IF(All_2[[#This Row],[Length.of.Stay]]&gt;364,"Yes","no")</f>
        <v>Yes</v>
      </c>
      <c r="U545" s="4">
        <v>42460</v>
      </c>
      <c r="V545" s="80">
        <f ca="1">_xlfn.IFS(All_2[[#This Row],[M.O.Date]] = FALSE,TODAY()-All_2[[#This Row],[Filled]],All_2[[#This Row],[Extant]] = "no",All_2[[#This Row],[M.O.Date]] - All_2[[#This Row],[Filled]])</f>
        <v>669</v>
      </c>
      <c r="W545" t="s">
        <v>969</v>
      </c>
      <c r="X545" s="6"/>
      <c r="Y545" s="6">
        <v>1</v>
      </c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>
        <f t="shared" si="16"/>
        <v>2014</v>
      </c>
      <c r="AS545" s="6">
        <f t="shared" si="17"/>
        <v>6</v>
      </c>
    </row>
    <row r="546" spans="1:45">
      <c r="A546" t="s">
        <v>1957</v>
      </c>
      <c r="B546" t="s">
        <v>821</v>
      </c>
      <c r="C546" s="1">
        <v>1483</v>
      </c>
      <c r="E546" s="97" t="s">
        <v>833</v>
      </c>
      <c r="F5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546" s="4">
        <v>41729</v>
      </c>
      <c r="H546" s="4">
        <v>41778</v>
      </c>
      <c r="I546" s="80">
        <f>All_2[[#This Row],[Filled]]-All_2[[#This Row],[Vacant]]</f>
        <v>49</v>
      </c>
      <c r="J546" t="s">
        <v>144</v>
      </c>
      <c r="N546" s="4"/>
      <c r="O546" s="4"/>
      <c r="P546" s="80"/>
      <c r="Q546" s="80"/>
      <c r="R546" s="80"/>
      <c r="S546" s="80" t="str">
        <f>IF(All_2[[#This Row],[M.O.Date]]&lt;&gt;"","no","Yes")</f>
        <v>no</v>
      </c>
      <c r="T546" s="80" t="str">
        <f ca="1">IF(All_2[[#This Row],[Length.of.Stay]]&gt;364,"Yes","no")</f>
        <v>Yes</v>
      </c>
      <c r="U546" s="4">
        <v>42825</v>
      </c>
      <c r="V546" s="80">
        <f ca="1">_xlfn.IFS(All_2[[#This Row],[M.O.Date]] = FALSE,TODAY()-All_2[[#This Row],[Filled]],All_2[[#This Row],[Extant]] = "no",All_2[[#This Row],[M.O.Date]] - All_2[[#This Row],[Filled]])</f>
        <v>1047</v>
      </c>
      <c r="W546" t="s">
        <v>969</v>
      </c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>
        <f t="shared" si="16"/>
        <v>2014</v>
      </c>
      <c r="AS546" s="6">
        <f t="shared" si="17"/>
        <v>5</v>
      </c>
    </row>
    <row r="547" spans="1:45">
      <c r="A547" t="s">
        <v>1956</v>
      </c>
      <c r="B547" t="s">
        <v>15</v>
      </c>
      <c r="C547" s="1">
        <v>520</v>
      </c>
      <c r="E547" s="97" t="s">
        <v>695</v>
      </c>
      <c r="F5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7" s="4">
        <v>41759</v>
      </c>
      <c r="H547" s="4">
        <v>41774</v>
      </c>
      <c r="I547" s="80">
        <f>All_2[[#This Row],[Filled]]-All_2[[#This Row],[Vacant]]</f>
        <v>15</v>
      </c>
      <c r="J547" t="s">
        <v>1634</v>
      </c>
      <c r="L547" t="s">
        <v>6</v>
      </c>
      <c r="M547" t="s">
        <v>1734</v>
      </c>
      <c r="N547" s="4">
        <v>41750</v>
      </c>
      <c r="O547" s="4">
        <v>41751</v>
      </c>
      <c r="P547" s="80">
        <f>All_2[[#This Row],[Filled]] - All_2[[#This Row],[Interview.Date]]</f>
        <v>23</v>
      </c>
      <c r="Q547" s="80">
        <f>All_2[[#This Row],[Filled]]-All_2[[#This Row],[Date.Received]]</f>
        <v>24</v>
      </c>
      <c r="R547" s="80">
        <f>All_2[[#This Row],[Days]] - All_2[[#This Row],[Interview.to.Move.in]]</f>
        <v>-8</v>
      </c>
      <c r="S547" s="80" t="str">
        <f>IF(All_2[[#This Row],[M.O.Date]]&lt;&gt;"","no","Yes")</f>
        <v>no</v>
      </c>
      <c r="T547" s="80" t="str">
        <f ca="1">IF(All_2[[#This Row],[Length.of.Stay]]&gt;364,"Yes","no")</f>
        <v>Yes</v>
      </c>
      <c r="U547" s="4">
        <v>42521</v>
      </c>
      <c r="V547" s="80">
        <f ca="1">_xlfn.IFS(All_2[[#This Row],[M.O.Date]] = FALSE,TODAY()-All_2[[#This Row],[Filled]],All_2[[#This Row],[Extant]] = "no",All_2[[#This Row],[M.O.Date]] - All_2[[#This Row],[Filled]])</f>
        <v>747</v>
      </c>
      <c r="W547" t="s">
        <v>969</v>
      </c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>
        <f t="shared" si="16"/>
        <v>2014</v>
      </c>
      <c r="AS547" s="6">
        <f t="shared" si="17"/>
        <v>5</v>
      </c>
    </row>
    <row r="548" spans="1:45">
      <c r="A548" t="s">
        <v>1955</v>
      </c>
      <c r="B548" t="s">
        <v>26</v>
      </c>
      <c r="C548" s="1">
        <v>221</v>
      </c>
      <c r="E548" s="97" t="s">
        <v>966</v>
      </c>
      <c r="F5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8" s="4">
        <v>41698</v>
      </c>
      <c r="H548" s="4">
        <v>41774</v>
      </c>
      <c r="I548" s="80">
        <f>All_2[[#This Row],[Filled]]-All_2[[#This Row],[Vacant]]</f>
        <v>76</v>
      </c>
      <c r="J548" t="s">
        <v>1941</v>
      </c>
      <c r="L548" t="s">
        <v>1954</v>
      </c>
      <c r="M548" t="s">
        <v>1953</v>
      </c>
      <c r="O548" s="4">
        <v>41736</v>
      </c>
      <c r="P548" s="80">
        <f>All_2[[#This Row],[Filled]] - All_2[[#This Row],[Interview.Date]]</f>
        <v>38</v>
      </c>
      <c r="Q548" s="80"/>
      <c r="R548" s="80">
        <f>All_2[[#This Row],[Days]] - All_2[[#This Row],[Interview.to.Move.in]]</f>
        <v>38</v>
      </c>
      <c r="S548" s="80" t="str">
        <f>IF(All_2[[#This Row],[M.O.Date]]&lt;&gt;"","no","Yes")</f>
        <v>no</v>
      </c>
      <c r="T548" s="80" t="str">
        <f ca="1">IF(All_2[[#This Row],[Length.of.Stay]]&gt;364,"Yes","no")</f>
        <v>Yes</v>
      </c>
      <c r="U548" s="4">
        <v>42978</v>
      </c>
      <c r="V548" s="80">
        <f ca="1">_xlfn.IFS(All_2[[#This Row],[M.O.Date]] = FALSE,TODAY()-All_2[[#This Row],[Filled]],All_2[[#This Row],[Extant]] = "no",All_2[[#This Row],[M.O.Date]] - All_2[[#This Row],[Filled]])</f>
        <v>1204</v>
      </c>
      <c r="W548" t="s">
        <v>980</v>
      </c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>
        <f t="shared" si="16"/>
        <v>2014</v>
      </c>
      <c r="AS548" s="6">
        <f t="shared" si="17"/>
        <v>5</v>
      </c>
    </row>
    <row r="549" spans="1:45">
      <c r="A549" t="s">
        <v>1952</v>
      </c>
      <c r="B549" t="s">
        <v>26</v>
      </c>
      <c r="C549" s="1">
        <v>104</v>
      </c>
      <c r="E549" s="97" t="s">
        <v>966</v>
      </c>
      <c r="F5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49" s="4">
        <v>41759</v>
      </c>
      <c r="H549" s="4">
        <v>41774</v>
      </c>
      <c r="I549" s="80">
        <f>All_2[[#This Row],[Filled]]-All_2[[#This Row],[Vacant]]</f>
        <v>15</v>
      </c>
      <c r="J549" t="s">
        <v>1941</v>
      </c>
      <c r="L549" t="s">
        <v>1951</v>
      </c>
      <c r="M549" s="89" t="s">
        <v>1950</v>
      </c>
      <c r="O549" s="4">
        <v>41736</v>
      </c>
      <c r="P549" s="80">
        <f>All_2[[#This Row],[Filled]] - All_2[[#This Row],[Interview.Date]]</f>
        <v>38</v>
      </c>
      <c r="Q549" s="80"/>
      <c r="R549" s="80">
        <f>All_2[[#This Row],[Days]] - All_2[[#This Row],[Interview.to.Move.in]]</f>
        <v>-23</v>
      </c>
      <c r="S549" s="80" t="str">
        <f>IF(All_2[[#This Row],[M.O.Date]]&lt;&gt;"","no","Yes")</f>
        <v>no</v>
      </c>
      <c r="T549" s="80" t="str">
        <f ca="1">IF(All_2[[#This Row],[Length.of.Stay]]&gt;364,"Yes","no")</f>
        <v>no</v>
      </c>
      <c r="U549" s="4">
        <v>41851</v>
      </c>
      <c r="V549" s="80">
        <f ca="1">_xlfn.IFS(All_2[[#This Row],[M.O.Date]] = FALSE,TODAY()-All_2[[#This Row],[Filled]],All_2[[#This Row],[Extant]] = "no",All_2[[#This Row],[M.O.Date]] - All_2[[#This Row],[Filled]])</f>
        <v>77</v>
      </c>
      <c r="W549" t="s">
        <v>980</v>
      </c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>
        <f t="shared" si="16"/>
        <v>2014</v>
      </c>
      <c r="AS549" s="6">
        <f t="shared" si="17"/>
        <v>5</v>
      </c>
    </row>
    <row r="550" spans="1:45">
      <c r="A550" t="s">
        <v>1949</v>
      </c>
      <c r="B550" t="s">
        <v>37</v>
      </c>
      <c r="C550" s="1">
        <v>301</v>
      </c>
      <c r="D550" s="1">
        <v>3210</v>
      </c>
      <c r="E550" s="97" t="s">
        <v>695</v>
      </c>
      <c r="F5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50" s="4">
        <v>41759</v>
      </c>
      <c r="H550" s="4">
        <v>41774</v>
      </c>
      <c r="I550" s="80">
        <f>All_2[[#This Row],[Filled]]-All_2[[#This Row],[Vacant]]</f>
        <v>15</v>
      </c>
      <c r="J550" t="s">
        <v>1634</v>
      </c>
      <c r="K550" s="89"/>
      <c r="L550" s="89" t="s">
        <v>6</v>
      </c>
      <c r="M550" t="s">
        <v>1734</v>
      </c>
      <c r="N550" s="131">
        <v>41744</v>
      </c>
      <c r="O550" s="131">
        <v>41746</v>
      </c>
      <c r="P550" s="80">
        <f>All_2[[#This Row],[Filled]] - All_2[[#This Row],[Interview.Date]]</f>
        <v>28</v>
      </c>
      <c r="Q550" s="80">
        <f>All_2[[#This Row],[Filled]]-All_2[[#This Row],[Date.Received]]</f>
        <v>30</v>
      </c>
      <c r="R550" s="80">
        <f>All_2[[#This Row],[Days]] - All_2[[#This Row],[Interview.to.Move.in]]</f>
        <v>-13</v>
      </c>
      <c r="S550" s="80" t="str">
        <f>IF(All_2[[#This Row],[M.O.Date]]&lt;&gt;"","no","Yes")</f>
        <v>Yes</v>
      </c>
      <c r="T550" s="80" t="str">
        <f ca="1">IF(All_2[[#This Row],[Length.of.Stay]]&gt;364,"Yes","no")</f>
        <v>Yes</v>
      </c>
      <c r="V550" s="80">
        <f ca="1">_xlfn.IFS(All_2[[#This Row],[M.O.Date]] = FALSE,TODAY()-All_2[[#This Row],[Filled]],All_2[[#This Row],[Extant]] = "no",All_2[[#This Row],[M.O.Date]] - All_2[[#This Row],[Filled]])</f>
        <v>2087</v>
      </c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>
        <v>1</v>
      </c>
      <c r="AI550" s="6"/>
      <c r="AJ550" s="6"/>
      <c r="AK550" s="6"/>
      <c r="AL550" s="6"/>
      <c r="AM550" s="6"/>
      <c r="AN550" s="6"/>
      <c r="AO550" s="6">
        <v>1</v>
      </c>
      <c r="AP550" s="6"/>
      <c r="AQ550" s="6"/>
      <c r="AR550" s="6">
        <f t="shared" si="16"/>
        <v>2014</v>
      </c>
      <c r="AS550" s="6">
        <f t="shared" si="17"/>
        <v>5</v>
      </c>
    </row>
    <row r="551" spans="1:45">
      <c r="A551" t="s">
        <v>1948</v>
      </c>
      <c r="B551" t="s">
        <v>830</v>
      </c>
      <c r="C551" s="133">
        <v>409</v>
      </c>
      <c r="D551" s="133"/>
      <c r="E551" s="97" t="s">
        <v>144</v>
      </c>
      <c r="F5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51" s="132">
        <v>41729</v>
      </c>
      <c r="H551" s="132">
        <v>41774</v>
      </c>
      <c r="I551" s="80">
        <f>All_2[[#This Row],[Filled]]-All_2[[#This Row],[Vacant]]</f>
        <v>45</v>
      </c>
      <c r="J551" s="126" t="s">
        <v>1634</v>
      </c>
      <c r="K551" s="126"/>
      <c r="L551" s="126" t="s">
        <v>1947</v>
      </c>
      <c r="M551" t="s">
        <v>636</v>
      </c>
      <c r="N551" s="4">
        <v>41702</v>
      </c>
      <c r="O551" s="4">
        <v>41718</v>
      </c>
      <c r="P551" s="80">
        <f>All_2[[#This Row],[Filled]] - All_2[[#This Row],[Interview.Date]]</f>
        <v>56</v>
      </c>
      <c r="Q551" s="80">
        <f>All_2[[#This Row],[Filled]]-All_2[[#This Row],[Date.Received]]</f>
        <v>72</v>
      </c>
      <c r="R551" s="80">
        <f>All_2[[#This Row],[Days]] - All_2[[#This Row],[Interview.to.Move.in]]</f>
        <v>-11</v>
      </c>
      <c r="S551" s="80" t="str">
        <f>IF(All_2[[#This Row],[M.O.Date]]&lt;&gt;"","no","Yes")</f>
        <v>no</v>
      </c>
      <c r="T551" s="80" t="str">
        <f ca="1">IF(All_2[[#This Row],[Length.of.Stay]]&gt;364,"Yes","no")</f>
        <v>Yes</v>
      </c>
      <c r="U551" s="132">
        <v>42247</v>
      </c>
      <c r="V551" s="80">
        <f ca="1">_xlfn.IFS(All_2[[#This Row],[M.O.Date]] = FALSE,TODAY()-All_2[[#This Row],[Filled]],All_2[[#This Row],[Extant]] = "no",All_2[[#This Row],[M.O.Date]] - All_2[[#This Row],[Filled]])</f>
        <v>473</v>
      </c>
      <c r="W551" t="s">
        <v>1123</v>
      </c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>
        <f t="shared" si="16"/>
        <v>2014</v>
      </c>
      <c r="AS551" s="6">
        <f t="shared" si="17"/>
        <v>5</v>
      </c>
    </row>
    <row r="552" spans="1:45">
      <c r="A552" t="s">
        <v>1946</v>
      </c>
      <c r="B552" t="s">
        <v>15</v>
      </c>
      <c r="C552" s="1">
        <v>426</v>
      </c>
      <c r="E552" s="97" t="s">
        <v>826</v>
      </c>
      <c r="F5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52" s="4">
        <v>41759</v>
      </c>
      <c r="H552" s="4">
        <v>41772</v>
      </c>
      <c r="I552" s="80">
        <f>All_2[[#This Row],[Filled]]-All_2[[#This Row],[Vacant]]</f>
        <v>13</v>
      </c>
      <c r="J552" t="s">
        <v>1634</v>
      </c>
      <c r="L552" t="s">
        <v>1945</v>
      </c>
      <c r="M552" t="s">
        <v>1415</v>
      </c>
      <c r="N552" s="4">
        <v>41736</v>
      </c>
      <c r="O552" s="4">
        <v>41744</v>
      </c>
      <c r="P552" s="80">
        <f>All_2[[#This Row],[Filled]] - All_2[[#This Row],[Interview.Date]]</f>
        <v>28</v>
      </c>
      <c r="Q552" s="80">
        <f>All_2[[#This Row],[Filled]]-All_2[[#This Row],[Date.Received]]</f>
        <v>36</v>
      </c>
      <c r="R552" s="80">
        <f>All_2[[#This Row],[Days]] - All_2[[#This Row],[Interview.to.Move.in]]</f>
        <v>-15</v>
      </c>
      <c r="S552" s="80" t="str">
        <f>IF(All_2[[#This Row],[M.O.Date]]&lt;&gt;"","no","Yes")</f>
        <v>no</v>
      </c>
      <c r="T552" s="80" t="str">
        <f ca="1">IF(All_2[[#This Row],[Length.of.Stay]]&gt;364,"Yes","no")</f>
        <v>Yes</v>
      </c>
      <c r="U552" s="4">
        <v>42704</v>
      </c>
      <c r="V552" s="80">
        <f ca="1">_xlfn.IFS(All_2[[#This Row],[M.O.Date]] = FALSE,TODAY()-All_2[[#This Row],[Filled]],All_2[[#This Row],[Extant]] = "no",All_2[[#This Row],[M.O.Date]] - All_2[[#This Row],[Filled]])</f>
        <v>932</v>
      </c>
      <c r="W552" t="s">
        <v>1123</v>
      </c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>
        <f t="shared" si="16"/>
        <v>2014</v>
      </c>
      <c r="AS552" s="6">
        <f t="shared" si="17"/>
        <v>5</v>
      </c>
    </row>
    <row r="553" spans="1:45">
      <c r="A553" t="s">
        <v>518</v>
      </c>
      <c r="B553" t="s">
        <v>15</v>
      </c>
      <c r="C553" s="1">
        <v>317</v>
      </c>
      <c r="E553" s="97" t="s">
        <v>695</v>
      </c>
      <c r="F5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53" s="4">
        <v>41729</v>
      </c>
      <c r="H553" s="4">
        <v>41772</v>
      </c>
      <c r="I553" s="80">
        <f>All_2[[#This Row],[Filled]]-All_2[[#This Row],[Vacant]]</f>
        <v>43</v>
      </c>
      <c r="J553" t="s">
        <v>144</v>
      </c>
      <c r="P553" s="80"/>
      <c r="Q553" s="80"/>
      <c r="R553" s="80"/>
      <c r="S553" s="80" t="str">
        <f>IF(All_2[[#This Row],[M.O.Date]]&lt;&gt;"","no","Yes")</f>
        <v>no</v>
      </c>
      <c r="T553" s="80" t="str">
        <f ca="1">IF(All_2[[#This Row],[Length.of.Stay]]&gt;364,"Yes","no")</f>
        <v>Yes</v>
      </c>
      <c r="U553" s="4">
        <v>42247</v>
      </c>
      <c r="V553" s="80">
        <f ca="1">_xlfn.IFS(All_2[[#This Row],[M.O.Date]] = FALSE,TODAY()-All_2[[#This Row],[Filled]],All_2[[#This Row],[Extant]] = "no",All_2[[#This Row],[M.O.Date]] - All_2[[#This Row],[Filled]])</f>
        <v>475</v>
      </c>
      <c r="W553" t="s">
        <v>971</v>
      </c>
      <c r="X553" s="6"/>
      <c r="Y553" s="6"/>
      <c r="Z553" s="6"/>
      <c r="AA553" s="6">
        <v>1</v>
      </c>
      <c r="AB553" s="6">
        <v>1</v>
      </c>
      <c r="AC553" s="6"/>
      <c r="AD553" s="6"/>
      <c r="AE553" s="6"/>
      <c r="AF553" s="6"/>
      <c r="AG553" s="6">
        <v>1</v>
      </c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>
        <f t="shared" si="16"/>
        <v>2014</v>
      </c>
      <c r="AS553" s="6">
        <f t="shared" si="17"/>
        <v>5</v>
      </c>
    </row>
    <row r="554" spans="1:45">
      <c r="A554" t="s">
        <v>1944</v>
      </c>
      <c r="B554" t="s">
        <v>993</v>
      </c>
      <c r="C554" s="133">
        <v>211</v>
      </c>
      <c r="D554" s="133"/>
      <c r="E554" s="97" t="s">
        <v>144</v>
      </c>
      <c r="F5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54" s="132">
        <v>41670</v>
      </c>
      <c r="H554" s="132">
        <v>41761</v>
      </c>
      <c r="I554" s="80">
        <f>All_2[[#This Row],[Filled]]-All_2[[#This Row],[Vacant]]</f>
        <v>91</v>
      </c>
      <c r="J554" s="126" t="s">
        <v>144</v>
      </c>
      <c r="K554" s="126"/>
      <c r="L554" s="126"/>
      <c r="N554" s="4"/>
      <c r="O554" s="4"/>
      <c r="P554" s="80"/>
      <c r="Q554" s="80"/>
      <c r="R554" s="80"/>
      <c r="S554" s="80" t="str">
        <f>IF(All_2[[#This Row],[M.O.Date]]&lt;&gt;"","no","Yes")</f>
        <v>no</v>
      </c>
      <c r="T554" s="80" t="str">
        <f ca="1">IF(All_2[[#This Row],[Length.of.Stay]]&gt;364,"Yes","no")</f>
        <v>no</v>
      </c>
      <c r="U554" s="132">
        <v>42004</v>
      </c>
      <c r="V554" s="80">
        <f ca="1">_xlfn.IFS(All_2[[#This Row],[M.O.Date]] = FALSE,TODAY()-All_2[[#This Row],[Filled]],All_2[[#This Row],[Extant]] = "no",All_2[[#This Row],[M.O.Date]] - All_2[[#This Row],[Filled]])</f>
        <v>243</v>
      </c>
      <c r="W554" t="s">
        <v>1003</v>
      </c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>
        <f t="shared" si="16"/>
        <v>2014</v>
      </c>
      <c r="AS554" s="6">
        <f t="shared" si="17"/>
        <v>5</v>
      </c>
    </row>
    <row r="555" spans="1:45">
      <c r="A555" t="s">
        <v>1943</v>
      </c>
      <c r="B555" t="s">
        <v>37</v>
      </c>
      <c r="C555" s="1">
        <v>301</v>
      </c>
      <c r="D555" s="1">
        <v>3218</v>
      </c>
      <c r="E555" s="97" t="s">
        <v>695</v>
      </c>
      <c r="F5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55" s="4">
        <v>41729</v>
      </c>
      <c r="H555" s="4">
        <v>41760</v>
      </c>
      <c r="I555" s="80">
        <f>All_2[[#This Row],[Filled]]-All_2[[#This Row],[Vacant]]</f>
        <v>31</v>
      </c>
      <c r="J555" s="4" t="s">
        <v>1634</v>
      </c>
      <c r="K555" s="131"/>
      <c r="L555" s="131" t="s">
        <v>6</v>
      </c>
      <c r="M555" t="s">
        <v>1734</v>
      </c>
      <c r="N555" s="131">
        <v>41712</v>
      </c>
      <c r="O555" s="131">
        <v>41716</v>
      </c>
      <c r="P555" s="80">
        <f>All_2[[#This Row],[Filled]] - All_2[[#This Row],[Interview.Date]]</f>
        <v>44</v>
      </c>
      <c r="Q555" s="80">
        <f>All_2[[#This Row],[Filled]]-All_2[[#This Row],[Date.Received]]</f>
        <v>48</v>
      </c>
      <c r="R555" s="80">
        <f>All_2[[#This Row],[Days]] - All_2[[#This Row],[Interview.to.Move.in]]</f>
        <v>-13</v>
      </c>
      <c r="S555" s="80" t="str">
        <f>IF(All_2[[#This Row],[M.O.Date]]&lt;&gt;"","no","Yes")</f>
        <v>no</v>
      </c>
      <c r="T555" s="80" t="str">
        <f ca="1">IF(All_2[[#This Row],[Length.of.Stay]]&gt;364,"Yes","no")</f>
        <v>Yes</v>
      </c>
      <c r="U555" s="4">
        <v>43188</v>
      </c>
      <c r="V555" s="80">
        <f ca="1">_xlfn.IFS(All_2[[#This Row],[M.O.Date]] = FALSE,TODAY()-All_2[[#This Row],[Filled]],All_2[[#This Row],[Extant]] = "no",All_2[[#This Row],[M.O.Date]] - All_2[[#This Row],[Filled]])</f>
        <v>1428</v>
      </c>
      <c r="W555" t="s">
        <v>125</v>
      </c>
      <c r="X555" s="6"/>
      <c r="Y555" s="6"/>
      <c r="Z555" s="6"/>
      <c r="AA555" s="6"/>
      <c r="AB555" s="6">
        <v>1</v>
      </c>
      <c r="AC555" s="6"/>
      <c r="AD555" s="6"/>
      <c r="AE555" s="6"/>
      <c r="AF555" s="6"/>
      <c r="AG555" s="6">
        <v>1</v>
      </c>
      <c r="AH555" s="6">
        <v>1</v>
      </c>
      <c r="AI555" s="6"/>
      <c r="AJ555" s="6"/>
      <c r="AK555" s="6"/>
      <c r="AL555" s="6"/>
      <c r="AM555" s="6">
        <v>1</v>
      </c>
      <c r="AN555" s="6"/>
      <c r="AO555" s="6"/>
      <c r="AP555" s="6"/>
      <c r="AQ555" s="6"/>
      <c r="AR555" s="6">
        <f t="shared" si="16"/>
        <v>2014</v>
      </c>
      <c r="AS555" s="6">
        <f t="shared" si="17"/>
        <v>5</v>
      </c>
    </row>
    <row r="556" spans="1:45">
      <c r="A556" s="126" t="s">
        <v>1942</v>
      </c>
      <c r="B556" t="s">
        <v>26</v>
      </c>
      <c r="C556" s="133">
        <v>109</v>
      </c>
      <c r="D556" s="133"/>
      <c r="E556" s="97" t="s">
        <v>966</v>
      </c>
      <c r="F5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56" s="132">
        <v>41670</v>
      </c>
      <c r="H556" s="132">
        <v>41751</v>
      </c>
      <c r="I556" s="80">
        <f>All_2[[#This Row],[Filled]]-All_2[[#This Row],[Vacant]]</f>
        <v>81</v>
      </c>
      <c r="J556" s="126" t="s">
        <v>1941</v>
      </c>
      <c r="K556" s="126"/>
      <c r="L556" s="126" t="s">
        <v>144</v>
      </c>
      <c r="N556" s="126"/>
      <c r="O556" s="132">
        <v>41689</v>
      </c>
      <c r="P556" s="80">
        <f>All_2[[#This Row],[Filled]] - All_2[[#This Row],[Interview.Date]]</f>
        <v>62</v>
      </c>
      <c r="Q556" s="80"/>
      <c r="R556" s="80">
        <f>All_2[[#This Row],[Days]] - All_2[[#This Row],[Interview.to.Move.in]]</f>
        <v>19</v>
      </c>
      <c r="S556" s="80" t="str">
        <f>IF(All_2[[#This Row],[M.O.Date]]&lt;&gt;"","no","Yes")</f>
        <v>no</v>
      </c>
      <c r="T556" s="80" t="str">
        <f ca="1">IF(All_2[[#This Row],[Length.of.Stay]]&gt;364,"Yes","no")</f>
        <v>Yes</v>
      </c>
      <c r="U556" s="132">
        <v>42338</v>
      </c>
      <c r="V556" s="80">
        <f ca="1">_xlfn.IFS(All_2[[#This Row],[M.O.Date]] = FALSE,TODAY()-All_2[[#This Row],[Filled]],All_2[[#This Row],[Extant]] = "no",All_2[[#This Row],[M.O.Date]] - All_2[[#This Row],[Filled]])</f>
        <v>587</v>
      </c>
      <c r="W556" t="s">
        <v>969</v>
      </c>
      <c r="X556" s="6"/>
      <c r="Y556" s="6"/>
      <c r="Z556" s="6"/>
      <c r="AA556" s="6"/>
      <c r="AB556" s="6">
        <v>1</v>
      </c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>
        <f t="shared" si="16"/>
        <v>2014</v>
      </c>
      <c r="AS556" s="6">
        <f t="shared" si="17"/>
        <v>4</v>
      </c>
    </row>
    <row r="557" spans="1:45">
      <c r="A557" t="s">
        <v>1940</v>
      </c>
      <c r="B557" t="s">
        <v>37</v>
      </c>
      <c r="C557" s="1">
        <v>101</v>
      </c>
      <c r="D557" s="1">
        <v>3218</v>
      </c>
      <c r="E557" s="97" t="s">
        <v>695</v>
      </c>
      <c r="F5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57" s="4">
        <v>41729</v>
      </c>
      <c r="H557" s="4">
        <v>41746</v>
      </c>
      <c r="I557" s="80">
        <f>All_2[[#This Row],[Filled]]-All_2[[#This Row],[Vacant]]</f>
        <v>17</v>
      </c>
      <c r="J557" t="s">
        <v>1634</v>
      </c>
      <c r="K557" s="89"/>
      <c r="L557" s="89" t="s">
        <v>6</v>
      </c>
      <c r="M557" t="s">
        <v>1734</v>
      </c>
      <c r="N557" s="131">
        <v>41712</v>
      </c>
      <c r="O557" s="131">
        <v>41716</v>
      </c>
      <c r="P557" s="80">
        <f>All_2[[#This Row],[Filled]] - All_2[[#This Row],[Interview.Date]]</f>
        <v>30</v>
      </c>
      <c r="Q557" s="80">
        <f>All_2[[#This Row],[Filled]]-All_2[[#This Row],[Date.Received]]</f>
        <v>34</v>
      </c>
      <c r="R557" s="80">
        <f>All_2[[#This Row],[Days]] - All_2[[#This Row],[Interview.to.Move.in]]</f>
        <v>-13</v>
      </c>
      <c r="S557" s="80" t="str">
        <f>IF(All_2[[#This Row],[M.O.Date]]&lt;&gt;"","no","Yes")</f>
        <v>no</v>
      </c>
      <c r="T557" s="80" t="str">
        <f ca="1">IF(All_2[[#This Row],[Length.of.Stay]]&gt;364,"Yes","no")</f>
        <v>Yes</v>
      </c>
      <c r="U557" s="4">
        <v>42155</v>
      </c>
      <c r="V557" s="80">
        <f ca="1">_xlfn.IFS(All_2[[#This Row],[M.O.Date]] = FALSE,TODAY()-All_2[[#This Row],[Filled]],All_2[[#This Row],[Extant]] = "no",All_2[[#This Row],[M.O.Date]] - All_2[[#This Row],[Filled]])</f>
        <v>409</v>
      </c>
      <c r="W557" t="s">
        <v>971</v>
      </c>
      <c r="X557" s="6"/>
      <c r="Y557" s="6">
        <v>1</v>
      </c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>
        <f t="shared" si="16"/>
        <v>2014</v>
      </c>
      <c r="AS557" s="6">
        <f t="shared" si="17"/>
        <v>4</v>
      </c>
    </row>
    <row r="558" spans="1:45">
      <c r="A558" t="s">
        <v>1939</v>
      </c>
      <c r="B558" t="s">
        <v>1151</v>
      </c>
      <c r="C558" s="1">
        <v>111</v>
      </c>
      <c r="E558" s="97" t="s">
        <v>833</v>
      </c>
      <c r="F558" s="80" t="s">
        <v>1150</v>
      </c>
      <c r="G558" s="4">
        <v>41698</v>
      </c>
      <c r="H558" s="4">
        <v>41745</v>
      </c>
      <c r="I558" s="80">
        <f>All_2[[#This Row],[Filled]]-All_2[[#This Row],[Vacant]]</f>
        <v>47</v>
      </c>
      <c r="J558" t="s">
        <v>144</v>
      </c>
      <c r="P558" s="80"/>
      <c r="Q558" s="80"/>
      <c r="R558" s="80"/>
      <c r="S558" s="80" t="str">
        <f>IF(All_2[[#This Row],[M.O.Date]]&lt;&gt;"","no","Yes")</f>
        <v>no</v>
      </c>
      <c r="T558" s="80" t="str">
        <f ca="1">IF(All_2[[#This Row],[Length.of.Stay]]&gt;364,"Yes","no")</f>
        <v>Yes</v>
      </c>
      <c r="U558" s="4">
        <v>43196</v>
      </c>
      <c r="V558" s="80">
        <f ca="1">_xlfn.IFS(All_2[[#This Row],[M.O.Date]] = FALSE,TODAY()-All_2[[#This Row],[Filled]],All_2[[#This Row],[Extant]] = "no",All_2[[#This Row],[M.O.Date]] - All_2[[#This Row],[Filled]])</f>
        <v>1451</v>
      </c>
      <c r="W558" t="s">
        <v>1003</v>
      </c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>
        <v>1</v>
      </c>
      <c r="AJ558" s="6"/>
      <c r="AK558" s="6"/>
      <c r="AL558" s="6"/>
      <c r="AM558" s="6"/>
      <c r="AN558" s="6"/>
      <c r="AO558" s="6">
        <v>1</v>
      </c>
      <c r="AP558" s="6"/>
      <c r="AQ558" s="6"/>
      <c r="AR558" s="6">
        <f t="shared" si="16"/>
        <v>2014</v>
      </c>
      <c r="AS558" s="6">
        <f t="shared" si="17"/>
        <v>4</v>
      </c>
    </row>
    <row r="559" spans="1:45">
      <c r="A559" t="s">
        <v>1938</v>
      </c>
      <c r="B559" t="s">
        <v>832</v>
      </c>
      <c r="C559" s="1" t="s">
        <v>831</v>
      </c>
      <c r="E559" s="97" t="s">
        <v>833</v>
      </c>
      <c r="F5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559" s="4">
        <v>41698</v>
      </c>
      <c r="H559" s="4">
        <v>41744</v>
      </c>
      <c r="I559" s="80">
        <f>All_2[[#This Row],[Filled]]-All_2[[#This Row],[Vacant]]</f>
        <v>46</v>
      </c>
      <c r="J559" t="s">
        <v>1634</v>
      </c>
      <c r="L559" t="s">
        <v>862</v>
      </c>
      <c r="M559" t="s">
        <v>1638</v>
      </c>
      <c r="N559" s="4">
        <v>41696</v>
      </c>
      <c r="O559" s="4">
        <v>41712</v>
      </c>
      <c r="P559" s="80">
        <f>All_2[[#This Row],[Filled]] - All_2[[#This Row],[Interview.Date]]</f>
        <v>32</v>
      </c>
      <c r="Q559" s="80">
        <f>All_2[[#This Row],[Filled]]-All_2[[#This Row],[Date.Received]]</f>
        <v>48</v>
      </c>
      <c r="R559" s="80">
        <f>All_2[[#This Row],[Days]] - All_2[[#This Row],[Interview.to.Move.in]]</f>
        <v>14</v>
      </c>
      <c r="S559" s="80" t="str">
        <f>IF(All_2[[#This Row],[M.O.Date]]&lt;&gt;"","no","Yes")</f>
        <v>no</v>
      </c>
      <c r="T559" s="80" t="str">
        <f ca="1">IF(All_2[[#This Row],[Length.of.Stay]]&gt;364,"Yes","no")</f>
        <v>Yes</v>
      </c>
      <c r="U559" s="4">
        <v>42277</v>
      </c>
      <c r="V559" s="80">
        <f ca="1">_xlfn.IFS(All_2[[#This Row],[M.O.Date]] = FALSE,TODAY()-All_2[[#This Row],[Filled]],All_2[[#This Row],[Extant]] = "no",All_2[[#This Row],[M.O.Date]] - All_2[[#This Row],[Filled]])</f>
        <v>533</v>
      </c>
      <c r="W559" t="s">
        <v>969</v>
      </c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>
        <f t="shared" si="16"/>
        <v>2014</v>
      </c>
      <c r="AS559" s="6">
        <f t="shared" si="17"/>
        <v>4</v>
      </c>
    </row>
    <row r="560" spans="1:45">
      <c r="A560" t="s">
        <v>1937</v>
      </c>
      <c r="B560" t="s">
        <v>37</v>
      </c>
      <c r="C560" s="1">
        <v>204</v>
      </c>
      <c r="D560" s="1">
        <v>3218</v>
      </c>
      <c r="E560" s="97" t="s">
        <v>695</v>
      </c>
      <c r="F5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60" s="4">
        <v>41698</v>
      </c>
      <c r="H560" s="4">
        <v>41732</v>
      </c>
      <c r="I560" s="80">
        <f>All_2[[#This Row],[Filled]]-All_2[[#This Row],[Vacant]]</f>
        <v>34</v>
      </c>
      <c r="J560" t="s">
        <v>1634</v>
      </c>
      <c r="K560" s="89"/>
      <c r="L560" s="89"/>
      <c r="N560" s="89"/>
      <c r="O560" s="89"/>
      <c r="P560" s="80"/>
      <c r="Q560" s="80"/>
      <c r="R560" s="80"/>
      <c r="S560" s="80" t="str">
        <f>IF(All_2[[#This Row],[M.O.Date]]&lt;&gt;"","no","Yes")</f>
        <v>no</v>
      </c>
      <c r="T560" s="80" t="str">
        <f ca="1">IF(All_2[[#This Row],[Length.of.Stay]]&gt;364,"Yes","no")</f>
        <v>Yes</v>
      </c>
      <c r="U560" s="4">
        <v>43404</v>
      </c>
      <c r="V560" s="80">
        <f ca="1">_xlfn.IFS(All_2[[#This Row],[M.O.Date]] = FALSE,TODAY()-All_2[[#This Row],[Filled]],All_2[[#This Row],[Extant]] = "no",All_2[[#This Row],[M.O.Date]] - All_2[[#This Row],[Filled]])</f>
        <v>1672</v>
      </c>
      <c r="W560" t="s">
        <v>980</v>
      </c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>
        <v>1</v>
      </c>
      <c r="AJ560" s="6"/>
      <c r="AK560" s="6"/>
      <c r="AL560" s="6"/>
      <c r="AM560" s="6">
        <v>1</v>
      </c>
      <c r="AN560" s="6"/>
      <c r="AO560" s="6"/>
      <c r="AP560" s="6"/>
      <c r="AQ560" s="6"/>
      <c r="AR560" s="6">
        <f t="shared" si="16"/>
        <v>2014</v>
      </c>
      <c r="AS560" s="6">
        <f t="shared" si="17"/>
        <v>4</v>
      </c>
    </row>
    <row r="561" spans="1:45">
      <c r="A561" t="s">
        <v>1885</v>
      </c>
      <c r="B561" t="s">
        <v>830</v>
      </c>
      <c r="C561" s="1">
        <v>304</v>
      </c>
      <c r="E561" s="97" t="s">
        <v>144</v>
      </c>
      <c r="F5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61" s="4">
        <v>41729</v>
      </c>
      <c r="H561" s="4">
        <v>41730</v>
      </c>
      <c r="I561" s="80">
        <f>All_2[[#This Row],[Filled]]-All_2[[#This Row],[Vacant]]</f>
        <v>1</v>
      </c>
      <c r="J561" t="s">
        <v>1033</v>
      </c>
      <c r="K561" t="s">
        <v>1032</v>
      </c>
      <c r="L561" t="s">
        <v>144</v>
      </c>
      <c r="N561" s="4"/>
      <c r="O561" s="4"/>
      <c r="P561" s="80"/>
      <c r="Q561" s="80"/>
      <c r="R561" s="80"/>
      <c r="S561" s="80" t="str">
        <f>IF(All_2[[#This Row],[M.O.Date]]&lt;&gt;"","no","Yes")</f>
        <v>no</v>
      </c>
      <c r="T561" s="80" t="str">
        <f ca="1">IF(All_2[[#This Row],[Length.of.Stay]]&gt;364,"Yes","no")</f>
        <v>no</v>
      </c>
      <c r="U561" s="4">
        <v>42094</v>
      </c>
      <c r="V561" s="80">
        <f ca="1">_xlfn.IFS(All_2[[#This Row],[M.O.Date]] = FALSE,TODAY()-All_2[[#This Row],[Filled]],All_2[[#This Row],[Extant]] = "no",All_2[[#This Row],[M.O.Date]] - All_2[[#This Row],[Filled]])</f>
        <v>364</v>
      </c>
      <c r="W561" t="s">
        <v>980</v>
      </c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>
        <f t="shared" si="16"/>
        <v>2014</v>
      </c>
      <c r="AS561" s="6">
        <f t="shared" si="17"/>
        <v>4</v>
      </c>
    </row>
    <row r="562" spans="1:45">
      <c r="A562" t="s">
        <v>1711</v>
      </c>
      <c r="B562" t="s">
        <v>830</v>
      </c>
      <c r="C562" s="1">
        <v>408</v>
      </c>
      <c r="E562" s="97" t="s">
        <v>144</v>
      </c>
      <c r="F5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62" s="4">
        <v>41608</v>
      </c>
      <c r="H562" s="4">
        <v>41730</v>
      </c>
      <c r="I562" s="80">
        <f>All_2[[#This Row],[Filled]]-All_2[[#This Row],[Vacant]]</f>
        <v>122</v>
      </c>
      <c r="J562" t="s">
        <v>1033</v>
      </c>
      <c r="K562" t="s">
        <v>1032</v>
      </c>
      <c r="L562" t="s">
        <v>144</v>
      </c>
      <c r="N562" s="4"/>
      <c r="O562" s="4"/>
      <c r="P562" s="80"/>
      <c r="Q562" s="80"/>
      <c r="R562" s="80"/>
      <c r="S562" s="80" t="str">
        <f>IF(All_2[[#This Row],[M.O.Date]]&lt;&gt;"","no","Yes")</f>
        <v>Yes</v>
      </c>
      <c r="T562" s="80" t="str">
        <f ca="1">IF(All_2[[#This Row],[Length.of.Stay]]&gt;364,"Yes","no")</f>
        <v>Yes</v>
      </c>
      <c r="V562" s="80">
        <f ca="1">_xlfn.IFS(All_2[[#This Row],[M.O.Date]] = FALSE,TODAY()-All_2[[#This Row],[Filled]],All_2[[#This Row],[Extant]] = "no",All_2[[#This Row],[M.O.Date]] - All_2[[#This Row],[Filled]])</f>
        <v>2131</v>
      </c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>
        <v>1</v>
      </c>
      <c r="AI562" s="6"/>
      <c r="AJ562" s="6"/>
      <c r="AK562" s="6"/>
      <c r="AL562" s="6"/>
      <c r="AM562" s="6"/>
      <c r="AN562" s="6"/>
      <c r="AO562" s="6">
        <v>1</v>
      </c>
      <c r="AP562" s="6"/>
      <c r="AQ562" s="6"/>
      <c r="AR562" s="6">
        <f t="shared" si="16"/>
        <v>2014</v>
      </c>
      <c r="AS562" s="6">
        <f t="shared" si="17"/>
        <v>4</v>
      </c>
    </row>
    <row r="563" spans="1:45">
      <c r="A563" t="s">
        <v>1915</v>
      </c>
      <c r="B563" t="s">
        <v>830</v>
      </c>
      <c r="C563" s="1">
        <v>319</v>
      </c>
      <c r="E563" s="97" t="s">
        <v>144</v>
      </c>
      <c r="F5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63" s="4">
        <v>41670</v>
      </c>
      <c r="H563" s="4">
        <v>41730</v>
      </c>
      <c r="I563" s="80">
        <f>All_2[[#This Row],[Filled]]-All_2[[#This Row],[Vacant]]</f>
        <v>60</v>
      </c>
      <c r="J563" t="s">
        <v>1033</v>
      </c>
      <c r="K563" t="s">
        <v>1032</v>
      </c>
      <c r="L563" t="s">
        <v>144</v>
      </c>
      <c r="N563" s="4"/>
      <c r="O563" s="4"/>
      <c r="P563" s="80"/>
      <c r="Q563" s="80"/>
      <c r="R563" s="80"/>
      <c r="S563" s="80" t="str">
        <f>IF(All_2[[#This Row],[M.O.Date]]&lt;&gt;"","no","Yes")</f>
        <v>Yes</v>
      </c>
      <c r="T563" s="80" t="str">
        <f ca="1">IF(All_2[[#This Row],[Length.of.Stay]]&gt;364,"Yes","no")</f>
        <v>Yes</v>
      </c>
      <c r="V563" s="80">
        <f ca="1">_xlfn.IFS(All_2[[#This Row],[M.O.Date]] = FALSE,TODAY()-All_2[[#This Row],[Filled]],All_2[[#This Row],[Extant]] = "no",All_2[[#This Row],[M.O.Date]] - All_2[[#This Row],[Filled]])</f>
        <v>2131</v>
      </c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>
        <v>1</v>
      </c>
      <c r="AI563" s="6"/>
      <c r="AJ563" s="6"/>
      <c r="AK563" s="6"/>
      <c r="AL563" s="6"/>
      <c r="AM563" s="6"/>
      <c r="AN563" s="6"/>
      <c r="AO563" s="6">
        <v>1</v>
      </c>
      <c r="AP563" s="6"/>
      <c r="AQ563" s="6"/>
      <c r="AR563" s="6">
        <f t="shared" si="16"/>
        <v>2014</v>
      </c>
      <c r="AS563" s="6">
        <f t="shared" si="17"/>
        <v>4</v>
      </c>
    </row>
    <row r="564" spans="1:45">
      <c r="A564" t="s">
        <v>1936</v>
      </c>
      <c r="B564" t="s">
        <v>1151</v>
      </c>
      <c r="C564" s="1">
        <v>115</v>
      </c>
      <c r="E564" s="97" t="s">
        <v>833</v>
      </c>
      <c r="F564" s="80" t="s">
        <v>1150</v>
      </c>
      <c r="G564" s="4">
        <v>41639</v>
      </c>
      <c r="H564" s="4">
        <v>41729</v>
      </c>
      <c r="I564" s="80">
        <f>All_2[[#This Row],[Filled]]-All_2[[#This Row],[Vacant]]</f>
        <v>90</v>
      </c>
      <c r="J564" t="s">
        <v>144</v>
      </c>
      <c r="P564" s="80"/>
      <c r="Q564" s="80"/>
      <c r="R564" s="80"/>
      <c r="S564" s="80" t="str">
        <f>IF(All_2[[#This Row],[M.O.Date]]&lt;&gt;"","no","Yes")</f>
        <v>no</v>
      </c>
      <c r="T564" s="80" t="str">
        <f ca="1">IF(All_2[[#This Row],[Length.of.Stay]]&gt;364,"Yes","no")</f>
        <v>no</v>
      </c>
      <c r="U564" s="4">
        <v>42063</v>
      </c>
      <c r="V564" s="80">
        <f ca="1">_xlfn.IFS(All_2[[#This Row],[M.O.Date]] = FALSE,TODAY()-All_2[[#This Row],[Filled]],All_2[[#This Row],[Extant]] = "no",All_2[[#This Row],[M.O.Date]] - All_2[[#This Row],[Filled]])</f>
        <v>334</v>
      </c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>
        <f t="shared" si="16"/>
        <v>2014</v>
      </c>
      <c r="AS564" s="6">
        <f t="shared" si="17"/>
        <v>3</v>
      </c>
    </row>
    <row r="565" spans="1:45">
      <c r="A565" t="s">
        <v>1935</v>
      </c>
      <c r="B565" t="s">
        <v>37</v>
      </c>
      <c r="C565" s="1">
        <v>207</v>
      </c>
      <c r="D565" s="1">
        <v>3210</v>
      </c>
      <c r="E565" s="97" t="s">
        <v>695</v>
      </c>
      <c r="F5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65" s="4">
        <v>41698</v>
      </c>
      <c r="H565" s="4">
        <v>41718</v>
      </c>
      <c r="I565" s="80">
        <f>All_2[[#This Row],[Filled]]-All_2[[#This Row],[Vacant]]</f>
        <v>20</v>
      </c>
      <c r="J565" t="s">
        <v>144</v>
      </c>
      <c r="K565" s="89"/>
      <c r="L565" s="89"/>
      <c r="N565" s="89"/>
      <c r="O565" s="89"/>
      <c r="P565" s="80"/>
      <c r="Q565" s="80"/>
      <c r="R565" s="80"/>
      <c r="S565" s="80" t="str">
        <f>IF(All_2[[#This Row],[M.O.Date]]&lt;&gt;"","no","Yes")</f>
        <v>no</v>
      </c>
      <c r="T565" s="80" t="str">
        <f ca="1">IF(All_2[[#This Row],[Length.of.Stay]]&gt;364,"Yes","no")</f>
        <v>no</v>
      </c>
      <c r="U565" s="4">
        <v>41790</v>
      </c>
      <c r="V565" s="80">
        <f ca="1">_xlfn.IFS(All_2[[#This Row],[M.O.Date]] = FALSE,TODAY()-All_2[[#This Row],[Filled]],All_2[[#This Row],[Extant]] = "no",All_2[[#This Row],[M.O.Date]] - All_2[[#This Row],[Filled]])</f>
        <v>72</v>
      </c>
      <c r="W565" t="s">
        <v>971</v>
      </c>
      <c r="X565" s="6"/>
      <c r="Y565" s="6"/>
      <c r="Z565" s="6"/>
      <c r="AA565" s="6"/>
      <c r="AB565" s="6">
        <v>1</v>
      </c>
      <c r="AC565" s="6"/>
      <c r="AD565" s="6"/>
      <c r="AE565" s="6"/>
      <c r="AF565" s="6"/>
      <c r="AG565" s="6">
        <v>1</v>
      </c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>
        <f t="shared" si="16"/>
        <v>2014</v>
      </c>
      <c r="AS565" s="6">
        <f t="shared" si="17"/>
        <v>3</v>
      </c>
    </row>
    <row r="566" spans="1:45">
      <c r="A566" t="s">
        <v>1934</v>
      </c>
      <c r="B566" t="s">
        <v>15</v>
      </c>
      <c r="C566" s="1">
        <v>201</v>
      </c>
      <c r="E566" s="97" t="s">
        <v>62</v>
      </c>
      <c r="F5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66" s="4">
        <v>41698</v>
      </c>
      <c r="H566" s="4">
        <v>41716</v>
      </c>
      <c r="I566" s="80">
        <f>All_2[[#This Row],[Filled]]-All_2[[#This Row],[Vacant]]</f>
        <v>18</v>
      </c>
      <c r="J566" t="s">
        <v>1634</v>
      </c>
      <c r="P566" s="80"/>
      <c r="Q566" s="80"/>
      <c r="R566" s="80"/>
      <c r="S566" s="80" t="str">
        <f>IF(All_2[[#This Row],[M.O.Date]]&lt;&gt;"","no","Yes")</f>
        <v>Yes</v>
      </c>
      <c r="T566" s="80" t="str">
        <f ca="1">IF(All_2[[#This Row],[Length.of.Stay]]&gt;364,"Yes","no")</f>
        <v>Yes</v>
      </c>
      <c r="V566" s="80">
        <f ca="1">_xlfn.IFS(All_2[[#This Row],[M.O.Date]] = FALSE,TODAY()-All_2[[#This Row],[Filled]],All_2[[#This Row],[Extant]] = "no",All_2[[#This Row],[M.O.Date]] - All_2[[#This Row],[Filled]])</f>
        <v>2145</v>
      </c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>
        <v>1</v>
      </c>
      <c r="AI566" s="6"/>
      <c r="AJ566" s="6"/>
      <c r="AK566" s="6"/>
      <c r="AL566" s="6"/>
      <c r="AM566" s="6">
        <v>1</v>
      </c>
      <c r="AN566" s="6"/>
      <c r="AO566" s="6"/>
      <c r="AP566" s="6"/>
      <c r="AQ566" s="6"/>
      <c r="AR566" s="6">
        <f t="shared" si="16"/>
        <v>2014</v>
      </c>
      <c r="AS566" s="6">
        <f t="shared" si="17"/>
        <v>3</v>
      </c>
    </row>
    <row r="567" spans="1:45">
      <c r="A567" t="s">
        <v>1933</v>
      </c>
      <c r="B567" t="s">
        <v>15</v>
      </c>
      <c r="C567" s="1">
        <v>320</v>
      </c>
      <c r="E567" s="97" t="s">
        <v>695</v>
      </c>
      <c r="F5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67" s="4">
        <v>41698</v>
      </c>
      <c r="H567" s="4">
        <v>41716</v>
      </c>
      <c r="I567" s="80">
        <f>All_2[[#This Row],[Filled]]-All_2[[#This Row],[Vacant]]</f>
        <v>18</v>
      </c>
      <c r="J567" t="s">
        <v>144</v>
      </c>
      <c r="P567" s="80"/>
      <c r="Q567" s="80"/>
      <c r="R567" s="80"/>
      <c r="S567" s="80" t="str">
        <f>IF(All_2[[#This Row],[M.O.Date]]&lt;&gt;"","no","Yes")</f>
        <v>no</v>
      </c>
      <c r="T567" s="80" t="str">
        <f ca="1">IF(All_2[[#This Row],[Length.of.Stay]]&gt;364,"Yes","no")</f>
        <v>no</v>
      </c>
      <c r="U567" s="4">
        <v>41973</v>
      </c>
      <c r="V567" s="80">
        <f ca="1">_xlfn.IFS(All_2[[#This Row],[M.O.Date]] = FALSE,TODAY()-All_2[[#This Row],[Filled]],All_2[[#This Row],[Extant]] = "no",All_2[[#This Row],[M.O.Date]] - All_2[[#This Row],[Filled]])</f>
        <v>257</v>
      </c>
      <c r="W567" t="s">
        <v>1123</v>
      </c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>
        <f t="shared" si="16"/>
        <v>2014</v>
      </c>
      <c r="AS567" s="6">
        <f t="shared" si="17"/>
        <v>3</v>
      </c>
    </row>
    <row r="568" spans="1:45">
      <c r="A568" t="s">
        <v>1932</v>
      </c>
      <c r="B568" t="s">
        <v>37</v>
      </c>
      <c r="C568" s="1">
        <v>102</v>
      </c>
      <c r="D568" s="1">
        <v>3210</v>
      </c>
      <c r="E568" s="97" t="s">
        <v>695</v>
      </c>
      <c r="F5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68" s="4">
        <v>41670</v>
      </c>
      <c r="H568" s="4">
        <v>41704</v>
      </c>
      <c r="I568" s="80">
        <f>All_2[[#This Row],[Filled]]-All_2[[#This Row],[Vacant]]</f>
        <v>34</v>
      </c>
      <c r="J568" t="s">
        <v>144</v>
      </c>
      <c r="K568" s="89"/>
      <c r="L568" s="89"/>
      <c r="N568" s="89"/>
      <c r="O568" s="89"/>
      <c r="P568" s="80"/>
      <c r="Q568" s="80"/>
      <c r="R568" s="80"/>
      <c r="S568" s="80" t="str">
        <f>IF(All_2[[#This Row],[M.O.Date]]&lt;&gt;"","no","Yes")</f>
        <v>no</v>
      </c>
      <c r="T568" s="80" t="str">
        <f ca="1">IF(All_2[[#This Row],[Length.of.Stay]]&gt;364,"Yes","no")</f>
        <v>Yes</v>
      </c>
      <c r="U568" s="4">
        <v>42094</v>
      </c>
      <c r="V568" s="80">
        <f ca="1">_xlfn.IFS(All_2[[#This Row],[M.O.Date]] = FALSE,TODAY()-All_2[[#This Row],[Filled]],All_2[[#This Row],[Extant]] = "no",All_2[[#This Row],[M.O.Date]] - All_2[[#This Row],[Filled]])</f>
        <v>390</v>
      </c>
      <c r="W568" t="s">
        <v>969</v>
      </c>
      <c r="X568" s="6">
        <v>1</v>
      </c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>
        <f t="shared" si="16"/>
        <v>2014</v>
      </c>
      <c r="AS568" s="6">
        <f t="shared" si="17"/>
        <v>3</v>
      </c>
    </row>
    <row r="569" spans="1:45">
      <c r="A569" t="s">
        <v>1931</v>
      </c>
      <c r="B569" t="s">
        <v>993</v>
      </c>
      <c r="C569" s="1">
        <v>205</v>
      </c>
      <c r="E569" s="97" t="s">
        <v>144</v>
      </c>
      <c r="F5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69" s="4">
        <v>41608</v>
      </c>
      <c r="H569" s="4">
        <v>41703</v>
      </c>
      <c r="I569" s="80">
        <f>All_2[[#This Row],[Filled]]-All_2[[#This Row],[Vacant]]</f>
        <v>95</v>
      </c>
      <c r="J569" t="s">
        <v>144</v>
      </c>
      <c r="N569" s="4"/>
      <c r="O569" s="4"/>
      <c r="P569" s="80"/>
      <c r="Q569" s="80"/>
      <c r="R569" s="80"/>
      <c r="S569" s="80" t="str">
        <f>IF(All_2[[#This Row],[M.O.Date]]&lt;&gt;"","no","Yes")</f>
        <v>no</v>
      </c>
      <c r="T569" s="80" t="str">
        <f ca="1">IF(All_2[[#This Row],[Length.of.Stay]]&gt;364,"Yes","no")</f>
        <v>Yes</v>
      </c>
      <c r="U569" s="4">
        <v>42185</v>
      </c>
      <c r="V569" s="80">
        <f ca="1">_xlfn.IFS(All_2[[#This Row],[M.O.Date]] = FALSE,TODAY()-All_2[[#This Row],[Filled]],All_2[[#This Row],[Extant]] = "no",All_2[[#This Row],[M.O.Date]] - All_2[[#This Row],[Filled]])</f>
        <v>482</v>
      </c>
      <c r="W569" t="s">
        <v>980</v>
      </c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>
        <f t="shared" si="16"/>
        <v>2014</v>
      </c>
      <c r="AS569" s="6">
        <f t="shared" si="17"/>
        <v>3</v>
      </c>
    </row>
    <row r="570" spans="1:45">
      <c r="A570" t="s">
        <v>1873</v>
      </c>
      <c r="B570" t="s">
        <v>15</v>
      </c>
      <c r="C570" s="1">
        <v>514</v>
      </c>
      <c r="E570" s="97" t="s">
        <v>695</v>
      </c>
      <c r="F5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0" s="4">
        <v>41698</v>
      </c>
      <c r="H570" s="4">
        <v>41699</v>
      </c>
      <c r="I570" s="80">
        <f>All_2[[#This Row],[Filled]]-All_2[[#This Row],[Vacant]]</f>
        <v>1</v>
      </c>
      <c r="J570" t="s">
        <v>1033</v>
      </c>
      <c r="P570" s="80"/>
      <c r="Q570" s="80"/>
      <c r="R570" s="80"/>
      <c r="S570" s="80" t="str">
        <f>IF(All_2[[#This Row],[M.O.Date]]&lt;&gt;"","no","Yes")</f>
        <v>no</v>
      </c>
      <c r="T570" s="80" t="str">
        <f ca="1">IF(All_2[[#This Row],[Length.of.Stay]]&gt;364,"Yes","no")</f>
        <v>Yes</v>
      </c>
      <c r="U570" s="4">
        <v>42308</v>
      </c>
      <c r="V570" s="80">
        <f ca="1">_xlfn.IFS(All_2[[#This Row],[M.O.Date]] = FALSE,TODAY()-All_2[[#This Row],[Filled]],All_2[[#This Row],[Extant]] = "no",All_2[[#This Row],[M.O.Date]] - All_2[[#This Row],[Filled]])</f>
        <v>609</v>
      </c>
      <c r="W570" t="s">
        <v>969</v>
      </c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>
        <f t="shared" si="16"/>
        <v>2014</v>
      </c>
      <c r="AS570" s="6">
        <f t="shared" si="17"/>
        <v>3</v>
      </c>
    </row>
    <row r="571" spans="1:45">
      <c r="A571" t="s">
        <v>1930</v>
      </c>
      <c r="B571" t="s">
        <v>15</v>
      </c>
      <c r="C571" s="1">
        <v>211</v>
      </c>
      <c r="E571" s="97" t="s">
        <v>835</v>
      </c>
      <c r="F5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1" s="4">
        <v>41639</v>
      </c>
      <c r="H571" s="4">
        <v>41699</v>
      </c>
      <c r="I571" s="80">
        <f>All_2[[#This Row],[Filled]]-All_2[[#This Row],[Vacant]]</f>
        <v>60</v>
      </c>
      <c r="J571" t="s">
        <v>835</v>
      </c>
      <c r="L571" t="s">
        <v>1822</v>
      </c>
      <c r="M571" t="s">
        <v>835</v>
      </c>
      <c r="P571" s="80"/>
      <c r="Q571" s="80"/>
      <c r="R571" s="80"/>
      <c r="S571" s="80" t="str">
        <f>IF(All_2[[#This Row],[M.O.Date]]&lt;&gt;"","no","Yes")</f>
        <v>no</v>
      </c>
      <c r="T571" s="80" t="str">
        <f ca="1">IF(All_2[[#This Row],[Length.of.Stay]]&gt;364,"Yes","no")</f>
        <v>Yes</v>
      </c>
      <c r="U571" s="4">
        <v>42185</v>
      </c>
      <c r="V571" s="80">
        <f ca="1">_xlfn.IFS(All_2[[#This Row],[M.O.Date]] = FALSE,TODAY()-All_2[[#This Row],[Filled]],All_2[[#This Row],[Extant]] = "no",All_2[[#This Row],[M.O.Date]] - All_2[[#This Row],[Filled]])</f>
        <v>486</v>
      </c>
      <c r="W571" t="s">
        <v>980</v>
      </c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>
        <f t="shared" si="16"/>
        <v>2014</v>
      </c>
      <c r="AS571" s="6">
        <f t="shared" si="17"/>
        <v>3</v>
      </c>
    </row>
    <row r="572" spans="1:45">
      <c r="A572" t="s">
        <v>815</v>
      </c>
      <c r="B572" t="s">
        <v>26</v>
      </c>
      <c r="C572" s="1">
        <v>220</v>
      </c>
      <c r="E572" s="97" t="s">
        <v>966</v>
      </c>
      <c r="F5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2" s="4">
        <v>41639</v>
      </c>
      <c r="H572" s="4">
        <v>41699</v>
      </c>
      <c r="I572" s="80">
        <f>All_2[[#This Row],[Filled]]-All_2[[#This Row],[Vacant]]</f>
        <v>60</v>
      </c>
      <c r="J572" t="s">
        <v>1634</v>
      </c>
      <c r="L572" t="s">
        <v>144</v>
      </c>
      <c r="O572" s="4">
        <v>41647</v>
      </c>
      <c r="P572" s="80">
        <f>All_2[[#This Row],[Filled]] - All_2[[#This Row],[Interview.Date]]</f>
        <v>52</v>
      </c>
      <c r="Q572" s="80"/>
      <c r="R572" s="80">
        <f>All_2[[#This Row],[Days]] - All_2[[#This Row],[Interview.to.Move.in]]</f>
        <v>8</v>
      </c>
      <c r="S572" s="80" t="str">
        <f>IF(All_2[[#This Row],[M.O.Date]]&lt;&gt;"","no","Yes")</f>
        <v>Yes</v>
      </c>
      <c r="T572" s="80" t="str">
        <f ca="1">IF(All_2[[#This Row],[Length.of.Stay]]&gt;364,"Yes","no")</f>
        <v>Yes</v>
      </c>
      <c r="V572" s="80">
        <f ca="1">_xlfn.IFS(All_2[[#This Row],[M.O.Date]] = FALSE,TODAY()-All_2[[#This Row],[Filled]],All_2[[#This Row],[Extant]] = "no",All_2[[#This Row],[M.O.Date]] - All_2[[#This Row],[Filled]])</f>
        <v>2162</v>
      </c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>
        <v>1</v>
      </c>
      <c r="AJ572" s="6"/>
      <c r="AK572" s="6"/>
      <c r="AL572" s="6"/>
      <c r="AM572" s="6">
        <v>1</v>
      </c>
      <c r="AN572" s="6"/>
      <c r="AO572" s="6"/>
      <c r="AP572" s="6"/>
      <c r="AQ572" s="6"/>
      <c r="AR572" s="6">
        <f t="shared" si="16"/>
        <v>2014</v>
      </c>
      <c r="AS572" s="6">
        <f t="shared" si="17"/>
        <v>3</v>
      </c>
    </row>
    <row r="573" spans="1:45">
      <c r="A573" t="s">
        <v>1929</v>
      </c>
      <c r="B573" t="s">
        <v>830</v>
      </c>
      <c r="C573" s="1">
        <v>306</v>
      </c>
      <c r="E573" s="97" t="s">
        <v>144</v>
      </c>
      <c r="F5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73" s="4">
        <v>41639</v>
      </c>
      <c r="H573" s="4">
        <v>41685</v>
      </c>
      <c r="I573" s="80">
        <f>All_2[[#This Row],[Filled]]-All_2[[#This Row],[Vacant]]</f>
        <v>46</v>
      </c>
      <c r="J573" t="s">
        <v>1634</v>
      </c>
      <c r="L573" t="s">
        <v>846</v>
      </c>
      <c r="M573" t="s">
        <v>1638</v>
      </c>
      <c r="N573" s="4">
        <v>41600</v>
      </c>
      <c r="O573" s="4">
        <v>41613</v>
      </c>
      <c r="P573" s="80">
        <f>All_2[[#This Row],[Filled]] - All_2[[#This Row],[Interview.Date]]</f>
        <v>72</v>
      </c>
      <c r="Q573" s="80">
        <f>All_2[[#This Row],[Filled]]-All_2[[#This Row],[Date.Received]]</f>
        <v>85</v>
      </c>
      <c r="R573" s="80">
        <f>All_2[[#This Row],[Days]] - All_2[[#This Row],[Interview.to.Move.in]]</f>
        <v>-26</v>
      </c>
      <c r="S573" s="80" t="str">
        <f>IF(All_2[[#This Row],[M.O.Date]]&lt;&gt;"","no","Yes")</f>
        <v>no</v>
      </c>
      <c r="T573" s="80" t="str">
        <f ca="1">IF(All_2[[#This Row],[Length.of.Stay]]&gt;364,"Yes","no")</f>
        <v>Yes</v>
      </c>
      <c r="U573" s="4">
        <v>42124</v>
      </c>
      <c r="V573" s="80">
        <f ca="1">_xlfn.IFS(All_2[[#This Row],[M.O.Date]] = FALSE,TODAY()-All_2[[#This Row],[Filled]],All_2[[#This Row],[Extant]] = "no",All_2[[#This Row],[M.O.Date]] - All_2[[#This Row],[Filled]])</f>
        <v>439</v>
      </c>
      <c r="W573" t="s">
        <v>971</v>
      </c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>
        <f t="shared" si="16"/>
        <v>2014</v>
      </c>
      <c r="AS573" s="6">
        <f t="shared" si="17"/>
        <v>2</v>
      </c>
    </row>
    <row r="574" spans="1:45">
      <c r="A574" t="s">
        <v>1928</v>
      </c>
      <c r="B574" t="s">
        <v>15</v>
      </c>
      <c r="C574" s="1">
        <v>316</v>
      </c>
      <c r="E574" s="97" t="s">
        <v>827</v>
      </c>
      <c r="F5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4" s="4">
        <v>41578</v>
      </c>
      <c r="H574" s="4">
        <v>41684</v>
      </c>
      <c r="I574" s="80">
        <f>All_2[[#This Row],[Filled]]-All_2[[#This Row],[Vacant]]</f>
        <v>106</v>
      </c>
      <c r="J574" t="s">
        <v>144</v>
      </c>
      <c r="P574" s="80"/>
      <c r="Q574" s="80"/>
      <c r="R574" s="80"/>
      <c r="S574" s="80" t="str">
        <f>IF(All_2[[#This Row],[M.O.Date]]&lt;&gt;"","no","Yes")</f>
        <v>no</v>
      </c>
      <c r="T574" s="80" t="str">
        <f ca="1">IF(All_2[[#This Row],[Length.of.Stay]]&gt;364,"Yes","no")</f>
        <v>Yes</v>
      </c>
      <c r="U574" s="4">
        <v>42613</v>
      </c>
      <c r="V574" s="80">
        <f ca="1">_xlfn.IFS(All_2[[#This Row],[M.O.Date]] = FALSE,TODAY()-All_2[[#This Row],[Filled]],All_2[[#This Row],[Extant]] = "no",All_2[[#This Row],[M.O.Date]] - All_2[[#This Row],[Filled]])</f>
        <v>929</v>
      </c>
      <c r="W574" t="s">
        <v>969</v>
      </c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>
        <f t="shared" si="16"/>
        <v>2014</v>
      </c>
      <c r="AS574" s="6">
        <f t="shared" si="17"/>
        <v>2</v>
      </c>
    </row>
    <row r="575" spans="1:45">
      <c r="A575" t="s">
        <v>1927</v>
      </c>
      <c r="B575" t="s">
        <v>15</v>
      </c>
      <c r="C575" s="1">
        <v>203</v>
      </c>
      <c r="E575" s="97" t="s">
        <v>695</v>
      </c>
      <c r="F5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5" s="4">
        <v>41670</v>
      </c>
      <c r="H575" s="4">
        <v>41684</v>
      </c>
      <c r="I575" s="80">
        <f>All_2[[#This Row],[Filled]]-All_2[[#This Row],[Vacant]]</f>
        <v>14</v>
      </c>
      <c r="J575" t="s">
        <v>144</v>
      </c>
      <c r="P575" s="80"/>
      <c r="Q575" s="80"/>
      <c r="R575" s="80"/>
      <c r="S575" s="80" t="str">
        <f>IF(All_2[[#This Row],[M.O.Date]]&lt;&gt;"","no","Yes")</f>
        <v>no</v>
      </c>
      <c r="T575" s="80" t="str">
        <f ca="1">IF(All_2[[#This Row],[Length.of.Stay]]&gt;364,"Yes","no")</f>
        <v>Yes</v>
      </c>
      <c r="U575" s="4">
        <v>42460</v>
      </c>
      <c r="V575" s="80">
        <f ca="1">_xlfn.IFS(All_2[[#This Row],[M.O.Date]] = FALSE,TODAY()-All_2[[#This Row],[Filled]],All_2[[#This Row],[Extant]] = "no",All_2[[#This Row],[M.O.Date]] - All_2[[#This Row],[Filled]])</f>
        <v>776</v>
      </c>
      <c r="W575" t="s">
        <v>969</v>
      </c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>
        <f t="shared" si="16"/>
        <v>2014</v>
      </c>
      <c r="AS575" s="6">
        <f t="shared" si="17"/>
        <v>2</v>
      </c>
    </row>
    <row r="576" spans="1:45">
      <c r="A576" t="s">
        <v>1926</v>
      </c>
      <c r="B576" t="s">
        <v>37</v>
      </c>
      <c r="C576" s="1">
        <v>208</v>
      </c>
      <c r="D576" s="1">
        <v>3210</v>
      </c>
      <c r="E576" s="97" t="s">
        <v>695</v>
      </c>
      <c r="F5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6" s="4">
        <v>41670</v>
      </c>
      <c r="H576" s="4">
        <v>41683</v>
      </c>
      <c r="I576" s="80">
        <f>All_2[[#This Row],[Filled]]-All_2[[#This Row],[Vacant]]</f>
        <v>13</v>
      </c>
      <c r="J576" t="s">
        <v>144</v>
      </c>
      <c r="K576" s="89"/>
      <c r="L576" s="89"/>
      <c r="N576" s="89"/>
      <c r="O576" s="89"/>
      <c r="P576" s="80"/>
      <c r="Q576" s="80"/>
      <c r="R576" s="80"/>
      <c r="S576" s="80" t="str">
        <f>IF(All_2[[#This Row],[M.O.Date]]&lt;&gt;"","no","Yes")</f>
        <v>no</v>
      </c>
      <c r="T576" s="80" t="str">
        <f ca="1">IF(All_2[[#This Row],[Length.of.Stay]]&gt;364,"Yes","no")</f>
        <v>no</v>
      </c>
      <c r="U576" s="4">
        <v>41882</v>
      </c>
      <c r="V576" s="80">
        <f ca="1">_xlfn.IFS(All_2[[#This Row],[M.O.Date]] = FALSE,TODAY()-All_2[[#This Row],[Filled]],All_2[[#This Row],[Extant]] = "no",All_2[[#This Row],[M.O.Date]] - All_2[[#This Row],[Filled]])</f>
        <v>199</v>
      </c>
      <c r="W576" t="s">
        <v>971</v>
      </c>
      <c r="X576" s="6"/>
      <c r="Y576" s="6"/>
      <c r="Z576" s="6"/>
      <c r="AA576" s="6"/>
      <c r="AB576" s="6">
        <v>1</v>
      </c>
      <c r="AC576" s="6"/>
      <c r="AD576" s="6"/>
      <c r="AE576" s="6"/>
      <c r="AF576" s="6"/>
      <c r="AG576" s="6">
        <v>1</v>
      </c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>
        <f t="shared" si="16"/>
        <v>2014</v>
      </c>
      <c r="AS576" s="6">
        <f t="shared" si="17"/>
        <v>2</v>
      </c>
    </row>
    <row r="577" spans="1:45">
      <c r="A577" t="s">
        <v>1925</v>
      </c>
      <c r="B577" t="s">
        <v>15</v>
      </c>
      <c r="C577" s="1">
        <v>205</v>
      </c>
      <c r="E577" s="97" t="s">
        <v>695</v>
      </c>
      <c r="F5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7" s="4">
        <v>41670</v>
      </c>
      <c r="H577" s="4">
        <v>41681</v>
      </c>
      <c r="I577" s="80">
        <f>All_2[[#This Row],[Filled]]-All_2[[#This Row],[Vacant]]</f>
        <v>11</v>
      </c>
      <c r="J577" t="s">
        <v>144</v>
      </c>
      <c r="P577" s="80"/>
      <c r="Q577" s="80"/>
      <c r="R577" s="80"/>
      <c r="S577" s="80" t="str">
        <f>IF(All_2[[#This Row],[M.O.Date]]&lt;&gt;"","no","Yes")</f>
        <v>no</v>
      </c>
      <c r="T577" s="80" t="str">
        <f ca="1">IF(All_2[[#This Row],[Length.of.Stay]]&gt;364,"Yes","no")</f>
        <v>Yes</v>
      </c>
      <c r="U577" s="4">
        <v>43131</v>
      </c>
      <c r="V577" s="80">
        <f ca="1">_xlfn.IFS(All_2[[#This Row],[M.O.Date]] = FALSE,TODAY()-All_2[[#This Row],[Filled]],All_2[[#This Row],[Extant]] = "no",All_2[[#This Row],[M.O.Date]] - All_2[[#This Row],[Filled]])</f>
        <v>1450</v>
      </c>
      <c r="W577" t="s">
        <v>980</v>
      </c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>
        <v>1</v>
      </c>
      <c r="AJ577" s="6"/>
      <c r="AK577" s="6"/>
      <c r="AL577" s="6"/>
      <c r="AM577" s="6">
        <v>1</v>
      </c>
      <c r="AN577" s="6"/>
      <c r="AO577" s="6"/>
      <c r="AP577" s="6"/>
      <c r="AQ577" s="6"/>
      <c r="AR577" s="6">
        <f t="shared" si="16"/>
        <v>2014</v>
      </c>
      <c r="AS577" s="6">
        <f t="shared" si="17"/>
        <v>2</v>
      </c>
    </row>
    <row r="578" spans="1:45">
      <c r="A578" t="s">
        <v>1924</v>
      </c>
      <c r="B578" t="s">
        <v>37</v>
      </c>
      <c r="C578" s="1">
        <v>206</v>
      </c>
      <c r="D578" s="1">
        <v>3210</v>
      </c>
      <c r="E578" s="97" t="s">
        <v>695</v>
      </c>
      <c r="F5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8" s="4">
        <v>41639</v>
      </c>
      <c r="H578" s="4">
        <v>41676</v>
      </c>
      <c r="I578" s="80">
        <f>All_2[[#This Row],[Filled]]-All_2[[#This Row],[Vacant]]</f>
        <v>37</v>
      </c>
      <c r="J578" t="s">
        <v>144</v>
      </c>
      <c r="K578" s="89"/>
      <c r="L578" s="89"/>
      <c r="N578" s="89"/>
      <c r="O578" s="89"/>
      <c r="P578" s="80"/>
      <c r="Q578" s="80"/>
      <c r="R578" s="80"/>
      <c r="S578" s="80" t="str">
        <f>IF(All_2[[#This Row],[M.O.Date]]&lt;&gt;"","no","Yes")</f>
        <v>no</v>
      </c>
      <c r="T578" s="80" t="str">
        <f ca="1">IF(All_2[[#This Row],[Length.of.Stay]]&gt;364,"Yes","no")</f>
        <v>Yes</v>
      </c>
      <c r="U578" s="4">
        <v>42277</v>
      </c>
      <c r="V578" s="80">
        <f ca="1">_xlfn.IFS(All_2[[#This Row],[M.O.Date]] = FALSE,TODAY()-All_2[[#This Row],[Filled]],All_2[[#This Row],[Extant]] = "no",All_2[[#This Row],[M.O.Date]] - All_2[[#This Row],[Filled]])</f>
        <v>601</v>
      </c>
      <c r="W578" t="s">
        <v>980</v>
      </c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>
        <f t="shared" ref="AR578:AR641" si="18">YEAR(H578)</f>
        <v>2014</v>
      </c>
      <c r="AS578" s="6">
        <f t="shared" ref="AS578:AS641" si="19">MONTH(H578)</f>
        <v>2</v>
      </c>
    </row>
    <row r="579" spans="1:45">
      <c r="A579" t="s">
        <v>1923</v>
      </c>
      <c r="B579" t="s">
        <v>26</v>
      </c>
      <c r="C579" s="1">
        <v>322</v>
      </c>
      <c r="E579" s="97" t="s">
        <v>1922</v>
      </c>
      <c r="F5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79" s="4">
        <v>41578</v>
      </c>
      <c r="H579" s="4">
        <v>41671</v>
      </c>
      <c r="I579" s="80">
        <f>All_2[[#This Row],[Filled]]-All_2[[#This Row],[Vacant]]</f>
        <v>93</v>
      </c>
      <c r="J579" t="s">
        <v>1922</v>
      </c>
      <c r="L579" t="s">
        <v>685</v>
      </c>
      <c r="M579" t="s">
        <v>636</v>
      </c>
      <c r="N579" s="4">
        <v>41636</v>
      </c>
      <c r="O579" s="4">
        <v>41642</v>
      </c>
      <c r="P579" s="80">
        <f>All_2[[#This Row],[Filled]] - All_2[[#This Row],[Interview.Date]]</f>
        <v>29</v>
      </c>
      <c r="Q579" s="80">
        <f>All_2[[#This Row],[Filled]]-All_2[[#This Row],[Date.Received]]</f>
        <v>35</v>
      </c>
      <c r="R579" s="80">
        <f>All_2[[#This Row],[Days]] - All_2[[#This Row],[Interview.to.Move.in]]</f>
        <v>64</v>
      </c>
      <c r="S579" s="80" t="str">
        <f>IF(All_2[[#This Row],[M.O.Date]]&lt;&gt;"","no","Yes")</f>
        <v>no</v>
      </c>
      <c r="T579" s="80" t="str">
        <f ca="1">IF(All_2[[#This Row],[Length.of.Stay]]&gt;364,"Yes","no")</f>
        <v>Yes</v>
      </c>
      <c r="U579" s="4">
        <v>43465</v>
      </c>
      <c r="V579" s="80">
        <f ca="1">_xlfn.IFS(All_2[[#This Row],[M.O.Date]] = FALSE,TODAY()-All_2[[#This Row],[Filled]],All_2[[#This Row],[Extant]] = "no",All_2[[#This Row],[M.O.Date]] - All_2[[#This Row],[Filled]])</f>
        <v>1794</v>
      </c>
      <c r="W579" t="s">
        <v>971</v>
      </c>
      <c r="X579" s="6">
        <v>1</v>
      </c>
      <c r="Y579" s="6">
        <v>1</v>
      </c>
      <c r="Z579" s="6"/>
      <c r="AA579" s="6"/>
      <c r="AB579" s="6"/>
      <c r="AC579" s="6"/>
      <c r="AD579" s="6"/>
      <c r="AE579" s="6"/>
      <c r="AF579" s="6"/>
      <c r="AG579" s="6"/>
      <c r="AH579" s="6">
        <v>1</v>
      </c>
      <c r="AI579" s="6"/>
      <c r="AJ579" s="6"/>
      <c r="AK579" s="6"/>
      <c r="AL579" s="6"/>
      <c r="AM579" s="6"/>
      <c r="AN579" s="6"/>
      <c r="AO579" s="6">
        <v>1</v>
      </c>
      <c r="AP579" s="6"/>
      <c r="AQ579" s="6"/>
      <c r="AR579" s="6">
        <f t="shared" si="18"/>
        <v>2014</v>
      </c>
      <c r="AS579" s="6">
        <f t="shared" si="19"/>
        <v>2</v>
      </c>
    </row>
    <row r="580" spans="1:45">
      <c r="A580" t="s">
        <v>1921</v>
      </c>
      <c r="B580" t="s">
        <v>993</v>
      </c>
      <c r="C580" s="1">
        <v>202</v>
      </c>
      <c r="E580" s="97" t="s">
        <v>144</v>
      </c>
      <c r="F5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80" s="4">
        <v>41547</v>
      </c>
      <c r="H580" s="4">
        <v>41669</v>
      </c>
      <c r="I580" s="80">
        <f>All_2[[#This Row],[Filled]]-All_2[[#This Row],[Vacant]]</f>
        <v>122</v>
      </c>
      <c r="J580" t="s">
        <v>144</v>
      </c>
      <c r="M580" s="89"/>
      <c r="N580" s="4"/>
      <c r="O580" s="4"/>
      <c r="P580" s="80"/>
      <c r="Q580" s="80"/>
      <c r="R580" s="80"/>
      <c r="S580" s="80" t="str">
        <f>IF(All_2[[#This Row],[M.O.Date]]&lt;&gt;"","no","Yes")</f>
        <v>no</v>
      </c>
      <c r="T580" s="80" t="str">
        <f ca="1">IF(All_2[[#This Row],[Length.of.Stay]]&gt;364,"Yes","no")</f>
        <v>Yes</v>
      </c>
      <c r="U580" s="4">
        <v>42308</v>
      </c>
      <c r="V580" s="80">
        <f ca="1">_xlfn.IFS(All_2[[#This Row],[M.O.Date]] = FALSE,TODAY()-All_2[[#This Row],[Filled]],All_2[[#This Row],[Extant]] = "no",All_2[[#This Row],[M.O.Date]] - All_2[[#This Row],[Filled]])</f>
        <v>639</v>
      </c>
      <c r="W580" t="s">
        <v>980</v>
      </c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>
        <f t="shared" si="18"/>
        <v>2014</v>
      </c>
      <c r="AS580" s="6">
        <f t="shared" si="19"/>
        <v>1</v>
      </c>
    </row>
    <row r="581" spans="1:45">
      <c r="A581" t="s">
        <v>1920</v>
      </c>
      <c r="B581" t="s">
        <v>15</v>
      </c>
      <c r="C581" s="1">
        <v>429</v>
      </c>
      <c r="E581" s="97" t="s">
        <v>826</v>
      </c>
      <c r="F5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81" s="4">
        <v>41639</v>
      </c>
      <c r="H581" s="4">
        <v>41666</v>
      </c>
      <c r="I581" s="80">
        <f>All_2[[#This Row],[Filled]]-All_2[[#This Row],[Vacant]]</f>
        <v>27</v>
      </c>
      <c r="J581" t="s">
        <v>144</v>
      </c>
      <c r="P581" s="80"/>
      <c r="Q581" s="80"/>
      <c r="R581" s="80"/>
      <c r="S581" s="80" t="str">
        <f>IF(All_2[[#This Row],[M.O.Date]]&lt;&gt;"","no","Yes")</f>
        <v>no</v>
      </c>
      <c r="T581" s="80" t="str">
        <f ca="1">IF(All_2[[#This Row],[Length.of.Stay]]&gt;364,"Yes","no")</f>
        <v>no</v>
      </c>
      <c r="U581" s="4">
        <v>41790</v>
      </c>
      <c r="V581" s="80">
        <f ca="1">_xlfn.IFS(All_2[[#This Row],[M.O.Date]] = FALSE,TODAY()-All_2[[#This Row],[Filled]],All_2[[#This Row],[Extant]] = "no",All_2[[#This Row],[M.O.Date]] - All_2[[#This Row],[Filled]])</f>
        <v>124</v>
      </c>
      <c r="W581" t="s">
        <v>125</v>
      </c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>
        <f t="shared" si="18"/>
        <v>2014</v>
      </c>
      <c r="AS581" s="6">
        <f t="shared" si="19"/>
        <v>1</v>
      </c>
    </row>
    <row r="582" spans="1:45">
      <c r="A582" t="s">
        <v>1919</v>
      </c>
      <c r="B582" t="s">
        <v>830</v>
      </c>
      <c r="C582" s="1">
        <v>407</v>
      </c>
      <c r="E582" s="97" t="s">
        <v>144</v>
      </c>
      <c r="F5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82" s="4">
        <v>41578</v>
      </c>
      <c r="H582" s="4">
        <v>41654</v>
      </c>
      <c r="I582" s="80">
        <f>All_2[[#This Row],[Filled]]-All_2[[#This Row],[Vacant]]</f>
        <v>76</v>
      </c>
      <c r="J582" t="s">
        <v>1634</v>
      </c>
      <c r="L582" t="s">
        <v>862</v>
      </c>
      <c r="M582" t="s">
        <v>1638</v>
      </c>
      <c r="N582" s="4">
        <v>41600</v>
      </c>
      <c r="O582" s="4">
        <v>41613</v>
      </c>
      <c r="P582" s="80">
        <f>All_2[[#This Row],[Filled]] - All_2[[#This Row],[Interview.Date]]</f>
        <v>41</v>
      </c>
      <c r="Q582" s="80">
        <f>All_2[[#This Row],[Filled]]-All_2[[#This Row],[Date.Received]]</f>
        <v>54</v>
      </c>
      <c r="R582" s="80">
        <f>All_2[[#This Row],[Days]] - All_2[[#This Row],[Interview.to.Move.in]]</f>
        <v>35</v>
      </c>
      <c r="S582" s="80" t="str">
        <f>IF(All_2[[#This Row],[M.O.Date]]&lt;&gt;"","no","Yes")</f>
        <v>no</v>
      </c>
      <c r="T582" s="80" t="str">
        <f ca="1">IF(All_2[[#This Row],[Length.of.Stay]]&gt;364,"Yes","no")</f>
        <v>Yes</v>
      </c>
      <c r="U582" s="4">
        <v>42825</v>
      </c>
      <c r="V582" s="80">
        <f ca="1">_xlfn.IFS(All_2[[#This Row],[M.O.Date]] = FALSE,TODAY()-All_2[[#This Row],[Filled]],All_2[[#This Row],[Extant]] = "no",All_2[[#This Row],[M.O.Date]] - All_2[[#This Row],[Filled]])</f>
        <v>1171</v>
      </c>
      <c r="W582" t="s">
        <v>980</v>
      </c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>
        <f t="shared" si="18"/>
        <v>2014</v>
      </c>
      <c r="AS582" s="6">
        <f t="shared" si="19"/>
        <v>1</v>
      </c>
    </row>
    <row r="583" spans="1:45">
      <c r="A583" t="s">
        <v>1918</v>
      </c>
      <c r="B583" t="s">
        <v>830</v>
      </c>
      <c r="C583" s="1">
        <v>417</v>
      </c>
      <c r="E583" s="97" t="s">
        <v>144</v>
      </c>
      <c r="F5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83" s="4">
        <v>41548</v>
      </c>
      <c r="H583" s="4">
        <v>41654</v>
      </c>
      <c r="I583" s="80">
        <f>All_2[[#This Row],[Filled]]-All_2[[#This Row],[Vacant]]</f>
        <v>106</v>
      </c>
      <c r="J583" t="s">
        <v>1634</v>
      </c>
      <c r="L583" t="s">
        <v>846</v>
      </c>
      <c r="M583" t="s">
        <v>1638</v>
      </c>
      <c r="N583" s="4">
        <v>41600</v>
      </c>
      <c r="O583" s="4">
        <v>41613</v>
      </c>
      <c r="P583" s="80">
        <f>All_2[[#This Row],[Filled]] - All_2[[#This Row],[Interview.Date]]</f>
        <v>41</v>
      </c>
      <c r="Q583" s="80">
        <f>All_2[[#This Row],[Filled]]-All_2[[#This Row],[Date.Received]]</f>
        <v>54</v>
      </c>
      <c r="R583" s="80">
        <f>All_2[[#This Row],[Days]] - All_2[[#This Row],[Interview.to.Move.in]]</f>
        <v>65</v>
      </c>
      <c r="S583" s="80" t="str">
        <f>IF(All_2[[#This Row],[M.O.Date]]&lt;&gt;"","no","Yes")</f>
        <v>no</v>
      </c>
      <c r="T583" s="80" t="str">
        <f ca="1">IF(All_2[[#This Row],[Length.of.Stay]]&gt;364,"Yes","no")</f>
        <v>Yes</v>
      </c>
      <c r="U583" s="4">
        <v>42277</v>
      </c>
      <c r="V583" s="80">
        <f ca="1">_xlfn.IFS(All_2[[#This Row],[M.O.Date]] = FALSE,TODAY()-All_2[[#This Row],[Filled]],All_2[[#This Row],[Extant]] = "no",All_2[[#This Row],[M.O.Date]] - All_2[[#This Row],[Filled]])</f>
        <v>623</v>
      </c>
      <c r="W583" t="s">
        <v>969</v>
      </c>
      <c r="X583" s="6">
        <v>1</v>
      </c>
      <c r="Y583" s="6">
        <v>1</v>
      </c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>
        <f t="shared" si="18"/>
        <v>2014</v>
      </c>
      <c r="AS583" s="6">
        <f t="shared" si="19"/>
        <v>1</v>
      </c>
    </row>
    <row r="584" spans="1:45">
      <c r="A584" t="s">
        <v>1917</v>
      </c>
      <c r="B584" t="s">
        <v>830</v>
      </c>
      <c r="C584" s="1">
        <v>415</v>
      </c>
      <c r="E584" s="97" t="s">
        <v>144</v>
      </c>
      <c r="F5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84" s="4">
        <v>41578</v>
      </c>
      <c r="H584" s="4">
        <v>41654</v>
      </c>
      <c r="I584" s="80">
        <f>All_2[[#This Row],[Filled]]-All_2[[#This Row],[Vacant]]</f>
        <v>76</v>
      </c>
      <c r="J584" t="s">
        <v>1634</v>
      </c>
      <c r="L584" t="s">
        <v>914</v>
      </c>
      <c r="M584" t="s">
        <v>1638</v>
      </c>
      <c r="N584" s="4">
        <v>41564</v>
      </c>
      <c r="O584" s="4">
        <v>41599</v>
      </c>
      <c r="P584" s="80">
        <f>All_2[[#This Row],[Filled]] - All_2[[#This Row],[Interview.Date]]</f>
        <v>55</v>
      </c>
      <c r="Q584" s="80">
        <f>All_2[[#This Row],[Filled]]-All_2[[#This Row],[Date.Received]]</f>
        <v>90</v>
      </c>
      <c r="R584" s="80">
        <f>All_2[[#This Row],[Days]] - All_2[[#This Row],[Interview.to.Move.in]]</f>
        <v>21</v>
      </c>
      <c r="S584" s="80" t="str">
        <f>IF(All_2[[#This Row],[M.O.Date]]&lt;&gt;"","no","Yes")</f>
        <v>no</v>
      </c>
      <c r="T584" s="80" t="str">
        <f ca="1">IF(All_2[[#This Row],[Length.of.Stay]]&gt;364,"Yes","no")</f>
        <v>no</v>
      </c>
      <c r="U584" s="4">
        <v>41799</v>
      </c>
      <c r="V584" s="80">
        <f ca="1">_xlfn.IFS(All_2[[#This Row],[M.O.Date]] = FALSE,TODAY()-All_2[[#This Row],[Filled]],All_2[[#This Row],[Extant]] = "no",All_2[[#This Row],[M.O.Date]] - All_2[[#This Row],[Filled]])</f>
        <v>145</v>
      </c>
      <c r="W584" t="s">
        <v>969</v>
      </c>
      <c r="X584" s="6"/>
      <c r="Y584" s="6">
        <v>1</v>
      </c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>
        <f t="shared" si="18"/>
        <v>2014</v>
      </c>
      <c r="AS584" s="6">
        <f t="shared" si="19"/>
        <v>1</v>
      </c>
    </row>
    <row r="585" spans="1:45">
      <c r="A585" t="s">
        <v>1916</v>
      </c>
      <c r="B585" t="s">
        <v>830</v>
      </c>
      <c r="C585" s="1">
        <v>314</v>
      </c>
      <c r="E585" s="97" t="s">
        <v>144</v>
      </c>
      <c r="F5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85" s="4">
        <v>41578</v>
      </c>
      <c r="H585" s="4">
        <v>41654</v>
      </c>
      <c r="I585" s="80">
        <f>All_2[[#This Row],[Filled]]-All_2[[#This Row],[Vacant]]</f>
        <v>76</v>
      </c>
      <c r="J585" t="s">
        <v>1634</v>
      </c>
      <c r="L585" t="s">
        <v>862</v>
      </c>
      <c r="M585" t="s">
        <v>1638</v>
      </c>
      <c r="N585" s="4">
        <v>41600</v>
      </c>
      <c r="O585" s="4">
        <v>41620</v>
      </c>
      <c r="P585" s="80">
        <f>All_2[[#This Row],[Filled]] - All_2[[#This Row],[Interview.Date]]</f>
        <v>34</v>
      </c>
      <c r="Q585" s="80">
        <f>All_2[[#This Row],[Filled]]-All_2[[#This Row],[Date.Received]]</f>
        <v>54</v>
      </c>
      <c r="R585" s="80">
        <f>All_2[[#This Row],[Days]] - All_2[[#This Row],[Interview.to.Move.in]]</f>
        <v>42</v>
      </c>
      <c r="S585" s="80" t="str">
        <f>IF(All_2[[#This Row],[M.O.Date]]&lt;&gt;"","no","Yes")</f>
        <v>no</v>
      </c>
      <c r="T585" s="80" t="str">
        <f ca="1">IF(All_2[[#This Row],[Length.of.Stay]]&gt;364,"Yes","no")</f>
        <v>no</v>
      </c>
      <c r="U585" s="4">
        <v>41729</v>
      </c>
      <c r="V585" s="80">
        <f ca="1">_xlfn.IFS(All_2[[#This Row],[M.O.Date]] = FALSE,TODAY()-All_2[[#This Row],[Filled]],All_2[[#This Row],[Extant]] = "no",All_2[[#This Row],[M.O.Date]] - All_2[[#This Row],[Filled]])</f>
        <v>75</v>
      </c>
      <c r="W585" t="s">
        <v>125</v>
      </c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>
        <f t="shared" si="18"/>
        <v>2014</v>
      </c>
      <c r="AS585" s="6">
        <f t="shared" si="19"/>
        <v>1</v>
      </c>
    </row>
    <row r="586" spans="1:45">
      <c r="A586" t="s">
        <v>1915</v>
      </c>
      <c r="B586" t="s">
        <v>830</v>
      </c>
      <c r="C586" s="1">
        <v>317</v>
      </c>
      <c r="E586" s="97" t="s">
        <v>144</v>
      </c>
      <c r="F5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86" s="4">
        <v>41608</v>
      </c>
      <c r="H586" s="4">
        <v>41654</v>
      </c>
      <c r="I586" s="80">
        <f>All_2[[#This Row],[Filled]]-All_2[[#This Row],[Vacant]]</f>
        <v>46</v>
      </c>
      <c r="J586" t="s">
        <v>1634</v>
      </c>
      <c r="L586" t="s">
        <v>1914</v>
      </c>
      <c r="M586" t="s">
        <v>1638</v>
      </c>
      <c r="N586" s="4">
        <v>41564</v>
      </c>
      <c r="O586" s="4">
        <v>41599</v>
      </c>
      <c r="P586" s="80">
        <f>All_2[[#This Row],[Filled]] - All_2[[#This Row],[Interview.Date]]</f>
        <v>55</v>
      </c>
      <c r="Q586" s="80">
        <f>All_2[[#This Row],[Filled]]-All_2[[#This Row],[Date.Received]]</f>
        <v>90</v>
      </c>
      <c r="R586" s="80">
        <f>All_2[[#This Row],[Days]] - All_2[[#This Row],[Interview.to.Move.in]]</f>
        <v>-9</v>
      </c>
      <c r="S586" s="80" t="str">
        <f>IF(All_2[[#This Row],[M.O.Date]]&lt;&gt;"","no","Yes")</f>
        <v>no</v>
      </c>
      <c r="T586" s="80" t="str">
        <f ca="1">IF(All_2[[#This Row],[Length.of.Stay]]&gt;364,"Yes","no")</f>
        <v>no</v>
      </c>
      <c r="U586" s="4">
        <v>41729</v>
      </c>
      <c r="V586" s="80">
        <f ca="1">_xlfn.IFS(All_2[[#This Row],[M.O.Date]] = FALSE,TODAY()-All_2[[#This Row],[Filled]],All_2[[#This Row],[Extant]] = "no",All_2[[#This Row],[M.O.Date]] - All_2[[#This Row],[Filled]])</f>
        <v>75</v>
      </c>
      <c r="W586" t="s">
        <v>1123</v>
      </c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>
        <f t="shared" si="18"/>
        <v>2014</v>
      </c>
      <c r="AS586" s="6">
        <f t="shared" si="19"/>
        <v>1</v>
      </c>
    </row>
    <row r="587" spans="1:45">
      <c r="A587" t="s">
        <v>1913</v>
      </c>
      <c r="B587" t="s">
        <v>37</v>
      </c>
      <c r="C587" s="1">
        <v>301</v>
      </c>
      <c r="D587" s="1">
        <v>3210</v>
      </c>
      <c r="E587" s="97" t="s">
        <v>695</v>
      </c>
      <c r="F5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87" s="4">
        <v>41608</v>
      </c>
      <c r="H587" s="4">
        <v>41646</v>
      </c>
      <c r="I587" s="80">
        <f>All_2[[#This Row],[Filled]]-All_2[[#This Row],[Vacant]]</f>
        <v>38</v>
      </c>
      <c r="J587" t="s">
        <v>144</v>
      </c>
      <c r="K587" s="89"/>
      <c r="L587" s="89"/>
      <c r="N587" s="89"/>
      <c r="O587" s="89"/>
      <c r="P587" s="80"/>
      <c r="Q587" s="80"/>
      <c r="R587" s="80"/>
      <c r="S587" s="80" t="str">
        <f>IF(All_2[[#This Row],[M.O.Date]]&lt;&gt;"","no","Yes")</f>
        <v>no</v>
      </c>
      <c r="T587" s="80" t="str">
        <f ca="1">IF(All_2[[#This Row],[Length.of.Stay]]&gt;364,"Yes","no")</f>
        <v>no</v>
      </c>
      <c r="U587" s="4">
        <v>41759</v>
      </c>
      <c r="V587" s="80">
        <f ca="1">_xlfn.IFS(All_2[[#This Row],[M.O.Date]] = FALSE,TODAY()-All_2[[#This Row],[Filled]],All_2[[#This Row],[Extant]] = "no",All_2[[#This Row],[M.O.Date]] - All_2[[#This Row],[Filled]])</f>
        <v>113</v>
      </c>
      <c r="W587" t="s">
        <v>971</v>
      </c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>
        <f t="shared" si="18"/>
        <v>2014</v>
      </c>
      <c r="AS587" s="6">
        <f t="shared" si="19"/>
        <v>1</v>
      </c>
    </row>
    <row r="588" spans="1:45">
      <c r="A588" t="s">
        <v>1912</v>
      </c>
      <c r="B588" t="s">
        <v>26</v>
      </c>
      <c r="C588" s="1">
        <v>108</v>
      </c>
      <c r="E588" s="97" t="s">
        <v>966</v>
      </c>
      <c r="F5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88" s="4">
        <v>41578</v>
      </c>
      <c r="H588" s="4">
        <v>41640</v>
      </c>
      <c r="I588" s="80">
        <f>All_2[[#This Row],[Filled]]-All_2[[#This Row],[Vacant]]</f>
        <v>62</v>
      </c>
      <c r="J588" t="s">
        <v>144</v>
      </c>
      <c r="P588" s="80"/>
      <c r="Q588" s="80"/>
      <c r="R588" s="80"/>
      <c r="S588" s="80" t="str">
        <f>IF(All_2[[#This Row],[M.O.Date]]&lt;&gt;"","no","Yes")</f>
        <v>no</v>
      </c>
      <c r="T588" s="80" t="str">
        <f ca="1">IF(All_2[[#This Row],[Length.of.Stay]]&gt;364,"Yes","no")</f>
        <v>Yes</v>
      </c>
      <c r="U588" s="4">
        <v>42400</v>
      </c>
      <c r="V588" s="80">
        <f ca="1">_xlfn.IFS(All_2[[#This Row],[M.O.Date]] = FALSE,TODAY()-All_2[[#This Row],[Filled]],All_2[[#This Row],[Extant]] = "no",All_2[[#This Row],[M.O.Date]] - All_2[[#This Row],[Filled]])</f>
        <v>760</v>
      </c>
      <c r="W588" t="s">
        <v>969</v>
      </c>
      <c r="X588" s="6"/>
      <c r="Y588" s="6"/>
      <c r="Z588" s="6"/>
      <c r="AA588" s="6"/>
      <c r="AB588" s="6"/>
      <c r="AC588" s="6"/>
      <c r="AD588" s="6"/>
      <c r="AE588" s="6">
        <v>1</v>
      </c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>
        <f t="shared" si="18"/>
        <v>2014</v>
      </c>
      <c r="AS588" s="6">
        <f t="shared" si="19"/>
        <v>1</v>
      </c>
    </row>
    <row r="589" spans="1:45">
      <c r="A589" t="s">
        <v>1911</v>
      </c>
      <c r="B589" t="s">
        <v>832</v>
      </c>
      <c r="C589" s="1" t="s">
        <v>942</v>
      </c>
      <c r="E589" s="97" t="s">
        <v>718</v>
      </c>
      <c r="F5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589" s="4">
        <v>41578</v>
      </c>
      <c r="H589" s="4">
        <v>41640</v>
      </c>
      <c r="I589" s="80">
        <f>All_2[[#This Row],[Filled]]-All_2[[#This Row],[Vacant]]</f>
        <v>62</v>
      </c>
      <c r="J589" t="s">
        <v>1033</v>
      </c>
      <c r="K589" t="s">
        <v>37</v>
      </c>
      <c r="L589" t="s">
        <v>1416</v>
      </c>
      <c r="M589" t="s">
        <v>1415</v>
      </c>
      <c r="N589" s="4"/>
      <c r="O589" s="4"/>
      <c r="P589" s="80"/>
      <c r="Q589" s="80"/>
      <c r="R589" s="80"/>
      <c r="S589" s="80" t="str">
        <f>IF(All_2[[#This Row],[M.O.Date]]&lt;&gt;"","no","Yes")</f>
        <v>no</v>
      </c>
      <c r="T589" s="80" t="str">
        <f ca="1">IF(All_2[[#This Row],[Length.of.Stay]]&gt;364,"Yes","no")</f>
        <v>Yes</v>
      </c>
      <c r="U589" s="4">
        <v>42035</v>
      </c>
      <c r="V589" s="80">
        <f ca="1">_xlfn.IFS(All_2[[#This Row],[M.O.Date]] = FALSE,TODAY()-All_2[[#This Row],[Filled]],All_2[[#This Row],[Extant]] = "no",All_2[[#This Row],[M.O.Date]] - All_2[[#This Row],[Filled]])</f>
        <v>395</v>
      </c>
      <c r="W589" t="s">
        <v>980</v>
      </c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>
        <f t="shared" si="18"/>
        <v>2014</v>
      </c>
      <c r="AS589" s="6">
        <f t="shared" si="19"/>
        <v>1</v>
      </c>
    </row>
    <row r="590" spans="1:45">
      <c r="A590" t="s">
        <v>1910</v>
      </c>
      <c r="B590" t="s">
        <v>37</v>
      </c>
      <c r="C590" s="1">
        <v>305</v>
      </c>
      <c r="D590" s="1">
        <v>3210</v>
      </c>
      <c r="E590" s="97" t="s">
        <v>695</v>
      </c>
      <c r="F5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90" s="4">
        <v>41578</v>
      </c>
      <c r="H590" s="4">
        <v>41627</v>
      </c>
      <c r="I590" s="80">
        <f>All_2[[#This Row],[Filled]]-All_2[[#This Row],[Vacant]]</f>
        <v>49</v>
      </c>
      <c r="J590" t="s">
        <v>144</v>
      </c>
      <c r="K590" s="89"/>
      <c r="L590" s="89"/>
      <c r="N590" s="89"/>
      <c r="O590" s="89"/>
      <c r="P590" s="80"/>
      <c r="Q590" s="80"/>
      <c r="R590" s="80"/>
      <c r="S590" s="80" t="str">
        <f>IF(All_2[[#This Row],[M.O.Date]]&lt;&gt;"","no","Yes")</f>
        <v>no</v>
      </c>
      <c r="T590" s="80" t="str">
        <f ca="1">IF(All_2[[#This Row],[Length.of.Stay]]&gt;364,"Yes","no")</f>
        <v>no</v>
      </c>
      <c r="U590" s="4">
        <v>41820</v>
      </c>
      <c r="V590" s="80">
        <f ca="1">_xlfn.IFS(All_2[[#This Row],[M.O.Date]] = FALSE,TODAY()-All_2[[#This Row],[Filled]],All_2[[#This Row],[Extant]] = "no",All_2[[#This Row],[M.O.Date]] - All_2[[#This Row],[Filled]])</f>
        <v>193</v>
      </c>
      <c r="W590" t="s">
        <v>125</v>
      </c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>
        <f t="shared" si="18"/>
        <v>2013</v>
      </c>
      <c r="AS590" s="6">
        <f t="shared" si="19"/>
        <v>12</v>
      </c>
    </row>
    <row r="591" spans="1:45">
      <c r="A591" t="s">
        <v>1909</v>
      </c>
      <c r="B591" t="s">
        <v>830</v>
      </c>
      <c r="C591" s="1">
        <v>405</v>
      </c>
      <c r="E591" s="97" t="s">
        <v>144</v>
      </c>
      <c r="F5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91" s="4">
        <v>41547</v>
      </c>
      <c r="H591" s="4">
        <v>41623</v>
      </c>
      <c r="I591" s="80">
        <f>All_2[[#This Row],[Filled]]-All_2[[#This Row],[Vacant]]</f>
        <v>76</v>
      </c>
      <c r="J591" t="s">
        <v>1634</v>
      </c>
      <c r="L591" t="s">
        <v>1908</v>
      </c>
      <c r="M591" t="s">
        <v>636</v>
      </c>
      <c r="N591" s="4">
        <v>41564</v>
      </c>
      <c r="O591" s="4">
        <v>41585</v>
      </c>
      <c r="P591" s="80">
        <f>All_2[[#This Row],[Filled]] - All_2[[#This Row],[Interview.Date]]</f>
        <v>38</v>
      </c>
      <c r="Q591" s="80">
        <f>All_2[[#This Row],[Filled]]-All_2[[#This Row],[Date.Received]]</f>
        <v>59</v>
      </c>
      <c r="R591" s="80">
        <f>All_2[[#This Row],[Days]] - All_2[[#This Row],[Interview.to.Move.in]]</f>
        <v>38</v>
      </c>
      <c r="S591" s="80" t="str">
        <f>IF(All_2[[#This Row],[M.O.Date]]&lt;&gt;"","no","Yes")</f>
        <v>no</v>
      </c>
      <c r="T591" s="80" t="str">
        <f ca="1">IF(All_2[[#This Row],[Length.of.Stay]]&gt;364,"Yes","no")</f>
        <v>Yes</v>
      </c>
      <c r="U591" s="4">
        <v>42124</v>
      </c>
      <c r="V591" s="80">
        <f ca="1">_xlfn.IFS(All_2[[#This Row],[M.O.Date]] = FALSE,TODAY()-All_2[[#This Row],[Filled]],All_2[[#This Row],[Extant]] = "no",All_2[[#This Row],[M.O.Date]] - All_2[[#This Row],[Filled]])</f>
        <v>501</v>
      </c>
      <c r="W591" t="s">
        <v>980</v>
      </c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>
        <f t="shared" si="18"/>
        <v>2013</v>
      </c>
      <c r="AS591" s="6">
        <f t="shared" si="19"/>
        <v>12</v>
      </c>
    </row>
    <row r="592" spans="1:45">
      <c r="A592" t="s">
        <v>1907</v>
      </c>
      <c r="B592" t="s">
        <v>15</v>
      </c>
      <c r="C592" s="1">
        <v>303</v>
      </c>
      <c r="E592" s="97" t="s">
        <v>695</v>
      </c>
      <c r="F5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92" s="4">
        <v>41608</v>
      </c>
      <c r="H592" s="4">
        <v>41620</v>
      </c>
      <c r="I592" s="80">
        <f>All_2[[#This Row],[Filled]]-All_2[[#This Row],[Vacant]]</f>
        <v>12</v>
      </c>
      <c r="J592" t="s">
        <v>144</v>
      </c>
      <c r="P592" s="80"/>
      <c r="Q592" s="80"/>
      <c r="R592" s="80"/>
      <c r="S592" s="80" t="str">
        <f>IF(All_2[[#This Row],[M.O.Date]]&lt;&gt;"","no","Yes")</f>
        <v>no</v>
      </c>
      <c r="T592" s="80" t="str">
        <f ca="1">IF(All_2[[#This Row],[Length.of.Stay]]&gt;364,"Yes","no")</f>
        <v>no</v>
      </c>
      <c r="U592" s="4">
        <v>41973</v>
      </c>
      <c r="V592" s="80">
        <f ca="1">_xlfn.IFS(All_2[[#This Row],[M.O.Date]] = FALSE,TODAY()-All_2[[#This Row],[Filled]],All_2[[#This Row],[Extant]] = "no",All_2[[#This Row],[M.O.Date]] - All_2[[#This Row],[Filled]])</f>
        <v>353</v>
      </c>
      <c r="W592" t="s">
        <v>969</v>
      </c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>
        <f t="shared" si="18"/>
        <v>2013</v>
      </c>
      <c r="AS592" s="6">
        <f t="shared" si="19"/>
        <v>12</v>
      </c>
    </row>
    <row r="593" spans="1:45">
      <c r="A593" t="s">
        <v>1906</v>
      </c>
      <c r="B593" t="s">
        <v>830</v>
      </c>
      <c r="C593" s="1">
        <v>406</v>
      </c>
      <c r="E593" s="97" t="s">
        <v>144</v>
      </c>
      <c r="F5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93" s="4">
        <v>41547</v>
      </c>
      <c r="H593" s="4">
        <v>41618</v>
      </c>
      <c r="I593" s="80">
        <f>All_2[[#This Row],[Filled]]-All_2[[#This Row],[Vacant]]</f>
        <v>71</v>
      </c>
      <c r="J593" t="s">
        <v>144</v>
      </c>
      <c r="L593" t="s">
        <v>144</v>
      </c>
      <c r="N593" s="4"/>
      <c r="O593" s="4"/>
      <c r="P593" s="80"/>
      <c r="Q593" s="80"/>
      <c r="R593" s="80"/>
      <c r="S593" s="80" t="str">
        <f>IF(All_2[[#This Row],[M.O.Date]]&lt;&gt;"","no","Yes")</f>
        <v>no</v>
      </c>
      <c r="T593" s="80" t="str">
        <f ca="1">IF(All_2[[#This Row],[Length.of.Stay]]&gt;364,"Yes","no")</f>
        <v>no</v>
      </c>
      <c r="U593" s="4">
        <v>41958</v>
      </c>
      <c r="V593" s="80">
        <f ca="1">_xlfn.IFS(All_2[[#This Row],[M.O.Date]] = FALSE,TODAY()-All_2[[#This Row],[Filled]],All_2[[#This Row],[Extant]] = "no",All_2[[#This Row],[M.O.Date]] - All_2[[#This Row],[Filled]])</f>
        <v>340</v>
      </c>
      <c r="W593" t="s">
        <v>969</v>
      </c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>
        <f t="shared" si="18"/>
        <v>2013</v>
      </c>
      <c r="AS593" s="6">
        <f t="shared" si="19"/>
        <v>12</v>
      </c>
    </row>
    <row r="594" spans="1:45">
      <c r="A594" t="s">
        <v>1905</v>
      </c>
      <c r="B594" t="s">
        <v>37</v>
      </c>
      <c r="C594" s="1">
        <v>306</v>
      </c>
      <c r="D594" s="1">
        <v>3210</v>
      </c>
      <c r="E594" s="97" t="s">
        <v>695</v>
      </c>
      <c r="F5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94" s="4">
        <v>41578</v>
      </c>
      <c r="H594" s="4">
        <v>41613</v>
      </c>
      <c r="I594" s="80">
        <f>All_2[[#This Row],[Filled]]-All_2[[#This Row],[Vacant]]</f>
        <v>35</v>
      </c>
      <c r="J594" t="s">
        <v>144</v>
      </c>
      <c r="K594" s="89"/>
      <c r="L594" s="89"/>
      <c r="N594" s="89"/>
      <c r="O594" s="89"/>
      <c r="P594" s="80"/>
      <c r="Q594" s="80"/>
      <c r="R594" s="80"/>
      <c r="S594" s="80" t="str">
        <f>IF(All_2[[#This Row],[M.O.Date]]&lt;&gt;"","no","Yes")</f>
        <v>no</v>
      </c>
      <c r="T594" s="80" t="str">
        <f ca="1">IF(All_2[[#This Row],[Length.of.Stay]]&gt;364,"Yes","no")</f>
        <v>no</v>
      </c>
      <c r="U594" s="4">
        <v>41850</v>
      </c>
      <c r="V594" s="80">
        <f ca="1">_xlfn.IFS(All_2[[#This Row],[M.O.Date]] = FALSE,TODAY()-All_2[[#This Row],[Filled]],All_2[[#This Row],[Extant]] = "no",All_2[[#This Row],[M.O.Date]] - All_2[[#This Row],[Filled]])</f>
        <v>237</v>
      </c>
      <c r="W594" t="s">
        <v>1003</v>
      </c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>
        <f t="shared" si="18"/>
        <v>2013</v>
      </c>
      <c r="AS594" s="6">
        <f t="shared" si="19"/>
        <v>12</v>
      </c>
    </row>
    <row r="595" spans="1:45">
      <c r="A595" t="s">
        <v>1904</v>
      </c>
      <c r="B595" t="s">
        <v>15</v>
      </c>
      <c r="C595" s="1">
        <v>504</v>
      </c>
      <c r="E595" s="97" t="s">
        <v>695</v>
      </c>
      <c r="F5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95" s="4">
        <v>41547</v>
      </c>
      <c r="H595" s="4">
        <v>41599</v>
      </c>
      <c r="I595" s="80">
        <f>All_2[[#This Row],[Filled]]-All_2[[#This Row],[Vacant]]</f>
        <v>52</v>
      </c>
      <c r="J595" t="s">
        <v>144</v>
      </c>
      <c r="P595" s="80"/>
      <c r="Q595" s="80"/>
      <c r="R595" s="80"/>
      <c r="S595" s="80" t="str">
        <f>IF(All_2[[#This Row],[M.O.Date]]&lt;&gt;"","no","Yes")</f>
        <v>no</v>
      </c>
      <c r="T595" s="80" t="str">
        <f ca="1">IF(All_2[[#This Row],[Length.of.Stay]]&gt;364,"Yes","no")</f>
        <v>Yes</v>
      </c>
      <c r="U595" s="4">
        <v>42216</v>
      </c>
      <c r="V595" s="80">
        <f ca="1">_xlfn.IFS(All_2[[#This Row],[M.O.Date]] = FALSE,TODAY()-All_2[[#This Row],[Filled]],All_2[[#This Row],[Extant]] = "no",All_2[[#This Row],[M.O.Date]] - All_2[[#This Row],[Filled]])</f>
        <v>617</v>
      </c>
      <c r="W595" t="s">
        <v>969</v>
      </c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>
        <f t="shared" si="18"/>
        <v>2013</v>
      </c>
      <c r="AS595" s="6">
        <f t="shared" si="19"/>
        <v>11</v>
      </c>
    </row>
    <row r="596" spans="1:45">
      <c r="A596" t="s">
        <v>1903</v>
      </c>
      <c r="B596" t="s">
        <v>15</v>
      </c>
      <c r="C596" s="1">
        <v>321</v>
      </c>
      <c r="E596" s="97" t="s">
        <v>695</v>
      </c>
      <c r="F5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96" s="4">
        <v>41578</v>
      </c>
      <c r="H596" s="4">
        <v>41599</v>
      </c>
      <c r="I596" s="80">
        <f>All_2[[#This Row],[Filled]]-All_2[[#This Row],[Vacant]]</f>
        <v>21</v>
      </c>
      <c r="J596" t="s">
        <v>144</v>
      </c>
      <c r="P596" s="80"/>
      <c r="Q596" s="80"/>
      <c r="R596" s="80"/>
      <c r="S596" s="80" t="str">
        <f>IF(All_2[[#This Row],[M.O.Date]]&lt;&gt;"","no","Yes")</f>
        <v>no</v>
      </c>
      <c r="T596" s="80" t="str">
        <f ca="1">IF(All_2[[#This Row],[Length.of.Stay]]&gt;364,"Yes","no")</f>
        <v>Yes</v>
      </c>
      <c r="U596" s="4">
        <v>42674</v>
      </c>
      <c r="V596" s="80">
        <f ca="1">_xlfn.IFS(All_2[[#This Row],[M.O.Date]] = FALSE,TODAY()-All_2[[#This Row],[Filled]],All_2[[#This Row],[Extant]] = "no",All_2[[#This Row],[M.O.Date]] - All_2[[#This Row],[Filled]])</f>
        <v>1075</v>
      </c>
      <c r="W596" t="s">
        <v>980</v>
      </c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>
        <f t="shared" si="18"/>
        <v>2013</v>
      </c>
      <c r="AS596" s="6">
        <f t="shared" si="19"/>
        <v>11</v>
      </c>
    </row>
    <row r="597" spans="1:45">
      <c r="A597" t="s">
        <v>1902</v>
      </c>
      <c r="B597" t="s">
        <v>26</v>
      </c>
      <c r="C597" s="1">
        <v>213</v>
      </c>
      <c r="E597" s="97" t="s">
        <v>966</v>
      </c>
      <c r="F5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597" s="4">
        <v>41578</v>
      </c>
      <c r="H597" s="4">
        <v>41593</v>
      </c>
      <c r="I597" s="80">
        <f>All_2[[#This Row],[Filled]]-All_2[[#This Row],[Vacant]]</f>
        <v>15</v>
      </c>
      <c r="J597" t="s">
        <v>144</v>
      </c>
      <c r="P597" s="80"/>
      <c r="Q597" s="80"/>
      <c r="R597" s="80"/>
      <c r="S597" s="80" t="str">
        <f>IF(All_2[[#This Row],[M.O.Date]]&lt;&gt;"","no","Yes")</f>
        <v>no</v>
      </c>
      <c r="T597" s="80" t="str">
        <f ca="1">IF(All_2[[#This Row],[Length.of.Stay]]&gt;364,"Yes","no")</f>
        <v>Yes</v>
      </c>
      <c r="U597" s="4">
        <v>42916</v>
      </c>
      <c r="V597" s="80">
        <f ca="1">_xlfn.IFS(All_2[[#This Row],[M.O.Date]] = FALSE,TODAY()-All_2[[#This Row],[Filled]],All_2[[#This Row],[Extant]] = "no",All_2[[#This Row],[M.O.Date]] - All_2[[#This Row],[Filled]])</f>
        <v>1323</v>
      </c>
      <c r="W597" t="s">
        <v>980</v>
      </c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>
        <f t="shared" si="18"/>
        <v>2013</v>
      </c>
      <c r="AS597" s="6">
        <f t="shared" si="19"/>
        <v>11</v>
      </c>
    </row>
    <row r="598" spans="1:45">
      <c r="A598" t="s">
        <v>1901</v>
      </c>
      <c r="B598" t="s">
        <v>830</v>
      </c>
      <c r="C598" s="1">
        <v>303</v>
      </c>
      <c r="E598" s="97" t="s">
        <v>144</v>
      </c>
      <c r="F5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98" s="4">
        <v>41547</v>
      </c>
      <c r="H598" s="4">
        <v>41593</v>
      </c>
      <c r="I598" s="80">
        <f>All_2[[#This Row],[Filled]]-All_2[[#This Row],[Vacant]]</f>
        <v>46</v>
      </c>
      <c r="J598" t="s">
        <v>1634</v>
      </c>
      <c r="L598" t="s">
        <v>846</v>
      </c>
      <c r="M598" t="s">
        <v>1638</v>
      </c>
      <c r="N598" s="4">
        <v>41512</v>
      </c>
      <c r="O598" s="4">
        <v>41550</v>
      </c>
      <c r="P598" s="80">
        <f>All_2[[#This Row],[Filled]] - All_2[[#This Row],[Interview.Date]]</f>
        <v>43</v>
      </c>
      <c r="Q598" s="80">
        <f>All_2[[#This Row],[Filled]]-All_2[[#This Row],[Date.Received]]</f>
        <v>81</v>
      </c>
      <c r="R598" s="80">
        <f>All_2[[#This Row],[Days]] - All_2[[#This Row],[Interview.to.Move.in]]</f>
        <v>3</v>
      </c>
      <c r="S598" s="80" t="str">
        <f>IF(All_2[[#This Row],[M.O.Date]]&lt;&gt;"","no","Yes")</f>
        <v>no</v>
      </c>
      <c r="T598" s="80" t="str">
        <f ca="1">IF(All_2[[#This Row],[Length.of.Stay]]&gt;364,"Yes","no")</f>
        <v>Yes</v>
      </c>
      <c r="U598" s="4">
        <v>42216</v>
      </c>
      <c r="V598" s="80">
        <f ca="1">_xlfn.IFS(All_2[[#This Row],[M.O.Date]] = FALSE,TODAY()-All_2[[#This Row],[Filled]],All_2[[#This Row],[Extant]] = "no",All_2[[#This Row],[M.O.Date]] - All_2[[#This Row],[Filled]])</f>
        <v>623</v>
      </c>
      <c r="W598" t="s">
        <v>969</v>
      </c>
      <c r="X598" s="6"/>
      <c r="Y598" s="6"/>
      <c r="Z598" s="6">
        <v>1</v>
      </c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>
        <f t="shared" si="18"/>
        <v>2013</v>
      </c>
      <c r="AS598" s="6">
        <f t="shared" si="19"/>
        <v>11</v>
      </c>
    </row>
    <row r="599" spans="1:45">
      <c r="A599" t="s">
        <v>1900</v>
      </c>
      <c r="B599" t="s">
        <v>830</v>
      </c>
      <c r="C599" s="1">
        <v>312</v>
      </c>
      <c r="E599" s="97" t="s">
        <v>144</v>
      </c>
      <c r="F5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599" s="4">
        <v>41547</v>
      </c>
      <c r="H599" s="4">
        <v>41593</v>
      </c>
      <c r="I599" s="80">
        <f>All_2[[#This Row],[Filled]]-All_2[[#This Row],[Vacant]]</f>
        <v>46</v>
      </c>
      <c r="J599" t="s">
        <v>1634</v>
      </c>
      <c r="L599" t="s">
        <v>914</v>
      </c>
      <c r="M599" t="s">
        <v>1638</v>
      </c>
      <c r="N599" s="4">
        <v>41512</v>
      </c>
      <c r="O599" s="4">
        <v>41543</v>
      </c>
      <c r="P599" s="80">
        <f>All_2[[#This Row],[Filled]] - All_2[[#This Row],[Interview.Date]]</f>
        <v>50</v>
      </c>
      <c r="Q599" s="80">
        <f>All_2[[#This Row],[Filled]]-All_2[[#This Row],[Date.Received]]</f>
        <v>81</v>
      </c>
      <c r="R599" s="80">
        <f>All_2[[#This Row],[Days]] - All_2[[#This Row],[Interview.to.Move.in]]</f>
        <v>-4</v>
      </c>
      <c r="S599" s="80" t="str">
        <f>IF(All_2[[#This Row],[M.O.Date]]&lt;&gt;"","no","Yes")</f>
        <v>no</v>
      </c>
      <c r="T599" s="80" t="str">
        <f ca="1">IF(All_2[[#This Row],[Length.of.Stay]]&gt;364,"Yes","no")</f>
        <v>no</v>
      </c>
      <c r="U599" s="4">
        <v>41799</v>
      </c>
      <c r="V599" s="80">
        <f ca="1">_xlfn.IFS(All_2[[#This Row],[M.O.Date]] = FALSE,TODAY()-All_2[[#This Row],[Filled]],All_2[[#This Row],[Extant]] = "no",All_2[[#This Row],[M.O.Date]] - All_2[[#This Row],[Filled]])</f>
        <v>206</v>
      </c>
      <c r="W599" t="s">
        <v>969</v>
      </c>
      <c r="X599" s="6"/>
      <c r="Y599" s="6"/>
      <c r="Z599" s="6">
        <v>1</v>
      </c>
      <c r="AA599" s="6"/>
      <c r="AB599" s="6">
        <v>1</v>
      </c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>
        <f t="shared" si="18"/>
        <v>2013</v>
      </c>
      <c r="AS599" s="6">
        <f t="shared" si="19"/>
        <v>11</v>
      </c>
    </row>
    <row r="600" spans="1:45">
      <c r="A600" t="s">
        <v>1899</v>
      </c>
      <c r="B600" t="s">
        <v>830</v>
      </c>
      <c r="C600" s="1">
        <v>403</v>
      </c>
      <c r="E600" s="97" t="s">
        <v>144</v>
      </c>
      <c r="F6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600" s="4">
        <v>41547</v>
      </c>
      <c r="H600" s="4">
        <v>41593</v>
      </c>
      <c r="I600" s="80">
        <f>All_2[[#This Row],[Filled]]-All_2[[#This Row],[Vacant]]</f>
        <v>46</v>
      </c>
      <c r="J600" t="s">
        <v>1634</v>
      </c>
      <c r="L600" t="s">
        <v>55</v>
      </c>
      <c r="M600" t="s">
        <v>1633</v>
      </c>
      <c r="N600" s="4">
        <v>41512</v>
      </c>
      <c r="O600" s="4">
        <v>41512</v>
      </c>
      <c r="P600" s="80">
        <f>All_2[[#This Row],[Filled]] - All_2[[#This Row],[Interview.Date]]</f>
        <v>81</v>
      </c>
      <c r="Q600" s="80">
        <f>All_2[[#This Row],[Filled]]-All_2[[#This Row],[Date.Received]]</f>
        <v>81</v>
      </c>
      <c r="R600" s="80">
        <f>All_2[[#This Row],[Days]] - All_2[[#This Row],[Interview.to.Move.in]]</f>
        <v>-35</v>
      </c>
      <c r="S600" s="80" t="str">
        <f>IF(All_2[[#This Row],[M.O.Date]]&lt;&gt;"","no","Yes")</f>
        <v>no</v>
      </c>
      <c r="T600" s="80" t="str">
        <f ca="1">IF(All_2[[#This Row],[Length.of.Stay]]&gt;364,"Yes","no")</f>
        <v>no</v>
      </c>
      <c r="U600" s="4">
        <v>41729</v>
      </c>
      <c r="V600" s="80">
        <f ca="1">_xlfn.IFS(All_2[[#This Row],[M.O.Date]] = FALSE,TODAY()-All_2[[#This Row],[Filled]],All_2[[#This Row],[Extant]] = "no",All_2[[#This Row],[M.O.Date]] - All_2[[#This Row],[Filled]])</f>
        <v>136</v>
      </c>
      <c r="W600" t="s">
        <v>980</v>
      </c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>
        <f t="shared" si="18"/>
        <v>2013</v>
      </c>
      <c r="AS600" s="6">
        <f t="shared" si="19"/>
        <v>11</v>
      </c>
    </row>
    <row r="601" spans="1:45">
      <c r="A601" t="s">
        <v>1898</v>
      </c>
      <c r="B601" t="s">
        <v>821</v>
      </c>
      <c r="C601" s="1">
        <v>1507</v>
      </c>
      <c r="E601" s="97" t="s">
        <v>946</v>
      </c>
      <c r="F6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601" s="4">
        <v>41547</v>
      </c>
      <c r="H601" s="4">
        <v>41591</v>
      </c>
      <c r="I601" s="80">
        <f>All_2[[#This Row],[Filled]]-All_2[[#This Row],[Vacant]]</f>
        <v>44</v>
      </c>
      <c r="J601" t="s">
        <v>1634</v>
      </c>
      <c r="N601" s="4">
        <v>41403</v>
      </c>
      <c r="O601" s="4">
        <v>41409</v>
      </c>
      <c r="P601" s="80">
        <f>All_2[[#This Row],[Filled]] - All_2[[#This Row],[Interview.Date]]</f>
        <v>182</v>
      </c>
      <c r="Q601" s="80">
        <f>All_2[[#This Row],[Filled]]-All_2[[#This Row],[Date.Received]]</f>
        <v>188</v>
      </c>
      <c r="R601" s="80">
        <f>All_2[[#This Row],[Days]] - All_2[[#This Row],[Interview.to.Move.in]]</f>
        <v>-138</v>
      </c>
      <c r="S601" s="80" t="str">
        <f>IF(All_2[[#This Row],[M.O.Date]]&lt;&gt;"","no","Yes")</f>
        <v>no</v>
      </c>
      <c r="T601" s="80" t="str">
        <f ca="1">IF(All_2[[#This Row],[Length.of.Stay]]&gt;364,"Yes","no")</f>
        <v>Yes</v>
      </c>
      <c r="U601" s="4">
        <v>42794</v>
      </c>
      <c r="V601" s="80">
        <f ca="1">_xlfn.IFS(All_2[[#This Row],[M.O.Date]] = FALSE,TODAY()-All_2[[#This Row],[Filled]],All_2[[#This Row],[Extant]] = "no",All_2[[#This Row],[M.O.Date]] - All_2[[#This Row],[Filled]])</f>
        <v>1203</v>
      </c>
      <c r="W601" t="s">
        <v>980</v>
      </c>
      <c r="X601" s="6"/>
      <c r="Y601" s="6"/>
      <c r="Z601" s="6"/>
      <c r="AA601" s="6"/>
      <c r="AB601" s="6"/>
      <c r="AC601" s="6"/>
      <c r="AD601" s="6"/>
      <c r="AE601" s="6"/>
      <c r="AF601" s="6">
        <v>1</v>
      </c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>
        <f t="shared" si="18"/>
        <v>2013</v>
      </c>
      <c r="AS601" s="6">
        <f t="shared" si="19"/>
        <v>11</v>
      </c>
    </row>
    <row r="602" spans="1:45">
      <c r="A602" t="s">
        <v>1897</v>
      </c>
      <c r="B602" t="s">
        <v>15</v>
      </c>
      <c r="C602" s="1">
        <v>406</v>
      </c>
      <c r="E602" s="97" t="s">
        <v>695</v>
      </c>
      <c r="F6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02" s="4">
        <v>41547</v>
      </c>
      <c r="H602" s="4">
        <v>41590</v>
      </c>
      <c r="I602" s="80">
        <f>All_2[[#This Row],[Filled]]-All_2[[#This Row],[Vacant]]</f>
        <v>43</v>
      </c>
      <c r="J602" t="s">
        <v>144</v>
      </c>
      <c r="P602" s="80"/>
      <c r="Q602" s="80"/>
      <c r="R602" s="80"/>
      <c r="S602" s="80" t="str">
        <f>IF(All_2[[#This Row],[M.O.Date]]&lt;&gt;"","no","Yes")</f>
        <v>no</v>
      </c>
      <c r="T602" s="80" t="str">
        <f ca="1">IF(All_2[[#This Row],[Length.of.Stay]]&gt;364,"Yes","no")</f>
        <v>Yes</v>
      </c>
      <c r="U602" s="4">
        <v>42094</v>
      </c>
      <c r="V602" s="80">
        <f ca="1">_xlfn.IFS(All_2[[#This Row],[M.O.Date]] = FALSE,TODAY()-All_2[[#This Row],[Filled]],All_2[[#This Row],[Extant]] = "no",All_2[[#This Row],[M.O.Date]] - All_2[[#This Row],[Filled]])</f>
        <v>504</v>
      </c>
      <c r="W602" t="s">
        <v>980</v>
      </c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>
        <f t="shared" si="18"/>
        <v>2013</v>
      </c>
      <c r="AS602" s="6">
        <f t="shared" si="19"/>
        <v>11</v>
      </c>
    </row>
    <row r="603" spans="1:45">
      <c r="A603" t="s">
        <v>1896</v>
      </c>
      <c r="B603" t="s">
        <v>1151</v>
      </c>
      <c r="C603" s="1">
        <v>107</v>
      </c>
      <c r="E603" s="97" t="s">
        <v>833</v>
      </c>
      <c r="F603" s="80" t="s">
        <v>1150</v>
      </c>
      <c r="G603" s="4">
        <v>41568</v>
      </c>
      <c r="H603" s="4">
        <v>41589</v>
      </c>
      <c r="I603" s="80">
        <f>All_2[[#This Row],[Filled]]-All_2[[#This Row],[Vacant]]</f>
        <v>21</v>
      </c>
      <c r="J603" t="s">
        <v>144</v>
      </c>
      <c r="P603" s="80"/>
      <c r="Q603" s="80"/>
      <c r="R603" s="80"/>
      <c r="S603" s="80" t="str">
        <f>IF(All_2[[#This Row],[M.O.Date]]&lt;&gt;"","no","Yes")</f>
        <v>no</v>
      </c>
      <c r="T603" s="80" t="str">
        <f ca="1">IF(All_2[[#This Row],[Length.of.Stay]]&gt;364,"Yes","no")</f>
        <v>Yes</v>
      </c>
      <c r="U603" s="4">
        <v>42383</v>
      </c>
      <c r="V603" s="80">
        <f ca="1">_xlfn.IFS(All_2[[#This Row],[M.O.Date]] = FALSE,TODAY()-All_2[[#This Row],[Filled]],All_2[[#This Row],[Extant]] = "no",All_2[[#This Row],[M.O.Date]] - All_2[[#This Row],[Filled]])</f>
        <v>794</v>
      </c>
      <c r="W603" t="s">
        <v>1123</v>
      </c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>
        <f t="shared" si="18"/>
        <v>2013</v>
      </c>
      <c r="AS603" s="6">
        <f t="shared" si="19"/>
        <v>11</v>
      </c>
    </row>
    <row r="604" spans="1:45">
      <c r="A604" t="s">
        <v>1895</v>
      </c>
      <c r="B604" t="s">
        <v>37</v>
      </c>
      <c r="C604" s="1">
        <v>207</v>
      </c>
      <c r="D604" s="1">
        <v>3210</v>
      </c>
      <c r="E604" s="97" t="s">
        <v>695</v>
      </c>
      <c r="F6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04" s="4">
        <v>41547</v>
      </c>
      <c r="H604" s="4">
        <v>41585</v>
      </c>
      <c r="I604" s="80">
        <f>All_2[[#This Row],[Filled]]-All_2[[#This Row],[Vacant]]</f>
        <v>38</v>
      </c>
      <c r="J604" t="s">
        <v>144</v>
      </c>
      <c r="K604" s="89"/>
      <c r="L604" s="89"/>
      <c r="N604" s="89"/>
      <c r="O604" s="89"/>
      <c r="P604" s="80"/>
      <c r="Q604" s="80"/>
      <c r="R604" s="80"/>
      <c r="S604" s="80" t="str">
        <f>IF(All_2[[#This Row],[M.O.Date]]&lt;&gt;"","no","Yes")</f>
        <v>no</v>
      </c>
      <c r="T604" s="80" t="str">
        <f ca="1">IF(All_2[[#This Row],[Length.of.Stay]]&gt;364,"Yes","no")</f>
        <v>no</v>
      </c>
      <c r="U604" s="4">
        <v>41698</v>
      </c>
      <c r="V604" s="80">
        <f ca="1">_xlfn.IFS(All_2[[#This Row],[M.O.Date]] = FALSE,TODAY()-All_2[[#This Row],[Filled]],All_2[[#This Row],[Extant]] = "no",All_2[[#This Row],[M.O.Date]] - All_2[[#This Row],[Filled]])</f>
        <v>113</v>
      </c>
      <c r="W604" t="s">
        <v>971</v>
      </c>
      <c r="X604" s="6"/>
      <c r="Y604" s="6">
        <v>1</v>
      </c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>
        <f t="shared" si="18"/>
        <v>2013</v>
      </c>
      <c r="AS604" s="6">
        <f t="shared" si="19"/>
        <v>11</v>
      </c>
    </row>
    <row r="605" spans="1:45">
      <c r="A605" t="s">
        <v>1894</v>
      </c>
      <c r="B605" t="s">
        <v>26</v>
      </c>
      <c r="C605" s="1">
        <v>312</v>
      </c>
      <c r="E605" s="97" t="s">
        <v>966</v>
      </c>
      <c r="F6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05" s="4">
        <v>41486</v>
      </c>
      <c r="H605" s="4">
        <v>41579</v>
      </c>
      <c r="I605" s="80">
        <f>All_2[[#This Row],[Filled]]-All_2[[#This Row],[Vacant]]</f>
        <v>93</v>
      </c>
      <c r="J605" t="s">
        <v>144</v>
      </c>
      <c r="P605" s="80"/>
      <c r="Q605" s="80"/>
      <c r="R605" s="80"/>
      <c r="S605" s="80" t="str">
        <f>IF(All_2[[#This Row],[M.O.Date]]&lt;&gt;"","no","Yes")</f>
        <v>no</v>
      </c>
      <c r="T605" s="80" t="str">
        <f ca="1">IF(All_2[[#This Row],[Length.of.Stay]]&gt;364,"Yes","no")</f>
        <v>Yes</v>
      </c>
      <c r="U605" s="4">
        <v>43190</v>
      </c>
      <c r="V605" s="80">
        <f ca="1">_xlfn.IFS(All_2[[#This Row],[M.O.Date]] = FALSE,TODAY()-All_2[[#This Row],[Filled]],All_2[[#This Row],[Extant]] = "no",All_2[[#This Row],[M.O.Date]] - All_2[[#This Row],[Filled]])</f>
        <v>1611</v>
      </c>
      <c r="W605" t="s">
        <v>1123</v>
      </c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>
        <v>1</v>
      </c>
      <c r="AI605" s="6"/>
      <c r="AJ605" s="6"/>
      <c r="AK605" s="6"/>
      <c r="AL605" s="6"/>
      <c r="AM605" s="6">
        <v>1</v>
      </c>
      <c r="AN605" s="6"/>
      <c r="AO605" s="6"/>
      <c r="AP605" s="6"/>
      <c r="AQ605" s="6"/>
      <c r="AR605" s="6">
        <f t="shared" si="18"/>
        <v>2013</v>
      </c>
      <c r="AS605" s="6">
        <f t="shared" si="19"/>
        <v>11</v>
      </c>
    </row>
    <row r="606" spans="1:45">
      <c r="A606" t="s">
        <v>1893</v>
      </c>
      <c r="B606" t="s">
        <v>26</v>
      </c>
      <c r="C606" s="1">
        <v>309</v>
      </c>
      <c r="E606" s="97" t="s">
        <v>966</v>
      </c>
      <c r="F6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06" s="4">
        <v>41517</v>
      </c>
      <c r="H606" s="4">
        <v>41579</v>
      </c>
      <c r="I606" s="80">
        <f>All_2[[#This Row],[Filled]]-All_2[[#This Row],[Vacant]]</f>
        <v>62</v>
      </c>
      <c r="J606" t="s">
        <v>144</v>
      </c>
      <c r="P606" s="80"/>
      <c r="Q606" s="80"/>
      <c r="R606" s="80"/>
      <c r="S606" s="80" t="str">
        <f>IF(All_2[[#This Row],[M.O.Date]]&lt;&gt;"","no","Yes")</f>
        <v>Yes</v>
      </c>
      <c r="T606" s="80" t="str">
        <f ca="1">IF(All_2[[#This Row],[Length.of.Stay]]&gt;364,"Yes","no")</f>
        <v>Yes</v>
      </c>
      <c r="V606" s="80">
        <f ca="1">_xlfn.IFS(All_2[[#This Row],[M.O.Date]] = FALSE,TODAY()-All_2[[#This Row],[Filled]],All_2[[#This Row],[Extant]] = "no",All_2[[#This Row],[M.O.Date]] - All_2[[#This Row],[Filled]])</f>
        <v>2282</v>
      </c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>
        <v>1</v>
      </c>
      <c r="AI606" s="6"/>
      <c r="AJ606" s="6"/>
      <c r="AK606" s="6"/>
      <c r="AL606" s="6"/>
      <c r="AM606" s="6"/>
      <c r="AN606" s="6"/>
      <c r="AO606" s="6">
        <v>1</v>
      </c>
      <c r="AP606" s="6"/>
      <c r="AQ606" s="6"/>
      <c r="AR606" s="6">
        <f t="shared" si="18"/>
        <v>2013</v>
      </c>
      <c r="AS606" s="6">
        <f t="shared" si="19"/>
        <v>11</v>
      </c>
    </row>
    <row r="607" spans="1:45">
      <c r="A607" t="s">
        <v>1625</v>
      </c>
      <c r="B607" t="s">
        <v>1151</v>
      </c>
      <c r="C607" s="1">
        <v>117</v>
      </c>
      <c r="E607" s="97" t="s">
        <v>833</v>
      </c>
      <c r="F607" s="80" t="s">
        <v>1150</v>
      </c>
      <c r="G607" s="4">
        <v>41547</v>
      </c>
      <c r="H607" s="4">
        <v>41568</v>
      </c>
      <c r="I607" s="80">
        <f>All_2[[#This Row],[Filled]]-All_2[[#This Row],[Vacant]]</f>
        <v>21</v>
      </c>
      <c r="J607" t="s">
        <v>1033</v>
      </c>
      <c r="K607" t="s">
        <v>1032</v>
      </c>
      <c r="P607" s="80"/>
      <c r="Q607" s="80"/>
      <c r="R607" s="80"/>
      <c r="S607" s="80" t="str">
        <f>IF(All_2[[#This Row],[M.O.Date]]&lt;&gt;"","no","Yes")</f>
        <v>no</v>
      </c>
      <c r="T607" s="80" t="str">
        <f ca="1">IF(All_2[[#This Row],[Length.of.Stay]]&gt;364,"Yes","no")</f>
        <v>Yes</v>
      </c>
      <c r="U607" s="4">
        <v>42094</v>
      </c>
      <c r="V607" s="80">
        <f ca="1">_xlfn.IFS(All_2[[#This Row],[M.O.Date]] = FALSE,TODAY()-All_2[[#This Row],[Filled]],All_2[[#This Row],[Extant]] = "no",All_2[[#This Row],[M.O.Date]] - All_2[[#This Row],[Filled]])</f>
        <v>526</v>
      </c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>
        <f t="shared" si="18"/>
        <v>2013</v>
      </c>
      <c r="AS607" s="6">
        <f t="shared" si="19"/>
        <v>10</v>
      </c>
    </row>
    <row r="608" spans="1:45">
      <c r="A608" t="s">
        <v>1892</v>
      </c>
      <c r="B608" t="s">
        <v>832</v>
      </c>
      <c r="C608" s="1" t="s">
        <v>965</v>
      </c>
      <c r="E608" s="97" t="s">
        <v>833</v>
      </c>
      <c r="F6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608" s="4">
        <v>41471</v>
      </c>
      <c r="H608" s="4">
        <v>41562</v>
      </c>
      <c r="I608" s="80">
        <f>All_2[[#This Row],[Filled]]-All_2[[#This Row],[Vacant]]</f>
        <v>91</v>
      </c>
      <c r="J608" t="s">
        <v>1634</v>
      </c>
      <c r="M608" s="89"/>
      <c r="N608" s="4">
        <v>41394</v>
      </c>
      <c r="O608" s="4">
        <v>41501</v>
      </c>
      <c r="P608" s="80">
        <f>All_2[[#This Row],[Filled]] - All_2[[#This Row],[Interview.Date]]</f>
        <v>61</v>
      </c>
      <c r="Q608" s="80">
        <f>All_2[[#This Row],[Filled]]-All_2[[#This Row],[Date.Received]]</f>
        <v>168</v>
      </c>
      <c r="R608" s="80">
        <f>All_2[[#This Row],[Days]] - All_2[[#This Row],[Interview.to.Move.in]]</f>
        <v>30</v>
      </c>
      <c r="S608" s="80" t="str">
        <f>IF(All_2[[#This Row],[M.O.Date]]&lt;&gt;"","no","Yes")</f>
        <v>no</v>
      </c>
      <c r="T608" s="80" t="str">
        <f ca="1">IF(All_2[[#This Row],[Length.of.Stay]]&gt;364,"Yes","no")</f>
        <v>no</v>
      </c>
      <c r="U608" s="4">
        <v>41744</v>
      </c>
      <c r="V608" s="80">
        <f ca="1">_xlfn.IFS(All_2[[#This Row],[M.O.Date]] = FALSE,TODAY()-All_2[[#This Row],[Filled]],All_2[[#This Row],[Extant]] = "no",All_2[[#This Row],[M.O.Date]] - All_2[[#This Row],[Filled]])</f>
        <v>182</v>
      </c>
      <c r="W608" t="s">
        <v>969</v>
      </c>
      <c r="X608" s="6"/>
      <c r="Y608" s="6"/>
      <c r="Z608" s="6"/>
      <c r="AA608" s="6"/>
      <c r="AB608" s="6"/>
      <c r="AC608" s="6"/>
      <c r="AD608" s="6">
        <v>1</v>
      </c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>
        <f t="shared" si="18"/>
        <v>2013</v>
      </c>
      <c r="AS608" s="6">
        <f t="shared" si="19"/>
        <v>10</v>
      </c>
    </row>
    <row r="609" spans="1:45">
      <c r="A609" t="s">
        <v>1891</v>
      </c>
      <c r="B609" t="s">
        <v>993</v>
      </c>
      <c r="C609" s="1">
        <v>212</v>
      </c>
      <c r="E609" s="97" t="s">
        <v>144</v>
      </c>
      <c r="F6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609" s="4">
        <v>41486</v>
      </c>
      <c r="H609" s="4">
        <v>41561</v>
      </c>
      <c r="I609" s="80">
        <f>All_2[[#This Row],[Filled]]-All_2[[#This Row],[Vacant]]</f>
        <v>75</v>
      </c>
      <c r="J609" t="s">
        <v>144</v>
      </c>
      <c r="L609" t="s">
        <v>846</v>
      </c>
      <c r="M609" t="s">
        <v>1638</v>
      </c>
      <c r="N609" s="4">
        <v>41488</v>
      </c>
      <c r="O609" s="4">
        <v>41502</v>
      </c>
      <c r="P609" s="80">
        <f>All_2[[#This Row],[Filled]] - All_2[[#This Row],[Interview.Date]]</f>
        <v>59</v>
      </c>
      <c r="Q609" s="80">
        <f>All_2[[#This Row],[Filled]]-All_2[[#This Row],[Date.Received]]</f>
        <v>73</v>
      </c>
      <c r="R609" s="80">
        <f>All_2[[#This Row],[Days]] - All_2[[#This Row],[Interview.to.Move.in]]</f>
        <v>16</v>
      </c>
      <c r="S609" s="80" t="str">
        <f>IF(All_2[[#This Row],[M.O.Date]]&lt;&gt;"","no","Yes")</f>
        <v>no</v>
      </c>
      <c r="T609" s="80" t="str">
        <f ca="1">IF(All_2[[#This Row],[Length.of.Stay]]&gt;364,"Yes","no")</f>
        <v>Yes</v>
      </c>
      <c r="U609" s="4">
        <v>43039</v>
      </c>
      <c r="V609" s="80">
        <f ca="1">_xlfn.IFS(All_2[[#This Row],[M.O.Date]] = FALSE,TODAY()-All_2[[#This Row],[Filled]],All_2[[#This Row],[Extant]] = "no",All_2[[#This Row],[M.O.Date]] - All_2[[#This Row],[Filled]])</f>
        <v>1478</v>
      </c>
      <c r="W609" t="s">
        <v>980</v>
      </c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>
        <v>1</v>
      </c>
      <c r="AJ609" s="6"/>
      <c r="AK609" s="6"/>
      <c r="AL609" s="6"/>
      <c r="AM609" s="6"/>
      <c r="AN609" s="6"/>
      <c r="AO609" s="6"/>
      <c r="AP609" s="6">
        <v>1</v>
      </c>
      <c r="AQ609" s="6"/>
      <c r="AR609" s="6">
        <f t="shared" si="18"/>
        <v>2013</v>
      </c>
      <c r="AS609" s="6">
        <f t="shared" si="19"/>
        <v>10</v>
      </c>
    </row>
    <row r="610" spans="1:45">
      <c r="A610" t="s">
        <v>1890</v>
      </c>
      <c r="B610" t="s">
        <v>15</v>
      </c>
      <c r="C610" s="1">
        <v>302</v>
      </c>
      <c r="E610" s="97" t="s">
        <v>835</v>
      </c>
      <c r="F6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10" s="4">
        <v>41492</v>
      </c>
      <c r="H610" s="4">
        <v>41548</v>
      </c>
      <c r="I610" s="80">
        <f>All_2[[#This Row],[Filled]]-All_2[[#This Row],[Vacant]]</f>
        <v>56</v>
      </c>
      <c r="J610" t="s">
        <v>835</v>
      </c>
      <c r="L610" t="s">
        <v>1822</v>
      </c>
      <c r="M610" t="s">
        <v>835</v>
      </c>
      <c r="P610" s="80"/>
      <c r="Q610" s="80"/>
      <c r="R610" s="80"/>
      <c r="S610" s="80" t="str">
        <f>IF(All_2[[#This Row],[M.O.Date]]&lt;&gt;"","no","Yes")</f>
        <v>no</v>
      </c>
      <c r="T610" s="80" t="str">
        <f ca="1">IF(All_2[[#This Row],[Length.of.Stay]]&gt;364,"Yes","no")</f>
        <v>Yes</v>
      </c>
      <c r="U610" s="4">
        <v>41973</v>
      </c>
      <c r="V610" s="80">
        <f ca="1">_xlfn.IFS(All_2[[#This Row],[M.O.Date]] = FALSE,TODAY()-All_2[[#This Row],[Filled]],All_2[[#This Row],[Extant]] = "no",All_2[[#This Row],[M.O.Date]] - All_2[[#This Row],[Filled]])</f>
        <v>425</v>
      </c>
      <c r="W610" t="s">
        <v>980</v>
      </c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>
        <f t="shared" si="18"/>
        <v>2013</v>
      </c>
      <c r="AS610" s="6">
        <f t="shared" si="19"/>
        <v>10</v>
      </c>
    </row>
    <row r="611" spans="1:45">
      <c r="A611" t="s">
        <v>1889</v>
      </c>
      <c r="B611" t="s">
        <v>15</v>
      </c>
      <c r="C611" s="1">
        <v>529</v>
      </c>
      <c r="E611" s="97" t="s">
        <v>835</v>
      </c>
      <c r="F6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11" s="4">
        <v>41492</v>
      </c>
      <c r="H611" s="4">
        <v>41548</v>
      </c>
      <c r="I611" s="80">
        <f>All_2[[#This Row],[Filled]]-All_2[[#This Row],[Vacant]]</f>
        <v>56</v>
      </c>
      <c r="J611" t="s">
        <v>835</v>
      </c>
      <c r="L611" t="s">
        <v>1822</v>
      </c>
      <c r="M611" t="s">
        <v>835</v>
      </c>
      <c r="P611" s="80"/>
      <c r="Q611" s="80"/>
      <c r="R611" s="80"/>
      <c r="S611" s="80" t="str">
        <f>IF(All_2[[#This Row],[M.O.Date]]&lt;&gt;"","no","Yes")</f>
        <v>no</v>
      </c>
      <c r="T611" s="80" t="str">
        <f ca="1">IF(All_2[[#This Row],[Length.of.Stay]]&gt;364,"Yes","no")</f>
        <v>Yes</v>
      </c>
      <c r="U611" s="4">
        <v>42004</v>
      </c>
      <c r="V611" s="80">
        <f ca="1">_xlfn.IFS(All_2[[#This Row],[M.O.Date]] = FALSE,TODAY()-All_2[[#This Row],[Filled]],All_2[[#This Row],[Extant]] = "no",All_2[[#This Row],[M.O.Date]] - All_2[[#This Row],[Filled]])</f>
        <v>456</v>
      </c>
      <c r="W611" t="s">
        <v>969</v>
      </c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>
        <f t="shared" si="18"/>
        <v>2013</v>
      </c>
      <c r="AS611" s="6">
        <f t="shared" si="19"/>
        <v>10</v>
      </c>
    </row>
    <row r="612" spans="1:45">
      <c r="A612" t="s">
        <v>1888</v>
      </c>
      <c r="B612" t="s">
        <v>26</v>
      </c>
      <c r="C612" s="1">
        <v>220</v>
      </c>
      <c r="E612" s="97" t="s">
        <v>966</v>
      </c>
      <c r="F6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12" s="4">
        <v>41486</v>
      </c>
      <c r="H612" s="4">
        <v>41548</v>
      </c>
      <c r="I612" s="80">
        <f>All_2[[#This Row],[Filled]]-All_2[[#This Row],[Vacant]]</f>
        <v>62</v>
      </c>
      <c r="J612" t="s">
        <v>144</v>
      </c>
      <c r="P612" s="80"/>
      <c r="Q612" s="80"/>
      <c r="R612" s="80"/>
      <c r="S612" s="80" t="str">
        <f>IF(All_2[[#This Row],[M.O.Date]]&lt;&gt;"","no","Yes")</f>
        <v>no</v>
      </c>
      <c r="T612" s="80" t="str">
        <f ca="1">IF(All_2[[#This Row],[Length.of.Stay]]&gt;364,"Yes","no")</f>
        <v>no</v>
      </c>
      <c r="U612" s="4">
        <v>41639</v>
      </c>
      <c r="V612" s="80">
        <f ca="1">_xlfn.IFS(All_2[[#This Row],[M.O.Date]] = FALSE,TODAY()-All_2[[#This Row],[Filled]],All_2[[#This Row],[Extant]] = "no",All_2[[#This Row],[M.O.Date]] - All_2[[#This Row],[Filled]])</f>
        <v>91</v>
      </c>
      <c r="W612" t="s">
        <v>1003</v>
      </c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>
        <f t="shared" si="18"/>
        <v>2013</v>
      </c>
      <c r="AS612" s="6">
        <f t="shared" si="19"/>
        <v>10</v>
      </c>
    </row>
    <row r="613" spans="1:45">
      <c r="A613" t="s">
        <v>1887</v>
      </c>
      <c r="B613" t="s">
        <v>26</v>
      </c>
      <c r="C613" s="1">
        <v>109</v>
      </c>
      <c r="E613" s="97" t="s">
        <v>966</v>
      </c>
      <c r="F6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13" s="4">
        <v>41517</v>
      </c>
      <c r="H613" s="4">
        <v>41548</v>
      </c>
      <c r="I613" s="80">
        <f>All_2[[#This Row],[Filled]]-All_2[[#This Row],[Vacant]]</f>
        <v>31</v>
      </c>
      <c r="J613" t="s">
        <v>144</v>
      </c>
      <c r="P613" s="80"/>
      <c r="Q613" s="80"/>
      <c r="R613" s="80"/>
      <c r="S613" s="80" t="str">
        <f>IF(All_2[[#This Row],[M.O.Date]]&lt;&gt;"","no","Yes")</f>
        <v>no</v>
      </c>
      <c r="T613" s="80" t="str">
        <f ca="1">IF(All_2[[#This Row],[Length.of.Stay]]&gt;364,"Yes","no")</f>
        <v>no</v>
      </c>
      <c r="U613" s="4">
        <v>41670</v>
      </c>
      <c r="V613" s="80">
        <f ca="1">_xlfn.IFS(All_2[[#This Row],[M.O.Date]] = FALSE,TODAY()-All_2[[#This Row],[Filled]],All_2[[#This Row],[Extant]] = "no",All_2[[#This Row],[M.O.Date]] - All_2[[#This Row],[Filled]])</f>
        <v>122</v>
      </c>
      <c r="W613" t="s">
        <v>969</v>
      </c>
      <c r="X613" s="6">
        <v>1</v>
      </c>
      <c r="Y613" s="6">
        <v>1</v>
      </c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>
        <f t="shared" si="18"/>
        <v>2013</v>
      </c>
      <c r="AS613" s="6">
        <f t="shared" si="19"/>
        <v>10</v>
      </c>
    </row>
    <row r="614" spans="1:45">
      <c r="A614" t="s">
        <v>1735</v>
      </c>
      <c r="B614" t="s">
        <v>830</v>
      </c>
      <c r="C614" s="1">
        <v>416</v>
      </c>
      <c r="E614" s="97" t="s">
        <v>144</v>
      </c>
      <c r="F6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614" s="4">
        <v>41527</v>
      </c>
      <c r="H614" s="4">
        <v>41548</v>
      </c>
      <c r="I614" s="80">
        <f>All_2[[#This Row],[Filled]]-All_2[[#This Row],[Vacant]]</f>
        <v>21</v>
      </c>
      <c r="J614" t="s">
        <v>1033</v>
      </c>
      <c r="K614" t="s">
        <v>1032</v>
      </c>
      <c r="L614" t="s">
        <v>144</v>
      </c>
      <c r="N614" s="4"/>
      <c r="O614" s="4"/>
      <c r="P614" s="80"/>
      <c r="Q614" s="80"/>
      <c r="R614" s="80"/>
      <c r="S614" s="80" t="str">
        <f>IF(All_2[[#This Row],[M.O.Date]]&lt;&gt;"","no","Yes")</f>
        <v>no</v>
      </c>
      <c r="T614" s="80" t="str">
        <f ca="1">IF(All_2[[#This Row],[Length.of.Stay]]&gt;364,"Yes","no")</f>
        <v>Yes</v>
      </c>
      <c r="U614" s="4">
        <v>42004</v>
      </c>
      <c r="V614" s="80">
        <f ca="1">_xlfn.IFS(All_2[[#This Row],[M.O.Date]] = FALSE,TODAY()-All_2[[#This Row],[Filled]],All_2[[#This Row],[Extant]] = "no",All_2[[#This Row],[M.O.Date]] - All_2[[#This Row],[Filled]])</f>
        <v>456</v>
      </c>
      <c r="W614" t="s">
        <v>980</v>
      </c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>
        <f t="shared" si="18"/>
        <v>2013</v>
      </c>
      <c r="AS614" s="6">
        <f t="shared" si="19"/>
        <v>10</v>
      </c>
    </row>
    <row r="615" spans="1:45">
      <c r="A615" t="s">
        <v>1886</v>
      </c>
      <c r="B615" t="s">
        <v>830</v>
      </c>
      <c r="C615" s="1">
        <v>409</v>
      </c>
      <c r="E615" s="97" t="s">
        <v>144</v>
      </c>
      <c r="F6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615" s="4">
        <v>41517</v>
      </c>
      <c r="H615" s="4">
        <v>41548</v>
      </c>
      <c r="I615" s="80">
        <f>All_2[[#This Row],[Filled]]-All_2[[#This Row],[Vacant]]</f>
        <v>31</v>
      </c>
      <c r="J615" t="s">
        <v>1634</v>
      </c>
      <c r="L615" t="s">
        <v>862</v>
      </c>
      <c r="M615" t="s">
        <v>1638</v>
      </c>
      <c r="N615" s="4">
        <v>41512</v>
      </c>
      <c r="O615" s="4">
        <v>41536</v>
      </c>
      <c r="P615" s="80">
        <f>All_2[[#This Row],[Filled]] - All_2[[#This Row],[Interview.Date]]</f>
        <v>12</v>
      </c>
      <c r="Q615" s="80">
        <f>All_2[[#This Row],[Filled]]-All_2[[#This Row],[Date.Received]]</f>
        <v>36</v>
      </c>
      <c r="R615" s="80">
        <f>All_2[[#This Row],[Days]] - All_2[[#This Row],[Interview.to.Move.in]]</f>
        <v>19</v>
      </c>
      <c r="S615" s="80" t="str">
        <f>IF(All_2[[#This Row],[M.O.Date]]&lt;&gt;"","no","Yes")</f>
        <v>no</v>
      </c>
      <c r="T615" s="80" t="str">
        <f ca="1">IF(All_2[[#This Row],[Length.of.Stay]]&gt;364,"Yes","no")</f>
        <v>no</v>
      </c>
      <c r="U615" s="4">
        <v>41729</v>
      </c>
      <c r="V615" s="80">
        <f ca="1">_xlfn.IFS(All_2[[#This Row],[M.O.Date]] = FALSE,TODAY()-All_2[[#This Row],[Filled]],All_2[[#This Row],[Extant]] = "no",All_2[[#This Row],[M.O.Date]] - All_2[[#This Row],[Filled]])</f>
        <v>181</v>
      </c>
      <c r="W615" t="s">
        <v>125</v>
      </c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>
        <f t="shared" si="18"/>
        <v>2013</v>
      </c>
      <c r="AS615" s="6">
        <f t="shared" si="19"/>
        <v>10</v>
      </c>
    </row>
    <row r="616" spans="1:45">
      <c r="A616" t="s">
        <v>1885</v>
      </c>
      <c r="B616" t="s">
        <v>830</v>
      </c>
      <c r="C616" s="1">
        <v>313</v>
      </c>
      <c r="E616" s="97" t="s">
        <v>144</v>
      </c>
      <c r="F6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616" s="4">
        <v>41517</v>
      </c>
      <c r="H616" s="4">
        <v>41548</v>
      </c>
      <c r="I616" s="80">
        <f>All_2[[#This Row],[Filled]]-All_2[[#This Row],[Vacant]]</f>
        <v>31</v>
      </c>
      <c r="J616" t="s">
        <v>1634</v>
      </c>
      <c r="L616" t="s">
        <v>1884</v>
      </c>
      <c r="N616" s="4">
        <v>41512</v>
      </c>
      <c r="O616" s="4">
        <v>41529</v>
      </c>
      <c r="P616" s="80">
        <f>All_2[[#This Row],[Filled]] - All_2[[#This Row],[Interview.Date]]</f>
        <v>19</v>
      </c>
      <c r="Q616" s="80">
        <f>All_2[[#This Row],[Filled]]-All_2[[#This Row],[Date.Received]]</f>
        <v>36</v>
      </c>
      <c r="R616" s="80">
        <f>All_2[[#This Row],[Days]] - All_2[[#This Row],[Interview.to.Move.in]]</f>
        <v>12</v>
      </c>
      <c r="S616" s="80" t="str">
        <f>IF(All_2[[#This Row],[M.O.Date]]&lt;&gt;"","no","Yes")</f>
        <v>no</v>
      </c>
      <c r="T616" s="80" t="str">
        <f ca="1">IF(All_2[[#This Row],[Length.of.Stay]]&gt;364,"Yes","no")</f>
        <v>no</v>
      </c>
      <c r="U616" s="4">
        <v>41729</v>
      </c>
      <c r="V616" s="80">
        <f ca="1">_xlfn.IFS(All_2[[#This Row],[M.O.Date]] = FALSE,TODAY()-All_2[[#This Row],[Filled]],All_2[[#This Row],[Extant]] = "no",All_2[[#This Row],[M.O.Date]] - All_2[[#This Row],[Filled]])</f>
        <v>181</v>
      </c>
      <c r="W616" t="s">
        <v>1123</v>
      </c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>
        <f t="shared" si="18"/>
        <v>2013</v>
      </c>
      <c r="AS616" s="6">
        <f t="shared" si="19"/>
        <v>10</v>
      </c>
    </row>
    <row r="617" spans="1:45">
      <c r="A617" t="s">
        <v>1883</v>
      </c>
      <c r="B617" t="s">
        <v>15</v>
      </c>
      <c r="C617" s="1">
        <v>521</v>
      </c>
      <c r="E617" s="97" t="s">
        <v>826</v>
      </c>
      <c r="F6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17" s="4">
        <v>41492</v>
      </c>
      <c r="H617" s="4">
        <v>41547</v>
      </c>
      <c r="I617" s="80">
        <f>All_2[[#This Row],[Filled]]-All_2[[#This Row],[Vacant]]</f>
        <v>55</v>
      </c>
      <c r="J617" t="s">
        <v>144</v>
      </c>
      <c r="P617" s="80"/>
      <c r="Q617" s="80"/>
      <c r="R617" s="80"/>
      <c r="S617" s="80" t="str">
        <f>IF(All_2[[#This Row],[M.O.Date]]&lt;&gt;"","no","Yes")</f>
        <v>no</v>
      </c>
      <c r="T617" s="80" t="str">
        <f ca="1">IF(All_2[[#This Row],[Length.of.Stay]]&gt;364,"Yes","no")</f>
        <v>Yes</v>
      </c>
      <c r="U617" s="4">
        <v>43373</v>
      </c>
      <c r="V617" s="80">
        <f ca="1">_xlfn.IFS(All_2[[#This Row],[M.O.Date]] = FALSE,TODAY()-All_2[[#This Row],[Filled]],All_2[[#This Row],[Extant]] = "no",All_2[[#This Row],[M.O.Date]] - All_2[[#This Row],[Filled]])</f>
        <v>1826</v>
      </c>
      <c r="W617" t="s">
        <v>980</v>
      </c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>
        <v>1</v>
      </c>
      <c r="AI617" s="6"/>
      <c r="AJ617" s="6"/>
      <c r="AK617" s="6"/>
      <c r="AL617" s="6"/>
      <c r="AM617" s="6"/>
      <c r="AN617" s="6"/>
      <c r="AO617" s="6">
        <v>1</v>
      </c>
      <c r="AP617" s="6"/>
      <c r="AQ617" s="6"/>
      <c r="AR617" s="6">
        <f t="shared" si="18"/>
        <v>2013</v>
      </c>
      <c r="AS617" s="6">
        <f t="shared" si="19"/>
        <v>9</v>
      </c>
    </row>
    <row r="618" spans="1:45">
      <c r="A618" t="s">
        <v>1882</v>
      </c>
      <c r="B618" t="s">
        <v>15</v>
      </c>
      <c r="C618" s="1">
        <v>514</v>
      </c>
      <c r="E618" s="97" t="s">
        <v>695</v>
      </c>
      <c r="F6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18" s="4">
        <v>41492</v>
      </c>
      <c r="H618" s="4">
        <v>41547</v>
      </c>
      <c r="I618" s="80">
        <f>All_2[[#This Row],[Filled]]-All_2[[#This Row],[Vacant]]</f>
        <v>55</v>
      </c>
      <c r="J618" t="s">
        <v>144</v>
      </c>
      <c r="P618" s="80"/>
      <c r="Q618" s="80"/>
      <c r="R618" s="80"/>
      <c r="S618" s="80" t="str">
        <f>IF(All_2[[#This Row],[M.O.Date]]&lt;&gt;"","no","Yes")</f>
        <v>no</v>
      </c>
      <c r="T618" s="80" t="str">
        <f ca="1">IF(All_2[[#This Row],[Length.of.Stay]]&gt;364,"Yes","no")</f>
        <v>no</v>
      </c>
      <c r="U618" s="4">
        <v>41698</v>
      </c>
      <c r="V618" s="80">
        <f ca="1">_xlfn.IFS(All_2[[#This Row],[M.O.Date]] = FALSE,TODAY()-All_2[[#This Row],[Filled]],All_2[[#This Row],[Extant]] = "no",All_2[[#This Row],[M.O.Date]] - All_2[[#This Row],[Filled]])</f>
        <v>151</v>
      </c>
      <c r="W618" t="s">
        <v>1003</v>
      </c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>
        <f t="shared" si="18"/>
        <v>2013</v>
      </c>
      <c r="AS618" s="6">
        <f t="shared" si="19"/>
        <v>9</v>
      </c>
    </row>
    <row r="619" spans="1:45">
      <c r="A619" t="s">
        <v>1881</v>
      </c>
      <c r="B619" t="s">
        <v>15</v>
      </c>
      <c r="C619" s="1">
        <v>210</v>
      </c>
      <c r="E619" s="97" t="s">
        <v>695</v>
      </c>
      <c r="F6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19" s="4">
        <v>41492</v>
      </c>
      <c r="H619" s="4">
        <v>41537</v>
      </c>
      <c r="I619" s="80">
        <f>All_2[[#This Row],[Filled]]-All_2[[#This Row],[Vacant]]</f>
        <v>45</v>
      </c>
      <c r="J619" t="s">
        <v>144</v>
      </c>
      <c r="P619" s="80"/>
      <c r="Q619" s="80"/>
      <c r="R619" s="80"/>
      <c r="S619" s="80" t="str">
        <f>IF(All_2[[#This Row],[M.O.Date]]&lt;&gt;"","no","Yes")</f>
        <v>no</v>
      </c>
      <c r="T619" s="80" t="str">
        <f ca="1">IF(All_2[[#This Row],[Length.of.Stay]]&gt;364,"Yes","no")</f>
        <v>Yes</v>
      </c>
      <c r="U619" s="4">
        <v>42247</v>
      </c>
      <c r="V619" s="80">
        <f ca="1">_xlfn.IFS(All_2[[#This Row],[M.O.Date]] = FALSE,TODAY()-All_2[[#This Row],[Filled]],All_2[[#This Row],[Extant]] = "no",All_2[[#This Row],[M.O.Date]] - All_2[[#This Row],[Filled]])</f>
        <v>710</v>
      </c>
      <c r="W619" t="s">
        <v>969</v>
      </c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>
        <f t="shared" si="18"/>
        <v>2013</v>
      </c>
      <c r="AS619" s="6">
        <f t="shared" si="19"/>
        <v>9</v>
      </c>
    </row>
    <row r="620" spans="1:45">
      <c r="A620" t="s">
        <v>1880</v>
      </c>
      <c r="B620" t="s">
        <v>15</v>
      </c>
      <c r="C620" s="1">
        <v>515</v>
      </c>
      <c r="E620" s="97" t="s">
        <v>695</v>
      </c>
      <c r="F6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0" s="4">
        <v>41492</v>
      </c>
      <c r="H620" s="4">
        <v>41536</v>
      </c>
      <c r="I620" s="80">
        <f>All_2[[#This Row],[Filled]]-All_2[[#This Row],[Vacant]]</f>
        <v>44</v>
      </c>
      <c r="J620" t="s">
        <v>144</v>
      </c>
      <c r="P620" s="80"/>
      <c r="Q620" s="80"/>
      <c r="R620" s="80"/>
      <c r="S620" s="80" t="str">
        <f>IF(All_2[[#This Row],[M.O.Date]]&lt;&gt;"","no","Yes")</f>
        <v>no</v>
      </c>
      <c r="T620" s="80" t="str">
        <f ca="1">IF(All_2[[#This Row],[Length.of.Stay]]&gt;364,"Yes","no")</f>
        <v>Yes</v>
      </c>
      <c r="U620" s="4">
        <v>42247</v>
      </c>
      <c r="V620" s="80">
        <f ca="1">_xlfn.IFS(All_2[[#This Row],[M.O.Date]] = FALSE,TODAY()-All_2[[#This Row],[Filled]],All_2[[#This Row],[Extant]] = "no",All_2[[#This Row],[M.O.Date]] - All_2[[#This Row],[Filled]])</f>
        <v>711</v>
      </c>
      <c r="W620" t="s">
        <v>969</v>
      </c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>
        <f t="shared" si="18"/>
        <v>2013</v>
      </c>
      <c r="AS620" s="6">
        <f t="shared" si="19"/>
        <v>9</v>
      </c>
    </row>
    <row r="621" spans="1:45">
      <c r="A621" t="s">
        <v>1879</v>
      </c>
      <c r="B621" t="s">
        <v>37</v>
      </c>
      <c r="C621" s="1">
        <v>301</v>
      </c>
      <c r="D621" s="1">
        <v>3218</v>
      </c>
      <c r="E621" s="97" t="s">
        <v>695</v>
      </c>
      <c r="F6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1" s="4">
        <v>41478</v>
      </c>
      <c r="H621" s="4">
        <v>41534</v>
      </c>
      <c r="I621" s="80">
        <f>All_2[[#This Row],[Filled]]-All_2[[#This Row],[Vacant]]</f>
        <v>56</v>
      </c>
      <c r="J621" t="s">
        <v>144</v>
      </c>
      <c r="K621" s="89"/>
      <c r="L621" s="89"/>
      <c r="N621" s="89"/>
      <c r="O621" s="89"/>
      <c r="P621" s="80"/>
      <c r="Q621" s="80"/>
      <c r="R621" s="80"/>
      <c r="S621" s="80" t="str">
        <f>IF(All_2[[#This Row],[M.O.Date]]&lt;&gt;"","no","Yes")</f>
        <v>no</v>
      </c>
      <c r="T621" s="80" t="str">
        <f ca="1">IF(All_2[[#This Row],[Length.of.Stay]]&gt;364,"Yes","no")</f>
        <v>no</v>
      </c>
      <c r="U621" s="4">
        <v>41729</v>
      </c>
      <c r="V621" s="80">
        <f ca="1">_xlfn.IFS(All_2[[#This Row],[M.O.Date]] = FALSE,TODAY()-All_2[[#This Row],[Filled]],All_2[[#This Row],[Extant]] = "no",All_2[[#This Row],[M.O.Date]] - All_2[[#This Row],[Filled]])</f>
        <v>195</v>
      </c>
      <c r="W621" t="s">
        <v>969</v>
      </c>
      <c r="X621" s="6"/>
      <c r="Y621" s="6"/>
      <c r="Z621" s="6"/>
      <c r="AA621" s="6"/>
      <c r="AB621" s="6"/>
      <c r="AC621" s="6"/>
      <c r="AD621" s="6">
        <v>1</v>
      </c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>
        <f t="shared" si="18"/>
        <v>2013</v>
      </c>
      <c r="AS621" s="6">
        <f t="shared" si="19"/>
        <v>9</v>
      </c>
    </row>
    <row r="622" spans="1:45">
      <c r="A622" t="s">
        <v>1878</v>
      </c>
      <c r="B622" t="s">
        <v>1151</v>
      </c>
      <c r="C622" s="1">
        <v>111</v>
      </c>
      <c r="E622" s="97" t="s">
        <v>833</v>
      </c>
      <c r="F622" s="80" t="s">
        <v>1150</v>
      </c>
      <c r="G622" s="4">
        <v>41517</v>
      </c>
      <c r="H622" s="4">
        <v>41533</v>
      </c>
      <c r="I622" s="80">
        <f>All_2[[#This Row],[Filled]]-All_2[[#This Row],[Vacant]]</f>
        <v>16</v>
      </c>
      <c r="J622" t="s">
        <v>144</v>
      </c>
      <c r="P622" s="80"/>
      <c r="Q622" s="80"/>
      <c r="R622" s="80"/>
      <c r="S622" s="80" t="str">
        <f>IF(All_2[[#This Row],[M.O.Date]]&lt;&gt;"","no","Yes")</f>
        <v>no</v>
      </c>
      <c r="T622" s="80" t="str">
        <f ca="1">IF(All_2[[#This Row],[Length.of.Stay]]&gt;364,"Yes","no")</f>
        <v>no</v>
      </c>
      <c r="U622" s="4">
        <v>41698</v>
      </c>
      <c r="V622" s="80">
        <f ca="1">_xlfn.IFS(All_2[[#This Row],[M.O.Date]] = FALSE,TODAY()-All_2[[#This Row],[Filled]],All_2[[#This Row],[Extant]] = "no",All_2[[#This Row],[M.O.Date]] - All_2[[#This Row],[Filled]])</f>
        <v>165</v>
      </c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>
        <f t="shared" si="18"/>
        <v>2013</v>
      </c>
      <c r="AS622" s="6">
        <f t="shared" si="19"/>
        <v>9</v>
      </c>
    </row>
    <row r="623" spans="1:45">
      <c r="A623" t="s">
        <v>1877</v>
      </c>
      <c r="B623" t="s">
        <v>15</v>
      </c>
      <c r="C623" s="1">
        <v>422</v>
      </c>
      <c r="E623" s="97" t="s">
        <v>835</v>
      </c>
      <c r="F6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3" s="4">
        <v>41492</v>
      </c>
      <c r="H623" s="4">
        <v>41532</v>
      </c>
      <c r="I623" s="80">
        <f>All_2[[#This Row],[Filled]]-All_2[[#This Row],[Vacant]]</f>
        <v>40</v>
      </c>
      <c r="J623" t="s">
        <v>835</v>
      </c>
      <c r="L623" t="s">
        <v>1822</v>
      </c>
      <c r="M623" t="s">
        <v>835</v>
      </c>
      <c r="P623" s="80"/>
      <c r="Q623" s="80"/>
      <c r="R623" s="80"/>
      <c r="S623" s="80" t="str">
        <f>IF(All_2[[#This Row],[M.O.Date]]&lt;&gt;"","no","Yes")</f>
        <v>no</v>
      </c>
      <c r="T623" s="80" t="str">
        <f ca="1">IF(All_2[[#This Row],[Length.of.Stay]]&gt;364,"Yes","no")</f>
        <v>no</v>
      </c>
      <c r="U623" s="4">
        <v>41790</v>
      </c>
      <c r="V623" s="80">
        <f ca="1">_xlfn.IFS(All_2[[#This Row],[M.O.Date]] = FALSE,TODAY()-All_2[[#This Row],[Filled]],All_2[[#This Row],[Extant]] = "no",All_2[[#This Row],[M.O.Date]] - All_2[[#This Row],[Filled]])</f>
        <v>258</v>
      </c>
      <c r="W623" t="s">
        <v>971</v>
      </c>
      <c r="X623" s="6"/>
      <c r="Y623" s="6">
        <v>1</v>
      </c>
      <c r="Z623" s="6"/>
      <c r="AA623" s="6"/>
      <c r="AB623" s="6"/>
      <c r="AC623" s="6">
        <v>1</v>
      </c>
      <c r="AD623" s="6"/>
      <c r="AE623" s="6"/>
      <c r="AF623" s="6"/>
      <c r="AG623" s="6">
        <v>1</v>
      </c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>
        <f t="shared" si="18"/>
        <v>2013</v>
      </c>
      <c r="AS623" s="6">
        <f t="shared" si="19"/>
        <v>9</v>
      </c>
    </row>
    <row r="624" spans="1:45">
      <c r="A624" t="s">
        <v>1876</v>
      </c>
      <c r="B624" t="s">
        <v>15</v>
      </c>
      <c r="C624" s="1">
        <v>211</v>
      </c>
      <c r="E624" s="97" t="s">
        <v>835</v>
      </c>
      <c r="F6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4" s="4">
        <v>41492</v>
      </c>
      <c r="H624" s="4">
        <v>41532</v>
      </c>
      <c r="I624" s="80">
        <f>All_2[[#This Row],[Filled]]-All_2[[#This Row],[Vacant]]</f>
        <v>40</v>
      </c>
      <c r="J624" t="s">
        <v>835</v>
      </c>
      <c r="L624" t="s">
        <v>1822</v>
      </c>
      <c r="M624" t="s">
        <v>835</v>
      </c>
      <c r="P624" s="80"/>
      <c r="Q624" s="80"/>
      <c r="R624" s="80"/>
      <c r="S624" s="80" t="str">
        <f>IF(All_2[[#This Row],[M.O.Date]]&lt;&gt;"","no","Yes")</f>
        <v>no</v>
      </c>
      <c r="T624" s="80" t="str">
        <f ca="1">IF(All_2[[#This Row],[Length.of.Stay]]&gt;364,"Yes","no")</f>
        <v>no</v>
      </c>
      <c r="U624" s="4">
        <v>41639</v>
      </c>
      <c r="V624" s="80">
        <f ca="1">_xlfn.IFS(All_2[[#This Row],[M.O.Date]] = FALSE,TODAY()-All_2[[#This Row],[Filled]],All_2[[#This Row],[Extant]] = "no",All_2[[#This Row],[M.O.Date]] - All_2[[#This Row],[Filled]])</f>
        <v>107</v>
      </c>
      <c r="W624" t="s">
        <v>1003</v>
      </c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>
        <f t="shared" si="18"/>
        <v>2013</v>
      </c>
      <c r="AS624" s="6">
        <f t="shared" si="19"/>
        <v>9</v>
      </c>
    </row>
    <row r="625" spans="1:45">
      <c r="A625" t="s">
        <v>1875</v>
      </c>
      <c r="B625" t="s">
        <v>15</v>
      </c>
      <c r="C625" s="1">
        <v>202</v>
      </c>
      <c r="E625" s="97" t="s">
        <v>62</v>
      </c>
      <c r="F6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5" s="4">
        <v>41492</v>
      </c>
      <c r="H625" s="4">
        <v>41529</v>
      </c>
      <c r="I625" s="80">
        <f>All_2[[#This Row],[Filled]]-All_2[[#This Row],[Vacant]]</f>
        <v>37</v>
      </c>
      <c r="J625" t="s">
        <v>144</v>
      </c>
      <c r="P625" s="80"/>
      <c r="Q625" s="80"/>
      <c r="R625" s="80"/>
      <c r="S625" s="80" t="str">
        <f>IF(All_2[[#This Row],[M.O.Date]]&lt;&gt;"","no","Yes")</f>
        <v>no</v>
      </c>
      <c r="T625" s="80" t="str">
        <f ca="1">IF(All_2[[#This Row],[Length.of.Stay]]&gt;364,"Yes","no")</f>
        <v>Yes</v>
      </c>
      <c r="U625" s="4">
        <v>43100</v>
      </c>
      <c r="V625" s="80">
        <f ca="1">_xlfn.IFS(All_2[[#This Row],[M.O.Date]] = FALSE,TODAY()-All_2[[#This Row],[Filled]],All_2[[#This Row],[Extant]] = "no",All_2[[#This Row],[M.O.Date]] - All_2[[#This Row],[Filled]])</f>
        <v>1571</v>
      </c>
      <c r="W625" t="s">
        <v>53</v>
      </c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>
        <v>1</v>
      </c>
      <c r="AJ625" s="6"/>
      <c r="AK625" s="6"/>
      <c r="AL625" s="6"/>
      <c r="AM625" s="6"/>
      <c r="AN625" s="6"/>
      <c r="AO625" s="6">
        <v>1</v>
      </c>
      <c r="AP625" s="6"/>
      <c r="AQ625" s="6"/>
      <c r="AR625" s="6">
        <f t="shared" si="18"/>
        <v>2013</v>
      </c>
      <c r="AS625" s="6">
        <f t="shared" si="19"/>
        <v>9</v>
      </c>
    </row>
    <row r="626" spans="1:45">
      <c r="A626" t="s">
        <v>1874</v>
      </c>
      <c r="B626" t="s">
        <v>15</v>
      </c>
      <c r="C626" s="1">
        <v>205</v>
      </c>
      <c r="E626" s="97" t="s">
        <v>695</v>
      </c>
      <c r="F6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6" s="4">
        <v>41492</v>
      </c>
      <c r="H626" s="4">
        <v>41529</v>
      </c>
      <c r="I626" s="80">
        <f>All_2[[#This Row],[Filled]]-All_2[[#This Row],[Vacant]]</f>
        <v>37</v>
      </c>
      <c r="J626" t="s">
        <v>144</v>
      </c>
      <c r="P626" s="80"/>
      <c r="Q626" s="80"/>
      <c r="R626" s="80"/>
      <c r="S626" s="80" t="str">
        <f>IF(All_2[[#This Row],[M.O.Date]]&lt;&gt;"","no","Yes")</f>
        <v>no</v>
      </c>
      <c r="T626" s="80" t="str">
        <f ca="1">IF(All_2[[#This Row],[Length.of.Stay]]&gt;364,"Yes","no")</f>
        <v>no</v>
      </c>
      <c r="U626" s="4">
        <v>41670</v>
      </c>
      <c r="V626" s="80">
        <f ca="1">_xlfn.IFS(All_2[[#This Row],[M.O.Date]] = FALSE,TODAY()-All_2[[#This Row],[Filled]],All_2[[#This Row],[Extant]] = "no",All_2[[#This Row],[M.O.Date]] - All_2[[#This Row],[Filled]])</f>
        <v>141</v>
      </c>
      <c r="W626" t="s">
        <v>971</v>
      </c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>
        <f t="shared" si="18"/>
        <v>2013</v>
      </c>
      <c r="AS626" s="6">
        <f t="shared" si="19"/>
        <v>9</v>
      </c>
    </row>
    <row r="627" spans="1:45">
      <c r="A627" t="s">
        <v>1873</v>
      </c>
      <c r="B627" t="s">
        <v>15</v>
      </c>
      <c r="C627" s="1">
        <v>201</v>
      </c>
      <c r="E627" s="97" t="s">
        <v>695</v>
      </c>
      <c r="F6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7" s="4">
        <v>41492</v>
      </c>
      <c r="H627" s="4">
        <v>41527</v>
      </c>
      <c r="I627" s="80">
        <f>All_2[[#This Row],[Filled]]-All_2[[#This Row],[Vacant]]</f>
        <v>35</v>
      </c>
      <c r="J627" t="s">
        <v>144</v>
      </c>
      <c r="P627" s="80"/>
      <c r="Q627" s="80"/>
      <c r="R627" s="80"/>
      <c r="S627" s="80" t="str">
        <f>IF(All_2[[#This Row],[M.O.Date]]&lt;&gt;"","no","Yes")</f>
        <v>no</v>
      </c>
      <c r="T627" s="80" t="str">
        <f ca="1">IF(All_2[[#This Row],[Length.of.Stay]]&gt;364,"Yes","no")</f>
        <v>no</v>
      </c>
      <c r="U627" s="4">
        <v>41698</v>
      </c>
      <c r="V627" s="80">
        <f ca="1">_xlfn.IFS(All_2[[#This Row],[M.O.Date]] = FALSE,TODAY()-All_2[[#This Row],[Filled]],All_2[[#This Row],[Extant]] = "no",All_2[[#This Row],[M.O.Date]] - All_2[[#This Row],[Filled]])</f>
        <v>171</v>
      </c>
      <c r="W627" t="s">
        <v>1123</v>
      </c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>
        <f t="shared" si="18"/>
        <v>2013</v>
      </c>
      <c r="AS627" s="6">
        <f t="shared" si="19"/>
        <v>9</v>
      </c>
    </row>
    <row r="628" spans="1:45">
      <c r="A628" t="s">
        <v>1872</v>
      </c>
      <c r="B628" t="s">
        <v>15</v>
      </c>
      <c r="C628" s="1">
        <v>406</v>
      </c>
      <c r="E628" s="97" t="s">
        <v>695</v>
      </c>
      <c r="F6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8" s="4">
        <v>41492</v>
      </c>
      <c r="H628" s="4">
        <v>41527</v>
      </c>
      <c r="I628" s="80">
        <f>All_2[[#This Row],[Filled]]-All_2[[#This Row],[Vacant]]</f>
        <v>35</v>
      </c>
      <c r="J628" t="s">
        <v>144</v>
      </c>
      <c r="P628" s="80"/>
      <c r="Q628" s="80"/>
      <c r="R628" s="80"/>
      <c r="S628" s="80" t="str">
        <f>IF(All_2[[#This Row],[M.O.Date]]&lt;&gt;"","no","Yes")</f>
        <v>no</v>
      </c>
      <c r="T628" s="80" t="str">
        <f ca="1">IF(All_2[[#This Row],[Length.of.Stay]]&gt;364,"Yes","no")</f>
        <v>no</v>
      </c>
      <c r="U628" s="4">
        <v>41547</v>
      </c>
      <c r="V628" s="80">
        <f ca="1">_xlfn.IFS(All_2[[#This Row],[M.O.Date]] = FALSE,TODAY()-All_2[[#This Row],[Filled]],All_2[[#This Row],[Extant]] = "no",All_2[[#This Row],[M.O.Date]] - All_2[[#This Row],[Filled]])</f>
        <v>20</v>
      </c>
      <c r="W628" t="s">
        <v>971</v>
      </c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>
        <f t="shared" si="18"/>
        <v>2013</v>
      </c>
      <c r="AS628" s="6">
        <f t="shared" si="19"/>
        <v>9</v>
      </c>
    </row>
    <row r="629" spans="1:45">
      <c r="A629" t="s">
        <v>1871</v>
      </c>
      <c r="B629" t="s">
        <v>15</v>
      </c>
      <c r="C629" s="1">
        <v>526</v>
      </c>
      <c r="E629" s="97" t="s">
        <v>695</v>
      </c>
      <c r="F6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29" s="4">
        <v>41492</v>
      </c>
      <c r="H629" s="4">
        <v>41527</v>
      </c>
      <c r="I629" s="80">
        <f>All_2[[#This Row],[Filled]]-All_2[[#This Row],[Vacant]]</f>
        <v>35</v>
      </c>
      <c r="J629" t="s">
        <v>144</v>
      </c>
      <c r="P629" s="80"/>
      <c r="Q629" s="80"/>
      <c r="R629" s="80"/>
      <c r="S629" s="80" t="str">
        <f>IF(All_2[[#This Row],[M.O.Date]]&lt;&gt;"","no","Yes")</f>
        <v>no</v>
      </c>
      <c r="T629" s="80" t="str">
        <f ca="1">IF(All_2[[#This Row],[Length.of.Stay]]&gt;364,"Yes","no")</f>
        <v>Yes</v>
      </c>
      <c r="U629" s="4">
        <v>42155</v>
      </c>
      <c r="V629" s="80">
        <f ca="1">_xlfn.IFS(All_2[[#This Row],[M.O.Date]] = FALSE,TODAY()-All_2[[#This Row],[Filled]],All_2[[#This Row],[Extant]] = "no",All_2[[#This Row],[M.O.Date]] - All_2[[#This Row],[Filled]])</f>
        <v>628</v>
      </c>
      <c r="W629" t="s">
        <v>969</v>
      </c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>
        <f t="shared" si="18"/>
        <v>2013</v>
      </c>
      <c r="AS629" s="6">
        <f t="shared" si="19"/>
        <v>9</v>
      </c>
    </row>
    <row r="630" spans="1:45">
      <c r="A630" t="s">
        <v>1870</v>
      </c>
      <c r="B630" t="s">
        <v>15</v>
      </c>
      <c r="C630" s="1">
        <v>522</v>
      </c>
      <c r="E630" s="97" t="s">
        <v>695</v>
      </c>
      <c r="F6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0" s="4">
        <v>41492</v>
      </c>
      <c r="H630" s="4">
        <v>41527</v>
      </c>
      <c r="I630" s="80">
        <f>All_2[[#This Row],[Filled]]-All_2[[#This Row],[Vacant]]</f>
        <v>35</v>
      </c>
      <c r="J630" t="s">
        <v>144</v>
      </c>
      <c r="P630" s="80"/>
      <c r="Q630" s="80"/>
      <c r="R630" s="80"/>
      <c r="S630" s="80" t="str">
        <f>IF(All_2[[#This Row],[M.O.Date]]&lt;&gt;"","no","Yes")</f>
        <v>no</v>
      </c>
      <c r="T630" s="80" t="str">
        <f ca="1">IF(All_2[[#This Row],[Length.of.Stay]]&gt;364,"Yes","no")</f>
        <v>Yes</v>
      </c>
      <c r="U630" s="4">
        <v>42216</v>
      </c>
      <c r="V630" s="80">
        <f ca="1">_xlfn.IFS(All_2[[#This Row],[M.O.Date]] = FALSE,TODAY()-All_2[[#This Row],[Filled]],All_2[[#This Row],[Extant]] = "no",All_2[[#This Row],[M.O.Date]] - All_2[[#This Row],[Filled]])</f>
        <v>689</v>
      </c>
      <c r="W630" t="s">
        <v>980</v>
      </c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>
        <f t="shared" si="18"/>
        <v>2013</v>
      </c>
      <c r="AS630" s="6">
        <f t="shared" si="19"/>
        <v>9</v>
      </c>
    </row>
    <row r="631" spans="1:45">
      <c r="A631" t="s">
        <v>1869</v>
      </c>
      <c r="B631" t="s">
        <v>15</v>
      </c>
      <c r="C631" s="1">
        <v>511</v>
      </c>
      <c r="E631" s="97" t="s">
        <v>62</v>
      </c>
      <c r="F6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1" s="4">
        <v>41492</v>
      </c>
      <c r="H631" s="4">
        <v>41527</v>
      </c>
      <c r="I631" s="80">
        <f>All_2[[#This Row],[Filled]]-All_2[[#This Row],[Vacant]]</f>
        <v>35</v>
      </c>
      <c r="J631" t="s">
        <v>144</v>
      </c>
      <c r="P631" s="80"/>
      <c r="Q631" s="80"/>
      <c r="R631" s="80"/>
      <c r="S631" s="80" t="str">
        <f>IF(All_2[[#This Row],[M.O.Date]]&lt;&gt;"","no","Yes")</f>
        <v>no</v>
      </c>
      <c r="T631" s="80" t="str">
        <f ca="1">IF(All_2[[#This Row],[Length.of.Stay]]&gt;364,"Yes","no")</f>
        <v>Yes</v>
      </c>
      <c r="U631" s="4">
        <v>41943</v>
      </c>
      <c r="V631" s="80">
        <f ca="1">_xlfn.IFS(All_2[[#This Row],[M.O.Date]] = FALSE,TODAY()-All_2[[#This Row],[Filled]],All_2[[#This Row],[Extant]] = "no",All_2[[#This Row],[M.O.Date]] - All_2[[#This Row],[Filled]])</f>
        <v>416</v>
      </c>
      <c r="W631" t="s">
        <v>980</v>
      </c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>
        <f t="shared" si="18"/>
        <v>2013</v>
      </c>
      <c r="AS631" s="6">
        <f t="shared" si="19"/>
        <v>9</v>
      </c>
    </row>
    <row r="632" spans="1:45">
      <c r="A632" t="s">
        <v>1868</v>
      </c>
      <c r="B632" t="s">
        <v>15</v>
      </c>
      <c r="C632" s="1">
        <v>207</v>
      </c>
      <c r="E632" s="97" t="s">
        <v>695</v>
      </c>
      <c r="F6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2" s="4">
        <v>41492</v>
      </c>
      <c r="H632" s="4">
        <v>41527</v>
      </c>
      <c r="I632" s="80">
        <f>All_2[[#This Row],[Filled]]-All_2[[#This Row],[Vacant]]</f>
        <v>35</v>
      </c>
      <c r="J632" t="s">
        <v>144</v>
      </c>
      <c r="P632" s="80"/>
      <c r="Q632" s="80"/>
      <c r="R632" s="80"/>
      <c r="S632" s="80" t="str">
        <f>IF(All_2[[#This Row],[M.O.Date]]&lt;&gt;"","no","Yes")</f>
        <v>Yes</v>
      </c>
      <c r="T632" s="80" t="str">
        <f ca="1">IF(All_2[[#This Row],[Length.of.Stay]]&gt;364,"Yes","no")</f>
        <v>Yes</v>
      </c>
      <c r="V632" s="80">
        <f ca="1">_xlfn.IFS(All_2[[#This Row],[M.O.Date]] = FALSE,TODAY()-All_2[[#This Row],[Filled]],All_2[[#This Row],[Extant]] = "no",All_2[[#This Row],[M.O.Date]] - All_2[[#This Row],[Filled]])</f>
        <v>2334</v>
      </c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>
        <v>1</v>
      </c>
      <c r="AI632" s="6"/>
      <c r="AJ632" s="6"/>
      <c r="AK632" s="6"/>
      <c r="AL632" s="6"/>
      <c r="AM632" s="6"/>
      <c r="AN632" s="6"/>
      <c r="AO632" s="6">
        <v>1</v>
      </c>
      <c r="AP632" s="6"/>
      <c r="AQ632" s="6"/>
      <c r="AR632" s="6">
        <f t="shared" si="18"/>
        <v>2013</v>
      </c>
      <c r="AS632" s="6">
        <f t="shared" si="19"/>
        <v>9</v>
      </c>
    </row>
    <row r="633" spans="1:45">
      <c r="A633" t="s">
        <v>1867</v>
      </c>
      <c r="B633" t="s">
        <v>15</v>
      </c>
      <c r="C633" s="1">
        <v>214</v>
      </c>
      <c r="E633" s="97" t="s">
        <v>695</v>
      </c>
      <c r="F6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3" s="4">
        <v>41492</v>
      </c>
      <c r="H633" s="4">
        <v>41527</v>
      </c>
      <c r="I633" s="80">
        <f>All_2[[#This Row],[Filled]]-All_2[[#This Row],[Vacant]]</f>
        <v>35</v>
      </c>
      <c r="J633" t="s">
        <v>144</v>
      </c>
      <c r="P633" s="80"/>
      <c r="Q633" s="80"/>
      <c r="R633" s="80"/>
      <c r="S633" s="80" t="str">
        <f>IF(All_2[[#This Row],[M.O.Date]]&lt;&gt;"","no","Yes")</f>
        <v>no</v>
      </c>
      <c r="T633" s="80" t="str">
        <f ca="1">IF(All_2[[#This Row],[Length.of.Stay]]&gt;364,"Yes","no")</f>
        <v>Yes</v>
      </c>
      <c r="U633" s="4">
        <v>42277</v>
      </c>
      <c r="V633" s="80">
        <f ca="1">_xlfn.IFS(All_2[[#This Row],[M.O.Date]] = FALSE,TODAY()-All_2[[#This Row],[Filled]],All_2[[#This Row],[Extant]] = "no",All_2[[#This Row],[M.O.Date]] - All_2[[#This Row],[Filled]])</f>
        <v>750</v>
      </c>
      <c r="W633" t="s">
        <v>980</v>
      </c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>
        <f t="shared" si="18"/>
        <v>2013</v>
      </c>
      <c r="AS633" s="6">
        <f t="shared" si="19"/>
        <v>9</v>
      </c>
    </row>
    <row r="634" spans="1:45">
      <c r="A634" t="s">
        <v>1866</v>
      </c>
      <c r="B634" t="s">
        <v>15</v>
      </c>
      <c r="C634" s="1">
        <v>520</v>
      </c>
      <c r="E634" s="97" t="s">
        <v>695</v>
      </c>
      <c r="F6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4" s="4">
        <v>41492</v>
      </c>
      <c r="H634" s="4">
        <v>41527</v>
      </c>
      <c r="I634" s="80">
        <f>All_2[[#This Row],[Filled]]-All_2[[#This Row],[Vacant]]</f>
        <v>35</v>
      </c>
      <c r="J634" t="s">
        <v>144</v>
      </c>
      <c r="P634" s="80"/>
      <c r="Q634" s="80"/>
      <c r="R634" s="80"/>
      <c r="S634" s="80" t="str">
        <f>IF(All_2[[#This Row],[M.O.Date]]&lt;&gt;"","no","Yes")</f>
        <v>no</v>
      </c>
      <c r="T634" s="80" t="str">
        <f ca="1">IF(All_2[[#This Row],[Length.of.Stay]]&gt;364,"Yes","no")</f>
        <v>no</v>
      </c>
      <c r="U634" s="4">
        <v>41759</v>
      </c>
      <c r="V634" s="80">
        <f ca="1">_xlfn.IFS(All_2[[#This Row],[M.O.Date]] = FALSE,TODAY()-All_2[[#This Row],[Filled]],All_2[[#This Row],[Extant]] = "no",All_2[[#This Row],[M.O.Date]] - All_2[[#This Row],[Filled]])</f>
        <v>232</v>
      </c>
      <c r="W634" t="s">
        <v>1003</v>
      </c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>
        <f t="shared" si="18"/>
        <v>2013</v>
      </c>
      <c r="AS634" s="6">
        <f t="shared" si="19"/>
        <v>9</v>
      </c>
    </row>
    <row r="635" spans="1:45">
      <c r="A635" t="s">
        <v>1865</v>
      </c>
      <c r="B635" t="s">
        <v>15</v>
      </c>
      <c r="C635" s="1">
        <v>213</v>
      </c>
      <c r="E635" s="97" t="s">
        <v>695</v>
      </c>
      <c r="F6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5" s="4">
        <v>41492</v>
      </c>
      <c r="H635" s="4">
        <v>41522</v>
      </c>
      <c r="I635" s="80">
        <f>All_2[[#This Row],[Filled]]-All_2[[#This Row],[Vacant]]</f>
        <v>30</v>
      </c>
      <c r="J635" t="s">
        <v>144</v>
      </c>
      <c r="P635" s="80"/>
      <c r="Q635" s="80"/>
      <c r="R635" s="80"/>
      <c r="S635" s="80" t="str">
        <f>IF(All_2[[#This Row],[M.O.Date]]&lt;&gt;"","no","Yes")</f>
        <v>no</v>
      </c>
      <c r="T635" s="80" t="str">
        <f ca="1">IF(All_2[[#This Row],[Length.of.Stay]]&gt;364,"Yes","no")</f>
        <v>Yes</v>
      </c>
      <c r="U635" s="4">
        <v>42916</v>
      </c>
      <c r="V635" s="80">
        <f ca="1">_xlfn.IFS(All_2[[#This Row],[M.O.Date]] = FALSE,TODAY()-All_2[[#This Row],[Filled]],All_2[[#This Row],[Extant]] = "no",All_2[[#This Row],[M.O.Date]] - All_2[[#This Row],[Filled]])</f>
        <v>1394</v>
      </c>
      <c r="W635" t="s">
        <v>980</v>
      </c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>
        <v>1</v>
      </c>
      <c r="AI635" s="6"/>
      <c r="AJ635" s="6"/>
      <c r="AK635" s="6"/>
      <c r="AL635" s="6"/>
      <c r="AM635" s="6">
        <v>1</v>
      </c>
      <c r="AN635" s="6"/>
      <c r="AO635" s="6"/>
      <c r="AP635" s="6"/>
      <c r="AQ635" s="6"/>
      <c r="AR635" s="6">
        <f t="shared" si="18"/>
        <v>2013</v>
      </c>
      <c r="AS635" s="6">
        <f t="shared" si="19"/>
        <v>9</v>
      </c>
    </row>
    <row r="636" spans="1:45">
      <c r="A636" t="s">
        <v>1864</v>
      </c>
      <c r="B636" t="s">
        <v>15</v>
      </c>
      <c r="C636" s="1">
        <v>206</v>
      </c>
      <c r="E636" s="97" t="s">
        <v>695</v>
      </c>
      <c r="F6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6" s="4">
        <v>41492</v>
      </c>
      <c r="H636" s="4">
        <v>41522</v>
      </c>
      <c r="I636" s="80">
        <f>All_2[[#This Row],[Filled]]-All_2[[#This Row],[Vacant]]</f>
        <v>30</v>
      </c>
      <c r="J636" t="s">
        <v>144</v>
      </c>
      <c r="P636" s="80"/>
      <c r="Q636" s="80"/>
      <c r="R636" s="80"/>
      <c r="S636" s="80" t="str">
        <f>IF(All_2[[#This Row],[M.O.Date]]&lt;&gt;"","no","Yes")</f>
        <v>no</v>
      </c>
      <c r="T636" s="80" t="str">
        <f ca="1">IF(All_2[[#This Row],[Length.of.Stay]]&gt;364,"Yes","no")</f>
        <v>Yes</v>
      </c>
      <c r="U636" s="4">
        <v>42185</v>
      </c>
      <c r="V636" s="80">
        <f ca="1">_xlfn.IFS(All_2[[#This Row],[M.O.Date]] = FALSE,TODAY()-All_2[[#This Row],[Filled]],All_2[[#This Row],[Extant]] = "no",All_2[[#This Row],[M.O.Date]] - All_2[[#This Row],[Filled]])</f>
        <v>663</v>
      </c>
      <c r="W636" t="s">
        <v>980</v>
      </c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>
        <f t="shared" si="18"/>
        <v>2013</v>
      </c>
      <c r="AS636" s="6">
        <f t="shared" si="19"/>
        <v>9</v>
      </c>
    </row>
    <row r="637" spans="1:45">
      <c r="A637" t="s">
        <v>1863</v>
      </c>
      <c r="B637" t="s">
        <v>15</v>
      </c>
      <c r="C637" s="1">
        <v>322</v>
      </c>
      <c r="E637" s="97" t="s">
        <v>826</v>
      </c>
      <c r="F6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7" s="4">
        <v>41492</v>
      </c>
      <c r="H637" s="4">
        <v>41522</v>
      </c>
      <c r="I637" s="80">
        <f>All_2[[#This Row],[Filled]]-All_2[[#This Row],[Vacant]]</f>
        <v>30</v>
      </c>
      <c r="J637" t="s">
        <v>144</v>
      </c>
      <c r="P637" s="80"/>
      <c r="Q637" s="80"/>
      <c r="R637" s="80"/>
      <c r="S637" s="80" t="str">
        <f>IF(All_2[[#This Row],[M.O.Date]]&lt;&gt;"","no","Yes")</f>
        <v>no</v>
      </c>
      <c r="T637" s="80" t="str">
        <f ca="1">IF(All_2[[#This Row],[Length.of.Stay]]&gt;364,"Yes","no")</f>
        <v>Yes</v>
      </c>
      <c r="U637" s="4">
        <v>41943</v>
      </c>
      <c r="V637" s="80">
        <f ca="1">_xlfn.IFS(All_2[[#This Row],[M.O.Date]] = FALSE,TODAY()-All_2[[#This Row],[Filled]],All_2[[#This Row],[Extant]] = "no",All_2[[#This Row],[M.O.Date]] - All_2[[#This Row],[Filled]])</f>
        <v>421</v>
      </c>
      <c r="W637" t="s">
        <v>1003</v>
      </c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>
        <f t="shared" si="18"/>
        <v>2013</v>
      </c>
      <c r="AS637" s="6">
        <f t="shared" si="19"/>
        <v>9</v>
      </c>
    </row>
    <row r="638" spans="1:45">
      <c r="A638" t="s">
        <v>1862</v>
      </c>
      <c r="B638" t="s">
        <v>15</v>
      </c>
      <c r="C638" s="1">
        <v>508</v>
      </c>
      <c r="E638" s="97" t="s">
        <v>695</v>
      </c>
      <c r="F6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8" s="4">
        <v>41492</v>
      </c>
      <c r="H638" s="4">
        <v>41522</v>
      </c>
      <c r="I638" s="80">
        <f>All_2[[#This Row],[Filled]]-All_2[[#This Row],[Vacant]]</f>
        <v>30</v>
      </c>
      <c r="J638" t="s">
        <v>144</v>
      </c>
      <c r="P638" s="80"/>
      <c r="Q638" s="80"/>
      <c r="R638" s="80"/>
      <c r="S638" s="80" t="str">
        <f>IF(All_2[[#This Row],[M.O.Date]]&lt;&gt;"","no","Yes")</f>
        <v>no</v>
      </c>
      <c r="T638" s="80" t="str">
        <f ca="1">IF(All_2[[#This Row],[Length.of.Stay]]&gt;364,"Yes","no")</f>
        <v>no</v>
      </c>
      <c r="U638" s="4">
        <v>41882</v>
      </c>
      <c r="V638" s="80">
        <f ca="1">_xlfn.IFS(All_2[[#This Row],[M.O.Date]] = FALSE,TODAY()-All_2[[#This Row],[Filled]],All_2[[#This Row],[Extant]] = "no",All_2[[#This Row],[M.O.Date]] - All_2[[#This Row],[Filled]])</f>
        <v>360</v>
      </c>
      <c r="W638" t="s">
        <v>1003</v>
      </c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>
        <f t="shared" si="18"/>
        <v>2013</v>
      </c>
      <c r="AS638" s="6">
        <f t="shared" si="19"/>
        <v>9</v>
      </c>
    </row>
    <row r="639" spans="1:45">
      <c r="A639" t="s">
        <v>1861</v>
      </c>
      <c r="B639" t="s">
        <v>15</v>
      </c>
      <c r="C639" s="1">
        <v>417</v>
      </c>
      <c r="E639" s="97" t="s">
        <v>826</v>
      </c>
      <c r="F6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39" s="4">
        <v>41492</v>
      </c>
      <c r="H639" s="4">
        <v>41522</v>
      </c>
      <c r="I639" s="80">
        <f>All_2[[#This Row],[Filled]]-All_2[[#This Row],[Vacant]]</f>
        <v>30</v>
      </c>
      <c r="J639" t="s">
        <v>144</v>
      </c>
      <c r="P639" s="80"/>
      <c r="Q639" s="80"/>
      <c r="R639" s="80"/>
      <c r="S639" s="80" t="str">
        <f>IF(All_2[[#This Row],[M.O.Date]]&lt;&gt;"","no","Yes")</f>
        <v>no</v>
      </c>
      <c r="T639" s="80" t="str">
        <f ca="1">IF(All_2[[#This Row],[Length.of.Stay]]&gt;364,"Yes","no")</f>
        <v>no</v>
      </c>
      <c r="U639" s="4">
        <v>41882</v>
      </c>
      <c r="V639" s="80">
        <f ca="1">_xlfn.IFS(All_2[[#This Row],[M.O.Date]] = FALSE,TODAY()-All_2[[#This Row],[Filled]],All_2[[#This Row],[Extant]] = "no",All_2[[#This Row],[M.O.Date]] - All_2[[#This Row],[Filled]])</f>
        <v>360</v>
      </c>
      <c r="W639" t="s">
        <v>980</v>
      </c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>
        <f t="shared" si="18"/>
        <v>2013</v>
      </c>
      <c r="AS639" s="6">
        <f t="shared" si="19"/>
        <v>9</v>
      </c>
    </row>
    <row r="640" spans="1:45">
      <c r="A640" t="s">
        <v>1860</v>
      </c>
      <c r="B640" t="s">
        <v>15</v>
      </c>
      <c r="C640" s="1">
        <v>203</v>
      </c>
      <c r="E640" s="97" t="s">
        <v>695</v>
      </c>
      <c r="F6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0" s="4">
        <v>41492</v>
      </c>
      <c r="H640" s="4">
        <v>41522</v>
      </c>
      <c r="I640" s="80">
        <f>All_2[[#This Row],[Filled]]-All_2[[#This Row],[Vacant]]</f>
        <v>30</v>
      </c>
      <c r="J640" t="s">
        <v>144</v>
      </c>
      <c r="P640" s="80"/>
      <c r="Q640" s="80"/>
      <c r="R640" s="80"/>
      <c r="S640" s="80" t="str">
        <f>IF(All_2[[#This Row],[M.O.Date]]&lt;&gt;"","no","Yes")</f>
        <v>no</v>
      </c>
      <c r="T640" s="80" t="str">
        <f ca="1">IF(All_2[[#This Row],[Length.of.Stay]]&gt;364,"Yes","no")</f>
        <v>no</v>
      </c>
      <c r="U640" s="4">
        <v>41670</v>
      </c>
      <c r="V640" s="80">
        <f ca="1">_xlfn.IFS(All_2[[#This Row],[M.O.Date]] = FALSE,TODAY()-All_2[[#This Row],[Filled]],All_2[[#This Row],[Extant]] = "no",All_2[[#This Row],[M.O.Date]] - All_2[[#This Row],[Filled]])</f>
        <v>148</v>
      </c>
      <c r="W640" t="s">
        <v>971</v>
      </c>
      <c r="X640" s="6"/>
      <c r="Y640" s="6"/>
      <c r="Z640" s="6">
        <v>1</v>
      </c>
      <c r="AA640" s="6"/>
      <c r="AB640" s="6"/>
      <c r="AC640" s="6"/>
      <c r="AD640" s="6"/>
      <c r="AE640" s="6"/>
      <c r="AF640" s="6"/>
      <c r="AG640" s="6">
        <v>1</v>
      </c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>
        <f t="shared" si="18"/>
        <v>2013</v>
      </c>
      <c r="AS640" s="6">
        <f t="shared" si="19"/>
        <v>9</v>
      </c>
    </row>
    <row r="641" spans="1:45">
      <c r="A641" t="s">
        <v>1859</v>
      </c>
      <c r="B641" t="s">
        <v>15</v>
      </c>
      <c r="C641" s="1">
        <v>208</v>
      </c>
      <c r="E641" s="97" t="s">
        <v>62</v>
      </c>
      <c r="F6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1" s="4">
        <v>41492</v>
      </c>
      <c r="H641" s="4">
        <v>41522</v>
      </c>
      <c r="I641" s="80">
        <f>All_2[[#This Row],[Filled]]-All_2[[#This Row],[Vacant]]</f>
        <v>30</v>
      </c>
      <c r="J641" t="s">
        <v>144</v>
      </c>
      <c r="P641" s="80"/>
      <c r="Q641" s="80"/>
      <c r="R641" s="80"/>
      <c r="S641" s="80" t="str">
        <f>IF(All_2[[#This Row],[M.O.Date]]&lt;&gt;"","no","Yes")</f>
        <v>no</v>
      </c>
      <c r="T641" s="80" t="str">
        <f ca="1">IF(All_2[[#This Row],[Length.of.Stay]]&gt;364,"Yes","no")</f>
        <v>no</v>
      </c>
      <c r="U641" s="4">
        <v>41882</v>
      </c>
      <c r="V641" s="80">
        <f ca="1">_xlfn.IFS(All_2[[#This Row],[M.O.Date]] = FALSE,TODAY()-All_2[[#This Row],[Filled]],All_2[[#This Row],[Extant]] = "no",All_2[[#This Row],[M.O.Date]] - All_2[[#This Row],[Filled]])</f>
        <v>360</v>
      </c>
      <c r="W641" t="s">
        <v>980</v>
      </c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>
        <f t="shared" si="18"/>
        <v>2013</v>
      </c>
      <c r="AS641" s="6">
        <f t="shared" si="19"/>
        <v>9</v>
      </c>
    </row>
    <row r="642" spans="1:45">
      <c r="A642" t="s">
        <v>1858</v>
      </c>
      <c r="B642" t="s">
        <v>15</v>
      </c>
      <c r="C642" s="1">
        <v>209</v>
      </c>
      <c r="E642" s="97" t="s">
        <v>695</v>
      </c>
      <c r="F6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2" s="4">
        <v>41492</v>
      </c>
      <c r="H642" s="4">
        <v>41522</v>
      </c>
      <c r="I642" s="80">
        <f>All_2[[#This Row],[Filled]]-All_2[[#This Row],[Vacant]]</f>
        <v>30</v>
      </c>
      <c r="J642" t="s">
        <v>144</v>
      </c>
      <c r="P642" s="80"/>
      <c r="Q642" s="80"/>
      <c r="R642" s="80"/>
      <c r="S642" s="80" t="str">
        <f>IF(All_2[[#This Row],[M.O.Date]]&lt;&gt;"","no","Yes")</f>
        <v>no</v>
      </c>
      <c r="T642" s="80" t="str">
        <f ca="1">IF(All_2[[#This Row],[Length.of.Stay]]&gt;364,"Yes","no")</f>
        <v>Yes</v>
      </c>
      <c r="U642" s="4">
        <v>41943</v>
      </c>
      <c r="V642" s="80">
        <f ca="1">_xlfn.IFS(All_2[[#This Row],[M.O.Date]] = FALSE,TODAY()-All_2[[#This Row],[Filled]],All_2[[#This Row],[Extant]] = "no",All_2[[#This Row],[M.O.Date]] - All_2[[#This Row],[Filled]])</f>
        <v>421</v>
      </c>
      <c r="W642" t="s">
        <v>969</v>
      </c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>
        <f t="shared" ref="AR642:AR705" si="20">YEAR(H642)</f>
        <v>2013</v>
      </c>
      <c r="AS642" s="6">
        <f t="shared" ref="AS642:AS705" si="21">MONTH(H642)</f>
        <v>9</v>
      </c>
    </row>
    <row r="643" spans="1:45">
      <c r="A643" t="s">
        <v>1160</v>
      </c>
      <c r="B643" t="s">
        <v>15</v>
      </c>
      <c r="C643" s="1">
        <v>420</v>
      </c>
      <c r="E643" s="97" t="s">
        <v>695</v>
      </c>
      <c r="F6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3" s="4">
        <v>41492</v>
      </c>
      <c r="H643" s="4">
        <v>41522</v>
      </c>
      <c r="I643" s="80">
        <f>All_2[[#This Row],[Filled]]-All_2[[#This Row],[Vacant]]</f>
        <v>30</v>
      </c>
      <c r="J643" t="s">
        <v>144</v>
      </c>
      <c r="P643" s="80"/>
      <c r="Q643" s="80"/>
      <c r="R643" s="80"/>
      <c r="S643" s="80" t="str">
        <f>IF(All_2[[#This Row],[M.O.Date]]&lt;&gt;"","no","Yes")</f>
        <v>Yes</v>
      </c>
      <c r="T643" s="80" t="str">
        <f ca="1">IF(All_2[[#This Row],[Length.of.Stay]]&gt;364,"Yes","no")</f>
        <v>Yes</v>
      </c>
      <c r="V643" s="80">
        <f ca="1">_xlfn.IFS(All_2[[#This Row],[M.O.Date]] = FALSE,TODAY()-All_2[[#This Row],[Filled]],All_2[[#This Row],[Extant]] = "no",All_2[[#This Row],[M.O.Date]] - All_2[[#This Row],[Filled]])</f>
        <v>2339</v>
      </c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>
        <v>1</v>
      </c>
      <c r="AI643" s="6"/>
      <c r="AJ643" s="6"/>
      <c r="AK643" s="6"/>
      <c r="AL643" s="6"/>
      <c r="AM643" s="6">
        <v>1</v>
      </c>
      <c r="AN643" s="6"/>
      <c r="AO643" s="6"/>
      <c r="AP643" s="6"/>
      <c r="AQ643" s="6"/>
      <c r="AR643" s="6">
        <f t="shared" si="20"/>
        <v>2013</v>
      </c>
      <c r="AS643" s="6">
        <f t="shared" si="21"/>
        <v>9</v>
      </c>
    </row>
    <row r="644" spans="1:45">
      <c r="A644" t="s">
        <v>1857</v>
      </c>
      <c r="B644" t="s">
        <v>15</v>
      </c>
      <c r="C644" s="1">
        <v>212</v>
      </c>
      <c r="E644" s="97" t="s">
        <v>62</v>
      </c>
      <c r="F6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4" s="4">
        <v>41492</v>
      </c>
      <c r="H644" s="4">
        <v>41522</v>
      </c>
      <c r="I644" s="80">
        <f>All_2[[#This Row],[Filled]]-All_2[[#This Row],[Vacant]]</f>
        <v>30</v>
      </c>
      <c r="J644" t="s">
        <v>144</v>
      </c>
      <c r="P644" s="80"/>
      <c r="Q644" s="80"/>
      <c r="R644" s="80"/>
      <c r="S644" s="80" t="str">
        <f>IF(All_2[[#This Row],[M.O.Date]]&lt;&gt;"","no","Yes")</f>
        <v>Yes</v>
      </c>
      <c r="T644" s="80" t="str">
        <f ca="1">IF(All_2[[#This Row],[Length.of.Stay]]&gt;364,"Yes","no")</f>
        <v>Yes</v>
      </c>
      <c r="V644" s="80">
        <f ca="1">_xlfn.IFS(All_2[[#This Row],[M.O.Date]] = FALSE,TODAY()-All_2[[#This Row],[Filled]],All_2[[#This Row],[Extant]] = "no",All_2[[#This Row],[M.O.Date]] - All_2[[#This Row],[Filled]])</f>
        <v>2339</v>
      </c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>
        <v>1</v>
      </c>
      <c r="AI644" s="6"/>
      <c r="AJ644" s="6"/>
      <c r="AK644" s="6"/>
      <c r="AL644" s="6"/>
      <c r="AM644" s="6">
        <v>1</v>
      </c>
      <c r="AN644" s="6"/>
      <c r="AO644" s="6"/>
      <c r="AP644" s="6"/>
      <c r="AQ644" s="6"/>
      <c r="AR644" s="6">
        <f t="shared" si="20"/>
        <v>2013</v>
      </c>
      <c r="AS644" s="6">
        <f t="shared" si="21"/>
        <v>9</v>
      </c>
    </row>
    <row r="645" spans="1:45">
      <c r="A645" t="s">
        <v>1856</v>
      </c>
      <c r="B645" t="s">
        <v>15</v>
      </c>
      <c r="C645" s="1">
        <v>414</v>
      </c>
      <c r="E645" s="97" t="s">
        <v>695</v>
      </c>
      <c r="F6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5" s="4">
        <v>41492</v>
      </c>
      <c r="H645" s="4">
        <v>41522</v>
      </c>
      <c r="I645" s="80">
        <f>All_2[[#This Row],[Filled]]-All_2[[#This Row],[Vacant]]</f>
        <v>30</v>
      </c>
      <c r="J645" t="s">
        <v>144</v>
      </c>
      <c r="P645" s="80"/>
      <c r="Q645" s="80"/>
      <c r="R645" s="80"/>
      <c r="S645" s="80" t="str">
        <f>IF(All_2[[#This Row],[M.O.Date]]&lt;&gt;"","no","Yes")</f>
        <v>no</v>
      </c>
      <c r="T645" s="80" t="str">
        <f ca="1">IF(All_2[[#This Row],[Length.of.Stay]]&gt;364,"Yes","no")</f>
        <v>Yes</v>
      </c>
      <c r="U645" s="4">
        <v>41973</v>
      </c>
      <c r="V645" s="80">
        <f ca="1">_xlfn.IFS(All_2[[#This Row],[M.O.Date]] = FALSE,TODAY()-All_2[[#This Row],[Filled]],All_2[[#This Row],[Extant]] = "no",All_2[[#This Row],[M.O.Date]] - All_2[[#This Row],[Filled]])</f>
        <v>451</v>
      </c>
      <c r="W645" t="s">
        <v>144</v>
      </c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>
        <f t="shared" si="20"/>
        <v>2013</v>
      </c>
      <c r="AS645" s="6">
        <f t="shared" si="21"/>
        <v>9</v>
      </c>
    </row>
    <row r="646" spans="1:45">
      <c r="A646" t="s">
        <v>1855</v>
      </c>
      <c r="B646" t="s">
        <v>15</v>
      </c>
      <c r="C646" s="1">
        <v>204</v>
      </c>
      <c r="E646" s="97" t="s">
        <v>835</v>
      </c>
      <c r="F6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6" s="4">
        <v>41492</v>
      </c>
      <c r="H646" s="4">
        <v>41518</v>
      </c>
      <c r="I646" s="80">
        <f>All_2[[#This Row],[Filled]]-All_2[[#This Row],[Vacant]]</f>
        <v>26</v>
      </c>
      <c r="J646" t="s">
        <v>835</v>
      </c>
      <c r="L646" t="s">
        <v>1822</v>
      </c>
      <c r="M646" t="s">
        <v>835</v>
      </c>
      <c r="P646" s="80"/>
      <c r="Q646" s="80"/>
      <c r="R646" s="80"/>
      <c r="S646" s="80" t="str">
        <f>IF(All_2[[#This Row],[M.O.Date]]&lt;&gt;"","no","Yes")</f>
        <v>no</v>
      </c>
      <c r="T646" s="80" t="str">
        <f ca="1">IF(All_2[[#This Row],[Length.of.Stay]]&gt;364,"Yes","no")</f>
        <v>Yes</v>
      </c>
      <c r="U646" s="4">
        <v>42004</v>
      </c>
      <c r="V646" s="80">
        <f ca="1">_xlfn.IFS(All_2[[#This Row],[M.O.Date]] = FALSE,TODAY()-All_2[[#This Row],[Filled]],All_2[[#This Row],[Extant]] = "no",All_2[[#This Row],[M.O.Date]] - All_2[[#This Row],[Filled]])</f>
        <v>486</v>
      </c>
      <c r="W646" t="s">
        <v>969</v>
      </c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>
        <f t="shared" si="20"/>
        <v>2013</v>
      </c>
      <c r="AS646" s="6">
        <f t="shared" si="21"/>
        <v>9</v>
      </c>
    </row>
    <row r="647" spans="1:45">
      <c r="A647" t="s">
        <v>1854</v>
      </c>
      <c r="B647" t="s">
        <v>15</v>
      </c>
      <c r="C647" s="1">
        <v>528</v>
      </c>
      <c r="E647" s="97" t="s">
        <v>827</v>
      </c>
      <c r="F6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7" s="4">
        <v>41492</v>
      </c>
      <c r="H647" s="4">
        <v>41518</v>
      </c>
      <c r="I647" s="80">
        <f>All_2[[#This Row],[Filled]]-All_2[[#This Row],[Vacant]]</f>
        <v>26</v>
      </c>
      <c r="J647" t="s">
        <v>144</v>
      </c>
      <c r="P647" s="80"/>
      <c r="Q647" s="80"/>
      <c r="R647" s="80"/>
      <c r="S647" s="80" t="str">
        <f>IF(All_2[[#This Row],[M.O.Date]]&lt;&gt;"","no","Yes")</f>
        <v>no</v>
      </c>
      <c r="T647" s="80" t="str">
        <f ca="1">IF(All_2[[#This Row],[Length.of.Stay]]&gt;364,"Yes","no")</f>
        <v>Yes</v>
      </c>
      <c r="U647" s="4">
        <v>42582</v>
      </c>
      <c r="V647" s="80">
        <f ca="1">_xlfn.IFS(All_2[[#This Row],[M.O.Date]] = FALSE,TODAY()-All_2[[#This Row],[Filled]],All_2[[#This Row],[Extant]] = "no",All_2[[#This Row],[M.O.Date]] - All_2[[#This Row],[Filled]])</f>
        <v>1064</v>
      </c>
      <c r="W647" t="s">
        <v>969</v>
      </c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>
        <f t="shared" si="20"/>
        <v>2013</v>
      </c>
      <c r="AS647" s="6">
        <f t="shared" si="21"/>
        <v>9</v>
      </c>
    </row>
    <row r="648" spans="1:45">
      <c r="A648" t="s">
        <v>1853</v>
      </c>
      <c r="B648" t="s">
        <v>15</v>
      </c>
      <c r="C648" s="1">
        <v>502</v>
      </c>
      <c r="E648" s="97" t="s">
        <v>835</v>
      </c>
      <c r="F6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48" s="4">
        <v>41492</v>
      </c>
      <c r="H648" s="4">
        <v>41518</v>
      </c>
      <c r="I648" s="80">
        <f>All_2[[#This Row],[Filled]]-All_2[[#This Row],[Vacant]]</f>
        <v>26</v>
      </c>
      <c r="J648" t="s">
        <v>835</v>
      </c>
      <c r="L648" t="s">
        <v>1822</v>
      </c>
      <c r="M648" t="s">
        <v>835</v>
      </c>
      <c r="P648" s="80"/>
      <c r="Q648" s="80"/>
      <c r="R648" s="80"/>
      <c r="S648" s="80" t="str">
        <f>IF(All_2[[#This Row],[M.O.Date]]&lt;&gt;"","no","Yes")</f>
        <v>no</v>
      </c>
      <c r="T648" s="80" t="str">
        <f ca="1">IF(All_2[[#This Row],[Length.of.Stay]]&gt;364,"Yes","no")</f>
        <v>Yes</v>
      </c>
      <c r="U648" s="4">
        <v>42063</v>
      </c>
      <c r="V648" s="80">
        <f ca="1">_xlfn.IFS(All_2[[#This Row],[M.O.Date]] = FALSE,TODAY()-All_2[[#This Row],[Filled]],All_2[[#This Row],[Extant]] = "no",All_2[[#This Row],[M.O.Date]] - All_2[[#This Row],[Filled]])</f>
        <v>545</v>
      </c>
      <c r="W648" t="s">
        <v>980</v>
      </c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>
        <f t="shared" si="20"/>
        <v>2013</v>
      </c>
      <c r="AS648" s="6">
        <f t="shared" si="21"/>
        <v>9</v>
      </c>
    </row>
    <row r="649" spans="1:45">
      <c r="A649" t="s">
        <v>1852</v>
      </c>
      <c r="B649" t="s">
        <v>832</v>
      </c>
      <c r="C649" s="1" t="s">
        <v>936</v>
      </c>
      <c r="E649" s="97" t="s">
        <v>833</v>
      </c>
      <c r="F6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649" s="4">
        <v>41458</v>
      </c>
      <c r="H649" s="4">
        <v>41518</v>
      </c>
      <c r="I649" s="80">
        <f>All_2[[#This Row],[Filled]]-All_2[[#This Row],[Vacant]]</f>
        <v>60</v>
      </c>
      <c r="J649" t="s">
        <v>1634</v>
      </c>
      <c r="N649" s="4">
        <v>41394</v>
      </c>
      <c r="O649" s="4">
        <v>41443</v>
      </c>
      <c r="P649" s="80">
        <f>All_2[[#This Row],[Filled]] - All_2[[#This Row],[Interview.Date]]</f>
        <v>75</v>
      </c>
      <c r="Q649" s="80">
        <f>All_2[[#This Row],[Filled]]-All_2[[#This Row],[Date.Received]]</f>
        <v>124</v>
      </c>
      <c r="R649" s="80">
        <f>All_2[[#This Row],[Days]] - All_2[[#This Row],[Interview.to.Move.in]]</f>
        <v>-15</v>
      </c>
      <c r="S649" s="80" t="str">
        <f>IF(All_2[[#This Row],[M.O.Date]]&lt;&gt;"","no","Yes")</f>
        <v>Yes</v>
      </c>
      <c r="T649" s="80" t="str">
        <f ca="1">IF(All_2[[#This Row],[Length.of.Stay]]&gt;364,"Yes","no")</f>
        <v>Yes</v>
      </c>
      <c r="V649" s="80">
        <f ca="1">_xlfn.IFS(All_2[[#This Row],[M.O.Date]] = FALSE,TODAY()-All_2[[#This Row],[Filled]],All_2[[#This Row],[Extant]] = "no",All_2[[#This Row],[M.O.Date]] - All_2[[#This Row],[Filled]])</f>
        <v>2343</v>
      </c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>
        <v>1</v>
      </c>
      <c r="AI649" s="6"/>
      <c r="AJ649" s="6"/>
      <c r="AK649" s="6"/>
      <c r="AL649" s="6"/>
      <c r="AM649" s="6"/>
      <c r="AN649" s="6">
        <v>1</v>
      </c>
      <c r="AO649" s="6"/>
      <c r="AP649" s="6"/>
      <c r="AQ649" s="6"/>
      <c r="AR649" s="6">
        <f t="shared" si="20"/>
        <v>2013</v>
      </c>
      <c r="AS649" s="6">
        <f t="shared" si="21"/>
        <v>9</v>
      </c>
    </row>
    <row r="650" spans="1:45">
      <c r="A650" t="s">
        <v>1851</v>
      </c>
      <c r="B650" t="s">
        <v>15</v>
      </c>
      <c r="C650" s="1">
        <v>525</v>
      </c>
      <c r="E650" s="97" t="s">
        <v>826</v>
      </c>
      <c r="F6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0" s="4">
        <v>41492</v>
      </c>
      <c r="H650" s="4">
        <v>41515</v>
      </c>
      <c r="I650" s="80">
        <f>All_2[[#This Row],[Filled]]-All_2[[#This Row],[Vacant]]</f>
        <v>23</v>
      </c>
      <c r="J650" t="s">
        <v>144</v>
      </c>
      <c r="P650" s="80"/>
      <c r="Q650" s="80"/>
      <c r="R650" s="80"/>
      <c r="S650" s="80" t="str">
        <f>IF(All_2[[#This Row],[M.O.Date]]&lt;&gt;"","no","Yes")</f>
        <v>no</v>
      </c>
      <c r="T650" s="80" t="str">
        <f ca="1">IF(All_2[[#This Row],[Length.of.Stay]]&gt;364,"Yes","no")</f>
        <v>Yes</v>
      </c>
      <c r="U650" s="4">
        <v>42308</v>
      </c>
      <c r="V650" s="80">
        <f ca="1">_xlfn.IFS(All_2[[#This Row],[M.O.Date]] = FALSE,TODAY()-All_2[[#This Row],[Filled]],All_2[[#This Row],[Extant]] = "no",All_2[[#This Row],[M.O.Date]] - All_2[[#This Row],[Filled]])</f>
        <v>793</v>
      </c>
      <c r="W650" t="s">
        <v>980</v>
      </c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>
        <f t="shared" si="20"/>
        <v>2013</v>
      </c>
      <c r="AS650" s="6">
        <f t="shared" si="21"/>
        <v>8</v>
      </c>
    </row>
    <row r="651" spans="1:45">
      <c r="A651" t="s">
        <v>1850</v>
      </c>
      <c r="B651" t="s">
        <v>15</v>
      </c>
      <c r="C651" s="1">
        <v>326</v>
      </c>
      <c r="E651" s="97" t="s">
        <v>826</v>
      </c>
      <c r="F6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1" s="4">
        <v>41492</v>
      </c>
      <c r="H651" s="4">
        <v>41515</v>
      </c>
      <c r="I651" s="80">
        <f>All_2[[#This Row],[Filled]]-All_2[[#This Row],[Vacant]]</f>
        <v>23</v>
      </c>
      <c r="J651" t="s">
        <v>144</v>
      </c>
      <c r="P651" s="80"/>
      <c r="Q651" s="80"/>
      <c r="R651" s="80"/>
      <c r="S651" s="80" t="str">
        <f>IF(All_2[[#This Row],[M.O.Date]]&lt;&gt;"","no","Yes")</f>
        <v>Yes</v>
      </c>
      <c r="T651" s="80" t="str">
        <f ca="1">IF(All_2[[#This Row],[Length.of.Stay]]&gt;364,"Yes","no")</f>
        <v>Yes</v>
      </c>
      <c r="V651" s="80">
        <f ca="1">_xlfn.IFS(All_2[[#This Row],[M.O.Date]] = FALSE,TODAY()-All_2[[#This Row],[Filled]],All_2[[#This Row],[Extant]] = "no",All_2[[#This Row],[M.O.Date]] - All_2[[#This Row],[Filled]])</f>
        <v>2346</v>
      </c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>
        <v>1</v>
      </c>
      <c r="AI651" s="6"/>
      <c r="AJ651" s="6"/>
      <c r="AK651" s="6"/>
      <c r="AL651" s="6"/>
      <c r="AM651" s="6"/>
      <c r="AN651" s="6"/>
      <c r="AO651" s="6">
        <v>1</v>
      </c>
      <c r="AP651" s="6"/>
      <c r="AQ651" s="6"/>
      <c r="AR651" s="6">
        <f t="shared" si="20"/>
        <v>2013</v>
      </c>
      <c r="AS651" s="6">
        <f t="shared" si="21"/>
        <v>8</v>
      </c>
    </row>
    <row r="652" spans="1:45">
      <c r="A652" t="s">
        <v>1849</v>
      </c>
      <c r="B652" t="s">
        <v>15</v>
      </c>
      <c r="C652" s="1">
        <v>324</v>
      </c>
      <c r="E652" s="97" t="s">
        <v>695</v>
      </c>
      <c r="F6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2" s="4">
        <v>41492</v>
      </c>
      <c r="H652" s="4">
        <v>41515</v>
      </c>
      <c r="I652" s="80">
        <f>All_2[[#This Row],[Filled]]-All_2[[#This Row],[Vacant]]</f>
        <v>23</v>
      </c>
      <c r="J652" t="s">
        <v>144</v>
      </c>
      <c r="P652" s="80"/>
      <c r="Q652" s="80"/>
      <c r="R652" s="80"/>
      <c r="S652" s="80" t="str">
        <f>IF(All_2[[#This Row],[M.O.Date]]&lt;&gt;"","no","Yes")</f>
        <v>no</v>
      </c>
      <c r="T652" s="80" t="str">
        <f ca="1">IF(All_2[[#This Row],[Length.of.Stay]]&gt;364,"Yes","no")</f>
        <v>Yes</v>
      </c>
      <c r="U652" s="4">
        <v>41943</v>
      </c>
      <c r="V652" s="80">
        <f ca="1">_xlfn.IFS(All_2[[#This Row],[M.O.Date]] = FALSE,TODAY()-All_2[[#This Row],[Filled]],All_2[[#This Row],[Extant]] = "no",All_2[[#This Row],[M.O.Date]] - All_2[[#This Row],[Filled]])</f>
        <v>428</v>
      </c>
      <c r="W652" t="s">
        <v>969</v>
      </c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>
        <f t="shared" si="20"/>
        <v>2013</v>
      </c>
      <c r="AS652" s="6">
        <f t="shared" si="21"/>
        <v>8</v>
      </c>
    </row>
    <row r="653" spans="1:45">
      <c r="A653" t="s">
        <v>1848</v>
      </c>
      <c r="B653" t="s">
        <v>15</v>
      </c>
      <c r="C653" s="1">
        <v>319</v>
      </c>
      <c r="E653" s="97" t="s">
        <v>695</v>
      </c>
      <c r="F6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3" s="4">
        <v>41492</v>
      </c>
      <c r="H653" s="4">
        <v>41513</v>
      </c>
      <c r="I653" s="80">
        <f>All_2[[#This Row],[Filled]]-All_2[[#This Row],[Vacant]]</f>
        <v>21</v>
      </c>
      <c r="J653" t="s">
        <v>144</v>
      </c>
      <c r="P653" s="80"/>
      <c r="Q653" s="80"/>
      <c r="R653" s="80"/>
      <c r="S653" s="80" t="str">
        <f>IF(All_2[[#This Row],[M.O.Date]]&lt;&gt;"","no","Yes")</f>
        <v>no</v>
      </c>
      <c r="T653" s="80" t="str">
        <f ca="1">IF(All_2[[#This Row],[Length.of.Stay]]&gt;364,"Yes","no")</f>
        <v>Yes</v>
      </c>
      <c r="U653" s="4">
        <v>41973</v>
      </c>
      <c r="V653" s="80">
        <f ca="1">_xlfn.IFS(All_2[[#This Row],[M.O.Date]] = FALSE,TODAY()-All_2[[#This Row],[Filled]],All_2[[#This Row],[Extant]] = "no",All_2[[#This Row],[M.O.Date]] - All_2[[#This Row],[Filled]])</f>
        <v>460</v>
      </c>
      <c r="W653" t="s">
        <v>980</v>
      </c>
      <c r="X653" s="6"/>
      <c r="Y653" s="6"/>
      <c r="Z653" s="6">
        <v>1</v>
      </c>
      <c r="AA653" s="6"/>
      <c r="AB653" s="6"/>
      <c r="AC653" s="6"/>
      <c r="AD653" s="6"/>
      <c r="AE653" s="6"/>
      <c r="AF653" s="6"/>
      <c r="AG653" s="6">
        <v>1</v>
      </c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>
        <f t="shared" si="20"/>
        <v>2013</v>
      </c>
      <c r="AS653" s="6">
        <f t="shared" si="21"/>
        <v>8</v>
      </c>
    </row>
    <row r="654" spans="1:45">
      <c r="A654" t="s">
        <v>1847</v>
      </c>
      <c r="B654" t="s">
        <v>15</v>
      </c>
      <c r="C654" s="1">
        <v>306</v>
      </c>
      <c r="E654" s="97" t="s">
        <v>695</v>
      </c>
      <c r="F6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4" s="4">
        <v>41492</v>
      </c>
      <c r="H654" s="4">
        <v>41513</v>
      </c>
      <c r="I654" s="80">
        <f>All_2[[#This Row],[Filled]]-All_2[[#This Row],[Vacant]]</f>
        <v>21</v>
      </c>
      <c r="J654" t="s">
        <v>144</v>
      </c>
      <c r="P654" s="80"/>
      <c r="Q654" s="80"/>
      <c r="R654" s="80"/>
      <c r="S654" s="80" t="str">
        <f>IF(All_2[[#This Row],[M.O.Date]]&lt;&gt;"","no","Yes")</f>
        <v>Yes</v>
      </c>
      <c r="T654" s="80" t="str">
        <f ca="1">IF(All_2[[#This Row],[Length.of.Stay]]&gt;364,"Yes","no")</f>
        <v>Yes</v>
      </c>
      <c r="V654" s="80">
        <f ca="1">_xlfn.IFS(All_2[[#This Row],[M.O.Date]] = FALSE,TODAY()-All_2[[#This Row],[Filled]],All_2[[#This Row],[Extant]] = "no",All_2[[#This Row],[M.O.Date]] - All_2[[#This Row],[Filled]])</f>
        <v>2348</v>
      </c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>
        <v>1</v>
      </c>
      <c r="AI654" s="6"/>
      <c r="AJ654" s="6"/>
      <c r="AK654" s="6"/>
      <c r="AL654" s="6"/>
      <c r="AM654" s="6"/>
      <c r="AN654" s="6"/>
      <c r="AO654" s="6">
        <v>1</v>
      </c>
      <c r="AP654" s="6"/>
      <c r="AQ654" s="6"/>
      <c r="AR654" s="6">
        <f t="shared" si="20"/>
        <v>2013</v>
      </c>
      <c r="AS654" s="6">
        <f t="shared" si="21"/>
        <v>8</v>
      </c>
    </row>
    <row r="655" spans="1:45">
      <c r="A655" t="s">
        <v>1846</v>
      </c>
      <c r="B655" t="s">
        <v>15</v>
      </c>
      <c r="C655" s="1">
        <v>426</v>
      </c>
      <c r="E655" s="97" t="s">
        <v>826</v>
      </c>
      <c r="F6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5" s="4">
        <v>41492</v>
      </c>
      <c r="H655" s="4">
        <v>41513</v>
      </c>
      <c r="I655" s="80">
        <f>All_2[[#This Row],[Filled]]-All_2[[#This Row],[Vacant]]</f>
        <v>21</v>
      </c>
      <c r="J655" t="s">
        <v>144</v>
      </c>
      <c r="P655" s="80"/>
      <c r="Q655" s="80"/>
      <c r="R655" s="80"/>
      <c r="S655" s="80" t="str">
        <f>IF(All_2[[#This Row],[M.O.Date]]&lt;&gt;"","no","Yes")</f>
        <v>no</v>
      </c>
      <c r="T655" s="80" t="str">
        <f ca="1">IF(All_2[[#This Row],[Length.of.Stay]]&gt;364,"Yes","no")</f>
        <v>no</v>
      </c>
      <c r="U655" s="4">
        <v>41759</v>
      </c>
      <c r="V655" s="80">
        <f ca="1">_xlfn.IFS(All_2[[#This Row],[M.O.Date]] = FALSE,TODAY()-All_2[[#This Row],[Filled]],All_2[[#This Row],[Extant]] = "no",All_2[[#This Row],[M.O.Date]] - All_2[[#This Row],[Filled]])</f>
        <v>246</v>
      </c>
      <c r="W655" t="s">
        <v>971</v>
      </c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>
        <f t="shared" si="20"/>
        <v>2013</v>
      </c>
      <c r="AS655" s="6">
        <f t="shared" si="21"/>
        <v>8</v>
      </c>
    </row>
    <row r="656" spans="1:45">
      <c r="A656" t="s">
        <v>1845</v>
      </c>
      <c r="B656" t="s">
        <v>15</v>
      </c>
      <c r="C656" s="1">
        <v>513</v>
      </c>
      <c r="E656" s="97" t="s">
        <v>826</v>
      </c>
      <c r="F6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6" s="4">
        <v>41492</v>
      </c>
      <c r="H656" s="4">
        <v>41508</v>
      </c>
      <c r="I656" s="80">
        <f>All_2[[#This Row],[Filled]]-All_2[[#This Row],[Vacant]]</f>
        <v>16</v>
      </c>
      <c r="J656" t="s">
        <v>144</v>
      </c>
      <c r="P656" s="80"/>
      <c r="Q656" s="80"/>
      <c r="R656" s="80"/>
      <c r="S656" s="80" t="str">
        <f>IF(All_2[[#This Row],[M.O.Date]]&lt;&gt;"","no","Yes")</f>
        <v>no</v>
      </c>
      <c r="T656" s="80" t="str">
        <f ca="1">IF(All_2[[#This Row],[Length.of.Stay]]&gt;364,"Yes","no")</f>
        <v>Yes</v>
      </c>
      <c r="U656" s="4">
        <v>43465</v>
      </c>
      <c r="V656" s="80">
        <f ca="1">_xlfn.IFS(All_2[[#This Row],[M.O.Date]] = FALSE,TODAY()-All_2[[#This Row],[Filled]],All_2[[#This Row],[Extant]] = "no",All_2[[#This Row],[M.O.Date]] - All_2[[#This Row],[Filled]])</f>
        <v>1957</v>
      </c>
      <c r="W656" t="s">
        <v>980</v>
      </c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>
        <v>1</v>
      </c>
      <c r="AI656" s="6"/>
      <c r="AJ656" s="6"/>
      <c r="AK656" s="6"/>
      <c r="AL656" s="6"/>
      <c r="AM656" s="6">
        <v>1</v>
      </c>
      <c r="AN656" s="6"/>
      <c r="AO656" s="6"/>
      <c r="AP656" s="6"/>
      <c r="AQ656" s="6"/>
      <c r="AR656" s="6">
        <f t="shared" si="20"/>
        <v>2013</v>
      </c>
      <c r="AS656" s="6">
        <f t="shared" si="21"/>
        <v>8</v>
      </c>
    </row>
    <row r="657" spans="1:45">
      <c r="A657" t="s">
        <v>1844</v>
      </c>
      <c r="B657" t="s">
        <v>15</v>
      </c>
      <c r="C657" s="1">
        <v>412</v>
      </c>
      <c r="E657" s="97" t="s">
        <v>826</v>
      </c>
      <c r="F6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7" s="4">
        <v>41492</v>
      </c>
      <c r="H657" s="4">
        <v>41508</v>
      </c>
      <c r="I657" s="80">
        <f>All_2[[#This Row],[Filled]]-All_2[[#This Row],[Vacant]]</f>
        <v>16</v>
      </c>
      <c r="J657" t="s">
        <v>144</v>
      </c>
      <c r="P657" s="80"/>
      <c r="Q657" s="80"/>
      <c r="R657" s="80"/>
      <c r="S657" s="80" t="str">
        <f>IF(All_2[[#This Row],[M.O.Date]]&lt;&gt;"","no","Yes")</f>
        <v>no</v>
      </c>
      <c r="T657" s="80" t="str">
        <f ca="1">IF(All_2[[#This Row],[Length.of.Stay]]&gt;364,"Yes","no")</f>
        <v>no</v>
      </c>
      <c r="U657" s="4">
        <v>41851</v>
      </c>
      <c r="V657" s="80">
        <f ca="1">_xlfn.IFS(All_2[[#This Row],[M.O.Date]] = FALSE,TODAY()-All_2[[#This Row],[Filled]],All_2[[#This Row],[Extant]] = "no",All_2[[#This Row],[M.O.Date]] - All_2[[#This Row],[Filled]])</f>
        <v>343</v>
      </c>
      <c r="W657" t="s">
        <v>1003</v>
      </c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>
        <f t="shared" si="20"/>
        <v>2013</v>
      </c>
      <c r="AS657" s="6">
        <f t="shared" si="21"/>
        <v>8</v>
      </c>
    </row>
    <row r="658" spans="1:45">
      <c r="A658" t="s">
        <v>1843</v>
      </c>
      <c r="B658" t="s">
        <v>15</v>
      </c>
      <c r="C658" s="1">
        <v>523</v>
      </c>
      <c r="E658" s="97" t="s">
        <v>695</v>
      </c>
      <c r="F6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8" s="4">
        <v>41492</v>
      </c>
      <c r="H658" s="4">
        <v>41508</v>
      </c>
      <c r="I658" s="80">
        <f>All_2[[#This Row],[Filled]]-All_2[[#This Row],[Vacant]]</f>
        <v>16</v>
      </c>
      <c r="J658" t="s">
        <v>144</v>
      </c>
      <c r="P658" s="80"/>
      <c r="Q658" s="80"/>
      <c r="R658" s="80"/>
      <c r="S658" s="80" t="str">
        <f>IF(All_2[[#This Row],[M.O.Date]]&lt;&gt;"","no","Yes")</f>
        <v>no</v>
      </c>
      <c r="T658" s="80" t="str">
        <f ca="1">IF(All_2[[#This Row],[Length.of.Stay]]&gt;364,"Yes","no")</f>
        <v>Yes</v>
      </c>
      <c r="U658" s="4">
        <v>42124</v>
      </c>
      <c r="V658" s="80">
        <f ca="1">_xlfn.IFS(All_2[[#This Row],[M.O.Date]] = FALSE,TODAY()-All_2[[#This Row],[Filled]],All_2[[#This Row],[Extant]] = "no",All_2[[#This Row],[M.O.Date]] - All_2[[#This Row],[Filled]])</f>
        <v>616</v>
      </c>
      <c r="W658" t="s">
        <v>971</v>
      </c>
      <c r="X658" s="6"/>
      <c r="Y658" s="6"/>
      <c r="Z658" s="6"/>
      <c r="AA658" s="6"/>
      <c r="AB658" s="6">
        <v>1</v>
      </c>
      <c r="AC658" s="6"/>
      <c r="AD658" s="6"/>
      <c r="AE658" s="6"/>
      <c r="AF658" s="6"/>
      <c r="AG658" s="6">
        <v>1</v>
      </c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>
        <f t="shared" si="20"/>
        <v>2013</v>
      </c>
      <c r="AS658" s="6">
        <f t="shared" si="21"/>
        <v>8</v>
      </c>
    </row>
    <row r="659" spans="1:45">
      <c r="A659" t="s">
        <v>1842</v>
      </c>
      <c r="B659" t="s">
        <v>15</v>
      </c>
      <c r="C659" s="1">
        <v>429</v>
      </c>
      <c r="E659" s="97" t="s">
        <v>826</v>
      </c>
      <c r="F6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59" s="4">
        <v>41492</v>
      </c>
      <c r="H659" s="4">
        <v>41508</v>
      </c>
      <c r="I659" s="80">
        <f>All_2[[#This Row],[Filled]]-All_2[[#This Row],[Vacant]]</f>
        <v>16</v>
      </c>
      <c r="J659" t="s">
        <v>144</v>
      </c>
      <c r="P659" s="80"/>
      <c r="Q659" s="80"/>
      <c r="R659" s="80"/>
      <c r="S659" s="80" t="str">
        <f>IF(All_2[[#This Row],[M.O.Date]]&lt;&gt;"","no","Yes")</f>
        <v>no</v>
      </c>
      <c r="T659" s="80" t="str">
        <f ca="1">IF(All_2[[#This Row],[Length.of.Stay]]&gt;364,"Yes","no")</f>
        <v>no</v>
      </c>
      <c r="U659" s="4">
        <v>41639</v>
      </c>
      <c r="V659" s="80">
        <f ca="1">_xlfn.IFS(All_2[[#This Row],[M.O.Date]] = FALSE,TODAY()-All_2[[#This Row],[Filled]],All_2[[#This Row],[Extant]] = "no",All_2[[#This Row],[M.O.Date]] - All_2[[#This Row],[Filled]])</f>
        <v>131</v>
      </c>
      <c r="W659" t="s">
        <v>1003</v>
      </c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>
        <f t="shared" si="20"/>
        <v>2013</v>
      </c>
      <c r="AS659" s="6">
        <f t="shared" si="21"/>
        <v>8</v>
      </c>
    </row>
    <row r="660" spans="1:45">
      <c r="A660" t="s">
        <v>1841</v>
      </c>
      <c r="B660" t="s">
        <v>15</v>
      </c>
      <c r="C660" s="1">
        <v>310</v>
      </c>
      <c r="E660" s="97" t="s">
        <v>695</v>
      </c>
      <c r="F6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0" s="4">
        <v>41492</v>
      </c>
      <c r="H660" s="4">
        <v>41508</v>
      </c>
      <c r="I660" s="80">
        <f>All_2[[#This Row],[Filled]]-All_2[[#This Row],[Vacant]]</f>
        <v>16</v>
      </c>
      <c r="J660" t="s">
        <v>144</v>
      </c>
      <c r="P660" s="80"/>
      <c r="Q660" s="80"/>
      <c r="R660" s="80"/>
      <c r="S660" s="80" t="str">
        <f>IF(All_2[[#This Row],[M.O.Date]]&lt;&gt;"","no","Yes")</f>
        <v>no</v>
      </c>
      <c r="T660" s="80" t="str">
        <f ca="1">IF(All_2[[#This Row],[Length.of.Stay]]&gt;364,"Yes","no")</f>
        <v>Yes</v>
      </c>
      <c r="U660" s="4">
        <v>41912</v>
      </c>
      <c r="V660" s="80">
        <f ca="1">_xlfn.IFS(All_2[[#This Row],[M.O.Date]] = FALSE,TODAY()-All_2[[#This Row],[Filled]],All_2[[#This Row],[Extant]] = "no",All_2[[#This Row],[M.O.Date]] - All_2[[#This Row],[Filled]])</f>
        <v>404</v>
      </c>
      <c r="W660" t="s">
        <v>969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>
        <f t="shared" si="20"/>
        <v>2013</v>
      </c>
      <c r="AS660" s="6">
        <f t="shared" si="21"/>
        <v>8</v>
      </c>
    </row>
    <row r="661" spans="1:45">
      <c r="A661" t="s">
        <v>1840</v>
      </c>
      <c r="B661" t="s">
        <v>15</v>
      </c>
      <c r="C661" s="1">
        <v>329</v>
      </c>
      <c r="E661" s="97" t="s">
        <v>826</v>
      </c>
      <c r="F6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1" s="4">
        <v>41492</v>
      </c>
      <c r="H661" s="4">
        <v>41506</v>
      </c>
      <c r="I661" s="80">
        <f>All_2[[#This Row],[Filled]]-All_2[[#This Row],[Vacant]]</f>
        <v>14</v>
      </c>
      <c r="J661" t="s">
        <v>144</v>
      </c>
      <c r="P661" s="80"/>
      <c r="Q661" s="80"/>
      <c r="R661" s="80"/>
      <c r="S661" s="80" t="str">
        <f>IF(All_2[[#This Row],[M.O.Date]]&lt;&gt;"","no","Yes")</f>
        <v>no</v>
      </c>
      <c r="T661" s="80" t="str">
        <f ca="1">IF(All_2[[#This Row],[Length.of.Stay]]&gt;364,"Yes","no")</f>
        <v>no</v>
      </c>
      <c r="U661" s="4">
        <v>41820</v>
      </c>
      <c r="V661" s="80">
        <f ca="1">_xlfn.IFS(All_2[[#This Row],[M.O.Date]] = FALSE,TODAY()-All_2[[#This Row],[Filled]],All_2[[#This Row],[Extant]] = "no",All_2[[#This Row],[M.O.Date]] - All_2[[#This Row],[Filled]])</f>
        <v>314</v>
      </c>
      <c r="W661" t="s">
        <v>1003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>
        <f t="shared" si="20"/>
        <v>2013</v>
      </c>
      <c r="AS661" s="6">
        <f t="shared" si="21"/>
        <v>8</v>
      </c>
    </row>
    <row r="662" spans="1:45">
      <c r="A662" t="s">
        <v>1839</v>
      </c>
      <c r="B662" t="s">
        <v>37</v>
      </c>
      <c r="C662" s="1">
        <v>102</v>
      </c>
      <c r="D662" s="1">
        <v>3210</v>
      </c>
      <c r="E662" s="97" t="s">
        <v>695</v>
      </c>
      <c r="F6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2" s="4">
        <v>41457</v>
      </c>
      <c r="H662" s="4">
        <v>41506</v>
      </c>
      <c r="I662" s="80">
        <f>All_2[[#This Row],[Filled]]-All_2[[#This Row],[Vacant]]</f>
        <v>49</v>
      </c>
      <c r="J662" t="s">
        <v>144</v>
      </c>
      <c r="K662" s="89"/>
      <c r="L662" s="89"/>
      <c r="N662" s="89"/>
      <c r="O662" s="89"/>
      <c r="P662" s="80"/>
      <c r="Q662" s="80"/>
      <c r="R662" s="80"/>
      <c r="S662" s="80" t="str">
        <f>IF(All_2[[#This Row],[M.O.Date]]&lt;&gt;"","no","Yes")</f>
        <v>no</v>
      </c>
      <c r="T662" s="80" t="str">
        <f ca="1">IF(All_2[[#This Row],[Length.of.Stay]]&gt;364,"Yes","no")</f>
        <v>no</v>
      </c>
      <c r="U662" s="4">
        <v>41670</v>
      </c>
      <c r="V662" s="80">
        <f ca="1">_xlfn.IFS(All_2[[#This Row],[M.O.Date]] = FALSE,TODAY()-All_2[[#This Row],[Filled]],All_2[[#This Row],[Extant]] = "no",All_2[[#This Row],[M.O.Date]] - All_2[[#This Row],[Filled]])</f>
        <v>164</v>
      </c>
      <c r="W662" t="s">
        <v>125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>
        <f t="shared" si="20"/>
        <v>2013</v>
      </c>
      <c r="AS662" s="6">
        <f t="shared" si="21"/>
        <v>8</v>
      </c>
    </row>
    <row r="663" spans="1:45">
      <c r="A663" t="s">
        <v>1838</v>
      </c>
      <c r="B663" t="s">
        <v>15</v>
      </c>
      <c r="C663" s="1">
        <v>401</v>
      </c>
      <c r="E663" s="97" t="s">
        <v>835</v>
      </c>
      <c r="F6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3" s="4">
        <v>41492</v>
      </c>
      <c r="H663" s="4">
        <v>41501</v>
      </c>
      <c r="I663" s="80">
        <f>All_2[[#This Row],[Filled]]-All_2[[#This Row],[Vacant]]</f>
        <v>9</v>
      </c>
      <c r="J663" t="s">
        <v>835</v>
      </c>
      <c r="L663" t="s">
        <v>1822</v>
      </c>
      <c r="M663" t="s">
        <v>835</v>
      </c>
      <c r="P663" s="80"/>
      <c r="Q663" s="80"/>
      <c r="R663" s="80"/>
      <c r="S663" s="80" t="str">
        <f>IF(All_2[[#This Row],[M.O.Date]]&lt;&gt;"","no","Yes")</f>
        <v>no</v>
      </c>
      <c r="T663" s="80" t="str">
        <f ca="1">IF(All_2[[#This Row],[Length.of.Stay]]&gt;364,"Yes","no")</f>
        <v>Yes</v>
      </c>
      <c r="U663" s="4">
        <v>43677</v>
      </c>
      <c r="V663" s="80">
        <f ca="1">_xlfn.IFS(All_2[[#This Row],[M.O.Date]] = FALSE,TODAY()-All_2[[#This Row],[Filled]],All_2[[#This Row],[Extant]] = "no",All_2[[#This Row],[M.O.Date]] - All_2[[#This Row],[Filled]])</f>
        <v>2176</v>
      </c>
      <c r="W663" t="s">
        <v>980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>
        <v>1</v>
      </c>
      <c r="AI663" s="6"/>
      <c r="AJ663" s="6"/>
      <c r="AK663" s="6"/>
      <c r="AL663" s="6"/>
      <c r="AM663" s="6"/>
      <c r="AN663" s="6"/>
      <c r="AO663" s="6">
        <v>1</v>
      </c>
      <c r="AP663" s="6"/>
      <c r="AQ663" s="6"/>
      <c r="AR663" s="6">
        <f t="shared" si="20"/>
        <v>2013</v>
      </c>
      <c r="AS663" s="6">
        <f t="shared" si="21"/>
        <v>8</v>
      </c>
    </row>
    <row r="664" spans="1:45">
      <c r="A664" t="s">
        <v>1837</v>
      </c>
      <c r="B664" t="s">
        <v>15</v>
      </c>
      <c r="C664" s="1">
        <v>505</v>
      </c>
      <c r="E664" s="97" t="s">
        <v>695</v>
      </c>
      <c r="F6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4" s="4">
        <v>41492</v>
      </c>
      <c r="H664" s="4">
        <v>41501</v>
      </c>
      <c r="I664" s="80">
        <f>All_2[[#This Row],[Filled]]-All_2[[#This Row],[Vacant]]</f>
        <v>9</v>
      </c>
      <c r="J664" t="s">
        <v>144</v>
      </c>
      <c r="P664" s="80"/>
      <c r="Q664" s="80"/>
      <c r="R664" s="80"/>
      <c r="S664" s="80" t="str">
        <f>IF(All_2[[#This Row],[M.O.Date]]&lt;&gt;"","no","Yes")</f>
        <v>Yes</v>
      </c>
      <c r="T664" s="80" t="str">
        <f ca="1">IF(All_2[[#This Row],[Length.of.Stay]]&gt;364,"Yes","no")</f>
        <v>Yes</v>
      </c>
      <c r="V664" s="80">
        <f ca="1">_xlfn.IFS(All_2[[#This Row],[M.O.Date]] = FALSE,TODAY()-All_2[[#This Row],[Filled]],All_2[[#This Row],[Extant]] = "no",All_2[[#This Row],[M.O.Date]] - All_2[[#This Row],[Filled]])</f>
        <v>2360</v>
      </c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>
        <v>1</v>
      </c>
      <c r="AJ664" s="6"/>
      <c r="AK664" s="6">
        <v>1</v>
      </c>
      <c r="AL664" s="6"/>
      <c r="AM664" s="6"/>
      <c r="AN664" s="6"/>
      <c r="AO664" s="6"/>
      <c r="AP664" s="6"/>
      <c r="AQ664" s="6"/>
      <c r="AR664" s="6">
        <f t="shared" si="20"/>
        <v>2013</v>
      </c>
      <c r="AS664" s="6">
        <f t="shared" si="21"/>
        <v>8</v>
      </c>
    </row>
    <row r="665" spans="1:45">
      <c r="A665" t="s">
        <v>1836</v>
      </c>
      <c r="B665" t="s">
        <v>15</v>
      </c>
      <c r="C665" s="1">
        <v>518</v>
      </c>
      <c r="E665" s="97" t="s">
        <v>835</v>
      </c>
      <c r="F6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5" s="4">
        <v>41492</v>
      </c>
      <c r="H665" s="4">
        <v>41501</v>
      </c>
      <c r="I665" s="80">
        <f>All_2[[#This Row],[Filled]]-All_2[[#This Row],[Vacant]]</f>
        <v>9</v>
      </c>
      <c r="J665" t="s">
        <v>835</v>
      </c>
      <c r="L665" t="s">
        <v>1822</v>
      </c>
      <c r="M665" t="s">
        <v>835</v>
      </c>
      <c r="P665" s="80"/>
      <c r="Q665" s="80"/>
      <c r="R665" s="80"/>
      <c r="S665" s="80" t="str">
        <f>IF(All_2[[#This Row],[M.O.Date]]&lt;&gt;"","no","Yes")</f>
        <v>no</v>
      </c>
      <c r="T665" s="80" t="str">
        <f ca="1">IF(All_2[[#This Row],[Length.of.Stay]]&gt;364,"Yes","no")</f>
        <v>no</v>
      </c>
      <c r="U665" s="4">
        <v>41759</v>
      </c>
      <c r="V665" s="80">
        <f ca="1">_xlfn.IFS(All_2[[#This Row],[M.O.Date]] = FALSE,TODAY()-All_2[[#This Row],[Filled]],All_2[[#This Row],[Extant]] = "no",All_2[[#This Row],[M.O.Date]] - All_2[[#This Row],[Filled]])</f>
        <v>258</v>
      </c>
      <c r="W665" t="s">
        <v>971</v>
      </c>
      <c r="X665" s="6"/>
      <c r="Y665" s="6">
        <v>1</v>
      </c>
      <c r="Z665" s="6"/>
      <c r="AA665" s="6"/>
      <c r="AB665" s="6"/>
      <c r="AC665" s="6">
        <v>1</v>
      </c>
      <c r="AD665" s="6"/>
      <c r="AE665" s="6"/>
      <c r="AF665" s="6"/>
      <c r="AG665" s="6">
        <v>1</v>
      </c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>
        <f t="shared" si="20"/>
        <v>2013</v>
      </c>
      <c r="AS665" s="6">
        <f t="shared" si="21"/>
        <v>8</v>
      </c>
    </row>
    <row r="666" spans="1:45">
      <c r="A666" t="s">
        <v>1835</v>
      </c>
      <c r="B666" t="s">
        <v>15</v>
      </c>
      <c r="C666" s="1">
        <v>416</v>
      </c>
      <c r="E666" s="97" t="s">
        <v>827</v>
      </c>
      <c r="F6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6" s="4">
        <v>41492</v>
      </c>
      <c r="H666" s="4">
        <v>41501</v>
      </c>
      <c r="I666" s="80">
        <f>All_2[[#This Row],[Filled]]-All_2[[#This Row],[Vacant]]</f>
        <v>9</v>
      </c>
      <c r="J666" t="s">
        <v>144</v>
      </c>
      <c r="P666" s="80"/>
      <c r="Q666" s="80"/>
      <c r="R666" s="80"/>
      <c r="S666" s="80" t="str">
        <f>IF(All_2[[#This Row],[M.O.Date]]&lt;&gt;"","no","Yes")</f>
        <v>Yes</v>
      </c>
      <c r="T666" s="80" t="str">
        <f ca="1">IF(All_2[[#This Row],[Length.of.Stay]]&gt;364,"Yes","no")</f>
        <v>Yes</v>
      </c>
      <c r="V666" s="80">
        <f ca="1">_xlfn.IFS(All_2[[#This Row],[M.O.Date]] = FALSE,TODAY()-All_2[[#This Row],[Filled]],All_2[[#This Row],[Extant]] = "no",All_2[[#This Row],[M.O.Date]] - All_2[[#This Row],[Filled]])</f>
        <v>2360</v>
      </c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>
        <v>1</v>
      </c>
      <c r="AJ666" s="6"/>
      <c r="AK666" s="6"/>
      <c r="AL666" s="6"/>
      <c r="AM666" s="6"/>
      <c r="AN666" s="6"/>
      <c r="AO666" s="6">
        <v>1</v>
      </c>
      <c r="AP666" s="6"/>
      <c r="AQ666" s="6"/>
      <c r="AR666" s="6">
        <f t="shared" si="20"/>
        <v>2013</v>
      </c>
      <c r="AS666" s="6">
        <f t="shared" si="21"/>
        <v>8</v>
      </c>
    </row>
    <row r="667" spans="1:45">
      <c r="A667" t="s">
        <v>1834</v>
      </c>
      <c r="B667" t="s">
        <v>15</v>
      </c>
      <c r="C667" s="1">
        <v>404</v>
      </c>
      <c r="E667" s="97" t="s">
        <v>695</v>
      </c>
      <c r="F6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7" s="4">
        <v>41492</v>
      </c>
      <c r="H667" s="4">
        <v>41501</v>
      </c>
      <c r="I667" s="80">
        <f>All_2[[#This Row],[Filled]]-All_2[[#This Row],[Vacant]]</f>
        <v>9</v>
      </c>
      <c r="J667" t="s">
        <v>144</v>
      </c>
      <c r="P667" s="80"/>
      <c r="Q667" s="80"/>
      <c r="R667" s="80"/>
      <c r="S667" s="80" t="str">
        <f>IF(All_2[[#This Row],[M.O.Date]]&lt;&gt;"","no","Yes")</f>
        <v>no</v>
      </c>
      <c r="T667" s="80" t="str">
        <f ca="1">IF(All_2[[#This Row],[Length.of.Stay]]&gt;364,"Yes","no")</f>
        <v>Yes</v>
      </c>
      <c r="U667" s="4">
        <v>42460</v>
      </c>
      <c r="V667" s="80">
        <f ca="1">_xlfn.IFS(All_2[[#This Row],[M.O.Date]] = FALSE,TODAY()-All_2[[#This Row],[Filled]],All_2[[#This Row],[Extant]] = "no",All_2[[#This Row],[M.O.Date]] - All_2[[#This Row],[Filled]])</f>
        <v>959</v>
      </c>
      <c r="W667" t="s">
        <v>969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>
        <f t="shared" si="20"/>
        <v>2013</v>
      </c>
      <c r="AS667" s="6">
        <f t="shared" si="21"/>
        <v>8</v>
      </c>
    </row>
    <row r="668" spans="1:45">
      <c r="A668" t="s">
        <v>1833</v>
      </c>
      <c r="B668" t="s">
        <v>15</v>
      </c>
      <c r="C668" s="1">
        <v>428</v>
      </c>
      <c r="E668" s="97" t="s">
        <v>827</v>
      </c>
      <c r="F6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8" s="4">
        <v>41492</v>
      </c>
      <c r="H668" s="4">
        <v>41501</v>
      </c>
      <c r="I668" s="80">
        <f>All_2[[#This Row],[Filled]]-All_2[[#This Row],[Vacant]]</f>
        <v>9</v>
      </c>
      <c r="J668" t="s">
        <v>144</v>
      </c>
      <c r="P668" s="80"/>
      <c r="Q668" s="80"/>
      <c r="R668" s="80"/>
      <c r="S668" s="80" t="str">
        <f>IF(All_2[[#This Row],[M.O.Date]]&lt;&gt;"","no","Yes")</f>
        <v>Yes</v>
      </c>
      <c r="T668" s="80" t="str">
        <f ca="1">IF(All_2[[#This Row],[Length.of.Stay]]&gt;364,"Yes","no")</f>
        <v>Yes</v>
      </c>
      <c r="V668" s="80">
        <f ca="1">_xlfn.IFS(All_2[[#This Row],[M.O.Date]] = FALSE,TODAY()-All_2[[#This Row],[Filled]],All_2[[#This Row],[Extant]] = "no",All_2[[#This Row],[M.O.Date]] - All_2[[#This Row],[Filled]])</f>
        <v>2360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>
        <v>1</v>
      </c>
      <c r="AI668" s="6"/>
      <c r="AJ668" s="6"/>
      <c r="AK668" s="6"/>
      <c r="AL668" s="6"/>
      <c r="AM668" s="6">
        <v>1</v>
      </c>
      <c r="AN668" s="6"/>
      <c r="AO668" s="6"/>
      <c r="AP668" s="6"/>
      <c r="AQ668" s="6"/>
      <c r="AR668" s="6">
        <f t="shared" si="20"/>
        <v>2013</v>
      </c>
      <c r="AS668" s="6">
        <f t="shared" si="21"/>
        <v>8</v>
      </c>
    </row>
    <row r="669" spans="1:45">
      <c r="A669" t="s">
        <v>1832</v>
      </c>
      <c r="B669" t="s">
        <v>15</v>
      </c>
      <c r="C669" s="1">
        <v>301</v>
      </c>
      <c r="E669" s="97" t="s">
        <v>835</v>
      </c>
      <c r="F6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69" s="4">
        <v>41492</v>
      </c>
      <c r="H669" s="4">
        <v>41501</v>
      </c>
      <c r="I669" s="80">
        <f>All_2[[#This Row],[Filled]]-All_2[[#This Row],[Vacant]]</f>
        <v>9</v>
      </c>
      <c r="J669" t="s">
        <v>835</v>
      </c>
      <c r="L669" t="s">
        <v>1822</v>
      </c>
      <c r="M669" t="s">
        <v>835</v>
      </c>
      <c r="P669" s="80"/>
      <c r="Q669" s="80"/>
      <c r="R669" s="80"/>
      <c r="S669" s="80" t="str">
        <f>IF(All_2[[#This Row],[M.O.Date]]&lt;&gt;"","no","Yes")</f>
        <v>no</v>
      </c>
      <c r="T669" s="80" t="str">
        <f ca="1">IF(All_2[[#This Row],[Length.of.Stay]]&gt;364,"Yes","no")</f>
        <v>Yes</v>
      </c>
      <c r="U669" s="4">
        <v>41912</v>
      </c>
      <c r="V669" s="80">
        <f ca="1">_xlfn.IFS(All_2[[#This Row],[M.O.Date]] = FALSE,TODAY()-All_2[[#This Row],[Filled]],All_2[[#This Row],[Extant]] = "no",All_2[[#This Row],[M.O.Date]] - All_2[[#This Row],[Filled]])</f>
        <v>411</v>
      </c>
      <c r="W669" t="s">
        <v>1003</v>
      </c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>
        <f t="shared" si="20"/>
        <v>2013</v>
      </c>
      <c r="AS669" s="6">
        <f t="shared" si="21"/>
        <v>8</v>
      </c>
    </row>
    <row r="670" spans="1:45">
      <c r="A670" t="s">
        <v>1831</v>
      </c>
      <c r="B670" t="s">
        <v>15</v>
      </c>
      <c r="C670" s="1">
        <v>328</v>
      </c>
      <c r="E670" s="97" t="s">
        <v>827</v>
      </c>
      <c r="F6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0" s="4">
        <v>41492</v>
      </c>
      <c r="H670" s="4">
        <v>41501</v>
      </c>
      <c r="I670" s="80">
        <f>All_2[[#This Row],[Filled]]-All_2[[#This Row],[Vacant]]</f>
        <v>9</v>
      </c>
      <c r="J670" t="s">
        <v>144</v>
      </c>
      <c r="P670" s="80"/>
      <c r="Q670" s="80"/>
      <c r="R670" s="80"/>
      <c r="S670" s="80" t="str">
        <f>IF(All_2[[#This Row],[M.O.Date]]&lt;&gt;"","no","Yes")</f>
        <v>no</v>
      </c>
      <c r="T670" s="80" t="str">
        <f ca="1">IF(All_2[[#This Row],[Length.of.Stay]]&gt;364,"Yes","no")</f>
        <v>Yes</v>
      </c>
      <c r="U670" s="4">
        <v>42124</v>
      </c>
      <c r="V670" s="80">
        <f ca="1">_xlfn.IFS(All_2[[#This Row],[M.O.Date]] = FALSE,TODAY()-All_2[[#This Row],[Filled]],All_2[[#This Row],[Extant]] = "no",All_2[[#This Row],[M.O.Date]] - All_2[[#This Row],[Filled]])</f>
        <v>623</v>
      </c>
      <c r="W670" t="s">
        <v>971</v>
      </c>
      <c r="X670" s="6"/>
      <c r="Y670" s="6">
        <v>1</v>
      </c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>
        <f t="shared" si="20"/>
        <v>2013</v>
      </c>
      <c r="AS670" s="6">
        <f t="shared" si="21"/>
        <v>8</v>
      </c>
    </row>
    <row r="671" spans="1:45">
      <c r="A671" t="s">
        <v>1830</v>
      </c>
      <c r="B671" t="s">
        <v>15</v>
      </c>
      <c r="C671" s="1">
        <v>410</v>
      </c>
      <c r="E671" s="97" t="s">
        <v>695</v>
      </c>
      <c r="F6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1" s="4">
        <v>41492</v>
      </c>
      <c r="H671" s="4">
        <v>41501</v>
      </c>
      <c r="I671" s="80">
        <f>All_2[[#This Row],[Filled]]-All_2[[#This Row],[Vacant]]</f>
        <v>9</v>
      </c>
      <c r="J671" t="s">
        <v>144</v>
      </c>
      <c r="P671" s="80"/>
      <c r="Q671" s="80"/>
      <c r="R671" s="80"/>
      <c r="S671" s="80" t="str">
        <f>IF(All_2[[#This Row],[M.O.Date]]&lt;&gt;"","no","Yes")</f>
        <v>Yes</v>
      </c>
      <c r="T671" s="80" t="str">
        <f ca="1">IF(All_2[[#This Row],[Length.of.Stay]]&gt;364,"Yes","no")</f>
        <v>Yes</v>
      </c>
      <c r="V671" s="80">
        <f ca="1">_xlfn.IFS(All_2[[#This Row],[M.O.Date]] = FALSE,TODAY()-All_2[[#This Row],[Filled]],All_2[[#This Row],[Extant]] = "no",All_2[[#This Row],[M.O.Date]] - All_2[[#This Row],[Filled]])</f>
        <v>2360</v>
      </c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>
        <v>1</v>
      </c>
      <c r="AI671" s="6"/>
      <c r="AJ671" s="6"/>
      <c r="AK671" s="6"/>
      <c r="AL671" s="6"/>
      <c r="AM671" s="6"/>
      <c r="AN671" s="6"/>
      <c r="AO671" s="6">
        <v>1</v>
      </c>
      <c r="AP671" s="6"/>
      <c r="AQ671" s="6"/>
      <c r="AR671" s="6">
        <f t="shared" si="20"/>
        <v>2013</v>
      </c>
      <c r="AS671" s="6">
        <f t="shared" si="21"/>
        <v>8</v>
      </c>
    </row>
    <row r="672" spans="1:45">
      <c r="A672" t="s">
        <v>1829</v>
      </c>
      <c r="B672" t="s">
        <v>15</v>
      </c>
      <c r="C672" s="1">
        <v>516</v>
      </c>
      <c r="E672" s="97" t="s">
        <v>827</v>
      </c>
      <c r="F6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2" s="4">
        <v>41492</v>
      </c>
      <c r="H672" s="4">
        <v>41501</v>
      </c>
      <c r="I672" s="80">
        <f>All_2[[#This Row],[Filled]]-All_2[[#This Row],[Vacant]]</f>
        <v>9</v>
      </c>
      <c r="J672" t="s">
        <v>144</v>
      </c>
      <c r="P672" s="80"/>
      <c r="Q672" s="80"/>
      <c r="R672" s="80"/>
      <c r="S672" s="80" t="str">
        <f>IF(All_2[[#This Row],[M.O.Date]]&lt;&gt;"","no","Yes")</f>
        <v>no</v>
      </c>
      <c r="T672" s="80" t="str">
        <f ca="1">IF(All_2[[#This Row],[Length.of.Stay]]&gt;364,"Yes","no")</f>
        <v>Yes</v>
      </c>
      <c r="U672" s="4">
        <v>42124</v>
      </c>
      <c r="V672" s="80">
        <f ca="1">_xlfn.IFS(All_2[[#This Row],[M.O.Date]] = FALSE,TODAY()-All_2[[#This Row],[Filled]],All_2[[#This Row],[Extant]] = "no",All_2[[#This Row],[M.O.Date]] - All_2[[#This Row],[Filled]])</f>
        <v>623</v>
      </c>
      <c r="W672" t="s">
        <v>971</v>
      </c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>
        <f t="shared" si="20"/>
        <v>2013</v>
      </c>
      <c r="AS672" s="6">
        <f t="shared" si="21"/>
        <v>8</v>
      </c>
    </row>
    <row r="673" spans="1:45">
      <c r="A673" t="s">
        <v>1828</v>
      </c>
      <c r="B673" t="s">
        <v>15</v>
      </c>
      <c r="C673" s="1">
        <v>415</v>
      </c>
      <c r="E673" s="97" t="s">
        <v>835</v>
      </c>
      <c r="F6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3" s="4">
        <v>41492</v>
      </c>
      <c r="H673" s="4">
        <v>41501</v>
      </c>
      <c r="I673" s="80">
        <f>All_2[[#This Row],[Filled]]-All_2[[#This Row],[Vacant]]</f>
        <v>9</v>
      </c>
      <c r="J673" t="s">
        <v>835</v>
      </c>
      <c r="L673" t="s">
        <v>1822</v>
      </c>
      <c r="M673" t="s">
        <v>835</v>
      </c>
      <c r="P673" s="80"/>
      <c r="Q673" s="80"/>
      <c r="R673" s="80"/>
      <c r="S673" s="80" t="str">
        <f>IF(All_2[[#This Row],[M.O.Date]]&lt;&gt;"","no","Yes")</f>
        <v>no</v>
      </c>
      <c r="T673" s="80" t="str">
        <f ca="1">IF(All_2[[#This Row],[Length.of.Stay]]&gt;364,"Yes","no")</f>
        <v>Yes</v>
      </c>
      <c r="U673" s="4">
        <v>41973</v>
      </c>
      <c r="V673" s="80">
        <f ca="1">_xlfn.IFS(All_2[[#This Row],[M.O.Date]] = FALSE,TODAY()-All_2[[#This Row],[Filled]],All_2[[#This Row],[Extant]] = "no",All_2[[#This Row],[M.O.Date]] - All_2[[#This Row],[Filled]])</f>
        <v>472</v>
      </c>
      <c r="W673" t="s">
        <v>969</v>
      </c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>
        <f t="shared" si="20"/>
        <v>2013</v>
      </c>
      <c r="AS673" s="6">
        <f t="shared" si="21"/>
        <v>8</v>
      </c>
    </row>
    <row r="674" spans="1:45">
      <c r="A674" t="s">
        <v>1827</v>
      </c>
      <c r="B674" t="s">
        <v>15</v>
      </c>
      <c r="C674" s="1">
        <v>308</v>
      </c>
      <c r="E674" s="97" t="s">
        <v>695</v>
      </c>
      <c r="F6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4" s="4">
        <v>41492</v>
      </c>
      <c r="H674" s="4">
        <v>41501</v>
      </c>
      <c r="I674" s="80">
        <f>All_2[[#This Row],[Filled]]-All_2[[#This Row],[Vacant]]</f>
        <v>9</v>
      </c>
      <c r="J674" t="s">
        <v>144</v>
      </c>
      <c r="P674" s="80"/>
      <c r="Q674" s="80"/>
      <c r="R674" s="80"/>
      <c r="S674" s="80" t="str">
        <f>IF(All_2[[#This Row],[M.O.Date]]&lt;&gt;"","no","Yes")</f>
        <v>no</v>
      </c>
      <c r="T674" s="80" t="str">
        <f ca="1">IF(All_2[[#This Row],[Length.of.Stay]]&gt;364,"Yes","no")</f>
        <v>no</v>
      </c>
      <c r="U674" s="4">
        <v>41820</v>
      </c>
      <c r="V674" s="80">
        <f ca="1">_xlfn.IFS(All_2[[#This Row],[M.O.Date]] = FALSE,TODAY()-All_2[[#This Row],[Filled]],All_2[[#This Row],[Extant]] = "no",All_2[[#This Row],[M.O.Date]] - All_2[[#This Row],[Filled]])</f>
        <v>319</v>
      </c>
      <c r="W674" t="s">
        <v>969</v>
      </c>
      <c r="X674" s="6"/>
      <c r="Y674" s="6">
        <v>1</v>
      </c>
      <c r="Z674" s="6"/>
      <c r="AA674" s="6"/>
      <c r="AB674" s="6"/>
      <c r="AC674" s="6">
        <v>1</v>
      </c>
      <c r="AD674" s="6"/>
      <c r="AE674" s="6"/>
      <c r="AF674" s="6"/>
      <c r="AG674" s="6">
        <v>1</v>
      </c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>
        <f t="shared" si="20"/>
        <v>2013</v>
      </c>
      <c r="AS674" s="6">
        <f t="shared" si="21"/>
        <v>8</v>
      </c>
    </row>
    <row r="675" spans="1:45">
      <c r="A675" t="s">
        <v>1826</v>
      </c>
      <c r="B675" t="s">
        <v>15</v>
      </c>
      <c r="C675" s="1">
        <v>316</v>
      </c>
      <c r="E675" s="97" t="s">
        <v>827</v>
      </c>
      <c r="F6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5" s="4">
        <v>41492</v>
      </c>
      <c r="H675" s="4">
        <v>41501</v>
      </c>
      <c r="I675" s="80">
        <f>All_2[[#This Row],[Filled]]-All_2[[#This Row],[Vacant]]</f>
        <v>9</v>
      </c>
      <c r="J675" t="s">
        <v>144</v>
      </c>
      <c r="P675" s="80"/>
      <c r="Q675" s="80"/>
      <c r="R675" s="80"/>
      <c r="S675" s="80" t="str">
        <f>IF(All_2[[#This Row],[M.O.Date]]&lt;&gt;"","no","Yes")</f>
        <v>no</v>
      </c>
      <c r="T675" s="80" t="str">
        <f ca="1">IF(All_2[[#This Row],[Length.of.Stay]]&gt;364,"Yes","no")</f>
        <v>no</v>
      </c>
      <c r="U675" s="4">
        <v>41578</v>
      </c>
      <c r="V675" s="80">
        <f ca="1">_xlfn.IFS(All_2[[#This Row],[M.O.Date]] = FALSE,TODAY()-All_2[[#This Row],[Filled]],All_2[[#This Row],[Extant]] = "no",All_2[[#This Row],[M.O.Date]] - All_2[[#This Row],[Filled]])</f>
        <v>77</v>
      </c>
      <c r="W675" t="s">
        <v>969</v>
      </c>
      <c r="X675" s="6"/>
      <c r="Y675" s="6">
        <v>1</v>
      </c>
      <c r="Z675" s="6"/>
      <c r="AA675" s="6"/>
      <c r="AB675" s="6"/>
      <c r="AC675" s="6">
        <v>1</v>
      </c>
      <c r="AD675" s="6"/>
      <c r="AE675" s="6"/>
      <c r="AF675" s="6"/>
      <c r="AG675" s="6">
        <v>1</v>
      </c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>
        <f t="shared" si="20"/>
        <v>2013</v>
      </c>
      <c r="AS675" s="6">
        <f t="shared" si="21"/>
        <v>8</v>
      </c>
    </row>
    <row r="676" spans="1:45">
      <c r="A676" t="s">
        <v>1825</v>
      </c>
      <c r="B676" t="s">
        <v>15</v>
      </c>
      <c r="C676" s="1">
        <v>317</v>
      </c>
      <c r="E676" s="97" t="s">
        <v>695</v>
      </c>
      <c r="F6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6" s="4">
        <v>41492</v>
      </c>
      <c r="H676" s="4">
        <v>41501</v>
      </c>
      <c r="I676" s="80">
        <f>All_2[[#This Row],[Filled]]-All_2[[#This Row],[Vacant]]</f>
        <v>9</v>
      </c>
      <c r="J676" t="s">
        <v>144</v>
      </c>
      <c r="P676" s="80"/>
      <c r="Q676" s="80"/>
      <c r="R676" s="80"/>
      <c r="S676" s="80" t="str">
        <f>IF(All_2[[#This Row],[M.O.Date]]&lt;&gt;"","no","Yes")</f>
        <v>no</v>
      </c>
      <c r="T676" s="80" t="str">
        <f ca="1">IF(All_2[[#This Row],[Length.of.Stay]]&gt;364,"Yes","no")</f>
        <v>no</v>
      </c>
      <c r="U676" s="4">
        <v>41729</v>
      </c>
      <c r="V676" s="80">
        <f ca="1">_xlfn.IFS(All_2[[#This Row],[M.O.Date]] = FALSE,TODAY()-All_2[[#This Row],[Filled]],All_2[[#This Row],[Extant]] = "no",All_2[[#This Row],[M.O.Date]] - All_2[[#This Row],[Filled]])</f>
        <v>228</v>
      </c>
      <c r="W676" t="s">
        <v>971</v>
      </c>
      <c r="X676" s="6"/>
      <c r="Y676" s="6"/>
      <c r="Z676" s="6">
        <v>1</v>
      </c>
      <c r="AA676" s="6"/>
      <c r="AB676" s="6"/>
      <c r="AC676" s="6"/>
      <c r="AD676" s="6"/>
      <c r="AE676" s="6"/>
      <c r="AF676" s="6"/>
      <c r="AG676" s="6">
        <v>1</v>
      </c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>
        <f t="shared" si="20"/>
        <v>2013</v>
      </c>
      <c r="AS676" s="6">
        <f t="shared" si="21"/>
        <v>8</v>
      </c>
    </row>
    <row r="677" spans="1:45">
      <c r="A677" t="s">
        <v>1824</v>
      </c>
      <c r="B677" t="s">
        <v>830</v>
      </c>
      <c r="C677" s="1">
        <v>306</v>
      </c>
      <c r="E677" s="97" t="s">
        <v>144</v>
      </c>
      <c r="F6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677" s="4">
        <v>41486</v>
      </c>
      <c r="H677" s="4">
        <v>41501</v>
      </c>
      <c r="I677" s="80">
        <f>All_2[[#This Row],[Filled]]-All_2[[#This Row],[Vacant]]</f>
        <v>15</v>
      </c>
      <c r="J677" t="s">
        <v>144</v>
      </c>
      <c r="L677" t="s">
        <v>144</v>
      </c>
      <c r="N677" s="4"/>
      <c r="O677" s="4"/>
      <c r="P677" s="80"/>
      <c r="Q677" s="80"/>
      <c r="R677" s="80"/>
      <c r="S677" s="80" t="str">
        <f>IF(All_2[[#This Row],[M.O.Date]]&lt;&gt;"","no","Yes")</f>
        <v>no</v>
      </c>
      <c r="T677" s="80" t="str">
        <f ca="1">IF(All_2[[#This Row],[Length.of.Stay]]&gt;364,"Yes","no")</f>
        <v>no</v>
      </c>
      <c r="U677" s="4">
        <v>41639</v>
      </c>
      <c r="V677" s="80">
        <f ca="1">_xlfn.IFS(All_2[[#This Row],[M.O.Date]] = FALSE,TODAY()-All_2[[#This Row],[Filled]],All_2[[#This Row],[Extant]] = "no",All_2[[#This Row],[M.O.Date]] - All_2[[#This Row],[Filled]])</f>
        <v>138</v>
      </c>
      <c r="W677" t="s">
        <v>971</v>
      </c>
      <c r="X677" s="6"/>
      <c r="Y677" s="6">
        <v>1</v>
      </c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>
        <f t="shared" si="20"/>
        <v>2013</v>
      </c>
      <c r="AS677" s="6">
        <f t="shared" si="21"/>
        <v>8</v>
      </c>
    </row>
    <row r="678" spans="1:45">
      <c r="A678" t="s">
        <v>977</v>
      </c>
      <c r="B678" t="s">
        <v>832</v>
      </c>
      <c r="C678" s="1" t="s">
        <v>953</v>
      </c>
      <c r="E678" s="97" t="s">
        <v>833</v>
      </c>
      <c r="F6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678" s="4">
        <v>41458</v>
      </c>
      <c r="H678" s="4">
        <v>41501</v>
      </c>
      <c r="I678" s="80">
        <f>All_2[[#This Row],[Filled]]-All_2[[#This Row],[Vacant]]</f>
        <v>43</v>
      </c>
      <c r="J678" t="s">
        <v>1634</v>
      </c>
      <c r="N678" s="4">
        <v>41394</v>
      </c>
      <c r="O678" s="4">
        <v>41443</v>
      </c>
      <c r="P678" s="80">
        <f>All_2[[#This Row],[Filled]] - All_2[[#This Row],[Interview.Date]]</f>
        <v>58</v>
      </c>
      <c r="Q678" s="80">
        <f>All_2[[#This Row],[Filled]]-All_2[[#This Row],[Date.Received]]</f>
        <v>107</v>
      </c>
      <c r="R678" s="80">
        <f>All_2[[#This Row],[Days]] - All_2[[#This Row],[Interview.to.Move.in]]</f>
        <v>-15</v>
      </c>
      <c r="S678" s="80" t="str">
        <f>IF(All_2[[#This Row],[M.O.Date]]&lt;&gt;"","no","Yes")</f>
        <v>Yes</v>
      </c>
      <c r="T678" s="80" t="str">
        <f ca="1">IF(All_2[[#This Row],[Length.of.Stay]]&gt;364,"Yes","no")</f>
        <v>Yes</v>
      </c>
      <c r="V678" s="80">
        <f ca="1">_xlfn.IFS(All_2[[#This Row],[M.O.Date]] = FALSE,TODAY()-All_2[[#This Row],[Filled]],All_2[[#This Row],[Extant]] = "no",All_2[[#This Row],[M.O.Date]] - All_2[[#This Row],[Filled]])</f>
        <v>2360</v>
      </c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>
        <v>1</v>
      </c>
      <c r="AI678" s="6"/>
      <c r="AJ678" s="6"/>
      <c r="AK678" s="6"/>
      <c r="AL678" s="6"/>
      <c r="AM678" s="6">
        <v>1</v>
      </c>
      <c r="AN678" s="6"/>
      <c r="AO678" s="6"/>
      <c r="AP678" s="6"/>
      <c r="AQ678" s="6"/>
      <c r="AR678" s="6">
        <f t="shared" si="20"/>
        <v>2013</v>
      </c>
      <c r="AS678" s="6">
        <f t="shared" si="21"/>
        <v>8</v>
      </c>
    </row>
    <row r="679" spans="1:45">
      <c r="A679" t="s">
        <v>1823</v>
      </c>
      <c r="B679" t="s">
        <v>15</v>
      </c>
      <c r="C679" s="1">
        <v>315</v>
      </c>
      <c r="E679" s="97" t="s">
        <v>835</v>
      </c>
      <c r="F6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79" s="4">
        <v>41492</v>
      </c>
      <c r="H679" s="4">
        <v>41501</v>
      </c>
      <c r="I679" s="80">
        <f>All_2[[#This Row],[Filled]]-All_2[[#This Row],[Vacant]]</f>
        <v>9</v>
      </c>
      <c r="J679" t="s">
        <v>835</v>
      </c>
      <c r="L679" t="s">
        <v>1822</v>
      </c>
      <c r="M679" t="s">
        <v>835</v>
      </c>
      <c r="P679" s="80"/>
      <c r="Q679" s="80"/>
      <c r="R679" s="80"/>
      <c r="S679" s="80" t="str">
        <f>IF(All_2[[#This Row],[M.O.Date]]&lt;&gt;"","no","Yes")</f>
        <v>no</v>
      </c>
      <c r="T679" s="80" t="str">
        <f ca="1">IF(All_2[[#This Row],[Length.of.Stay]]&gt;364,"Yes","no")</f>
        <v>Yes</v>
      </c>
      <c r="U679" s="4">
        <v>43131</v>
      </c>
      <c r="V679" s="80">
        <f ca="1">_xlfn.IFS(All_2[[#This Row],[M.O.Date]] = FALSE,TODAY()-All_2[[#This Row],[Filled]],All_2[[#This Row],[Extant]] = "no",All_2[[#This Row],[M.O.Date]] - All_2[[#This Row],[Filled]])</f>
        <v>1630</v>
      </c>
      <c r="W679" t="s">
        <v>980</v>
      </c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>
        <v>1</v>
      </c>
      <c r="AJ679" s="6"/>
      <c r="AK679" s="6"/>
      <c r="AL679" s="6"/>
      <c r="AM679" s="6"/>
      <c r="AN679" s="6"/>
      <c r="AO679" s="6">
        <v>1</v>
      </c>
      <c r="AP679" s="6"/>
      <c r="AQ679" s="6"/>
      <c r="AR679" s="6">
        <f t="shared" si="20"/>
        <v>2013</v>
      </c>
      <c r="AS679" s="6">
        <f t="shared" si="21"/>
        <v>8</v>
      </c>
    </row>
    <row r="680" spans="1:45">
      <c r="A680" t="s">
        <v>1821</v>
      </c>
      <c r="B680" t="s">
        <v>15</v>
      </c>
      <c r="C680" s="1">
        <v>327</v>
      </c>
      <c r="E680" s="97" t="s">
        <v>695</v>
      </c>
      <c r="F6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0" s="4">
        <v>41492</v>
      </c>
      <c r="H680" s="4">
        <v>41499</v>
      </c>
      <c r="I680" s="80">
        <f>All_2[[#This Row],[Filled]]-All_2[[#This Row],[Vacant]]</f>
        <v>7</v>
      </c>
      <c r="J680" t="s">
        <v>144</v>
      </c>
      <c r="P680" s="80"/>
      <c r="Q680" s="80"/>
      <c r="R680" s="80"/>
      <c r="S680" s="80" t="str">
        <f>IF(All_2[[#This Row],[M.O.Date]]&lt;&gt;"","no","Yes")</f>
        <v>no</v>
      </c>
      <c r="T680" s="80" t="str">
        <f ca="1">IF(All_2[[#This Row],[Length.of.Stay]]&gt;364,"Yes","no")</f>
        <v>Yes</v>
      </c>
      <c r="U680" s="4">
        <v>43312</v>
      </c>
      <c r="V680" s="80">
        <f ca="1">_xlfn.IFS(All_2[[#This Row],[M.O.Date]] = FALSE,TODAY()-All_2[[#This Row],[Filled]],All_2[[#This Row],[Extant]] = "no",All_2[[#This Row],[M.O.Date]] - All_2[[#This Row],[Filled]])</f>
        <v>1813</v>
      </c>
      <c r="W680" t="s">
        <v>971</v>
      </c>
      <c r="X680" s="6"/>
      <c r="Y680" s="6">
        <v>1</v>
      </c>
      <c r="Z680" s="6"/>
      <c r="AA680" s="6"/>
      <c r="AB680" s="6"/>
      <c r="AC680" s="6"/>
      <c r="AD680" s="6"/>
      <c r="AE680" s="6"/>
      <c r="AF680" s="6"/>
      <c r="AG680" s="6"/>
      <c r="AH680" s="6">
        <v>1</v>
      </c>
      <c r="AI680" s="6"/>
      <c r="AJ680" s="6"/>
      <c r="AK680" s="6"/>
      <c r="AL680" s="6"/>
      <c r="AM680" s="6">
        <v>1</v>
      </c>
      <c r="AN680" s="6"/>
      <c r="AO680" s="6"/>
      <c r="AP680" s="6"/>
      <c r="AQ680" s="6"/>
      <c r="AR680" s="6">
        <f t="shared" si="20"/>
        <v>2013</v>
      </c>
      <c r="AS680" s="6">
        <f t="shared" si="21"/>
        <v>8</v>
      </c>
    </row>
    <row r="681" spans="1:45">
      <c r="A681" t="s">
        <v>1820</v>
      </c>
      <c r="B681" t="s">
        <v>15</v>
      </c>
      <c r="C681" s="1">
        <v>408</v>
      </c>
      <c r="E681" s="97" t="s">
        <v>695</v>
      </c>
      <c r="F6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1" s="4">
        <v>41492</v>
      </c>
      <c r="H681" s="4">
        <v>41499</v>
      </c>
      <c r="I681" s="80">
        <f>All_2[[#This Row],[Filled]]-All_2[[#This Row],[Vacant]]</f>
        <v>7</v>
      </c>
      <c r="J681" t="s">
        <v>144</v>
      </c>
      <c r="P681" s="80"/>
      <c r="Q681" s="80"/>
      <c r="R681" s="80"/>
      <c r="S681" s="80" t="str">
        <f>IF(All_2[[#This Row],[M.O.Date]]&lt;&gt;"","no","Yes")</f>
        <v>Yes</v>
      </c>
      <c r="T681" s="80" t="str">
        <f ca="1">IF(All_2[[#This Row],[Length.of.Stay]]&gt;364,"Yes","no")</f>
        <v>Yes</v>
      </c>
      <c r="V681" s="80">
        <f ca="1">_xlfn.IFS(All_2[[#This Row],[M.O.Date]] = FALSE,TODAY()-All_2[[#This Row],[Filled]],All_2[[#This Row],[Extant]] = "no",All_2[[#This Row],[M.O.Date]] - All_2[[#This Row],[Filled]])</f>
        <v>2362</v>
      </c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>
        <v>1</v>
      </c>
      <c r="AI681" s="6"/>
      <c r="AJ681" s="6"/>
      <c r="AK681" s="6"/>
      <c r="AL681" s="6"/>
      <c r="AM681" s="6">
        <v>1</v>
      </c>
      <c r="AN681" s="6"/>
      <c r="AO681" s="6"/>
      <c r="AP681" s="6"/>
      <c r="AQ681" s="6"/>
      <c r="AR681" s="6">
        <f t="shared" si="20"/>
        <v>2013</v>
      </c>
      <c r="AS681" s="6">
        <f t="shared" si="21"/>
        <v>8</v>
      </c>
    </row>
    <row r="682" spans="1:45">
      <c r="A682" t="s">
        <v>1819</v>
      </c>
      <c r="B682" t="s">
        <v>15</v>
      </c>
      <c r="C682" s="1">
        <v>501</v>
      </c>
      <c r="E682" s="97" t="s">
        <v>695</v>
      </c>
      <c r="F6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2" s="4">
        <v>41492</v>
      </c>
      <c r="H682" s="4">
        <v>41499</v>
      </c>
      <c r="I682" s="80">
        <f>All_2[[#This Row],[Filled]]-All_2[[#This Row],[Vacant]]</f>
        <v>7</v>
      </c>
      <c r="J682" t="s">
        <v>144</v>
      </c>
      <c r="P682" s="80"/>
      <c r="Q682" s="80"/>
      <c r="R682" s="80"/>
      <c r="S682" s="80" t="str">
        <f>IF(All_2[[#This Row],[M.O.Date]]&lt;&gt;"","no","Yes")</f>
        <v>no</v>
      </c>
      <c r="T682" s="80" t="str">
        <f ca="1">IF(All_2[[#This Row],[Length.of.Stay]]&gt;364,"Yes","no")</f>
        <v>no</v>
      </c>
      <c r="U682" s="4">
        <v>41759</v>
      </c>
      <c r="V682" s="80">
        <f ca="1">_xlfn.IFS(All_2[[#This Row],[M.O.Date]] = FALSE,TODAY()-All_2[[#This Row],[Filled]],All_2[[#This Row],[Extant]] = "no",All_2[[#This Row],[M.O.Date]] - All_2[[#This Row],[Filled]])</f>
        <v>260</v>
      </c>
      <c r="W682" t="s">
        <v>971</v>
      </c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>
        <f t="shared" si="20"/>
        <v>2013</v>
      </c>
      <c r="AS682" s="6">
        <f t="shared" si="21"/>
        <v>8</v>
      </c>
    </row>
    <row r="683" spans="1:45">
      <c r="A683" t="s">
        <v>1818</v>
      </c>
      <c r="B683" t="s">
        <v>15</v>
      </c>
      <c r="C683" s="1">
        <v>504</v>
      </c>
      <c r="E683" s="97" t="s">
        <v>695</v>
      </c>
      <c r="F6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3" s="4">
        <v>41492</v>
      </c>
      <c r="H683" s="4">
        <v>41499</v>
      </c>
      <c r="I683" s="80">
        <f>All_2[[#This Row],[Filled]]-All_2[[#This Row],[Vacant]]</f>
        <v>7</v>
      </c>
      <c r="J683" t="s">
        <v>144</v>
      </c>
      <c r="P683" s="80"/>
      <c r="Q683" s="80"/>
      <c r="R683" s="80"/>
      <c r="S683" s="80" t="str">
        <f>IF(All_2[[#This Row],[M.O.Date]]&lt;&gt;"","no","Yes")</f>
        <v>no</v>
      </c>
      <c r="T683" s="80" t="str">
        <f ca="1">IF(All_2[[#This Row],[Length.of.Stay]]&gt;364,"Yes","no")</f>
        <v>no</v>
      </c>
      <c r="U683" s="4">
        <v>41547</v>
      </c>
      <c r="V683" s="80">
        <f ca="1">_xlfn.IFS(All_2[[#This Row],[M.O.Date]] = FALSE,TODAY()-All_2[[#This Row],[Filled]],All_2[[#This Row],[Extant]] = "no",All_2[[#This Row],[M.O.Date]] - All_2[[#This Row],[Filled]])</f>
        <v>48</v>
      </c>
      <c r="W683" t="s">
        <v>971</v>
      </c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>
        <f t="shared" si="20"/>
        <v>2013</v>
      </c>
      <c r="AS683" s="6">
        <f t="shared" si="21"/>
        <v>8</v>
      </c>
    </row>
    <row r="684" spans="1:45">
      <c r="A684" t="s">
        <v>1817</v>
      </c>
      <c r="B684" t="s">
        <v>15</v>
      </c>
      <c r="C684" s="1">
        <v>305</v>
      </c>
      <c r="E684" s="97" t="s">
        <v>695</v>
      </c>
      <c r="F6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4" s="4">
        <v>41492</v>
      </c>
      <c r="H684" s="4">
        <v>41499</v>
      </c>
      <c r="I684" s="80">
        <f>All_2[[#This Row],[Filled]]-All_2[[#This Row],[Vacant]]</f>
        <v>7</v>
      </c>
      <c r="J684" t="s">
        <v>144</v>
      </c>
      <c r="P684" s="80"/>
      <c r="Q684" s="80"/>
      <c r="R684" s="80"/>
      <c r="S684" s="80" t="str">
        <f>IF(All_2[[#This Row],[M.O.Date]]&lt;&gt;"","no","Yes")</f>
        <v>no</v>
      </c>
      <c r="T684" s="80" t="str">
        <f ca="1">IF(All_2[[#This Row],[Length.of.Stay]]&gt;364,"Yes","no")</f>
        <v>Yes</v>
      </c>
      <c r="U684" s="4">
        <v>42063</v>
      </c>
      <c r="V684" s="80">
        <f ca="1">_xlfn.IFS(All_2[[#This Row],[M.O.Date]] = FALSE,TODAY()-All_2[[#This Row],[Filled]],All_2[[#This Row],[Extant]] = "no",All_2[[#This Row],[M.O.Date]] - All_2[[#This Row],[Filled]])</f>
        <v>564</v>
      </c>
      <c r="W684" t="s">
        <v>969</v>
      </c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>
        <f t="shared" si="20"/>
        <v>2013</v>
      </c>
      <c r="AS684" s="6">
        <f t="shared" si="21"/>
        <v>8</v>
      </c>
    </row>
    <row r="685" spans="1:45">
      <c r="A685" t="s">
        <v>1816</v>
      </c>
      <c r="B685" t="s">
        <v>15</v>
      </c>
      <c r="C685" s="1">
        <v>312</v>
      </c>
      <c r="E685" s="97" t="s">
        <v>695</v>
      </c>
      <c r="F6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5" s="4">
        <v>41492</v>
      </c>
      <c r="H685" s="4">
        <v>41499</v>
      </c>
      <c r="I685" s="80">
        <f>All_2[[#This Row],[Filled]]-All_2[[#This Row],[Vacant]]</f>
        <v>7</v>
      </c>
      <c r="J685" t="s">
        <v>144</v>
      </c>
      <c r="P685" s="80"/>
      <c r="Q685" s="80"/>
      <c r="R685" s="80"/>
      <c r="S685" s="80" t="str">
        <f>IF(All_2[[#This Row],[M.O.Date]]&lt;&gt;"","no","Yes")</f>
        <v>no</v>
      </c>
      <c r="T685" s="80" t="str">
        <f ca="1">IF(All_2[[#This Row],[Length.of.Stay]]&gt;364,"Yes","no")</f>
        <v>Yes</v>
      </c>
      <c r="U685" s="4">
        <v>42411</v>
      </c>
      <c r="V685" s="80">
        <f ca="1">_xlfn.IFS(All_2[[#This Row],[M.O.Date]] = FALSE,TODAY()-All_2[[#This Row],[Filled]],All_2[[#This Row],[Extant]] = "no",All_2[[#This Row],[M.O.Date]] - All_2[[#This Row],[Filled]])</f>
        <v>912</v>
      </c>
      <c r="W685" t="s">
        <v>969</v>
      </c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>
        <f t="shared" si="20"/>
        <v>2013</v>
      </c>
      <c r="AS685" s="6">
        <f t="shared" si="21"/>
        <v>8</v>
      </c>
    </row>
    <row r="686" spans="1:45">
      <c r="A686" t="s">
        <v>1815</v>
      </c>
      <c r="B686" t="s">
        <v>15</v>
      </c>
      <c r="C686" s="1">
        <v>425</v>
      </c>
      <c r="E686" s="97" t="s">
        <v>826</v>
      </c>
      <c r="F6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6" s="4">
        <v>41492</v>
      </c>
      <c r="H686" s="4">
        <v>41499</v>
      </c>
      <c r="I686" s="80">
        <f>All_2[[#This Row],[Filled]]-All_2[[#This Row],[Vacant]]</f>
        <v>7</v>
      </c>
      <c r="J686" t="s">
        <v>144</v>
      </c>
      <c r="P686" s="80"/>
      <c r="Q686" s="80"/>
      <c r="R686" s="80"/>
      <c r="S686" s="80" t="str">
        <f>IF(All_2[[#This Row],[M.O.Date]]&lt;&gt;"","no","Yes")</f>
        <v>Yes</v>
      </c>
      <c r="T686" s="80" t="str">
        <f ca="1">IF(All_2[[#This Row],[Length.of.Stay]]&gt;364,"Yes","no")</f>
        <v>Yes</v>
      </c>
      <c r="V686" s="80">
        <f ca="1">_xlfn.IFS(All_2[[#This Row],[M.O.Date]] = FALSE,TODAY()-All_2[[#This Row],[Filled]],All_2[[#This Row],[Extant]] = "no",All_2[[#This Row],[M.O.Date]] - All_2[[#This Row],[Filled]])</f>
        <v>2362</v>
      </c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>
        <v>1</v>
      </c>
      <c r="AI686" s="6"/>
      <c r="AJ686" s="6"/>
      <c r="AK686" s="6"/>
      <c r="AL686" s="6"/>
      <c r="AM686" s="6">
        <v>1</v>
      </c>
      <c r="AN686" s="6"/>
      <c r="AO686" s="6"/>
      <c r="AP686" s="6"/>
      <c r="AQ686" s="6"/>
      <c r="AR686" s="6">
        <f t="shared" si="20"/>
        <v>2013</v>
      </c>
      <c r="AS686" s="6">
        <f t="shared" si="21"/>
        <v>8</v>
      </c>
    </row>
    <row r="687" spans="1:45">
      <c r="A687" t="s">
        <v>1814</v>
      </c>
      <c r="B687" t="s">
        <v>15</v>
      </c>
      <c r="C687" s="1">
        <v>407</v>
      </c>
      <c r="E687" s="97" t="s">
        <v>826</v>
      </c>
      <c r="F6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7" s="4">
        <v>41492</v>
      </c>
      <c r="H687" s="4">
        <v>41499</v>
      </c>
      <c r="I687" s="80">
        <f>All_2[[#This Row],[Filled]]-All_2[[#This Row],[Vacant]]</f>
        <v>7</v>
      </c>
      <c r="J687" t="s">
        <v>144</v>
      </c>
      <c r="P687" s="80"/>
      <c r="Q687" s="80"/>
      <c r="R687" s="80"/>
      <c r="S687" s="80" t="str">
        <f>IF(All_2[[#This Row],[M.O.Date]]&lt;&gt;"","no","Yes")</f>
        <v>no</v>
      </c>
      <c r="T687" s="80" t="str">
        <f ca="1">IF(All_2[[#This Row],[Length.of.Stay]]&gt;364,"Yes","no")</f>
        <v>Yes</v>
      </c>
      <c r="U687" s="4">
        <v>43830</v>
      </c>
      <c r="V687" s="80">
        <f ca="1">_xlfn.IFS(All_2[[#This Row],[M.O.Date]] = FALSE,TODAY()-All_2[[#This Row],[Filled]],All_2[[#This Row],[Extant]] = "no",All_2[[#This Row],[M.O.Date]] - All_2[[#This Row],[Filled]])</f>
        <v>2331</v>
      </c>
      <c r="W687" t="s">
        <v>53</v>
      </c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>
        <v>1</v>
      </c>
      <c r="AI687" s="6"/>
      <c r="AJ687" s="6"/>
      <c r="AK687" s="6"/>
      <c r="AL687" s="6"/>
      <c r="AM687" s="6">
        <v>1</v>
      </c>
      <c r="AN687" s="6"/>
      <c r="AO687" s="6"/>
      <c r="AP687" s="6"/>
      <c r="AQ687" s="6"/>
      <c r="AR687" s="6">
        <f t="shared" si="20"/>
        <v>2013</v>
      </c>
      <c r="AS687" s="6">
        <f t="shared" si="21"/>
        <v>8</v>
      </c>
    </row>
    <row r="688" spans="1:45">
      <c r="A688" t="s">
        <v>1813</v>
      </c>
      <c r="B688" t="s">
        <v>15</v>
      </c>
      <c r="C688" s="1">
        <v>510</v>
      </c>
      <c r="E688" s="97" t="s">
        <v>62</v>
      </c>
      <c r="F6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8" s="4">
        <v>41492</v>
      </c>
      <c r="H688" s="4">
        <v>41499</v>
      </c>
      <c r="I688" s="80">
        <f>All_2[[#This Row],[Filled]]-All_2[[#This Row],[Vacant]]</f>
        <v>7</v>
      </c>
      <c r="J688" t="s">
        <v>144</v>
      </c>
      <c r="P688" s="80"/>
      <c r="Q688" s="80"/>
      <c r="R688" s="80"/>
      <c r="S688" s="80" t="str">
        <f>IF(All_2[[#This Row],[M.O.Date]]&lt;&gt;"","no","Yes")</f>
        <v>no</v>
      </c>
      <c r="T688" s="80" t="str">
        <f ca="1">IF(All_2[[#This Row],[Length.of.Stay]]&gt;364,"Yes","no")</f>
        <v>Yes</v>
      </c>
      <c r="U688" s="4">
        <v>42094</v>
      </c>
      <c r="V688" s="80">
        <f ca="1">_xlfn.IFS(All_2[[#This Row],[M.O.Date]] = FALSE,TODAY()-All_2[[#This Row],[Filled]],All_2[[#This Row],[Extant]] = "no",All_2[[#This Row],[M.O.Date]] - All_2[[#This Row],[Filled]])</f>
        <v>595</v>
      </c>
      <c r="W688" t="s">
        <v>969</v>
      </c>
      <c r="X688" s="6"/>
      <c r="Y688" s="6">
        <v>1</v>
      </c>
      <c r="Z688" s="6"/>
      <c r="AA688" s="6"/>
      <c r="AB688" s="6"/>
      <c r="AC688" s="6">
        <v>1</v>
      </c>
      <c r="AD688" s="6"/>
      <c r="AE688" s="6"/>
      <c r="AF688" s="6"/>
      <c r="AG688" s="6">
        <v>1</v>
      </c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>
        <f t="shared" si="20"/>
        <v>2013</v>
      </c>
      <c r="AS688" s="6">
        <f t="shared" si="21"/>
        <v>8</v>
      </c>
    </row>
    <row r="689" spans="1:45">
      <c r="A689" t="s">
        <v>1066</v>
      </c>
      <c r="B689" t="s">
        <v>15</v>
      </c>
      <c r="C689" s="1">
        <v>320</v>
      </c>
      <c r="E689" s="97" t="s">
        <v>826</v>
      </c>
      <c r="F6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89" s="4">
        <v>41492</v>
      </c>
      <c r="H689" s="4">
        <v>41499</v>
      </c>
      <c r="I689" s="80">
        <f>All_2[[#This Row],[Filled]]-All_2[[#This Row],[Vacant]]</f>
        <v>7</v>
      </c>
      <c r="J689" t="s">
        <v>144</v>
      </c>
      <c r="P689" s="80"/>
      <c r="Q689" s="80"/>
      <c r="R689" s="80"/>
      <c r="S689" s="80" t="str">
        <f>IF(All_2[[#This Row],[M.O.Date]]&lt;&gt;"","no","Yes")</f>
        <v>no</v>
      </c>
      <c r="T689" s="80" t="str">
        <f ca="1">IF(All_2[[#This Row],[Length.of.Stay]]&gt;364,"Yes","no")</f>
        <v>no</v>
      </c>
      <c r="U689" s="4">
        <v>41698</v>
      </c>
      <c r="V689" s="80">
        <f ca="1">_xlfn.IFS(All_2[[#This Row],[M.O.Date]] = FALSE,TODAY()-All_2[[#This Row],[Filled]],All_2[[#This Row],[Extant]] = "no",All_2[[#This Row],[M.O.Date]] - All_2[[#This Row],[Filled]])</f>
        <v>199</v>
      </c>
      <c r="W689" t="s">
        <v>1003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>
        <f t="shared" si="20"/>
        <v>2013</v>
      </c>
      <c r="AS689" s="6">
        <f t="shared" si="21"/>
        <v>8</v>
      </c>
    </row>
    <row r="690" spans="1:45">
      <c r="A690" t="s">
        <v>1812</v>
      </c>
      <c r="B690" t="s">
        <v>15</v>
      </c>
      <c r="C690" s="1">
        <v>419</v>
      </c>
      <c r="E690" s="97" t="s">
        <v>826</v>
      </c>
      <c r="F6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0" s="4">
        <v>41492</v>
      </c>
      <c r="H690" s="4">
        <v>41499</v>
      </c>
      <c r="I690" s="80">
        <f>All_2[[#This Row],[Filled]]-All_2[[#This Row],[Vacant]]</f>
        <v>7</v>
      </c>
      <c r="J690" t="s">
        <v>144</v>
      </c>
      <c r="P690" s="80"/>
      <c r="Q690" s="80"/>
      <c r="R690" s="80"/>
      <c r="S690" s="80" t="str">
        <f>IF(All_2[[#This Row],[M.O.Date]]&lt;&gt;"","no","Yes")</f>
        <v>Yes</v>
      </c>
      <c r="T690" s="80" t="str">
        <f ca="1">IF(All_2[[#This Row],[Length.of.Stay]]&gt;364,"Yes","no")</f>
        <v>Yes</v>
      </c>
      <c r="V690" s="80">
        <f ca="1">_xlfn.IFS(All_2[[#This Row],[M.O.Date]] = FALSE,TODAY()-All_2[[#This Row],[Filled]],All_2[[#This Row],[Extant]] = "no",All_2[[#This Row],[M.O.Date]] - All_2[[#This Row],[Filled]])</f>
        <v>2362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>
        <v>1</v>
      </c>
      <c r="AI690" s="6"/>
      <c r="AJ690" s="6"/>
      <c r="AK690" s="6"/>
      <c r="AL690" s="6"/>
      <c r="AM690" s="6"/>
      <c r="AN690" s="6"/>
      <c r="AO690" s="6">
        <v>1</v>
      </c>
      <c r="AP690" s="6"/>
      <c r="AQ690" s="6"/>
      <c r="AR690" s="6">
        <f t="shared" si="20"/>
        <v>2013</v>
      </c>
      <c r="AS690" s="6">
        <f t="shared" si="21"/>
        <v>8</v>
      </c>
    </row>
    <row r="691" spans="1:45">
      <c r="A691" t="s">
        <v>1811</v>
      </c>
      <c r="B691" t="s">
        <v>15</v>
      </c>
      <c r="C691" s="1">
        <v>507</v>
      </c>
      <c r="E691" s="97" t="s">
        <v>695</v>
      </c>
      <c r="F6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1" s="4">
        <v>41492</v>
      </c>
      <c r="H691" s="4">
        <v>41499</v>
      </c>
      <c r="I691" s="80">
        <f>All_2[[#This Row],[Filled]]-All_2[[#This Row],[Vacant]]</f>
        <v>7</v>
      </c>
      <c r="J691" t="s">
        <v>144</v>
      </c>
      <c r="P691" s="80"/>
      <c r="Q691" s="80"/>
      <c r="R691" s="80"/>
      <c r="S691" s="80" t="str">
        <f>IF(All_2[[#This Row],[M.O.Date]]&lt;&gt;"","no","Yes")</f>
        <v>no</v>
      </c>
      <c r="T691" s="80" t="str">
        <f ca="1">IF(All_2[[#This Row],[Length.of.Stay]]&gt;364,"Yes","no")</f>
        <v>Yes</v>
      </c>
      <c r="U691" s="4">
        <v>42063</v>
      </c>
      <c r="V691" s="80">
        <f ca="1">_xlfn.IFS(All_2[[#This Row],[M.O.Date]] = FALSE,TODAY()-All_2[[#This Row],[Filled]],All_2[[#This Row],[Extant]] = "no",All_2[[#This Row],[M.O.Date]] - All_2[[#This Row],[Filled]])</f>
        <v>564</v>
      </c>
      <c r="W691" t="s">
        <v>980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>
        <f t="shared" si="20"/>
        <v>2013</v>
      </c>
      <c r="AS691" s="6">
        <f t="shared" si="21"/>
        <v>8</v>
      </c>
    </row>
    <row r="692" spans="1:45">
      <c r="A692" t="s">
        <v>1810</v>
      </c>
      <c r="B692" t="s">
        <v>15</v>
      </c>
      <c r="C692" s="1">
        <v>403</v>
      </c>
      <c r="E692" s="97" t="s">
        <v>62</v>
      </c>
      <c r="F6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2" s="4">
        <v>41492</v>
      </c>
      <c r="H692" s="4">
        <v>41499</v>
      </c>
      <c r="I692" s="80">
        <f>All_2[[#This Row],[Filled]]-All_2[[#This Row],[Vacant]]</f>
        <v>7</v>
      </c>
      <c r="J692" t="s">
        <v>144</v>
      </c>
      <c r="P692" s="80"/>
      <c r="Q692" s="80"/>
      <c r="R692" s="80"/>
      <c r="S692" s="80" t="str">
        <f>IF(All_2[[#This Row],[M.O.Date]]&lt;&gt;"","no","Yes")</f>
        <v>Yes</v>
      </c>
      <c r="T692" s="80" t="str">
        <f ca="1">IF(All_2[[#This Row],[Length.of.Stay]]&gt;364,"Yes","no")</f>
        <v>Yes</v>
      </c>
      <c r="V692" s="80">
        <f ca="1">_xlfn.IFS(All_2[[#This Row],[M.O.Date]] = FALSE,TODAY()-All_2[[#This Row],[Filled]],All_2[[#This Row],[Extant]] = "no",All_2[[#This Row],[M.O.Date]] - All_2[[#This Row],[Filled]])</f>
        <v>2362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>
        <v>1</v>
      </c>
      <c r="AI692" s="6"/>
      <c r="AJ692" s="6"/>
      <c r="AK692" s="6"/>
      <c r="AL692" s="6"/>
      <c r="AM692" s="6"/>
      <c r="AN692" s="6"/>
      <c r="AO692" s="6">
        <v>1</v>
      </c>
      <c r="AP692" s="6"/>
      <c r="AQ692" s="6"/>
      <c r="AR692" s="6">
        <f t="shared" si="20"/>
        <v>2013</v>
      </c>
      <c r="AS692" s="6">
        <f t="shared" si="21"/>
        <v>8</v>
      </c>
    </row>
    <row r="693" spans="1:45">
      <c r="A693" t="s">
        <v>1809</v>
      </c>
      <c r="B693" t="s">
        <v>15</v>
      </c>
      <c r="C693" s="1">
        <v>503</v>
      </c>
      <c r="E693" s="97" t="s">
        <v>695</v>
      </c>
      <c r="F6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3" s="4">
        <v>41492</v>
      </c>
      <c r="H693" s="4">
        <v>41494</v>
      </c>
      <c r="I693" s="80">
        <f>All_2[[#This Row],[Filled]]-All_2[[#This Row],[Vacant]]</f>
        <v>2</v>
      </c>
      <c r="J693" t="s">
        <v>144</v>
      </c>
      <c r="P693" s="80"/>
      <c r="Q693" s="80"/>
      <c r="R693" s="80"/>
      <c r="S693" s="80" t="str">
        <f>IF(All_2[[#This Row],[M.O.Date]]&lt;&gt;"","no","Yes")</f>
        <v>no</v>
      </c>
      <c r="T693" s="80" t="str">
        <f ca="1">IF(All_2[[#This Row],[Length.of.Stay]]&gt;364,"Yes","no")</f>
        <v>Yes</v>
      </c>
      <c r="U693" s="4">
        <v>43465</v>
      </c>
      <c r="V693" s="80">
        <f ca="1">_xlfn.IFS(All_2[[#This Row],[M.O.Date]] = FALSE,TODAY()-All_2[[#This Row],[Filled]],All_2[[#This Row],[Extant]] = "no",All_2[[#This Row],[M.O.Date]] - All_2[[#This Row],[Filled]])</f>
        <v>1971</v>
      </c>
      <c r="W693" t="s">
        <v>971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>
        <v>1</v>
      </c>
      <c r="AI693" s="6"/>
      <c r="AJ693" s="6"/>
      <c r="AK693" s="6"/>
      <c r="AL693" s="6"/>
      <c r="AM693" s="6">
        <v>1</v>
      </c>
      <c r="AN693" s="6"/>
      <c r="AO693" s="6"/>
      <c r="AP693" s="6"/>
      <c r="AQ693" s="6"/>
      <c r="AR693" s="6">
        <f t="shared" si="20"/>
        <v>2013</v>
      </c>
      <c r="AS693" s="6">
        <f t="shared" si="21"/>
        <v>8</v>
      </c>
    </row>
    <row r="694" spans="1:45">
      <c r="A694" t="s">
        <v>1808</v>
      </c>
      <c r="B694" t="s">
        <v>15</v>
      </c>
      <c r="C694" s="1">
        <v>418</v>
      </c>
      <c r="E694" s="97" t="s">
        <v>695</v>
      </c>
      <c r="F6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4" s="4">
        <v>41492</v>
      </c>
      <c r="H694" s="4">
        <v>41494</v>
      </c>
      <c r="I694" s="80">
        <f>All_2[[#This Row],[Filled]]-All_2[[#This Row],[Vacant]]</f>
        <v>2</v>
      </c>
      <c r="J694" t="s">
        <v>144</v>
      </c>
      <c r="P694" s="80"/>
      <c r="Q694" s="80"/>
      <c r="R694" s="80"/>
      <c r="S694" s="80" t="str">
        <f>IF(All_2[[#This Row],[M.O.Date]]&lt;&gt;"","no","Yes")</f>
        <v>no</v>
      </c>
      <c r="T694" s="80" t="str">
        <f ca="1">IF(All_2[[#This Row],[Length.of.Stay]]&gt;364,"Yes","no")</f>
        <v>Yes</v>
      </c>
      <c r="U694" s="4">
        <v>43332</v>
      </c>
      <c r="V694" s="80">
        <f ca="1">_xlfn.IFS(All_2[[#This Row],[M.O.Date]] = FALSE,TODAY()-All_2[[#This Row],[Filled]],All_2[[#This Row],[Extant]] = "no",All_2[[#This Row],[M.O.Date]] - All_2[[#This Row],[Filled]])</f>
        <v>1838</v>
      </c>
      <c r="W694" t="s">
        <v>980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>
        <v>1</v>
      </c>
      <c r="AJ694" s="6"/>
      <c r="AK694" s="6"/>
      <c r="AL694" s="6"/>
      <c r="AM694" s="6"/>
      <c r="AN694" s="6"/>
      <c r="AO694" s="6">
        <v>1</v>
      </c>
      <c r="AP694" s="6"/>
      <c r="AQ694" s="6"/>
      <c r="AR694" s="6">
        <f t="shared" si="20"/>
        <v>2013</v>
      </c>
      <c r="AS694" s="6">
        <f t="shared" si="21"/>
        <v>8</v>
      </c>
    </row>
    <row r="695" spans="1:45">
      <c r="A695" t="s">
        <v>1807</v>
      </c>
      <c r="B695" t="s">
        <v>15</v>
      </c>
      <c r="C695" s="1">
        <v>524</v>
      </c>
      <c r="E695" s="97" t="s">
        <v>695</v>
      </c>
      <c r="F6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5" s="4">
        <v>41492</v>
      </c>
      <c r="H695" s="4">
        <v>41494</v>
      </c>
      <c r="I695" s="80">
        <f>All_2[[#This Row],[Filled]]-All_2[[#This Row],[Vacant]]</f>
        <v>2</v>
      </c>
      <c r="J695" t="s">
        <v>144</v>
      </c>
      <c r="P695" s="80"/>
      <c r="Q695" s="80"/>
      <c r="R695" s="80"/>
      <c r="S695" s="80" t="str">
        <f>IF(All_2[[#This Row],[M.O.Date]]&lt;&gt;"","no","Yes")</f>
        <v>no</v>
      </c>
      <c r="T695" s="80" t="str">
        <f ca="1">IF(All_2[[#This Row],[Length.of.Stay]]&gt;364,"Yes","no")</f>
        <v>Yes</v>
      </c>
      <c r="U695" s="4">
        <v>41943</v>
      </c>
      <c r="V695" s="80">
        <f ca="1">_xlfn.IFS(All_2[[#This Row],[M.O.Date]] = FALSE,TODAY()-All_2[[#This Row],[Filled]],All_2[[#This Row],[Extant]] = "no",All_2[[#This Row],[M.O.Date]] - All_2[[#This Row],[Filled]])</f>
        <v>449</v>
      </c>
      <c r="W695" t="s">
        <v>971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>
        <f t="shared" si="20"/>
        <v>2013</v>
      </c>
      <c r="AS695" s="6">
        <f t="shared" si="21"/>
        <v>8</v>
      </c>
    </row>
    <row r="696" spans="1:45">
      <c r="A696" t="s">
        <v>1806</v>
      </c>
      <c r="B696" t="s">
        <v>15</v>
      </c>
      <c r="C696" s="1">
        <v>303</v>
      </c>
      <c r="E696" s="97" t="s">
        <v>695</v>
      </c>
      <c r="F6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6" s="4">
        <v>41492</v>
      </c>
      <c r="H696" s="4">
        <v>41494</v>
      </c>
      <c r="I696" s="80">
        <f>All_2[[#This Row],[Filled]]-All_2[[#This Row],[Vacant]]</f>
        <v>2</v>
      </c>
      <c r="J696" t="s">
        <v>144</v>
      </c>
      <c r="P696" s="80"/>
      <c r="Q696" s="80"/>
      <c r="R696" s="80"/>
      <c r="S696" s="80" t="str">
        <f>IF(All_2[[#This Row],[M.O.Date]]&lt;&gt;"","no","Yes")</f>
        <v>no</v>
      </c>
      <c r="T696" s="80" t="str">
        <f ca="1">IF(All_2[[#This Row],[Length.of.Stay]]&gt;364,"Yes","no")</f>
        <v>no</v>
      </c>
      <c r="U696" s="4">
        <v>41608</v>
      </c>
      <c r="V696" s="80">
        <f ca="1">_xlfn.IFS(All_2[[#This Row],[M.O.Date]] = FALSE,TODAY()-All_2[[#This Row],[Filled]],All_2[[#This Row],[Extant]] = "no",All_2[[#This Row],[M.O.Date]] - All_2[[#This Row],[Filled]])</f>
        <v>114</v>
      </c>
      <c r="W696" t="s">
        <v>969</v>
      </c>
      <c r="X696" s="6"/>
      <c r="Y696" s="6">
        <v>1</v>
      </c>
      <c r="Z696" s="6"/>
      <c r="AA696" s="6"/>
      <c r="AB696" s="6"/>
      <c r="AC696" s="6">
        <v>1</v>
      </c>
      <c r="AD696" s="6"/>
      <c r="AE696" s="6"/>
      <c r="AF696" s="6"/>
      <c r="AG696" s="6">
        <v>1</v>
      </c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>
        <f t="shared" si="20"/>
        <v>2013</v>
      </c>
      <c r="AS696" s="6">
        <f t="shared" si="21"/>
        <v>8</v>
      </c>
    </row>
    <row r="697" spans="1:45">
      <c r="A697" t="s">
        <v>1805</v>
      </c>
      <c r="B697" t="s">
        <v>15</v>
      </c>
      <c r="C697" s="1">
        <v>519</v>
      </c>
      <c r="E697" s="97" t="s">
        <v>695</v>
      </c>
      <c r="F6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7" s="4">
        <v>41492</v>
      </c>
      <c r="H697" s="4">
        <v>41494</v>
      </c>
      <c r="I697" s="80">
        <f>All_2[[#This Row],[Filled]]-All_2[[#This Row],[Vacant]]</f>
        <v>2</v>
      </c>
      <c r="J697" t="s">
        <v>144</v>
      </c>
      <c r="P697" s="80"/>
      <c r="Q697" s="80"/>
      <c r="R697" s="80"/>
      <c r="S697" s="80" t="str">
        <f>IF(All_2[[#This Row],[M.O.Date]]&lt;&gt;"","no","Yes")</f>
        <v>no</v>
      </c>
      <c r="T697" s="80" t="str">
        <f ca="1">IF(All_2[[#This Row],[Length.of.Stay]]&gt;364,"Yes","no")</f>
        <v>Yes</v>
      </c>
      <c r="U697" s="4">
        <v>42063</v>
      </c>
      <c r="V697" s="80">
        <f ca="1">_xlfn.IFS(All_2[[#This Row],[M.O.Date]] = FALSE,TODAY()-All_2[[#This Row],[Filled]],All_2[[#This Row],[Extant]] = "no",All_2[[#This Row],[M.O.Date]] - All_2[[#This Row],[Filled]])</f>
        <v>569</v>
      </c>
      <c r="W697" t="s">
        <v>1003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>
        <f t="shared" si="20"/>
        <v>2013</v>
      </c>
      <c r="AS697" s="6">
        <f t="shared" si="21"/>
        <v>8</v>
      </c>
    </row>
    <row r="698" spans="1:45">
      <c r="A698" t="s">
        <v>1804</v>
      </c>
      <c r="B698" t="s">
        <v>15</v>
      </c>
      <c r="C698" s="1">
        <v>517</v>
      </c>
      <c r="E698" s="97" t="s">
        <v>695</v>
      </c>
      <c r="F6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8" s="4">
        <v>41492</v>
      </c>
      <c r="H698" s="4">
        <v>41494</v>
      </c>
      <c r="I698" s="80">
        <f>All_2[[#This Row],[Filled]]-All_2[[#This Row],[Vacant]]</f>
        <v>2</v>
      </c>
      <c r="J698" t="s">
        <v>144</v>
      </c>
      <c r="P698" s="80"/>
      <c r="Q698" s="80"/>
      <c r="R698" s="80"/>
      <c r="S698" s="80" t="str">
        <f>IF(All_2[[#This Row],[M.O.Date]]&lt;&gt;"","no","Yes")</f>
        <v>no</v>
      </c>
      <c r="T698" s="80" t="str">
        <f ca="1">IF(All_2[[#This Row],[Length.of.Stay]]&gt;364,"Yes","no")</f>
        <v>Yes</v>
      </c>
      <c r="U698" s="4">
        <v>42735</v>
      </c>
      <c r="V698" s="80">
        <f ca="1">_xlfn.IFS(All_2[[#This Row],[M.O.Date]] = FALSE,TODAY()-All_2[[#This Row],[Filled]],All_2[[#This Row],[Extant]] = "no",All_2[[#This Row],[M.O.Date]] - All_2[[#This Row],[Filled]])</f>
        <v>1241</v>
      </c>
      <c r="W698" t="s">
        <v>980</v>
      </c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>
        <f t="shared" si="20"/>
        <v>2013</v>
      </c>
      <c r="AS698" s="6">
        <f t="shared" si="21"/>
        <v>8</v>
      </c>
    </row>
    <row r="699" spans="1:45">
      <c r="A699" t="s">
        <v>432</v>
      </c>
      <c r="B699" t="s">
        <v>15</v>
      </c>
      <c r="C699" s="1">
        <v>321</v>
      </c>
      <c r="E699" s="97" t="s">
        <v>695</v>
      </c>
      <c r="F6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699" s="4">
        <v>41492</v>
      </c>
      <c r="H699" s="4">
        <v>41494</v>
      </c>
      <c r="I699" s="80">
        <f>All_2[[#This Row],[Filled]]-All_2[[#This Row],[Vacant]]</f>
        <v>2</v>
      </c>
      <c r="J699" t="s">
        <v>144</v>
      </c>
      <c r="P699" s="80"/>
      <c r="Q699" s="80"/>
      <c r="R699" s="80"/>
      <c r="S699" s="80" t="str">
        <f>IF(All_2[[#This Row],[M.O.Date]]&lt;&gt;"","no","Yes")</f>
        <v>no</v>
      </c>
      <c r="T699" s="80" t="str">
        <f ca="1">IF(All_2[[#This Row],[Length.of.Stay]]&gt;364,"Yes","no")</f>
        <v>no</v>
      </c>
      <c r="U699" s="4">
        <v>41578</v>
      </c>
      <c r="V699" s="80">
        <f ca="1">_xlfn.IFS(All_2[[#This Row],[M.O.Date]] = FALSE,TODAY()-All_2[[#This Row],[Filled]],All_2[[#This Row],[Extant]] = "no",All_2[[#This Row],[M.O.Date]] - All_2[[#This Row],[Filled]])</f>
        <v>84</v>
      </c>
      <c r="W699" t="s">
        <v>971</v>
      </c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>
        <f t="shared" si="20"/>
        <v>2013</v>
      </c>
      <c r="AS699" s="6">
        <f t="shared" si="21"/>
        <v>8</v>
      </c>
    </row>
    <row r="700" spans="1:45">
      <c r="A700" t="s">
        <v>1803</v>
      </c>
      <c r="B700" t="s">
        <v>15</v>
      </c>
      <c r="C700" s="1">
        <v>424</v>
      </c>
      <c r="E700" s="97" t="s">
        <v>826</v>
      </c>
      <c r="F7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0" s="4">
        <v>41492</v>
      </c>
      <c r="H700" s="4">
        <v>41494</v>
      </c>
      <c r="I700" s="80">
        <f>All_2[[#This Row],[Filled]]-All_2[[#This Row],[Vacant]]</f>
        <v>2</v>
      </c>
      <c r="J700" t="s">
        <v>144</v>
      </c>
      <c r="P700" s="80"/>
      <c r="Q700" s="80"/>
      <c r="R700" s="80"/>
      <c r="S700" s="80" t="str">
        <f>IF(All_2[[#This Row],[M.O.Date]]&lt;&gt;"","no","Yes")</f>
        <v>no</v>
      </c>
      <c r="T700" s="80" t="str">
        <f ca="1">IF(All_2[[#This Row],[Length.of.Stay]]&gt;364,"Yes","no")</f>
        <v>no</v>
      </c>
      <c r="U700" s="4">
        <v>41820</v>
      </c>
      <c r="V700" s="80">
        <f ca="1">_xlfn.IFS(All_2[[#This Row],[M.O.Date]] = FALSE,TODAY()-All_2[[#This Row],[Filled]],All_2[[#This Row],[Extant]] = "no",All_2[[#This Row],[M.O.Date]] - All_2[[#This Row],[Filled]])</f>
        <v>326</v>
      </c>
      <c r="W700" t="s">
        <v>969</v>
      </c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>
        <f t="shared" si="20"/>
        <v>2013</v>
      </c>
      <c r="AS700" s="6">
        <f t="shared" si="21"/>
        <v>8</v>
      </c>
    </row>
    <row r="701" spans="1:45">
      <c r="A701" t="s">
        <v>1802</v>
      </c>
      <c r="B701" t="s">
        <v>15</v>
      </c>
      <c r="C701" s="1">
        <v>427</v>
      </c>
      <c r="E701" s="97" t="s">
        <v>695</v>
      </c>
      <c r="F7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1" s="4">
        <v>41492</v>
      </c>
      <c r="H701" s="4">
        <v>41494</v>
      </c>
      <c r="I701" s="80">
        <f>All_2[[#This Row],[Filled]]-All_2[[#This Row],[Vacant]]</f>
        <v>2</v>
      </c>
      <c r="J701" t="s">
        <v>144</v>
      </c>
      <c r="P701" s="80"/>
      <c r="Q701" s="80"/>
      <c r="R701" s="80"/>
      <c r="S701" s="80" t="str">
        <f>IF(All_2[[#This Row],[M.O.Date]]&lt;&gt;"","no","Yes")</f>
        <v>no</v>
      </c>
      <c r="T701" s="80" t="str">
        <f ca="1">IF(All_2[[#This Row],[Length.of.Stay]]&gt;364,"Yes","no")</f>
        <v>no</v>
      </c>
      <c r="U701" s="4">
        <v>41820</v>
      </c>
      <c r="V701" s="80">
        <f ca="1">_xlfn.IFS(All_2[[#This Row],[M.O.Date]] = FALSE,TODAY()-All_2[[#This Row],[Filled]],All_2[[#This Row],[Extant]] = "no",All_2[[#This Row],[M.O.Date]] - All_2[[#This Row],[Filled]])</f>
        <v>326</v>
      </c>
      <c r="W701" t="s">
        <v>125</v>
      </c>
      <c r="X701" s="6"/>
      <c r="Y701" s="6"/>
      <c r="Z701" s="6">
        <v>1</v>
      </c>
      <c r="AA701" s="6"/>
      <c r="AB701" s="6"/>
      <c r="AC701" s="6"/>
      <c r="AD701" s="6"/>
      <c r="AE701" s="6"/>
      <c r="AF701" s="6"/>
      <c r="AG701" s="6">
        <v>1</v>
      </c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>
        <f t="shared" si="20"/>
        <v>2013</v>
      </c>
      <c r="AS701" s="6">
        <f t="shared" si="21"/>
        <v>8</v>
      </c>
    </row>
    <row r="702" spans="1:45">
      <c r="A702" t="s">
        <v>1801</v>
      </c>
      <c r="B702" t="s">
        <v>15</v>
      </c>
      <c r="C702" s="1">
        <v>527</v>
      </c>
      <c r="E702" s="97" t="s">
        <v>826</v>
      </c>
      <c r="F7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2" s="4">
        <v>41492</v>
      </c>
      <c r="H702" s="4">
        <v>41494</v>
      </c>
      <c r="I702" s="80">
        <f>All_2[[#This Row],[Filled]]-All_2[[#This Row],[Vacant]]</f>
        <v>2</v>
      </c>
      <c r="J702" t="s">
        <v>144</v>
      </c>
      <c r="P702" s="80"/>
      <c r="Q702" s="80"/>
      <c r="R702" s="80"/>
      <c r="S702" s="80" t="str">
        <f>IF(All_2[[#This Row],[M.O.Date]]&lt;&gt;"","no","Yes")</f>
        <v>no</v>
      </c>
      <c r="T702" s="80" t="str">
        <f ca="1">IF(All_2[[#This Row],[Length.of.Stay]]&gt;364,"Yes","no")</f>
        <v>no</v>
      </c>
      <c r="U702" s="4">
        <v>41820</v>
      </c>
      <c r="V702" s="80">
        <f ca="1">_xlfn.IFS(All_2[[#This Row],[M.O.Date]] = FALSE,TODAY()-All_2[[#This Row],[Filled]],All_2[[#This Row],[Extant]] = "no",All_2[[#This Row],[M.O.Date]] - All_2[[#This Row],[Filled]])</f>
        <v>326</v>
      </c>
      <c r="W702" t="s">
        <v>1003</v>
      </c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>
        <f t="shared" si="20"/>
        <v>2013</v>
      </c>
      <c r="AS702" s="6">
        <f t="shared" si="21"/>
        <v>8</v>
      </c>
    </row>
    <row r="703" spans="1:45">
      <c r="A703" t="s">
        <v>1800</v>
      </c>
      <c r="B703" t="s">
        <v>15</v>
      </c>
      <c r="C703" s="1">
        <v>313</v>
      </c>
      <c r="E703" s="97" t="s">
        <v>62</v>
      </c>
      <c r="F7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3" s="4">
        <v>41492</v>
      </c>
      <c r="H703" s="4">
        <v>41494</v>
      </c>
      <c r="I703" s="80">
        <f>All_2[[#This Row],[Filled]]-All_2[[#This Row],[Vacant]]</f>
        <v>2</v>
      </c>
      <c r="J703" t="s">
        <v>144</v>
      </c>
      <c r="P703" s="80"/>
      <c r="Q703" s="80"/>
      <c r="R703" s="80"/>
      <c r="S703" s="80" t="str">
        <f>IF(All_2[[#This Row],[M.O.Date]]&lt;&gt;"","no","Yes")</f>
        <v>no</v>
      </c>
      <c r="T703" s="80" t="str">
        <f ca="1">IF(All_2[[#This Row],[Length.of.Stay]]&gt;364,"Yes","no")</f>
        <v>Yes</v>
      </c>
      <c r="U703" s="4">
        <v>42582</v>
      </c>
      <c r="V703" s="80">
        <f ca="1">_xlfn.IFS(All_2[[#This Row],[M.O.Date]] = FALSE,TODAY()-All_2[[#This Row],[Filled]],All_2[[#This Row],[Extant]] = "no",All_2[[#This Row],[M.O.Date]] - All_2[[#This Row],[Filled]])</f>
        <v>1088</v>
      </c>
      <c r="W703" t="s">
        <v>969</v>
      </c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>
        <f t="shared" si="20"/>
        <v>2013</v>
      </c>
      <c r="AS703" s="6">
        <f t="shared" si="21"/>
        <v>8</v>
      </c>
    </row>
    <row r="704" spans="1:45">
      <c r="A704" t="s">
        <v>1799</v>
      </c>
      <c r="B704" t="s">
        <v>15</v>
      </c>
      <c r="C704" s="1">
        <v>311</v>
      </c>
      <c r="E704" s="97" t="s">
        <v>695</v>
      </c>
      <c r="F7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4" s="4">
        <v>41492</v>
      </c>
      <c r="H704" s="4">
        <v>41494</v>
      </c>
      <c r="I704" s="80">
        <f>All_2[[#This Row],[Filled]]-All_2[[#This Row],[Vacant]]</f>
        <v>2</v>
      </c>
      <c r="J704" t="s">
        <v>144</v>
      </c>
      <c r="P704" s="80"/>
      <c r="Q704" s="80"/>
      <c r="R704" s="80"/>
      <c r="S704" s="80" t="str">
        <f>IF(All_2[[#This Row],[M.O.Date]]&lt;&gt;"","no","Yes")</f>
        <v>Yes</v>
      </c>
      <c r="T704" s="80" t="str">
        <f ca="1">IF(All_2[[#This Row],[Length.of.Stay]]&gt;364,"Yes","no")</f>
        <v>Yes</v>
      </c>
      <c r="V704" s="80">
        <f ca="1">_xlfn.IFS(All_2[[#This Row],[M.O.Date]] = FALSE,TODAY()-All_2[[#This Row],[Filled]],All_2[[#This Row],[Extant]] = "no",All_2[[#This Row],[M.O.Date]] - All_2[[#This Row],[Filled]])</f>
        <v>2367</v>
      </c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>
        <v>1</v>
      </c>
      <c r="AI704" s="6"/>
      <c r="AJ704" s="6"/>
      <c r="AK704" s="6"/>
      <c r="AL704" s="6"/>
      <c r="AM704" s="6"/>
      <c r="AN704" s="6"/>
      <c r="AO704" s="6">
        <v>1</v>
      </c>
      <c r="AP704" s="6"/>
      <c r="AQ704" s="6"/>
      <c r="AR704" s="6">
        <f t="shared" si="20"/>
        <v>2013</v>
      </c>
      <c r="AS704" s="6">
        <f t="shared" si="21"/>
        <v>8</v>
      </c>
    </row>
    <row r="705" spans="1:45">
      <c r="A705" t="s">
        <v>1798</v>
      </c>
      <c r="B705" t="s">
        <v>15</v>
      </c>
      <c r="C705" s="1">
        <v>402</v>
      </c>
      <c r="E705" s="97" t="s">
        <v>695</v>
      </c>
      <c r="F7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5" s="4">
        <v>41492</v>
      </c>
      <c r="H705" s="4">
        <v>41494</v>
      </c>
      <c r="I705" s="80">
        <f>All_2[[#This Row],[Filled]]-All_2[[#This Row],[Vacant]]</f>
        <v>2</v>
      </c>
      <c r="J705" t="s">
        <v>144</v>
      </c>
      <c r="P705" s="80"/>
      <c r="Q705" s="80"/>
      <c r="R705" s="80"/>
      <c r="S705" s="80" t="str">
        <f>IF(All_2[[#This Row],[M.O.Date]]&lt;&gt;"","no","Yes")</f>
        <v>no</v>
      </c>
      <c r="T705" s="80" t="str">
        <f ca="1">IF(All_2[[#This Row],[Length.of.Stay]]&gt;364,"Yes","no")</f>
        <v>Yes</v>
      </c>
      <c r="U705" s="4">
        <v>42155</v>
      </c>
      <c r="V705" s="80">
        <f ca="1">_xlfn.IFS(All_2[[#This Row],[M.O.Date]] = FALSE,TODAY()-All_2[[#This Row],[Filled]],All_2[[#This Row],[Extant]] = "no",All_2[[#This Row],[M.O.Date]] - All_2[[#This Row],[Filled]])</f>
        <v>661</v>
      </c>
      <c r="W705" t="s">
        <v>971</v>
      </c>
      <c r="X705" s="6"/>
      <c r="Y705" s="6"/>
      <c r="Z705" s="6"/>
      <c r="AA705" s="6"/>
      <c r="AB705" s="6">
        <v>1</v>
      </c>
      <c r="AC705" s="6"/>
      <c r="AD705" s="6"/>
      <c r="AE705" s="6"/>
      <c r="AF705" s="6"/>
      <c r="AG705" s="6">
        <v>1</v>
      </c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>
        <f t="shared" si="20"/>
        <v>2013</v>
      </c>
      <c r="AS705" s="6">
        <f t="shared" si="21"/>
        <v>8</v>
      </c>
    </row>
    <row r="706" spans="1:45">
      <c r="A706" t="s">
        <v>1797</v>
      </c>
      <c r="B706" t="s">
        <v>15</v>
      </c>
      <c r="C706" s="1">
        <v>309</v>
      </c>
      <c r="E706" s="97" t="s">
        <v>62</v>
      </c>
      <c r="F7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6" s="4">
        <v>41492</v>
      </c>
      <c r="H706" s="4">
        <v>41494</v>
      </c>
      <c r="I706" s="80">
        <f>All_2[[#This Row],[Filled]]-All_2[[#This Row],[Vacant]]</f>
        <v>2</v>
      </c>
      <c r="J706" t="s">
        <v>144</v>
      </c>
      <c r="P706" s="80"/>
      <c r="Q706" s="80"/>
      <c r="R706" s="80"/>
      <c r="S706" s="80" t="str">
        <f>IF(All_2[[#This Row],[M.O.Date]]&lt;&gt;"","no","Yes")</f>
        <v>Yes</v>
      </c>
      <c r="T706" s="80" t="str">
        <f ca="1">IF(All_2[[#This Row],[Length.of.Stay]]&gt;364,"Yes","no")</f>
        <v>Yes</v>
      </c>
      <c r="V706" s="80">
        <f ca="1">_xlfn.IFS(All_2[[#This Row],[M.O.Date]] = FALSE,TODAY()-All_2[[#This Row],[Filled]],All_2[[#This Row],[Extant]] = "no",All_2[[#This Row],[M.O.Date]] - All_2[[#This Row],[Filled]])</f>
        <v>2367</v>
      </c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>
        <v>1</v>
      </c>
      <c r="AI706" s="6"/>
      <c r="AJ706" s="6"/>
      <c r="AK706" s="6"/>
      <c r="AL706" s="6"/>
      <c r="AM706" s="6"/>
      <c r="AN706" s="6"/>
      <c r="AO706" s="6">
        <v>1</v>
      </c>
      <c r="AP706" s="6"/>
      <c r="AQ706" s="6"/>
      <c r="AR706" s="6">
        <f t="shared" ref="AR706:AR769" si="22">YEAR(H706)</f>
        <v>2013</v>
      </c>
      <c r="AS706" s="6">
        <f t="shared" ref="AS706:AS769" si="23">MONTH(H706)</f>
        <v>8</v>
      </c>
    </row>
    <row r="707" spans="1:45">
      <c r="A707" t="s">
        <v>1796</v>
      </c>
      <c r="B707" t="s">
        <v>15</v>
      </c>
      <c r="C707" s="1">
        <v>423</v>
      </c>
      <c r="E707" s="97" t="s">
        <v>695</v>
      </c>
      <c r="F7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7" s="4">
        <v>41492</v>
      </c>
      <c r="H707" s="4">
        <v>41492</v>
      </c>
      <c r="I707" s="80">
        <f>All_2[[#This Row],[Filled]]-All_2[[#This Row],[Vacant]]</f>
        <v>0</v>
      </c>
      <c r="J707" t="s">
        <v>144</v>
      </c>
      <c r="P707" s="80"/>
      <c r="Q707" s="80"/>
      <c r="R707" s="80"/>
      <c r="S707" s="80" t="str">
        <f>IF(All_2[[#This Row],[M.O.Date]]&lt;&gt;"","no","Yes")</f>
        <v>no</v>
      </c>
      <c r="T707" s="80" t="str">
        <f ca="1">IF(All_2[[#This Row],[Length.of.Stay]]&gt;364,"Yes","no")</f>
        <v>Yes</v>
      </c>
      <c r="U707" s="4">
        <v>43281</v>
      </c>
      <c r="V707" s="80">
        <f ca="1">_xlfn.IFS(All_2[[#This Row],[M.O.Date]] = FALSE,TODAY()-All_2[[#This Row],[Filled]],All_2[[#This Row],[Extant]] = "no",All_2[[#This Row],[M.O.Date]] - All_2[[#This Row],[Filled]])</f>
        <v>1789</v>
      </c>
      <c r="W707" t="s">
        <v>53</v>
      </c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>
        <v>1</v>
      </c>
      <c r="AJ707" s="6"/>
      <c r="AK707" s="6"/>
      <c r="AL707" s="6"/>
      <c r="AM707" s="6">
        <v>1</v>
      </c>
      <c r="AN707" s="6"/>
      <c r="AO707" s="6"/>
      <c r="AP707" s="6"/>
      <c r="AQ707" s="6"/>
      <c r="AR707" s="6">
        <f t="shared" si="22"/>
        <v>2013</v>
      </c>
      <c r="AS707" s="6">
        <f t="shared" si="23"/>
        <v>8</v>
      </c>
    </row>
    <row r="708" spans="1:45">
      <c r="A708" t="s">
        <v>1795</v>
      </c>
      <c r="B708" t="s">
        <v>15</v>
      </c>
      <c r="C708" s="1">
        <v>413</v>
      </c>
      <c r="E708" s="97" t="s">
        <v>695</v>
      </c>
      <c r="F7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8" s="4">
        <v>41492</v>
      </c>
      <c r="H708" s="4">
        <v>41492</v>
      </c>
      <c r="I708" s="80">
        <f>All_2[[#This Row],[Filled]]-All_2[[#This Row],[Vacant]]</f>
        <v>0</v>
      </c>
      <c r="J708" t="s">
        <v>144</v>
      </c>
      <c r="P708" s="80"/>
      <c r="Q708" s="80"/>
      <c r="R708" s="80"/>
      <c r="S708" s="80" t="str">
        <f>IF(All_2[[#This Row],[M.O.Date]]&lt;&gt;"","no","Yes")</f>
        <v>no</v>
      </c>
      <c r="T708" s="80" t="str">
        <f ca="1">IF(All_2[[#This Row],[Length.of.Stay]]&gt;364,"Yes","no")</f>
        <v>Yes</v>
      </c>
      <c r="U708" s="4">
        <v>43220</v>
      </c>
      <c r="V708" s="80">
        <f ca="1">_xlfn.IFS(All_2[[#This Row],[M.O.Date]] = FALSE,TODAY()-All_2[[#This Row],[Filled]],All_2[[#This Row],[Extant]] = "no",All_2[[#This Row],[M.O.Date]] - All_2[[#This Row],[Filled]])</f>
        <v>1728</v>
      </c>
      <c r="W708" t="s">
        <v>969</v>
      </c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>
        <v>1</v>
      </c>
      <c r="AI708" s="6"/>
      <c r="AJ708" s="6"/>
      <c r="AK708" s="6"/>
      <c r="AL708" s="6"/>
      <c r="AM708" s="6">
        <v>1</v>
      </c>
      <c r="AN708" s="6"/>
      <c r="AO708" s="6"/>
      <c r="AP708" s="6"/>
      <c r="AQ708" s="6"/>
      <c r="AR708" s="6">
        <f t="shared" si="22"/>
        <v>2013</v>
      </c>
      <c r="AS708" s="6">
        <f t="shared" si="23"/>
        <v>8</v>
      </c>
    </row>
    <row r="709" spans="1:45">
      <c r="A709" t="s">
        <v>1794</v>
      </c>
      <c r="B709" t="s">
        <v>15</v>
      </c>
      <c r="C709" s="1">
        <v>307</v>
      </c>
      <c r="E709" s="97" t="s">
        <v>695</v>
      </c>
      <c r="F7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09" s="4">
        <v>41492</v>
      </c>
      <c r="H709" s="4">
        <v>41492</v>
      </c>
      <c r="I709" s="80">
        <f>All_2[[#This Row],[Filled]]-All_2[[#This Row],[Vacant]]</f>
        <v>0</v>
      </c>
      <c r="J709" t="s">
        <v>144</v>
      </c>
      <c r="P709" s="80"/>
      <c r="Q709" s="80"/>
      <c r="R709" s="80"/>
      <c r="S709" s="80" t="str">
        <f>IF(All_2[[#This Row],[M.O.Date]]&lt;&gt;"","no","Yes")</f>
        <v>no</v>
      </c>
      <c r="T709" s="80" t="str">
        <f ca="1">IF(All_2[[#This Row],[Length.of.Stay]]&gt;364,"Yes","no")</f>
        <v>Yes</v>
      </c>
      <c r="U709" s="4">
        <v>42825</v>
      </c>
      <c r="V709" s="80">
        <f ca="1">_xlfn.IFS(All_2[[#This Row],[M.O.Date]] = FALSE,TODAY()-All_2[[#This Row],[Filled]],All_2[[#This Row],[Extant]] = "no",All_2[[#This Row],[M.O.Date]] - All_2[[#This Row],[Filled]])</f>
        <v>1333</v>
      </c>
      <c r="W709" t="s">
        <v>980</v>
      </c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>
        <f t="shared" si="22"/>
        <v>2013</v>
      </c>
      <c r="AS709" s="6">
        <f t="shared" si="23"/>
        <v>8</v>
      </c>
    </row>
    <row r="710" spans="1:45">
      <c r="A710" t="s">
        <v>1793</v>
      </c>
      <c r="B710" t="s">
        <v>15</v>
      </c>
      <c r="C710" s="1">
        <v>509</v>
      </c>
      <c r="E710" s="97" t="s">
        <v>62</v>
      </c>
      <c r="F7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0" s="4">
        <v>41492</v>
      </c>
      <c r="H710" s="4">
        <v>41492</v>
      </c>
      <c r="I710" s="80">
        <f>All_2[[#This Row],[Filled]]-All_2[[#This Row],[Vacant]]</f>
        <v>0</v>
      </c>
      <c r="J710" t="s">
        <v>144</v>
      </c>
      <c r="P710" s="80"/>
      <c r="Q710" s="80"/>
      <c r="R710" s="80"/>
      <c r="S710" s="80" t="str">
        <f>IF(All_2[[#This Row],[M.O.Date]]&lt;&gt;"","no","Yes")</f>
        <v>no</v>
      </c>
      <c r="T710" s="80" t="str">
        <f ca="1">IF(All_2[[#This Row],[Length.of.Stay]]&gt;364,"Yes","no")</f>
        <v>Yes</v>
      </c>
      <c r="U710" s="4">
        <v>41912</v>
      </c>
      <c r="V710" s="80">
        <f ca="1">_xlfn.IFS(All_2[[#This Row],[M.O.Date]] = FALSE,TODAY()-All_2[[#This Row],[Filled]],All_2[[#This Row],[Extant]] = "no",All_2[[#This Row],[M.O.Date]] - All_2[[#This Row],[Filled]])</f>
        <v>420</v>
      </c>
      <c r="W710" t="s">
        <v>980</v>
      </c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>
        <f t="shared" si="22"/>
        <v>2013</v>
      </c>
      <c r="AS710" s="6">
        <f t="shared" si="23"/>
        <v>8</v>
      </c>
    </row>
    <row r="711" spans="1:45">
      <c r="A711" t="s">
        <v>1792</v>
      </c>
      <c r="B711" t="s">
        <v>15</v>
      </c>
      <c r="C711" s="1">
        <v>506</v>
      </c>
      <c r="E711" s="97" t="s">
        <v>62</v>
      </c>
      <c r="F7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1" s="4">
        <v>41492</v>
      </c>
      <c r="H711" s="4">
        <v>41492</v>
      </c>
      <c r="I711" s="80">
        <f>All_2[[#This Row],[Filled]]-All_2[[#This Row],[Vacant]]</f>
        <v>0</v>
      </c>
      <c r="J711" t="s">
        <v>144</v>
      </c>
      <c r="P711" s="80"/>
      <c r="Q711" s="80"/>
      <c r="R711" s="80"/>
      <c r="S711" s="80" t="str">
        <f>IF(All_2[[#This Row],[M.O.Date]]&lt;&gt;"","no","Yes")</f>
        <v>Yes</v>
      </c>
      <c r="T711" s="80" t="str">
        <f ca="1">IF(All_2[[#This Row],[Length.of.Stay]]&gt;364,"Yes","no")</f>
        <v>Yes</v>
      </c>
      <c r="V711" s="80">
        <f ca="1">_xlfn.IFS(All_2[[#This Row],[M.O.Date]] = FALSE,TODAY()-All_2[[#This Row],[Filled]],All_2[[#This Row],[Extant]] = "no",All_2[[#This Row],[M.O.Date]] - All_2[[#This Row],[Filled]])</f>
        <v>2369</v>
      </c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>
        <v>1</v>
      </c>
      <c r="AJ711" s="6"/>
      <c r="AK711" s="6"/>
      <c r="AL711" s="6"/>
      <c r="AM711" s="6"/>
      <c r="AN711" s="6"/>
      <c r="AO711" s="6">
        <v>1</v>
      </c>
      <c r="AP711" s="6"/>
      <c r="AQ711" s="6"/>
      <c r="AR711" s="6">
        <f t="shared" si="22"/>
        <v>2013</v>
      </c>
      <c r="AS711" s="6">
        <f t="shared" si="23"/>
        <v>8</v>
      </c>
    </row>
    <row r="712" spans="1:45">
      <c r="A712" t="s">
        <v>1791</v>
      </c>
      <c r="B712" t="s">
        <v>15</v>
      </c>
      <c r="C712" s="1">
        <v>318</v>
      </c>
      <c r="E712" s="97" t="s">
        <v>62</v>
      </c>
      <c r="F7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2" s="4">
        <v>41492</v>
      </c>
      <c r="H712" s="4">
        <v>41492</v>
      </c>
      <c r="I712" s="80">
        <f>All_2[[#This Row],[Filled]]-All_2[[#This Row],[Vacant]]</f>
        <v>0</v>
      </c>
      <c r="J712" t="s">
        <v>144</v>
      </c>
      <c r="P712" s="80"/>
      <c r="Q712" s="80"/>
      <c r="R712" s="80"/>
      <c r="S712" s="80" t="str">
        <f>IF(All_2[[#This Row],[M.O.Date]]&lt;&gt;"","no","Yes")</f>
        <v>Yes</v>
      </c>
      <c r="T712" s="80" t="str">
        <f ca="1">IF(All_2[[#This Row],[Length.of.Stay]]&gt;364,"Yes","no")</f>
        <v>Yes</v>
      </c>
      <c r="V712" s="80">
        <f ca="1">_xlfn.IFS(All_2[[#This Row],[M.O.Date]] = FALSE,TODAY()-All_2[[#This Row],[Filled]],All_2[[#This Row],[Extant]] = "no",All_2[[#This Row],[M.O.Date]] - All_2[[#This Row],[Filled]])</f>
        <v>2369</v>
      </c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>
        <v>1</v>
      </c>
      <c r="AJ712" s="6"/>
      <c r="AK712" s="6"/>
      <c r="AL712" s="6"/>
      <c r="AM712" s="6">
        <v>1</v>
      </c>
      <c r="AN712" s="6"/>
      <c r="AO712" s="6"/>
      <c r="AP712" s="6"/>
      <c r="AQ712" s="6"/>
      <c r="AR712" s="6">
        <f t="shared" si="22"/>
        <v>2013</v>
      </c>
      <c r="AS712" s="6">
        <f t="shared" si="23"/>
        <v>8</v>
      </c>
    </row>
    <row r="713" spans="1:45">
      <c r="A713" t="s">
        <v>1790</v>
      </c>
      <c r="B713" t="s">
        <v>15</v>
      </c>
      <c r="C713" s="1">
        <v>512</v>
      </c>
      <c r="E713" s="97" t="s">
        <v>62</v>
      </c>
      <c r="F7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3" s="4">
        <v>41492</v>
      </c>
      <c r="H713" s="4">
        <v>41492</v>
      </c>
      <c r="I713" s="80">
        <f>All_2[[#This Row],[Filled]]-All_2[[#This Row],[Vacant]]</f>
        <v>0</v>
      </c>
      <c r="J713" t="s">
        <v>144</v>
      </c>
      <c r="P713" s="80"/>
      <c r="Q713" s="80"/>
      <c r="R713" s="80"/>
      <c r="S713" s="80" t="str">
        <f>IF(All_2[[#This Row],[M.O.Date]]&lt;&gt;"","no","Yes")</f>
        <v>no</v>
      </c>
      <c r="T713" s="80" t="str">
        <f ca="1">IF(All_2[[#This Row],[Length.of.Stay]]&gt;364,"Yes","no")</f>
        <v>Yes</v>
      </c>
      <c r="U713" s="4">
        <v>41912</v>
      </c>
      <c r="V713" s="80">
        <f ca="1">_xlfn.IFS(All_2[[#This Row],[M.O.Date]] = FALSE,TODAY()-All_2[[#This Row],[Filled]],All_2[[#This Row],[Extant]] = "no",All_2[[#This Row],[M.O.Date]] - All_2[[#This Row],[Filled]])</f>
        <v>420</v>
      </c>
      <c r="W713" t="s">
        <v>969</v>
      </c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>
        <f t="shared" si="22"/>
        <v>2013</v>
      </c>
      <c r="AS713" s="6">
        <f t="shared" si="23"/>
        <v>8</v>
      </c>
    </row>
    <row r="714" spans="1:45">
      <c r="A714" t="s">
        <v>1789</v>
      </c>
      <c r="B714" t="s">
        <v>15</v>
      </c>
      <c r="C714" s="1">
        <v>314</v>
      </c>
      <c r="E714" s="97" t="s">
        <v>695</v>
      </c>
      <c r="F7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4" s="4">
        <v>41492</v>
      </c>
      <c r="H714" s="4">
        <v>41492</v>
      </c>
      <c r="I714" s="80">
        <f>All_2[[#This Row],[Filled]]-All_2[[#This Row],[Vacant]]</f>
        <v>0</v>
      </c>
      <c r="J714" t="s">
        <v>144</v>
      </c>
      <c r="P714" s="80"/>
      <c r="Q714" s="80"/>
      <c r="R714" s="80"/>
      <c r="S714" s="80" t="str">
        <f>IF(All_2[[#This Row],[M.O.Date]]&lt;&gt;"","no","Yes")</f>
        <v>Yes</v>
      </c>
      <c r="T714" s="80" t="str">
        <f ca="1">IF(All_2[[#This Row],[Length.of.Stay]]&gt;364,"Yes","no")</f>
        <v>Yes</v>
      </c>
      <c r="V714" s="80">
        <f ca="1">_xlfn.IFS(All_2[[#This Row],[M.O.Date]] = FALSE,TODAY()-All_2[[#This Row],[Filled]],All_2[[#This Row],[Extant]] = "no",All_2[[#This Row],[M.O.Date]] - All_2[[#This Row],[Filled]])</f>
        <v>2369</v>
      </c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>
        <v>1</v>
      </c>
      <c r="AJ714" s="6"/>
      <c r="AK714" s="6"/>
      <c r="AL714" s="6"/>
      <c r="AM714" s="6"/>
      <c r="AN714" s="6"/>
      <c r="AO714" s="6">
        <v>1</v>
      </c>
      <c r="AP714" s="6"/>
      <c r="AQ714" s="6"/>
      <c r="AR714" s="6">
        <f t="shared" si="22"/>
        <v>2013</v>
      </c>
      <c r="AS714" s="6">
        <f t="shared" si="23"/>
        <v>8</v>
      </c>
    </row>
    <row r="715" spans="1:45">
      <c r="A715" t="s">
        <v>1788</v>
      </c>
      <c r="B715" t="s">
        <v>15</v>
      </c>
      <c r="C715" s="1">
        <v>323</v>
      </c>
      <c r="E715" s="97" t="s">
        <v>62</v>
      </c>
      <c r="F7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5" s="4">
        <v>41492</v>
      </c>
      <c r="H715" s="4">
        <v>41492</v>
      </c>
      <c r="I715" s="80">
        <f>All_2[[#This Row],[Filled]]-All_2[[#This Row],[Vacant]]</f>
        <v>0</v>
      </c>
      <c r="J715" t="s">
        <v>144</v>
      </c>
      <c r="P715" s="80"/>
      <c r="Q715" s="80"/>
      <c r="R715" s="80"/>
      <c r="S715" s="80" t="str">
        <f>IF(All_2[[#This Row],[M.O.Date]]&lt;&gt;"","no","Yes")</f>
        <v>Yes</v>
      </c>
      <c r="T715" s="80" t="str">
        <f ca="1">IF(All_2[[#This Row],[Length.of.Stay]]&gt;364,"Yes","no")</f>
        <v>Yes</v>
      </c>
      <c r="V715" s="80">
        <f ca="1">_xlfn.IFS(All_2[[#This Row],[M.O.Date]] = FALSE,TODAY()-All_2[[#This Row],[Filled]],All_2[[#This Row],[Extant]] = "no",All_2[[#This Row],[M.O.Date]] - All_2[[#This Row],[Filled]])</f>
        <v>2369</v>
      </c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>
        <v>1</v>
      </c>
      <c r="AJ715" s="6"/>
      <c r="AK715" s="6"/>
      <c r="AL715" s="6"/>
      <c r="AM715" s="6"/>
      <c r="AN715" s="6"/>
      <c r="AO715" s="6">
        <v>1</v>
      </c>
      <c r="AP715" s="6"/>
      <c r="AQ715" s="6"/>
      <c r="AR715" s="6">
        <f t="shared" si="22"/>
        <v>2013</v>
      </c>
      <c r="AS715" s="6">
        <f t="shared" si="23"/>
        <v>8</v>
      </c>
    </row>
    <row r="716" spans="1:45">
      <c r="A716" t="s">
        <v>1787</v>
      </c>
      <c r="B716" t="s">
        <v>15</v>
      </c>
      <c r="C716" s="1">
        <v>514</v>
      </c>
      <c r="E716" s="97" t="s">
        <v>695</v>
      </c>
      <c r="F7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6" s="4">
        <v>41492</v>
      </c>
      <c r="H716" s="4">
        <v>41492</v>
      </c>
      <c r="I716" s="80">
        <f>All_2[[#This Row],[Filled]]-All_2[[#This Row],[Vacant]]</f>
        <v>0</v>
      </c>
      <c r="J716" t="s">
        <v>144</v>
      </c>
      <c r="P716" s="80"/>
      <c r="Q716" s="80"/>
      <c r="R716" s="80"/>
      <c r="S716" s="80" t="str">
        <f>IF(All_2[[#This Row],[M.O.Date]]&lt;&gt;"","no","Yes")</f>
        <v>no</v>
      </c>
      <c r="T716" s="80" t="str">
        <f ca="1">IF(All_2[[#This Row],[Length.of.Stay]]&gt;364,"Yes","no")</f>
        <v>no</v>
      </c>
      <c r="U716" s="4">
        <v>41524</v>
      </c>
      <c r="V716" s="80">
        <f ca="1">_xlfn.IFS(All_2[[#This Row],[M.O.Date]] = FALSE,TODAY()-All_2[[#This Row],[Filled]],All_2[[#This Row],[Extant]] = "no",All_2[[#This Row],[M.O.Date]] - All_2[[#This Row],[Filled]])</f>
        <v>32</v>
      </c>
      <c r="W716" t="s">
        <v>971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>
        <f t="shared" si="22"/>
        <v>2013</v>
      </c>
      <c r="AS716" s="6">
        <f t="shared" si="23"/>
        <v>8</v>
      </c>
    </row>
    <row r="717" spans="1:45">
      <c r="A717" t="s">
        <v>1786</v>
      </c>
      <c r="B717" t="s">
        <v>15</v>
      </c>
      <c r="C717" s="1">
        <v>411</v>
      </c>
      <c r="E717" s="97" t="s">
        <v>62</v>
      </c>
      <c r="F7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7" s="4">
        <v>41492</v>
      </c>
      <c r="H717" s="4">
        <v>41492</v>
      </c>
      <c r="I717" s="80">
        <f>All_2[[#This Row],[Filled]]-All_2[[#This Row],[Vacant]]</f>
        <v>0</v>
      </c>
      <c r="J717" t="s">
        <v>144</v>
      </c>
      <c r="P717" s="80"/>
      <c r="Q717" s="80"/>
      <c r="R717" s="80"/>
      <c r="S717" s="80" t="str">
        <f>IF(All_2[[#This Row],[M.O.Date]]&lt;&gt;"","no","Yes")</f>
        <v>no</v>
      </c>
      <c r="T717" s="80" t="str">
        <f ca="1">IF(All_2[[#This Row],[Length.of.Stay]]&gt;364,"Yes","no")</f>
        <v>Yes</v>
      </c>
      <c r="U717" s="4">
        <v>41912</v>
      </c>
      <c r="V717" s="80">
        <f ca="1">_xlfn.IFS(All_2[[#This Row],[M.O.Date]] = FALSE,TODAY()-All_2[[#This Row],[Filled]],All_2[[#This Row],[Extant]] = "no",All_2[[#This Row],[M.O.Date]] - All_2[[#This Row],[Filled]])</f>
        <v>420</v>
      </c>
      <c r="W717" t="s">
        <v>969</v>
      </c>
      <c r="X717" s="6"/>
      <c r="Y717" s="6">
        <v>1</v>
      </c>
      <c r="Z717" s="6"/>
      <c r="AA717" s="6"/>
      <c r="AB717" s="6"/>
      <c r="AC717" s="6">
        <v>1</v>
      </c>
      <c r="AD717" s="6"/>
      <c r="AE717" s="6"/>
      <c r="AF717" s="6"/>
      <c r="AG717" s="6">
        <v>1</v>
      </c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>
        <f t="shared" si="22"/>
        <v>2013</v>
      </c>
      <c r="AS717" s="6">
        <f t="shared" si="23"/>
        <v>8</v>
      </c>
    </row>
    <row r="718" spans="1:45">
      <c r="A718" t="s">
        <v>1785</v>
      </c>
      <c r="B718" t="s">
        <v>15</v>
      </c>
      <c r="C718" s="1">
        <v>409</v>
      </c>
      <c r="E718" s="97" t="s">
        <v>62</v>
      </c>
      <c r="F7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8" s="4">
        <v>41492</v>
      </c>
      <c r="H718" s="4">
        <v>41492</v>
      </c>
      <c r="I718" s="80">
        <f>All_2[[#This Row],[Filled]]-All_2[[#This Row],[Vacant]]</f>
        <v>0</v>
      </c>
      <c r="J718" t="s">
        <v>144</v>
      </c>
      <c r="P718" s="80"/>
      <c r="Q718" s="80"/>
      <c r="R718" s="80"/>
      <c r="S718" s="80" t="str">
        <f>IF(All_2[[#This Row],[M.O.Date]]&lt;&gt;"","no","Yes")</f>
        <v>no</v>
      </c>
      <c r="T718" s="80" t="str">
        <f ca="1">IF(All_2[[#This Row],[Length.of.Stay]]&gt;364,"Yes","no")</f>
        <v>Yes</v>
      </c>
      <c r="U718" s="4">
        <v>42490</v>
      </c>
      <c r="V718" s="80">
        <f ca="1">_xlfn.IFS(All_2[[#This Row],[M.O.Date]] = FALSE,TODAY()-All_2[[#This Row],[Filled]],All_2[[#This Row],[Extant]] = "no",All_2[[#This Row],[M.O.Date]] - All_2[[#This Row],[Filled]])</f>
        <v>998</v>
      </c>
      <c r="W718" t="s">
        <v>980</v>
      </c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>
        <f t="shared" si="22"/>
        <v>2013</v>
      </c>
      <c r="AS718" s="6">
        <f t="shared" si="23"/>
        <v>8</v>
      </c>
    </row>
    <row r="719" spans="1:45">
      <c r="A719" t="s">
        <v>1784</v>
      </c>
      <c r="B719" t="s">
        <v>15</v>
      </c>
      <c r="C719" s="1">
        <v>304</v>
      </c>
      <c r="E719" s="97" t="s">
        <v>62</v>
      </c>
      <c r="F7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19" s="4">
        <v>41492</v>
      </c>
      <c r="H719" s="4">
        <v>41492</v>
      </c>
      <c r="I719" s="80">
        <f>All_2[[#This Row],[Filled]]-All_2[[#This Row],[Vacant]]</f>
        <v>0</v>
      </c>
      <c r="J719" t="s">
        <v>144</v>
      </c>
      <c r="P719" s="80"/>
      <c r="Q719" s="80"/>
      <c r="R719" s="80"/>
      <c r="S719" s="80" t="str">
        <f>IF(All_2[[#This Row],[M.O.Date]]&lt;&gt;"","no","Yes")</f>
        <v>no</v>
      </c>
      <c r="T719" s="80" t="str">
        <f ca="1">IF(All_2[[#This Row],[Length.of.Stay]]&gt;364,"Yes","no")</f>
        <v>Yes</v>
      </c>
      <c r="U719" s="4">
        <v>42277</v>
      </c>
      <c r="V719" s="80">
        <f ca="1">_xlfn.IFS(All_2[[#This Row],[M.O.Date]] = FALSE,TODAY()-All_2[[#This Row],[Filled]],All_2[[#This Row],[Extant]] = "no",All_2[[#This Row],[M.O.Date]] - All_2[[#This Row],[Filled]])</f>
        <v>785</v>
      </c>
      <c r="W719" t="s">
        <v>969</v>
      </c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>
        <f t="shared" si="22"/>
        <v>2013</v>
      </c>
      <c r="AS719" s="6">
        <f t="shared" si="23"/>
        <v>8</v>
      </c>
    </row>
    <row r="720" spans="1:45">
      <c r="A720" t="s">
        <v>1783</v>
      </c>
      <c r="B720" t="s">
        <v>15</v>
      </c>
      <c r="C720" s="1">
        <v>325</v>
      </c>
      <c r="E720" s="97" t="s">
        <v>826</v>
      </c>
      <c r="F7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20" s="4">
        <v>41492</v>
      </c>
      <c r="H720" s="4">
        <v>41492</v>
      </c>
      <c r="I720" s="80">
        <f>All_2[[#This Row],[Filled]]-All_2[[#This Row],[Vacant]]</f>
        <v>0</v>
      </c>
      <c r="J720" t="s">
        <v>144</v>
      </c>
      <c r="P720" s="80"/>
      <c r="Q720" s="80"/>
      <c r="R720" s="80"/>
      <c r="S720" s="80" t="str">
        <f>IF(All_2[[#This Row],[M.O.Date]]&lt;&gt;"","no","Yes")</f>
        <v>no</v>
      </c>
      <c r="T720" s="80" t="str">
        <f ca="1">IF(All_2[[#This Row],[Length.of.Stay]]&gt;364,"Yes","no")</f>
        <v>Yes</v>
      </c>
      <c r="U720" s="4">
        <v>42400</v>
      </c>
      <c r="V720" s="80">
        <f ca="1">_xlfn.IFS(All_2[[#This Row],[M.O.Date]] = FALSE,TODAY()-All_2[[#This Row],[Filled]],All_2[[#This Row],[Extant]] = "no",All_2[[#This Row],[M.O.Date]] - All_2[[#This Row],[Filled]])</f>
        <v>908</v>
      </c>
      <c r="W720" t="s">
        <v>969</v>
      </c>
      <c r="X720" s="6"/>
      <c r="Y720" s="6"/>
      <c r="Z720" s="6"/>
      <c r="AA720" s="6"/>
      <c r="AB720" s="6"/>
      <c r="AC720" s="6"/>
      <c r="AD720" s="6"/>
      <c r="AE720" s="6"/>
      <c r="AF720" s="6"/>
      <c r="AG720" s="6">
        <v>1</v>
      </c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>
        <f t="shared" si="22"/>
        <v>2013</v>
      </c>
      <c r="AS720" s="6">
        <f t="shared" si="23"/>
        <v>8</v>
      </c>
    </row>
    <row r="721" spans="1:45">
      <c r="A721" t="s">
        <v>1782</v>
      </c>
      <c r="B721" t="s">
        <v>15</v>
      </c>
      <c r="C721" s="1">
        <v>405</v>
      </c>
      <c r="E721" s="97" t="s">
        <v>62</v>
      </c>
      <c r="F7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21" s="4">
        <v>41492</v>
      </c>
      <c r="H721" s="4">
        <v>41492</v>
      </c>
      <c r="I721" s="80">
        <f>All_2[[#This Row],[Filled]]-All_2[[#This Row],[Vacant]]</f>
        <v>0</v>
      </c>
      <c r="J721" t="s">
        <v>144</v>
      </c>
      <c r="P721" s="80"/>
      <c r="Q721" s="80"/>
      <c r="R721" s="80"/>
      <c r="S721" s="80" t="str">
        <f>IF(All_2[[#This Row],[M.O.Date]]&lt;&gt;"","no","Yes")</f>
        <v>no</v>
      </c>
      <c r="T721" s="80" t="str">
        <f ca="1">IF(All_2[[#This Row],[Length.of.Stay]]&gt;364,"Yes","no")</f>
        <v>Yes</v>
      </c>
      <c r="U721" s="4">
        <v>41912</v>
      </c>
      <c r="V721" s="80">
        <f ca="1">_xlfn.IFS(All_2[[#This Row],[M.O.Date]] = FALSE,TODAY()-All_2[[#This Row],[Filled]],All_2[[#This Row],[Extant]] = "no",All_2[[#This Row],[M.O.Date]] - All_2[[#This Row],[Filled]])</f>
        <v>420</v>
      </c>
      <c r="W721" t="s">
        <v>1003</v>
      </c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>
        <f t="shared" si="22"/>
        <v>2013</v>
      </c>
      <c r="AS721" s="6">
        <f t="shared" si="23"/>
        <v>8</v>
      </c>
    </row>
    <row r="722" spans="1:45">
      <c r="A722" t="s">
        <v>1781</v>
      </c>
      <c r="B722" t="s">
        <v>15</v>
      </c>
      <c r="C722" s="1">
        <v>421</v>
      </c>
      <c r="E722" s="97" t="s">
        <v>695</v>
      </c>
      <c r="F7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22" s="4">
        <v>41492</v>
      </c>
      <c r="H722" s="4">
        <v>41492</v>
      </c>
      <c r="I722" s="80">
        <f>All_2[[#This Row],[Filled]]-All_2[[#This Row],[Vacant]]</f>
        <v>0</v>
      </c>
      <c r="J722" t="s">
        <v>144</v>
      </c>
      <c r="P722" s="80"/>
      <c r="Q722" s="80"/>
      <c r="R722" s="80"/>
      <c r="S722" s="80" t="str">
        <f>IF(All_2[[#This Row],[M.O.Date]]&lt;&gt;"","no","Yes")</f>
        <v>no</v>
      </c>
      <c r="T722" s="80" t="str">
        <f ca="1">IF(All_2[[#This Row],[Length.of.Stay]]&gt;364,"Yes","no")</f>
        <v>no</v>
      </c>
      <c r="U722" s="4">
        <v>41790</v>
      </c>
      <c r="V722" s="80">
        <f ca="1">_xlfn.IFS(All_2[[#This Row],[M.O.Date]] = FALSE,TODAY()-All_2[[#This Row],[Filled]],All_2[[#This Row],[Extant]] = "no",All_2[[#This Row],[M.O.Date]] - All_2[[#This Row],[Filled]])</f>
        <v>298</v>
      </c>
      <c r="W722" t="s">
        <v>125</v>
      </c>
      <c r="X722" s="6"/>
      <c r="Y722" s="6"/>
      <c r="Z722" s="6"/>
      <c r="AA722" s="6"/>
      <c r="AB722" s="6"/>
      <c r="AC722" s="6"/>
      <c r="AD722" s="6"/>
      <c r="AE722" s="6"/>
      <c r="AF722" s="6"/>
      <c r="AG722" s="6">
        <v>1</v>
      </c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>
        <f t="shared" si="22"/>
        <v>2013</v>
      </c>
      <c r="AS722" s="6">
        <f t="shared" si="23"/>
        <v>8</v>
      </c>
    </row>
    <row r="723" spans="1:45">
      <c r="A723" t="s">
        <v>1780</v>
      </c>
      <c r="B723" t="s">
        <v>26</v>
      </c>
      <c r="C723" s="1">
        <v>111</v>
      </c>
      <c r="E723" s="97" t="s">
        <v>966</v>
      </c>
      <c r="F7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23" s="4">
        <v>41455</v>
      </c>
      <c r="H723" s="4">
        <v>41487</v>
      </c>
      <c r="I723" s="80">
        <f>All_2[[#This Row],[Filled]]-All_2[[#This Row],[Vacant]]</f>
        <v>32</v>
      </c>
      <c r="J723" t="s">
        <v>144</v>
      </c>
      <c r="P723" s="80"/>
      <c r="Q723" s="80"/>
      <c r="R723" s="80"/>
      <c r="S723" s="80" t="str">
        <f>IF(All_2[[#This Row],[M.O.Date]]&lt;&gt;"","no","Yes")</f>
        <v>no</v>
      </c>
      <c r="T723" s="80" t="str">
        <f ca="1">IF(All_2[[#This Row],[Length.of.Stay]]&gt;364,"Yes","no")</f>
        <v>Yes</v>
      </c>
      <c r="U723" s="4">
        <v>43799</v>
      </c>
      <c r="V723" s="80">
        <f ca="1">_xlfn.IFS(All_2[[#This Row],[M.O.Date]] = FALSE,TODAY()-All_2[[#This Row],[Filled]],All_2[[#This Row],[Extant]] = "no",All_2[[#This Row],[M.O.Date]] - All_2[[#This Row],[Filled]])</f>
        <v>2312</v>
      </c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>
        <v>1</v>
      </c>
      <c r="AI723" s="6"/>
      <c r="AJ723" s="6"/>
      <c r="AK723" s="6"/>
      <c r="AL723" s="6"/>
      <c r="AM723" s="6">
        <v>1</v>
      </c>
      <c r="AN723" s="6"/>
      <c r="AO723" s="6"/>
      <c r="AP723" s="6"/>
      <c r="AQ723" s="6"/>
      <c r="AR723" s="6">
        <f t="shared" si="22"/>
        <v>2013</v>
      </c>
      <c r="AS723" s="6">
        <f t="shared" si="23"/>
        <v>8</v>
      </c>
    </row>
    <row r="724" spans="1:45">
      <c r="A724" t="s">
        <v>1779</v>
      </c>
      <c r="B724" t="s">
        <v>832</v>
      </c>
      <c r="C724" s="1" t="s">
        <v>957</v>
      </c>
      <c r="E724" s="97" t="s">
        <v>833</v>
      </c>
      <c r="F7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24" s="4">
        <v>41458</v>
      </c>
      <c r="H724" s="4">
        <v>41487</v>
      </c>
      <c r="I724" s="80">
        <f>All_2[[#This Row],[Filled]]-All_2[[#This Row],[Vacant]]</f>
        <v>29</v>
      </c>
      <c r="J724" t="s">
        <v>1634</v>
      </c>
      <c r="N724" s="4">
        <v>41394</v>
      </c>
      <c r="O724" s="4">
        <v>41443</v>
      </c>
      <c r="P724" s="80">
        <f>All_2[[#This Row],[Filled]] - All_2[[#This Row],[Interview.Date]]</f>
        <v>44</v>
      </c>
      <c r="Q724" s="80">
        <f>All_2[[#This Row],[Filled]]-All_2[[#This Row],[Date.Received]]</f>
        <v>93</v>
      </c>
      <c r="R724" s="80">
        <f>All_2[[#This Row],[Days]] - All_2[[#This Row],[Interview.to.Move.in]]</f>
        <v>-15</v>
      </c>
      <c r="S724" s="80" t="str">
        <f>IF(All_2[[#This Row],[M.O.Date]]&lt;&gt;"","no","Yes")</f>
        <v>no</v>
      </c>
      <c r="T724" s="80" t="str">
        <f ca="1">IF(All_2[[#This Row],[Length.of.Stay]]&gt;364,"Yes","no")</f>
        <v>Yes</v>
      </c>
      <c r="U724" s="4">
        <v>43434</v>
      </c>
      <c r="V724" s="80">
        <f ca="1">_xlfn.IFS(All_2[[#This Row],[M.O.Date]] = FALSE,TODAY()-All_2[[#This Row],[Filled]],All_2[[#This Row],[Extant]] = "no",All_2[[#This Row],[M.O.Date]] - All_2[[#This Row],[Filled]])</f>
        <v>1947</v>
      </c>
      <c r="W724" t="s">
        <v>971</v>
      </c>
      <c r="X724" s="6"/>
      <c r="Y724" s="6">
        <v>1</v>
      </c>
      <c r="Z724" s="6"/>
      <c r="AA724" s="6"/>
      <c r="AB724" s="6"/>
      <c r="AC724" s="6"/>
      <c r="AD724" s="6">
        <v>1</v>
      </c>
      <c r="AE724" s="6"/>
      <c r="AF724" s="6"/>
      <c r="AG724" s="6"/>
      <c r="AH724" s="6"/>
      <c r="AI724" s="6">
        <v>1</v>
      </c>
      <c r="AJ724" s="6"/>
      <c r="AK724" s="6"/>
      <c r="AL724" s="6"/>
      <c r="AM724" s="6"/>
      <c r="AN724" s="6"/>
      <c r="AO724" s="6">
        <v>1</v>
      </c>
      <c r="AP724" s="6"/>
      <c r="AQ724" s="6"/>
      <c r="AR724" s="6">
        <f t="shared" si="22"/>
        <v>2013</v>
      </c>
      <c r="AS724" s="6">
        <f t="shared" si="23"/>
        <v>8</v>
      </c>
    </row>
    <row r="725" spans="1:45">
      <c r="A725" t="s">
        <v>1778</v>
      </c>
      <c r="B725" t="s">
        <v>832</v>
      </c>
      <c r="C725" s="1" t="s">
        <v>951</v>
      </c>
      <c r="E725" s="97" t="s">
        <v>718</v>
      </c>
      <c r="F7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25" s="4">
        <v>41458</v>
      </c>
      <c r="H725" s="4">
        <v>41487</v>
      </c>
      <c r="I725" s="80">
        <f>All_2[[#This Row],[Filled]]-All_2[[#This Row],[Vacant]]</f>
        <v>29</v>
      </c>
      <c r="J725" t="s">
        <v>1033</v>
      </c>
      <c r="K725" t="s">
        <v>143</v>
      </c>
      <c r="L725" t="s">
        <v>1416</v>
      </c>
      <c r="M725" t="s">
        <v>1415</v>
      </c>
      <c r="N725" s="4"/>
      <c r="O725" s="4">
        <v>41389</v>
      </c>
      <c r="P725" s="80">
        <f>All_2[[#This Row],[Filled]] - All_2[[#This Row],[Interview.Date]]</f>
        <v>98</v>
      </c>
      <c r="Q725" s="80"/>
      <c r="R725" s="80">
        <f>All_2[[#This Row],[Days]] - All_2[[#This Row],[Interview.to.Move.in]]</f>
        <v>-69</v>
      </c>
      <c r="S725" s="80" t="str">
        <f>IF(All_2[[#This Row],[M.O.Date]]&lt;&gt;"","no","Yes")</f>
        <v>no</v>
      </c>
      <c r="T725" s="80" t="str">
        <f ca="1">IF(All_2[[#This Row],[Length.of.Stay]]&gt;364,"Yes","no")</f>
        <v>Yes</v>
      </c>
      <c r="U725" s="4">
        <v>42613</v>
      </c>
      <c r="V725" s="80">
        <f ca="1">_xlfn.IFS(All_2[[#This Row],[M.O.Date]] = FALSE,TODAY()-All_2[[#This Row],[Filled]],All_2[[#This Row],[Extant]] = "no",All_2[[#This Row],[M.O.Date]] - All_2[[#This Row],[Filled]])</f>
        <v>1126</v>
      </c>
      <c r="W725" t="s">
        <v>969</v>
      </c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>
        <f t="shared" si="22"/>
        <v>2013</v>
      </c>
      <c r="AS725" s="6">
        <f t="shared" si="23"/>
        <v>8</v>
      </c>
    </row>
    <row r="726" spans="1:45">
      <c r="A726" t="s">
        <v>1777</v>
      </c>
      <c r="B726" t="s">
        <v>37</v>
      </c>
      <c r="C726" s="1">
        <v>303</v>
      </c>
      <c r="D726" s="1">
        <v>3210</v>
      </c>
      <c r="E726" s="97" t="s">
        <v>695</v>
      </c>
      <c r="F7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26" s="4">
        <v>41455</v>
      </c>
      <c r="H726" s="4">
        <v>41478</v>
      </c>
      <c r="I726" s="80">
        <f>All_2[[#This Row],[Filled]]-All_2[[#This Row],[Vacant]]</f>
        <v>23</v>
      </c>
      <c r="J726" t="s">
        <v>144</v>
      </c>
      <c r="K726" s="89"/>
      <c r="L726" s="89"/>
      <c r="N726" s="89"/>
      <c r="O726" s="89"/>
      <c r="P726" s="80"/>
      <c r="Q726" s="80"/>
      <c r="R726" s="80"/>
      <c r="S726" s="80" t="str">
        <f>IF(All_2[[#This Row],[M.O.Date]]&lt;&gt;"","no","Yes")</f>
        <v>no</v>
      </c>
      <c r="T726" s="80" t="str">
        <f ca="1">IF(All_2[[#This Row],[Length.of.Stay]]&gt;364,"Yes","no")</f>
        <v>no</v>
      </c>
      <c r="U726" s="4">
        <v>41790</v>
      </c>
      <c r="V726" s="80">
        <f ca="1">_xlfn.IFS(All_2[[#This Row],[M.O.Date]] = FALSE,TODAY()-All_2[[#This Row],[Filled]],All_2[[#This Row],[Extant]] = "no",All_2[[#This Row],[M.O.Date]] - All_2[[#This Row],[Filled]])</f>
        <v>312</v>
      </c>
      <c r="W726" t="s">
        <v>1003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>
        <f t="shared" si="22"/>
        <v>2013</v>
      </c>
      <c r="AS726" s="6">
        <f t="shared" si="23"/>
        <v>7</v>
      </c>
    </row>
    <row r="727" spans="1:45">
      <c r="A727" t="s">
        <v>1776</v>
      </c>
      <c r="B727" t="s">
        <v>1151</v>
      </c>
      <c r="C727" s="129">
        <v>104</v>
      </c>
      <c r="D727" s="129"/>
      <c r="E727" s="97" t="s">
        <v>833</v>
      </c>
      <c r="F727" s="80" t="s">
        <v>1150</v>
      </c>
      <c r="G727" s="4">
        <v>41425</v>
      </c>
      <c r="H727" s="4">
        <v>41471</v>
      </c>
      <c r="I727" s="80">
        <f>All_2[[#This Row],[Filled]]-All_2[[#This Row],[Vacant]]</f>
        <v>46</v>
      </c>
      <c r="J727" t="s">
        <v>144</v>
      </c>
      <c r="P727" s="80"/>
      <c r="Q727" s="80"/>
      <c r="R727" s="80"/>
      <c r="S727" s="80" t="s">
        <v>8</v>
      </c>
      <c r="T727" s="80" t="s">
        <v>348</v>
      </c>
      <c r="V727" s="80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>
        <v>1</v>
      </c>
      <c r="AJ727" s="6"/>
      <c r="AK727" s="6"/>
      <c r="AL727" s="6"/>
      <c r="AM727" s="6"/>
      <c r="AN727" s="6"/>
      <c r="AO727" s="6">
        <v>1</v>
      </c>
      <c r="AP727" s="6"/>
      <c r="AQ727" s="6"/>
      <c r="AR727" s="6">
        <f t="shared" si="22"/>
        <v>2013</v>
      </c>
      <c r="AS727" s="6">
        <f t="shared" si="23"/>
        <v>7</v>
      </c>
    </row>
    <row r="728" spans="1:45">
      <c r="A728" t="s">
        <v>1775</v>
      </c>
      <c r="B728" t="s">
        <v>830</v>
      </c>
      <c r="C728" s="1">
        <v>319</v>
      </c>
      <c r="E728" s="97" t="s">
        <v>144</v>
      </c>
      <c r="F7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28" s="4">
        <v>41425</v>
      </c>
      <c r="H728" s="4">
        <v>41470</v>
      </c>
      <c r="I728" s="80">
        <f>All_2[[#This Row],[Filled]]-All_2[[#This Row],[Vacant]]</f>
        <v>45</v>
      </c>
      <c r="J728" t="s">
        <v>144</v>
      </c>
      <c r="L728" t="s">
        <v>144</v>
      </c>
      <c r="N728" s="4"/>
      <c r="O728" s="4"/>
      <c r="P728" s="80"/>
      <c r="Q728" s="80"/>
      <c r="R728" s="80"/>
      <c r="S728" s="80" t="str">
        <f>IF(All_2[[#This Row],[M.O.Date]]&lt;&gt;"","no","Yes")</f>
        <v>no</v>
      </c>
      <c r="T728" s="80" t="str">
        <f ca="1">IF(All_2[[#This Row],[Length.of.Stay]]&gt;364,"Yes","no")</f>
        <v>no</v>
      </c>
      <c r="U728" s="4">
        <v>41670</v>
      </c>
      <c r="V728" s="80">
        <f ca="1">_xlfn.IFS(All_2[[#This Row],[M.O.Date]] = FALSE,TODAY()-All_2[[#This Row],[Filled]],All_2[[#This Row],[Extant]] = "no",All_2[[#This Row],[M.O.Date]] - All_2[[#This Row],[Filled]])</f>
        <v>200</v>
      </c>
      <c r="W728" t="s">
        <v>971</v>
      </c>
      <c r="X728" s="6"/>
      <c r="Y728" s="6">
        <v>1</v>
      </c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>
        <f t="shared" si="22"/>
        <v>2013</v>
      </c>
      <c r="AS728" s="6">
        <f t="shared" si="23"/>
        <v>7</v>
      </c>
    </row>
    <row r="729" spans="1:45">
      <c r="A729" t="s">
        <v>1774</v>
      </c>
      <c r="B729" t="s">
        <v>1151</v>
      </c>
      <c r="C729" s="1">
        <v>103</v>
      </c>
      <c r="E729" s="97" t="s">
        <v>718</v>
      </c>
      <c r="F729" s="80" t="s">
        <v>1150</v>
      </c>
      <c r="G729" s="4">
        <v>41455</v>
      </c>
      <c r="H729" s="4">
        <v>41470</v>
      </c>
      <c r="I729" s="80">
        <f>All_2[[#This Row],[Filled]]-All_2[[#This Row],[Vacant]]</f>
        <v>15</v>
      </c>
      <c r="J729" t="s">
        <v>144</v>
      </c>
      <c r="P729" s="80"/>
      <c r="Q729" s="80"/>
      <c r="R729" s="80"/>
      <c r="S729" s="80" t="str">
        <f>IF(All_2[[#This Row],[M.O.Date]]&lt;&gt;"","no","Yes")</f>
        <v>no</v>
      </c>
      <c r="T729" s="80" t="str">
        <f ca="1">IF(All_2[[#This Row],[Length.of.Stay]]&gt;364,"Yes","no")</f>
        <v>Yes</v>
      </c>
      <c r="U729" s="4">
        <v>43008</v>
      </c>
      <c r="V729" s="80">
        <f ca="1">_xlfn.IFS(All_2[[#This Row],[M.O.Date]] = FALSE,TODAY()-All_2[[#This Row],[Filled]],All_2[[#This Row],[Extant]] = "no",All_2[[#This Row],[M.O.Date]] - All_2[[#This Row],[Filled]])</f>
        <v>1538</v>
      </c>
      <c r="W729" t="s">
        <v>969</v>
      </c>
      <c r="X729" s="6"/>
      <c r="Y729" s="6">
        <v>1</v>
      </c>
      <c r="Z729" s="6"/>
      <c r="AA729" s="6"/>
      <c r="AB729" s="6"/>
      <c r="AC729" s="6"/>
      <c r="AD729" s="6"/>
      <c r="AE729" s="6">
        <v>1</v>
      </c>
      <c r="AF729" s="6"/>
      <c r="AG729" s="6"/>
      <c r="AH729" s="6"/>
      <c r="AI729" s="6">
        <v>1</v>
      </c>
      <c r="AJ729" s="6"/>
      <c r="AK729" s="6"/>
      <c r="AL729" s="6"/>
      <c r="AM729" s="6"/>
      <c r="AN729" s="6"/>
      <c r="AO729" s="6">
        <v>1</v>
      </c>
      <c r="AP729" s="6"/>
      <c r="AQ729" s="6"/>
      <c r="AR729" s="6">
        <f t="shared" si="22"/>
        <v>2013</v>
      </c>
      <c r="AS729" s="6">
        <f t="shared" si="23"/>
        <v>7</v>
      </c>
    </row>
    <row r="730" spans="1:45">
      <c r="A730" t="s">
        <v>1773</v>
      </c>
      <c r="B730" t="s">
        <v>821</v>
      </c>
      <c r="C730" s="1">
        <v>1501</v>
      </c>
      <c r="E730" s="97" t="s">
        <v>718</v>
      </c>
      <c r="F7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30" s="4">
        <v>41425</v>
      </c>
      <c r="H730" s="4">
        <v>41465</v>
      </c>
      <c r="I730" s="80">
        <f>All_2[[#This Row],[Filled]]-All_2[[#This Row],[Vacant]]</f>
        <v>40</v>
      </c>
      <c r="J730" t="s">
        <v>1033</v>
      </c>
      <c r="K730" t="s">
        <v>143</v>
      </c>
      <c r="L730" t="s">
        <v>1416</v>
      </c>
      <c r="M730" t="s">
        <v>1415</v>
      </c>
      <c r="N730" s="4"/>
      <c r="O730" s="4">
        <v>41395</v>
      </c>
      <c r="P730" s="80">
        <f>All_2[[#This Row],[Filled]] - All_2[[#This Row],[Interview.Date]]</f>
        <v>70</v>
      </c>
      <c r="Q730" s="80"/>
      <c r="R730" s="80">
        <f>All_2[[#This Row],[Days]] - All_2[[#This Row],[Interview.to.Move.in]]</f>
        <v>-30</v>
      </c>
      <c r="S730" s="80" t="str">
        <f>IF(All_2[[#This Row],[M.O.Date]]&lt;&gt;"","no","Yes")</f>
        <v>no</v>
      </c>
      <c r="T730" s="80" t="str">
        <f ca="1">IF(All_2[[#This Row],[Length.of.Stay]]&gt;364,"Yes","no")</f>
        <v>Yes</v>
      </c>
      <c r="U730" s="4">
        <v>43251</v>
      </c>
      <c r="V730" s="80">
        <f ca="1">_xlfn.IFS(All_2[[#This Row],[M.O.Date]] = FALSE,TODAY()-All_2[[#This Row],[Filled]],All_2[[#This Row],[Extant]] = "no",All_2[[#This Row],[M.O.Date]] - All_2[[#This Row],[Filled]])</f>
        <v>1786</v>
      </c>
      <c r="W730" t="s">
        <v>969</v>
      </c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>
        <v>1</v>
      </c>
      <c r="AJ730" s="6"/>
      <c r="AK730" s="6"/>
      <c r="AL730" s="6"/>
      <c r="AM730" s="6">
        <v>1</v>
      </c>
      <c r="AN730" s="6"/>
      <c r="AO730" s="6"/>
      <c r="AP730" s="6"/>
      <c r="AQ730" s="6">
        <v>1</v>
      </c>
      <c r="AR730" s="6">
        <f t="shared" si="22"/>
        <v>2013</v>
      </c>
      <c r="AS730" s="6">
        <f t="shared" si="23"/>
        <v>7</v>
      </c>
    </row>
    <row r="731" spans="1:45">
      <c r="A731" t="s">
        <v>1772</v>
      </c>
      <c r="B731" t="s">
        <v>993</v>
      </c>
      <c r="C731" s="1">
        <v>207</v>
      </c>
      <c r="E731" s="97" t="s">
        <v>144</v>
      </c>
      <c r="F7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31" s="4">
        <v>41425</v>
      </c>
      <c r="H731" s="4">
        <v>41463</v>
      </c>
      <c r="I731" s="80">
        <f>All_2[[#This Row],[Filled]]-All_2[[#This Row],[Vacant]]</f>
        <v>38</v>
      </c>
      <c r="J731" t="s">
        <v>144</v>
      </c>
      <c r="N731" s="4"/>
      <c r="O731" s="4"/>
      <c r="P731" s="80"/>
      <c r="Q731" s="80"/>
      <c r="R731" s="80"/>
      <c r="S731" s="80" t="str">
        <f>IF(All_2[[#This Row],[M.O.Date]]&lt;&gt;"","no","Yes")</f>
        <v>no</v>
      </c>
      <c r="T731" s="80" t="str">
        <f ca="1">IF(All_2[[#This Row],[Length.of.Stay]]&gt;364,"Yes","no")</f>
        <v>Yes</v>
      </c>
      <c r="U731" s="4">
        <v>41912</v>
      </c>
      <c r="V731" s="80">
        <f ca="1">_xlfn.IFS(All_2[[#This Row],[M.O.Date]] = FALSE,TODAY()-All_2[[#This Row],[Filled]],All_2[[#This Row],[Extant]] = "no",All_2[[#This Row],[M.O.Date]] - All_2[[#This Row],[Filled]])</f>
        <v>449</v>
      </c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>
        <f t="shared" si="22"/>
        <v>2013</v>
      </c>
      <c r="AS731" s="6">
        <f t="shared" si="23"/>
        <v>7</v>
      </c>
    </row>
    <row r="732" spans="1:45">
      <c r="A732" t="s">
        <v>1423</v>
      </c>
      <c r="B732" t="s">
        <v>1151</v>
      </c>
      <c r="C732" s="1">
        <v>108</v>
      </c>
      <c r="E732" s="97" t="s">
        <v>833</v>
      </c>
      <c r="F732" s="80" t="s">
        <v>1150</v>
      </c>
      <c r="G732" s="4">
        <v>41425</v>
      </c>
      <c r="H732" s="4">
        <v>41457</v>
      </c>
      <c r="I732" s="80">
        <f>All_2[[#This Row],[Filled]]-All_2[[#This Row],[Vacant]]</f>
        <v>32</v>
      </c>
      <c r="J732" t="s">
        <v>144</v>
      </c>
      <c r="P732" s="80"/>
      <c r="Q732" s="80"/>
      <c r="R732" s="80"/>
      <c r="S732" s="80" t="str">
        <f>IF(All_2[[#This Row],[M.O.Date]]&lt;&gt;"","no","Yes")</f>
        <v>no</v>
      </c>
      <c r="T732" s="80" t="str">
        <f ca="1">IF(All_2[[#This Row],[Length.of.Stay]]&gt;364,"Yes","no")</f>
        <v>Yes</v>
      </c>
      <c r="U732" s="4">
        <v>42766</v>
      </c>
      <c r="V732" s="80">
        <f ca="1">_xlfn.IFS(All_2[[#This Row],[M.O.Date]] = FALSE,TODAY()-All_2[[#This Row],[Filled]],All_2[[#This Row],[Extant]] = "no",All_2[[#This Row],[M.O.Date]] - All_2[[#This Row],[Filled]])</f>
        <v>1309</v>
      </c>
      <c r="W732" t="s">
        <v>980</v>
      </c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>
        <f t="shared" si="22"/>
        <v>2013</v>
      </c>
      <c r="AS732" s="6">
        <f t="shared" si="23"/>
        <v>7</v>
      </c>
    </row>
    <row r="733" spans="1:45" ht="15.75" thickBot="1">
      <c r="A733" s="21" t="s">
        <v>1771</v>
      </c>
      <c r="B733" t="s">
        <v>26</v>
      </c>
      <c r="C733" s="117">
        <v>106</v>
      </c>
      <c r="D733" s="117"/>
      <c r="E733" s="130" t="s">
        <v>966</v>
      </c>
      <c r="F7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33" s="116">
        <v>41364</v>
      </c>
      <c r="H733" s="116">
        <v>41456</v>
      </c>
      <c r="I733" s="80">
        <f>All_2[[#This Row],[Filled]]-All_2[[#This Row],[Vacant]]</f>
        <v>92</v>
      </c>
      <c r="J733" s="21" t="s">
        <v>144</v>
      </c>
      <c r="K733" s="21"/>
      <c r="L733" s="21"/>
      <c r="N733" s="21"/>
      <c r="O733" s="21"/>
      <c r="P733" s="80"/>
      <c r="Q733" s="80"/>
      <c r="R733" s="80"/>
      <c r="S733" s="80" t="str">
        <f>IF(All_2[[#This Row],[M.O.Date]]&lt;&gt;"","no","Yes")</f>
        <v>no</v>
      </c>
      <c r="T733" s="80" t="str">
        <f ca="1">IF(All_2[[#This Row],[Length.of.Stay]]&gt;364,"Yes","no")</f>
        <v>Yes</v>
      </c>
      <c r="U733" s="116">
        <v>42063</v>
      </c>
      <c r="V733" s="80">
        <f ca="1">_xlfn.IFS(All_2[[#This Row],[M.O.Date]] = FALSE,TODAY()-All_2[[#This Row],[Filled]],All_2[[#This Row],[Extant]] = "no",All_2[[#This Row],[M.O.Date]] - All_2[[#This Row],[Filled]])</f>
        <v>607</v>
      </c>
      <c r="W733" t="s">
        <v>1123</v>
      </c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>
        <f t="shared" si="22"/>
        <v>2013</v>
      </c>
      <c r="AS733" s="6">
        <f t="shared" si="23"/>
        <v>7</v>
      </c>
    </row>
    <row r="734" spans="1:45">
      <c r="A734" t="s">
        <v>1603</v>
      </c>
      <c r="B734" t="s">
        <v>26</v>
      </c>
      <c r="C734" s="1">
        <v>101</v>
      </c>
      <c r="E734" s="97" t="s">
        <v>966</v>
      </c>
      <c r="F7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34" s="4">
        <v>41394</v>
      </c>
      <c r="H734" s="4">
        <v>41456</v>
      </c>
      <c r="I734" s="80">
        <f>All_2[[#This Row],[Filled]]-All_2[[#This Row],[Vacant]]</f>
        <v>62</v>
      </c>
      <c r="J734" t="s">
        <v>1033</v>
      </c>
      <c r="K734" t="s">
        <v>1032</v>
      </c>
      <c r="P734" s="80"/>
      <c r="Q734" s="80"/>
      <c r="R734" s="80"/>
      <c r="S734" s="80" t="str">
        <f>IF(All_2[[#This Row],[M.O.Date]]&lt;&gt;"","no","Yes")</f>
        <v>no</v>
      </c>
      <c r="T734" s="80" t="str">
        <f ca="1">IF(All_2[[#This Row],[Length.of.Stay]]&gt;364,"Yes","no")</f>
        <v>Yes</v>
      </c>
      <c r="U734" s="4">
        <v>41882</v>
      </c>
      <c r="V734" s="80">
        <f ca="1">_xlfn.IFS(All_2[[#This Row],[M.O.Date]] = FALSE,TODAY()-All_2[[#This Row],[Filled]],All_2[[#This Row],[Extant]] = "no",All_2[[#This Row],[M.O.Date]] - All_2[[#This Row],[Filled]])</f>
        <v>426</v>
      </c>
      <c r="W734" t="s">
        <v>971</v>
      </c>
      <c r="X734" s="6"/>
      <c r="Y734" s="6">
        <v>1</v>
      </c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>
        <f t="shared" si="22"/>
        <v>2013</v>
      </c>
      <c r="AS734" s="6">
        <f t="shared" si="23"/>
        <v>7</v>
      </c>
    </row>
    <row r="735" spans="1:45">
      <c r="A735" t="s">
        <v>1770</v>
      </c>
      <c r="B735" t="s">
        <v>1151</v>
      </c>
      <c r="C735" s="1">
        <v>110</v>
      </c>
      <c r="E735" s="97" t="s">
        <v>718</v>
      </c>
      <c r="F735" s="80" t="s">
        <v>1150</v>
      </c>
      <c r="G735" s="4">
        <v>41437</v>
      </c>
      <c r="H735" s="4">
        <v>41450</v>
      </c>
      <c r="I735" s="80">
        <f>All_2[[#This Row],[Filled]]-All_2[[#This Row],[Vacant]]</f>
        <v>13</v>
      </c>
      <c r="J735" t="s">
        <v>144</v>
      </c>
      <c r="P735" s="80"/>
      <c r="Q735" s="80"/>
      <c r="R735" s="80"/>
      <c r="S735" s="80" t="str">
        <f>IF(All_2[[#This Row],[M.O.Date]]&lt;&gt;"","no","Yes")</f>
        <v>no</v>
      </c>
      <c r="T735" s="80" t="str">
        <f ca="1">IF(All_2[[#This Row],[Length.of.Stay]]&gt;364,"Yes","no")</f>
        <v>Yes</v>
      </c>
      <c r="U735" s="4">
        <v>42802</v>
      </c>
      <c r="V735" s="80">
        <f ca="1">_xlfn.IFS(All_2[[#This Row],[M.O.Date]] = FALSE,TODAY()-All_2[[#This Row],[Filled]],All_2[[#This Row],[Extant]] = "no",All_2[[#This Row],[M.O.Date]] - All_2[[#This Row],[Filled]])</f>
        <v>1352</v>
      </c>
      <c r="W735" t="s">
        <v>1003</v>
      </c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>
        <f t="shared" si="22"/>
        <v>2013</v>
      </c>
      <c r="AS735" s="6">
        <f t="shared" si="23"/>
        <v>6</v>
      </c>
    </row>
    <row r="736" spans="1:45">
      <c r="A736" t="s">
        <v>1769</v>
      </c>
      <c r="B736" t="s">
        <v>993</v>
      </c>
      <c r="C736" s="1">
        <v>202</v>
      </c>
      <c r="E736" s="97" t="s">
        <v>144</v>
      </c>
      <c r="F7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36" s="4">
        <v>41425</v>
      </c>
      <c r="H736" s="4">
        <v>41442</v>
      </c>
      <c r="I736" s="80">
        <f>All_2[[#This Row],[Filled]]-All_2[[#This Row],[Vacant]]</f>
        <v>17</v>
      </c>
      <c r="J736" t="s">
        <v>144</v>
      </c>
      <c r="N736" s="4"/>
      <c r="O736" s="4"/>
      <c r="P736" s="80"/>
      <c r="Q736" s="80"/>
      <c r="R736" s="80"/>
      <c r="S736" s="80" t="str">
        <f>IF(All_2[[#This Row],[M.O.Date]]&lt;&gt;"","no","Yes")</f>
        <v>no</v>
      </c>
      <c r="T736" s="80" t="str">
        <f ca="1">IF(All_2[[#This Row],[Length.of.Stay]]&gt;364,"Yes","no")</f>
        <v>no</v>
      </c>
      <c r="U736" s="4">
        <v>41608</v>
      </c>
      <c r="V736" s="80">
        <f ca="1">_xlfn.IFS(All_2[[#This Row],[M.O.Date]] = FALSE,TODAY()-All_2[[#This Row],[Filled]],All_2[[#This Row],[Extant]] = "no",All_2[[#This Row],[M.O.Date]] - All_2[[#This Row],[Filled]])</f>
        <v>166</v>
      </c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>
        <f t="shared" si="22"/>
        <v>2013</v>
      </c>
      <c r="AS736" s="6">
        <f t="shared" si="23"/>
        <v>6</v>
      </c>
    </row>
    <row r="737" spans="1:45">
      <c r="A737" t="s">
        <v>1768</v>
      </c>
      <c r="B737" t="s">
        <v>26</v>
      </c>
      <c r="C737" s="1">
        <v>321</v>
      </c>
      <c r="E737" s="97" t="s">
        <v>966</v>
      </c>
      <c r="F7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37" s="4">
        <v>41394</v>
      </c>
      <c r="H737" s="4">
        <v>41440</v>
      </c>
      <c r="I737" s="80">
        <f>All_2[[#This Row],[Filled]]-All_2[[#This Row],[Vacant]]</f>
        <v>46</v>
      </c>
      <c r="J737" t="s">
        <v>144</v>
      </c>
      <c r="P737" s="80"/>
      <c r="Q737" s="80"/>
      <c r="R737" s="80"/>
      <c r="S737" s="80" t="str">
        <f>IF(All_2[[#This Row],[M.O.Date]]&lt;&gt;"","no","Yes")</f>
        <v>no</v>
      </c>
      <c r="T737" s="80" t="str">
        <f ca="1">IF(All_2[[#This Row],[Length.of.Stay]]&gt;364,"Yes","no")</f>
        <v>Yes</v>
      </c>
      <c r="U737" s="4">
        <v>42825</v>
      </c>
      <c r="V737" s="80">
        <f ca="1">_xlfn.IFS(All_2[[#This Row],[M.O.Date]] = FALSE,TODAY()-All_2[[#This Row],[Filled]],All_2[[#This Row],[Extant]] = "no",All_2[[#This Row],[M.O.Date]] - All_2[[#This Row],[Filled]])</f>
        <v>1385</v>
      </c>
      <c r="W737" t="s">
        <v>971</v>
      </c>
      <c r="X737" s="6"/>
      <c r="Y737" s="6"/>
      <c r="Z737" s="6"/>
      <c r="AA737" s="6"/>
      <c r="AB737" s="6">
        <v>1</v>
      </c>
      <c r="AC737" s="6"/>
      <c r="AD737" s="6"/>
      <c r="AE737" s="6"/>
      <c r="AF737" s="6"/>
      <c r="AG737" s="6">
        <v>1</v>
      </c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>
        <f t="shared" si="22"/>
        <v>2013</v>
      </c>
      <c r="AS737" s="6">
        <f t="shared" si="23"/>
        <v>6</v>
      </c>
    </row>
    <row r="738" spans="1:45">
      <c r="A738" t="s">
        <v>1767</v>
      </c>
      <c r="B738" t="s">
        <v>830</v>
      </c>
      <c r="C738" s="1">
        <v>414</v>
      </c>
      <c r="E738" s="97" t="s">
        <v>144</v>
      </c>
      <c r="F7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38" s="4">
        <v>41425</v>
      </c>
      <c r="H738" s="4">
        <v>41440</v>
      </c>
      <c r="I738" s="80">
        <f>All_2[[#This Row],[Filled]]-All_2[[#This Row],[Vacant]]</f>
        <v>15</v>
      </c>
      <c r="J738" t="s">
        <v>1634</v>
      </c>
      <c r="L738" t="s">
        <v>39</v>
      </c>
      <c r="M738" t="s">
        <v>1734</v>
      </c>
      <c r="N738" s="4">
        <v>41302</v>
      </c>
      <c r="O738" s="4">
        <v>41389</v>
      </c>
      <c r="P738" s="80">
        <f>All_2[[#This Row],[Filled]] - All_2[[#This Row],[Interview.Date]]</f>
        <v>51</v>
      </c>
      <c r="Q738" s="80">
        <f>All_2[[#This Row],[Filled]]-All_2[[#This Row],[Date.Received]]</f>
        <v>138</v>
      </c>
      <c r="R738" s="80">
        <f>All_2[[#This Row],[Days]] - All_2[[#This Row],[Interview.to.Move.in]]</f>
        <v>-36</v>
      </c>
      <c r="S738" s="80" t="str">
        <f>IF(All_2[[#This Row],[M.O.Date]]&lt;&gt;"","no","Yes")</f>
        <v>no</v>
      </c>
      <c r="T738" s="80" t="str">
        <f ca="1">IF(All_2[[#This Row],[Length.of.Stay]]&gt;364,"Yes","no")</f>
        <v>no</v>
      </c>
      <c r="U738" s="4">
        <v>41723</v>
      </c>
      <c r="V738" s="80">
        <f ca="1">_xlfn.IFS(All_2[[#This Row],[M.O.Date]] = FALSE,TODAY()-All_2[[#This Row],[Filled]],All_2[[#This Row],[Extant]] = "no",All_2[[#This Row],[M.O.Date]] - All_2[[#This Row],[Filled]])</f>
        <v>283</v>
      </c>
      <c r="W738" t="s">
        <v>969</v>
      </c>
      <c r="X738" s="6">
        <v>1</v>
      </c>
      <c r="Y738" s="6"/>
      <c r="Z738" s="6"/>
      <c r="AA738" s="6">
        <v>1</v>
      </c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>
        <f t="shared" si="22"/>
        <v>2013</v>
      </c>
      <c r="AS738" s="6">
        <f t="shared" si="23"/>
        <v>6</v>
      </c>
    </row>
    <row r="739" spans="1:45">
      <c r="A739" t="s">
        <v>1766</v>
      </c>
      <c r="B739" t="s">
        <v>37</v>
      </c>
      <c r="C739" s="1">
        <v>305</v>
      </c>
      <c r="D739" s="1">
        <v>3210</v>
      </c>
      <c r="E739" s="97" t="s">
        <v>695</v>
      </c>
      <c r="F7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39" s="4">
        <v>41394</v>
      </c>
      <c r="H739" s="4">
        <v>41439</v>
      </c>
      <c r="I739" s="80">
        <f>All_2[[#This Row],[Filled]]-All_2[[#This Row],[Vacant]]</f>
        <v>45</v>
      </c>
      <c r="J739" t="s">
        <v>144</v>
      </c>
      <c r="K739" s="89"/>
      <c r="L739" s="89"/>
      <c r="N739" s="89"/>
      <c r="O739" s="89"/>
      <c r="P739" s="80"/>
      <c r="Q739" s="80"/>
      <c r="R739" s="80"/>
      <c r="S739" s="80" t="str">
        <f>IF(All_2[[#This Row],[M.O.Date]]&lt;&gt;"","no","Yes")</f>
        <v>no</v>
      </c>
      <c r="T739" s="80" t="str">
        <f ca="1">IF(All_2[[#This Row],[Length.of.Stay]]&gt;364,"Yes","no")</f>
        <v>no</v>
      </c>
      <c r="U739" s="4">
        <v>41578</v>
      </c>
      <c r="V739" s="80">
        <f ca="1">_xlfn.IFS(All_2[[#This Row],[M.O.Date]] = FALSE,TODAY()-All_2[[#This Row],[Filled]],All_2[[#This Row],[Extant]] = "no",All_2[[#This Row],[M.O.Date]] - All_2[[#This Row],[Filled]])</f>
        <v>139</v>
      </c>
      <c r="W739" t="s">
        <v>971</v>
      </c>
      <c r="X739" s="6"/>
      <c r="Y739" s="6">
        <v>1</v>
      </c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>
        <f t="shared" si="22"/>
        <v>2013</v>
      </c>
      <c r="AS739" s="6">
        <f t="shared" si="23"/>
        <v>6</v>
      </c>
    </row>
    <row r="740" spans="1:45">
      <c r="A740" t="s">
        <v>1765</v>
      </c>
      <c r="B740" t="s">
        <v>993</v>
      </c>
      <c r="C740" s="1">
        <v>211</v>
      </c>
      <c r="E740" s="97" t="s">
        <v>144</v>
      </c>
      <c r="F7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40" s="4">
        <v>41305</v>
      </c>
      <c r="H740" s="4">
        <v>41435</v>
      </c>
      <c r="I740" s="80">
        <f>All_2[[#This Row],[Filled]]-All_2[[#This Row],[Vacant]]</f>
        <v>130</v>
      </c>
      <c r="J740" t="s">
        <v>144</v>
      </c>
      <c r="N740" s="4"/>
      <c r="O740" s="4"/>
      <c r="P740" s="80"/>
      <c r="Q740" s="80"/>
      <c r="R740" s="80"/>
      <c r="S740" s="80" t="str">
        <f>IF(All_2[[#This Row],[M.O.Date]]&lt;&gt;"","no","Yes")</f>
        <v>no</v>
      </c>
      <c r="T740" s="80" t="str">
        <f ca="1">IF(All_2[[#This Row],[Length.of.Stay]]&gt;364,"Yes","no")</f>
        <v>no</v>
      </c>
      <c r="U740" s="4">
        <v>41670</v>
      </c>
      <c r="V740" s="80">
        <f ca="1">_xlfn.IFS(All_2[[#This Row],[M.O.Date]] = FALSE,TODAY()-All_2[[#This Row],[Filled]],All_2[[#This Row],[Extant]] = "no",All_2[[#This Row],[M.O.Date]] - All_2[[#This Row],[Filled]])</f>
        <v>235</v>
      </c>
      <c r="W740" t="s">
        <v>980</v>
      </c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>
        <f t="shared" si="22"/>
        <v>2013</v>
      </c>
      <c r="AS740" s="6">
        <f t="shared" si="23"/>
        <v>6</v>
      </c>
    </row>
    <row r="741" spans="1:45">
      <c r="A741" t="s">
        <v>1764</v>
      </c>
      <c r="B741" t="s">
        <v>37</v>
      </c>
      <c r="C741" s="1">
        <v>304</v>
      </c>
      <c r="D741" s="1">
        <v>3210</v>
      </c>
      <c r="E741" s="97" t="s">
        <v>695</v>
      </c>
      <c r="F7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41" s="4">
        <v>41348</v>
      </c>
      <c r="H741" s="4">
        <v>41403</v>
      </c>
      <c r="I741" s="80">
        <f>All_2[[#This Row],[Filled]]-All_2[[#This Row],[Vacant]]</f>
        <v>55</v>
      </c>
      <c r="J741" t="s">
        <v>144</v>
      </c>
      <c r="K741" s="89"/>
      <c r="L741" s="89"/>
      <c r="N741" s="89"/>
      <c r="O741" s="89"/>
      <c r="P741" s="80"/>
      <c r="Q741" s="80"/>
      <c r="R741" s="80"/>
      <c r="S741" s="80" t="str">
        <f>IF(All_2[[#This Row],[M.O.Date]]&lt;&gt;"","no","Yes")</f>
        <v>no</v>
      </c>
      <c r="T741" s="80" t="str">
        <f ca="1">IF(All_2[[#This Row],[Length.of.Stay]]&gt;364,"Yes","no")</f>
        <v>Yes</v>
      </c>
      <c r="U741" s="4">
        <v>42124</v>
      </c>
      <c r="V741" s="80">
        <f ca="1">_xlfn.IFS(All_2[[#This Row],[M.O.Date]] = FALSE,TODAY()-All_2[[#This Row],[Filled]],All_2[[#This Row],[Extant]] = "no",All_2[[#This Row],[M.O.Date]] - All_2[[#This Row],[Filled]])</f>
        <v>721</v>
      </c>
      <c r="W741" t="s">
        <v>969</v>
      </c>
      <c r="X741" s="6">
        <v>1</v>
      </c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>
        <f t="shared" si="22"/>
        <v>2013</v>
      </c>
      <c r="AS741" s="6">
        <f t="shared" si="23"/>
        <v>5</v>
      </c>
    </row>
    <row r="742" spans="1:45">
      <c r="A742" t="s">
        <v>1763</v>
      </c>
      <c r="B742" t="s">
        <v>37</v>
      </c>
      <c r="C742" s="1">
        <v>203</v>
      </c>
      <c r="D742" s="1">
        <v>3210</v>
      </c>
      <c r="E742" s="97" t="s">
        <v>695</v>
      </c>
      <c r="F7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42" s="4">
        <v>41333</v>
      </c>
      <c r="H742" s="4">
        <v>41403</v>
      </c>
      <c r="I742" s="80">
        <f>All_2[[#This Row],[Filled]]-All_2[[#This Row],[Vacant]]</f>
        <v>70</v>
      </c>
      <c r="J742" t="s">
        <v>144</v>
      </c>
      <c r="K742" s="89"/>
      <c r="L742" s="89"/>
      <c r="N742" s="89"/>
      <c r="O742" s="89"/>
      <c r="P742" s="80"/>
      <c r="Q742" s="80"/>
      <c r="R742" s="80"/>
      <c r="S742" s="80" t="str">
        <f>IF(All_2[[#This Row],[M.O.Date]]&lt;&gt;"","no","Yes")</f>
        <v>no</v>
      </c>
      <c r="T742" s="80" t="str">
        <f ca="1">IF(All_2[[#This Row],[Length.of.Stay]]&gt;364,"Yes","no")</f>
        <v>Yes</v>
      </c>
      <c r="U742" s="4">
        <v>41943</v>
      </c>
      <c r="V742" s="80">
        <f ca="1">_xlfn.IFS(All_2[[#This Row],[M.O.Date]] = FALSE,TODAY()-All_2[[#This Row],[Filled]],All_2[[#This Row],[Extant]] = "no",All_2[[#This Row],[M.O.Date]] - All_2[[#This Row],[Filled]])</f>
        <v>540</v>
      </c>
      <c r="W742" t="s">
        <v>969</v>
      </c>
      <c r="X742" s="6">
        <v>1</v>
      </c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>
        <f t="shared" si="22"/>
        <v>2013</v>
      </c>
      <c r="AS742" s="6">
        <f t="shared" si="23"/>
        <v>5</v>
      </c>
    </row>
    <row r="743" spans="1:45">
      <c r="A743" t="s">
        <v>1595</v>
      </c>
      <c r="B743" t="s">
        <v>26</v>
      </c>
      <c r="C743" s="1">
        <v>222</v>
      </c>
      <c r="E743" s="97" t="s">
        <v>966</v>
      </c>
      <c r="F7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43" s="4">
        <v>41364</v>
      </c>
      <c r="H743" s="4">
        <v>41395</v>
      </c>
      <c r="I743" s="80">
        <f>All_2[[#This Row],[Filled]]-All_2[[#This Row],[Vacant]]</f>
        <v>31</v>
      </c>
      <c r="J743" t="s">
        <v>1033</v>
      </c>
      <c r="K743" t="s">
        <v>1032</v>
      </c>
      <c r="P743" s="80"/>
      <c r="Q743" s="80"/>
      <c r="R743" s="80"/>
      <c r="S743" s="80" t="str">
        <f>IF(All_2[[#This Row],[M.O.Date]]&lt;&gt;"","no","Yes")</f>
        <v>no</v>
      </c>
      <c r="T743" s="80" t="str">
        <f ca="1">IF(All_2[[#This Row],[Length.of.Stay]]&gt;364,"Yes","no")</f>
        <v>Yes</v>
      </c>
      <c r="U743" s="4">
        <v>42308</v>
      </c>
      <c r="V743" s="80">
        <f ca="1">_xlfn.IFS(All_2[[#This Row],[M.O.Date]] = FALSE,TODAY()-All_2[[#This Row],[Filled]],All_2[[#This Row],[Extant]] = "no",All_2[[#This Row],[M.O.Date]] - All_2[[#This Row],[Filled]])</f>
        <v>913</v>
      </c>
      <c r="W743" t="s">
        <v>980</v>
      </c>
      <c r="X743" s="6"/>
      <c r="Y743" s="6"/>
      <c r="Z743" s="6"/>
      <c r="AA743" s="6"/>
      <c r="AB743" s="6">
        <v>1</v>
      </c>
      <c r="AC743" s="6"/>
      <c r="AD743" s="6"/>
      <c r="AE743" s="6"/>
      <c r="AF743" s="6"/>
      <c r="AG743" s="6">
        <v>1</v>
      </c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>
        <f t="shared" si="22"/>
        <v>2013</v>
      </c>
      <c r="AS743" s="6">
        <f t="shared" si="23"/>
        <v>5</v>
      </c>
    </row>
    <row r="744" spans="1:45">
      <c r="A744" t="s">
        <v>1762</v>
      </c>
      <c r="B744" t="s">
        <v>26</v>
      </c>
      <c r="C744" s="1">
        <v>219</v>
      </c>
      <c r="E744" s="97" t="s">
        <v>966</v>
      </c>
      <c r="F7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44" s="4">
        <v>41364</v>
      </c>
      <c r="H744" s="4">
        <v>41395</v>
      </c>
      <c r="I744" s="80">
        <f>All_2[[#This Row],[Filled]]-All_2[[#This Row],[Vacant]]</f>
        <v>31</v>
      </c>
      <c r="J744" t="s">
        <v>144</v>
      </c>
      <c r="P744" s="80"/>
      <c r="Q744" s="80"/>
      <c r="R744" s="80"/>
      <c r="S744" s="80" t="str">
        <f>IF(All_2[[#This Row],[M.O.Date]]&lt;&gt;"","no","Yes")</f>
        <v>Yes</v>
      </c>
      <c r="T744" s="80" t="str">
        <f ca="1">IF(All_2[[#This Row],[Length.of.Stay]]&gt;364,"Yes","no")</f>
        <v>Yes</v>
      </c>
      <c r="V744" s="80">
        <f ca="1">_xlfn.IFS(All_2[[#This Row],[M.O.Date]] = FALSE,TODAY()-All_2[[#This Row],[Filled]],All_2[[#This Row],[Extant]] = "no",All_2[[#This Row],[M.O.Date]] - All_2[[#This Row],[Filled]])</f>
        <v>2466</v>
      </c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>
        <v>1</v>
      </c>
      <c r="AI744" s="6"/>
      <c r="AJ744" s="6"/>
      <c r="AK744" s="6"/>
      <c r="AL744" s="6"/>
      <c r="AM744" s="6"/>
      <c r="AN744" s="6"/>
      <c r="AO744" s="6">
        <v>1</v>
      </c>
      <c r="AP744" s="6"/>
      <c r="AQ744" s="6"/>
      <c r="AR744" s="6">
        <f t="shared" si="22"/>
        <v>2013</v>
      </c>
      <c r="AS744" s="6">
        <f t="shared" si="23"/>
        <v>5</v>
      </c>
    </row>
    <row r="745" spans="1:45">
      <c r="A745" t="s">
        <v>1761</v>
      </c>
      <c r="B745" t="s">
        <v>821</v>
      </c>
      <c r="C745" s="1">
        <v>1481</v>
      </c>
      <c r="E745" s="97" t="s">
        <v>833</v>
      </c>
      <c r="F7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45" s="4">
        <v>41379</v>
      </c>
      <c r="H745" s="4">
        <v>41395</v>
      </c>
      <c r="I745" s="80">
        <f>All_2[[#This Row],[Filled]]-All_2[[#This Row],[Vacant]]</f>
        <v>16</v>
      </c>
      <c r="J745" t="s">
        <v>1634</v>
      </c>
      <c r="N745" s="4">
        <v>41303</v>
      </c>
      <c r="O745" s="4">
        <v>41311</v>
      </c>
      <c r="P745" s="80">
        <f>All_2[[#This Row],[Filled]] - All_2[[#This Row],[Interview.Date]]</f>
        <v>84</v>
      </c>
      <c r="Q745" s="80">
        <f>All_2[[#This Row],[Filled]]-All_2[[#This Row],[Date.Received]]</f>
        <v>92</v>
      </c>
      <c r="R745" s="80">
        <f>All_2[[#This Row],[Days]] - All_2[[#This Row],[Interview.to.Move.in]]</f>
        <v>-68</v>
      </c>
      <c r="S745" s="80" t="str">
        <f>IF(All_2[[#This Row],[M.O.Date]]&lt;&gt;"","no","Yes")</f>
        <v>no</v>
      </c>
      <c r="T745" s="80" t="str">
        <f ca="1">IF(All_2[[#This Row],[Length.of.Stay]]&gt;364,"Yes","no")</f>
        <v>Yes</v>
      </c>
      <c r="U745" s="4">
        <v>42004</v>
      </c>
      <c r="V745" s="80">
        <f ca="1">_xlfn.IFS(All_2[[#This Row],[M.O.Date]] = FALSE,TODAY()-All_2[[#This Row],[Filled]],All_2[[#This Row],[Extant]] = "no",All_2[[#This Row],[M.O.Date]] - All_2[[#This Row],[Filled]])</f>
        <v>609</v>
      </c>
      <c r="W745" t="s">
        <v>980</v>
      </c>
      <c r="X745" s="6"/>
      <c r="Y745" s="6"/>
      <c r="Z745" s="6"/>
      <c r="AA745" s="6"/>
      <c r="AB745" s="6"/>
      <c r="AC745" s="6"/>
      <c r="AD745" s="6"/>
      <c r="AE745" s="6"/>
      <c r="AF745" s="6">
        <v>1</v>
      </c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>
        <f t="shared" si="22"/>
        <v>2013</v>
      </c>
      <c r="AS745" s="6">
        <f t="shared" si="23"/>
        <v>5</v>
      </c>
    </row>
    <row r="746" spans="1:45">
      <c r="A746" t="s">
        <v>1760</v>
      </c>
      <c r="B746" t="s">
        <v>821</v>
      </c>
      <c r="C746" s="1">
        <v>1465</v>
      </c>
      <c r="E746" s="97" t="s">
        <v>833</v>
      </c>
      <c r="F7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46" s="4">
        <v>41364</v>
      </c>
      <c r="H746" s="4">
        <v>41395</v>
      </c>
      <c r="I746" s="80">
        <f>All_2[[#This Row],[Filled]]-All_2[[#This Row],[Vacant]]</f>
        <v>31</v>
      </c>
      <c r="J746" t="s">
        <v>1634</v>
      </c>
      <c r="N746" s="4">
        <v>41303</v>
      </c>
      <c r="O746" s="4">
        <v>41311</v>
      </c>
      <c r="P746" s="80">
        <f>All_2[[#This Row],[Filled]] - All_2[[#This Row],[Interview.Date]]</f>
        <v>84</v>
      </c>
      <c r="Q746" s="80">
        <f>All_2[[#This Row],[Filled]]-All_2[[#This Row],[Date.Received]]</f>
        <v>92</v>
      </c>
      <c r="R746" s="80">
        <f>All_2[[#This Row],[Days]] - All_2[[#This Row],[Interview.to.Move.in]]</f>
        <v>-53</v>
      </c>
      <c r="S746" s="80" t="str">
        <f>IF(All_2[[#This Row],[M.O.Date]]&lt;&gt;"","no","Yes")</f>
        <v>no</v>
      </c>
      <c r="T746" s="80" t="str">
        <f ca="1">IF(All_2[[#This Row],[Length.of.Stay]]&gt;364,"Yes","no")</f>
        <v>Yes</v>
      </c>
      <c r="U746" s="4">
        <v>43692</v>
      </c>
      <c r="V746" s="80">
        <f ca="1">_xlfn.IFS(All_2[[#This Row],[M.O.Date]] = FALSE,TODAY()-All_2[[#This Row],[Filled]],All_2[[#This Row],[Extant]] = "no",All_2[[#This Row],[M.O.Date]] - All_2[[#This Row],[Filled]])</f>
        <v>2297</v>
      </c>
      <c r="W746" t="s">
        <v>980</v>
      </c>
      <c r="X746" s="6"/>
      <c r="Y746" s="6"/>
      <c r="Z746" s="6"/>
      <c r="AA746" s="6"/>
      <c r="AB746" s="6"/>
      <c r="AC746" s="6"/>
      <c r="AD746" s="6"/>
      <c r="AE746" s="6"/>
      <c r="AF746" s="6">
        <v>1</v>
      </c>
      <c r="AG746" s="6"/>
      <c r="AH746" s="6"/>
      <c r="AI746" s="6">
        <v>1</v>
      </c>
      <c r="AJ746" s="6"/>
      <c r="AK746" s="6"/>
      <c r="AL746" s="6"/>
      <c r="AM746" s="6">
        <v>1</v>
      </c>
      <c r="AN746" s="6"/>
      <c r="AO746" s="6"/>
      <c r="AP746" s="6"/>
      <c r="AQ746" s="6"/>
      <c r="AR746" s="6">
        <f t="shared" si="22"/>
        <v>2013</v>
      </c>
      <c r="AS746" s="6">
        <f t="shared" si="23"/>
        <v>5</v>
      </c>
    </row>
    <row r="747" spans="1:45">
      <c r="A747" t="s">
        <v>1759</v>
      </c>
      <c r="B747" t="s">
        <v>26</v>
      </c>
      <c r="C747" s="1">
        <v>319</v>
      </c>
      <c r="E747" s="97" t="s">
        <v>966</v>
      </c>
      <c r="F7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47" s="4">
        <v>41364</v>
      </c>
      <c r="H747" s="4">
        <v>41379</v>
      </c>
      <c r="I747" s="80">
        <f>All_2[[#This Row],[Filled]]-All_2[[#This Row],[Vacant]]</f>
        <v>15</v>
      </c>
      <c r="J747" t="s">
        <v>144</v>
      </c>
      <c r="P747" s="80"/>
      <c r="Q747" s="80"/>
      <c r="R747" s="80"/>
      <c r="S747" s="80" t="str">
        <f>IF(All_2[[#This Row],[M.O.Date]]&lt;&gt;"","no","Yes")</f>
        <v>Yes</v>
      </c>
      <c r="T747" s="80" t="str">
        <f ca="1">IF(All_2[[#This Row],[Length.of.Stay]]&gt;364,"Yes","no")</f>
        <v>Yes</v>
      </c>
      <c r="V747" s="80">
        <f ca="1">_xlfn.IFS(All_2[[#This Row],[M.O.Date]] = FALSE,TODAY()-All_2[[#This Row],[Filled]],All_2[[#This Row],[Extant]] = "no",All_2[[#This Row],[M.O.Date]] - All_2[[#This Row],[Filled]])</f>
        <v>2482</v>
      </c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>
        <v>1</v>
      </c>
      <c r="AJ747" s="6"/>
      <c r="AK747" s="6"/>
      <c r="AL747" s="6"/>
      <c r="AM747" s="6"/>
      <c r="AN747" s="6"/>
      <c r="AO747" s="6"/>
      <c r="AP747" s="6">
        <v>1</v>
      </c>
      <c r="AQ747" s="6"/>
      <c r="AR747" s="6">
        <f t="shared" si="22"/>
        <v>2013</v>
      </c>
      <c r="AS747" s="6">
        <f t="shared" si="23"/>
        <v>4</v>
      </c>
    </row>
    <row r="748" spans="1:45">
      <c r="A748" t="s">
        <v>1758</v>
      </c>
      <c r="B748" t="s">
        <v>830</v>
      </c>
      <c r="C748" s="1">
        <v>312</v>
      </c>
      <c r="E748" s="97" t="s">
        <v>144</v>
      </c>
      <c r="F7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48" s="4">
        <v>41364</v>
      </c>
      <c r="H748" s="4">
        <v>41379</v>
      </c>
      <c r="I748" s="80">
        <f>All_2[[#This Row],[Filled]]-All_2[[#This Row],[Vacant]]</f>
        <v>15</v>
      </c>
      <c r="J748" t="s">
        <v>1634</v>
      </c>
      <c r="L748" t="s">
        <v>1757</v>
      </c>
      <c r="M748" t="s">
        <v>1633</v>
      </c>
      <c r="N748" s="4">
        <v>41302</v>
      </c>
      <c r="O748" s="4">
        <v>41312</v>
      </c>
      <c r="P748" s="80">
        <f>All_2[[#This Row],[Filled]] - All_2[[#This Row],[Interview.Date]]</f>
        <v>67</v>
      </c>
      <c r="Q748" s="80">
        <f>All_2[[#This Row],[Filled]]-All_2[[#This Row],[Date.Received]]</f>
        <v>77</v>
      </c>
      <c r="R748" s="80">
        <f>All_2[[#This Row],[Days]] - All_2[[#This Row],[Interview.to.Move.in]]</f>
        <v>-52</v>
      </c>
      <c r="S748" s="80" t="str">
        <f>IF(All_2[[#This Row],[M.O.Date]]&lt;&gt;"","no","Yes")</f>
        <v>no</v>
      </c>
      <c r="T748" s="80" t="str">
        <f ca="1">IF(All_2[[#This Row],[Length.of.Stay]]&gt;364,"Yes","no")</f>
        <v>no</v>
      </c>
      <c r="U748" s="4">
        <v>41547</v>
      </c>
      <c r="V748" s="80">
        <f ca="1">_xlfn.IFS(All_2[[#This Row],[M.O.Date]] = FALSE,TODAY()-All_2[[#This Row],[Filled]],All_2[[#This Row],[Extant]] = "no",All_2[[#This Row],[M.O.Date]] - All_2[[#This Row],[Filled]])</f>
        <v>168</v>
      </c>
      <c r="W748" t="s">
        <v>969</v>
      </c>
      <c r="X748" s="6"/>
      <c r="Y748" s="6"/>
      <c r="Z748" s="6">
        <v>1</v>
      </c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>
        <f t="shared" si="22"/>
        <v>2013</v>
      </c>
      <c r="AS748" s="6">
        <f t="shared" si="23"/>
        <v>4</v>
      </c>
    </row>
    <row r="749" spans="1:45">
      <c r="A749" t="s">
        <v>1756</v>
      </c>
      <c r="B749" t="s">
        <v>37</v>
      </c>
      <c r="C749" s="1">
        <v>101</v>
      </c>
      <c r="D749" s="1">
        <v>3218</v>
      </c>
      <c r="E749" s="97" t="s">
        <v>695</v>
      </c>
      <c r="F7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49" s="4">
        <v>41305</v>
      </c>
      <c r="H749" s="4">
        <v>41366</v>
      </c>
      <c r="I749" s="80">
        <f>All_2[[#This Row],[Filled]]-All_2[[#This Row],[Vacant]]</f>
        <v>61</v>
      </c>
      <c r="J749" t="s">
        <v>144</v>
      </c>
      <c r="K749" s="89"/>
      <c r="L749" s="89"/>
      <c r="N749" s="89"/>
      <c r="O749" s="89"/>
      <c r="P749" s="80"/>
      <c r="Q749" s="80"/>
      <c r="R749" s="80"/>
      <c r="S749" s="80" t="str">
        <f>IF(All_2[[#This Row],[M.O.Date]]&lt;&gt;"","no","Yes")</f>
        <v>no</v>
      </c>
      <c r="T749" s="80" t="str">
        <f ca="1">IF(All_2[[#This Row],[Length.of.Stay]]&gt;364,"Yes","no")</f>
        <v>no</v>
      </c>
      <c r="U749" s="4">
        <v>41729</v>
      </c>
      <c r="V749" s="80">
        <f ca="1">_xlfn.IFS(All_2[[#This Row],[M.O.Date]] = FALSE,TODAY()-All_2[[#This Row],[Filled]],All_2[[#This Row],[Extant]] = "no",All_2[[#This Row],[M.O.Date]] - All_2[[#This Row],[Filled]])</f>
        <v>363</v>
      </c>
      <c r="W749" t="s">
        <v>969</v>
      </c>
      <c r="X749" s="6">
        <v>1</v>
      </c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>
        <f t="shared" si="22"/>
        <v>2013</v>
      </c>
      <c r="AS749" s="6">
        <f t="shared" si="23"/>
        <v>4</v>
      </c>
    </row>
    <row r="750" spans="1:45">
      <c r="A750" t="s">
        <v>1755</v>
      </c>
      <c r="B750" t="s">
        <v>37</v>
      </c>
      <c r="C750" s="1">
        <v>201</v>
      </c>
      <c r="D750" s="1">
        <v>3210</v>
      </c>
      <c r="E750" s="97" t="s">
        <v>695</v>
      </c>
      <c r="F7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50" s="4">
        <v>41333</v>
      </c>
      <c r="H750" s="4">
        <v>41366</v>
      </c>
      <c r="I750" s="80">
        <f>All_2[[#This Row],[Filled]]-All_2[[#This Row],[Vacant]]</f>
        <v>33</v>
      </c>
      <c r="J750" t="s">
        <v>144</v>
      </c>
      <c r="K750" s="89"/>
      <c r="L750" s="89"/>
      <c r="N750" s="89"/>
      <c r="O750" s="89"/>
      <c r="P750" s="80"/>
      <c r="Q750" s="80"/>
      <c r="R750" s="80"/>
      <c r="S750" s="80" t="str">
        <f>IF(All_2[[#This Row],[M.O.Date]]&lt;&gt;"","no","Yes")</f>
        <v>Yes</v>
      </c>
      <c r="T750" s="80" t="str">
        <f ca="1">IF(All_2[[#This Row],[Length.of.Stay]]&gt;364,"Yes","no")</f>
        <v>Yes</v>
      </c>
      <c r="V750" s="80">
        <f ca="1">_xlfn.IFS(All_2[[#This Row],[M.O.Date]] = FALSE,TODAY()-All_2[[#This Row],[Filled]],All_2[[#This Row],[Extant]] = "no",All_2[[#This Row],[M.O.Date]] - All_2[[#This Row],[Filled]])</f>
        <v>2495</v>
      </c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>
        <v>1</v>
      </c>
      <c r="AJ750" s="6"/>
      <c r="AK750" s="6"/>
      <c r="AL750" s="6"/>
      <c r="AM750" s="6"/>
      <c r="AN750" s="6"/>
      <c r="AO750" s="6">
        <v>1</v>
      </c>
      <c r="AP750" s="6"/>
      <c r="AQ750" s="6"/>
      <c r="AR750" s="6">
        <f t="shared" si="22"/>
        <v>2013</v>
      </c>
      <c r="AS750" s="6">
        <f t="shared" si="23"/>
        <v>4</v>
      </c>
    </row>
    <row r="751" spans="1:45">
      <c r="A751" t="s">
        <v>1754</v>
      </c>
      <c r="B751" t="s">
        <v>821</v>
      </c>
      <c r="C751" s="1">
        <v>1473</v>
      </c>
      <c r="E751" s="97" t="s">
        <v>833</v>
      </c>
      <c r="F7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51" s="4">
        <v>41333</v>
      </c>
      <c r="H751" s="4">
        <v>41365</v>
      </c>
      <c r="I751" s="80">
        <f>All_2[[#This Row],[Filled]]-All_2[[#This Row],[Vacant]]</f>
        <v>32</v>
      </c>
      <c r="J751" t="s">
        <v>144</v>
      </c>
      <c r="N751" s="4"/>
      <c r="O751" s="4"/>
      <c r="P751" s="80"/>
      <c r="Q751" s="80"/>
      <c r="R751" s="80"/>
      <c r="S751" s="80" t="str">
        <f>IF(All_2[[#This Row],[M.O.Date]]&lt;&gt;"","no","Yes")</f>
        <v>no</v>
      </c>
      <c r="T751" s="80" t="str">
        <f ca="1">IF(All_2[[#This Row],[Length.of.Stay]]&gt;364,"Yes","no")</f>
        <v>Yes</v>
      </c>
      <c r="U751" s="4">
        <v>42466</v>
      </c>
      <c r="V751" s="80">
        <f ca="1">_xlfn.IFS(All_2[[#This Row],[M.O.Date]] = FALSE,TODAY()-All_2[[#This Row],[Filled]],All_2[[#This Row],[Extant]] = "no",All_2[[#This Row],[M.O.Date]] - All_2[[#This Row],[Filled]])</f>
        <v>1101</v>
      </c>
      <c r="W751" t="s">
        <v>1007</v>
      </c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>
        <f t="shared" si="22"/>
        <v>2013</v>
      </c>
      <c r="AS751" s="6">
        <f t="shared" si="23"/>
        <v>4</v>
      </c>
    </row>
    <row r="752" spans="1:45">
      <c r="A752" t="s">
        <v>1627</v>
      </c>
      <c r="B752" t="s">
        <v>821</v>
      </c>
      <c r="C752" s="1">
        <v>1515</v>
      </c>
      <c r="E752" s="97" t="s">
        <v>718</v>
      </c>
      <c r="F7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52" s="4">
        <v>41333</v>
      </c>
      <c r="H752" s="4">
        <v>41365</v>
      </c>
      <c r="I752" s="80">
        <f>All_2[[#This Row],[Filled]]-All_2[[#This Row],[Vacant]]</f>
        <v>32</v>
      </c>
      <c r="J752" t="s">
        <v>1033</v>
      </c>
      <c r="K752" t="s">
        <v>26</v>
      </c>
      <c r="L752" t="s">
        <v>1416</v>
      </c>
      <c r="M752" t="s">
        <v>1415</v>
      </c>
      <c r="N752" s="4"/>
      <c r="O752" s="4">
        <v>41206</v>
      </c>
      <c r="P752" s="80">
        <f>All_2[[#This Row],[Filled]] - All_2[[#This Row],[Interview.Date]]</f>
        <v>159</v>
      </c>
      <c r="Q752" s="80"/>
      <c r="R752" s="80">
        <f>All_2[[#This Row],[Days]] - All_2[[#This Row],[Interview.to.Move.in]]</f>
        <v>-127</v>
      </c>
      <c r="S752" s="80" t="str">
        <f>IF(All_2[[#This Row],[M.O.Date]]&lt;&gt;"","no","Yes")</f>
        <v>no</v>
      </c>
      <c r="T752" s="80" t="str">
        <f ca="1">IF(All_2[[#This Row],[Length.of.Stay]]&gt;364,"Yes","no")</f>
        <v>Yes</v>
      </c>
      <c r="U752" s="4">
        <v>42292</v>
      </c>
      <c r="V752" s="80">
        <f ca="1">_xlfn.IFS(All_2[[#This Row],[M.O.Date]] = FALSE,TODAY()-All_2[[#This Row],[Filled]],All_2[[#This Row],[Extant]] = "no",All_2[[#This Row],[M.O.Date]] - All_2[[#This Row],[Filled]])</f>
        <v>927</v>
      </c>
      <c r="W752" t="s">
        <v>980</v>
      </c>
      <c r="X752" s="6"/>
      <c r="Y752" s="6"/>
      <c r="Z752" s="6"/>
      <c r="AA752" s="6"/>
      <c r="AB752" s="6"/>
      <c r="AC752" s="6"/>
      <c r="AD752" s="6"/>
      <c r="AE752" s="6"/>
      <c r="AF752" s="6">
        <v>1</v>
      </c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>
        <f t="shared" si="22"/>
        <v>2013</v>
      </c>
      <c r="AS752" s="6">
        <f t="shared" si="23"/>
        <v>4</v>
      </c>
    </row>
    <row r="753" spans="1:45">
      <c r="A753" t="s">
        <v>1753</v>
      </c>
      <c r="B753" t="s">
        <v>26</v>
      </c>
      <c r="C753" s="1">
        <v>216</v>
      </c>
      <c r="E753" s="97" t="s">
        <v>966</v>
      </c>
      <c r="F7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53" s="4">
        <v>41320</v>
      </c>
      <c r="H753" s="4">
        <v>41365</v>
      </c>
      <c r="I753" s="80">
        <f>All_2[[#This Row],[Filled]]-All_2[[#This Row],[Vacant]]</f>
        <v>45</v>
      </c>
      <c r="J753" t="s">
        <v>144</v>
      </c>
      <c r="P753" s="80"/>
      <c r="Q753" s="80"/>
      <c r="R753" s="80"/>
      <c r="S753" s="80" t="str">
        <f>IF(All_2[[#This Row],[M.O.Date]]&lt;&gt;"","no","Yes")</f>
        <v>no</v>
      </c>
      <c r="T753" s="80" t="str">
        <f ca="1">IF(All_2[[#This Row],[Length.of.Stay]]&gt;364,"Yes","no")</f>
        <v>Yes</v>
      </c>
      <c r="U753" s="4">
        <v>43131</v>
      </c>
      <c r="V753" s="80">
        <f ca="1">_xlfn.IFS(All_2[[#This Row],[M.O.Date]] = FALSE,TODAY()-All_2[[#This Row],[Filled]],All_2[[#This Row],[Extant]] = "no",All_2[[#This Row],[M.O.Date]] - All_2[[#This Row],[Filled]])</f>
        <v>1766</v>
      </c>
      <c r="W753" t="s">
        <v>971</v>
      </c>
      <c r="X753" s="6"/>
      <c r="Y753" s="6">
        <v>1</v>
      </c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>
        <f t="shared" si="22"/>
        <v>2013</v>
      </c>
      <c r="AS753" s="6">
        <f t="shared" si="23"/>
        <v>4</v>
      </c>
    </row>
    <row r="754" spans="1:45">
      <c r="A754" t="s">
        <v>1752</v>
      </c>
      <c r="B754" t="s">
        <v>26</v>
      </c>
      <c r="C754" s="1">
        <v>204</v>
      </c>
      <c r="E754" s="97" t="s">
        <v>966</v>
      </c>
      <c r="F7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54" s="4">
        <v>41305</v>
      </c>
      <c r="H754" s="4">
        <v>41334</v>
      </c>
      <c r="I754" s="80">
        <f>All_2[[#This Row],[Filled]]-All_2[[#This Row],[Vacant]]</f>
        <v>29</v>
      </c>
      <c r="J754" t="s">
        <v>144</v>
      </c>
      <c r="P754" s="80"/>
      <c r="Q754" s="80"/>
      <c r="R754" s="80"/>
      <c r="S754" s="80" t="str">
        <f>IF(All_2[[#This Row],[M.O.Date]]&lt;&gt;"","no","Yes")</f>
        <v>no</v>
      </c>
      <c r="T754" s="80" t="str">
        <f ca="1">IF(All_2[[#This Row],[Length.of.Stay]]&gt;364,"Yes","no")</f>
        <v>Yes</v>
      </c>
      <c r="U754" s="4">
        <v>43008</v>
      </c>
      <c r="V754" s="80">
        <f ca="1">_xlfn.IFS(All_2[[#This Row],[M.O.Date]] = FALSE,TODAY()-All_2[[#This Row],[Filled]],All_2[[#This Row],[Extant]] = "no",All_2[[#This Row],[M.O.Date]] - All_2[[#This Row],[Filled]])</f>
        <v>1674</v>
      </c>
      <c r="W754" t="s">
        <v>980</v>
      </c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>
        <f t="shared" si="22"/>
        <v>2013</v>
      </c>
      <c r="AS754" s="6">
        <f t="shared" si="23"/>
        <v>3</v>
      </c>
    </row>
    <row r="755" spans="1:45">
      <c r="A755" t="s">
        <v>1751</v>
      </c>
      <c r="B755" t="s">
        <v>830</v>
      </c>
      <c r="C755" s="1">
        <v>314</v>
      </c>
      <c r="E755" s="97" t="s">
        <v>144</v>
      </c>
      <c r="F7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55" s="4">
        <v>41305</v>
      </c>
      <c r="H755" s="4">
        <v>41334</v>
      </c>
      <c r="I755" s="80">
        <f>All_2[[#This Row],[Filled]]-All_2[[#This Row],[Vacant]]</f>
        <v>29</v>
      </c>
      <c r="J755" t="s">
        <v>1634</v>
      </c>
      <c r="L755" t="s">
        <v>862</v>
      </c>
      <c r="M755" t="s">
        <v>1638</v>
      </c>
      <c r="N755" s="4">
        <v>41302</v>
      </c>
      <c r="O755" s="4">
        <v>41312</v>
      </c>
      <c r="P755" s="80">
        <f>All_2[[#This Row],[Filled]] - All_2[[#This Row],[Interview.Date]]</f>
        <v>22</v>
      </c>
      <c r="Q755" s="80">
        <f>All_2[[#This Row],[Filled]]-All_2[[#This Row],[Date.Received]]</f>
        <v>32</v>
      </c>
      <c r="R755" s="80">
        <f>All_2[[#This Row],[Days]] - All_2[[#This Row],[Interview.to.Move.in]]</f>
        <v>7</v>
      </c>
      <c r="S755" s="80" t="str">
        <f>IF(All_2[[#This Row],[M.O.Date]]&lt;&gt;"","no","Yes")</f>
        <v>no</v>
      </c>
      <c r="T755" s="80" t="str">
        <f ca="1">IF(All_2[[#This Row],[Length.of.Stay]]&gt;364,"Yes","no")</f>
        <v>no</v>
      </c>
      <c r="U755" s="4">
        <v>41578</v>
      </c>
      <c r="V755" s="80">
        <f ca="1">_xlfn.IFS(All_2[[#This Row],[M.O.Date]] = FALSE,TODAY()-All_2[[#This Row],[Filled]],All_2[[#This Row],[Extant]] = "no",All_2[[#This Row],[M.O.Date]] - All_2[[#This Row],[Filled]])</f>
        <v>244</v>
      </c>
      <c r="W755" t="s">
        <v>980</v>
      </c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>
        <f t="shared" si="22"/>
        <v>2013</v>
      </c>
      <c r="AS755" s="6">
        <f t="shared" si="23"/>
        <v>3</v>
      </c>
    </row>
    <row r="756" spans="1:45">
      <c r="A756" t="s">
        <v>1750</v>
      </c>
      <c r="B756" t="s">
        <v>830</v>
      </c>
      <c r="C756" s="1">
        <v>403</v>
      </c>
      <c r="E756" s="97" t="s">
        <v>144</v>
      </c>
      <c r="F7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56" s="4">
        <v>41305</v>
      </c>
      <c r="H756" s="4">
        <v>41334</v>
      </c>
      <c r="I756" s="80">
        <f>All_2[[#This Row],[Filled]]-All_2[[#This Row],[Vacant]]</f>
        <v>29</v>
      </c>
      <c r="J756" t="s">
        <v>1634</v>
      </c>
      <c r="L756" t="s">
        <v>862</v>
      </c>
      <c r="M756" t="s">
        <v>1638</v>
      </c>
      <c r="N756" s="4">
        <v>41302</v>
      </c>
      <c r="O756" s="4">
        <v>41312</v>
      </c>
      <c r="P756" s="80">
        <f>All_2[[#This Row],[Filled]] - All_2[[#This Row],[Interview.Date]]</f>
        <v>22</v>
      </c>
      <c r="Q756" s="80">
        <f>All_2[[#This Row],[Filled]]-All_2[[#This Row],[Date.Received]]</f>
        <v>32</v>
      </c>
      <c r="R756" s="80">
        <f>All_2[[#This Row],[Days]] - All_2[[#This Row],[Interview.to.Move.in]]</f>
        <v>7</v>
      </c>
      <c r="S756" s="80" t="str">
        <f>IF(All_2[[#This Row],[M.O.Date]]&lt;&gt;"","no","Yes")</f>
        <v>no</v>
      </c>
      <c r="T756" s="80" t="str">
        <f ca="1">IF(All_2[[#This Row],[Length.of.Stay]]&gt;364,"Yes","no")</f>
        <v>no</v>
      </c>
      <c r="U756" s="4">
        <v>41547</v>
      </c>
      <c r="V756" s="80">
        <f ca="1">_xlfn.IFS(All_2[[#This Row],[M.O.Date]] = FALSE,TODAY()-All_2[[#This Row],[Filled]],All_2[[#This Row],[Extant]] = "no",All_2[[#This Row],[M.O.Date]] - All_2[[#This Row],[Filled]])</f>
        <v>213</v>
      </c>
      <c r="W756" t="s">
        <v>971</v>
      </c>
      <c r="X756" s="6"/>
      <c r="Y756" s="6"/>
      <c r="Z756" s="6"/>
      <c r="AA756" s="6"/>
      <c r="AB756" s="6"/>
      <c r="AC756" s="6"/>
      <c r="AD756" s="6"/>
      <c r="AE756" s="6">
        <v>1</v>
      </c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>
        <f t="shared" si="22"/>
        <v>2013</v>
      </c>
      <c r="AS756" s="6">
        <f t="shared" si="23"/>
        <v>3</v>
      </c>
    </row>
    <row r="757" spans="1:45">
      <c r="A757" t="s">
        <v>1749</v>
      </c>
      <c r="B757" t="s">
        <v>37</v>
      </c>
      <c r="C757" s="1">
        <v>306</v>
      </c>
      <c r="D757" s="1">
        <v>3210</v>
      </c>
      <c r="E757" s="97" t="s">
        <v>695</v>
      </c>
      <c r="F7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57" s="4">
        <v>41305</v>
      </c>
      <c r="H757" s="4">
        <v>41333</v>
      </c>
      <c r="I757" s="80">
        <f>All_2[[#This Row],[Filled]]-All_2[[#This Row],[Vacant]]</f>
        <v>28</v>
      </c>
      <c r="J757" t="s">
        <v>144</v>
      </c>
      <c r="K757" s="89"/>
      <c r="L757" s="89"/>
      <c r="N757" s="89"/>
      <c r="O757" s="89"/>
      <c r="P757" s="80"/>
      <c r="Q757" s="80"/>
      <c r="R757" s="80"/>
      <c r="S757" s="80" t="str">
        <f>IF(All_2[[#This Row],[M.O.Date]]&lt;&gt;"","no","Yes")</f>
        <v>no</v>
      </c>
      <c r="T757" s="80" t="str">
        <f ca="1">IF(All_2[[#This Row],[Length.of.Stay]]&gt;364,"Yes","no")</f>
        <v>no</v>
      </c>
      <c r="U757" s="4">
        <v>41578</v>
      </c>
      <c r="V757" s="80">
        <f ca="1">_xlfn.IFS(All_2[[#This Row],[M.O.Date]] = FALSE,TODAY()-All_2[[#This Row],[Filled]],All_2[[#This Row],[Extant]] = "no",All_2[[#This Row],[M.O.Date]] - All_2[[#This Row],[Filled]])</f>
        <v>245</v>
      </c>
      <c r="W757" t="s">
        <v>1003</v>
      </c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>
        <f t="shared" si="22"/>
        <v>2013</v>
      </c>
      <c r="AS757" s="6">
        <f t="shared" si="23"/>
        <v>2</v>
      </c>
    </row>
    <row r="758" spans="1:45">
      <c r="A758" t="s">
        <v>1748</v>
      </c>
      <c r="B758" t="s">
        <v>37</v>
      </c>
      <c r="C758" s="1">
        <v>303</v>
      </c>
      <c r="D758" s="1">
        <v>3218</v>
      </c>
      <c r="E758" s="97" t="s">
        <v>695</v>
      </c>
      <c r="F7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58" s="4">
        <v>41305</v>
      </c>
      <c r="H758" s="4">
        <v>41324</v>
      </c>
      <c r="I758" s="80">
        <f>All_2[[#This Row],[Filled]]-All_2[[#This Row],[Vacant]]</f>
        <v>19</v>
      </c>
      <c r="J758" t="s">
        <v>144</v>
      </c>
      <c r="K758" s="89"/>
      <c r="L758" s="89"/>
      <c r="N758" s="89"/>
      <c r="O758" s="89"/>
      <c r="P758" s="80"/>
      <c r="Q758" s="80"/>
      <c r="R758" s="80"/>
      <c r="S758" s="80" t="str">
        <f>IF(All_2[[#This Row],[M.O.Date]]&lt;&gt;"","no","Yes")</f>
        <v>no</v>
      </c>
      <c r="T758" s="80" t="str">
        <f ca="1">IF(All_2[[#This Row],[Length.of.Stay]]&gt;364,"Yes","no")</f>
        <v>Yes</v>
      </c>
      <c r="U758" s="4">
        <v>43555</v>
      </c>
      <c r="V758" s="80">
        <f ca="1">_xlfn.IFS(All_2[[#This Row],[M.O.Date]] = FALSE,TODAY()-All_2[[#This Row],[Filled]],All_2[[#This Row],[Extant]] = "no",All_2[[#This Row],[M.O.Date]] - All_2[[#This Row],[Filled]])</f>
        <v>2231</v>
      </c>
      <c r="W758" t="s">
        <v>980</v>
      </c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>
        <v>1</v>
      </c>
      <c r="AJ758" s="6"/>
      <c r="AK758" s="6"/>
      <c r="AL758" s="6"/>
      <c r="AM758" s="6"/>
      <c r="AN758" s="6"/>
      <c r="AO758" s="6">
        <v>1</v>
      </c>
      <c r="AP758" s="6"/>
      <c r="AQ758" s="6"/>
      <c r="AR758" s="6">
        <f t="shared" si="22"/>
        <v>2013</v>
      </c>
      <c r="AS758" s="6">
        <f t="shared" si="23"/>
        <v>2</v>
      </c>
    </row>
    <row r="759" spans="1:45">
      <c r="A759" t="s">
        <v>1747</v>
      </c>
      <c r="B759" t="s">
        <v>830</v>
      </c>
      <c r="C759" s="1">
        <v>304</v>
      </c>
      <c r="E759" s="97" t="s">
        <v>144</v>
      </c>
      <c r="F7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59" s="4">
        <v>41274</v>
      </c>
      <c r="H759" s="4">
        <v>41320</v>
      </c>
      <c r="I759" s="80">
        <f>All_2[[#This Row],[Filled]]-All_2[[#This Row],[Vacant]]</f>
        <v>46</v>
      </c>
      <c r="J759" t="s">
        <v>1634</v>
      </c>
      <c r="L759" t="s">
        <v>55</v>
      </c>
      <c r="M759" t="s">
        <v>1633</v>
      </c>
      <c r="N759" s="4">
        <v>41211</v>
      </c>
      <c r="O759" s="4">
        <v>41284</v>
      </c>
      <c r="P759" s="80">
        <f>All_2[[#This Row],[Filled]] - All_2[[#This Row],[Interview.Date]]</f>
        <v>36</v>
      </c>
      <c r="Q759" s="80">
        <f>All_2[[#This Row],[Filled]]-All_2[[#This Row],[Date.Received]]</f>
        <v>109</v>
      </c>
      <c r="R759" s="80">
        <f>All_2[[#This Row],[Days]] - All_2[[#This Row],[Interview.to.Move.in]]</f>
        <v>10</v>
      </c>
      <c r="S759" s="80" t="str">
        <f>IF(All_2[[#This Row],[M.O.Date]]&lt;&gt;"","no","Yes")</f>
        <v>no</v>
      </c>
      <c r="T759" s="80" t="str">
        <f ca="1">IF(All_2[[#This Row],[Length.of.Stay]]&gt;364,"Yes","no")</f>
        <v>Yes</v>
      </c>
      <c r="U759" s="4">
        <v>41729</v>
      </c>
      <c r="V759" s="80">
        <f ca="1">_xlfn.IFS(All_2[[#This Row],[M.O.Date]] = FALSE,TODAY()-All_2[[#This Row],[Filled]],All_2[[#This Row],[Extant]] = "no",All_2[[#This Row],[M.O.Date]] - All_2[[#This Row],[Filled]])</f>
        <v>409</v>
      </c>
      <c r="W759" t="s">
        <v>980</v>
      </c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>
        <f t="shared" si="22"/>
        <v>2013</v>
      </c>
      <c r="AS759" s="6">
        <f t="shared" si="23"/>
        <v>2</v>
      </c>
    </row>
    <row r="760" spans="1:45">
      <c r="A760" t="s">
        <v>1525</v>
      </c>
      <c r="B760" t="s">
        <v>832</v>
      </c>
      <c r="C760" s="1" t="s">
        <v>949</v>
      </c>
      <c r="E760" s="97" t="s">
        <v>833</v>
      </c>
      <c r="F7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60" s="4">
        <v>41274</v>
      </c>
      <c r="H760" s="4">
        <v>41320</v>
      </c>
      <c r="I760" s="80">
        <f>All_2[[#This Row],[Filled]]-All_2[[#This Row],[Vacant]]</f>
        <v>46</v>
      </c>
      <c r="J760" t="s">
        <v>1033</v>
      </c>
      <c r="K760" t="s">
        <v>26</v>
      </c>
      <c r="L760" t="s">
        <v>1416</v>
      </c>
      <c r="M760" t="s">
        <v>1415</v>
      </c>
      <c r="N760" s="4"/>
      <c r="O760" s="4"/>
      <c r="P760" s="80"/>
      <c r="Q760" s="80"/>
      <c r="R760" s="80"/>
      <c r="S760" s="80" t="str">
        <f>IF(All_2[[#This Row],[M.O.Date]]&lt;&gt;"","no","Yes")</f>
        <v>no</v>
      </c>
      <c r="T760" s="80" t="str">
        <f ca="1">IF(All_2[[#This Row],[Length.of.Stay]]&gt;364,"Yes","no")</f>
        <v>Yes</v>
      </c>
      <c r="U760" s="4">
        <v>42063</v>
      </c>
      <c r="V760" s="80">
        <f ca="1">_xlfn.IFS(All_2[[#This Row],[M.O.Date]] = FALSE,TODAY()-All_2[[#This Row],[Filled]],All_2[[#This Row],[Extant]] = "no",All_2[[#This Row],[M.O.Date]] - All_2[[#This Row],[Filled]])</f>
        <v>743</v>
      </c>
      <c r="W760" t="s">
        <v>980</v>
      </c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>
        <f t="shared" si="22"/>
        <v>2013</v>
      </c>
      <c r="AS760" s="6">
        <f t="shared" si="23"/>
        <v>2</v>
      </c>
    </row>
    <row r="761" spans="1:45">
      <c r="A761" t="s">
        <v>1746</v>
      </c>
      <c r="B761" t="s">
        <v>37</v>
      </c>
      <c r="C761" s="1">
        <v>202</v>
      </c>
      <c r="D761" s="1">
        <v>3210</v>
      </c>
      <c r="E761" s="97" t="s">
        <v>695</v>
      </c>
      <c r="F7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61" s="4">
        <v>41279</v>
      </c>
      <c r="H761" s="4">
        <v>41310</v>
      </c>
      <c r="I761" s="80">
        <f>All_2[[#This Row],[Filled]]-All_2[[#This Row],[Vacant]]</f>
        <v>31</v>
      </c>
      <c r="J761" t="s">
        <v>144</v>
      </c>
      <c r="K761" s="89"/>
      <c r="L761" s="89"/>
      <c r="N761" s="89"/>
      <c r="O761" s="89"/>
      <c r="P761" s="80"/>
      <c r="Q761" s="80"/>
      <c r="R761" s="80"/>
      <c r="S761" s="80" t="str">
        <f>IF(All_2[[#This Row],[M.O.Date]]&lt;&gt;"","no","Yes")</f>
        <v>no</v>
      </c>
      <c r="T761" s="80" t="str">
        <f ca="1">IF(All_2[[#This Row],[Length.of.Stay]]&gt;364,"Yes","no")</f>
        <v>Yes</v>
      </c>
      <c r="U761" s="4">
        <v>42094</v>
      </c>
      <c r="V761" s="80">
        <f ca="1">_xlfn.IFS(All_2[[#This Row],[M.O.Date]] = FALSE,TODAY()-All_2[[#This Row],[Filled]],All_2[[#This Row],[Extant]] = "no",All_2[[#This Row],[M.O.Date]] - All_2[[#This Row],[Filled]])</f>
        <v>784</v>
      </c>
      <c r="W761" t="s">
        <v>125</v>
      </c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>
        <f t="shared" si="22"/>
        <v>2013</v>
      </c>
      <c r="AS761" s="6">
        <f t="shared" si="23"/>
        <v>2</v>
      </c>
    </row>
    <row r="762" spans="1:45">
      <c r="A762" t="s">
        <v>1745</v>
      </c>
      <c r="B762" t="s">
        <v>37</v>
      </c>
      <c r="C762" s="1">
        <v>104</v>
      </c>
      <c r="D762" s="1">
        <v>3210</v>
      </c>
      <c r="E762" s="97" t="s">
        <v>695</v>
      </c>
      <c r="F7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62" s="4">
        <v>41276</v>
      </c>
      <c r="H762" s="4">
        <v>41298</v>
      </c>
      <c r="I762" s="80">
        <f>All_2[[#This Row],[Filled]]-All_2[[#This Row],[Vacant]]</f>
        <v>22</v>
      </c>
      <c r="J762" t="s">
        <v>144</v>
      </c>
      <c r="K762" s="89"/>
      <c r="L762" s="89"/>
      <c r="N762" s="89"/>
      <c r="O762" s="89"/>
      <c r="P762" s="80"/>
      <c r="Q762" s="80"/>
      <c r="R762" s="80"/>
      <c r="S762" s="80" t="str">
        <f>IF(All_2[[#This Row],[M.O.Date]]&lt;&gt;"","no","Yes")</f>
        <v>no</v>
      </c>
      <c r="T762" s="80" t="str">
        <f ca="1">IF(All_2[[#This Row],[Length.of.Stay]]&gt;364,"Yes","no")</f>
        <v>Yes</v>
      </c>
      <c r="U762" s="4">
        <v>42551</v>
      </c>
      <c r="V762" s="80">
        <f ca="1">_xlfn.IFS(All_2[[#This Row],[M.O.Date]] = FALSE,TODAY()-All_2[[#This Row],[Filled]],All_2[[#This Row],[Extant]] = "no",All_2[[#This Row],[M.O.Date]] - All_2[[#This Row],[Filled]])</f>
        <v>1253</v>
      </c>
      <c r="W762" t="s">
        <v>980</v>
      </c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>
        <f t="shared" si="22"/>
        <v>2013</v>
      </c>
      <c r="AS762" s="6">
        <f t="shared" si="23"/>
        <v>1</v>
      </c>
    </row>
    <row r="763" spans="1:45">
      <c r="A763" t="s">
        <v>1427</v>
      </c>
      <c r="B763" t="s">
        <v>37</v>
      </c>
      <c r="C763" s="1">
        <v>101</v>
      </c>
      <c r="D763" s="1">
        <v>3210</v>
      </c>
      <c r="E763" s="97" t="s">
        <v>695</v>
      </c>
      <c r="F7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63" s="4">
        <v>41261</v>
      </c>
      <c r="H763" s="4">
        <v>41298</v>
      </c>
      <c r="I763" s="80">
        <f>All_2[[#This Row],[Filled]]-All_2[[#This Row],[Vacant]]</f>
        <v>37</v>
      </c>
      <c r="J763" t="s">
        <v>144</v>
      </c>
      <c r="K763" s="89"/>
      <c r="L763" s="89"/>
      <c r="N763" s="89"/>
      <c r="O763" s="89"/>
      <c r="P763" s="80"/>
      <c r="Q763" s="80"/>
      <c r="R763" s="80"/>
      <c r="S763" s="80" t="str">
        <f>IF(All_2[[#This Row],[M.O.Date]]&lt;&gt;"","no","Yes")</f>
        <v>no</v>
      </c>
      <c r="T763" s="80" t="str">
        <f ca="1">IF(All_2[[#This Row],[Length.of.Stay]]&gt;364,"Yes","no")</f>
        <v>Yes</v>
      </c>
      <c r="U763" s="4">
        <v>41850</v>
      </c>
      <c r="V763" s="80">
        <f ca="1">_xlfn.IFS(All_2[[#This Row],[M.O.Date]] = FALSE,TODAY()-All_2[[#This Row],[Filled]],All_2[[#This Row],[Extant]] = "no",All_2[[#This Row],[M.O.Date]] - All_2[[#This Row],[Filled]])</f>
        <v>552</v>
      </c>
      <c r="W763" t="s">
        <v>980</v>
      </c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>
        <f t="shared" si="22"/>
        <v>2013</v>
      </c>
      <c r="AS763" s="6">
        <f t="shared" si="23"/>
        <v>1</v>
      </c>
    </row>
    <row r="764" spans="1:45">
      <c r="A764" t="s">
        <v>1744</v>
      </c>
      <c r="B764" t="s">
        <v>832</v>
      </c>
      <c r="C764" s="1" t="s">
        <v>978</v>
      </c>
      <c r="E764" s="97" t="s">
        <v>946</v>
      </c>
      <c r="F7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64" s="4">
        <v>41213</v>
      </c>
      <c r="H764" s="4">
        <v>41289</v>
      </c>
      <c r="I764" s="80">
        <f>All_2[[#This Row],[Filled]]-All_2[[#This Row],[Vacant]]</f>
        <v>76</v>
      </c>
      <c r="N764" s="4"/>
      <c r="O764" s="4"/>
      <c r="P764" s="80"/>
      <c r="Q764" s="80"/>
      <c r="R764" s="80"/>
      <c r="S764" s="80" t="str">
        <f>IF(All_2[[#This Row],[M.O.Date]]&lt;&gt;"","no","Yes")</f>
        <v>no</v>
      </c>
      <c r="T764" s="80" t="str">
        <f ca="1">IF(All_2[[#This Row],[Length.of.Stay]]&gt;364,"Yes","no")</f>
        <v>Yes</v>
      </c>
      <c r="U764" s="4">
        <v>42613</v>
      </c>
      <c r="V764" s="80">
        <f ca="1">_xlfn.IFS(All_2[[#This Row],[M.O.Date]] = FALSE,TODAY()-All_2[[#This Row],[Filled]],All_2[[#This Row],[Extant]] = "no",All_2[[#This Row],[M.O.Date]] - All_2[[#This Row],[Filled]])</f>
        <v>1324</v>
      </c>
      <c r="W764" t="s">
        <v>969</v>
      </c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>
        <f t="shared" si="22"/>
        <v>2013</v>
      </c>
      <c r="AS764" s="6">
        <f t="shared" si="23"/>
        <v>1</v>
      </c>
    </row>
    <row r="765" spans="1:45">
      <c r="A765" t="s">
        <v>1743</v>
      </c>
      <c r="B765" t="s">
        <v>1151</v>
      </c>
      <c r="C765" s="129">
        <v>112</v>
      </c>
      <c r="D765" s="129"/>
      <c r="E765" s="97" t="s">
        <v>718</v>
      </c>
      <c r="F765" s="80" t="s">
        <v>1150</v>
      </c>
      <c r="G765" s="4">
        <v>41274</v>
      </c>
      <c r="H765" s="4">
        <v>41288</v>
      </c>
      <c r="I765" s="80">
        <f>All_2[[#This Row],[Filled]]-All_2[[#This Row],[Vacant]]</f>
        <v>14</v>
      </c>
      <c r="J765" t="s">
        <v>144</v>
      </c>
      <c r="P765" s="80"/>
      <c r="Q765" s="80"/>
      <c r="R765" s="80"/>
      <c r="S765" s="80" t="s">
        <v>8</v>
      </c>
      <c r="T765" s="80" t="s">
        <v>348</v>
      </c>
      <c r="V765" s="80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>
        <f t="shared" si="22"/>
        <v>2013</v>
      </c>
      <c r="AS765" s="6">
        <f t="shared" si="23"/>
        <v>1</v>
      </c>
    </row>
    <row r="766" spans="1:45">
      <c r="A766" t="s">
        <v>1742</v>
      </c>
      <c r="B766" t="s">
        <v>37</v>
      </c>
      <c r="C766" s="1">
        <v>302</v>
      </c>
      <c r="D766" s="1">
        <v>3218</v>
      </c>
      <c r="E766" s="97" t="s">
        <v>695</v>
      </c>
      <c r="F7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66" s="4">
        <v>41247</v>
      </c>
      <c r="H766" s="4">
        <v>41284</v>
      </c>
      <c r="I766" s="80">
        <f>All_2[[#This Row],[Filled]]-All_2[[#This Row],[Vacant]]</f>
        <v>37</v>
      </c>
      <c r="J766" t="s">
        <v>144</v>
      </c>
      <c r="K766" s="89"/>
      <c r="L766" s="89"/>
      <c r="N766" s="89"/>
      <c r="O766" s="89"/>
      <c r="P766" s="80"/>
      <c r="Q766" s="80"/>
      <c r="R766" s="80"/>
      <c r="S766" s="80" t="str">
        <f>IF(All_2[[#This Row],[M.O.Date]]&lt;&gt;"","no","Yes")</f>
        <v>no</v>
      </c>
      <c r="T766" s="80" t="str">
        <f ca="1">IF(All_2[[#This Row],[Length.of.Stay]]&gt;364,"Yes","no")</f>
        <v>Yes</v>
      </c>
      <c r="U766" s="4">
        <v>42094</v>
      </c>
      <c r="V766" s="80">
        <f ca="1">_xlfn.IFS(All_2[[#This Row],[M.O.Date]] = FALSE,TODAY()-All_2[[#This Row],[Filled]],All_2[[#This Row],[Extant]] = "no",All_2[[#This Row],[M.O.Date]] - All_2[[#This Row],[Filled]])</f>
        <v>810</v>
      </c>
      <c r="W766" t="s">
        <v>969</v>
      </c>
      <c r="X766" s="6">
        <v>1</v>
      </c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>
        <f t="shared" si="22"/>
        <v>2013</v>
      </c>
      <c r="AS766" s="6">
        <f t="shared" si="23"/>
        <v>1</v>
      </c>
    </row>
    <row r="767" spans="1:45">
      <c r="A767" t="s">
        <v>1741</v>
      </c>
      <c r="B767" t="s">
        <v>37</v>
      </c>
      <c r="C767" s="1">
        <v>204</v>
      </c>
      <c r="D767" s="1">
        <v>3210</v>
      </c>
      <c r="E767" s="97" t="s">
        <v>695</v>
      </c>
      <c r="F7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67" s="4">
        <v>41250</v>
      </c>
      <c r="H767" s="4">
        <v>41284</v>
      </c>
      <c r="I767" s="80">
        <f>All_2[[#This Row],[Filled]]-All_2[[#This Row],[Vacant]]</f>
        <v>34</v>
      </c>
      <c r="J767" t="s">
        <v>144</v>
      </c>
      <c r="K767" s="89"/>
      <c r="L767" s="89"/>
      <c r="N767" s="89"/>
      <c r="O767" s="89"/>
      <c r="P767" s="80"/>
      <c r="Q767" s="80"/>
      <c r="R767" s="80"/>
      <c r="S767" s="80" t="str">
        <f>IF(All_2[[#This Row],[M.O.Date]]&lt;&gt;"","no","Yes")</f>
        <v>no</v>
      </c>
      <c r="T767" s="80" t="str">
        <f ca="1">IF(All_2[[#This Row],[Length.of.Stay]]&gt;364,"Yes","no")</f>
        <v>Yes</v>
      </c>
      <c r="U767" s="4">
        <v>41820</v>
      </c>
      <c r="V767" s="80">
        <f ca="1">_xlfn.IFS(All_2[[#This Row],[M.O.Date]] = FALSE,TODAY()-All_2[[#This Row],[Filled]],All_2[[#This Row],[Extant]] = "no",All_2[[#This Row],[M.O.Date]] - All_2[[#This Row],[Filled]])</f>
        <v>536</v>
      </c>
      <c r="W767" t="s">
        <v>980</v>
      </c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>
        <f t="shared" si="22"/>
        <v>2013</v>
      </c>
      <c r="AS767" s="6">
        <f t="shared" si="23"/>
        <v>1</v>
      </c>
    </row>
    <row r="768" spans="1:45">
      <c r="A768" t="s">
        <v>1740</v>
      </c>
      <c r="B768" t="s">
        <v>26</v>
      </c>
      <c r="C768" s="1">
        <v>209</v>
      </c>
      <c r="E768" s="97" t="s">
        <v>966</v>
      </c>
      <c r="F7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68" s="4">
        <v>41243</v>
      </c>
      <c r="H768" s="4">
        <v>41275</v>
      </c>
      <c r="I768" s="80">
        <f>All_2[[#This Row],[Filled]]-All_2[[#This Row],[Vacant]]</f>
        <v>32</v>
      </c>
      <c r="J768" t="s">
        <v>144</v>
      </c>
      <c r="P768" s="80"/>
      <c r="Q768" s="80"/>
      <c r="R768" s="80"/>
      <c r="S768" s="80" t="str">
        <f>IF(All_2[[#This Row],[M.O.Date]]&lt;&gt;"","no","Yes")</f>
        <v>no</v>
      </c>
      <c r="T768" s="80" t="str">
        <f ca="1">IF(All_2[[#This Row],[Length.of.Stay]]&gt;364,"Yes","no")</f>
        <v>Yes</v>
      </c>
      <c r="U768" s="4">
        <v>42916</v>
      </c>
      <c r="V768" s="80">
        <f ca="1">_xlfn.IFS(All_2[[#This Row],[M.O.Date]] = FALSE,TODAY()-All_2[[#This Row],[Filled]],All_2[[#This Row],[Extant]] = "no",All_2[[#This Row],[M.O.Date]] - All_2[[#This Row],[Filled]])</f>
        <v>1641</v>
      </c>
      <c r="W768" t="s">
        <v>980</v>
      </c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>
        <f t="shared" si="22"/>
        <v>2013</v>
      </c>
      <c r="AS768" s="6">
        <f t="shared" si="23"/>
        <v>1</v>
      </c>
    </row>
    <row r="769" spans="1:45">
      <c r="A769" t="s">
        <v>1739</v>
      </c>
      <c r="B769" t="s">
        <v>26</v>
      </c>
      <c r="C769" s="1">
        <v>320</v>
      </c>
      <c r="E769" s="97" t="s">
        <v>966</v>
      </c>
      <c r="F7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69" s="4">
        <v>41243</v>
      </c>
      <c r="H769" s="4">
        <v>41275</v>
      </c>
      <c r="I769" s="80">
        <f>All_2[[#This Row],[Filled]]-All_2[[#This Row],[Vacant]]</f>
        <v>32</v>
      </c>
      <c r="J769" t="s">
        <v>144</v>
      </c>
      <c r="P769" s="80"/>
      <c r="Q769" s="80"/>
      <c r="R769" s="80"/>
      <c r="S769" s="80" t="str">
        <f>IF(All_2[[#This Row],[M.O.Date]]&lt;&gt;"","no","Yes")</f>
        <v>no</v>
      </c>
      <c r="T769" s="80" t="str">
        <f ca="1">IF(All_2[[#This Row],[Length.of.Stay]]&gt;364,"Yes","no")</f>
        <v>Yes</v>
      </c>
      <c r="U769" s="4">
        <v>42400</v>
      </c>
      <c r="V769" s="80">
        <f ca="1">_xlfn.IFS(All_2[[#This Row],[M.O.Date]] = FALSE,TODAY()-All_2[[#This Row],[Filled]],All_2[[#This Row],[Extant]] = "no",All_2[[#This Row],[M.O.Date]] - All_2[[#This Row],[Filled]])</f>
        <v>1125</v>
      </c>
      <c r="W769" t="s">
        <v>980</v>
      </c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>
        <f t="shared" si="22"/>
        <v>2013</v>
      </c>
      <c r="AS769" s="6">
        <f t="shared" si="23"/>
        <v>1</v>
      </c>
    </row>
    <row r="770" spans="1:45">
      <c r="A770" t="s">
        <v>1738</v>
      </c>
      <c r="B770" t="s">
        <v>26</v>
      </c>
      <c r="C770" s="1">
        <v>108</v>
      </c>
      <c r="E770" s="97" t="s">
        <v>966</v>
      </c>
      <c r="F7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70" s="4">
        <v>41243</v>
      </c>
      <c r="H770" s="4">
        <v>41275</v>
      </c>
      <c r="I770" s="80">
        <f>All_2[[#This Row],[Filled]]-All_2[[#This Row],[Vacant]]</f>
        <v>32</v>
      </c>
      <c r="J770" t="s">
        <v>144</v>
      </c>
      <c r="P770" s="80"/>
      <c r="Q770" s="80"/>
      <c r="R770" s="80"/>
      <c r="S770" s="80" t="str">
        <f>IF(All_2[[#This Row],[M.O.Date]]&lt;&gt;"","no","Yes")</f>
        <v>no</v>
      </c>
      <c r="T770" s="80" t="str">
        <f ca="1">IF(All_2[[#This Row],[Length.of.Stay]]&gt;364,"Yes","no")</f>
        <v>no</v>
      </c>
      <c r="U770" s="4">
        <v>41578</v>
      </c>
      <c r="V770" s="80">
        <f ca="1">_xlfn.IFS(All_2[[#This Row],[M.O.Date]] = FALSE,TODAY()-All_2[[#This Row],[Filled]],All_2[[#This Row],[Extant]] = "no",All_2[[#This Row],[M.O.Date]] - All_2[[#This Row],[Filled]])</f>
        <v>303</v>
      </c>
      <c r="W770" t="s">
        <v>1003</v>
      </c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>
        <f t="shared" ref="AR770:AR833" si="24">YEAR(H770)</f>
        <v>2013</v>
      </c>
      <c r="AS770" s="6">
        <f t="shared" ref="AS770:AS833" si="25">MONTH(H770)</f>
        <v>1</v>
      </c>
    </row>
    <row r="771" spans="1:45">
      <c r="A771" t="s">
        <v>1595</v>
      </c>
      <c r="B771" t="s">
        <v>26</v>
      </c>
      <c r="C771" s="1">
        <v>321</v>
      </c>
      <c r="E771" s="97" t="s">
        <v>966</v>
      </c>
      <c r="F7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71" s="4">
        <v>41243</v>
      </c>
      <c r="H771" s="4">
        <v>41275</v>
      </c>
      <c r="I771" s="80">
        <f>All_2[[#This Row],[Filled]]-All_2[[#This Row],[Vacant]]</f>
        <v>32</v>
      </c>
      <c r="J771" t="s">
        <v>1033</v>
      </c>
      <c r="K771" t="s">
        <v>37</v>
      </c>
      <c r="L771" t="s">
        <v>1416</v>
      </c>
      <c r="M771" t="s">
        <v>1415</v>
      </c>
      <c r="P771" s="80"/>
      <c r="Q771" s="80"/>
      <c r="R771" s="80"/>
      <c r="S771" s="80" t="str">
        <f>IF(All_2[[#This Row],[M.O.Date]]&lt;&gt;"","no","Yes")</f>
        <v>no</v>
      </c>
      <c r="T771" s="80" t="str">
        <f ca="1">IF(All_2[[#This Row],[Length.of.Stay]]&gt;364,"Yes","no")</f>
        <v>no</v>
      </c>
      <c r="U771" s="4">
        <v>41394</v>
      </c>
      <c r="V771" s="80">
        <f ca="1">_xlfn.IFS(All_2[[#This Row],[M.O.Date]] = FALSE,TODAY()-All_2[[#This Row],[Filled]],All_2[[#This Row],[Extant]] = "no",All_2[[#This Row],[M.O.Date]] - All_2[[#This Row],[Filled]])</f>
        <v>119</v>
      </c>
      <c r="W771" t="s">
        <v>1123</v>
      </c>
      <c r="X771" s="6"/>
      <c r="Y771" s="6"/>
      <c r="Z771" s="6"/>
      <c r="AA771" s="6"/>
      <c r="AB771" s="6"/>
      <c r="AC771" s="6"/>
      <c r="AD771" s="6"/>
      <c r="AE771" s="6"/>
      <c r="AF771" s="6"/>
      <c r="AG771" s="6">
        <v>1</v>
      </c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>
        <f t="shared" si="24"/>
        <v>2013</v>
      </c>
      <c r="AS771" s="6">
        <f t="shared" si="25"/>
        <v>1</v>
      </c>
    </row>
    <row r="772" spans="1:45">
      <c r="A772" t="s">
        <v>1737</v>
      </c>
      <c r="B772" t="s">
        <v>830</v>
      </c>
      <c r="C772" s="1">
        <v>305</v>
      </c>
      <c r="E772" s="97" t="s">
        <v>144</v>
      </c>
      <c r="F7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72" s="4">
        <v>41243</v>
      </c>
      <c r="H772" s="4">
        <v>41275</v>
      </c>
      <c r="I772" s="80">
        <f>All_2[[#This Row],[Filled]]-All_2[[#This Row],[Vacant]]</f>
        <v>32</v>
      </c>
      <c r="J772" t="s">
        <v>1634</v>
      </c>
      <c r="L772" t="s">
        <v>862</v>
      </c>
      <c r="M772" t="s">
        <v>1638</v>
      </c>
      <c r="N772" s="4">
        <v>41211</v>
      </c>
      <c r="O772" s="4">
        <v>41232</v>
      </c>
      <c r="P772" s="80">
        <f>All_2[[#This Row],[Filled]] - All_2[[#This Row],[Interview.Date]]</f>
        <v>43</v>
      </c>
      <c r="Q772" s="80">
        <f>All_2[[#This Row],[Filled]]-All_2[[#This Row],[Date.Received]]</f>
        <v>64</v>
      </c>
      <c r="R772" s="80">
        <f>All_2[[#This Row],[Days]] - All_2[[#This Row],[Interview.to.Move.in]]</f>
        <v>-11</v>
      </c>
      <c r="S772" s="80" t="str">
        <f>IF(All_2[[#This Row],[M.O.Date]]&lt;&gt;"","no","Yes")</f>
        <v>no</v>
      </c>
      <c r="T772" s="80" t="str">
        <f ca="1">IF(All_2[[#This Row],[Length.of.Stay]]&gt;364,"Yes","no")</f>
        <v>Yes</v>
      </c>
      <c r="U772" s="4">
        <v>42185</v>
      </c>
      <c r="V772" s="80">
        <f ca="1">_xlfn.IFS(All_2[[#This Row],[M.O.Date]] = FALSE,TODAY()-All_2[[#This Row],[Filled]],All_2[[#This Row],[Extant]] = "no",All_2[[#This Row],[M.O.Date]] - All_2[[#This Row],[Filled]])</f>
        <v>910</v>
      </c>
      <c r="W772" t="s">
        <v>980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>
        <f t="shared" si="24"/>
        <v>2013</v>
      </c>
      <c r="AS772" s="6">
        <f t="shared" si="25"/>
        <v>1</v>
      </c>
    </row>
    <row r="773" spans="1:45">
      <c r="A773" t="s">
        <v>1736</v>
      </c>
      <c r="B773" t="s">
        <v>830</v>
      </c>
      <c r="C773" s="1">
        <v>412</v>
      </c>
      <c r="E773" s="97" t="s">
        <v>144</v>
      </c>
      <c r="F7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73" s="4">
        <v>41213</v>
      </c>
      <c r="H773" s="4">
        <v>41275</v>
      </c>
      <c r="I773" s="80">
        <f>All_2[[#This Row],[Filled]]-All_2[[#This Row],[Vacant]]</f>
        <v>62</v>
      </c>
      <c r="J773" t="s">
        <v>1634</v>
      </c>
      <c r="L773" t="s">
        <v>55</v>
      </c>
      <c r="M773" t="s">
        <v>1633</v>
      </c>
      <c r="N773" s="4">
        <v>41211</v>
      </c>
      <c r="O773" s="4">
        <v>41232</v>
      </c>
      <c r="P773" s="80">
        <f>All_2[[#This Row],[Filled]] - All_2[[#This Row],[Interview.Date]]</f>
        <v>43</v>
      </c>
      <c r="Q773" s="80">
        <f>All_2[[#This Row],[Filled]]-All_2[[#This Row],[Date.Received]]</f>
        <v>64</v>
      </c>
      <c r="R773" s="80">
        <f>All_2[[#This Row],[Days]] - All_2[[#This Row],[Interview.to.Move.in]]</f>
        <v>19</v>
      </c>
      <c r="S773" s="80" t="str">
        <f>IF(All_2[[#This Row],[M.O.Date]]&lt;&gt;"","no","Yes")</f>
        <v>no</v>
      </c>
      <c r="T773" s="80" t="str">
        <f ca="1">IF(All_2[[#This Row],[Length.of.Stay]]&gt;364,"Yes","no")</f>
        <v>Yes</v>
      </c>
      <c r="U773" s="4">
        <v>41670</v>
      </c>
      <c r="V773" s="80">
        <f ca="1">_xlfn.IFS(All_2[[#This Row],[M.O.Date]] = FALSE,TODAY()-All_2[[#This Row],[Filled]],All_2[[#This Row],[Extant]] = "no",All_2[[#This Row],[M.O.Date]] - All_2[[#This Row],[Filled]])</f>
        <v>395</v>
      </c>
      <c r="W773" t="s">
        <v>980</v>
      </c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>
        <f t="shared" si="24"/>
        <v>2013</v>
      </c>
      <c r="AS773" s="6">
        <f t="shared" si="25"/>
        <v>1</v>
      </c>
    </row>
    <row r="774" spans="1:45">
      <c r="A774" t="s">
        <v>1735</v>
      </c>
      <c r="B774" t="s">
        <v>830</v>
      </c>
      <c r="C774" s="1">
        <v>417</v>
      </c>
      <c r="E774" s="97" t="s">
        <v>144</v>
      </c>
      <c r="F7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74" s="4">
        <v>41247</v>
      </c>
      <c r="H774" s="4">
        <v>41275</v>
      </c>
      <c r="I774" s="80">
        <f>All_2[[#This Row],[Filled]]-All_2[[#This Row],[Vacant]]</f>
        <v>28</v>
      </c>
      <c r="J774" t="s">
        <v>1634</v>
      </c>
      <c r="L774" t="s">
        <v>6</v>
      </c>
      <c r="M774" t="s">
        <v>1734</v>
      </c>
      <c r="N774" s="4">
        <v>41211</v>
      </c>
      <c r="O774" s="4">
        <v>41232</v>
      </c>
      <c r="P774" s="80">
        <f>All_2[[#This Row],[Filled]] - All_2[[#This Row],[Interview.Date]]</f>
        <v>43</v>
      </c>
      <c r="Q774" s="80">
        <f>All_2[[#This Row],[Filled]]-All_2[[#This Row],[Date.Received]]</f>
        <v>64</v>
      </c>
      <c r="R774" s="80">
        <f>All_2[[#This Row],[Days]] - All_2[[#This Row],[Interview.to.Move.in]]</f>
        <v>-15</v>
      </c>
      <c r="S774" s="80" t="str">
        <f>IF(All_2[[#This Row],[M.O.Date]]&lt;&gt;"","no","Yes")</f>
        <v>no</v>
      </c>
      <c r="T774" s="80" t="str">
        <f ca="1">IF(All_2[[#This Row],[Length.of.Stay]]&gt;364,"Yes","no")</f>
        <v>no</v>
      </c>
      <c r="U774" s="4">
        <v>41547</v>
      </c>
      <c r="V774" s="80">
        <f ca="1">_xlfn.IFS(All_2[[#This Row],[M.O.Date]] = FALSE,TODAY()-All_2[[#This Row],[Filled]],All_2[[#This Row],[Extant]] = "no",All_2[[#This Row],[M.O.Date]] - All_2[[#This Row],[Filled]])</f>
        <v>272</v>
      </c>
      <c r="W774" t="s">
        <v>1123</v>
      </c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>
        <f t="shared" si="24"/>
        <v>2013</v>
      </c>
      <c r="AS774" s="6">
        <f t="shared" si="25"/>
        <v>1</v>
      </c>
    </row>
    <row r="775" spans="1:45">
      <c r="A775" t="s">
        <v>1733</v>
      </c>
      <c r="B775" t="s">
        <v>821</v>
      </c>
      <c r="C775" s="1">
        <v>1491</v>
      </c>
      <c r="E775" s="97" t="s">
        <v>946</v>
      </c>
      <c r="F7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75" s="4">
        <v>41213</v>
      </c>
      <c r="H775" s="4">
        <v>41270</v>
      </c>
      <c r="I775" s="80">
        <f>All_2[[#This Row],[Filled]]-All_2[[#This Row],[Vacant]]</f>
        <v>57</v>
      </c>
      <c r="J775" t="s">
        <v>144</v>
      </c>
      <c r="N775" s="4"/>
      <c r="O775" s="4"/>
      <c r="P775" s="80"/>
      <c r="Q775" s="80"/>
      <c r="R775" s="80"/>
      <c r="S775" s="80" t="str">
        <f>IF(All_2[[#This Row],[M.O.Date]]&lt;&gt;"","no","Yes")</f>
        <v>Yes</v>
      </c>
      <c r="T775" s="80" t="str">
        <f ca="1">IF(All_2[[#This Row],[Length.of.Stay]]&gt;364,"Yes","no")</f>
        <v>Yes</v>
      </c>
      <c r="V775" s="80">
        <f ca="1">_xlfn.IFS(All_2[[#This Row],[M.O.Date]] = FALSE,TODAY()-All_2[[#This Row],[Filled]],All_2[[#This Row],[Extant]] = "no",All_2[[#This Row],[M.O.Date]] - All_2[[#This Row],[Filled]])</f>
        <v>2591</v>
      </c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>
        <v>1</v>
      </c>
      <c r="AJ775" s="6"/>
      <c r="AK775" s="6">
        <v>1</v>
      </c>
      <c r="AL775" s="6"/>
      <c r="AM775" s="6"/>
      <c r="AN775" s="6"/>
      <c r="AO775" s="6"/>
      <c r="AP775" s="6"/>
      <c r="AQ775" s="6"/>
      <c r="AR775" s="6">
        <f t="shared" si="24"/>
        <v>2012</v>
      </c>
      <c r="AS775" s="6">
        <f t="shared" si="25"/>
        <v>12</v>
      </c>
    </row>
    <row r="776" spans="1:45">
      <c r="A776" t="s">
        <v>1732</v>
      </c>
      <c r="B776" t="s">
        <v>821</v>
      </c>
      <c r="C776" s="1">
        <v>1469</v>
      </c>
      <c r="E776" s="97" t="s">
        <v>946</v>
      </c>
      <c r="F7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76" s="4">
        <v>41213</v>
      </c>
      <c r="H776" s="4">
        <v>41262</v>
      </c>
      <c r="I776" s="80">
        <f>All_2[[#This Row],[Filled]]-All_2[[#This Row],[Vacant]]</f>
        <v>49</v>
      </c>
      <c r="J776" t="s">
        <v>144</v>
      </c>
      <c r="N776" s="4"/>
      <c r="O776" s="4"/>
      <c r="P776" s="80"/>
      <c r="Q776" s="80"/>
      <c r="R776" s="80"/>
      <c r="S776" s="80" t="str">
        <f>IF(All_2[[#This Row],[M.O.Date]]&lt;&gt;"","no","Yes")</f>
        <v>no</v>
      </c>
      <c r="T776" s="80" t="str">
        <f ca="1">IF(All_2[[#This Row],[Length.of.Stay]]&gt;364,"Yes","no")</f>
        <v>Yes</v>
      </c>
      <c r="U776" s="4">
        <v>42582</v>
      </c>
      <c r="V776" s="80">
        <f ca="1">_xlfn.IFS(All_2[[#This Row],[M.O.Date]] = FALSE,TODAY()-All_2[[#This Row],[Filled]],All_2[[#This Row],[Extant]] = "no",All_2[[#This Row],[M.O.Date]] - All_2[[#This Row],[Filled]])</f>
        <v>1320</v>
      </c>
      <c r="W776" t="s">
        <v>980</v>
      </c>
      <c r="X776" s="6"/>
      <c r="Y776" s="6"/>
      <c r="Z776" s="6"/>
      <c r="AA776" s="6"/>
      <c r="AB776" s="6"/>
      <c r="AC776" s="6"/>
      <c r="AD776" s="6"/>
      <c r="AE776" s="6"/>
      <c r="AF776" s="6">
        <v>1</v>
      </c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>
        <f t="shared" si="24"/>
        <v>2012</v>
      </c>
      <c r="AS776" s="6">
        <f t="shared" si="25"/>
        <v>12</v>
      </c>
    </row>
    <row r="777" spans="1:45">
      <c r="A777" t="s">
        <v>1731</v>
      </c>
      <c r="B777" t="s">
        <v>830</v>
      </c>
      <c r="C777" s="1">
        <v>308</v>
      </c>
      <c r="E777" s="97" t="s">
        <v>144</v>
      </c>
      <c r="F7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77" s="4">
        <v>41243</v>
      </c>
      <c r="H777" s="4">
        <v>41258</v>
      </c>
      <c r="I777" s="80">
        <f>All_2[[#This Row],[Filled]]-All_2[[#This Row],[Vacant]]</f>
        <v>15</v>
      </c>
      <c r="J777" t="s">
        <v>1634</v>
      </c>
      <c r="L777" t="s">
        <v>55</v>
      </c>
      <c r="M777" t="s">
        <v>1633</v>
      </c>
      <c r="N777" s="4">
        <v>41211</v>
      </c>
      <c r="O777" s="4">
        <v>41232</v>
      </c>
      <c r="P777" s="80">
        <f>All_2[[#This Row],[Filled]] - All_2[[#This Row],[Interview.Date]]</f>
        <v>26</v>
      </c>
      <c r="Q777" s="80">
        <f>All_2[[#This Row],[Filled]]-All_2[[#This Row],[Date.Received]]</f>
        <v>47</v>
      </c>
      <c r="R777" s="80">
        <f>All_2[[#This Row],[Days]] - All_2[[#This Row],[Interview.to.Move.in]]</f>
        <v>-11</v>
      </c>
      <c r="S777" s="80" t="str">
        <f>IF(All_2[[#This Row],[M.O.Date]]&lt;&gt;"","no","Yes")</f>
        <v>no</v>
      </c>
      <c r="T777" s="80" t="str">
        <f ca="1">IF(All_2[[#This Row],[Length.of.Stay]]&gt;364,"Yes","no")</f>
        <v>Yes</v>
      </c>
      <c r="U777" s="4">
        <v>42766</v>
      </c>
      <c r="V777" s="80">
        <f ca="1">_xlfn.IFS(All_2[[#This Row],[M.O.Date]] = FALSE,TODAY()-All_2[[#This Row],[Filled]],All_2[[#This Row],[Extant]] = "no",All_2[[#This Row],[M.O.Date]] - All_2[[#This Row],[Filled]])</f>
        <v>1508</v>
      </c>
      <c r="W777" t="s">
        <v>980</v>
      </c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>
        <f t="shared" si="24"/>
        <v>2012</v>
      </c>
      <c r="AS777" s="6">
        <f t="shared" si="25"/>
        <v>12</v>
      </c>
    </row>
    <row r="778" spans="1:45">
      <c r="A778" t="s">
        <v>1730</v>
      </c>
      <c r="B778" t="s">
        <v>832</v>
      </c>
      <c r="C778" s="1" t="s">
        <v>955</v>
      </c>
      <c r="E778" s="97" t="s">
        <v>833</v>
      </c>
      <c r="F7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78" s="4">
        <v>41243</v>
      </c>
      <c r="H778" s="4">
        <v>41258</v>
      </c>
      <c r="I778" s="80">
        <f>All_2[[#This Row],[Filled]]-All_2[[#This Row],[Vacant]]</f>
        <v>15</v>
      </c>
      <c r="N778" s="4"/>
      <c r="O778" s="4"/>
      <c r="P778" s="80"/>
      <c r="Q778" s="80"/>
      <c r="R778" s="80"/>
      <c r="S778" s="80" t="str">
        <f>IF(All_2[[#This Row],[M.O.Date]]&lt;&gt;"","no","Yes")</f>
        <v>no</v>
      </c>
      <c r="T778" s="80" t="str">
        <f ca="1">IF(All_2[[#This Row],[Length.of.Stay]]&gt;364,"Yes","no")</f>
        <v>Yes</v>
      </c>
      <c r="U778" s="4">
        <v>42063</v>
      </c>
      <c r="V778" s="80">
        <f ca="1">_xlfn.IFS(All_2[[#This Row],[M.O.Date]] = FALSE,TODAY()-All_2[[#This Row],[Filled]],All_2[[#This Row],[Extant]] = "no",All_2[[#This Row],[M.O.Date]] - All_2[[#This Row],[Filled]])</f>
        <v>805</v>
      </c>
      <c r="W778" t="s">
        <v>980</v>
      </c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>
        <f t="shared" si="24"/>
        <v>2012</v>
      </c>
      <c r="AS778" s="6">
        <f t="shared" si="25"/>
        <v>12</v>
      </c>
    </row>
    <row r="779" spans="1:45">
      <c r="A779" t="s">
        <v>1729</v>
      </c>
      <c r="B779" t="s">
        <v>993</v>
      </c>
      <c r="C779" s="1">
        <v>203</v>
      </c>
      <c r="E779" s="97" t="s">
        <v>144</v>
      </c>
      <c r="F7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79" s="4">
        <v>41243</v>
      </c>
      <c r="H779" s="4">
        <v>41253</v>
      </c>
      <c r="I779" s="80">
        <f>All_2[[#This Row],[Filled]]-All_2[[#This Row],[Vacant]]</f>
        <v>10</v>
      </c>
      <c r="J779" t="s">
        <v>144</v>
      </c>
      <c r="N779" s="4"/>
      <c r="O779" s="4"/>
      <c r="P779" s="80"/>
      <c r="Q779" s="80"/>
      <c r="R779" s="80"/>
      <c r="S779" s="80" t="str">
        <f>IF(All_2[[#This Row],[M.O.Date]]&lt;&gt;"","no","Yes")</f>
        <v>no</v>
      </c>
      <c r="T779" s="80" t="str">
        <f ca="1">IF(All_2[[#This Row],[Length.of.Stay]]&gt;364,"Yes","no")</f>
        <v>Yes</v>
      </c>
      <c r="U779" s="4">
        <v>42400</v>
      </c>
      <c r="V779" s="80">
        <f ca="1">_xlfn.IFS(All_2[[#This Row],[M.O.Date]] = FALSE,TODAY()-All_2[[#This Row],[Filled]],All_2[[#This Row],[Extant]] = "no",All_2[[#This Row],[M.O.Date]] - All_2[[#This Row],[Filled]])</f>
        <v>1147</v>
      </c>
      <c r="W779" t="s">
        <v>969</v>
      </c>
      <c r="X779" s="6">
        <v>1</v>
      </c>
      <c r="Y779" s="6">
        <v>1</v>
      </c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>
        <f t="shared" si="24"/>
        <v>2012</v>
      </c>
      <c r="AS779" s="6">
        <f t="shared" si="25"/>
        <v>12</v>
      </c>
    </row>
    <row r="780" spans="1:45">
      <c r="A780" t="s">
        <v>1728</v>
      </c>
      <c r="B780" t="s">
        <v>830</v>
      </c>
      <c r="C780" s="1">
        <v>402</v>
      </c>
      <c r="E780" s="97" t="s">
        <v>144</v>
      </c>
      <c r="F7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80" s="4">
        <v>41213</v>
      </c>
      <c r="H780" s="4">
        <v>41244</v>
      </c>
      <c r="I780" s="80">
        <f>All_2[[#This Row],[Filled]]-All_2[[#This Row],[Vacant]]</f>
        <v>31</v>
      </c>
      <c r="J780" t="s">
        <v>1634</v>
      </c>
      <c r="L780" t="s">
        <v>1727</v>
      </c>
      <c r="M780" t="s">
        <v>1638</v>
      </c>
      <c r="N780" s="4">
        <v>41211</v>
      </c>
      <c r="O780" s="4">
        <v>41221</v>
      </c>
      <c r="P780" s="80">
        <f>All_2[[#This Row],[Filled]] - All_2[[#This Row],[Interview.Date]]</f>
        <v>23</v>
      </c>
      <c r="Q780" s="80">
        <f>All_2[[#This Row],[Filled]]-All_2[[#This Row],[Date.Received]]</f>
        <v>33</v>
      </c>
      <c r="R780" s="80">
        <f>All_2[[#This Row],[Days]] - All_2[[#This Row],[Interview.to.Move.in]]</f>
        <v>8</v>
      </c>
      <c r="S780" s="80" t="str">
        <f>IF(All_2[[#This Row],[M.O.Date]]&lt;&gt;"","no","Yes")</f>
        <v>no</v>
      </c>
      <c r="T780" s="80" t="str">
        <f ca="1">IF(All_2[[#This Row],[Length.of.Stay]]&gt;364,"Yes","no")</f>
        <v>Yes</v>
      </c>
      <c r="U780" s="4">
        <v>42094</v>
      </c>
      <c r="V780" s="80">
        <f ca="1">_xlfn.IFS(All_2[[#This Row],[M.O.Date]] = FALSE,TODAY()-All_2[[#This Row],[Filled]],All_2[[#This Row],[Extant]] = "no",All_2[[#This Row],[M.O.Date]] - All_2[[#This Row],[Filled]])</f>
        <v>850</v>
      </c>
      <c r="W780" t="s">
        <v>980</v>
      </c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>
        <f t="shared" si="24"/>
        <v>2012</v>
      </c>
      <c r="AS780" s="6">
        <f t="shared" si="25"/>
        <v>12</v>
      </c>
    </row>
    <row r="781" spans="1:45">
      <c r="A781" t="s">
        <v>1726</v>
      </c>
      <c r="B781" t="s">
        <v>830</v>
      </c>
      <c r="C781" s="1">
        <v>317</v>
      </c>
      <c r="E781" s="97" t="s">
        <v>144</v>
      </c>
      <c r="F7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81" s="4">
        <v>41182</v>
      </c>
      <c r="H781" s="4">
        <v>41244</v>
      </c>
      <c r="I781" s="80">
        <f>All_2[[#This Row],[Filled]]-All_2[[#This Row],[Vacant]]</f>
        <v>62</v>
      </c>
      <c r="J781" t="s">
        <v>1634</v>
      </c>
      <c r="L781" t="s">
        <v>1725</v>
      </c>
      <c r="M781" t="s">
        <v>636</v>
      </c>
      <c r="N781" s="4">
        <v>41101</v>
      </c>
      <c r="O781" s="4">
        <v>41172</v>
      </c>
      <c r="P781" s="80">
        <f>All_2[[#This Row],[Filled]] - All_2[[#This Row],[Interview.Date]]</f>
        <v>72</v>
      </c>
      <c r="Q781" s="80">
        <f>All_2[[#This Row],[Filled]]-All_2[[#This Row],[Date.Received]]</f>
        <v>143</v>
      </c>
      <c r="R781" s="80">
        <f>All_2[[#This Row],[Days]] - All_2[[#This Row],[Interview.to.Move.in]]</f>
        <v>-10</v>
      </c>
      <c r="S781" s="80" t="str">
        <f>IF(All_2[[#This Row],[M.O.Date]]&lt;&gt;"","no","Yes")</f>
        <v>no</v>
      </c>
      <c r="T781" s="80" t="str">
        <f ca="1">IF(All_2[[#This Row],[Length.of.Stay]]&gt;364,"Yes","no")</f>
        <v>no</v>
      </c>
      <c r="U781" s="4">
        <v>41608</v>
      </c>
      <c r="V781" s="80">
        <f ca="1">_xlfn.IFS(All_2[[#This Row],[M.O.Date]] = FALSE,TODAY()-All_2[[#This Row],[Filled]],All_2[[#This Row],[Extant]] = "no",All_2[[#This Row],[M.O.Date]] - All_2[[#This Row],[Filled]])</f>
        <v>364</v>
      </c>
      <c r="W781" t="s">
        <v>971</v>
      </c>
      <c r="X781" s="6"/>
      <c r="Y781" s="6">
        <v>1</v>
      </c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>
        <f t="shared" si="24"/>
        <v>2012</v>
      </c>
      <c r="AS781" s="6">
        <f t="shared" si="25"/>
        <v>12</v>
      </c>
    </row>
    <row r="782" spans="1:45">
      <c r="A782" t="s">
        <v>1289</v>
      </c>
      <c r="B782" t="s">
        <v>832</v>
      </c>
      <c r="C782" s="1" t="s">
        <v>940</v>
      </c>
      <c r="E782" s="97" t="s">
        <v>718</v>
      </c>
      <c r="F7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82" s="4">
        <v>41182</v>
      </c>
      <c r="H782" s="4">
        <v>41244</v>
      </c>
      <c r="I782" s="80">
        <f>All_2[[#This Row],[Filled]]-All_2[[#This Row],[Vacant]]</f>
        <v>62</v>
      </c>
      <c r="J782" t="s">
        <v>1033</v>
      </c>
      <c r="K782" t="s">
        <v>26</v>
      </c>
      <c r="L782" t="s">
        <v>1416</v>
      </c>
      <c r="M782" t="s">
        <v>1415</v>
      </c>
      <c r="N782" s="4"/>
      <c r="O782" s="4">
        <v>41200</v>
      </c>
      <c r="P782" s="80">
        <f>All_2[[#This Row],[Filled]] - All_2[[#This Row],[Interview.Date]]</f>
        <v>44</v>
      </c>
      <c r="Q782" s="80"/>
      <c r="R782" s="80">
        <f>All_2[[#This Row],[Days]] - All_2[[#This Row],[Interview.to.Move.in]]</f>
        <v>18</v>
      </c>
      <c r="S782" s="80" t="str">
        <f>IF(All_2[[#This Row],[M.O.Date]]&lt;&gt;"","no","Yes")</f>
        <v>no</v>
      </c>
      <c r="T782" s="80" t="str">
        <f ca="1">IF(All_2[[#This Row],[Length.of.Stay]]&gt;364,"Yes","no")</f>
        <v>Yes</v>
      </c>
      <c r="U782" s="4">
        <v>42613</v>
      </c>
      <c r="V782" s="80">
        <f ca="1">_xlfn.IFS(All_2[[#This Row],[M.O.Date]] = FALSE,TODAY()-All_2[[#This Row],[Filled]],All_2[[#This Row],[Extant]] = "no",All_2[[#This Row],[M.O.Date]] - All_2[[#This Row],[Filled]])</f>
        <v>1369</v>
      </c>
      <c r="W782" t="s">
        <v>980</v>
      </c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>
        <f t="shared" si="24"/>
        <v>2012</v>
      </c>
      <c r="AS782" s="6">
        <f t="shared" si="25"/>
        <v>12</v>
      </c>
    </row>
    <row r="783" spans="1:45">
      <c r="A783" t="s">
        <v>1724</v>
      </c>
      <c r="B783" t="s">
        <v>37</v>
      </c>
      <c r="C783" s="1">
        <v>208</v>
      </c>
      <c r="D783" s="1">
        <v>3210</v>
      </c>
      <c r="E783" s="97" t="s">
        <v>695</v>
      </c>
      <c r="F7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83" s="4">
        <v>41213</v>
      </c>
      <c r="H783" s="4">
        <v>41229</v>
      </c>
      <c r="I783" s="80">
        <f>All_2[[#This Row],[Filled]]-All_2[[#This Row],[Vacant]]</f>
        <v>16</v>
      </c>
      <c r="J783" t="s">
        <v>144</v>
      </c>
      <c r="K783" s="89"/>
      <c r="L783" s="89"/>
      <c r="N783" s="89"/>
      <c r="O783" s="89"/>
      <c r="P783" s="80"/>
      <c r="Q783" s="80"/>
      <c r="R783" s="80"/>
      <c r="S783" s="80" t="str">
        <f>IF(All_2[[#This Row],[M.O.Date]]&lt;&gt;"","no","Yes")</f>
        <v>no</v>
      </c>
      <c r="T783" s="80" t="str">
        <f ca="1">IF(All_2[[#This Row],[Length.of.Stay]]&gt;364,"Yes","no")</f>
        <v>Yes</v>
      </c>
      <c r="U783" s="4">
        <v>41670</v>
      </c>
      <c r="V783" s="80">
        <f ca="1">_xlfn.IFS(All_2[[#This Row],[M.O.Date]] = FALSE,TODAY()-All_2[[#This Row],[Filled]],All_2[[#This Row],[Extant]] = "no",All_2[[#This Row],[M.O.Date]] - All_2[[#This Row],[Filled]])</f>
        <v>441</v>
      </c>
      <c r="W783" t="s">
        <v>1123</v>
      </c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>
        <f t="shared" si="24"/>
        <v>2012</v>
      </c>
      <c r="AS783" s="6">
        <f t="shared" si="25"/>
        <v>11</v>
      </c>
    </row>
    <row r="784" spans="1:45">
      <c r="A784" t="s">
        <v>683</v>
      </c>
      <c r="B784" t="s">
        <v>830</v>
      </c>
      <c r="C784" s="1">
        <v>406</v>
      </c>
      <c r="E784" s="97" t="s">
        <v>144</v>
      </c>
      <c r="F7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84" s="4">
        <v>41121</v>
      </c>
      <c r="H784" s="4">
        <v>41221</v>
      </c>
      <c r="I784" s="80">
        <f>All_2[[#This Row],[Filled]]-All_2[[#This Row],[Vacant]]</f>
        <v>100</v>
      </c>
      <c r="J784" t="s">
        <v>144</v>
      </c>
      <c r="L784" t="s">
        <v>144</v>
      </c>
      <c r="N784" s="4"/>
      <c r="O784" s="4"/>
      <c r="P784" s="80"/>
      <c r="Q784" s="80"/>
      <c r="R784" s="80"/>
      <c r="S784" s="80" t="str">
        <f>IF(All_2[[#This Row],[M.O.Date]]&lt;&gt;"","no","Yes")</f>
        <v>no</v>
      </c>
      <c r="T784" s="80" t="str">
        <f ca="1">IF(All_2[[#This Row],[Length.of.Stay]]&gt;364,"Yes","no")</f>
        <v>no</v>
      </c>
      <c r="U784" s="4">
        <v>41547</v>
      </c>
      <c r="V784" s="80">
        <f ca="1">_xlfn.IFS(All_2[[#This Row],[M.O.Date]] = FALSE,TODAY()-All_2[[#This Row],[Filled]],All_2[[#This Row],[Extant]] = "no",All_2[[#This Row],[M.O.Date]] - All_2[[#This Row],[Filled]])</f>
        <v>326</v>
      </c>
      <c r="W784" t="s">
        <v>125</v>
      </c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>
        <f t="shared" si="24"/>
        <v>2012</v>
      </c>
      <c r="AS784" s="6">
        <f t="shared" si="25"/>
        <v>11</v>
      </c>
    </row>
    <row r="785" spans="1:45">
      <c r="A785" t="s">
        <v>1723</v>
      </c>
      <c r="B785" t="s">
        <v>993</v>
      </c>
      <c r="C785" s="1">
        <v>212</v>
      </c>
      <c r="E785" s="97" t="s">
        <v>144</v>
      </c>
      <c r="F7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85" s="4">
        <v>41152</v>
      </c>
      <c r="H785" s="4">
        <v>41221</v>
      </c>
      <c r="I785" s="80">
        <f>All_2[[#This Row],[Filled]]-All_2[[#This Row],[Vacant]]</f>
        <v>69</v>
      </c>
      <c r="J785" t="s">
        <v>144</v>
      </c>
      <c r="N785" s="4"/>
      <c r="O785" s="4"/>
      <c r="P785" s="80"/>
      <c r="Q785" s="80"/>
      <c r="R785" s="80"/>
      <c r="S785" s="80" t="str">
        <f>IF(All_2[[#This Row],[M.O.Date]]&lt;&gt;"","no","Yes")</f>
        <v>no</v>
      </c>
      <c r="T785" s="80" t="str">
        <f ca="1">IF(All_2[[#This Row],[Length.of.Stay]]&gt;364,"Yes","no")</f>
        <v>no</v>
      </c>
      <c r="U785" s="4">
        <v>41486</v>
      </c>
      <c r="V785" s="80">
        <f ca="1">_xlfn.IFS(All_2[[#This Row],[M.O.Date]] = FALSE,TODAY()-All_2[[#This Row],[Filled]],All_2[[#This Row],[Extant]] = "no",All_2[[#This Row],[M.O.Date]] - All_2[[#This Row],[Filled]])</f>
        <v>265</v>
      </c>
      <c r="W785" t="s">
        <v>969</v>
      </c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>
        <f t="shared" si="24"/>
        <v>2012</v>
      </c>
      <c r="AS785" s="6">
        <f t="shared" si="25"/>
        <v>11</v>
      </c>
    </row>
    <row r="786" spans="1:45">
      <c r="A786" t="s">
        <v>1722</v>
      </c>
      <c r="B786" t="s">
        <v>37</v>
      </c>
      <c r="C786" s="1">
        <v>301</v>
      </c>
      <c r="D786" s="1">
        <v>3218</v>
      </c>
      <c r="E786" s="97" t="s">
        <v>695</v>
      </c>
      <c r="F7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86" s="4">
        <v>41213</v>
      </c>
      <c r="H786" s="4">
        <v>41219</v>
      </c>
      <c r="I786" s="80">
        <f>All_2[[#This Row],[Filled]]-All_2[[#This Row],[Vacant]]</f>
        <v>6</v>
      </c>
      <c r="J786" t="s">
        <v>144</v>
      </c>
      <c r="K786" s="89"/>
      <c r="L786" s="89"/>
      <c r="N786" s="89"/>
      <c r="O786" s="89"/>
      <c r="P786" s="80"/>
      <c r="Q786" s="80"/>
      <c r="R786" s="80"/>
      <c r="S786" s="80" t="str">
        <f>IF(All_2[[#This Row],[M.O.Date]]&lt;&gt;"","no","Yes")</f>
        <v>no</v>
      </c>
      <c r="T786" s="80" t="str">
        <f ca="1">IF(All_2[[#This Row],[Length.of.Stay]]&gt;364,"Yes","no")</f>
        <v>no</v>
      </c>
      <c r="U786" s="4">
        <v>41478</v>
      </c>
      <c r="V786" s="80">
        <f ca="1">_xlfn.IFS(All_2[[#This Row],[M.O.Date]] = FALSE,TODAY()-All_2[[#This Row],[Filled]],All_2[[#This Row],[Extant]] = "no",All_2[[#This Row],[M.O.Date]] - All_2[[#This Row],[Filled]])</f>
        <v>259</v>
      </c>
      <c r="W786" t="s">
        <v>971</v>
      </c>
      <c r="X786" s="6"/>
      <c r="Y786" s="6">
        <v>1</v>
      </c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>
        <f t="shared" si="24"/>
        <v>2012</v>
      </c>
      <c r="AS786" s="6">
        <f t="shared" si="25"/>
        <v>11</v>
      </c>
    </row>
    <row r="787" spans="1:45">
      <c r="A787" t="s">
        <v>1721</v>
      </c>
      <c r="B787" t="s">
        <v>830</v>
      </c>
      <c r="C787" s="1">
        <v>315</v>
      </c>
      <c r="E787" s="97" t="s">
        <v>144</v>
      </c>
      <c r="F7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87" s="4">
        <v>41182</v>
      </c>
      <c r="H787" s="4">
        <v>41214</v>
      </c>
      <c r="I787" s="80">
        <f>All_2[[#This Row],[Filled]]-All_2[[#This Row],[Vacant]]</f>
        <v>32</v>
      </c>
      <c r="J787" t="s">
        <v>1634</v>
      </c>
      <c r="L787" t="s">
        <v>55</v>
      </c>
      <c r="M787" t="s">
        <v>1633</v>
      </c>
      <c r="N787" s="4">
        <v>41101</v>
      </c>
      <c r="O787" s="4">
        <v>41172</v>
      </c>
      <c r="P787" s="80">
        <f>All_2[[#This Row],[Filled]] - All_2[[#This Row],[Interview.Date]]</f>
        <v>42</v>
      </c>
      <c r="Q787" s="80">
        <f>All_2[[#This Row],[Filled]]-All_2[[#This Row],[Date.Received]]</f>
        <v>113</v>
      </c>
      <c r="R787" s="80">
        <f>All_2[[#This Row],[Days]] - All_2[[#This Row],[Interview.to.Move.in]]</f>
        <v>-10</v>
      </c>
      <c r="S787" s="80" t="str">
        <f>IF(All_2[[#This Row],[M.O.Date]]&lt;&gt;"","no","Yes")</f>
        <v>no</v>
      </c>
      <c r="T787" s="80" t="str">
        <f ca="1">IF(All_2[[#This Row],[Length.of.Stay]]&gt;364,"Yes","no")</f>
        <v>Yes</v>
      </c>
      <c r="U787" s="4">
        <v>41608</v>
      </c>
      <c r="V787" s="80">
        <f ca="1">_xlfn.IFS(All_2[[#This Row],[M.O.Date]] = FALSE,TODAY()-All_2[[#This Row],[Filled]],All_2[[#This Row],[Extant]] = "no",All_2[[#This Row],[M.O.Date]] - All_2[[#This Row],[Filled]])</f>
        <v>394</v>
      </c>
      <c r="W787" t="s">
        <v>980</v>
      </c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>
        <f t="shared" si="24"/>
        <v>2012</v>
      </c>
      <c r="AS787" s="6">
        <f t="shared" si="25"/>
        <v>11</v>
      </c>
    </row>
    <row r="788" spans="1:45">
      <c r="A788" t="s">
        <v>1720</v>
      </c>
      <c r="B788" t="s">
        <v>993</v>
      </c>
      <c r="C788" s="1">
        <v>202</v>
      </c>
      <c r="E788" s="97" t="s">
        <v>144</v>
      </c>
      <c r="F7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88" s="4">
        <v>41121</v>
      </c>
      <c r="H788" s="4">
        <v>41214</v>
      </c>
      <c r="I788" s="80">
        <f>All_2[[#This Row],[Filled]]-All_2[[#This Row],[Vacant]]</f>
        <v>93</v>
      </c>
      <c r="J788" t="s">
        <v>144</v>
      </c>
      <c r="M788" s="89"/>
      <c r="N788" s="4"/>
      <c r="O788" s="4"/>
      <c r="P788" s="80"/>
      <c r="Q788" s="80"/>
      <c r="R788" s="80"/>
      <c r="S788" s="80" t="str">
        <f>IF(All_2[[#This Row],[M.O.Date]]&lt;&gt;"","no","Yes")</f>
        <v>no</v>
      </c>
      <c r="T788" s="80" t="str">
        <f ca="1">IF(All_2[[#This Row],[Length.of.Stay]]&gt;364,"Yes","no")</f>
        <v>no</v>
      </c>
      <c r="U788" s="4">
        <v>41425</v>
      </c>
      <c r="V788" s="80">
        <f ca="1">_xlfn.IFS(All_2[[#This Row],[M.O.Date]] = FALSE,TODAY()-All_2[[#This Row],[Filled]],All_2[[#This Row],[Extant]] = "no",All_2[[#This Row],[M.O.Date]] - All_2[[#This Row],[Filled]])</f>
        <v>211</v>
      </c>
      <c r="W788" t="s">
        <v>969</v>
      </c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>
        <f t="shared" si="24"/>
        <v>2012</v>
      </c>
      <c r="AS788" s="6">
        <f t="shared" si="25"/>
        <v>11</v>
      </c>
    </row>
    <row r="789" spans="1:45">
      <c r="A789" t="s">
        <v>1719</v>
      </c>
      <c r="B789" t="s">
        <v>37</v>
      </c>
      <c r="C789" s="1">
        <v>104</v>
      </c>
      <c r="D789" s="1">
        <v>3218</v>
      </c>
      <c r="E789" s="97" t="s">
        <v>695</v>
      </c>
      <c r="F7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89" s="4">
        <v>41161</v>
      </c>
      <c r="H789" s="4">
        <v>41205</v>
      </c>
      <c r="I789" s="80">
        <f>All_2[[#This Row],[Filled]]-All_2[[#This Row],[Vacant]]</f>
        <v>44</v>
      </c>
      <c r="J789" t="s">
        <v>144</v>
      </c>
      <c r="K789" s="89"/>
      <c r="L789" s="89"/>
      <c r="N789" s="89"/>
      <c r="O789" s="89"/>
      <c r="P789" s="80"/>
      <c r="Q789" s="80"/>
      <c r="R789" s="80"/>
      <c r="S789" s="80" t="str">
        <f>IF(All_2[[#This Row],[M.O.Date]]&lt;&gt;"","no","Yes")</f>
        <v>no</v>
      </c>
      <c r="T789" s="80" t="str">
        <f ca="1">IF(All_2[[#This Row],[Length.of.Stay]]&gt;364,"Yes","no")</f>
        <v>Yes</v>
      </c>
      <c r="U789" s="4">
        <v>42004</v>
      </c>
      <c r="V789" s="80">
        <f ca="1">_xlfn.IFS(All_2[[#This Row],[M.O.Date]] = FALSE,TODAY()-All_2[[#This Row],[Filled]],All_2[[#This Row],[Extant]] = "no",All_2[[#This Row],[M.O.Date]] - All_2[[#This Row],[Filled]])</f>
        <v>799</v>
      </c>
      <c r="W789" t="s">
        <v>969</v>
      </c>
      <c r="X789" s="6"/>
      <c r="Y789" s="6"/>
      <c r="Z789" s="6">
        <v>1</v>
      </c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>
        <f t="shared" si="24"/>
        <v>2012</v>
      </c>
      <c r="AS789" s="6">
        <f t="shared" si="25"/>
        <v>10</v>
      </c>
    </row>
    <row r="790" spans="1:45">
      <c r="A790" t="s">
        <v>1718</v>
      </c>
      <c r="B790" t="s">
        <v>830</v>
      </c>
      <c r="C790" s="1">
        <v>416</v>
      </c>
      <c r="E790" s="97" t="s">
        <v>144</v>
      </c>
      <c r="F7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90" s="4">
        <v>41121</v>
      </c>
      <c r="H790" s="4">
        <v>41205</v>
      </c>
      <c r="I790" s="80">
        <f>All_2[[#This Row],[Filled]]-All_2[[#This Row],[Vacant]]</f>
        <v>84</v>
      </c>
      <c r="J790" t="s">
        <v>144</v>
      </c>
      <c r="L790" t="s">
        <v>144</v>
      </c>
      <c r="N790" s="4"/>
      <c r="O790" s="4"/>
      <c r="P790" s="80"/>
      <c r="Q790" s="80"/>
      <c r="R790" s="80"/>
      <c r="S790" s="80" t="str">
        <f>IF(All_2[[#This Row],[M.O.Date]]&lt;&gt;"","no","Yes")</f>
        <v>no</v>
      </c>
      <c r="T790" s="80" t="str">
        <f ca="1">IF(All_2[[#This Row],[Length.of.Stay]]&gt;364,"Yes","no")</f>
        <v>no</v>
      </c>
      <c r="U790" s="4">
        <v>41527</v>
      </c>
      <c r="V790" s="80">
        <f ca="1">_xlfn.IFS(All_2[[#This Row],[M.O.Date]] = FALSE,TODAY()-All_2[[#This Row],[Filled]],All_2[[#This Row],[Extant]] = "no",All_2[[#This Row],[M.O.Date]] - All_2[[#This Row],[Filled]])</f>
        <v>322</v>
      </c>
      <c r="W790" t="s">
        <v>980</v>
      </c>
      <c r="X790" s="6"/>
      <c r="Y790" s="6">
        <v>1</v>
      </c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>
        <f t="shared" si="24"/>
        <v>2012</v>
      </c>
      <c r="AS790" s="6">
        <f t="shared" si="25"/>
        <v>10</v>
      </c>
    </row>
    <row r="791" spans="1:45">
      <c r="A791" t="s">
        <v>1717</v>
      </c>
      <c r="B791" t="s">
        <v>821</v>
      </c>
      <c r="C791" s="1">
        <v>1477</v>
      </c>
      <c r="E791" s="97" t="s">
        <v>833</v>
      </c>
      <c r="F7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91" s="4">
        <v>41152</v>
      </c>
      <c r="H791" s="4">
        <v>41199</v>
      </c>
      <c r="I791" s="80">
        <f>All_2[[#This Row],[Filled]]-All_2[[#This Row],[Vacant]]</f>
        <v>47</v>
      </c>
      <c r="J791" t="s">
        <v>144</v>
      </c>
      <c r="N791" s="4"/>
      <c r="O791" s="4"/>
      <c r="P791" s="80"/>
      <c r="Q791" s="80"/>
      <c r="R791" s="80"/>
      <c r="S791" s="80" t="str">
        <f>IF(All_2[[#This Row],[M.O.Date]]&lt;&gt;"","no","Yes")</f>
        <v>no</v>
      </c>
      <c r="T791" s="80" t="str">
        <f ca="1">IF(All_2[[#This Row],[Length.of.Stay]]&gt;364,"Yes","no")</f>
        <v>Yes</v>
      </c>
      <c r="U791" s="4">
        <v>42308</v>
      </c>
      <c r="V791" s="80">
        <f ca="1">_xlfn.IFS(All_2[[#This Row],[M.O.Date]] = FALSE,TODAY()-All_2[[#This Row],[Filled]],All_2[[#This Row],[Extant]] = "no",All_2[[#This Row],[M.O.Date]] - All_2[[#This Row],[Filled]])</f>
        <v>1109</v>
      </c>
      <c r="W791" t="s">
        <v>969</v>
      </c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>
        <f t="shared" si="24"/>
        <v>2012</v>
      </c>
      <c r="AS791" s="6">
        <f t="shared" si="25"/>
        <v>10</v>
      </c>
    </row>
    <row r="792" spans="1:45">
      <c r="A792" t="s">
        <v>1716</v>
      </c>
      <c r="B792" t="s">
        <v>830</v>
      </c>
      <c r="C792" s="1">
        <v>404</v>
      </c>
      <c r="E792" s="97" t="s">
        <v>144</v>
      </c>
      <c r="F7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92" s="4">
        <v>41090</v>
      </c>
      <c r="H792" s="4">
        <v>41197</v>
      </c>
      <c r="I792" s="80">
        <f>All_2[[#This Row],[Filled]]-All_2[[#This Row],[Vacant]]</f>
        <v>107</v>
      </c>
      <c r="J792" t="s">
        <v>1634</v>
      </c>
      <c r="L792" t="s">
        <v>335</v>
      </c>
      <c r="M792" t="s">
        <v>1633</v>
      </c>
      <c r="N792" s="4">
        <v>41101</v>
      </c>
      <c r="O792" s="4">
        <v>41176</v>
      </c>
      <c r="P792" s="80">
        <f>All_2[[#This Row],[Filled]] - All_2[[#This Row],[Interview.Date]]</f>
        <v>21</v>
      </c>
      <c r="Q792" s="80">
        <f>All_2[[#This Row],[Filled]]-All_2[[#This Row],[Date.Received]]</f>
        <v>96</v>
      </c>
      <c r="R792" s="80">
        <f>All_2[[#This Row],[Days]] - All_2[[#This Row],[Interview.to.Move.in]]</f>
        <v>86</v>
      </c>
      <c r="S792" s="80" t="str">
        <f>IF(All_2[[#This Row],[M.O.Date]]&lt;&gt;"","no","Yes")</f>
        <v>no</v>
      </c>
      <c r="T792" s="80" t="str">
        <f ca="1">IF(All_2[[#This Row],[Length.of.Stay]]&gt;364,"Yes","no")</f>
        <v>Yes</v>
      </c>
      <c r="U792" s="4">
        <v>42338</v>
      </c>
      <c r="V792" s="80">
        <f ca="1">_xlfn.IFS(All_2[[#This Row],[M.O.Date]] = FALSE,TODAY()-All_2[[#This Row],[Filled]],All_2[[#This Row],[Extant]] = "no",All_2[[#This Row],[M.O.Date]] - All_2[[#This Row],[Filled]])</f>
        <v>1141</v>
      </c>
      <c r="W792" t="s">
        <v>969</v>
      </c>
      <c r="X792" s="6"/>
      <c r="Y792" s="6">
        <v>1</v>
      </c>
      <c r="Z792" s="6">
        <v>1</v>
      </c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>
        <f t="shared" si="24"/>
        <v>2012</v>
      </c>
      <c r="AS792" s="6">
        <f t="shared" si="25"/>
        <v>10</v>
      </c>
    </row>
    <row r="793" spans="1:45">
      <c r="A793" t="s">
        <v>1715</v>
      </c>
      <c r="B793" t="s">
        <v>830</v>
      </c>
      <c r="C793" s="1">
        <v>415</v>
      </c>
      <c r="E793" s="97" t="s">
        <v>144</v>
      </c>
      <c r="F7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93" s="4">
        <v>41152</v>
      </c>
      <c r="H793" s="4">
        <v>41197</v>
      </c>
      <c r="I793" s="80">
        <f>All_2[[#This Row],[Filled]]-All_2[[#This Row],[Vacant]]</f>
        <v>45</v>
      </c>
      <c r="J793" t="s">
        <v>1634</v>
      </c>
      <c r="L793" t="s">
        <v>55</v>
      </c>
      <c r="M793" t="s">
        <v>1633</v>
      </c>
      <c r="N793" s="4">
        <v>41101</v>
      </c>
      <c r="O793" s="4">
        <v>41116</v>
      </c>
      <c r="P793" s="80">
        <f>All_2[[#This Row],[Filled]] - All_2[[#This Row],[Interview.Date]]</f>
        <v>81</v>
      </c>
      <c r="Q793" s="80">
        <f>All_2[[#This Row],[Filled]]-All_2[[#This Row],[Date.Received]]</f>
        <v>96</v>
      </c>
      <c r="R793" s="80">
        <f>All_2[[#This Row],[Days]] - All_2[[#This Row],[Interview.to.Move.in]]</f>
        <v>-36</v>
      </c>
      <c r="S793" s="80" t="str">
        <f>IF(All_2[[#This Row],[M.O.Date]]&lt;&gt;"","no","Yes")</f>
        <v>no</v>
      </c>
      <c r="T793" s="80" t="str">
        <f ca="1">IF(All_2[[#This Row],[Length.of.Stay]]&gt;364,"Yes","no")</f>
        <v>Yes</v>
      </c>
      <c r="U793" s="4">
        <v>41578</v>
      </c>
      <c r="V793" s="80">
        <f ca="1">_xlfn.IFS(All_2[[#This Row],[M.O.Date]] = FALSE,TODAY()-All_2[[#This Row],[Filled]],All_2[[#This Row],[Extant]] = "no",All_2[[#This Row],[M.O.Date]] - All_2[[#This Row],[Filled]])</f>
        <v>381</v>
      </c>
      <c r="W793" t="s">
        <v>969</v>
      </c>
      <c r="X793" s="6"/>
      <c r="Y793" s="6"/>
      <c r="Z793" s="6"/>
      <c r="AA793" s="6"/>
      <c r="AB793" s="6"/>
      <c r="AC793" s="6"/>
      <c r="AD793" s="6">
        <v>1</v>
      </c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>
        <f t="shared" si="24"/>
        <v>2012</v>
      </c>
      <c r="AS793" s="6">
        <f t="shared" si="25"/>
        <v>10</v>
      </c>
    </row>
    <row r="794" spans="1:45">
      <c r="A794" t="s">
        <v>1714</v>
      </c>
      <c r="B794" t="s">
        <v>37</v>
      </c>
      <c r="C794" s="1">
        <v>103</v>
      </c>
      <c r="D794" s="1">
        <v>3210</v>
      </c>
      <c r="E794" s="97" t="s">
        <v>695</v>
      </c>
      <c r="F7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94" s="4">
        <v>41177</v>
      </c>
      <c r="H794" s="4">
        <v>41191</v>
      </c>
      <c r="I794" s="80">
        <f>All_2[[#This Row],[Filled]]-All_2[[#This Row],[Vacant]]</f>
        <v>14</v>
      </c>
      <c r="J794" t="s">
        <v>144</v>
      </c>
      <c r="K794" s="89"/>
      <c r="L794" s="89"/>
      <c r="N794" s="89"/>
      <c r="O794" s="89"/>
      <c r="P794" s="80"/>
      <c r="Q794" s="80"/>
      <c r="R794" s="80"/>
      <c r="S794" s="80" t="str">
        <f>IF(All_2[[#This Row],[M.O.Date]]&lt;&gt;"","no","Yes")</f>
        <v>no</v>
      </c>
      <c r="T794" s="80" t="str">
        <f ca="1">IF(All_2[[#This Row],[Length.of.Stay]]&gt;364,"Yes","no")</f>
        <v>Yes</v>
      </c>
      <c r="U794" s="4">
        <v>41820</v>
      </c>
      <c r="V794" s="80">
        <f ca="1">_xlfn.IFS(All_2[[#This Row],[M.O.Date]] = FALSE,TODAY()-All_2[[#This Row],[Filled]],All_2[[#This Row],[Extant]] = "no",All_2[[#This Row],[M.O.Date]] - All_2[[#This Row],[Filled]])</f>
        <v>629</v>
      </c>
      <c r="W794" t="s">
        <v>971</v>
      </c>
      <c r="X794" s="6"/>
      <c r="Y794" s="6">
        <v>1</v>
      </c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>
        <f t="shared" si="24"/>
        <v>2012</v>
      </c>
      <c r="AS794" s="6">
        <f t="shared" si="25"/>
        <v>10</v>
      </c>
    </row>
    <row r="795" spans="1:45">
      <c r="A795" t="s">
        <v>1713</v>
      </c>
      <c r="B795" t="s">
        <v>821</v>
      </c>
      <c r="C795" s="1">
        <v>1493</v>
      </c>
      <c r="E795" s="97" t="s">
        <v>833</v>
      </c>
      <c r="F7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795" s="4">
        <v>41090</v>
      </c>
      <c r="H795" s="4">
        <v>41185</v>
      </c>
      <c r="I795" s="80">
        <f>All_2[[#This Row],[Filled]]-All_2[[#This Row],[Vacant]]</f>
        <v>95</v>
      </c>
      <c r="J795" t="s">
        <v>144</v>
      </c>
      <c r="N795" s="4"/>
      <c r="O795" s="4"/>
      <c r="P795" s="80"/>
      <c r="Q795" s="80"/>
      <c r="R795" s="80"/>
      <c r="S795" s="80" t="str">
        <f>IF(All_2[[#This Row],[M.O.Date]]&lt;&gt;"","no","Yes")</f>
        <v>no</v>
      </c>
      <c r="T795" s="80" t="str">
        <f ca="1">IF(All_2[[#This Row],[Length.of.Stay]]&gt;364,"Yes","no")</f>
        <v>Yes</v>
      </c>
      <c r="U795" s="4">
        <v>42735</v>
      </c>
      <c r="V795" s="80">
        <f ca="1">_xlfn.IFS(All_2[[#This Row],[M.O.Date]] = FALSE,TODAY()-All_2[[#This Row],[Filled]],All_2[[#This Row],[Extant]] = "no",All_2[[#This Row],[M.O.Date]] - All_2[[#This Row],[Filled]])</f>
        <v>1550</v>
      </c>
      <c r="W795" t="s">
        <v>1123</v>
      </c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>
        <f t="shared" si="24"/>
        <v>2012</v>
      </c>
      <c r="AS795" s="6">
        <f t="shared" si="25"/>
        <v>10</v>
      </c>
    </row>
    <row r="796" spans="1:45">
      <c r="A796" t="s">
        <v>1712</v>
      </c>
      <c r="B796" t="s">
        <v>26</v>
      </c>
      <c r="C796" s="1">
        <v>313</v>
      </c>
      <c r="E796" s="97" t="s">
        <v>966</v>
      </c>
      <c r="F7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796" s="4">
        <v>41152</v>
      </c>
      <c r="H796" s="4">
        <v>41183</v>
      </c>
      <c r="I796" s="80">
        <f>All_2[[#This Row],[Filled]]-All_2[[#This Row],[Vacant]]</f>
        <v>31</v>
      </c>
      <c r="J796" t="s">
        <v>144</v>
      </c>
      <c r="P796" s="80"/>
      <c r="Q796" s="80"/>
      <c r="R796" s="80"/>
      <c r="S796" s="80" t="str">
        <f>IF(All_2[[#This Row],[M.O.Date]]&lt;&gt;"","no","Yes")</f>
        <v>no</v>
      </c>
      <c r="T796" s="80" t="str">
        <f ca="1">IF(All_2[[#This Row],[Length.of.Stay]]&gt;364,"Yes","no")</f>
        <v>Yes</v>
      </c>
      <c r="U796" s="4">
        <v>41729</v>
      </c>
      <c r="V796" s="80">
        <f ca="1">_xlfn.IFS(All_2[[#This Row],[M.O.Date]] = FALSE,TODAY()-All_2[[#This Row],[Filled]],All_2[[#This Row],[Extant]] = "no",All_2[[#This Row],[M.O.Date]] - All_2[[#This Row],[Filled]])</f>
        <v>546</v>
      </c>
      <c r="W796" t="s">
        <v>969</v>
      </c>
      <c r="X796" s="6">
        <v>1</v>
      </c>
      <c r="Y796" s="6">
        <v>1</v>
      </c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>
        <f t="shared" si="24"/>
        <v>2012</v>
      </c>
      <c r="AS796" s="6">
        <f t="shared" si="25"/>
        <v>10</v>
      </c>
    </row>
    <row r="797" spans="1:45">
      <c r="A797" t="s">
        <v>1711</v>
      </c>
      <c r="B797" t="s">
        <v>830</v>
      </c>
      <c r="C797" s="1">
        <v>411</v>
      </c>
      <c r="E797" s="97" t="s">
        <v>144</v>
      </c>
      <c r="F7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97" s="4">
        <v>40998</v>
      </c>
      <c r="H797" s="4">
        <v>41183</v>
      </c>
      <c r="I797" s="80">
        <f>All_2[[#This Row],[Filled]]-All_2[[#This Row],[Vacant]]</f>
        <v>185</v>
      </c>
      <c r="J797" t="s">
        <v>1634</v>
      </c>
      <c r="L797" t="s">
        <v>846</v>
      </c>
      <c r="M797" t="s">
        <v>1638</v>
      </c>
      <c r="N797" s="4">
        <v>41101</v>
      </c>
      <c r="O797" s="4">
        <v>41137</v>
      </c>
      <c r="P797" s="80">
        <f>All_2[[#This Row],[Filled]] - All_2[[#This Row],[Interview.Date]]</f>
        <v>46</v>
      </c>
      <c r="Q797" s="80">
        <f>All_2[[#This Row],[Filled]]-All_2[[#This Row],[Date.Received]]</f>
        <v>82</v>
      </c>
      <c r="R797" s="80">
        <f>All_2[[#This Row],[Days]] - All_2[[#This Row],[Interview.to.Move.in]]</f>
        <v>139</v>
      </c>
      <c r="S797" s="80" t="str">
        <f>IF(All_2[[#This Row],[M.O.Date]]&lt;&gt;"","no","Yes")</f>
        <v>no</v>
      </c>
      <c r="T797" s="80" t="str">
        <f ca="1">IF(All_2[[#This Row],[Length.of.Stay]]&gt;364,"Yes","no")</f>
        <v>Yes</v>
      </c>
      <c r="U797" s="4">
        <v>41729</v>
      </c>
      <c r="V797" s="80">
        <f ca="1">_xlfn.IFS(All_2[[#This Row],[M.O.Date]] = FALSE,TODAY()-All_2[[#This Row],[Filled]],All_2[[#This Row],[Extant]] = "no",All_2[[#This Row],[M.O.Date]] - All_2[[#This Row],[Filled]])</f>
        <v>546</v>
      </c>
      <c r="W797" t="s">
        <v>1123</v>
      </c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>
        <f t="shared" si="24"/>
        <v>2012</v>
      </c>
      <c r="AS797" s="6">
        <f t="shared" si="25"/>
        <v>10</v>
      </c>
    </row>
    <row r="798" spans="1:45">
      <c r="A798" t="s">
        <v>1710</v>
      </c>
      <c r="B798" t="s">
        <v>830</v>
      </c>
      <c r="C798" s="1">
        <v>408</v>
      </c>
      <c r="E798" s="97" t="s">
        <v>144</v>
      </c>
      <c r="F7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98" s="4">
        <v>41090</v>
      </c>
      <c r="H798" s="4">
        <v>41183</v>
      </c>
      <c r="I798" s="80">
        <f>All_2[[#This Row],[Filled]]-All_2[[#This Row],[Vacant]]</f>
        <v>93</v>
      </c>
      <c r="J798" t="s">
        <v>1634</v>
      </c>
      <c r="L798" t="s">
        <v>335</v>
      </c>
      <c r="M798" t="s">
        <v>1633</v>
      </c>
      <c r="N798" s="4">
        <v>41101</v>
      </c>
      <c r="O798" s="4">
        <v>41116</v>
      </c>
      <c r="P798" s="80">
        <f>All_2[[#This Row],[Filled]] - All_2[[#This Row],[Interview.Date]]</f>
        <v>67</v>
      </c>
      <c r="Q798" s="80">
        <f>All_2[[#This Row],[Filled]]-All_2[[#This Row],[Date.Received]]</f>
        <v>82</v>
      </c>
      <c r="R798" s="80">
        <f>All_2[[#This Row],[Days]] - All_2[[#This Row],[Interview.to.Move.in]]</f>
        <v>26</v>
      </c>
      <c r="S798" s="80" t="str">
        <f>IF(All_2[[#This Row],[M.O.Date]]&lt;&gt;"","no","Yes")</f>
        <v>no</v>
      </c>
      <c r="T798" s="80" t="str">
        <f ca="1">IF(All_2[[#This Row],[Length.of.Stay]]&gt;364,"Yes","no")</f>
        <v>Yes</v>
      </c>
      <c r="U798" s="4">
        <v>41608</v>
      </c>
      <c r="V798" s="80">
        <f ca="1">_xlfn.IFS(All_2[[#This Row],[M.O.Date]] = FALSE,TODAY()-All_2[[#This Row],[Filled]],All_2[[#This Row],[Extant]] = "no",All_2[[#This Row],[M.O.Date]] - All_2[[#This Row],[Filled]])</f>
        <v>425</v>
      </c>
      <c r="W798" t="s">
        <v>969</v>
      </c>
      <c r="X798" s="6"/>
      <c r="Y798" s="6">
        <v>1</v>
      </c>
      <c r="Z798" s="6">
        <v>1</v>
      </c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>
        <f t="shared" si="24"/>
        <v>2012</v>
      </c>
      <c r="AS798" s="6">
        <f t="shared" si="25"/>
        <v>10</v>
      </c>
    </row>
    <row r="799" spans="1:45">
      <c r="A799" t="s">
        <v>1709</v>
      </c>
      <c r="B799" t="s">
        <v>830</v>
      </c>
      <c r="C799" s="1">
        <v>403</v>
      </c>
      <c r="E799" s="97" t="s">
        <v>144</v>
      </c>
      <c r="F7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799" s="4">
        <v>41152</v>
      </c>
      <c r="H799" s="4">
        <v>41183</v>
      </c>
      <c r="I799" s="80">
        <f>All_2[[#This Row],[Filled]]-All_2[[#This Row],[Vacant]]</f>
        <v>31</v>
      </c>
      <c r="J799" t="s">
        <v>1634</v>
      </c>
      <c r="L799" t="s">
        <v>335</v>
      </c>
      <c r="M799" t="s">
        <v>1633</v>
      </c>
      <c r="N799" s="4">
        <v>41101</v>
      </c>
      <c r="O799" s="4">
        <v>41137</v>
      </c>
      <c r="P799" s="80">
        <f>All_2[[#This Row],[Filled]] - All_2[[#This Row],[Interview.Date]]</f>
        <v>46</v>
      </c>
      <c r="Q799" s="80">
        <f>All_2[[#This Row],[Filled]]-All_2[[#This Row],[Date.Received]]</f>
        <v>82</v>
      </c>
      <c r="R799" s="80">
        <f>All_2[[#This Row],[Days]] - All_2[[#This Row],[Interview.to.Move.in]]</f>
        <v>-15</v>
      </c>
      <c r="S799" s="80" t="str">
        <f>IF(All_2[[#This Row],[M.O.Date]]&lt;&gt;"","no","Yes")</f>
        <v>no</v>
      </c>
      <c r="T799" s="80" t="str">
        <f ca="1">IF(All_2[[#This Row],[Length.of.Stay]]&gt;364,"Yes","no")</f>
        <v>no</v>
      </c>
      <c r="U799" s="4">
        <v>41305</v>
      </c>
      <c r="V799" s="80">
        <f ca="1">_xlfn.IFS(All_2[[#This Row],[M.O.Date]] = FALSE,TODAY()-All_2[[#This Row],[Filled]],All_2[[#This Row],[Extant]] = "no",All_2[[#This Row],[M.O.Date]] - All_2[[#This Row],[Filled]])</f>
        <v>122</v>
      </c>
      <c r="W799" t="s">
        <v>969</v>
      </c>
      <c r="X799" s="6"/>
      <c r="Y799" s="6"/>
      <c r="Z799" s="6"/>
      <c r="AA799" s="6"/>
      <c r="AB799" s="6"/>
      <c r="AC799" s="6">
        <v>1</v>
      </c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>
        <f t="shared" si="24"/>
        <v>2012</v>
      </c>
      <c r="AS799" s="6">
        <f t="shared" si="25"/>
        <v>10</v>
      </c>
    </row>
    <row r="800" spans="1:45">
      <c r="A800" t="s">
        <v>1708</v>
      </c>
      <c r="B800" t="s">
        <v>830</v>
      </c>
      <c r="C800" s="1">
        <v>417</v>
      </c>
      <c r="E800" s="97" t="s">
        <v>144</v>
      </c>
      <c r="F8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00" s="4">
        <v>41152</v>
      </c>
      <c r="H800" s="4">
        <v>41183</v>
      </c>
      <c r="I800" s="80">
        <f>All_2[[#This Row],[Filled]]-All_2[[#This Row],[Vacant]]</f>
        <v>31</v>
      </c>
      <c r="J800" t="s">
        <v>1634</v>
      </c>
      <c r="L800" t="s">
        <v>1707</v>
      </c>
      <c r="M800" t="s">
        <v>1633</v>
      </c>
      <c r="N800" s="4">
        <v>41101</v>
      </c>
      <c r="O800" s="4">
        <v>41137</v>
      </c>
      <c r="P800" s="80">
        <f>All_2[[#This Row],[Filled]] - All_2[[#This Row],[Interview.Date]]</f>
        <v>46</v>
      </c>
      <c r="Q800" s="80">
        <f>All_2[[#This Row],[Filled]]-All_2[[#This Row],[Date.Received]]</f>
        <v>82</v>
      </c>
      <c r="R800" s="80">
        <f>All_2[[#This Row],[Days]] - All_2[[#This Row],[Interview.to.Move.in]]</f>
        <v>-15</v>
      </c>
      <c r="S800" s="80" t="str">
        <f>IF(All_2[[#This Row],[M.O.Date]]&lt;&gt;"","no","Yes")</f>
        <v>no</v>
      </c>
      <c r="T800" s="80" t="str">
        <f ca="1">IF(All_2[[#This Row],[Length.of.Stay]]&gt;364,"Yes","no")</f>
        <v>no</v>
      </c>
      <c r="U800" s="4">
        <v>41247</v>
      </c>
      <c r="V800" s="80">
        <f ca="1">_xlfn.IFS(All_2[[#This Row],[M.O.Date]] = FALSE,TODAY()-All_2[[#This Row],[Filled]],All_2[[#This Row],[Extant]] = "no",All_2[[#This Row],[M.O.Date]] - All_2[[#This Row],[Filled]])</f>
        <v>64</v>
      </c>
      <c r="W800" t="s">
        <v>1003</v>
      </c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>
        <f t="shared" si="24"/>
        <v>2012</v>
      </c>
      <c r="AS800" s="6">
        <f t="shared" si="25"/>
        <v>10</v>
      </c>
    </row>
    <row r="801" spans="1:45">
      <c r="A801" t="s">
        <v>1706</v>
      </c>
      <c r="B801" t="s">
        <v>37</v>
      </c>
      <c r="C801" s="1">
        <v>302</v>
      </c>
      <c r="D801" s="1">
        <v>3218</v>
      </c>
      <c r="E801" s="97" t="s">
        <v>695</v>
      </c>
      <c r="F8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01" s="4">
        <v>41152</v>
      </c>
      <c r="H801" s="4">
        <v>41170</v>
      </c>
      <c r="I801" s="80">
        <f>All_2[[#This Row],[Filled]]-All_2[[#This Row],[Vacant]]</f>
        <v>18</v>
      </c>
      <c r="J801" t="s">
        <v>144</v>
      </c>
      <c r="K801" s="89"/>
      <c r="L801" s="89"/>
      <c r="N801" s="89"/>
      <c r="O801" s="89"/>
      <c r="P801" s="80"/>
      <c r="Q801" s="80"/>
      <c r="R801" s="80"/>
      <c r="S801" s="80" t="str">
        <f>IF(All_2[[#This Row],[M.O.Date]]&lt;&gt;"","no","Yes")</f>
        <v>no</v>
      </c>
      <c r="T801" s="80" t="str">
        <f ca="1">IF(All_2[[#This Row],[Length.of.Stay]]&gt;364,"Yes","no")</f>
        <v>no</v>
      </c>
      <c r="U801" s="4">
        <v>41247</v>
      </c>
      <c r="V801" s="80">
        <f ca="1">_xlfn.IFS(All_2[[#This Row],[M.O.Date]] = FALSE,TODAY()-All_2[[#This Row],[Filled]],All_2[[#This Row],[Extant]] = "no",All_2[[#This Row],[M.O.Date]] - All_2[[#This Row],[Filled]])</f>
        <v>77</v>
      </c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>
        <f t="shared" si="24"/>
        <v>2012</v>
      </c>
      <c r="AS801" s="6">
        <f t="shared" si="25"/>
        <v>9</v>
      </c>
    </row>
    <row r="802" spans="1:45">
      <c r="A802" t="s">
        <v>1705</v>
      </c>
      <c r="B802" t="s">
        <v>26</v>
      </c>
      <c r="C802" s="1">
        <v>204</v>
      </c>
      <c r="E802" s="97" t="s">
        <v>966</v>
      </c>
      <c r="F8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02" s="4">
        <v>41121</v>
      </c>
      <c r="H802" s="4">
        <v>41167</v>
      </c>
      <c r="I802" s="80">
        <f>All_2[[#This Row],[Filled]]-All_2[[#This Row],[Vacant]]</f>
        <v>46</v>
      </c>
      <c r="J802" t="s">
        <v>144</v>
      </c>
      <c r="P802" s="80"/>
      <c r="Q802" s="80"/>
      <c r="R802" s="80"/>
      <c r="S802" s="80" t="str">
        <f>IF(All_2[[#This Row],[M.O.Date]]&lt;&gt;"","no","Yes")</f>
        <v>no</v>
      </c>
      <c r="T802" s="80" t="str">
        <f ca="1">IF(All_2[[#This Row],[Length.of.Stay]]&gt;364,"Yes","no")</f>
        <v>no</v>
      </c>
      <c r="U802" s="4">
        <v>41305</v>
      </c>
      <c r="V802" s="80">
        <f ca="1">_xlfn.IFS(All_2[[#This Row],[M.O.Date]] = FALSE,TODAY()-All_2[[#This Row],[Filled]],All_2[[#This Row],[Extant]] = "no",All_2[[#This Row],[M.O.Date]] - All_2[[#This Row],[Filled]])</f>
        <v>138</v>
      </c>
      <c r="W802" t="s">
        <v>969</v>
      </c>
      <c r="X802" s="6">
        <v>1</v>
      </c>
      <c r="Y802" s="6">
        <v>1</v>
      </c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>
        <f t="shared" si="24"/>
        <v>2012</v>
      </c>
      <c r="AS802" s="6">
        <f t="shared" si="25"/>
        <v>9</v>
      </c>
    </row>
    <row r="803" spans="1:45">
      <c r="A803" t="s">
        <v>1704</v>
      </c>
      <c r="B803" t="s">
        <v>1151</v>
      </c>
      <c r="C803" s="1">
        <v>116</v>
      </c>
      <c r="E803" s="97" t="s">
        <v>718</v>
      </c>
      <c r="F803" s="80" t="s">
        <v>1150</v>
      </c>
      <c r="G803" s="4">
        <v>41153</v>
      </c>
      <c r="H803" s="4">
        <v>41166</v>
      </c>
      <c r="I803" s="80">
        <f>All_2[[#This Row],[Filled]]-All_2[[#This Row],[Vacant]]</f>
        <v>13</v>
      </c>
      <c r="J803" t="s">
        <v>144</v>
      </c>
      <c r="P803" s="80"/>
      <c r="Q803" s="80"/>
      <c r="R803" s="80"/>
      <c r="S803" s="80" t="str">
        <f>IF(All_2[[#This Row],[M.O.Date]]&lt;&gt;"","no","Yes")</f>
        <v>no</v>
      </c>
      <c r="T803" s="80" t="str">
        <f ca="1">IF(All_2[[#This Row],[Length.of.Stay]]&gt;364,"Yes","no")</f>
        <v>Yes</v>
      </c>
      <c r="U803" s="4">
        <v>43146</v>
      </c>
      <c r="V803" s="80">
        <f ca="1">_xlfn.IFS(All_2[[#This Row],[M.O.Date]] = FALSE,TODAY()-All_2[[#This Row],[Filled]],All_2[[#This Row],[Extant]] = "no",All_2[[#This Row],[M.O.Date]] - All_2[[#This Row],[Filled]])</f>
        <v>1980</v>
      </c>
      <c r="W803" t="s">
        <v>1007</v>
      </c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>
        <v>1</v>
      </c>
      <c r="AJ803" s="6"/>
      <c r="AK803" s="6"/>
      <c r="AL803" s="6"/>
      <c r="AM803" s="6"/>
      <c r="AN803" s="6">
        <v>1</v>
      </c>
      <c r="AO803" s="6"/>
      <c r="AP803" s="6"/>
      <c r="AQ803" s="6"/>
      <c r="AR803" s="6">
        <f t="shared" si="24"/>
        <v>2012</v>
      </c>
      <c r="AS803" s="6">
        <f t="shared" si="25"/>
        <v>9</v>
      </c>
    </row>
    <row r="804" spans="1:45">
      <c r="A804" t="s">
        <v>1703</v>
      </c>
      <c r="B804" t="s">
        <v>821</v>
      </c>
      <c r="C804" s="1">
        <v>1509</v>
      </c>
      <c r="E804" s="97" t="s">
        <v>833</v>
      </c>
      <c r="F8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04" s="4">
        <v>40999</v>
      </c>
      <c r="H804" s="4">
        <v>41162</v>
      </c>
      <c r="I804" s="80">
        <f>All_2[[#This Row],[Filled]]-All_2[[#This Row],[Vacant]]</f>
        <v>163</v>
      </c>
      <c r="J804" t="s">
        <v>144</v>
      </c>
      <c r="N804" s="4"/>
      <c r="O804" s="4"/>
      <c r="P804" s="80"/>
      <c r="Q804" s="80"/>
      <c r="R804" s="80"/>
      <c r="S804" s="80" t="str">
        <f>IF(All_2[[#This Row],[M.O.Date]]&lt;&gt;"","no","Yes")</f>
        <v>Yes</v>
      </c>
      <c r="T804" s="80" t="str">
        <f ca="1">IF(All_2[[#This Row],[Length.of.Stay]]&gt;364,"Yes","no")</f>
        <v>Yes</v>
      </c>
      <c r="V804" s="80">
        <f ca="1">_xlfn.IFS(All_2[[#This Row],[M.O.Date]] = FALSE,TODAY()-All_2[[#This Row],[Filled]],All_2[[#This Row],[Extant]] = "no",All_2[[#This Row],[M.O.Date]] - All_2[[#This Row],[Filled]])</f>
        <v>2699</v>
      </c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>
        <v>1</v>
      </c>
      <c r="AJ804" s="6"/>
      <c r="AK804" s="6"/>
      <c r="AL804" s="6"/>
      <c r="AM804" s="6">
        <v>1</v>
      </c>
      <c r="AN804" s="6"/>
      <c r="AO804" s="6"/>
      <c r="AP804" s="6"/>
      <c r="AQ804" s="6"/>
      <c r="AR804" s="6">
        <f t="shared" si="24"/>
        <v>2012</v>
      </c>
      <c r="AS804" s="6">
        <f t="shared" si="25"/>
        <v>9</v>
      </c>
    </row>
    <row r="805" spans="1:45">
      <c r="A805" t="s">
        <v>1702</v>
      </c>
      <c r="B805" t="s">
        <v>37</v>
      </c>
      <c r="C805" s="1">
        <v>205</v>
      </c>
      <c r="D805" s="1">
        <v>3210</v>
      </c>
      <c r="E805" s="97" t="s">
        <v>695</v>
      </c>
      <c r="F8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05" s="4">
        <v>41131</v>
      </c>
      <c r="H805" s="4">
        <v>41156</v>
      </c>
      <c r="I805" s="80">
        <f>All_2[[#This Row],[Filled]]-All_2[[#This Row],[Vacant]]</f>
        <v>25</v>
      </c>
      <c r="J805" t="s">
        <v>144</v>
      </c>
      <c r="K805" s="89"/>
      <c r="L805" s="89"/>
      <c r="N805" s="89"/>
      <c r="O805" s="89"/>
      <c r="P805" s="80"/>
      <c r="Q805" s="80"/>
      <c r="R805" s="80"/>
      <c r="S805" s="80" t="str">
        <f>IF(All_2[[#This Row],[M.O.Date]]&lt;&gt;"","no","Yes")</f>
        <v>no</v>
      </c>
      <c r="T805" s="80" t="str">
        <f ca="1">IF(All_2[[#This Row],[Length.of.Stay]]&gt;364,"Yes","no")</f>
        <v>Yes</v>
      </c>
      <c r="U805" s="4">
        <v>42674</v>
      </c>
      <c r="V805" s="80">
        <f ca="1">_xlfn.IFS(All_2[[#This Row],[M.O.Date]] = FALSE,TODAY()-All_2[[#This Row],[Filled]],All_2[[#This Row],[Extant]] = "no",All_2[[#This Row],[M.O.Date]] - All_2[[#This Row],[Filled]])</f>
        <v>1518</v>
      </c>
      <c r="W805" t="s">
        <v>971</v>
      </c>
      <c r="X805" s="6"/>
      <c r="Y805" s="6">
        <v>1</v>
      </c>
      <c r="Z805" s="6"/>
      <c r="AA805" s="6"/>
      <c r="AB805" s="6"/>
      <c r="AC805" s="6"/>
      <c r="AD805" s="6">
        <v>1</v>
      </c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>
        <f t="shared" si="24"/>
        <v>2012</v>
      </c>
      <c r="AS805" s="6">
        <f t="shared" si="25"/>
        <v>9</v>
      </c>
    </row>
    <row r="806" spans="1:45">
      <c r="A806" t="s">
        <v>1701</v>
      </c>
      <c r="B806" t="s">
        <v>26</v>
      </c>
      <c r="C806" s="1">
        <v>310</v>
      </c>
      <c r="E806" s="97" t="s">
        <v>966</v>
      </c>
      <c r="F8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06" s="4">
        <v>41121</v>
      </c>
      <c r="H806" s="4">
        <v>41153</v>
      </c>
      <c r="I806" s="80">
        <f>All_2[[#This Row],[Filled]]-All_2[[#This Row],[Vacant]]</f>
        <v>32</v>
      </c>
      <c r="J806" t="s">
        <v>144</v>
      </c>
      <c r="P806" s="80"/>
      <c r="Q806" s="80"/>
      <c r="R806" s="80"/>
      <c r="S806" s="80" t="str">
        <f>IF(All_2[[#This Row],[M.O.Date]]&lt;&gt;"","no","Yes")</f>
        <v>no</v>
      </c>
      <c r="T806" s="80" t="str">
        <f ca="1">IF(All_2[[#This Row],[Length.of.Stay]]&gt;364,"Yes","no")</f>
        <v>Yes</v>
      </c>
      <c r="U806" s="4">
        <v>42035</v>
      </c>
      <c r="V806" s="80">
        <f ca="1">_xlfn.IFS(All_2[[#This Row],[M.O.Date]] = FALSE,TODAY()-All_2[[#This Row],[Filled]],All_2[[#This Row],[Extant]] = "no",All_2[[#This Row],[M.O.Date]] - All_2[[#This Row],[Filled]])</f>
        <v>882</v>
      </c>
      <c r="W806" t="s">
        <v>1123</v>
      </c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>
        <f t="shared" si="24"/>
        <v>2012</v>
      </c>
      <c r="AS806" s="6">
        <f t="shared" si="25"/>
        <v>9</v>
      </c>
    </row>
    <row r="807" spans="1:45">
      <c r="A807" t="s">
        <v>1495</v>
      </c>
      <c r="B807" t="s">
        <v>1151</v>
      </c>
      <c r="C807" s="1">
        <v>102</v>
      </c>
      <c r="E807" s="97" t="s">
        <v>833</v>
      </c>
      <c r="F807" s="80" t="s">
        <v>1150</v>
      </c>
      <c r="G807" s="4">
        <v>41152</v>
      </c>
      <c r="H807" s="4">
        <v>41153</v>
      </c>
      <c r="I807" s="80">
        <f>All_2[[#This Row],[Filled]]-All_2[[#This Row],[Vacant]]</f>
        <v>1</v>
      </c>
      <c r="J807" t="s">
        <v>1033</v>
      </c>
      <c r="K807" t="s">
        <v>1032</v>
      </c>
      <c r="P807" s="80"/>
      <c r="Q807" s="80"/>
      <c r="R807" s="80"/>
      <c r="S807" s="80" t="str">
        <f>IF(All_2[[#This Row],[M.O.Date]]&lt;&gt;"","no","Yes")</f>
        <v>no</v>
      </c>
      <c r="T807" s="80" t="str">
        <f ca="1">IF(All_2[[#This Row],[Length.of.Stay]]&gt;364,"Yes","no")</f>
        <v>Yes</v>
      </c>
      <c r="U807" s="4">
        <v>42346</v>
      </c>
      <c r="V807" s="80">
        <f ca="1">_xlfn.IFS(All_2[[#This Row],[M.O.Date]] = FALSE,TODAY()-All_2[[#This Row],[Filled]],All_2[[#This Row],[Extant]] = "no",All_2[[#This Row],[M.O.Date]] - All_2[[#This Row],[Filled]])</f>
        <v>1193</v>
      </c>
      <c r="W807" t="s">
        <v>1003</v>
      </c>
      <c r="X807" s="6">
        <v>1</v>
      </c>
      <c r="Y807" s="6"/>
      <c r="Z807" s="6"/>
      <c r="AA807" s="6">
        <v>1</v>
      </c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>
        <f t="shared" si="24"/>
        <v>2012</v>
      </c>
      <c r="AS807" s="6">
        <f t="shared" si="25"/>
        <v>9</v>
      </c>
    </row>
    <row r="808" spans="1:45">
      <c r="A808" t="s">
        <v>1700</v>
      </c>
      <c r="B808" t="s">
        <v>37</v>
      </c>
      <c r="C808" s="1">
        <v>305</v>
      </c>
      <c r="D808" s="1">
        <v>3210</v>
      </c>
      <c r="E808" s="97" t="s">
        <v>695</v>
      </c>
      <c r="F8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08" s="4">
        <v>41128</v>
      </c>
      <c r="H808" s="4">
        <v>41149</v>
      </c>
      <c r="I808" s="80">
        <f>All_2[[#This Row],[Filled]]-All_2[[#This Row],[Vacant]]</f>
        <v>21</v>
      </c>
      <c r="J808" t="s">
        <v>144</v>
      </c>
      <c r="K808" s="89"/>
      <c r="L808" s="89"/>
      <c r="N808" s="89"/>
      <c r="O808" s="89"/>
      <c r="P808" s="80"/>
      <c r="Q808" s="80"/>
      <c r="R808" s="80"/>
      <c r="S808" s="80" t="str">
        <f>IF(All_2[[#This Row],[M.O.Date]]&lt;&gt;"","no","Yes")</f>
        <v>no</v>
      </c>
      <c r="T808" s="80" t="str">
        <f ca="1">IF(All_2[[#This Row],[Length.of.Stay]]&gt;364,"Yes","no")</f>
        <v>no</v>
      </c>
      <c r="U808" s="4">
        <v>41394</v>
      </c>
      <c r="V808" s="80">
        <f ca="1">_xlfn.IFS(All_2[[#This Row],[M.O.Date]] = FALSE,TODAY()-All_2[[#This Row],[Filled]],All_2[[#This Row],[Extant]] = "no",All_2[[#This Row],[M.O.Date]] - All_2[[#This Row],[Filled]])</f>
        <v>245</v>
      </c>
      <c r="W808" t="s">
        <v>971</v>
      </c>
      <c r="X808" s="6"/>
      <c r="Y808" s="6">
        <v>1</v>
      </c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>
        <f t="shared" si="24"/>
        <v>2012</v>
      </c>
      <c r="AS808" s="6">
        <f t="shared" si="25"/>
        <v>8</v>
      </c>
    </row>
    <row r="809" spans="1:45">
      <c r="A809" t="s">
        <v>1699</v>
      </c>
      <c r="B809" t="s">
        <v>832</v>
      </c>
      <c r="C809" s="1" t="s">
        <v>944</v>
      </c>
      <c r="E809" s="97" t="s">
        <v>833</v>
      </c>
      <c r="F8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09" s="4">
        <v>41090</v>
      </c>
      <c r="H809" s="4">
        <v>41136</v>
      </c>
      <c r="I809" s="80">
        <f>All_2[[#This Row],[Filled]]-All_2[[#This Row],[Vacant]]</f>
        <v>46</v>
      </c>
      <c r="N809" s="4"/>
      <c r="O809" s="4"/>
      <c r="P809" s="80"/>
      <c r="Q809" s="80"/>
      <c r="R809" s="80"/>
      <c r="S809" s="80" t="str">
        <f>IF(All_2[[#This Row],[M.O.Date]]&lt;&gt;"","no","Yes")</f>
        <v>no</v>
      </c>
      <c r="T809" s="80" t="str">
        <f ca="1">IF(All_2[[#This Row],[Length.of.Stay]]&gt;364,"Yes","no")</f>
        <v>Yes</v>
      </c>
      <c r="U809" s="4">
        <v>42989</v>
      </c>
      <c r="V809" s="80">
        <f ca="1">_xlfn.IFS(All_2[[#This Row],[M.O.Date]] = FALSE,TODAY()-All_2[[#This Row],[Filled]],All_2[[#This Row],[Extant]] = "no",All_2[[#This Row],[M.O.Date]] - All_2[[#This Row],[Filled]])</f>
        <v>1853</v>
      </c>
      <c r="W809" t="s">
        <v>980</v>
      </c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>
        <v>1</v>
      </c>
      <c r="AJ809" s="6"/>
      <c r="AK809" s="6"/>
      <c r="AL809" s="6"/>
      <c r="AM809" s="6"/>
      <c r="AN809" s="6"/>
      <c r="AO809" s="6">
        <v>1</v>
      </c>
      <c r="AP809" s="6"/>
      <c r="AQ809" s="6"/>
      <c r="AR809" s="6">
        <f t="shared" si="24"/>
        <v>2012</v>
      </c>
      <c r="AS809" s="6">
        <f t="shared" si="25"/>
        <v>8</v>
      </c>
    </row>
    <row r="810" spans="1:45">
      <c r="A810" t="s">
        <v>1698</v>
      </c>
      <c r="B810" t="s">
        <v>37</v>
      </c>
      <c r="C810" s="1">
        <v>101</v>
      </c>
      <c r="D810" s="1">
        <v>3218</v>
      </c>
      <c r="E810" s="97" t="s">
        <v>695</v>
      </c>
      <c r="F8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10" s="4">
        <v>41092</v>
      </c>
      <c r="H810" s="4">
        <v>41135</v>
      </c>
      <c r="I810" s="80">
        <f>All_2[[#This Row],[Filled]]-All_2[[#This Row],[Vacant]]</f>
        <v>43</v>
      </c>
      <c r="J810" t="s">
        <v>144</v>
      </c>
      <c r="K810" s="89"/>
      <c r="L810" s="89"/>
      <c r="N810" s="89"/>
      <c r="O810" s="89"/>
      <c r="P810" s="80"/>
      <c r="Q810" s="80"/>
      <c r="R810" s="80"/>
      <c r="S810" s="80" t="str">
        <f>IF(All_2[[#This Row],[M.O.Date]]&lt;&gt;"","no","Yes")</f>
        <v>no</v>
      </c>
      <c r="T810" s="80" t="str">
        <f ca="1">IF(All_2[[#This Row],[Length.of.Stay]]&gt;364,"Yes","no")</f>
        <v>no</v>
      </c>
      <c r="U810" s="4">
        <v>41305</v>
      </c>
      <c r="V810" s="80">
        <f ca="1">_xlfn.IFS(All_2[[#This Row],[M.O.Date]] = FALSE,TODAY()-All_2[[#This Row],[Filled]],All_2[[#This Row],[Extant]] = "no",All_2[[#This Row],[M.O.Date]] - All_2[[#This Row],[Filled]])</f>
        <v>170</v>
      </c>
      <c r="W810" t="s">
        <v>969</v>
      </c>
      <c r="X810" s="6"/>
      <c r="Y810" s="6">
        <v>1</v>
      </c>
      <c r="Z810" s="6">
        <v>1</v>
      </c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>
        <f t="shared" si="24"/>
        <v>2012</v>
      </c>
      <c r="AS810" s="6">
        <f t="shared" si="25"/>
        <v>8</v>
      </c>
    </row>
    <row r="811" spans="1:45">
      <c r="A811" t="s">
        <v>1697</v>
      </c>
      <c r="B811" t="s">
        <v>830</v>
      </c>
      <c r="C811" s="1">
        <v>310</v>
      </c>
      <c r="E811" s="97" t="s">
        <v>144</v>
      </c>
      <c r="F8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11" s="4">
        <v>41013</v>
      </c>
      <c r="H811" s="4">
        <v>41122</v>
      </c>
      <c r="I811" s="80">
        <f>All_2[[#This Row],[Filled]]-All_2[[#This Row],[Vacant]]</f>
        <v>109</v>
      </c>
      <c r="J811" t="s">
        <v>1634</v>
      </c>
      <c r="L811" t="s">
        <v>862</v>
      </c>
      <c r="M811" t="s">
        <v>1638</v>
      </c>
      <c r="N811" s="4">
        <v>41065</v>
      </c>
      <c r="O811" s="4">
        <v>41067</v>
      </c>
      <c r="P811" s="80">
        <f>All_2[[#This Row],[Filled]] - All_2[[#This Row],[Interview.Date]]</f>
        <v>55</v>
      </c>
      <c r="Q811" s="80">
        <f>All_2[[#This Row],[Filled]]-All_2[[#This Row],[Date.Received]]</f>
        <v>57</v>
      </c>
      <c r="R811" s="80">
        <f>All_2[[#This Row],[Days]] - All_2[[#This Row],[Interview.to.Move.in]]</f>
        <v>54</v>
      </c>
      <c r="S811" s="80" t="str">
        <f>IF(All_2[[#This Row],[M.O.Date]]&lt;&gt;"","no","Yes")</f>
        <v>no</v>
      </c>
      <c r="T811" s="80" t="str">
        <f ca="1">IF(All_2[[#This Row],[Length.of.Stay]]&gt;364,"Yes","no")</f>
        <v>Yes</v>
      </c>
      <c r="U811" s="4">
        <v>41851</v>
      </c>
      <c r="V811" s="80">
        <f ca="1">_xlfn.IFS(All_2[[#This Row],[M.O.Date]] = FALSE,TODAY()-All_2[[#This Row],[Filled]],All_2[[#This Row],[Extant]] = "no",All_2[[#This Row],[M.O.Date]] - All_2[[#This Row],[Filled]])</f>
        <v>729</v>
      </c>
      <c r="W811" t="s">
        <v>969</v>
      </c>
      <c r="X811" s="6"/>
      <c r="Y811" s="6"/>
      <c r="Z811" s="6"/>
      <c r="AA811" s="6"/>
      <c r="AB811" s="6"/>
      <c r="AC811" s="6"/>
      <c r="AD811" s="6"/>
      <c r="AE811" s="6">
        <v>1</v>
      </c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>
        <f t="shared" si="24"/>
        <v>2012</v>
      </c>
      <c r="AS811" s="6">
        <f t="shared" si="25"/>
        <v>8</v>
      </c>
    </row>
    <row r="812" spans="1:45">
      <c r="A812" t="s">
        <v>1696</v>
      </c>
      <c r="B812" t="s">
        <v>830</v>
      </c>
      <c r="C812" s="1">
        <v>409</v>
      </c>
      <c r="E812" s="97" t="s">
        <v>144</v>
      </c>
      <c r="F8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12" s="4">
        <v>40979</v>
      </c>
      <c r="H812" s="4">
        <v>41122</v>
      </c>
      <c r="I812" s="80">
        <f>All_2[[#This Row],[Filled]]-All_2[[#This Row],[Vacant]]</f>
        <v>143</v>
      </c>
      <c r="J812" t="s">
        <v>1634</v>
      </c>
      <c r="L812" t="s">
        <v>862</v>
      </c>
      <c r="M812" t="s">
        <v>1638</v>
      </c>
      <c r="N812" s="4">
        <v>41065</v>
      </c>
      <c r="O812" s="4">
        <v>41088</v>
      </c>
      <c r="P812" s="80">
        <f>All_2[[#This Row],[Filled]] - All_2[[#This Row],[Interview.Date]]</f>
        <v>34</v>
      </c>
      <c r="Q812" s="80">
        <f>All_2[[#This Row],[Filled]]-All_2[[#This Row],[Date.Received]]</f>
        <v>57</v>
      </c>
      <c r="R812" s="80">
        <f>All_2[[#This Row],[Days]] - All_2[[#This Row],[Interview.to.Move.in]]</f>
        <v>109</v>
      </c>
      <c r="S812" s="80" t="str">
        <f>IF(All_2[[#This Row],[M.O.Date]]&lt;&gt;"","no","Yes")</f>
        <v>no</v>
      </c>
      <c r="T812" s="80" t="str">
        <f ca="1">IF(All_2[[#This Row],[Length.of.Stay]]&gt;364,"Yes","no")</f>
        <v>Yes</v>
      </c>
      <c r="U812" s="4">
        <v>41517</v>
      </c>
      <c r="V812" s="80">
        <f ca="1">_xlfn.IFS(All_2[[#This Row],[M.O.Date]] = FALSE,TODAY()-All_2[[#This Row],[Filled]],All_2[[#This Row],[Extant]] = "no",All_2[[#This Row],[M.O.Date]] - All_2[[#This Row],[Filled]])</f>
        <v>395</v>
      </c>
      <c r="W812" t="s">
        <v>980</v>
      </c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>
        <f t="shared" si="24"/>
        <v>2012</v>
      </c>
      <c r="AS812" s="6">
        <f t="shared" si="25"/>
        <v>8</v>
      </c>
    </row>
    <row r="813" spans="1:45">
      <c r="A813" t="s">
        <v>1695</v>
      </c>
      <c r="B813" t="s">
        <v>993</v>
      </c>
      <c r="C813" s="1">
        <v>204</v>
      </c>
      <c r="E813" s="97" t="s">
        <v>144</v>
      </c>
      <c r="F8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13" s="4">
        <v>41090</v>
      </c>
      <c r="H813" s="4">
        <v>41117</v>
      </c>
      <c r="I813" s="80">
        <f>All_2[[#This Row],[Filled]]-All_2[[#This Row],[Vacant]]</f>
        <v>27</v>
      </c>
      <c r="J813" t="s">
        <v>144</v>
      </c>
      <c r="N813" s="4"/>
      <c r="O813" s="4"/>
      <c r="P813" s="80"/>
      <c r="Q813" s="80"/>
      <c r="R813" s="80"/>
      <c r="S813" s="80" t="str">
        <f>IF(All_2[[#This Row],[M.O.Date]]&lt;&gt;"","no","Yes")</f>
        <v>no</v>
      </c>
      <c r="T813" s="80" t="str">
        <f ca="1">IF(All_2[[#This Row],[Length.of.Stay]]&gt;364,"Yes","no")</f>
        <v>Yes</v>
      </c>
      <c r="U813" s="4">
        <v>41973</v>
      </c>
      <c r="V813" s="80">
        <f ca="1">_xlfn.IFS(All_2[[#This Row],[M.O.Date]] = FALSE,TODAY()-All_2[[#This Row],[Filled]],All_2[[#This Row],[Extant]] = "no",All_2[[#This Row],[M.O.Date]] - All_2[[#This Row],[Filled]])</f>
        <v>856</v>
      </c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>
        <f t="shared" si="24"/>
        <v>2012</v>
      </c>
      <c r="AS813" s="6">
        <f t="shared" si="25"/>
        <v>7</v>
      </c>
    </row>
    <row r="814" spans="1:45">
      <c r="A814" t="s">
        <v>1694</v>
      </c>
      <c r="B814" t="s">
        <v>821</v>
      </c>
      <c r="C814" s="1">
        <v>1489</v>
      </c>
      <c r="E814" s="97" t="s">
        <v>833</v>
      </c>
      <c r="F8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14" s="4">
        <v>41029</v>
      </c>
      <c r="H814" s="4">
        <v>41115</v>
      </c>
      <c r="I814" s="80">
        <f>All_2[[#This Row],[Filled]]-All_2[[#This Row],[Vacant]]</f>
        <v>86</v>
      </c>
      <c r="J814" t="s">
        <v>144</v>
      </c>
      <c r="N814" s="4"/>
      <c r="O814" s="4"/>
      <c r="P814" s="80"/>
      <c r="Q814" s="80"/>
      <c r="R814" s="80"/>
      <c r="S814" s="80" t="str">
        <f>IF(All_2[[#This Row],[M.O.Date]]&lt;&gt;"","no","Yes")</f>
        <v>no</v>
      </c>
      <c r="T814" s="80" t="str">
        <f ca="1">IF(All_2[[#This Row],[Length.of.Stay]]&gt;364,"Yes","no")</f>
        <v>Yes</v>
      </c>
      <c r="U814" s="4">
        <v>42536</v>
      </c>
      <c r="V814" s="80">
        <f ca="1">_xlfn.IFS(All_2[[#This Row],[M.O.Date]] = FALSE,TODAY()-All_2[[#This Row],[Filled]],All_2[[#This Row],[Extant]] = "no",All_2[[#This Row],[M.O.Date]] - All_2[[#This Row],[Filled]])</f>
        <v>1421</v>
      </c>
      <c r="W814" t="s">
        <v>969</v>
      </c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>
        <f t="shared" si="24"/>
        <v>2012</v>
      </c>
      <c r="AS814" s="6">
        <f t="shared" si="25"/>
        <v>7</v>
      </c>
    </row>
    <row r="815" spans="1:45">
      <c r="A815" t="s">
        <v>1693</v>
      </c>
      <c r="B815" t="s">
        <v>821</v>
      </c>
      <c r="C815" s="1">
        <v>1471</v>
      </c>
      <c r="E815" s="97" t="s">
        <v>833</v>
      </c>
      <c r="F8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15" s="4">
        <v>41060</v>
      </c>
      <c r="H815" s="4">
        <v>41115</v>
      </c>
      <c r="I815" s="80">
        <f>All_2[[#This Row],[Filled]]-All_2[[#This Row],[Vacant]]</f>
        <v>55</v>
      </c>
      <c r="J815" t="s">
        <v>144</v>
      </c>
      <c r="N815" s="4"/>
      <c r="O815" s="4"/>
      <c r="P815" s="80"/>
      <c r="Q815" s="80"/>
      <c r="R815" s="80"/>
      <c r="S815" s="80" t="str">
        <f>IF(All_2[[#This Row],[M.O.Date]]&lt;&gt;"","no","Yes")</f>
        <v>no</v>
      </c>
      <c r="T815" s="80" t="str">
        <f ca="1">IF(All_2[[#This Row],[Length.of.Stay]]&gt;364,"Yes","no")</f>
        <v>Yes</v>
      </c>
      <c r="U815" s="4">
        <v>41851</v>
      </c>
      <c r="V815" s="80">
        <f ca="1">_xlfn.IFS(All_2[[#This Row],[M.O.Date]] = FALSE,TODAY()-All_2[[#This Row],[Filled]],All_2[[#This Row],[Extant]] = "no",All_2[[#This Row],[M.O.Date]] - All_2[[#This Row],[Filled]])</f>
        <v>736</v>
      </c>
      <c r="W815" t="s">
        <v>980</v>
      </c>
      <c r="X815" s="6"/>
      <c r="Y815" s="6"/>
      <c r="Z815" s="6"/>
      <c r="AA815" s="6"/>
      <c r="AB815" s="6"/>
      <c r="AC815" s="6"/>
      <c r="AD815" s="6"/>
      <c r="AE815" s="6"/>
      <c r="AF815" s="6">
        <v>1</v>
      </c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>
        <f t="shared" si="24"/>
        <v>2012</v>
      </c>
      <c r="AS815" s="6">
        <f t="shared" si="25"/>
        <v>7</v>
      </c>
    </row>
    <row r="816" spans="1:45">
      <c r="A816" t="s">
        <v>1692</v>
      </c>
      <c r="B816" t="s">
        <v>37</v>
      </c>
      <c r="C816" s="1">
        <v>303</v>
      </c>
      <c r="D816" s="1">
        <v>3218</v>
      </c>
      <c r="E816" s="97" t="s">
        <v>695</v>
      </c>
      <c r="F8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16" s="4">
        <v>41095</v>
      </c>
      <c r="H816" s="4">
        <v>41114</v>
      </c>
      <c r="I816" s="80">
        <f>All_2[[#This Row],[Filled]]-All_2[[#This Row],[Vacant]]</f>
        <v>19</v>
      </c>
      <c r="J816" t="s">
        <v>144</v>
      </c>
      <c r="K816" s="89"/>
      <c r="L816" s="89"/>
      <c r="N816" s="89"/>
      <c r="O816" s="89"/>
      <c r="P816" s="80"/>
      <c r="Q816" s="80"/>
      <c r="R816" s="80"/>
      <c r="S816" s="80" t="str">
        <f>IF(All_2[[#This Row],[M.O.Date]]&lt;&gt;"","no","Yes")</f>
        <v>no</v>
      </c>
      <c r="T816" s="80" t="str">
        <f ca="1">IF(All_2[[#This Row],[Length.of.Stay]]&gt;364,"Yes","no")</f>
        <v>no</v>
      </c>
      <c r="U816" s="4">
        <v>41305</v>
      </c>
      <c r="V816" s="80">
        <f ca="1">_xlfn.IFS(All_2[[#This Row],[M.O.Date]] = FALSE,TODAY()-All_2[[#This Row],[Filled]],All_2[[#This Row],[Extant]] = "no",All_2[[#This Row],[M.O.Date]] - All_2[[#This Row],[Filled]])</f>
        <v>191</v>
      </c>
      <c r="W816" t="s">
        <v>971</v>
      </c>
      <c r="X816" s="6"/>
      <c r="Y816" s="6">
        <v>1</v>
      </c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>
        <f t="shared" si="24"/>
        <v>2012</v>
      </c>
      <c r="AS816" s="6">
        <f t="shared" si="25"/>
        <v>7</v>
      </c>
    </row>
    <row r="817" spans="1:45">
      <c r="A817" t="s">
        <v>1691</v>
      </c>
      <c r="B817" t="s">
        <v>821</v>
      </c>
      <c r="C817" s="1">
        <v>1511</v>
      </c>
      <c r="E817" s="97" t="s">
        <v>833</v>
      </c>
      <c r="F8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17" s="4">
        <v>41090</v>
      </c>
      <c r="H817" s="4">
        <v>41106</v>
      </c>
      <c r="I817" s="80">
        <f>All_2[[#This Row],[Filled]]-All_2[[#This Row],[Vacant]]</f>
        <v>16</v>
      </c>
      <c r="J817" t="s">
        <v>144</v>
      </c>
      <c r="N817" s="4"/>
      <c r="O817" s="4"/>
      <c r="P817" s="80"/>
      <c r="Q817" s="80"/>
      <c r="R817" s="80"/>
      <c r="S817" s="80" t="str">
        <f>IF(All_2[[#This Row],[M.O.Date]]&lt;&gt;"","no","Yes")</f>
        <v>Yes</v>
      </c>
      <c r="T817" s="80" t="str">
        <f ca="1">IF(All_2[[#This Row],[Length.of.Stay]]&gt;364,"Yes","no")</f>
        <v>Yes</v>
      </c>
      <c r="V817" s="80">
        <f ca="1">_xlfn.IFS(All_2[[#This Row],[M.O.Date]] = FALSE,TODAY()-All_2[[#This Row],[Filled]],All_2[[#This Row],[Extant]] = "no",All_2[[#This Row],[M.O.Date]] - All_2[[#This Row],[Filled]])</f>
        <v>2755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>
        <v>1</v>
      </c>
      <c r="AJ817" s="6"/>
      <c r="AK817" s="6"/>
      <c r="AL817" s="6"/>
      <c r="AM817" s="6">
        <v>1</v>
      </c>
      <c r="AN817" s="6"/>
      <c r="AO817" s="6"/>
      <c r="AP817" s="6"/>
      <c r="AQ817" s="6"/>
      <c r="AR817" s="6">
        <f t="shared" si="24"/>
        <v>2012</v>
      </c>
      <c r="AS817" s="6">
        <f t="shared" si="25"/>
        <v>7</v>
      </c>
    </row>
    <row r="818" spans="1:45">
      <c r="A818" t="s">
        <v>1690</v>
      </c>
      <c r="B818" t="s">
        <v>37</v>
      </c>
      <c r="C818" s="1">
        <v>304</v>
      </c>
      <c r="D818" s="1">
        <v>3210</v>
      </c>
      <c r="E818" s="97" t="s">
        <v>695</v>
      </c>
      <c r="F8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18" s="4">
        <v>41075</v>
      </c>
      <c r="H818" s="4">
        <v>41088</v>
      </c>
      <c r="I818" s="80">
        <f>All_2[[#This Row],[Filled]]-All_2[[#This Row],[Vacant]]</f>
        <v>13</v>
      </c>
      <c r="J818" t="s">
        <v>144</v>
      </c>
      <c r="K818" s="89"/>
      <c r="L818" s="89"/>
      <c r="N818" s="89"/>
      <c r="O818" s="89"/>
      <c r="P818" s="80"/>
      <c r="Q818" s="80"/>
      <c r="R818" s="80"/>
      <c r="S818" s="80" t="str">
        <f>IF(All_2[[#This Row],[M.O.Date]]&lt;&gt;"","no","Yes")</f>
        <v>no</v>
      </c>
      <c r="T818" s="80" t="str">
        <f ca="1">IF(All_2[[#This Row],[Length.of.Stay]]&gt;364,"Yes","no")</f>
        <v>no</v>
      </c>
      <c r="U818" s="4">
        <v>41348</v>
      </c>
      <c r="V818" s="80">
        <f ca="1">_xlfn.IFS(All_2[[#This Row],[M.O.Date]] = FALSE,TODAY()-All_2[[#This Row],[Filled]],All_2[[#This Row],[Extant]] = "no",All_2[[#This Row],[M.O.Date]] - All_2[[#This Row],[Filled]])</f>
        <v>260</v>
      </c>
      <c r="W818" t="s">
        <v>971</v>
      </c>
      <c r="X818" s="6"/>
      <c r="Y818" s="6">
        <v>1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>
        <f t="shared" si="24"/>
        <v>2012</v>
      </c>
      <c r="AS818" s="6">
        <f t="shared" si="25"/>
        <v>6</v>
      </c>
    </row>
    <row r="819" spans="1:45">
      <c r="A819" t="s">
        <v>1439</v>
      </c>
      <c r="B819" t="s">
        <v>37</v>
      </c>
      <c r="C819" s="1">
        <v>204</v>
      </c>
      <c r="D819" s="1">
        <v>3218</v>
      </c>
      <c r="E819" s="97" t="s">
        <v>695</v>
      </c>
      <c r="F8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19" s="4">
        <v>41060</v>
      </c>
      <c r="H819" s="4">
        <v>41086</v>
      </c>
      <c r="I819" s="80">
        <f>All_2[[#This Row],[Filled]]-All_2[[#This Row],[Vacant]]</f>
        <v>26</v>
      </c>
      <c r="J819" t="s">
        <v>144</v>
      </c>
      <c r="K819" s="89"/>
      <c r="L819" s="89"/>
      <c r="N819" s="89"/>
      <c r="O819" s="89"/>
      <c r="P819" s="80"/>
      <c r="Q819" s="80"/>
      <c r="R819" s="80"/>
      <c r="S819" s="80" t="str">
        <f>IF(All_2[[#This Row],[M.O.Date]]&lt;&gt;"","no","Yes")</f>
        <v>no</v>
      </c>
      <c r="T819" s="80" t="str">
        <f ca="1">IF(All_2[[#This Row],[Length.of.Stay]]&gt;364,"Yes","no")</f>
        <v>Yes</v>
      </c>
      <c r="U819" s="4">
        <v>41698</v>
      </c>
      <c r="V819" s="80">
        <f ca="1">_xlfn.IFS(All_2[[#This Row],[M.O.Date]] = FALSE,TODAY()-All_2[[#This Row],[Filled]],All_2[[#This Row],[Extant]] = "no",All_2[[#This Row],[M.O.Date]] - All_2[[#This Row],[Filled]])</f>
        <v>612</v>
      </c>
      <c r="W819" t="s">
        <v>969</v>
      </c>
      <c r="X819" s="6">
        <v>1</v>
      </c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>
        <f t="shared" si="24"/>
        <v>2012</v>
      </c>
      <c r="AS819" s="6">
        <f t="shared" si="25"/>
        <v>6</v>
      </c>
    </row>
    <row r="820" spans="1:45">
      <c r="A820" t="s">
        <v>1689</v>
      </c>
      <c r="B820" t="s">
        <v>821</v>
      </c>
      <c r="C820" s="1">
        <v>1487</v>
      </c>
      <c r="E820" s="97" t="s">
        <v>833</v>
      </c>
      <c r="F8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20" s="4">
        <v>40990</v>
      </c>
      <c r="H820" s="4">
        <v>41085</v>
      </c>
      <c r="I820" s="80">
        <f>All_2[[#This Row],[Filled]]-All_2[[#This Row],[Vacant]]</f>
        <v>95</v>
      </c>
      <c r="J820" t="s">
        <v>144</v>
      </c>
      <c r="N820" s="4"/>
      <c r="O820" s="4"/>
      <c r="P820" s="80"/>
      <c r="Q820" s="80"/>
      <c r="R820" s="80"/>
      <c r="S820" s="80" t="str">
        <f>IF(All_2[[#This Row],[M.O.Date]]&lt;&gt;"","no","Yes")</f>
        <v>no</v>
      </c>
      <c r="T820" s="80" t="str">
        <f ca="1">IF(All_2[[#This Row],[Length.of.Stay]]&gt;364,"Yes","no")</f>
        <v>Yes</v>
      </c>
      <c r="U820" s="4">
        <v>42216</v>
      </c>
      <c r="V820" s="80">
        <f ca="1">_xlfn.IFS(All_2[[#This Row],[M.O.Date]] = FALSE,TODAY()-All_2[[#This Row],[Filled]],All_2[[#This Row],[Extant]] = "no",All_2[[#This Row],[M.O.Date]] - All_2[[#This Row],[Filled]])</f>
        <v>1131</v>
      </c>
      <c r="W820" t="s">
        <v>969</v>
      </c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>
        <f t="shared" si="24"/>
        <v>2012</v>
      </c>
      <c r="AS820" s="6">
        <f t="shared" si="25"/>
        <v>6</v>
      </c>
    </row>
    <row r="821" spans="1:45">
      <c r="A821" t="s">
        <v>1688</v>
      </c>
      <c r="B821" t="s">
        <v>830</v>
      </c>
      <c r="C821" s="1">
        <v>417</v>
      </c>
      <c r="E821" s="97" t="s">
        <v>144</v>
      </c>
      <c r="F8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21" s="4">
        <v>41037</v>
      </c>
      <c r="H821" s="4">
        <v>41075</v>
      </c>
      <c r="I821" s="80">
        <f>All_2[[#This Row],[Filled]]-All_2[[#This Row],[Vacant]]</f>
        <v>38</v>
      </c>
      <c r="J821" t="s">
        <v>1634</v>
      </c>
      <c r="L821" t="s">
        <v>862</v>
      </c>
      <c r="M821" t="s">
        <v>1638</v>
      </c>
      <c r="N821" s="4">
        <v>40997</v>
      </c>
      <c r="O821" s="4">
        <v>41003</v>
      </c>
      <c r="P821" s="80">
        <f>All_2[[#This Row],[Filled]] - All_2[[#This Row],[Interview.Date]]</f>
        <v>72</v>
      </c>
      <c r="Q821" s="80">
        <f>All_2[[#This Row],[Filled]]-All_2[[#This Row],[Date.Received]]</f>
        <v>78</v>
      </c>
      <c r="R821" s="80">
        <f>All_2[[#This Row],[Days]] - All_2[[#This Row],[Interview.to.Move.in]]</f>
        <v>-34</v>
      </c>
      <c r="S821" s="80" t="str">
        <f>IF(All_2[[#This Row],[M.O.Date]]&lt;&gt;"","no","Yes")</f>
        <v>no</v>
      </c>
      <c r="T821" s="80" t="str">
        <f ca="1">IF(All_2[[#This Row],[Length.of.Stay]]&gt;364,"Yes","no")</f>
        <v>no</v>
      </c>
      <c r="U821" s="4">
        <v>41152</v>
      </c>
      <c r="V821" s="80">
        <f ca="1">_xlfn.IFS(All_2[[#This Row],[M.O.Date]] = FALSE,TODAY()-All_2[[#This Row],[Filled]],All_2[[#This Row],[Extant]] = "no",All_2[[#This Row],[M.O.Date]] - All_2[[#This Row],[Filled]])</f>
        <v>77</v>
      </c>
      <c r="W821" t="s">
        <v>125</v>
      </c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>
        <f t="shared" si="24"/>
        <v>2012</v>
      </c>
      <c r="AS821" s="6">
        <f t="shared" si="25"/>
        <v>6</v>
      </c>
    </row>
    <row r="822" spans="1:45">
      <c r="A822" t="s">
        <v>1687</v>
      </c>
      <c r="B822" t="s">
        <v>832</v>
      </c>
      <c r="C822" s="1" t="s">
        <v>965</v>
      </c>
      <c r="E822" s="97" t="s">
        <v>833</v>
      </c>
      <c r="F8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22" s="4">
        <v>41029</v>
      </c>
      <c r="H822" s="4">
        <v>41075</v>
      </c>
      <c r="I822" s="80">
        <f>All_2[[#This Row],[Filled]]-All_2[[#This Row],[Vacant]]</f>
        <v>46</v>
      </c>
      <c r="M822" s="89"/>
      <c r="N822" s="4"/>
      <c r="O822" s="4"/>
      <c r="P822" s="80"/>
      <c r="Q822" s="80"/>
      <c r="R822" s="80"/>
      <c r="S822" s="80" t="str">
        <f>IF(All_2[[#This Row],[M.O.Date]]&lt;&gt;"","no","Yes")</f>
        <v>no</v>
      </c>
      <c r="T822" s="80" t="str">
        <f ca="1">IF(All_2[[#This Row],[Length.of.Stay]]&gt;364,"Yes","no")</f>
        <v>Yes</v>
      </c>
      <c r="U822" s="4">
        <v>41471</v>
      </c>
      <c r="V822" s="80">
        <f ca="1">_xlfn.IFS(All_2[[#This Row],[M.O.Date]] = FALSE,TODAY()-All_2[[#This Row],[Filled]],All_2[[#This Row],[Extant]] = "no",All_2[[#This Row],[M.O.Date]] - All_2[[#This Row],[Filled]])</f>
        <v>396</v>
      </c>
      <c r="W822" t="s">
        <v>969</v>
      </c>
      <c r="X822" s="6"/>
      <c r="Y822" s="6">
        <v>1</v>
      </c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>
        <f t="shared" si="24"/>
        <v>2012</v>
      </c>
      <c r="AS822" s="6">
        <f t="shared" si="25"/>
        <v>6</v>
      </c>
    </row>
    <row r="823" spans="1:45">
      <c r="A823" t="s">
        <v>1686</v>
      </c>
      <c r="B823" t="s">
        <v>832</v>
      </c>
      <c r="C823" s="1" t="s">
        <v>957</v>
      </c>
      <c r="E823" s="97" t="s">
        <v>833</v>
      </c>
      <c r="F8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23" s="4">
        <v>41029</v>
      </c>
      <c r="H823" s="4">
        <v>41075</v>
      </c>
      <c r="I823" s="80">
        <f>All_2[[#This Row],[Filled]]-All_2[[#This Row],[Vacant]]</f>
        <v>46</v>
      </c>
      <c r="N823" s="4"/>
      <c r="O823" s="4"/>
      <c r="P823" s="80"/>
      <c r="Q823" s="80"/>
      <c r="R823" s="80"/>
      <c r="S823" s="80" t="str">
        <f>IF(All_2[[#This Row],[M.O.Date]]&lt;&gt;"","no","Yes")</f>
        <v>no</v>
      </c>
      <c r="T823" s="80" t="str">
        <f ca="1">IF(All_2[[#This Row],[Length.of.Stay]]&gt;364,"Yes","no")</f>
        <v>Yes</v>
      </c>
      <c r="U823" s="4">
        <v>41458</v>
      </c>
      <c r="V823" s="80">
        <f ca="1">_xlfn.IFS(All_2[[#This Row],[M.O.Date]] = FALSE,TODAY()-All_2[[#This Row],[Filled]],All_2[[#This Row],[Extant]] = "no",All_2[[#This Row],[M.O.Date]] - All_2[[#This Row],[Filled]])</f>
        <v>383</v>
      </c>
      <c r="W823" t="s">
        <v>971</v>
      </c>
      <c r="X823" s="6"/>
      <c r="Y823" s="6">
        <v>1</v>
      </c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>
        <f t="shared" si="24"/>
        <v>2012</v>
      </c>
      <c r="AS823" s="6">
        <f t="shared" si="25"/>
        <v>6</v>
      </c>
    </row>
    <row r="824" spans="1:45">
      <c r="A824" t="s">
        <v>1685</v>
      </c>
      <c r="B824" t="s">
        <v>37</v>
      </c>
      <c r="C824" s="1">
        <v>103</v>
      </c>
      <c r="D824" s="1">
        <v>3210</v>
      </c>
      <c r="E824" s="97" t="s">
        <v>695</v>
      </c>
      <c r="F8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24" s="4">
        <v>41033</v>
      </c>
      <c r="H824" s="4">
        <v>41074</v>
      </c>
      <c r="I824" s="80">
        <f>All_2[[#This Row],[Filled]]-All_2[[#This Row],[Vacant]]</f>
        <v>41</v>
      </c>
      <c r="J824" t="s">
        <v>144</v>
      </c>
      <c r="K824" s="89"/>
      <c r="L824" s="89"/>
      <c r="N824" s="89"/>
      <c r="O824" s="89"/>
      <c r="P824" s="80"/>
      <c r="Q824" s="80"/>
      <c r="R824" s="80"/>
      <c r="S824" s="80" t="str">
        <f>IF(All_2[[#This Row],[M.O.Date]]&lt;&gt;"","no","Yes")</f>
        <v>no</v>
      </c>
      <c r="T824" s="80" t="str">
        <f ca="1">IF(All_2[[#This Row],[Length.of.Stay]]&gt;364,"Yes","no")</f>
        <v>no</v>
      </c>
      <c r="U824" s="4">
        <v>41177</v>
      </c>
      <c r="V824" s="80">
        <f ca="1">_xlfn.IFS(All_2[[#This Row],[M.O.Date]] = FALSE,TODAY()-All_2[[#This Row],[Filled]],All_2[[#This Row],[Extant]] = "no",All_2[[#This Row],[M.O.Date]] - All_2[[#This Row],[Filled]])</f>
        <v>103</v>
      </c>
      <c r="W824" t="s">
        <v>969</v>
      </c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>
        <f t="shared" si="24"/>
        <v>2012</v>
      </c>
      <c r="AS824" s="6">
        <f t="shared" si="25"/>
        <v>6</v>
      </c>
    </row>
    <row r="825" spans="1:45">
      <c r="A825" t="s">
        <v>1684</v>
      </c>
      <c r="B825" t="s">
        <v>37</v>
      </c>
      <c r="C825" s="1">
        <v>104</v>
      </c>
      <c r="D825" s="1">
        <v>3218</v>
      </c>
      <c r="E825" s="97" t="s">
        <v>695</v>
      </c>
      <c r="F8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25" s="4">
        <v>41008</v>
      </c>
      <c r="H825" s="4">
        <v>41071</v>
      </c>
      <c r="I825" s="80">
        <f>All_2[[#This Row],[Filled]]-All_2[[#This Row],[Vacant]]</f>
        <v>63</v>
      </c>
      <c r="J825" t="s">
        <v>144</v>
      </c>
      <c r="K825" s="89"/>
      <c r="L825" s="89"/>
      <c r="N825" s="89"/>
      <c r="O825" s="89"/>
      <c r="P825" s="80"/>
      <c r="Q825" s="80"/>
      <c r="R825" s="80"/>
      <c r="S825" s="80" t="str">
        <f>IF(All_2[[#This Row],[M.O.Date]]&lt;&gt;"","no","Yes")</f>
        <v>no</v>
      </c>
      <c r="T825" s="80" t="str">
        <f ca="1">IF(All_2[[#This Row],[Length.of.Stay]]&gt;364,"Yes","no")</f>
        <v>no</v>
      </c>
      <c r="U825" s="4">
        <v>41161</v>
      </c>
      <c r="V825" s="80">
        <f ca="1">_xlfn.IFS(All_2[[#This Row],[M.O.Date]] = FALSE,TODAY()-All_2[[#This Row],[Filled]],All_2[[#This Row],[Extant]] = "no",All_2[[#This Row],[M.O.Date]] - All_2[[#This Row],[Filled]])</f>
        <v>90</v>
      </c>
      <c r="W825" t="s">
        <v>125</v>
      </c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>
        <f t="shared" si="24"/>
        <v>2012</v>
      </c>
      <c r="AS825" s="6">
        <f t="shared" si="25"/>
        <v>6</v>
      </c>
    </row>
    <row r="826" spans="1:45">
      <c r="A826" t="s">
        <v>1683</v>
      </c>
      <c r="B826" t="s">
        <v>26</v>
      </c>
      <c r="C826" s="1">
        <v>215</v>
      </c>
      <c r="E826" s="97" t="s">
        <v>966</v>
      </c>
      <c r="F8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26" s="4">
        <v>41029</v>
      </c>
      <c r="H826" s="4">
        <v>41068</v>
      </c>
      <c r="I826" s="80">
        <f>All_2[[#This Row],[Filled]]-All_2[[#This Row],[Vacant]]</f>
        <v>39</v>
      </c>
      <c r="J826" t="s">
        <v>144</v>
      </c>
      <c r="P826" s="80"/>
      <c r="Q826" s="80"/>
      <c r="R826" s="80"/>
      <c r="S826" s="80" t="str">
        <f>IF(All_2[[#This Row],[M.O.Date]]&lt;&gt;"","no","Yes")</f>
        <v>Yes</v>
      </c>
      <c r="T826" s="80" t="str">
        <f ca="1">IF(All_2[[#This Row],[Length.of.Stay]]&gt;364,"Yes","no")</f>
        <v>Yes</v>
      </c>
      <c r="V826" s="80">
        <f ca="1">_xlfn.IFS(All_2[[#This Row],[M.O.Date]] = FALSE,TODAY()-All_2[[#This Row],[Filled]],All_2[[#This Row],[Extant]] = "no",All_2[[#This Row],[M.O.Date]] - All_2[[#This Row],[Filled]])</f>
        <v>2793</v>
      </c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>
        <v>1</v>
      </c>
      <c r="AJ826" s="6"/>
      <c r="AK826" s="6"/>
      <c r="AL826" s="6"/>
      <c r="AM826" s="6"/>
      <c r="AN826" s="6"/>
      <c r="AO826" s="6">
        <v>1</v>
      </c>
      <c r="AP826" s="6"/>
      <c r="AQ826" s="6"/>
      <c r="AR826" s="6">
        <f t="shared" si="24"/>
        <v>2012</v>
      </c>
      <c r="AS826" s="6">
        <f t="shared" si="25"/>
        <v>6</v>
      </c>
    </row>
    <row r="827" spans="1:45">
      <c r="A827" t="s">
        <v>1682</v>
      </c>
      <c r="B827" t="s">
        <v>993</v>
      </c>
      <c r="C827" s="1">
        <v>203</v>
      </c>
      <c r="E827" s="97" t="s">
        <v>144</v>
      </c>
      <c r="F8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27" s="4">
        <v>40999</v>
      </c>
      <c r="H827" s="4">
        <v>41068</v>
      </c>
      <c r="I827" s="80">
        <f>All_2[[#This Row],[Filled]]-All_2[[#This Row],[Vacant]]</f>
        <v>69</v>
      </c>
      <c r="J827" t="s">
        <v>144</v>
      </c>
      <c r="N827" s="4"/>
      <c r="O827" s="4"/>
      <c r="P827" s="80"/>
      <c r="Q827" s="80"/>
      <c r="R827" s="80"/>
      <c r="S827" s="80" t="str">
        <f>IF(All_2[[#This Row],[M.O.Date]]&lt;&gt;"","no","Yes")</f>
        <v>no</v>
      </c>
      <c r="T827" s="80" t="str">
        <f ca="1">IF(All_2[[#This Row],[Length.of.Stay]]&gt;364,"Yes","no")</f>
        <v>no</v>
      </c>
      <c r="U827" s="4">
        <v>41243</v>
      </c>
      <c r="V827" s="80">
        <f ca="1">_xlfn.IFS(All_2[[#This Row],[M.O.Date]] = FALSE,TODAY()-All_2[[#This Row],[Filled]],All_2[[#This Row],[Extant]] = "no",All_2[[#This Row],[M.O.Date]] - All_2[[#This Row],[Filled]])</f>
        <v>175</v>
      </c>
      <c r="W827" t="s">
        <v>980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>
        <f t="shared" si="24"/>
        <v>2012</v>
      </c>
      <c r="AS827" s="6">
        <f t="shared" si="25"/>
        <v>6</v>
      </c>
    </row>
    <row r="828" spans="1:45">
      <c r="A828" t="s">
        <v>1681</v>
      </c>
      <c r="B828" t="s">
        <v>830</v>
      </c>
      <c r="C828" s="1">
        <v>405</v>
      </c>
      <c r="E828" s="97" t="s">
        <v>144</v>
      </c>
      <c r="F8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28" s="4">
        <v>40939</v>
      </c>
      <c r="H828" s="4">
        <v>41061</v>
      </c>
      <c r="I828" s="80">
        <f>All_2[[#This Row],[Filled]]-All_2[[#This Row],[Vacant]]</f>
        <v>122</v>
      </c>
      <c r="J828" t="s">
        <v>1634</v>
      </c>
      <c r="L828" t="s">
        <v>1680</v>
      </c>
      <c r="M828" t="s">
        <v>636</v>
      </c>
      <c r="N828" s="4">
        <v>40947</v>
      </c>
      <c r="O828" s="4">
        <v>41003</v>
      </c>
      <c r="P828" s="80">
        <f>All_2[[#This Row],[Filled]] - All_2[[#This Row],[Interview.Date]]</f>
        <v>58</v>
      </c>
      <c r="Q828" s="80">
        <f>All_2[[#This Row],[Filled]]-All_2[[#This Row],[Date.Received]]</f>
        <v>114</v>
      </c>
      <c r="R828" s="80">
        <f>All_2[[#This Row],[Days]] - All_2[[#This Row],[Interview.to.Move.in]]</f>
        <v>64</v>
      </c>
      <c r="S828" s="80" t="str">
        <f>IF(All_2[[#This Row],[M.O.Date]]&lt;&gt;"","no","Yes")</f>
        <v>no</v>
      </c>
      <c r="T828" s="80" t="str">
        <f ca="1">IF(All_2[[#This Row],[Length.of.Stay]]&gt;364,"Yes","no")</f>
        <v>Yes</v>
      </c>
      <c r="U828" s="4">
        <v>41547</v>
      </c>
      <c r="V828" s="80">
        <f ca="1">_xlfn.IFS(All_2[[#This Row],[M.O.Date]] = FALSE,TODAY()-All_2[[#This Row],[Filled]],All_2[[#This Row],[Extant]] = "no",All_2[[#This Row],[M.O.Date]] - All_2[[#This Row],[Filled]])</f>
        <v>486</v>
      </c>
      <c r="W828" t="s">
        <v>980</v>
      </c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>
        <f t="shared" si="24"/>
        <v>2012</v>
      </c>
      <c r="AS828" s="6">
        <f t="shared" si="25"/>
        <v>6</v>
      </c>
    </row>
    <row r="829" spans="1:45">
      <c r="A829" t="s">
        <v>1679</v>
      </c>
      <c r="B829" t="s">
        <v>832</v>
      </c>
      <c r="C829" s="1" t="s">
        <v>942</v>
      </c>
      <c r="E829" s="97" t="s">
        <v>718</v>
      </c>
      <c r="F8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29" s="4">
        <v>41029</v>
      </c>
      <c r="H829" s="4">
        <v>41061</v>
      </c>
      <c r="I829" s="80">
        <f>All_2[[#This Row],[Filled]]-All_2[[#This Row],[Vacant]]</f>
        <v>32</v>
      </c>
      <c r="N829" s="4"/>
      <c r="O829" s="4"/>
      <c r="P829" s="80"/>
      <c r="Q829" s="80"/>
      <c r="R829" s="80"/>
      <c r="S829" s="80" t="str">
        <f>IF(All_2[[#This Row],[M.O.Date]]&lt;&gt;"","no","Yes")</f>
        <v>no</v>
      </c>
      <c r="T829" s="80" t="str">
        <f ca="1">IF(All_2[[#This Row],[Length.of.Stay]]&gt;364,"Yes","no")</f>
        <v>Yes</v>
      </c>
      <c r="U829" s="4">
        <v>41578</v>
      </c>
      <c r="V829" s="80">
        <f ca="1">_xlfn.IFS(All_2[[#This Row],[M.O.Date]] = FALSE,TODAY()-All_2[[#This Row],[Filled]],All_2[[#This Row],[Extant]] = "no",All_2[[#This Row],[M.O.Date]] - All_2[[#This Row],[Filled]])</f>
        <v>517</v>
      </c>
      <c r="W829" t="s">
        <v>971</v>
      </c>
      <c r="X829" s="6"/>
      <c r="Y829" s="6"/>
      <c r="Z829" s="6"/>
      <c r="AA829" s="6"/>
      <c r="AB829" s="6"/>
      <c r="AC829" s="6"/>
      <c r="AD829" s="6"/>
      <c r="AE829" s="6">
        <v>1</v>
      </c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>
        <f t="shared" si="24"/>
        <v>2012</v>
      </c>
      <c r="AS829" s="6">
        <f t="shared" si="25"/>
        <v>6</v>
      </c>
    </row>
    <row r="830" spans="1:45">
      <c r="A830" t="s">
        <v>1678</v>
      </c>
      <c r="B830" t="s">
        <v>37</v>
      </c>
      <c r="C830" s="1">
        <v>204</v>
      </c>
      <c r="D830" s="1">
        <v>3210</v>
      </c>
      <c r="E830" s="97" t="s">
        <v>695</v>
      </c>
      <c r="F8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30" s="4">
        <v>41040</v>
      </c>
      <c r="H830" s="4">
        <v>41060</v>
      </c>
      <c r="I830" s="80">
        <f>All_2[[#This Row],[Filled]]-All_2[[#This Row],[Vacant]]</f>
        <v>20</v>
      </c>
      <c r="J830" t="s">
        <v>144</v>
      </c>
      <c r="K830" s="89"/>
      <c r="L830" s="89"/>
      <c r="N830" s="89"/>
      <c r="O830" s="89"/>
      <c r="P830" s="80"/>
      <c r="Q830" s="80"/>
      <c r="R830" s="80"/>
      <c r="S830" s="80" t="str">
        <f>IF(All_2[[#This Row],[M.O.Date]]&lt;&gt;"","no","Yes")</f>
        <v>no</v>
      </c>
      <c r="T830" s="80" t="str">
        <f ca="1">IF(All_2[[#This Row],[Length.of.Stay]]&gt;364,"Yes","no")</f>
        <v>no</v>
      </c>
      <c r="U830" s="4">
        <v>41250</v>
      </c>
      <c r="V830" s="80">
        <f ca="1">_xlfn.IFS(All_2[[#This Row],[M.O.Date]] = FALSE,TODAY()-All_2[[#This Row],[Filled]],All_2[[#This Row],[Extant]] = "no",All_2[[#This Row],[M.O.Date]] - All_2[[#This Row],[Filled]])</f>
        <v>190</v>
      </c>
      <c r="W830" t="s">
        <v>969</v>
      </c>
      <c r="X830" s="6"/>
      <c r="Y830" s="6"/>
      <c r="Z830" s="6">
        <v>1</v>
      </c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>
        <f t="shared" si="24"/>
        <v>2012</v>
      </c>
      <c r="AS830" s="6">
        <f t="shared" si="25"/>
        <v>5</v>
      </c>
    </row>
    <row r="831" spans="1:45">
      <c r="A831" t="s">
        <v>1677</v>
      </c>
      <c r="B831" t="s">
        <v>830</v>
      </c>
      <c r="C831" s="1">
        <v>416</v>
      </c>
      <c r="E831" s="97" t="s">
        <v>144</v>
      </c>
      <c r="F8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31" s="4">
        <v>41001</v>
      </c>
      <c r="H831" s="4">
        <v>41060</v>
      </c>
      <c r="I831" s="80">
        <f>All_2[[#This Row],[Filled]]-All_2[[#This Row],[Vacant]]</f>
        <v>59</v>
      </c>
      <c r="J831" t="s">
        <v>144</v>
      </c>
      <c r="L831" t="s">
        <v>144</v>
      </c>
      <c r="N831" s="4"/>
      <c r="O831" s="4"/>
      <c r="P831" s="80"/>
      <c r="Q831" s="80"/>
      <c r="R831" s="80"/>
      <c r="S831" s="80" t="str">
        <f>IF(All_2[[#This Row],[M.O.Date]]&lt;&gt;"","no","Yes")</f>
        <v>no</v>
      </c>
      <c r="T831" s="80" t="str">
        <f ca="1">IF(All_2[[#This Row],[Length.of.Stay]]&gt;364,"Yes","no")</f>
        <v>no</v>
      </c>
      <c r="U831" s="4">
        <v>41121</v>
      </c>
      <c r="V831" s="80">
        <f ca="1">_xlfn.IFS(All_2[[#This Row],[M.O.Date]] = FALSE,TODAY()-All_2[[#This Row],[Filled]],All_2[[#This Row],[Extant]] = "no",All_2[[#This Row],[M.O.Date]] - All_2[[#This Row],[Filled]])</f>
        <v>61</v>
      </c>
      <c r="W831" t="s">
        <v>969</v>
      </c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>
        <f t="shared" si="24"/>
        <v>2012</v>
      </c>
      <c r="AS831" s="6">
        <f t="shared" si="25"/>
        <v>5</v>
      </c>
    </row>
    <row r="832" spans="1:45">
      <c r="A832" t="s">
        <v>1676</v>
      </c>
      <c r="B832" t="s">
        <v>37</v>
      </c>
      <c r="C832" s="1">
        <v>201</v>
      </c>
      <c r="D832" s="1">
        <v>3210</v>
      </c>
      <c r="E832" s="97" t="s">
        <v>695</v>
      </c>
      <c r="F8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32" s="4">
        <v>41029</v>
      </c>
      <c r="H832" s="4">
        <v>41046</v>
      </c>
      <c r="I832" s="80">
        <f>All_2[[#This Row],[Filled]]-All_2[[#This Row],[Vacant]]</f>
        <v>17</v>
      </c>
      <c r="J832" t="s">
        <v>144</v>
      </c>
      <c r="K832" s="89"/>
      <c r="L832" s="89"/>
      <c r="N832" s="89"/>
      <c r="O832" s="89"/>
      <c r="P832" s="80"/>
      <c r="Q832" s="80"/>
      <c r="R832" s="80"/>
      <c r="S832" s="80" t="str">
        <f>IF(All_2[[#This Row],[M.O.Date]]&lt;&gt;"","no","Yes")</f>
        <v>no</v>
      </c>
      <c r="T832" s="80" t="str">
        <f ca="1">IF(All_2[[#This Row],[Length.of.Stay]]&gt;364,"Yes","no")</f>
        <v>no</v>
      </c>
      <c r="U832" s="4">
        <v>41333</v>
      </c>
      <c r="V832" s="80">
        <f ca="1">_xlfn.IFS(All_2[[#This Row],[M.O.Date]] = FALSE,TODAY()-All_2[[#This Row],[Filled]],All_2[[#This Row],[Extant]] = "no",All_2[[#This Row],[M.O.Date]] - All_2[[#This Row],[Filled]])</f>
        <v>287</v>
      </c>
      <c r="W832" t="s">
        <v>971</v>
      </c>
      <c r="X832" s="6"/>
      <c r="Y832" s="6">
        <v>1</v>
      </c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>
        <f t="shared" si="24"/>
        <v>2012</v>
      </c>
      <c r="AS832" s="6">
        <f t="shared" si="25"/>
        <v>5</v>
      </c>
    </row>
    <row r="833" spans="1:45">
      <c r="A833" t="s">
        <v>1675</v>
      </c>
      <c r="B833" t="s">
        <v>1151</v>
      </c>
      <c r="C833" s="1">
        <v>103</v>
      </c>
      <c r="E833" s="97" t="s">
        <v>718</v>
      </c>
      <c r="F833" s="80" t="s">
        <v>1150</v>
      </c>
      <c r="G833" s="4">
        <v>41029</v>
      </c>
      <c r="H833" s="4">
        <v>41045</v>
      </c>
      <c r="I833" s="80">
        <f>All_2[[#This Row],[Filled]]-All_2[[#This Row],[Vacant]]</f>
        <v>16</v>
      </c>
      <c r="J833" t="s">
        <v>144</v>
      </c>
      <c r="P833" s="80"/>
      <c r="Q833" s="80"/>
      <c r="R833" s="80"/>
      <c r="S833" s="80" t="str">
        <f>IF(All_2[[#This Row],[M.O.Date]]&lt;&gt;"","no","Yes")</f>
        <v>no</v>
      </c>
      <c r="T833" s="80" t="str">
        <f ca="1">IF(All_2[[#This Row],[Length.of.Stay]]&gt;364,"Yes","no")</f>
        <v>Yes</v>
      </c>
      <c r="U833" s="4">
        <v>41455</v>
      </c>
      <c r="V833" s="80">
        <f ca="1">_xlfn.IFS(All_2[[#This Row],[M.O.Date]] = FALSE,TODAY()-All_2[[#This Row],[Filled]],All_2[[#This Row],[Extant]] = "no",All_2[[#This Row],[M.O.Date]] - All_2[[#This Row],[Filled]])</f>
        <v>410</v>
      </c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>
        <f t="shared" si="24"/>
        <v>2012</v>
      </c>
      <c r="AS833" s="6">
        <f t="shared" si="25"/>
        <v>5</v>
      </c>
    </row>
    <row r="834" spans="1:45">
      <c r="A834" t="s">
        <v>1674</v>
      </c>
      <c r="B834" t="s">
        <v>26</v>
      </c>
      <c r="C834" s="1">
        <v>109</v>
      </c>
      <c r="E834" s="97" t="s">
        <v>966</v>
      </c>
      <c r="F8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34" s="4">
        <v>41029</v>
      </c>
      <c r="H834" s="4">
        <v>41044</v>
      </c>
      <c r="I834" s="80">
        <f>All_2[[#This Row],[Filled]]-All_2[[#This Row],[Vacant]]</f>
        <v>15</v>
      </c>
      <c r="J834" t="s">
        <v>144</v>
      </c>
      <c r="P834" s="80"/>
      <c r="Q834" s="80"/>
      <c r="R834" s="80"/>
      <c r="S834" s="80" t="str">
        <f>IF(All_2[[#This Row],[M.O.Date]]&lt;&gt;"","no","Yes")</f>
        <v>no</v>
      </c>
      <c r="T834" s="80" t="str">
        <f ca="1">IF(All_2[[#This Row],[Length.of.Stay]]&gt;364,"Yes","no")</f>
        <v>Yes</v>
      </c>
      <c r="U834" s="4">
        <v>41517</v>
      </c>
      <c r="V834" s="80">
        <f ca="1">_xlfn.IFS(All_2[[#This Row],[M.O.Date]] = FALSE,TODAY()-All_2[[#This Row],[Filled]],All_2[[#This Row],[Extant]] = "no",All_2[[#This Row],[M.O.Date]] - All_2[[#This Row],[Filled]])</f>
        <v>473</v>
      </c>
      <c r="W834" t="s">
        <v>969</v>
      </c>
      <c r="X834" s="6"/>
      <c r="Y834" s="6">
        <v>1</v>
      </c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>
        <f t="shared" ref="AR834:AR897" si="26">YEAR(H834)</f>
        <v>2012</v>
      </c>
      <c r="AS834" s="6">
        <f t="shared" ref="AS834:AS897" si="27">MONTH(H834)</f>
        <v>5</v>
      </c>
    </row>
    <row r="835" spans="1:45">
      <c r="A835" t="s">
        <v>1673</v>
      </c>
      <c r="B835" t="s">
        <v>37</v>
      </c>
      <c r="C835" s="1">
        <v>305</v>
      </c>
      <c r="D835" s="1">
        <v>3210</v>
      </c>
      <c r="E835" s="97" t="s">
        <v>695</v>
      </c>
      <c r="F8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35" s="4">
        <v>40990</v>
      </c>
      <c r="H835" s="4">
        <v>41044</v>
      </c>
      <c r="I835" s="80">
        <f>All_2[[#This Row],[Filled]]-All_2[[#This Row],[Vacant]]</f>
        <v>54</v>
      </c>
      <c r="J835" t="s">
        <v>144</v>
      </c>
      <c r="K835" s="89"/>
      <c r="L835" s="89"/>
      <c r="N835" s="89"/>
      <c r="O835" s="89"/>
      <c r="P835" s="80"/>
      <c r="Q835" s="80"/>
      <c r="R835" s="80"/>
      <c r="S835" s="80" t="str">
        <f>IF(All_2[[#This Row],[M.O.Date]]&lt;&gt;"","no","Yes")</f>
        <v>no</v>
      </c>
      <c r="T835" s="80" t="str">
        <f ca="1">IF(All_2[[#This Row],[Length.of.Stay]]&gt;364,"Yes","no")</f>
        <v>no</v>
      </c>
      <c r="U835" s="4">
        <v>41128</v>
      </c>
      <c r="V835" s="80">
        <f ca="1">_xlfn.IFS(All_2[[#This Row],[M.O.Date]] = FALSE,TODAY()-All_2[[#This Row],[Filled]],All_2[[#This Row],[Extant]] = "no",All_2[[#This Row],[M.O.Date]] - All_2[[#This Row],[Filled]])</f>
        <v>84</v>
      </c>
      <c r="W835" t="s">
        <v>969</v>
      </c>
      <c r="X835" s="6"/>
      <c r="Y835" s="6"/>
      <c r="Z835" s="6"/>
      <c r="AA835" s="6"/>
      <c r="AB835" s="6"/>
      <c r="AC835" s="6"/>
      <c r="AD835" s="6">
        <v>1</v>
      </c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>
        <f t="shared" si="26"/>
        <v>2012</v>
      </c>
      <c r="AS835" s="6">
        <f t="shared" si="27"/>
        <v>5</v>
      </c>
    </row>
    <row r="836" spans="1:45">
      <c r="A836" t="s">
        <v>1580</v>
      </c>
      <c r="B836" t="s">
        <v>830</v>
      </c>
      <c r="C836" s="1">
        <v>403</v>
      </c>
      <c r="E836" s="97" t="s">
        <v>144</v>
      </c>
      <c r="F8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36" s="4">
        <v>40939</v>
      </c>
      <c r="H836" s="4">
        <v>41044</v>
      </c>
      <c r="I836" s="80">
        <f>All_2[[#This Row],[Filled]]-All_2[[#This Row],[Vacant]]</f>
        <v>105</v>
      </c>
      <c r="J836" t="s">
        <v>1634</v>
      </c>
      <c r="L836" t="s">
        <v>914</v>
      </c>
      <c r="M836" t="s">
        <v>1638</v>
      </c>
      <c r="N836" s="4">
        <v>40997</v>
      </c>
      <c r="O836" s="4">
        <v>41003</v>
      </c>
      <c r="P836" s="80">
        <f>All_2[[#This Row],[Filled]] - All_2[[#This Row],[Interview.Date]]</f>
        <v>41</v>
      </c>
      <c r="Q836" s="80">
        <f>All_2[[#This Row],[Filled]]-All_2[[#This Row],[Date.Received]]</f>
        <v>47</v>
      </c>
      <c r="R836" s="80">
        <f>All_2[[#This Row],[Days]] - All_2[[#This Row],[Interview.to.Move.in]]</f>
        <v>64</v>
      </c>
      <c r="S836" s="80" t="str">
        <f>IF(All_2[[#This Row],[M.O.Date]]&lt;&gt;"","no","Yes")</f>
        <v>no</v>
      </c>
      <c r="T836" s="80" t="str">
        <f ca="1">IF(All_2[[#This Row],[Length.of.Stay]]&gt;364,"Yes","no")</f>
        <v>no</v>
      </c>
      <c r="U836" s="4">
        <v>41152</v>
      </c>
      <c r="V836" s="80">
        <f ca="1">_xlfn.IFS(All_2[[#This Row],[M.O.Date]] = FALSE,TODAY()-All_2[[#This Row],[Filled]],All_2[[#This Row],[Extant]] = "no",All_2[[#This Row],[M.O.Date]] - All_2[[#This Row],[Filled]])</f>
        <v>108</v>
      </c>
      <c r="W836" t="s">
        <v>971</v>
      </c>
      <c r="X836" s="6"/>
      <c r="Y836" s="6">
        <v>1</v>
      </c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>
        <f t="shared" si="26"/>
        <v>2012</v>
      </c>
      <c r="AS836" s="6">
        <f t="shared" si="27"/>
        <v>5</v>
      </c>
    </row>
    <row r="837" spans="1:45">
      <c r="A837" t="s">
        <v>1672</v>
      </c>
      <c r="B837" t="s">
        <v>832</v>
      </c>
      <c r="C837" s="1" t="s">
        <v>949</v>
      </c>
      <c r="E837" s="97" t="s">
        <v>833</v>
      </c>
      <c r="F8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37" s="4">
        <v>40968</v>
      </c>
      <c r="H837" s="4">
        <v>41044</v>
      </c>
      <c r="I837" s="80">
        <f>All_2[[#This Row],[Filled]]-All_2[[#This Row],[Vacant]]</f>
        <v>76</v>
      </c>
      <c r="N837" s="4"/>
      <c r="O837" s="4"/>
      <c r="P837" s="80"/>
      <c r="Q837" s="80"/>
      <c r="R837" s="80"/>
      <c r="S837" s="80" t="str">
        <f>IF(All_2[[#This Row],[M.O.Date]]&lt;&gt;"","no","Yes")</f>
        <v>no</v>
      </c>
      <c r="T837" s="80" t="str">
        <f ca="1">IF(All_2[[#This Row],[Length.of.Stay]]&gt;364,"Yes","no")</f>
        <v>no</v>
      </c>
      <c r="U837" s="4">
        <v>41274</v>
      </c>
      <c r="V837" s="80">
        <f ca="1">_xlfn.IFS(All_2[[#This Row],[M.O.Date]] = FALSE,TODAY()-All_2[[#This Row],[Filled]],All_2[[#This Row],[Extant]] = "no",All_2[[#This Row],[M.O.Date]] - All_2[[#This Row],[Filled]])</f>
        <v>230</v>
      </c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>
        <f t="shared" si="26"/>
        <v>2012</v>
      </c>
      <c r="AS837" s="6">
        <f t="shared" si="27"/>
        <v>5</v>
      </c>
    </row>
    <row r="838" spans="1:45">
      <c r="A838" t="s">
        <v>1671</v>
      </c>
      <c r="B838" t="s">
        <v>993</v>
      </c>
      <c r="C838" s="1">
        <v>205</v>
      </c>
      <c r="E838" s="97" t="s">
        <v>144</v>
      </c>
      <c r="F8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38" s="4">
        <v>40999</v>
      </c>
      <c r="H838" s="4">
        <v>41031</v>
      </c>
      <c r="I838" s="80">
        <f>All_2[[#This Row],[Filled]]-All_2[[#This Row],[Vacant]]</f>
        <v>32</v>
      </c>
      <c r="J838" t="s">
        <v>144</v>
      </c>
      <c r="N838" s="4"/>
      <c r="O838" s="4"/>
      <c r="P838" s="80"/>
      <c r="Q838" s="80"/>
      <c r="R838" s="80"/>
      <c r="S838" s="80" t="str">
        <f>IF(All_2[[#This Row],[M.O.Date]]&lt;&gt;"","no","Yes")</f>
        <v>no</v>
      </c>
      <c r="T838" s="80" t="str">
        <f ca="1">IF(All_2[[#This Row],[Length.of.Stay]]&gt;364,"Yes","no")</f>
        <v>Yes</v>
      </c>
      <c r="U838" s="4">
        <v>41608</v>
      </c>
      <c r="V838" s="80">
        <f ca="1">_xlfn.IFS(All_2[[#This Row],[M.O.Date]] = FALSE,TODAY()-All_2[[#This Row],[Filled]],All_2[[#This Row],[Extant]] = "no",All_2[[#This Row],[M.O.Date]] - All_2[[#This Row],[Filled]])</f>
        <v>577</v>
      </c>
      <c r="W838" t="s">
        <v>969</v>
      </c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>
        <f t="shared" si="26"/>
        <v>2012</v>
      </c>
      <c r="AS838" s="6">
        <f t="shared" si="27"/>
        <v>5</v>
      </c>
    </row>
    <row r="839" spans="1:45">
      <c r="A839" t="s">
        <v>1670</v>
      </c>
      <c r="B839" t="s">
        <v>26</v>
      </c>
      <c r="C839" s="1">
        <v>318</v>
      </c>
      <c r="E839" s="97" t="s">
        <v>966</v>
      </c>
      <c r="F8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39" s="4">
        <v>40939</v>
      </c>
      <c r="H839" s="4">
        <v>41030</v>
      </c>
      <c r="I839" s="80">
        <f>All_2[[#This Row],[Filled]]-All_2[[#This Row],[Vacant]]</f>
        <v>91</v>
      </c>
      <c r="J839" t="s">
        <v>144</v>
      </c>
      <c r="P839" s="80"/>
      <c r="Q839" s="80"/>
      <c r="R839" s="80"/>
      <c r="S839" s="80" t="str">
        <f>IF(All_2[[#This Row],[M.O.Date]]&lt;&gt;"","no","Yes")</f>
        <v>no</v>
      </c>
      <c r="T839" s="80" t="str">
        <f ca="1">IF(All_2[[#This Row],[Length.of.Stay]]&gt;364,"Yes","no")</f>
        <v>Yes</v>
      </c>
      <c r="U839" s="4">
        <v>42735</v>
      </c>
      <c r="V839" s="80">
        <f ca="1">_xlfn.IFS(All_2[[#This Row],[M.O.Date]] = FALSE,TODAY()-All_2[[#This Row],[Filled]],All_2[[#This Row],[Extant]] = "no",All_2[[#This Row],[M.O.Date]] - All_2[[#This Row],[Filled]])</f>
        <v>1705</v>
      </c>
      <c r="W839" t="s">
        <v>980</v>
      </c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>
        <f t="shared" si="26"/>
        <v>2012</v>
      </c>
      <c r="AS839" s="6">
        <f t="shared" si="27"/>
        <v>5</v>
      </c>
    </row>
    <row r="840" spans="1:45">
      <c r="A840" t="s">
        <v>1669</v>
      </c>
      <c r="B840" t="s">
        <v>26</v>
      </c>
      <c r="C840" s="1">
        <v>206</v>
      </c>
      <c r="E840" s="97" t="s">
        <v>966</v>
      </c>
      <c r="F8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40" s="4">
        <v>40939</v>
      </c>
      <c r="H840" s="4">
        <v>41030</v>
      </c>
      <c r="I840" s="80">
        <f>All_2[[#This Row],[Filled]]-All_2[[#This Row],[Vacant]]</f>
        <v>91</v>
      </c>
      <c r="J840" t="s">
        <v>144</v>
      </c>
      <c r="P840" s="80"/>
      <c r="Q840" s="80"/>
      <c r="R840" s="80"/>
      <c r="S840" s="80" t="str">
        <f>IF(All_2[[#This Row],[M.O.Date]]&lt;&gt;"","no","Yes")</f>
        <v>Yes</v>
      </c>
      <c r="T840" s="80" t="str">
        <f ca="1">IF(All_2[[#This Row],[Length.of.Stay]]&gt;364,"Yes","no")</f>
        <v>Yes</v>
      </c>
      <c r="V840" s="80">
        <f ca="1">_xlfn.IFS(All_2[[#This Row],[M.O.Date]] = FALSE,TODAY()-All_2[[#This Row],[Filled]],All_2[[#This Row],[Extant]] = "no",All_2[[#This Row],[M.O.Date]] - All_2[[#This Row],[Filled]])</f>
        <v>2831</v>
      </c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>
        <v>1</v>
      </c>
      <c r="AJ840" s="6"/>
      <c r="AK840" s="6"/>
      <c r="AL840" s="6"/>
      <c r="AM840" s="6">
        <v>1</v>
      </c>
      <c r="AN840" s="6"/>
      <c r="AO840" s="6"/>
      <c r="AP840" s="6"/>
      <c r="AQ840" s="6"/>
      <c r="AR840" s="6">
        <f t="shared" si="26"/>
        <v>2012</v>
      </c>
      <c r="AS840" s="6">
        <f t="shared" si="27"/>
        <v>5</v>
      </c>
    </row>
    <row r="841" spans="1:45">
      <c r="A841" t="s">
        <v>1668</v>
      </c>
      <c r="B841" t="s">
        <v>1151</v>
      </c>
      <c r="C841" s="1">
        <v>113</v>
      </c>
      <c r="E841" s="97" t="s">
        <v>833</v>
      </c>
      <c r="F841" s="80" t="s">
        <v>1150</v>
      </c>
      <c r="G841" s="4">
        <v>40967</v>
      </c>
      <c r="H841" s="4">
        <v>41029</v>
      </c>
      <c r="I841" s="80">
        <f>All_2[[#This Row],[Filled]]-All_2[[#This Row],[Vacant]]</f>
        <v>62</v>
      </c>
      <c r="J841" t="s">
        <v>144</v>
      </c>
      <c r="P841" s="80"/>
      <c r="Q841" s="80"/>
      <c r="R841" s="80"/>
      <c r="S841" s="80" t="str">
        <f>IF(All_2[[#This Row],[M.O.Date]]&lt;&gt;"","no","Yes")</f>
        <v>no</v>
      </c>
      <c r="T841" s="80" t="str">
        <f ca="1">IF(All_2[[#This Row],[Length.of.Stay]]&gt;364,"Yes","no")</f>
        <v>Yes</v>
      </c>
      <c r="U841" s="4">
        <v>43100</v>
      </c>
      <c r="V841" s="80">
        <f ca="1">_xlfn.IFS(All_2[[#This Row],[M.O.Date]] = FALSE,TODAY()-All_2[[#This Row],[Filled]],All_2[[#This Row],[Extant]] = "no",All_2[[#This Row],[M.O.Date]] - All_2[[#This Row],[Filled]])</f>
        <v>2071</v>
      </c>
      <c r="W841" t="s">
        <v>1123</v>
      </c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>
        <f t="shared" si="26"/>
        <v>2012</v>
      </c>
      <c r="AS841" s="6">
        <f t="shared" si="27"/>
        <v>4</v>
      </c>
    </row>
    <row r="842" spans="1:45">
      <c r="A842" t="s">
        <v>1667</v>
      </c>
      <c r="B842" t="s">
        <v>37</v>
      </c>
      <c r="C842" s="1">
        <v>303</v>
      </c>
      <c r="D842" s="1">
        <v>3218</v>
      </c>
      <c r="E842" s="97" t="s">
        <v>695</v>
      </c>
      <c r="F8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42" s="4">
        <v>40999</v>
      </c>
      <c r="H842" s="4">
        <v>41023</v>
      </c>
      <c r="I842" s="80">
        <f>All_2[[#This Row],[Filled]]-All_2[[#This Row],[Vacant]]</f>
        <v>24</v>
      </c>
      <c r="J842" t="s">
        <v>144</v>
      </c>
      <c r="K842" s="89"/>
      <c r="L842" s="89"/>
      <c r="N842" s="89"/>
      <c r="O842" s="89"/>
      <c r="P842" s="80"/>
      <c r="Q842" s="80"/>
      <c r="R842" s="80"/>
      <c r="S842" s="80" t="str">
        <f>IF(All_2[[#This Row],[M.O.Date]]&lt;&gt;"","no","Yes")</f>
        <v>no</v>
      </c>
      <c r="T842" s="80" t="str">
        <f ca="1">IF(All_2[[#This Row],[Length.of.Stay]]&gt;364,"Yes","no")</f>
        <v>no</v>
      </c>
      <c r="U842" s="4">
        <v>41095</v>
      </c>
      <c r="V842" s="80">
        <f ca="1">_xlfn.IFS(All_2[[#This Row],[M.O.Date]] = FALSE,TODAY()-All_2[[#This Row],[Filled]],All_2[[#This Row],[Extant]] = "no",All_2[[#This Row],[M.O.Date]] - All_2[[#This Row],[Filled]])</f>
        <v>72</v>
      </c>
      <c r="W842" t="s">
        <v>971</v>
      </c>
      <c r="X842" s="6"/>
      <c r="Y842" s="6">
        <v>1</v>
      </c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>
        <f t="shared" si="26"/>
        <v>2012</v>
      </c>
      <c r="AS842" s="6">
        <f t="shared" si="27"/>
        <v>4</v>
      </c>
    </row>
    <row r="843" spans="1:45">
      <c r="A843" t="s">
        <v>1666</v>
      </c>
      <c r="B843" t="s">
        <v>1151</v>
      </c>
      <c r="C843" s="1">
        <v>114</v>
      </c>
      <c r="E843" s="97" t="s">
        <v>718</v>
      </c>
      <c r="F843" s="80" t="s">
        <v>1150</v>
      </c>
      <c r="G843" s="4">
        <v>40998</v>
      </c>
      <c r="H843" s="4">
        <v>41017</v>
      </c>
      <c r="I843" s="80">
        <f>All_2[[#This Row],[Filled]]-All_2[[#This Row],[Vacant]]</f>
        <v>19</v>
      </c>
      <c r="J843" t="s">
        <v>144</v>
      </c>
      <c r="P843" s="80"/>
      <c r="Q843" s="80"/>
      <c r="R843" s="80"/>
      <c r="S843" s="80" t="str">
        <f>IF(All_2[[#This Row],[M.O.Date]]&lt;&gt;"","no","Yes")</f>
        <v>no</v>
      </c>
      <c r="T843" s="80" t="str">
        <f ca="1">IF(All_2[[#This Row],[Length.of.Stay]]&gt;364,"Yes","no")</f>
        <v>Yes</v>
      </c>
      <c r="U843" s="4">
        <v>42185</v>
      </c>
      <c r="V843" s="80">
        <f ca="1">_xlfn.IFS(All_2[[#This Row],[M.O.Date]] = FALSE,TODAY()-All_2[[#This Row],[Filled]],All_2[[#This Row],[Extant]] = "no",All_2[[#This Row],[M.O.Date]] - All_2[[#This Row],[Filled]])</f>
        <v>1168</v>
      </c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>
        <f t="shared" si="26"/>
        <v>2012</v>
      </c>
      <c r="AS843" s="6">
        <f t="shared" si="27"/>
        <v>4</v>
      </c>
    </row>
    <row r="844" spans="1:45">
      <c r="A844" t="s">
        <v>1665</v>
      </c>
      <c r="B844" t="s">
        <v>37</v>
      </c>
      <c r="C844" s="1">
        <v>302</v>
      </c>
      <c r="D844" s="1">
        <v>3210</v>
      </c>
      <c r="E844" s="97" t="s">
        <v>695</v>
      </c>
      <c r="F8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44" s="4">
        <v>40999</v>
      </c>
      <c r="H844" s="4">
        <v>41016</v>
      </c>
      <c r="I844" s="80">
        <f>All_2[[#This Row],[Filled]]-All_2[[#This Row],[Vacant]]</f>
        <v>17</v>
      </c>
      <c r="J844" t="s">
        <v>144</v>
      </c>
      <c r="K844" s="89"/>
      <c r="L844" s="89"/>
      <c r="N844" s="89"/>
      <c r="O844" s="89"/>
      <c r="P844" s="80"/>
      <c r="Q844" s="80"/>
      <c r="R844" s="80"/>
      <c r="S844" s="80" t="str">
        <f>IF(All_2[[#This Row],[M.O.Date]]&lt;&gt;"","no","Yes")</f>
        <v>no</v>
      </c>
      <c r="T844" s="80" t="str">
        <f ca="1">IF(All_2[[#This Row],[Length.of.Stay]]&gt;364,"Yes","no")</f>
        <v>Yes</v>
      </c>
      <c r="U844" s="4">
        <v>42338</v>
      </c>
      <c r="V844" s="80">
        <f ca="1">_xlfn.IFS(All_2[[#This Row],[M.O.Date]] = FALSE,TODAY()-All_2[[#This Row],[Filled]],All_2[[#This Row],[Extant]] = "no",All_2[[#This Row],[M.O.Date]] - All_2[[#This Row],[Filled]])</f>
        <v>1322</v>
      </c>
      <c r="W844" t="s">
        <v>1003</v>
      </c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>
        <f t="shared" si="26"/>
        <v>2012</v>
      </c>
      <c r="AS844" s="6">
        <f t="shared" si="27"/>
        <v>4</v>
      </c>
    </row>
    <row r="845" spans="1:45">
      <c r="A845" t="s">
        <v>1664</v>
      </c>
      <c r="B845" t="s">
        <v>26</v>
      </c>
      <c r="C845" s="1">
        <v>304</v>
      </c>
      <c r="E845" s="97" t="s">
        <v>966</v>
      </c>
      <c r="F8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45" s="4">
        <v>40939</v>
      </c>
      <c r="H845" s="4">
        <v>41014</v>
      </c>
      <c r="I845" s="80">
        <f>All_2[[#This Row],[Filled]]-All_2[[#This Row],[Vacant]]</f>
        <v>75</v>
      </c>
      <c r="J845" t="s">
        <v>144</v>
      </c>
      <c r="P845" s="80"/>
      <c r="Q845" s="80"/>
      <c r="R845" s="80"/>
      <c r="S845" s="80" t="str">
        <f>IF(All_2[[#This Row],[M.O.Date]]&lt;&gt;"","no","Yes")</f>
        <v>no</v>
      </c>
      <c r="T845" s="80" t="str">
        <f ca="1">IF(All_2[[#This Row],[Length.of.Stay]]&gt;364,"Yes","no")</f>
        <v>Yes</v>
      </c>
      <c r="U845" s="4">
        <v>42094</v>
      </c>
      <c r="V845" s="80">
        <f ca="1">_xlfn.IFS(All_2[[#This Row],[M.O.Date]] = FALSE,TODAY()-All_2[[#This Row],[Filled]],All_2[[#This Row],[Extant]] = "no",All_2[[#This Row],[M.O.Date]] - All_2[[#This Row],[Filled]])</f>
        <v>1080</v>
      </c>
      <c r="W845" t="s">
        <v>980</v>
      </c>
      <c r="X845" s="6"/>
      <c r="Y845" s="6"/>
      <c r="Z845" s="6"/>
      <c r="AA845" s="6"/>
      <c r="AB845" s="6"/>
      <c r="AC845" s="6"/>
      <c r="AD845" s="6"/>
      <c r="AE845" s="6"/>
      <c r="AF845" s="6">
        <v>1</v>
      </c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>
        <f t="shared" si="26"/>
        <v>2012</v>
      </c>
      <c r="AS845" s="6">
        <f t="shared" si="27"/>
        <v>4</v>
      </c>
    </row>
    <row r="846" spans="1:45">
      <c r="A846" t="s">
        <v>1663</v>
      </c>
      <c r="B846" t="s">
        <v>821</v>
      </c>
      <c r="C846" s="1">
        <v>1479</v>
      </c>
      <c r="E846" s="97" t="s">
        <v>833</v>
      </c>
      <c r="F8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46" s="4">
        <v>40908</v>
      </c>
      <c r="H846" s="4">
        <v>41002</v>
      </c>
      <c r="I846" s="80">
        <f>All_2[[#This Row],[Filled]]-All_2[[#This Row],[Vacant]]</f>
        <v>94</v>
      </c>
      <c r="J846" t="s">
        <v>144</v>
      </c>
      <c r="N846" s="4"/>
      <c r="O846" s="4"/>
      <c r="P846" s="80"/>
      <c r="Q846" s="80"/>
      <c r="R846" s="80"/>
      <c r="S846" s="80" t="str">
        <f>IF(All_2[[#This Row],[M.O.Date]]&lt;&gt;"","no","Yes")</f>
        <v>Yes</v>
      </c>
      <c r="T846" s="80" t="str">
        <f ca="1">IF(All_2[[#This Row],[Length.of.Stay]]&gt;364,"Yes","no")</f>
        <v>Yes</v>
      </c>
      <c r="V846" s="80">
        <f ca="1">_xlfn.IFS(All_2[[#This Row],[M.O.Date]] = FALSE,TODAY()-All_2[[#This Row],[Filled]],All_2[[#This Row],[Extant]] = "no",All_2[[#This Row],[M.O.Date]] - All_2[[#This Row],[Filled]])</f>
        <v>2859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>
        <v>1</v>
      </c>
      <c r="AI846" s="6"/>
      <c r="AJ846" s="6"/>
      <c r="AK846" s="6"/>
      <c r="AL846" s="6"/>
      <c r="AM846" s="6">
        <v>1</v>
      </c>
      <c r="AN846" s="6"/>
      <c r="AO846" s="6"/>
      <c r="AP846" s="6"/>
      <c r="AQ846" s="6"/>
      <c r="AR846" s="6">
        <f t="shared" si="26"/>
        <v>2012</v>
      </c>
      <c r="AS846" s="6">
        <f t="shared" si="27"/>
        <v>4</v>
      </c>
    </row>
    <row r="847" spans="1:45">
      <c r="A847" t="s">
        <v>1662</v>
      </c>
      <c r="B847" t="s">
        <v>26</v>
      </c>
      <c r="C847" s="1">
        <v>101</v>
      </c>
      <c r="E847" s="97" t="s">
        <v>966</v>
      </c>
      <c r="F8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47" s="4">
        <v>40939</v>
      </c>
      <c r="H847" s="4">
        <v>41000</v>
      </c>
      <c r="I847" s="80">
        <f>All_2[[#This Row],[Filled]]-All_2[[#This Row],[Vacant]]</f>
        <v>61</v>
      </c>
      <c r="J847" t="s">
        <v>144</v>
      </c>
      <c r="P847" s="80"/>
      <c r="Q847" s="80"/>
      <c r="R847" s="80"/>
      <c r="S847" s="80" t="str">
        <f>IF(All_2[[#This Row],[M.O.Date]]&lt;&gt;"","no","Yes")</f>
        <v>no</v>
      </c>
      <c r="T847" s="80" t="str">
        <f ca="1">IF(All_2[[#This Row],[Length.of.Stay]]&gt;364,"Yes","no")</f>
        <v>Yes</v>
      </c>
      <c r="U847" s="4">
        <v>41394</v>
      </c>
      <c r="V847" s="80">
        <f ca="1">_xlfn.IFS(All_2[[#This Row],[M.O.Date]] = FALSE,TODAY()-All_2[[#This Row],[Filled]],All_2[[#This Row],[Extant]] = "no",All_2[[#This Row],[M.O.Date]] - All_2[[#This Row],[Filled]])</f>
        <v>394</v>
      </c>
      <c r="W847" t="s">
        <v>971</v>
      </c>
      <c r="X847" s="6"/>
      <c r="Y847" s="6">
        <v>1</v>
      </c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>
        <f t="shared" si="26"/>
        <v>2012</v>
      </c>
      <c r="AS847" s="6">
        <f t="shared" si="27"/>
        <v>4</v>
      </c>
    </row>
    <row r="848" spans="1:45">
      <c r="A848" t="s">
        <v>1661</v>
      </c>
      <c r="B848" t="s">
        <v>37</v>
      </c>
      <c r="C848" s="1">
        <v>307</v>
      </c>
      <c r="D848" s="1">
        <v>3210</v>
      </c>
      <c r="E848" s="97" t="s">
        <v>695</v>
      </c>
      <c r="F8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48" s="4">
        <v>40988</v>
      </c>
      <c r="H848" s="4">
        <v>40995</v>
      </c>
      <c r="I848" s="80">
        <f>All_2[[#This Row],[Filled]]-All_2[[#This Row],[Vacant]]</f>
        <v>7</v>
      </c>
      <c r="J848" t="s">
        <v>144</v>
      </c>
      <c r="K848" s="89"/>
      <c r="L848" s="89"/>
      <c r="N848" s="89"/>
      <c r="O848" s="89"/>
      <c r="P848" s="80"/>
      <c r="Q848" s="80"/>
      <c r="R848" s="80"/>
      <c r="S848" s="80" t="str">
        <f>IF(All_2[[#This Row],[M.O.Date]]&lt;&gt;"","no","Yes")</f>
        <v>no</v>
      </c>
      <c r="T848" s="80" t="str">
        <f ca="1">IF(All_2[[#This Row],[Length.of.Stay]]&gt;364,"Yes","no")</f>
        <v>Yes</v>
      </c>
      <c r="U848" s="4">
        <v>42216</v>
      </c>
      <c r="V848" s="80">
        <f ca="1">_xlfn.IFS(All_2[[#This Row],[M.O.Date]] = FALSE,TODAY()-All_2[[#This Row],[Filled]],All_2[[#This Row],[Extant]] = "no",All_2[[#This Row],[M.O.Date]] - All_2[[#This Row],[Filled]])</f>
        <v>1221</v>
      </c>
      <c r="W848" t="s">
        <v>971</v>
      </c>
      <c r="X848" s="6"/>
      <c r="Y848" s="6">
        <v>1</v>
      </c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>
        <f t="shared" si="26"/>
        <v>2012</v>
      </c>
      <c r="AS848" s="6">
        <f t="shared" si="27"/>
        <v>3</v>
      </c>
    </row>
    <row r="849" spans="1:45">
      <c r="A849" t="s">
        <v>1660</v>
      </c>
      <c r="B849" t="s">
        <v>37</v>
      </c>
      <c r="C849" s="1">
        <v>101</v>
      </c>
      <c r="D849" s="1">
        <v>3218</v>
      </c>
      <c r="E849" s="97" t="s">
        <v>695</v>
      </c>
      <c r="F8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49" s="4">
        <v>40968</v>
      </c>
      <c r="H849" s="4">
        <v>40995</v>
      </c>
      <c r="I849" s="80">
        <f>All_2[[#This Row],[Filled]]-All_2[[#This Row],[Vacant]]</f>
        <v>27</v>
      </c>
      <c r="J849" t="s">
        <v>144</v>
      </c>
      <c r="K849" s="89"/>
      <c r="L849" s="89"/>
      <c r="N849" s="89"/>
      <c r="O849" s="89"/>
      <c r="P849" s="80"/>
      <c r="Q849" s="80"/>
      <c r="R849" s="80"/>
      <c r="S849" s="80" t="str">
        <f>IF(All_2[[#This Row],[M.O.Date]]&lt;&gt;"","no","Yes")</f>
        <v>no</v>
      </c>
      <c r="T849" s="80" t="str">
        <f ca="1">IF(All_2[[#This Row],[Length.of.Stay]]&gt;364,"Yes","no")</f>
        <v>no</v>
      </c>
      <c r="U849" s="4">
        <v>41092</v>
      </c>
      <c r="V849" s="80">
        <f ca="1">_xlfn.IFS(All_2[[#This Row],[M.O.Date]] = FALSE,TODAY()-All_2[[#This Row],[Filled]],All_2[[#This Row],[Extant]] = "no",All_2[[#This Row],[M.O.Date]] - All_2[[#This Row],[Filled]])</f>
        <v>97</v>
      </c>
      <c r="W849" t="s">
        <v>969</v>
      </c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>
        <f t="shared" si="26"/>
        <v>2012</v>
      </c>
      <c r="AS849" s="6">
        <f t="shared" si="27"/>
        <v>3</v>
      </c>
    </row>
    <row r="850" spans="1:45">
      <c r="A850" t="s">
        <v>1659</v>
      </c>
      <c r="B850" t="s">
        <v>37</v>
      </c>
      <c r="C850" s="1">
        <v>304</v>
      </c>
      <c r="D850" s="1">
        <v>3210</v>
      </c>
      <c r="E850" s="97" t="s">
        <v>695</v>
      </c>
      <c r="F8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50" s="4">
        <v>40968</v>
      </c>
      <c r="H850" s="4">
        <v>40990</v>
      </c>
      <c r="I850" s="80">
        <f>All_2[[#This Row],[Filled]]-All_2[[#This Row],[Vacant]]</f>
        <v>22</v>
      </c>
      <c r="J850" t="s">
        <v>144</v>
      </c>
      <c r="K850" s="89"/>
      <c r="L850" s="89"/>
      <c r="N850" s="89"/>
      <c r="O850" s="89"/>
      <c r="P850" s="80"/>
      <c r="Q850" s="80"/>
      <c r="R850" s="80"/>
      <c r="S850" s="80" t="str">
        <f>IF(All_2[[#This Row],[M.O.Date]]&lt;&gt;"","no","Yes")</f>
        <v>no</v>
      </c>
      <c r="T850" s="80" t="str">
        <f ca="1">IF(All_2[[#This Row],[Length.of.Stay]]&gt;364,"Yes","no")</f>
        <v>no</v>
      </c>
      <c r="U850" s="4">
        <v>41075</v>
      </c>
      <c r="V850" s="80">
        <f ca="1">_xlfn.IFS(All_2[[#This Row],[M.O.Date]] = FALSE,TODAY()-All_2[[#This Row],[Filled]],All_2[[#This Row],[Extant]] = "no",All_2[[#This Row],[M.O.Date]] - All_2[[#This Row],[Filled]])</f>
        <v>85</v>
      </c>
      <c r="W850" t="s">
        <v>971</v>
      </c>
      <c r="X850" s="6"/>
      <c r="Y850" s="6">
        <v>1</v>
      </c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>
        <f t="shared" si="26"/>
        <v>2012</v>
      </c>
      <c r="AS850" s="6">
        <f t="shared" si="27"/>
        <v>3</v>
      </c>
    </row>
    <row r="851" spans="1:45">
      <c r="A851" t="s">
        <v>1658</v>
      </c>
      <c r="B851" t="s">
        <v>1151</v>
      </c>
      <c r="C851" s="1">
        <v>106</v>
      </c>
      <c r="E851" s="97" t="s">
        <v>833</v>
      </c>
      <c r="F851" s="80" t="s">
        <v>1150</v>
      </c>
      <c r="G851" s="4">
        <v>40967</v>
      </c>
      <c r="H851" s="4">
        <v>40990</v>
      </c>
      <c r="I851" s="80">
        <f>All_2[[#This Row],[Filled]]-All_2[[#This Row],[Vacant]]</f>
        <v>23</v>
      </c>
      <c r="J851" t="s">
        <v>144</v>
      </c>
      <c r="P851" s="80"/>
      <c r="Q851" s="80"/>
      <c r="R851" s="80"/>
      <c r="S851" s="80" t="str">
        <f>IF(All_2[[#This Row],[M.O.Date]]&lt;&gt;"","no","Yes")</f>
        <v>no</v>
      </c>
      <c r="T851" s="80" t="str">
        <f ca="1">IF(All_2[[#This Row],[Length.of.Stay]]&gt;364,"Yes","no")</f>
        <v>Yes</v>
      </c>
      <c r="U851" s="4">
        <v>42735</v>
      </c>
      <c r="V851" s="80">
        <f ca="1">_xlfn.IFS(All_2[[#This Row],[M.O.Date]] = FALSE,TODAY()-All_2[[#This Row],[Filled]],All_2[[#This Row],[Extant]] = "no",All_2[[#This Row],[M.O.Date]] - All_2[[#This Row],[Filled]])</f>
        <v>1745</v>
      </c>
      <c r="W851" t="s">
        <v>980</v>
      </c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>
        <f t="shared" si="26"/>
        <v>2012</v>
      </c>
      <c r="AS851" s="6">
        <f t="shared" si="27"/>
        <v>3</v>
      </c>
    </row>
    <row r="852" spans="1:45">
      <c r="A852" t="s">
        <v>1657</v>
      </c>
      <c r="B852" t="s">
        <v>1151</v>
      </c>
      <c r="C852" s="1">
        <v>112</v>
      </c>
      <c r="E852" s="97" t="s">
        <v>718</v>
      </c>
      <c r="F852" s="80" t="s">
        <v>1150</v>
      </c>
      <c r="G852" s="4">
        <v>40967</v>
      </c>
      <c r="H852" s="4">
        <v>40987</v>
      </c>
      <c r="I852" s="80">
        <f>All_2[[#This Row],[Filled]]-All_2[[#This Row],[Vacant]]</f>
        <v>20</v>
      </c>
      <c r="J852" t="s">
        <v>144</v>
      </c>
      <c r="P852" s="80"/>
      <c r="Q852" s="80"/>
      <c r="R852" s="80"/>
      <c r="S852" s="80" t="str">
        <f>IF(All_2[[#This Row],[M.O.Date]]&lt;&gt;"","no","Yes")</f>
        <v>no</v>
      </c>
      <c r="T852" s="80" t="str">
        <f ca="1">IF(All_2[[#This Row],[Length.of.Stay]]&gt;364,"Yes","no")</f>
        <v>no</v>
      </c>
      <c r="U852" s="4">
        <v>41274</v>
      </c>
      <c r="V852" s="80">
        <f ca="1">_xlfn.IFS(All_2[[#This Row],[M.O.Date]] = FALSE,TODAY()-All_2[[#This Row],[Filled]],All_2[[#This Row],[Extant]] = "no",All_2[[#This Row],[M.O.Date]] - All_2[[#This Row],[Filled]])</f>
        <v>287</v>
      </c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>
        <f t="shared" si="26"/>
        <v>2012</v>
      </c>
      <c r="AS852" s="6">
        <f t="shared" si="27"/>
        <v>3</v>
      </c>
    </row>
    <row r="853" spans="1:45">
      <c r="A853" t="s">
        <v>1656</v>
      </c>
      <c r="B853" t="s">
        <v>1151</v>
      </c>
      <c r="C853" s="1">
        <v>115</v>
      </c>
      <c r="E853" s="97" t="s">
        <v>833</v>
      </c>
      <c r="F853" s="80" t="s">
        <v>1150</v>
      </c>
      <c r="G853" s="4">
        <v>40967</v>
      </c>
      <c r="H853" s="4">
        <v>40987</v>
      </c>
      <c r="I853" s="80">
        <f>All_2[[#This Row],[Filled]]-All_2[[#This Row],[Vacant]]</f>
        <v>20</v>
      </c>
      <c r="J853" t="s">
        <v>144</v>
      </c>
      <c r="P853" s="80"/>
      <c r="Q853" s="80"/>
      <c r="R853" s="80"/>
      <c r="S853" s="80" t="str">
        <f>IF(All_2[[#This Row],[M.O.Date]]&lt;&gt;"","no","Yes")</f>
        <v>no</v>
      </c>
      <c r="T853" s="80" t="str">
        <f ca="1">IF(All_2[[#This Row],[Length.of.Stay]]&gt;364,"Yes","no")</f>
        <v>Yes</v>
      </c>
      <c r="U853" s="4">
        <v>41639</v>
      </c>
      <c r="V853" s="80">
        <f ca="1">_xlfn.IFS(All_2[[#This Row],[M.O.Date]] = FALSE,TODAY()-All_2[[#This Row],[Filled]],All_2[[#This Row],[Extant]] = "no",All_2[[#This Row],[M.O.Date]] - All_2[[#This Row],[Filled]])</f>
        <v>652</v>
      </c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>
        <f t="shared" si="26"/>
        <v>2012</v>
      </c>
      <c r="AS853" s="6">
        <f t="shared" si="27"/>
        <v>3</v>
      </c>
    </row>
    <row r="854" spans="1:45">
      <c r="A854" t="s">
        <v>1655</v>
      </c>
      <c r="B854" t="s">
        <v>26</v>
      </c>
      <c r="C854" s="1">
        <v>106</v>
      </c>
      <c r="E854" s="97" t="s">
        <v>966</v>
      </c>
      <c r="F8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54" s="4">
        <v>40939</v>
      </c>
      <c r="H854" s="4">
        <v>40983</v>
      </c>
      <c r="I854" s="80">
        <f>All_2[[#This Row],[Filled]]-All_2[[#This Row],[Vacant]]</f>
        <v>44</v>
      </c>
      <c r="J854" t="s">
        <v>144</v>
      </c>
      <c r="P854" s="80"/>
      <c r="Q854" s="80"/>
      <c r="R854" s="80"/>
      <c r="S854" s="80" t="str">
        <f>IF(All_2[[#This Row],[M.O.Date]]&lt;&gt;"","no","Yes")</f>
        <v>no</v>
      </c>
      <c r="T854" s="80" t="str">
        <f ca="1">IF(All_2[[#This Row],[Length.of.Stay]]&gt;364,"Yes","no")</f>
        <v>Yes</v>
      </c>
      <c r="U854" s="4">
        <v>41364</v>
      </c>
      <c r="V854" s="80">
        <f ca="1">_xlfn.IFS(All_2[[#This Row],[M.O.Date]] = FALSE,TODAY()-All_2[[#This Row],[Filled]],All_2[[#This Row],[Extant]] = "no",All_2[[#This Row],[M.O.Date]] - All_2[[#This Row],[Filled]])</f>
        <v>381</v>
      </c>
      <c r="W854" t="s">
        <v>969</v>
      </c>
      <c r="X854" s="6">
        <v>1</v>
      </c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>
        <f t="shared" si="26"/>
        <v>2012</v>
      </c>
      <c r="AS854" s="6">
        <f t="shared" si="27"/>
        <v>3</v>
      </c>
    </row>
    <row r="855" spans="1:45">
      <c r="A855" t="s">
        <v>1654</v>
      </c>
      <c r="B855" t="s">
        <v>832</v>
      </c>
      <c r="C855" s="1" t="s">
        <v>955</v>
      </c>
      <c r="E855" s="97" t="s">
        <v>833</v>
      </c>
      <c r="F8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55" s="4">
        <v>40877</v>
      </c>
      <c r="H855" s="4">
        <v>40983</v>
      </c>
      <c r="I855" s="80">
        <f>All_2[[#This Row],[Filled]]-All_2[[#This Row],[Vacant]]</f>
        <v>106</v>
      </c>
      <c r="J855" t="s">
        <v>1033</v>
      </c>
      <c r="K855" t="s">
        <v>143</v>
      </c>
      <c r="L855" t="s">
        <v>1416</v>
      </c>
      <c r="M855" t="s">
        <v>1415</v>
      </c>
      <c r="N855" s="4"/>
      <c r="O855" s="4">
        <v>40934</v>
      </c>
      <c r="P855" s="80">
        <f>All_2[[#This Row],[Filled]] - All_2[[#This Row],[Interview.Date]]</f>
        <v>49</v>
      </c>
      <c r="Q855" s="80"/>
      <c r="R855" s="80">
        <f>All_2[[#This Row],[Days]] - All_2[[#This Row],[Interview.to.Move.in]]</f>
        <v>57</v>
      </c>
      <c r="S855" s="80" t="str">
        <f>IF(All_2[[#This Row],[M.O.Date]]&lt;&gt;"","no","Yes")</f>
        <v>no</v>
      </c>
      <c r="T855" s="80" t="str">
        <f ca="1">IF(All_2[[#This Row],[Length.of.Stay]]&gt;364,"Yes","no")</f>
        <v>no</v>
      </c>
      <c r="U855" s="4">
        <v>41243</v>
      </c>
      <c r="V855" s="80">
        <f ca="1">_xlfn.IFS(All_2[[#This Row],[M.O.Date]] = FALSE,TODAY()-All_2[[#This Row],[Filled]],All_2[[#This Row],[Extant]] = "no",All_2[[#This Row],[M.O.Date]] - All_2[[#This Row],[Filled]])</f>
        <v>260</v>
      </c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>
        <f t="shared" si="26"/>
        <v>2012</v>
      </c>
      <c r="AS855" s="6">
        <f t="shared" si="27"/>
        <v>3</v>
      </c>
    </row>
    <row r="856" spans="1:45">
      <c r="A856" t="s">
        <v>1653</v>
      </c>
      <c r="B856" t="s">
        <v>832</v>
      </c>
      <c r="C856" s="1" t="s">
        <v>938</v>
      </c>
      <c r="E856" s="97" t="s">
        <v>833</v>
      </c>
      <c r="F8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56" s="4">
        <v>40939</v>
      </c>
      <c r="H856" s="4">
        <v>40983</v>
      </c>
      <c r="I856" s="80">
        <f>All_2[[#This Row],[Filled]]-All_2[[#This Row],[Vacant]]</f>
        <v>44</v>
      </c>
      <c r="N856" s="4"/>
      <c r="O856" s="4"/>
      <c r="P856" s="80"/>
      <c r="Q856" s="80"/>
      <c r="R856" s="80"/>
      <c r="S856" s="80" t="str">
        <f>IF(All_2[[#This Row],[M.O.Date]]&lt;&gt;"","no","Yes")</f>
        <v>Yes</v>
      </c>
      <c r="T856" s="80" t="str">
        <f ca="1">IF(All_2[[#This Row],[Length.of.Stay]]&gt;364,"Yes","no")</f>
        <v>Yes</v>
      </c>
      <c r="V856" s="80">
        <f ca="1">_xlfn.IFS(All_2[[#This Row],[M.O.Date]] = FALSE,TODAY()-All_2[[#This Row],[Filled]],All_2[[#This Row],[Extant]] = "no",All_2[[#This Row],[M.O.Date]] - All_2[[#This Row],[Filled]])</f>
        <v>2878</v>
      </c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>
        <v>1</v>
      </c>
      <c r="AJ856" s="6"/>
      <c r="AK856" s="6"/>
      <c r="AL856" s="6"/>
      <c r="AM856" s="6">
        <v>1</v>
      </c>
      <c r="AN856" s="6"/>
      <c r="AO856" s="6"/>
      <c r="AP856" s="6"/>
      <c r="AQ856" s="6"/>
      <c r="AR856" s="6">
        <f t="shared" si="26"/>
        <v>2012</v>
      </c>
      <c r="AS856" s="6">
        <f t="shared" si="27"/>
        <v>3</v>
      </c>
    </row>
    <row r="857" spans="1:45">
      <c r="A857" t="s">
        <v>1652</v>
      </c>
      <c r="B857" t="s">
        <v>37</v>
      </c>
      <c r="C857" s="1">
        <v>306</v>
      </c>
      <c r="D857" s="1">
        <v>3210</v>
      </c>
      <c r="E857" s="97" t="s">
        <v>695</v>
      </c>
      <c r="F8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57" s="4">
        <v>40968</v>
      </c>
      <c r="H857" s="4">
        <v>40981</v>
      </c>
      <c r="I857" s="80">
        <f>All_2[[#This Row],[Filled]]-All_2[[#This Row],[Vacant]]</f>
        <v>13</v>
      </c>
      <c r="J857" t="s">
        <v>144</v>
      </c>
      <c r="K857" s="89"/>
      <c r="L857" s="89"/>
      <c r="N857" s="89"/>
      <c r="O857" s="89"/>
      <c r="P857" s="80"/>
      <c r="Q857" s="80"/>
      <c r="R857" s="80"/>
      <c r="S857" s="80" t="str">
        <f>IF(All_2[[#This Row],[M.O.Date]]&lt;&gt;"","no","Yes")</f>
        <v>no</v>
      </c>
      <c r="T857" s="80" t="str">
        <f ca="1">IF(All_2[[#This Row],[Length.of.Stay]]&gt;364,"Yes","no")</f>
        <v>no</v>
      </c>
      <c r="U857" s="4">
        <v>41305</v>
      </c>
      <c r="V857" s="80">
        <f ca="1">_xlfn.IFS(All_2[[#This Row],[M.O.Date]] = FALSE,TODAY()-All_2[[#This Row],[Filled]],All_2[[#This Row],[Extant]] = "no",All_2[[#This Row],[M.O.Date]] - All_2[[#This Row],[Filled]])</f>
        <v>324</v>
      </c>
      <c r="W857" t="s">
        <v>144</v>
      </c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>
        <f t="shared" si="26"/>
        <v>2012</v>
      </c>
      <c r="AS857" s="6">
        <f t="shared" si="27"/>
        <v>3</v>
      </c>
    </row>
    <row r="858" spans="1:45">
      <c r="A858" t="s">
        <v>1651</v>
      </c>
      <c r="B858" t="s">
        <v>821</v>
      </c>
      <c r="C858" s="1">
        <v>1465</v>
      </c>
      <c r="E858" s="97" t="s">
        <v>833</v>
      </c>
      <c r="F8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58" s="4">
        <v>40940</v>
      </c>
      <c r="H858" s="4">
        <v>40980</v>
      </c>
      <c r="I858" s="80">
        <f>All_2[[#This Row],[Filled]]-All_2[[#This Row],[Vacant]]</f>
        <v>40</v>
      </c>
      <c r="J858" t="s">
        <v>144</v>
      </c>
      <c r="N858" s="4"/>
      <c r="O858" s="4"/>
      <c r="P858" s="80"/>
      <c r="Q858" s="80"/>
      <c r="R858" s="80"/>
      <c r="S858" s="80" t="str">
        <f>IF(All_2[[#This Row],[M.O.Date]]&lt;&gt;"","no","Yes")</f>
        <v>no</v>
      </c>
      <c r="T858" s="80" t="str">
        <f ca="1">IF(All_2[[#This Row],[Length.of.Stay]]&gt;364,"Yes","no")</f>
        <v>Yes</v>
      </c>
      <c r="U858" s="4">
        <v>41364</v>
      </c>
      <c r="V858" s="80">
        <f ca="1">_xlfn.IFS(All_2[[#This Row],[M.O.Date]] = FALSE,TODAY()-All_2[[#This Row],[Filled]],All_2[[#This Row],[Extant]] = "no",All_2[[#This Row],[M.O.Date]] - All_2[[#This Row],[Filled]])</f>
        <v>384</v>
      </c>
      <c r="W858" t="s">
        <v>969</v>
      </c>
      <c r="X858" s="6"/>
      <c r="Y858" s="6"/>
      <c r="Z858" s="6"/>
      <c r="AA858" s="6"/>
      <c r="AB858" s="6"/>
      <c r="AC858" s="6"/>
      <c r="AD858" s="6"/>
      <c r="AE858" s="6">
        <v>1</v>
      </c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>
        <f t="shared" si="26"/>
        <v>2012</v>
      </c>
      <c r="AS858" s="6">
        <f t="shared" si="27"/>
        <v>3</v>
      </c>
    </row>
    <row r="859" spans="1:45">
      <c r="A859" t="s">
        <v>498</v>
      </c>
      <c r="B859" t="s">
        <v>26</v>
      </c>
      <c r="C859" s="1">
        <v>208</v>
      </c>
      <c r="E859" s="97" t="s">
        <v>966</v>
      </c>
      <c r="F8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59" s="4">
        <v>40939</v>
      </c>
      <c r="H859" s="4">
        <v>40969</v>
      </c>
      <c r="I859" s="80">
        <f>All_2[[#This Row],[Filled]]-All_2[[#This Row],[Vacant]]</f>
        <v>30</v>
      </c>
      <c r="J859" t="s">
        <v>144</v>
      </c>
      <c r="P859" s="80"/>
      <c r="Q859" s="80"/>
      <c r="R859" s="80"/>
      <c r="S859" s="80" t="str">
        <f>IF(All_2[[#This Row],[M.O.Date]]&lt;&gt;"","no","Yes")</f>
        <v>no</v>
      </c>
      <c r="T859" s="80" t="str">
        <f ca="1">IF(All_2[[#This Row],[Length.of.Stay]]&gt;364,"Yes","no")</f>
        <v>Yes</v>
      </c>
      <c r="U859" s="4">
        <v>42124</v>
      </c>
      <c r="V859" s="80">
        <f ca="1">_xlfn.IFS(All_2[[#This Row],[M.O.Date]] = FALSE,TODAY()-All_2[[#This Row],[Filled]],All_2[[#This Row],[Extant]] = "no",All_2[[#This Row],[M.O.Date]] - All_2[[#This Row],[Filled]])</f>
        <v>1155</v>
      </c>
      <c r="W859" t="s">
        <v>969</v>
      </c>
      <c r="X859" s="6"/>
      <c r="Y859" s="6">
        <v>1</v>
      </c>
      <c r="Z859" s="6"/>
      <c r="AA859" s="6">
        <v>1</v>
      </c>
      <c r="AB859" s="6"/>
      <c r="AC859" s="6"/>
      <c r="AD859" s="6"/>
      <c r="AE859" s="6">
        <v>1</v>
      </c>
      <c r="AF859" s="6"/>
      <c r="AG859" s="6">
        <v>1</v>
      </c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>
        <f t="shared" si="26"/>
        <v>2012</v>
      </c>
      <c r="AS859" s="6">
        <f t="shared" si="27"/>
        <v>3</v>
      </c>
    </row>
    <row r="860" spans="1:45">
      <c r="A860" t="s">
        <v>1650</v>
      </c>
      <c r="B860" t="s">
        <v>832</v>
      </c>
      <c r="C860" s="1" t="s">
        <v>947</v>
      </c>
      <c r="E860" s="97" t="s">
        <v>946</v>
      </c>
      <c r="F8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60" s="4">
        <v>40908</v>
      </c>
      <c r="H860" s="4">
        <v>40969</v>
      </c>
      <c r="I860" s="80">
        <f>All_2[[#This Row],[Filled]]-All_2[[#This Row],[Vacant]]</f>
        <v>61</v>
      </c>
      <c r="N860" s="4"/>
      <c r="O860" s="4"/>
      <c r="P860" s="80"/>
      <c r="Q860" s="80"/>
      <c r="R860" s="80"/>
      <c r="S860" s="80" t="str">
        <f>IF(All_2[[#This Row],[M.O.Date]]&lt;&gt;"","no","Yes")</f>
        <v>no</v>
      </c>
      <c r="T860" s="80" t="str">
        <f ca="1">IF(All_2[[#This Row],[Length.of.Stay]]&gt;364,"Yes","no")</f>
        <v>Yes</v>
      </c>
      <c r="U860" s="4">
        <v>42277</v>
      </c>
      <c r="V860" s="80">
        <f ca="1">_xlfn.IFS(All_2[[#This Row],[M.O.Date]] = FALSE,TODAY()-All_2[[#This Row],[Filled]],All_2[[#This Row],[Extant]] = "no",All_2[[#This Row],[M.O.Date]] - All_2[[#This Row],[Filled]])</f>
        <v>1308</v>
      </c>
      <c r="W860" t="s">
        <v>969</v>
      </c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>
        <f t="shared" si="26"/>
        <v>2012</v>
      </c>
      <c r="AS860" s="6">
        <f t="shared" si="27"/>
        <v>3</v>
      </c>
    </row>
    <row r="861" spans="1:45">
      <c r="A861" t="s">
        <v>1458</v>
      </c>
      <c r="B861" t="s">
        <v>1151</v>
      </c>
      <c r="C861" s="1">
        <v>108</v>
      </c>
      <c r="E861" s="97" t="s">
        <v>833</v>
      </c>
      <c r="F861" s="80" t="s">
        <v>1150</v>
      </c>
      <c r="G861" s="4">
        <v>40939</v>
      </c>
      <c r="H861" s="4">
        <v>40967</v>
      </c>
      <c r="I861" s="80">
        <f>All_2[[#This Row],[Filled]]-All_2[[#This Row],[Vacant]]</f>
        <v>28</v>
      </c>
      <c r="J861" t="s">
        <v>1033</v>
      </c>
      <c r="K861" t="s">
        <v>1032</v>
      </c>
      <c r="P861" s="80"/>
      <c r="Q861" s="80"/>
      <c r="R861" s="80"/>
      <c r="S861" s="80" t="str">
        <f>IF(All_2[[#This Row],[M.O.Date]]&lt;&gt;"","no","Yes")</f>
        <v>no</v>
      </c>
      <c r="T861" s="80" t="str">
        <f ca="1">IF(All_2[[#This Row],[Length.of.Stay]]&gt;364,"Yes","no")</f>
        <v>Yes</v>
      </c>
      <c r="U861" s="4">
        <v>41425</v>
      </c>
      <c r="V861" s="80">
        <f ca="1">_xlfn.IFS(All_2[[#This Row],[M.O.Date]] = FALSE,TODAY()-All_2[[#This Row],[Filled]],All_2[[#This Row],[Extant]] = "no",All_2[[#This Row],[M.O.Date]] - All_2[[#This Row],[Filled]])</f>
        <v>458</v>
      </c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>
        <f t="shared" si="26"/>
        <v>2012</v>
      </c>
      <c r="AS861" s="6">
        <f t="shared" si="27"/>
        <v>2</v>
      </c>
    </row>
    <row r="862" spans="1:45">
      <c r="A862" t="s">
        <v>1294</v>
      </c>
      <c r="B862" t="s">
        <v>1151</v>
      </c>
      <c r="C862" s="1">
        <v>102</v>
      </c>
      <c r="E862" s="97" t="s">
        <v>833</v>
      </c>
      <c r="F862" s="80" t="s">
        <v>1150</v>
      </c>
      <c r="G862" s="4">
        <v>40939</v>
      </c>
      <c r="H862" s="4">
        <v>40967</v>
      </c>
      <c r="I862" s="80">
        <f>All_2[[#This Row],[Filled]]-All_2[[#This Row],[Vacant]]</f>
        <v>28</v>
      </c>
      <c r="J862" t="s">
        <v>1033</v>
      </c>
      <c r="K862" t="s">
        <v>1032</v>
      </c>
      <c r="P862" s="80"/>
      <c r="Q862" s="80"/>
      <c r="R862" s="80"/>
      <c r="S862" s="80" t="str">
        <f>IF(All_2[[#This Row],[M.O.Date]]&lt;&gt;"","no","Yes")</f>
        <v>no</v>
      </c>
      <c r="T862" s="80" t="str">
        <f ca="1">IF(All_2[[#This Row],[Length.of.Stay]]&gt;364,"Yes","no")</f>
        <v>no</v>
      </c>
      <c r="U862" s="4">
        <v>41152</v>
      </c>
      <c r="V862" s="80">
        <f ca="1">_xlfn.IFS(All_2[[#This Row],[M.O.Date]] = FALSE,TODAY()-All_2[[#This Row],[Filled]],All_2[[#This Row],[Extant]] = "no",All_2[[#This Row],[M.O.Date]] - All_2[[#This Row],[Filled]])</f>
        <v>185</v>
      </c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>
        <f t="shared" si="26"/>
        <v>2012</v>
      </c>
      <c r="AS862" s="6">
        <f t="shared" si="27"/>
        <v>2</v>
      </c>
    </row>
    <row r="863" spans="1:45">
      <c r="A863" t="s">
        <v>1649</v>
      </c>
      <c r="B863" t="s">
        <v>37</v>
      </c>
      <c r="C863" s="1">
        <v>102</v>
      </c>
      <c r="D863" s="1">
        <v>3218</v>
      </c>
      <c r="E863" s="97" t="s">
        <v>695</v>
      </c>
      <c r="F8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63" s="4">
        <v>40877</v>
      </c>
      <c r="H863" s="4">
        <v>40962</v>
      </c>
      <c r="I863" s="80">
        <f>All_2[[#This Row],[Filled]]-All_2[[#This Row],[Vacant]]</f>
        <v>85</v>
      </c>
      <c r="J863" t="s">
        <v>144</v>
      </c>
      <c r="K863" s="89"/>
      <c r="L863" s="89"/>
      <c r="N863" s="89"/>
      <c r="O863" s="89"/>
      <c r="P863" s="80"/>
      <c r="Q863" s="80"/>
      <c r="R863" s="80"/>
      <c r="S863" s="80" t="str">
        <f>IF(All_2[[#This Row],[M.O.Date]]&lt;&gt;"","no","Yes")</f>
        <v>no</v>
      </c>
      <c r="T863" s="80" t="str">
        <f ca="1">IF(All_2[[#This Row],[Length.of.Stay]]&gt;364,"Yes","no")</f>
        <v>Yes</v>
      </c>
      <c r="U863" s="4">
        <v>42124</v>
      </c>
      <c r="V863" s="80">
        <f ca="1">_xlfn.IFS(All_2[[#This Row],[M.O.Date]] = FALSE,TODAY()-All_2[[#This Row],[Filled]],All_2[[#This Row],[Extant]] = "no",All_2[[#This Row],[M.O.Date]] - All_2[[#This Row],[Filled]])</f>
        <v>1162</v>
      </c>
      <c r="W863" t="s">
        <v>1053</v>
      </c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>
        <f t="shared" si="26"/>
        <v>2012</v>
      </c>
      <c r="AS863" s="6">
        <f t="shared" si="27"/>
        <v>2</v>
      </c>
    </row>
    <row r="864" spans="1:45">
      <c r="A864" t="s">
        <v>444</v>
      </c>
      <c r="B864" t="s">
        <v>993</v>
      </c>
      <c r="C864" s="1">
        <v>207</v>
      </c>
      <c r="E864" s="97" t="s">
        <v>144</v>
      </c>
      <c r="F8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64" s="4">
        <v>40939</v>
      </c>
      <c r="H864" s="4">
        <v>40956</v>
      </c>
      <c r="I864" s="80">
        <f>All_2[[#This Row],[Filled]]-All_2[[#This Row],[Vacant]]</f>
        <v>17</v>
      </c>
      <c r="J864" t="s">
        <v>144</v>
      </c>
      <c r="M864" s="89"/>
      <c r="N864" s="4"/>
      <c r="O864" s="4"/>
      <c r="P864" s="80"/>
      <c r="Q864" s="80"/>
      <c r="R864" s="80"/>
      <c r="S864" s="80" t="str">
        <f>IF(All_2[[#This Row],[M.O.Date]]&lt;&gt;"","no","Yes")</f>
        <v>no</v>
      </c>
      <c r="T864" s="80" t="str">
        <f ca="1">IF(All_2[[#This Row],[Length.of.Stay]]&gt;364,"Yes","no")</f>
        <v>Yes</v>
      </c>
      <c r="U864" s="4">
        <v>41425</v>
      </c>
      <c r="V864" s="80">
        <f ca="1">_xlfn.IFS(All_2[[#This Row],[M.O.Date]] = FALSE,TODAY()-All_2[[#This Row],[Filled]],All_2[[#This Row],[Extant]] = "no",All_2[[#This Row],[M.O.Date]] - All_2[[#This Row],[Filled]])</f>
        <v>469</v>
      </c>
      <c r="W864" t="s">
        <v>969</v>
      </c>
      <c r="X864" s="6"/>
      <c r="Y864" s="6"/>
      <c r="Z864" s="6"/>
      <c r="AA864" s="6"/>
      <c r="AB864" s="6"/>
      <c r="AC864" s="6"/>
      <c r="AD864" s="6"/>
      <c r="AE864" s="6">
        <v>1</v>
      </c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>
        <f t="shared" si="26"/>
        <v>2012</v>
      </c>
      <c r="AS864" s="6">
        <f t="shared" si="27"/>
        <v>2</v>
      </c>
    </row>
    <row r="865" spans="1:45">
      <c r="A865" t="s">
        <v>1648</v>
      </c>
      <c r="B865" t="s">
        <v>830</v>
      </c>
      <c r="C865" s="1">
        <v>310</v>
      </c>
      <c r="E865" s="97" t="s">
        <v>144</v>
      </c>
      <c r="F8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65" s="4">
        <v>40880</v>
      </c>
      <c r="H865" s="4">
        <v>40954</v>
      </c>
      <c r="I865" s="80">
        <f>All_2[[#This Row],[Filled]]-All_2[[#This Row],[Vacant]]</f>
        <v>74</v>
      </c>
      <c r="J865" t="s">
        <v>1634</v>
      </c>
      <c r="L865" t="s">
        <v>914</v>
      </c>
      <c r="M865" t="s">
        <v>1638</v>
      </c>
      <c r="N865" s="4">
        <v>40870</v>
      </c>
      <c r="O865" s="4">
        <v>40885</v>
      </c>
      <c r="P865" s="80">
        <f>All_2[[#This Row],[Filled]] - All_2[[#This Row],[Interview.Date]]</f>
        <v>69</v>
      </c>
      <c r="Q865" s="80">
        <f>All_2[[#This Row],[Filled]]-All_2[[#This Row],[Date.Received]]</f>
        <v>84</v>
      </c>
      <c r="R865" s="80">
        <f>All_2[[#This Row],[Days]] - All_2[[#This Row],[Interview.to.Move.in]]</f>
        <v>5</v>
      </c>
      <c r="S865" s="80" t="str">
        <f>IF(All_2[[#This Row],[M.O.Date]]&lt;&gt;"","no","Yes")</f>
        <v>no</v>
      </c>
      <c r="T865" s="80" t="str">
        <f ca="1">IF(All_2[[#This Row],[Length.of.Stay]]&gt;364,"Yes","no")</f>
        <v>no</v>
      </c>
      <c r="U865" s="4">
        <v>41013</v>
      </c>
      <c r="V865" s="80">
        <f ca="1">_xlfn.IFS(All_2[[#This Row],[M.O.Date]] = FALSE,TODAY()-All_2[[#This Row],[Filled]],All_2[[#This Row],[Extant]] = "no",All_2[[#This Row],[M.O.Date]] - All_2[[#This Row],[Filled]])</f>
        <v>59</v>
      </c>
      <c r="W865" t="s">
        <v>971</v>
      </c>
      <c r="X865" s="6"/>
      <c r="Y865" s="6">
        <v>1</v>
      </c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>
        <f t="shared" si="26"/>
        <v>2012</v>
      </c>
      <c r="AS865" s="6">
        <f t="shared" si="27"/>
        <v>2</v>
      </c>
    </row>
    <row r="866" spans="1:45">
      <c r="A866" t="s">
        <v>1647</v>
      </c>
      <c r="B866" t="s">
        <v>832</v>
      </c>
      <c r="C866" s="1" t="s">
        <v>963</v>
      </c>
      <c r="E866" s="97" t="s">
        <v>946</v>
      </c>
      <c r="F8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66" s="4">
        <v>40908</v>
      </c>
      <c r="H866" s="4">
        <v>40954</v>
      </c>
      <c r="I866" s="80">
        <f>All_2[[#This Row],[Filled]]-All_2[[#This Row],[Vacant]]</f>
        <v>46</v>
      </c>
      <c r="N866" s="4"/>
      <c r="O866" s="4"/>
      <c r="P866" s="80"/>
      <c r="Q866" s="80"/>
      <c r="R866" s="80"/>
      <c r="S866" s="80" t="str">
        <f>IF(All_2[[#This Row],[M.O.Date]]&lt;&gt;"","no","Yes")</f>
        <v>no</v>
      </c>
      <c r="T866" s="80" t="str">
        <f ca="1">IF(All_2[[#This Row],[Length.of.Stay]]&gt;364,"Yes","no")</f>
        <v>Yes</v>
      </c>
      <c r="U866" s="4">
        <v>42795</v>
      </c>
      <c r="V866" s="80">
        <f ca="1">_xlfn.IFS(All_2[[#This Row],[M.O.Date]] = FALSE,TODAY()-All_2[[#This Row],[Filled]],All_2[[#This Row],[Extant]] = "no",All_2[[#This Row],[M.O.Date]] - All_2[[#This Row],[Filled]])</f>
        <v>1841</v>
      </c>
      <c r="W866" t="s">
        <v>980</v>
      </c>
      <c r="X866" s="6"/>
      <c r="Y866" s="6"/>
      <c r="Z866" s="6"/>
      <c r="AA866" s="6"/>
      <c r="AB866" s="6"/>
      <c r="AC866" s="6"/>
      <c r="AD866" s="6"/>
      <c r="AE866" s="6"/>
      <c r="AF866" s="6">
        <v>1</v>
      </c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>
        <f t="shared" si="26"/>
        <v>2012</v>
      </c>
      <c r="AS866" s="6">
        <f t="shared" si="27"/>
        <v>2</v>
      </c>
    </row>
    <row r="867" spans="1:45">
      <c r="A867" t="s">
        <v>1646</v>
      </c>
      <c r="B867" t="s">
        <v>37</v>
      </c>
      <c r="C867" s="1">
        <v>206</v>
      </c>
      <c r="D867" s="1">
        <v>3210</v>
      </c>
      <c r="E867" s="97" t="s">
        <v>695</v>
      </c>
      <c r="F8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67" s="4">
        <v>40911</v>
      </c>
      <c r="H867" s="4">
        <v>40953</v>
      </c>
      <c r="I867" s="80">
        <f>All_2[[#This Row],[Filled]]-All_2[[#This Row],[Vacant]]</f>
        <v>42</v>
      </c>
      <c r="J867" t="s">
        <v>144</v>
      </c>
      <c r="K867" s="89"/>
      <c r="L867" s="89"/>
      <c r="N867" s="89"/>
      <c r="O867" s="89"/>
      <c r="P867" s="80"/>
      <c r="Q867" s="80"/>
      <c r="R867" s="80"/>
      <c r="S867" s="80" t="str">
        <f>IF(All_2[[#This Row],[M.O.Date]]&lt;&gt;"","no","Yes")</f>
        <v>no</v>
      </c>
      <c r="T867" s="80" t="str">
        <f ca="1">IF(All_2[[#This Row],[Length.of.Stay]]&gt;364,"Yes","no")</f>
        <v>Yes</v>
      </c>
      <c r="U867" s="4">
        <v>41639</v>
      </c>
      <c r="V867" s="80">
        <f ca="1">_xlfn.IFS(All_2[[#This Row],[M.O.Date]] = FALSE,TODAY()-All_2[[#This Row],[Filled]],All_2[[#This Row],[Extant]] = "no",All_2[[#This Row],[M.O.Date]] - All_2[[#This Row],[Filled]])</f>
        <v>686</v>
      </c>
      <c r="W867" t="s">
        <v>971</v>
      </c>
      <c r="X867" s="6"/>
      <c r="Y867" s="6">
        <v>1</v>
      </c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>
        <f t="shared" si="26"/>
        <v>2012</v>
      </c>
      <c r="AS867" s="6">
        <f t="shared" si="27"/>
        <v>2</v>
      </c>
    </row>
    <row r="868" spans="1:45">
      <c r="A868" t="s">
        <v>1645</v>
      </c>
      <c r="B868" t="s">
        <v>26</v>
      </c>
      <c r="C868" s="1">
        <v>202</v>
      </c>
      <c r="E868" s="97" t="s">
        <v>966</v>
      </c>
      <c r="F8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68" s="4">
        <v>40908</v>
      </c>
      <c r="H868" s="4">
        <v>40940</v>
      </c>
      <c r="I868" s="80">
        <f>All_2[[#This Row],[Filled]]-All_2[[#This Row],[Vacant]]</f>
        <v>32</v>
      </c>
      <c r="J868" t="s">
        <v>144</v>
      </c>
      <c r="P868" s="80"/>
      <c r="Q868" s="80"/>
      <c r="R868" s="80"/>
      <c r="S868" s="80" t="str">
        <f>IF(All_2[[#This Row],[M.O.Date]]&lt;&gt;"","no","Yes")</f>
        <v>no</v>
      </c>
      <c r="T868" s="80" t="str">
        <f ca="1">IF(All_2[[#This Row],[Length.of.Stay]]&gt;364,"Yes","no")</f>
        <v>Yes</v>
      </c>
      <c r="U868" s="4">
        <v>41882</v>
      </c>
      <c r="V868" s="80">
        <f ca="1">_xlfn.IFS(All_2[[#This Row],[M.O.Date]] = FALSE,TODAY()-All_2[[#This Row],[Filled]],All_2[[#This Row],[Extant]] = "no",All_2[[#This Row],[M.O.Date]] - All_2[[#This Row],[Filled]])</f>
        <v>942</v>
      </c>
      <c r="W868" t="s">
        <v>971</v>
      </c>
      <c r="X868" s="6"/>
      <c r="Y868" s="6">
        <v>1</v>
      </c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>
        <f t="shared" si="26"/>
        <v>2012</v>
      </c>
      <c r="AS868" s="6">
        <f t="shared" si="27"/>
        <v>2</v>
      </c>
    </row>
    <row r="869" spans="1:45">
      <c r="A869" t="s">
        <v>1644</v>
      </c>
      <c r="B869" t="s">
        <v>26</v>
      </c>
      <c r="C869" s="1">
        <v>319</v>
      </c>
      <c r="E869" s="97" t="s">
        <v>966</v>
      </c>
      <c r="F8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69" s="4">
        <v>40908</v>
      </c>
      <c r="H869" s="4">
        <v>40940</v>
      </c>
      <c r="I869" s="80">
        <f>All_2[[#This Row],[Filled]]-All_2[[#This Row],[Vacant]]</f>
        <v>32</v>
      </c>
      <c r="J869" t="s">
        <v>144</v>
      </c>
      <c r="P869" s="80"/>
      <c r="Q869" s="80"/>
      <c r="R869" s="80"/>
      <c r="S869" s="80" t="str">
        <f>IF(All_2[[#This Row],[M.O.Date]]&lt;&gt;"","no","Yes")</f>
        <v>no</v>
      </c>
      <c r="T869" s="80" t="str">
        <f ca="1">IF(All_2[[#This Row],[Length.of.Stay]]&gt;364,"Yes","no")</f>
        <v>Yes</v>
      </c>
      <c r="U869" s="4">
        <v>41364</v>
      </c>
      <c r="V869" s="80">
        <f ca="1">_xlfn.IFS(All_2[[#This Row],[M.O.Date]] = FALSE,TODAY()-All_2[[#This Row],[Filled]],All_2[[#This Row],[Extant]] = "no",All_2[[#This Row],[M.O.Date]] - All_2[[#This Row],[Filled]])</f>
        <v>424</v>
      </c>
      <c r="W869" t="s">
        <v>971</v>
      </c>
      <c r="X869" s="6"/>
      <c r="Y869" s="6">
        <v>1</v>
      </c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>
        <f t="shared" si="26"/>
        <v>2012</v>
      </c>
      <c r="AS869" s="6">
        <f t="shared" si="27"/>
        <v>2</v>
      </c>
    </row>
    <row r="870" spans="1:45">
      <c r="A870" t="s">
        <v>1643</v>
      </c>
      <c r="B870" t="s">
        <v>26</v>
      </c>
      <c r="C870" s="1">
        <v>320</v>
      </c>
      <c r="E870" s="97" t="s">
        <v>966</v>
      </c>
      <c r="F8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70" s="4">
        <v>40908</v>
      </c>
      <c r="H870" s="4">
        <v>40940</v>
      </c>
      <c r="I870" s="80">
        <f>All_2[[#This Row],[Filled]]-All_2[[#This Row],[Vacant]]</f>
        <v>32</v>
      </c>
      <c r="J870" t="s">
        <v>144</v>
      </c>
      <c r="P870" s="80"/>
      <c r="Q870" s="80"/>
      <c r="R870" s="80"/>
      <c r="S870" s="80" t="str">
        <f>IF(All_2[[#This Row],[M.O.Date]]&lt;&gt;"","no","Yes")</f>
        <v>no</v>
      </c>
      <c r="T870" s="80" t="str">
        <f ca="1">IF(All_2[[#This Row],[Length.of.Stay]]&gt;364,"Yes","no")</f>
        <v>no</v>
      </c>
      <c r="U870" s="4">
        <v>41243</v>
      </c>
      <c r="V870" s="80">
        <f ca="1">_xlfn.IFS(All_2[[#This Row],[M.O.Date]] = FALSE,TODAY()-All_2[[#This Row],[Filled]],All_2[[#This Row],[Extant]] = "no",All_2[[#This Row],[M.O.Date]] - All_2[[#This Row],[Filled]])</f>
        <v>303</v>
      </c>
      <c r="W870" t="s">
        <v>1003</v>
      </c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>
        <f t="shared" si="26"/>
        <v>2012</v>
      </c>
      <c r="AS870" s="6">
        <f t="shared" si="27"/>
        <v>2</v>
      </c>
    </row>
    <row r="871" spans="1:45">
      <c r="A871" t="s">
        <v>1642</v>
      </c>
      <c r="B871" t="s">
        <v>830</v>
      </c>
      <c r="C871" s="1">
        <v>313</v>
      </c>
      <c r="E871" s="97" t="s">
        <v>144</v>
      </c>
      <c r="F8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71" s="4">
        <v>40847</v>
      </c>
      <c r="H871" s="4">
        <v>40940</v>
      </c>
      <c r="I871" s="80">
        <f>All_2[[#This Row],[Filled]]-All_2[[#This Row],[Vacant]]</f>
        <v>93</v>
      </c>
      <c r="J871" t="s">
        <v>1634</v>
      </c>
      <c r="L871" t="s">
        <v>55</v>
      </c>
      <c r="M871" t="s">
        <v>1633</v>
      </c>
      <c r="N871" s="4">
        <v>40869</v>
      </c>
      <c r="O871" s="4">
        <v>40885</v>
      </c>
      <c r="P871" s="80">
        <f>All_2[[#This Row],[Filled]] - All_2[[#This Row],[Interview.Date]]</f>
        <v>55</v>
      </c>
      <c r="Q871" s="80">
        <f>All_2[[#This Row],[Filled]]-All_2[[#This Row],[Date.Received]]</f>
        <v>71</v>
      </c>
      <c r="R871" s="80">
        <f>All_2[[#This Row],[Days]] - All_2[[#This Row],[Interview.to.Move.in]]</f>
        <v>38</v>
      </c>
      <c r="S871" s="80" t="str">
        <f>IF(All_2[[#This Row],[M.O.Date]]&lt;&gt;"","no","Yes")</f>
        <v>no</v>
      </c>
      <c r="T871" s="80" t="str">
        <f ca="1">IF(All_2[[#This Row],[Length.of.Stay]]&gt;364,"Yes","no")</f>
        <v>Yes</v>
      </c>
      <c r="U871" s="4">
        <v>41517</v>
      </c>
      <c r="V871" s="80">
        <f ca="1">_xlfn.IFS(All_2[[#This Row],[M.O.Date]] = FALSE,TODAY()-All_2[[#This Row],[Filled]],All_2[[#This Row],[Extant]] = "no",All_2[[#This Row],[M.O.Date]] - All_2[[#This Row],[Filled]])</f>
        <v>577</v>
      </c>
      <c r="W871" t="s">
        <v>980</v>
      </c>
      <c r="X871" s="6"/>
      <c r="Y871" s="6">
        <v>1</v>
      </c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>
        <f t="shared" si="26"/>
        <v>2012</v>
      </c>
      <c r="AS871" s="6">
        <f t="shared" si="27"/>
        <v>2</v>
      </c>
    </row>
    <row r="872" spans="1:45">
      <c r="A872" t="s">
        <v>1641</v>
      </c>
      <c r="B872" t="s">
        <v>37</v>
      </c>
      <c r="C872" s="1">
        <v>301</v>
      </c>
      <c r="D872" s="1">
        <v>3210</v>
      </c>
      <c r="E872" s="97" t="s">
        <v>695</v>
      </c>
      <c r="F8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72" s="4">
        <v>40908</v>
      </c>
      <c r="H872" s="4">
        <v>40939</v>
      </c>
      <c r="I872" s="80">
        <f>All_2[[#This Row],[Filled]]-All_2[[#This Row],[Vacant]]</f>
        <v>31</v>
      </c>
      <c r="J872" t="s">
        <v>144</v>
      </c>
      <c r="K872" s="89"/>
      <c r="L872" s="89"/>
      <c r="N872" s="89"/>
      <c r="O872" s="89"/>
      <c r="P872" s="80"/>
      <c r="Q872" s="80"/>
      <c r="R872" s="80"/>
      <c r="S872" s="80" t="str">
        <f>IF(All_2[[#This Row],[M.O.Date]]&lt;&gt;"","no","Yes")</f>
        <v>no</v>
      </c>
      <c r="T872" s="80" t="str">
        <f ca="1">IF(All_2[[#This Row],[Length.of.Stay]]&gt;364,"Yes","no")</f>
        <v>Yes</v>
      </c>
      <c r="U872" s="4">
        <v>41608</v>
      </c>
      <c r="V872" s="80">
        <f ca="1">_xlfn.IFS(All_2[[#This Row],[M.O.Date]] = FALSE,TODAY()-All_2[[#This Row],[Filled]],All_2[[#This Row],[Extant]] = "no",All_2[[#This Row],[M.O.Date]] - All_2[[#This Row],[Filled]])</f>
        <v>669</v>
      </c>
      <c r="W872" t="s">
        <v>971</v>
      </c>
      <c r="X872" s="6"/>
      <c r="Y872" s="6">
        <v>1</v>
      </c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>
        <f t="shared" si="26"/>
        <v>2012</v>
      </c>
      <c r="AS872" s="6">
        <f t="shared" si="27"/>
        <v>1</v>
      </c>
    </row>
    <row r="873" spans="1:45">
      <c r="A873" t="s">
        <v>1640</v>
      </c>
      <c r="B873" t="s">
        <v>37</v>
      </c>
      <c r="C873" s="1">
        <v>305</v>
      </c>
      <c r="D873" s="1">
        <v>3210</v>
      </c>
      <c r="E873" s="97" t="s">
        <v>695</v>
      </c>
      <c r="F8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73" s="4">
        <v>40866</v>
      </c>
      <c r="H873" s="4">
        <v>40928</v>
      </c>
      <c r="I873" s="80">
        <f>All_2[[#This Row],[Filled]]-All_2[[#This Row],[Vacant]]</f>
        <v>62</v>
      </c>
      <c r="J873" t="s">
        <v>144</v>
      </c>
      <c r="K873" s="89"/>
      <c r="L873" s="89"/>
      <c r="N873" s="89"/>
      <c r="O873" s="89"/>
      <c r="P873" s="80"/>
      <c r="Q873" s="80"/>
      <c r="R873" s="80"/>
      <c r="S873" s="80" t="str">
        <f>IF(All_2[[#This Row],[M.O.Date]]&lt;&gt;"","no","Yes")</f>
        <v>no</v>
      </c>
      <c r="T873" s="80" t="str">
        <f ca="1">IF(All_2[[#This Row],[Length.of.Stay]]&gt;364,"Yes","no")</f>
        <v>no</v>
      </c>
      <c r="U873" s="4">
        <v>40990</v>
      </c>
      <c r="V873" s="80">
        <f ca="1">_xlfn.IFS(All_2[[#This Row],[M.O.Date]] = FALSE,TODAY()-All_2[[#This Row],[Filled]],All_2[[#This Row],[Extant]] = "no",All_2[[#This Row],[M.O.Date]] - All_2[[#This Row],[Filled]])</f>
        <v>62</v>
      </c>
      <c r="W873" t="s">
        <v>53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>
        <f t="shared" si="26"/>
        <v>2012</v>
      </c>
      <c r="AS873" s="6">
        <f t="shared" si="27"/>
        <v>1</v>
      </c>
    </row>
    <row r="874" spans="1:45">
      <c r="A874" t="s">
        <v>1639</v>
      </c>
      <c r="B874" t="s">
        <v>830</v>
      </c>
      <c r="C874" s="1">
        <v>317</v>
      </c>
      <c r="E874" s="97" t="s">
        <v>144</v>
      </c>
      <c r="F8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74" s="4">
        <v>40847</v>
      </c>
      <c r="H874" s="4">
        <v>40923</v>
      </c>
      <c r="I874" s="80">
        <f>All_2[[#This Row],[Filled]]-All_2[[#This Row],[Vacant]]</f>
        <v>76</v>
      </c>
      <c r="J874" t="s">
        <v>1634</v>
      </c>
      <c r="L874" t="s">
        <v>914</v>
      </c>
      <c r="M874" t="s">
        <v>1638</v>
      </c>
      <c r="N874" s="4">
        <v>40870</v>
      </c>
      <c r="O874" s="4">
        <v>40885</v>
      </c>
      <c r="P874" s="80">
        <f>All_2[[#This Row],[Filled]] - All_2[[#This Row],[Interview.Date]]</f>
        <v>38</v>
      </c>
      <c r="Q874" s="80">
        <f>All_2[[#This Row],[Filled]]-All_2[[#This Row],[Date.Received]]</f>
        <v>53</v>
      </c>
      <c r="R874" s="80">
        <f>All_2[[#This Row],[Days]] - All_2[[#This Row],[Interview.to.Move.in]]</f>
        <v>38</v>
      </c>
      <c r="S874" s="80" t="str">
        <f>IF(All_2[[#This Row],[M.O.Date]]&lt;&gt;"","no","Yes")</f>
        <v>no</v>
      </c>
      <c r="T874" s="80" t="str">
        <f ca="1">IF(All_2[[#This Row],[Length.of.Stay]]&gt;364,"Yes","no")</f>
        <v>no</v>
      </c>
      <c r="U874" s="4">
        <v>41182</v>
      </c>
      <c r="V874" s="80">
        <f ca="1">_xlfn.IFS(All_2[[#This Row],[M.O.Date]] = FALSE,TODAY()-All_2[[#This Row],[Filled]],All_2[[#This Row],[Extant]] = "no",All_2[[#This Row],[M.O.Date]] - All_2[[#This Row],[Filled]])</f>
        <v>259</v>
      </c>
      <c r="W874" t="s">
        <v>980</v>
      </c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>
        <f t="shared" si="26"/>
        <v>2012</v>
      </c>
      <c r="AS874" s="6">
        <f t="shared" si="27"/>
        <v>1</v>
      </c>
    </row>
    <row r="875" spans="1:45">
      <c r="A875" t="s">
        <v>1637</v>
      </c>
      <c r="B875" t="s">
        <v>830</v>
      </c>
      <c r="C875" s="1">
        <v>415</v>
      </c>
      <c r="E875" s="97" t="s">
        <v>144</v>
      </c>
      <c r="F8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75" s="4">
        <v>40849</v>
      </c>
      <c r="H875" s="4">
        <v>40923</v>
      </c>
      <c r="I875" s="80">
        <f>All_2[[#This Row],[Filled]]-All_2[[#This Row],[Vacant]]</f>
        <v>74</v>
      </c>
      <c r="J875" t="s">
        <v>1634</v>
      </c>
      <c r="L875" t="s">
        <v>55</v>
      </c>
      <c r="M875" t="s">
        <v>1633</v>
      </c>
      <c r="N875" s="4">
        <v>40869</v>
      </c>
      <c r="O875" s="4">
        <v>40885</v>
      </c>
      <c r="P875" s="80">
        <f>All_2[[#This Row],[Filled]] - All_2[[#This Row],[Interview.Date]]</f>
        <v>38</v>
      </c>
      <c r="Q875" s="80">
        <f>All_2[[#This Row],[Filled]]-All_2[[#This Row],[Date.Received]]</f>
        <v>54</v>
      </c>
      <c r="R875" s="80">
        <f>All_2[[#This Row],[Days]] - All_2[[#This Row],[Interview.to.Move.in]]</f>
        <v>36</v>
      </c>
      <c r="S875" s="80" t="str">
        <f>IF(All_2[[#This Row],[M.O.Date]]&lt;&gt;"","no","Yes")</f>
        <v>no</v>
      </c>
      <c r="T875" s="80" t="str">
        <f ca="1">IF(All_2[[#This Row],[Length.of.Stay]]&gt;364,"Yes","no")</f>
        <v>no</v>
      </c>
      <c r="U875" s="4">
        <v>41152</v>
      </c>
      <c r="V875" s="80">
        <f ca="1">_xlfn.IFS(All_2[[#This Row],[M.O.Date]] = FALSE,TODAY()-All_2[[#This Row],[Filled]],All_2[[#This Row],[Extant]] = "no",All_2[[#This Row],[M.O.Date]] - All_2[[#This Row],[Filled]])</f>
        <v>229</v>
      </c>
      <c r="W875" t="s">
        <v>1636</v>
      </c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>
        <f t="shared" si="26"/>
        <v>2012</v>
      </c>
      <c r="AS875" s="6">
        <f t="shared" si="27"/>
        <v>1</v>
      </c>
    </row>
    <row r="876" spans="1:45">
      <c r="A876" t="s">
        <v>1635</v>
      </c>
      <c r="B876" t="s">
        <v>830</v>
      </c>
      <c r="C876" s="1">
        <v>408</v>
      </c>
      <c r="E876" s="97" t="s">
        <v>144</v>
      </c>
      <c r="F8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76" s="4">
        <v>40829</v>
      </c>
      <c r="H876" s="4">
        <v>40923</v>
      </c>
      <c r="I876" s="80">
        <f>All_2[[#This Row],[Filled]]-All_2[[#This Row],[Vacant]]</f>
        <v>94</v>
      </c>
      <c r="J876" t="s">
        <v>1634</v>
      </c>
      <c r="L876" t="s">
        <v>55</v>
      </c>
      <c r="M876" t="s">
        <v>1633</v>
      </c>
      <c r="N876" s="4">
        <v>40869</v>
      </c>
      <c r="O876" s="4">
        <v>40885</v>
      </c>
      <c r="P876" s="80">
        <f>All_2[[#This Row],[Filled]] - All_2[[#This Row],[Interview.Date]]</f>
        <v>38</v>
      </c>
      <c r="Q876" s="80">
        <f>All_2[[#This Row],[Filled]]-All_2[[#This Row],[Date.Received]]</f>
        <v>54</v>
      </c>
      <c r="R876" s="80">
        <f>All_2[[#This Row],[Days]] - All_2[[#This Row],[Interview.to.Move.in]]</f>
        <v>56</v>
      </c>
      <c r="S876" s="80" t="str">
        <f>IF(All_2[[#This Row],[M.O.Date]]&lt;&gt;"","no","Yes")</f>
        <v>no</v>
      </c>
      <c r="T876" s="80" t="str">
        <f ca="1">IF(All_2[[#This Row],[Length.of.Stay]]&gt;364,"Yes","no")</f>
        <v>no</v>
      </c>
      <c r="U876" s="4">
        <v>41090</v>
      </c>
      <c r="V876" s="80">
        <f ca="1">_xlfn.IFS(All_2[[#This Row],[M.O.Date]] = FALSE,TODAY()-All_2[[#This Row],[Filled]],All_2[[#This Row],[Extant]] = "no",All_2[[#This Row],[M.O.Date]] - All_2[[#This Row],[Filled]])</f>
        <v>167</v>
      </c>
      <c r="W876" t="s">
        <v>971</v>
      </c>
      <c r="X876" s="6"/>
      <c r="Y876" s="6">
        <v>1</v>
      </c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>
        <f t="shared" si="26"/>
        <v>2012</v>
      </c>
      <c r="AS876" s="6">
        <f t="shared" si="27"/>
        <v>1</v>
      </c>
    </row>
    <row r="877" spans="1:45">
      <c r="A877" t="s">
        <v>1632</v>
      </c>
      <c r="B877" t="s">
        <v>37</v>
      </c>
      <c r="C877" s="1">
        <v>302</v>
      </c>
      <c r="D877" s="1">
        <v>3218</v>
      </c>
      <c r="E877" s="97" t="s">
        <v>695</v>
      </c>
      <c r="F8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77" s="4">
        <v>40896</v>
      </c>
      <c r="H877" s="4">
        <v>40920</v>
      </c>
      <c r="I877" s="80">
        <f>All_2[[#This Row],[Filled]]-All_2[[#This Row],[Vacant]]</f>
        <v>24</v>
      </c>
      <c r="J877" t="s">
        <v>144</v>
      </c>
      <c r="K877" s="89"/>
      <c r="L877" s="89"/>
      <c r="N877" s="89"/>
      <c r="O877" s="89"/>
      <c r="P877" s="80"/>
      <c r="Q877" s="80"/>
      <c r="R877" s="80"/>
      <c r="S877" s="80" t="str">
        <f>IF(All_2[[#This Row],[M.O.Date]]&lt;&gt;"","no","Yes")</f>
        <v>no</v>
      </c>
      <c r="T877" s="80" t="str">
        <f ca="1">IF(All_2[[#This Row],[Length.of.Stay]]&gt;364,"Yes","no")</f>
        <v>no</v>
      </c>
      <c r="U877" s="4">
        <v>41152</v>
      </c>
      <c r="V877" s="80">
        <f ca="1">_xlfn.IFS(All_2[[#This Row],[M.O.Date]] = FALSE,TODAY()-All_2[[#This Row],[Filled]],All_2[[#This Row],[Extant]] = "no",All_2[[#This Row],[M.O.Date]] - All_2[[#This Row],[Filled]])</f>
        <v>232</v>
      </c>
      <c r="W877" t="s">
        <v>969</v>
      </c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>
        <f t="shared" si="26"/>
        <v>2012</v>
      </c>
      <c r="AS877" s="6">
        <f t="shared" si="27"/>
        <v>1</v>
      </c>
    </row>
    <row r="878" spans="1:45">
      <c r="A878" t="s">
        <v>1631</v>
      </c>
      <c r="B878" t="s">
        <v>832</v>
      </c>
      <c r="C878" s="1" t="s">
        <v>936</v>
      </c>
      <c r="E878" s="97" t="s">
        <v>833</v>
      </c>
      <c r="F8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78" s="4">
        <v>40877</v>
      </c>
      <c r="H878" s="4">
        <v>40909</v>
      </c>
      <c r="I878" s="80">
        <f>All_2[[#This Row],[Filled]]-All_2[[#This Row],[Vacant]]</f>
        <v>32</v>
      </c>
      <c r="N878" s="4"/>
      <c r="O878" s="4"/>
      <c r="P878" s="80"/>
      <c r="Q878" s="80"/>
      <c r="R878" s="80"/>
      <c r="S878" s="80" t="str">
        <f>IF(All_2[[#This Row],[M.O.Date]]&lt;&gt;"","no","Yes")</f>
        <v>no</v>
      </c>
      <c r="T878" s="80" t="str">
        <f ca="1">IF(All_2[[#This Row],[Length.of.Stay]]&gt;364,"Yes","no")</f>
        <v>Yes</v>
      </c>
      <c r="U878" s="4">
        <v>41458</v>
      </c>
      <c r="V878" s="80">
        <f ca="1">_xlfn.IFS(All_2[[#This Row],[M.O.Date]] = FALSE,TODAY()-All_2[[#This Row],[Filled]],All_2[[#This Row],[Extant]] = "no",All_2[[#This Row],[M.O.Date]] - All_2[[#This Row],[Filled]])</f>
        <v>549</v>
      </c>
      <c r="W878" t="s">
        <v>969</v>
      </c>
      <c r="X878" s="6"/>
      <c r="Y878" s="6">
        <v>1</v>
      </c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>
        <f t="shared" si="26"/>
        <v>2012</v>
      </c>
      <c r="AS878" s="6">
        <f t="shared" si="27"/>
        <v>1</v>
      </c>
    </row>
    <row r="879" spans="1:45">
      <c r="A879" t="s">
        <v>1421</v>
      </c>
      <c r="B879" t="s">
        <v>37</v>
      </c>
      <c r="C879" s="1">
        <v>202</v>
      </c>
      <c r="D879" s="1">
        <v>3210</v>
      </c>
      <c r="E879" s="97" t="s">
        <v>695</v>
      </c>
      <c r="F8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79" s="4">
        <v>40877</v>
      </c>
      <c r="H879" s="4">
        <v>40897</v>
      </c>
      <c r="I879" s="80">
        <f>All_2[[#This Row],[Filled]]-All_2[[#This Row],[Vacant]]</f>
        <v>20</v>
      </c>
      <c r="J879" t="s">
        <v>1033</v>
      </c>
      <c r="K879" s="89" t="s">
        <v>1032</v>
      </c>
      <c r="L879" s="89"/>
      <c r="N879" s="89"/>
      <c r="O879" s="89"/>
      <c r="P879" s="80"/>
      <c r="Q879" s="80"/>
      <c r="R879" s="80"/>
      <c r="S879" s="80" t="str">
        <f>IF(All_2[[#This Row],[M.O.Date]]&lt;&gt;"","no","Yes")</f>
        <v>no</v>
      </c>
      <c r="T879" s="80" t="str">
        <f ca="1">IF(All_2[[#This Row],[Length.of.Stay]]&gt;364,"Yes","no")</f>
        <v>Yes</v>
      </c>
      <c r="U879" s="4">
        <v>41279</v>
      </c>
      <c r="V879" s="80">
        <f ca="1">_xlfn.IFS(All_2[[#This Row],[M.O.Date]] = FALSE,TODAY()-All_2[[#This Row],[Filled]],All_2[[#This Row],[Extant]] = "no",All_2[[#This Row],[M.O.Date]] - All_2[[#This Row],[Filled]])</f>
        <v>382</v>
      </c>
      <c r="W879" t="s">
        <v>969</v>
      </c>
      <c r="X879" s="6"/>
      <c r="Y879" s="6"/>
      <c r="Z879" s="6">
        <v>1</v>
      </c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>
        <f t="shared" si="26"/>
        <v>2011</v>
      </c>
      <c r="AS879" s="6">
        <f t="shared" si="27"/>
        <v>12</v>
      </c>
    </row>
    <row r="880" spans="1:45">
      <c r="A880" t="s">
        <v>1630</v>
      </c>
      <c r="B880" t="s">
        <v>993</v>
      </c>
      <c r="C880" s="1">
        <v>202</v>
      </c>
      <c r="E880" s="97" t="s">
        <v>144</v>
      </c>
      <c r="F8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80" s="4">
        <v>40816</v>
      </c>
      <c r="H880" s="4">
        <v>40896</v>
      </c>
      <c r="I880" s="80">
        <f>All_2[[#This Row],[Filled]]-All_2[[#This Row],[Vacant]]</f>
        <v>80</v>
      </c>
      <c r="J880" t="s">
        <v>144</v>
      </c>
      <c r="N880" s="4"/>
      <c r="O880" s="4"/>
      <c r="P880" s="80"/>
      <c r="Q880" s="80"/>
      <c r="R880" s="80"/>
      <c r="S880" s="80" t="str">
        <f>IF(All_2[[#This Row],[M.O.Date]]&lt;&gt;"","no","Yes")</f>
        <v>no</v>
      </c>
      <c r="T880" s="80" t="str">
        <f ca="1">IF(All_2[[#This Row],[Length.of.Stay]]&gt;364,"Yes","no")</f>
        <v>no</v>
      </c>
      <c r="U880" s="4">
        <v>41121</v>
      </c>
      <c r="V880" s="80">
        <f ca="1">_xlfn.IFS(All_2[[#This Row],[M.O.Date]] = FALSE,TODAY()-All_2[[#This Row],[Filled]],All_2[[#This Row],[Extant]] = "no",All_2[[#This Row],[M.O.Date]] - All_2[[#This Row],[Filled]])</f>
        <v>225</v>
      </c>
      <c r="W880" t="s">
        <v>971</v>
      </c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>
        <f t="shared" si="26"/>
        <v>2011</v>
      </c>
      <c r="AS880" s="6">
        <f t="shared" si="27"/>
        <v>12</v>
      </c>
    </row>
    <row r="881" spans="1:45">
      <c r="A881" t="s">
        <v>1629</v>
      </c>
      <c r="B881" t="s">
        <v>37</v>
      </c>
      <c r="C881" s="1">
        <v>205</v>
      </c>
      <c r="D881" s="1">
        <v>3210</v>
      </c>
      <c r="E881" s="97" t="s">
        <v>695</v>
      </c>
      <c r="F8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81" s="4">
        <v>40877</v>
      </c>
      <c r="H881" s="4">
        <v>40892</v>
      </c>
      <c r="I881" s="80">
        <f>All_2[[#This Row],[Filled]]-All_2[[#This Row],[Vacant]]</f>
        <v>15</v>
      </c>
      <c r="J881" t="s">
        <v>144</v>
      </c>
      <c r="K881" s="89"/>
      <c r="L881" s="89"/>
      <c r="N881" s="89"/>
      <c r="O881" s="89"/>
      <c r="P881" s="80"/>
      <c r="Q881" s="80"/>
      <c r="R881" s="80"/>
      <c r="S881" s="80" t="str">
        <f>IF(All_2[[#This Row],[M.O.Date]]&lt;&gt;"","no","Yes")</f>
        <v>no</v>
      </c>
      <c r="T881" s="80" t="str">
        <f ca="1">IF(All_2[[#This Row],[Length.of.Stay]]&gt;364,"Yes","no")</f>
        <v>no</v>
      </c>
      <c r="U881" s="4">
        <v>41131</v>
      </c>
      <c r="V881" s="80">
        <f ca="1">_xlfn.IFS(All_2[[#This Row],[M.O.Date]] = FALSE,TODAY()-All_2[[#This Row],[Filled]],All_2[[#This Row],[Extant]] = "no",All_2[[#This Row],[M.O.Date]] - All_2[[#This Row],[Filled]])</f>
        <v>239</v>
      </c>
      <c r="W881" t="s">
        <v>980</v>
      </c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>
        <f t="shared" si="26"/>
        <v>2011</v>
      </c>
      <c r="AS881" s="6">
        <f t="shared" si="27"/>
        <v>12</v>
      </c>
    </row>
    <row r="882" spans="1:45">
      <c r="A882" t="s">
        <v>1628</v>
      </c>
      <c r="B882" t="s">
        <v>26</v>
      </c>
      <c r="C882" s="1">
        <v>316</v>
      </c>
      <c r="E882" s="97" t="s">
        <v>966</v>
      </c>
      <c r="F8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82" s="4">
        <v>40816</v>
      </c>
      <c r="H882" s="4">
        <v>40878</v>
      </c>
      <c r="I882" s="80">
        <f>All_2[[#This Row],[Filled]]-All_2[[#This Row],[Vacant]]</f>
        <v>62</v>
      </c>
      <c r="J882" t="s">
        <v>144</v>
      </c>
      <c r="P882" s="80"/>
      <c r="Q882" s="80"/>
      <c r="R882" s="80"/>
      <c r="S882" s="80" t="str">
        <f>IF(All_2[[#This Row],[M.O.Date]]&lt;&gt;"","no","Yes")</f>
        <v>Yes</v>
      </c>
      <c r="T882" s="80" t="str">
        <f ca="1">IF(All_2[[#This Row],[Length.of.Stay]]&gt;364,"Yes","no")</f>
        <v>Yes</v>
      </c>
      <c r="V882" s="80">
        <f ca="1">_xlfn.IFS(All_2[[#This Row],[M.O.Date]] = FALSE,TODAY()-All_2[[#This Row],[Filled]],All_2[[#This Row],[Extant]] = "no",All_2[[#This Row],[M.O.Date]] - All_2[[#This Row],[Filled]])</f>
        <v>2983</v>
      </c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>
        <v>1</v>
      </c>
      <c r="AI882" s="6"/>
      <c r="AJ882" s="6"/>
      <c r="AK882" s="6"/>
      <c r="AL882" s="6"/>
      <c r="AM882" s="6"/>
      <c r="AN882" s="6"/>
      <c r="AO882" s="6">
        <v>1</v>
      </c>
      <c r="AP882" s="6"/>
      <c r="AQ882" s="6"/>
      <c r="AR882" s="6">
        <f t="shared" si="26"/>
        <v>2011</v>
      </c>
      <c r="AS882" s="6">
        <f t="shared" si="27"/>
        <v>12</v>
      </c>
    </row>
    <row r="883" spans="1:45">
      <c r="A883" t="s">
        <v>1627</v>
      </c>
      <c r="B883" t="s">
        <v>26</v>
      </c>
      <c r="C883" s="1">
        <v>222</v>
      </c>
      <c r="E883" s="97" t="s">
        <v>966</v>
      </c>
      <c r="F8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83" s="4">
        <v>40847</v>
      </c>
      <c r="H883" s="4">
        <v>40878</v>
      </c>
      <c r="I883" s="80">
        <f>All_2[[#This Row],[Filled]]-All_2[[#This Row],[Vacant]]</f>
        <v>31</v>
      </c>
      <c r="J883" t="s">
        <v>144</v>
      </c>
      <c r="P883" s="80"/>
      <c r="Q883" s="80"/>
      <c r="R883" s="80"/>
      <c r="S883" s="80" t="str">
        <f>IF(All_2[[#This Row],[M.O.Date]]&lt;&gt;"","no","Yes")</f>
        <v>no</v>
      </c>
      <c r="T883" s="80" t="str">
        <f ca="1">IF(All_2[[#This Row],[Length.of.Stay]]&gt;364,"Yes","no")</f>
        <v>Yes</v>
      </c>
      <c r="U883" s="4">
        <v>41364</v>
      </c>
      <c r="V883" s="80">
        <f ca="1">_xlfn.IFS(All_2[[#This Row],[M.O.Date]] = FALSE,TODAY()-All_2[[#This Row],[Filled]],All_2[[#This Row],[Extant]] = "no",All_2[[#This Row],[M.O.Date]] - All_2[[#This Row],[Filled]])</f>
        <v>486</v>
      </c>
      <c r="W883" t="s">
        <v>1123</v>
      </c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>
        <f t="shared" si="26"/>
        <v>2011</v>
      </c>
      <c r="AS883" s="6">
        <f t="shared" si="27"/>
        <v>12</v>
      </c>
    </row>
    <row r="884" spans="1:45">
      <c r="A884" t="s">
        <v>1626</v>
      </c>
      <c r="B884" t="s">
        <v>832</v>
      </c>
      <c r="C884" s="1" t="s">
        <v>932</v>
      </c>
      <c r="E884" s="97" t="s">
        <v>718</v>
      </c>
      <c r="F8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84" s="4">
        <v>40847</v>
      </c>
      <c r="H884" s="4">
        <v>40878</v>
      </c>
      <c r="I884" s="80">
        <f>All_2[[#This Row],[Filled]]-All_2[[#This Row],[Vacant]]</f>
        <v>31</v>
      </c>
      <c r="J884" t="s">
        <v>1033</v>
      </c>
      <c r="K884" t="s">
        <v>143</v>
      </c>
      <c r="L884" t="s">
        <v>1416</v>
      </c>
      <c r="M884" t="s">
        <v>1415</v>
      </c>
      <c r="N884" s="4"/>
      <c r="O884" s="4">
        <v>40836</v>
      </c>
      <c r="P884" s="80">
        <f>All_2[[#This Row],[Filled]] - All_2[[#This Row],[Interview.Date]]</f>
        <v>42</v>
      </c>
      <c r="Q884" s="80"/>
      <c r="R884" s="80">
        <f>All_2[[#This Row],[Days]] - All_2[[#This Row],[Interview.to.Move.in]]</f>
        <v>-11</v>
      </c>
      <c r="S884" s="80" t="str">
        <f>IF(All_2[[#This Row],[M.O.Date]]&lt;&gt;"","no","Yes")</f>
        <v>no</v>
      </c>
      <c r="T884" s="80" t="str">
        <f ca="1">IF(All_2[[#This Row],[Length.of.Stay]]&gt;364,"Yes","no")</f>
        <v>Yes</v>
      </c>
      <c r="U884" s="4">
        <v>41973</v>
      </c>
      <c r="V884" s="80">
        <f ca="1">_xlfn.IFS(All_2[[#This Row],[M.O.Date]] = FALSE,TODAY()-All_2[[#This Row],[Filled]],All_2[[#This Row],[Extant]] = "no",All_2[[#This Row],[M.O.Date]] - All_2[[#This Row],[Filled]])</f>
        <v>1095</v>
      </c>
      <c r="W884" t="s">
        <v>971</v>
      </c>
      <c r="X884" s="6"/>
      <c r="Y884" s="6"/>
      <c r="Z884" s="6"/>
      <c r="AA884" s="6"/>
      <c r="AB884" s="6"/>
      <c r="AC884" s="6"/>
      <c r="AD884" s="6"/>
      <c r="AE884" s="6">
        <v>1</v>
      </c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>
        <f t="shared" si="26"/>
        <v>2011</v>
      </c>
      <c r="AS884" s="6">
        <f t="shared" si="27"/>
        <v>12</v>
      </c>
    </row>
    <row r="885" spans="1:45">
      <c r="A885" t="s">
        <v>1625</v>
      </c>
      <c r="B885" t="s">
        <v>1151</v>
      </c>
      <c r="C885" s="1">
        <v>107</v>
      </c>
      <c r="E885" s="97" t="s">
        <v>833</v>
      </c>
      <c r="F885" s="80" t="s">
        <v>1150</v>
      </c>
      <c r="G885" s="4">
        <v>40847</v>
      </c>
      <c r="H885" s="4">
        <v>40878</v>
      </c>
      <c r="I885" s="80">
        <f>All_2[[#This Row],[Filled]]-All_2[[#This Row],[Vacant]]</f>
        <v>31</v>
      </c>
      <c r="J885" t="s">
        <v>144</v>
      </c>
      <c r="P885" s="80"/>
      <c r="Q885" s="80"/>
      <c r="R885" s="80"/>
      <c r="S885" s="80" t="str">
        <f>IF(All_2[[#This Row],[M.O.Date]]&lt;&gt;"","no","Yes")</f>
        <v>no</v>
      </c>
      <c r="T885" s="80" t="str">
        <f ca="1">IF(All_2[[#This Row],[Length.of.Stay]]&gt;364,"Yes","no")</f>
        <v>Yes</v>
      </c>
      <c r="U885" s="4">
        <v>41568</v>
      </c>
      <c r="V885" s="80">
        <f ca="1">_xlfn.IFS(All_2[[#This Row],[M.O.Date]] = FALSE,TODAY()-All_2[[#This Row],[Filled]],All_2[[#This Row],[Extant]] = "no",All_2[[#This Row],[M.O.Date]] - All_2[[#This Row],[Filled]])</f>
        <v>690</v>
      </c>
      <c r="W885" t="s">
        <v>1123</v>
      </c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>
        <f t="shared" si="26"/>
        <v>2011</v>
      </c>
      <c r="AS885" s="6">
        <f t="shared" si="27"/>
        <v>12</v>
      </c>
    </row>
    <row r="886" spans="1:45">
      <c r="A886" t="s">
        <v>1624</v>
      </c>
      <c r="B886" t="s">
        <v>821</v>
      </c>
      <c r="C886" s="1">
        <v>1467</v>
      </c>
      <c r="E886" s="97" t="s">
        <v>833</v>
      </c>
      <c r="F8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86" s="4">
        <v>40801</v>
      </c>
      <c r="H886" s="4">
        <v>40868</v>
      </c>
      <c r="I886" s="80">
        <f>All_2[[#This Row],[Filled]]-All_2[[#This Row],[Vacant]]</f>
        <v>67</v>
      </c>
      <c r="J886" t="s">
        <v>144</v>
      </c>
      <c r="N886" s="4"/>
      <c r="O886" s="4"/>
      <c r="P886" s="80"/>
      <c r="Q886" s="80"/>
      <c r="R886" s="80"/>
      <c r="S886" s="80" t="str">
        <f>IF(All_2[[#This Row],[M.O.Date]]&lt;&gt;"","no","Yes")</f>
        <v>Yes</v>
      </c>
      <c r="T886" s="80" t="str">
        <f ca="1">IF(All_2[[#This Row],[Length.of.Stay]]&gt;364,"Yes","no")</f>
        <v>Yes</v>
      </c>
      <c r="V886" s="80">
        <f ca="1">_xlfn.IFS(All_2[[#This Row],[M.O.Date]] = FALSE,TODAY()-All_2[[#This Row],[Filled]],All_2[[#This Row],[Extant]] = "no",All_2[[#This Row],[M.O.Date]] - All_2[[#This Row],[Filled]])</f>
        <v>2993</v>
      </c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>
        <v>1</v>
      </c>
      <c r="AJ886" s="6"/>
      <c r="AK886" s="6"/>
      <c r="AL886" s="6"/>
      <c r="AM886" s="6"/>
      <c r="AN886" s="6"/>
      <c r="AO886" s="6">
        <v>1</v>
      </c>
      <c r="AP886" s="6"/>
      <c r="AQ886" s="6"/>
      <c r="AR886" s="6">
        <f t="shared" si="26"/>
        <v>2011</v>
      </c>
      <c r="AS886" s="6">
        <f t="shared" si="27"/>
        <v>11</v>
      </c>
    </row>
    <row r="887" spans="1:45">
      <c r="A887" t="s">
        <v>1623</v>
      </c>
      <c r="B887" t="s">
        <v>37</v>
      </c>
      <c r="C887" s="1">
        <v>304</v>
      </c>
      <c r="D887" s="1">
        <v>3210</v>
      </c>
      <c r="E887" s="97" t="s">
        <v>695</v>
      </c>
      <c r="F8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87" s="4">
        <v>40847</v>
      </c>
      <c r="H887" s="4">
        <v>40862</v>
      </c>
      <c r="I887" s="80">
        <f>All_2[[#This Row],[Filled]]-All_2[[#This Row],[Vacant]]</f>
        <v>15</v>
      </c>
      <c r="J887" t="s">
        <v>144</v>
      </c>
      <c r="K887" s="89"/>
      <c r="L887" s="89"/>
      <c r="N887" s="89"/>
      <c r="O887" s="89"/>
      <c r="P887" s="80"/>
      <c r="Q887" s="80"/>
      <c r="R887" s="80"/>
      <c r="S887" s="80" t="str">
        <f>IF(All_2[[#This Row],[M.O.Date]]&lt;&gt;"","no","Yes")</f>
        <v>no</v>
      </c>
      <c r="T887" s="80" t="str">
        <f ca="1">IF(All_2[[#This Row],[Length.of.Stay]]&gt;364,"Yes","no")</f>
        <v>no</v>
      </c>
      <c r="U887" s="4">
        <v>40968</v>
      </c>
      <c r="V887" s="80">
        <f ca="1">_xlfn.IFS(All_2[[#This Row],[M.O.Date]] = FALSE,TODAY()-All_2[[#This Row],[Filled]],All_2[[#This Row],[Extant]] = "no",All_2[[#This Row],[M.O.Date]] - All_2[[#This Row],[Filled]])</f>
        <v>106</v>
      </c>
      <c r="W887" t="s">
        <v>971</v>
      </c>
      <c r="X887" s="6"/>
      <c r="Y887" s="6">
        <v>1</v>
      </c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>
        <f t="shared" si="26"/>
        <v>2011</v>
      </c>
      <c r="AS887" s="6">
        <f t="shared" si="27"/>
        <v>11</v>
      </c>
    </row>
    <row r="888" spans="1:45">
      <c r="A888" t="s">
        <v>1622</v>
      </c>
      <c r="B888" t="s">
        <v>832</v>
      </c>
      <c r="C888" s="1" t="s">
        <v>961</v>
      </c>
      <c r="E888" s="97" t="s">
        <v>718</v>
      </c>
      <c r="F8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88" s="4">
        <v>40770</v>
      </c>
      <c r="H888" s="4">
        <v>40862</v>
      </c>
      <c r="I888" s="80">
        <f>All_2[[#This Row],[Filled]]-All_2[[#This Row],[Vacant]]</f>
        <v>92</v>
      </c>
      <c r="J888" t="s">
        <v>1033</v>
      </c>
      <c r="K888" t="s">
        <v>143</v>
      </c>
      <c r="L888" t="s">
        <v>1416</v>
      </c>
      <c r="M888" t="s">
        <v>1415</v>
      </c>
      <c r="N888" s="4"/>
      <c r="O888" s="4">
        <v>40780</v>
      </c>
      <c r="P888" s="80">
        <f>All_2[[#This Row],[Filled]] - All_2[[#This Row],[Interview.Date]]</f>
        <v>82</v>
      </c>
      <c r="Q888" s="80"/>
      <c r="R888" s="80">
        <f>All_2[[#This Row],[Days]] - All_2[[#This Row],[Interview.to.Move.in]]</f>
        <v>10</v>
      </c>
      <c r="S888" s="80" t="str">
        <f>IF(All_2[[#This Row],[M.O.Date]]&lt;&gt;"","no","Yes")</f>
        <v>no</v>
      </c>
      <c r="T888" s="80" t="str">
        <f ca="1">IF(All_2[[#This Row],[Length.of.Stay]]&gt;364,"Yes","no")</f>
        <v>Yes</v>
      </c>
      <c r="U888" s="4">
        <v>42185</v>
      </c>
      <c r="V888" s="80">
        <f ca="1">_xlfn.IFS(All_2[[#This Row],[M.O.Date]] = FALSE,TODAY()-All_2[[#This Row],[Filled]],All_2[[#This Row],[Extant]] = "no",All_2[[#This Row],[M.O.Date]] - All_2[[#This Row],[Filled]])</f>
        <v>1323</v>
      </c>
      <c r="W888" t="s">
        <v>980</v>
      </c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>
        <f t="shared" si="26"/>
        <v>2011</v>
      </c>
      <c r="AS888" s="6">
        <f t="shared" si="27"/>
        <v>11</v>
      </c>
    </row>
    <row r="889" spans="1:45">
      <c r="A889" t="s">
        <v>1621</v>
      </c>
      <c r="B889" t="s">
        <v>832</v>
      </c>
      <c r="C889" s="1" t="s">
        <v>942</v>
      </c>
      <c r="E889" s="97" t="s">
        <v>718</v>
      </c>
      <c r="F8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89" s="4">
        <v>40816</v>
      </c>
      <c r="H889" s="4">
        <v>40862</v>
      </c>
      <c r="I889" s="80">
        <f>All_2[[#This Row],[Filled]]-All_2[[#This Row],[Vacant]]</f>
        <v>46</v>
      </c>
      <c r="N889" s="4"/>
      <c r="O889" s="4"/>
      <c r="P889" s="80"/>
      <c r="Q889" s="80"/>
      <c r="R889" s="80"/>
      <c r="S889" s="80" t="str">
        <f>IF(All_2[[#This Row],[M.O.Date]]&lt;&gt;"","no","Yes")</f>
        <v>no</v>
      </c>
      <c r="T889" s="80" t="str">
        <f ca="1">IF(All_2[[#This Row],[Length.of.Stay]]&gt;364,"Yes","no")</f>
        <v>no</v>
      </c>
      <c r="U889" s="4">
        <v>41029</v>
      </c>
      <c r="V889" s="80">
        <f ca="1">_xlfn.IFS(All_2[[#This Row],[M.O.Date]] = FALSE,TODAY()-All_2[[#This Row],[Filled]],All_2[[#This Row],[Extant]] = "no",All_2[[#This Row],[M.O.Date]] - All_2[[#This Row],[Filled]])</f>
        <v>167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>
        <f t="shared" si="26"/>
        <v>2011</v>
      </c>
      <c r="AS889" s="6">
        <f t="shared" si="27"/>
        <v>11</v>
      </c>
    </row>
    <row r="890" spans="1:45">
      <c r="A890" t="s">
        <v>1620</v>
      </c>
      <c r="B890" t="s">
        <v>832</v>
      </c>
      <c r="C890" s="1" t="s">
        <v>928</v>
      </c>
      <c r="E890" s="97" t="s">
        <v>833</v>
      </c>
      <c r="F8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90" s="4">
        <v>40816</v>
      </c>
      <c r="H890" s="4">
        <v>40854</v>
      </c>
      <c r="I890" s="80">
        <f>All_2[[#This Row],[Filled]]-All_2[[#This Row],[Vacant]]</f>
        <v>38</v>
      </c>
      <c r="N890" s="4"/>
      <c r="O890" s="4"/>
      <c r="P890" s="80"/>
      <c r="Q890" s="80"/>
      <c r="R890" s="80"/>
      <c r="S890" s="80" t="str">
        <f>IF(All_2[[#This Row],[M.O.Date]]&lt;&gt;"","no","Yes")</f>
        <v>Yes</v>
      </c>
      <c r="T890" s="80" t="str">
        <f ca="1">IF(All_2[[#This Row],[Length.of.Stay]]&gt;364,"Yes","no")</f>
        <v>Yes</v>
      </c>
      <c r="V890" s="80">
        <f ca="1">_xlfn.IFS(All_2[[#This Row],[M.O.Date]] = FALSE,TODAY()-All_2[[#This Row],[Filled]],All_2[[#This Row],[Extant]] = "no",All_2[[#This Row],[M.O.Date]] - All_2[[#This Row],[Filled]])</f>
        <v>3007</v>
      </c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>
        <v>1</v>
      </c>
      <c r="AJ890" s="6"/>
      <c r="AK890" s="6"/>
      <c r="AL890" s="6"/>
      <c r="AM890" s="6">
        <v>1</v>
      </c>
      <c r="AN890" s="6"/>
      <c r="AO890" s="6"/>
      <c r="AP890" s="6"/>
      <c r="AQ890" s="6"/>
      <c r="AR890" s="6">
        <f t="shared" si="26"/>
        <v>2011</v>
      </c>
      <c r="AS890" s="6">
        <f t="shared" si="27"/>
        <v>11</v>
      </c>
    </row>
    <row r="891" spans="1:45">
      <c r="A891" t="s">
        <v>1619</v>
      </c>
      <c r="B891" t="s">
        <v>37</v>
      </c>
      <c r="C891" s="1">
        <v>306</v>
      </c>
      <c r="D891" s="1">
        <v>3210</v>
      </c>
      <c r="E891" s="97" t="s">
        <v>695</v>
      </c>
      <c r="F8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91" s="4">
        <v>40847</v>
      </c>
      <c r="H891" s="4">
        <v>40853</v>
      </c>
      <c r="I891" s="80">
        <f>All_2[[#This Row],[Filled]]-All_2[[#This Row],[Vacant]]</f>
        <v>6</v>
      </c>
      <c r="J891" t="s">
        <v>144</v>
      </c>
      <c r="K891" s="89"/>
      <c r="L891" s="89"/>
      <c r="N891" s="89"/>
      <c r="O891" s="89"/>
      <c r="P891" s="80"/>
      <c r="Q891" s="80"/>
      <c r="R891" s="80"/>
      <c r="S891" s="80" t="str">
        <f>IF(All_2[[#This Row],[M.O.Date]]&lt;&gt;"","no","Yes")</f>
        <v>no</v>
      </c>
      <c r="T891" s="80" t="str">
        <f ca="1">IF(All_2[[#This Row],[Length.of.Stay]]&gt;364,"Yes","no")</f>
        <v>no</v>
      </c>
      <c r="U891" s="4">
        <v>40968</v>
      </c>
      <c r="V891" s="80">
        <f ca="1">_xlfn.IFS(All_2[[#This Row],[M.O.Date]] = FALSE,TODAY()-All_2[[#This Row],[Filled]],All_2[[#This Row],[Extant]] = "no",All_2[[#This Row],[M.O.Date]] - All_2[[#This Row],[Filled]])</f>
        <v>115</v>
      </c>
      <c r="W891" t="s">
        <v>144</v>
      </c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>
        <f t="shared" si="26"/>
        <v>2011</v>
      </c>
      <c r="AS891" s="6">
        <f t="shared" si="27"/>
        <v>11</v>
      </c>
    </row>
    <row r="892" spans="1:45">
      <c r="A892" t="s">
        <v>1618</v>
      </c>
      <c r="B892" t="s">
        <v>830</v>
      </c>
      <c r="C892" s="1">
        <v>414</v>
      </c>
      <c r="E892" s="97" t="s">
        <v>144</v>
      </c>
      <c r="F8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92" s="4">
        <v>40757</v>
      </c>
      <c r="H892" s="4">
        <v>40850</v>
      </c>
      <c r="I892" s="80">
        <f>All_2[[#This Row],[Filled]]-All_2[[#This Row],[Vacant]]</f>
        <v>93</v>
      </c>
      <c r="J892" t="s">
        <v>144</v>
      </c>
      <c r="N892" s="4"/>
      <c r="O892" s="4"/>
      <c r="P892" s="80"/>
      <c r="Q892" s="80"/>
      <c r="R892" s="80"/>
      <c r="S892" s="80" t="str">
        <f>IF(All_2[[#This Row],[M.O.Date]]&lt;&gt;"","no","Yes")</f>
        <v>no</v>
      </c>
      <c r="T892" s="80" t="str">
        <f ca="1">IF(All_2[[#This Row],[Length.of.Stay]]&gt;364,"Yes","no")</f>
        <v>Yes</v>
      </c>
      <c r="U892" s="4">
        <v>41425</v>
      </c>
      <c r="V892" s="80">
        <f ca="1">_xlfn.IFS(All_2[[#This Row],[M.O.Date]] = FALSE,TODAY()-All_2[[#This Row],[Filled]],All_2[[#This Row],[Extant]] = "no",All_2[[#This Row],[M.O.Date]] - All_2[[#This Row],[Filled]])</f>
        <v>575</v>
      </c>
      <c r="W892" t="s">
        <v>969</v>
      </c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>
        <f t="shared" si="26"/>
        <v>2011</v>
      </c>
      <c r="AS892" s="6">
        <f t="shared" si="27"/>
        <v>11</v>
      </c>
    </row>
    <row r="893" spans="1:45">
      <c r="A893" t="s">
        <v>1617</v>
      </c>
      <c r="B893" t="s">
        <v>26</v>
      </c>
      <c r="C893" s="1">
        <v>213</v>
      </c>
      <c r="E893" s="97" t="s">
        <v>966</v>
      </c>
      <c r="F8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93" s="4">
        <v>40816</v>
      </c>
      <c r="H893" s="4">
        <v>40848</v>
      </c>
      <c r="I893" s="80">
        <f>All_2[[#This Row],[Filled]]-All_2[[#This Row],[Vacant]]</f>
        <v>32</v>
      </c>
      <c r="J893" t="s">
        <v>144</v>
      </c>
      <c r="P893" s="80"/>
      <c r="Q893" s="80"/>
      <c r="R893" s="80"/>
      <c r="S893" s="80" t="str">
        <f>IF(All_2[[#This Row],[M.O.Date]]&lt;&gt;"","no","Yes")</f>
        <v>no</v>
      </c>
      <c r="T893" s="80" t="str">
        <f ca="1">IF(All_2[[#This Row],[Length.of.Stay]]&gt;364,"Yes","no")</f>
        <v>Yes</v>
      </c>
      <c r="U893" s="4">
        <v>41578</v>
      </c>
      <c r="V893" s="80">
        <f ca="1">_xlfn.IFS(All_2[[#This Row],[M.O.Date]] = FALSE,TODAY()-All_2[[#This Row],[Filled]],All_2[[#This Row],[Extant]] = "no",All_2[[#This Row],[M.O.Date]] - All_2[[#This Row],[Filled]])</f>
        <v>730</v>
      </c>
      <c r="W893" t="s">
        <v>980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>
        <f t="shared" si="26"/>
        <v>2011</v>
      </c>
      <c r="AS893" s="6">
        <f t="shared" si="27"/>
        <v>11</v>
      </c>
    </row>
    <row r="894" spans="1:45">
      <c r="A894" t="s">
        <v>1616</v>
      </c>
      <c r="B894" t="s">
        <v>37</v>
      </c>
      <c r="C894" s="1">
        <v>203</v>
      </c>
      <c r="D894" s="1">
        <v>3210</v>
      </c>
      <c r="E894" s="97" t="s">
        <v>695</v>
      </c>
      <c r="F8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894" s="4">
        <v>40816</v>
      </c>
      <c r="H894" s="4">
        <v>40848</v>
      </c>
      <c r="I894" s="80">
        <f>All_2[[#This Row],[Filled]]-All_2[[#This Row],[Vacant]]</f>
        <v>32</v>
      </c>
      <c r="J894" t="s">
        <v>144</v>
      </c>
      <c r="K894" s="89"/>
      <c r="L894" s="89"/>
      <c r="N894" s="89"/>
      <c r="O894" s="89"/>
      <c r="P894" s="80"/>
      <c r="Q894" s="80"/>
      <c r="R894" s="80"/>
      <c r="S894" s="80" t="str">
        <f>IF(All_2[[#This Row],[M.O.Date]]&lt;&gt;"","no","Yes")</f>
        <v>no</v>
      </c>
      <c r="T894" s="80" t="str">
        <f ca="1">IF(All_2[[#This Row],[Length.of.Stay]]&gt;364,"Yes","no")</f>
        <v>Yes</v>
      </c>
      <c r="U894" s="4">
        <v>41333</v>
      </c>
      <c r="V894" s="80">
        <f ca="1">_xlfn.IFS(All_2[[#This Row],[M.O.Date]] = FALSE,TODAY()-All_2[[#This Row],[Filled]],All_2[[#This Row],[Extant]] = "no",All_2[[#This Row],[M.O.Date]] - All_2[[#This Row],[Filled]])</f>
        <v>485</v>
      </c>
      <c r="W894" t="s">
        <v>971</v>
      </c>
      <c r="X894" s="6"/>
      <c r="Y894" s="6">
        <v>1</v>
      </c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>
        <f t="shared" si="26"/>
        <v>2011</v>
      </c>
      <c r="AS894" s="6">
        <f t="shared" si="27"/>
        <v>11</v>
      </c>
    </row>
    <row r="895" spans="1:45">
      <c r="A895" t="s">
        <v>1615</v>
      </c>
      <c r="B895" t="s">
        <v>830</v>
      </c>
      <c r="C895" s="1">
        <v>314</v>
      </c>
      <c r="E895" s="97" t="s">
        <v>144</v>
      </c>
      <c r="F8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95" s="4">
        <v>40787</v>
      </c>
      <c r="H895" s="4">
        <v>40848</v>
      </c>
      <c r="I895" s="80">
        <f>All_2[[#This Row],[Filled]]-All_2[[#This Row],[Vacant]]</f>
        <v>61</v>
      </c>
      <c r="J895" t="s">
        <v>144</v>
      </c>
      <c r="N895" s="4"/>
      <c r="O895" s="4"/>
      <c r="P895" s="80"/>
      <c r="Q895" s="80"/>
      <c r="R895" s="80"/>
      <c r="S895" s="80" t="str">
        <f>IF(All_2[[#This Row],[M.O.Date]]&lt;&gt;"","no","Yes")</f>
        <v>no</v>
      </c>
      <c r="T895" s="80" t="str">
        <f ca="1">IF(All_2[[#This Row],[Length.of.Stay]]&gt;364,"Yes","no")</f>
        <v>Yes</v>
      </c>
      <c r="U895" s="4">
        <v>41305</v>
      </c>
      <c r="V895" s="80">
        <f ca="1">_xlfn.IFS(All_2[[#This Row],[M.O.Date]] = FALSE,TODAY()-All_2[[#This Row],[Filled]],All_2[[#This Row],[Extant]] = "no",All_2[[#This Row],[M.O.Date]] - All_2[[#This Row],[Filled]])</f>
        <v>457</v>
      </c>
      <c r="W895" t="s">
        <v>980</v>
      </c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>
        <f t="shared" si="26"/>
        <v>2011</v>
      </c>
      <c r="AS895" s="6">
        <f t="shared" si="27"/>
        <v>11</v>
      </c>
    </row>
    <row r="896" spans="1:45">
      <c r="A896" t="s">
        <v>1614</v>
      </c>
      <c r="B896" t="s">
        <v>993</v>
      </c>
      <c r="C896" s="1">
        <v>211</v>
      </c>
      <c r="E896" s="97" t="s">
        <v>144</v>
      </c>
      <c r="F8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896" s="4">
        <v>40816</v>
      </c>
      <c r="H896" s="4">
        <v>40844</v>
      </c>
      <c r="I896" s="80">
        <f>All_2[[#This Row],[Filled]]-All_2[[#This Row],[Vacant]]</f>
        <v>28</v>
      </c>
      <c r="J896" t="s">
        <v>144</v>
      </c>
      <c r="N896" s="4"/>
      <c r="O896" s="4"/>
      <c r="P896" s="80"/>
      <c r="Q896" s="80"/>
      <c r="R896" s="80"/>
      <c r="S896" s="80" t="str">
        <f>IF(All_2[[#This Row],[M.O.Date]]&lt;&gt;"","no","Yes")</f>
        <v>no</v>
      </c>
      <c r="T896" s="80" t="str">
        <f ca="1">IF(All_2[[#This Row],[Length.of.Stay]]&gt;364,"Yes","no")</f>
        <v>Yes</v>
      </c>
      <c r="U896" s="4">
        <v>41305</v>
      </c>
      <c r="V896" s="80">
        <f ca="1">_xlfn.IFS(All_2[[#This Row],[M.O.Date]] = FALSE,TODAY()-All_2[[#This Row],[Filled]],All_2[[#This Row],[Extant]] = "no",All_2[[#This Row],[M.O.Date]] - All_2[[#This Row],[Filled]])</f>
        <v>461</v>
      </c>
      <c r="W896" t="s">
        <v>1003</v>
      </c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>
        <f t="shared" si="26"/>
        <v>2011</v>
      </c>
      <c r="AS896" s="6">
        <f t="shared" si="27"/>
        <v>10</v>
      </c>
    </row>
    <row r="897" spans="1:45">
      <c r="A897" t="s">
        <v>1613</v>
      </c>
      <c r="B897" t="s">
        <v>1151</v>
      </c>
      <c r="C897" s="1">
        <v>114</v>
      </c>
      <c r="E897" s="97" t="s">
        <v>718</v>
      </c>
      <c r="F897" s="80" t="s">
        <v>1150</v>
      </c>
      <c r="G897" s="4">
        <v>40809</v>
      </c>
      <c r="H897" s="4">
        <v>40827</v>
      </c>
      <c r="I897" s="80">
        <f>All_2[[#This Row],[Filled]]-All_2[[#This Row],[Vacant]]</f>
        <v>18</v>
      </c>
      <c r="J897" t="s">
        <v>144</v>
      </c>
      <c r="P897" s="80"/>
      <c r="Q897" s="80"/>
      <c r="R897" s="80"/>
      <c r="S897" s="80" t="str">
        <f>IF(All_2[[#This Row],[M.O.Date]]&lt;&gt;"","no","Yes")</f>
        <v>no</v>
      </c>
      <c r="T897" s="80" t="str">
        <f ca="1">IF(All_2[[#This Row],[Length.of.Stay]]&gt;364,"Yes","no")</f>
        <v>no</v>
      </c>
      <c r="U897" s="4">
        <v>40998</v>
      </c>
      <c r="V897" s="80">
        <f ca="1">_xlfn.IFS(All_2[[#This Row],[M.O.Date]] = FALSE,TODAY()-All_2[[#This Row],[Filled]],All_2[[#This Row],[Extant]] = "no",All_2[[#This Row],[M.O.Date]] - All_2[[#This Row],[Filled]])</f>
        <v>171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>
        <f t="shared" si="26"/>
        <v>2011</v>
      </c>
      <c r="AS897" s="6">
        <f t="shared" si="27"/>
        <v>10</v>
      </c>
    </row>
    <row r="898" spans="1:45">
      <c r="A898" t="s">
        <v>1612</v>
      </c>
      <c r="B898" t="s">
        <v>832</v>
      </c>
      <c r="C898" s="1" t="s">
        <v>959</v>
      </c>
      <c r="E898" s="97" t="s">
        <v>718</v>
      </c>
      <c r="F8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98" s="4">
        <v>40786</v>
      </c>
      <c r="H898" s="4">
        <v>40820</v>
      </c>
      <c r="I898" s="80">
        <f>All_2[[#This Row],[Filled]]-All_2[[#This Row],[Vacant]]</f>
        <v>34</v>
      </c>
      <c r="N898" s="4"/>
      <c r="O898" s="4"/>
      <c r="P898" s="80"/>
      <c r="Q898" s="80"/>
      <c r="R898" s="80"/>
      <c r="S898" s="80" t="str">
        <f>IF(All_2[[#This Row],[M.O.Date]]&lt;&gt;"","no","Yes")</f>
        <v>no</v>
      </c>
      <c r="T898" s="80" t="str">
        <f ca="1">IF(All_2[[#This Row],[Length.of.Stay]]&gt;364,"Yes","no")</f>
        <v>Yes</v>
      </c>
      <c r="U898" s="4">
        <v>42094</v>
      </c>
      <c r="V898" s="80">
        <f ca="1">_xlfn.IFS(All_2[[#This Row],[M.O.Date]] = FALSE,TODAY()-All_2[[#This Row],[Filled]],All_2[[#This Row],[Extant]] = "no",All_2[[#This Row],[M.O.Date]] - All_2[[#This Row],[Filled]])</f>
        <v>1274</v>
      </c>
      <c r="W898" t="s">
        <v>980</v>
      </c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>
        <f t="shared" ref="AR898:AR961" si="28">YEAR(H898)</f>
        <v>2011</v>
      </c>
      <c r="AS898" s="6">
        <f t="shared" ref="AS898:AS961" si="29">MONTH(H898)</f>
        <v>10</v>
      </c>
    </row>
    <row r="899" spans="1:45">
      <c r="A899" t="s">
        <v>1611</v>
      </c>
      <c r="B899" t="s">
        <v>821</v>
      </c>
      <c r="C899" s="1">
        <v>1507</v>
      </c>
      <c r="E899" s="97" t="s">
        <v>946</v>
      </c>
      <c r="F8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899" s="4">
        <v>40787</v>
      </c>
      <c r="H899" s="4">
        <v>40816</v>
      </c>
      <c r="I899" s="80">
        <f>All_2[[#This Row],[Filled]]-All_2[[#This Row],[Vacant]]</f>
        <v>29</v>
      </c>
      <c r="J899" t="s">
        <v>144</v>
      </c>
      <c r="N899" s="4"/>
      <c r="O899" s="4"/>
      <c r="P899" s="80"/>
      <c r="Q899" s="80"/>
      <c r="R899" s="80"/>
      <c r="S899" s="80" t="str">
        <f>IF(All_2[[#This Row],[M.O.Date]]&lt;&gt;"","no","Yes")</f>
        <v>no</v>
      </c>
      <c r="T899" s="80" t="str">
        <f ca="1">IF(All_2[[#This Row],[Length.of.Stay]]&gt;364,"Yes","no")</f>
        <v>Yes</v>
      </c>
      <c r="U899" s="4">
        <v>41547</v>
      </c>
      <c r="V899" s="80">
        <f ca="1">_xlfn.IFS(All_2[[#This Row],[M.O.Date]] = FALSE,TODAY()-All_2[[#This Row],[Filled]],All_2[[#This Row],[Extant]] = "no",All_2[[#This Row],[M.O.Date]] - All_2[[#This Row],[Filled]])</f>
        <v>731</v>
      </c>
      <c r="W899" t="s">
        <v>969</v>
      </c>
      <c r="X899" s="6"/>
      <c r="Y899" s="6"/>
      <c r="Z899" s="6"/>
      <c r="AA899" s="6"/>
      <c r="AB899" s="6"/>
      <c r="AC899" s="6"/>
      <c r="AD899" s="6"/>
      <c r="AE899" s="6">
        <v>1</v>
      </c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>
        <f t="shared" si="28"/>
        <v>2011</v>
      </c>
      <c r="AS899" s="6">
        <f t="shared" si="29"/>
        <v>9</v>
      </c>
    </row>
    <row r="900" spans="1:45">
      <c r="A900" t="s">
        <v>1610</v>
      </c>
      <c r="B900" t="s">
        <v>832</v>
      </c>
      <c r="C900" s="1" t="s">
        <v>934</v>
      </c>
      <c r="E900" s="97" t="s">
        <v>718</v>
      </c>
      <c r="F9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00" s="4">
        <v>40786</v>
      </c>
      <c r="H900" s="4">
        <v>40816</v>
      </c>
      <c r="I900" s="80">
        <f>All_2[[#This Row],[Filled]]-All_2[[#This Row],[Vacant]]</f>
        <v>30</v>
      </c>
      <c r="N900" s="4"/>
      <c r="O900" s="4"/>
      <c r="P900" s="80"/>
      <c r="Q900" s="80"/>
      <c r="R900" s="80"/>
      <c r="S900" s="80" t="str">
        <f>IF(All_2[[#This Row],[M.O.Date]]&lt;&gt;"","no","Yes")</f>
        <v>no</v>
      </c>
      <c r="T900" s="80" t="str">
        <f ca="1">IF(All_2[[#This Row],[Length.of.Stay]]&gt;364,"Yes","no")</f>
        <v>Yes</v>
      </c>
      <c r="U900" s="4">
        <v>43251</v>
      </c>
      <c r="V900" s="80">
        <f ca="1">_xlfn.IFS(All_2[[#This Row],[M.O.Date]] = FALSE,TODAY()-All_2[[#This Row],[Filled]],All_2[[#This Row],[Extant]] = "no",All_2[[#This Row],[M.O.Date]] - All_2[[#This Row],[Filled]])</f>
        <v>2435</v>
      </c>
      <c r="W900" t="s">
        <v>969</v>
      </c>
      <c r="X900" s="6">
        <v>1</v>
      </c>
      <c r="Y900" s="6">
        <v>1</v>
      </c>
      <c r="Z900" s="6"/>
      <c r="AA900" s="6"/>
      <c r="AB900" s="6"/>
      <c r="AC900" s="6"/>
      <c r="AD900" s="6"/>
      <c r="AE900" s="6"/>
      <c r="AF900" s="6"/>
      <c r="AG900" s="6"/>
      <c r="AH900" s="6"/>
      <c r="AI900" s="6">
        <v>1</v>
      </c>
      <c r="AJ900" s="6"/>
      <c r="AK900" s="6"/>
      <c r="AL900" s="6"/>
      <c r="AM900" s="6"/>
      <c r="AN900" s="6"/>
      <c r="AO900" s="6">
        <v>1</v>
      </c>
      <c r="AP900" s="6"/>
      <c r="AQ900" s="6"/>
      <c r="AR900" s="6">
        <f t="shared" si="28"/>
        <v>2011</v>
      </c>
      <c r="AS900" s="6">
        <f t="shared" si="29"/>
        <v>9</v>
      </c>
    </row>
    <row r="901" spans="1:45">
      <c r="A901" t="s">
        <v>1609</v>
      </c>
      <c r="B901" t="s">
        <v>832</v>
      </c>
      <c r="C901" s="1" t="s">
        <v>944</v>
      </c>
      <c r="E901" s="97" t="s">
        <v>833</v>
      </c>
      <c r="F9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01" s="4">
        <v>40739</v>
      </c>
      <c r="H901" s="4">
        <v>40812</v>
      </c>
      <c r="I901" s="80">
        <f>All_2[[#This Row],[Filled]]-All_2[[#This Row],[Vacant]]</f>
        <v>73</v>
      </c>
      <c r="N901" s="4"/>
      <c r="O901" s="4"/>
      <c r="P901" s="80"/>
      <c r="Q901" s="80"/>
      <c r="R901" s="80"/>
      <c r="S901" s="80" t="str">
        <f>IF(All_2[[#This Row],[M.O.Date]]&lt;&gt;"","no","Yes")</f>
        <v>no</v>
      </c>
      <c r="T901" s="80" t="str">
        <f ca="1">IF(All_2[[#This Row],[Length.of.Stay]]&gt;364,"Yes","no")</f>
        <v>no</v>
      </c>
      <c r="U901" s="4">
        <v>41090</v>
      </c>
      <c r="V901" s="80">
        <f ca="1">_xlfn.IFS(All_2[[#This Row],[M.O.Date]] = FALSE,TODAY()-All_2[[#This Row],[Filled]],All_2[[#This Row],[Extant]] = "no",All_2[[#This Row],[M.O.Date]] - All_2[[#This Row],[Filled]])</f>
        <v>278</v>
      </c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>
        <f t="shared" si="28"/>
        <v>2011</v>
      </c>
      <c r="AS901" s="6">
        <f t="shared" si="29"/>
        <v>9</v>
      </c>
    </row>
    <row r="902" spans="1:45">
      <c r="A902" t="s">
        <v>1608</v>
      </c>
      <c r="B902" t="s">
        <v>26</v>
      </c>
      <c r="C902" s="1">
        <v>207</v>
      </c>
      <c r="E902" s="97" t="s">
        <v>966</v>
      </c>
      <c r="F9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02" s="4">
        <v>40708</v>
      </c>
      <c r="H902" s="4">
        <v>40801</v>
      </c>
      <c r="I902" s="80">
        <f>All_2[[#This Row],[Filled]]-All_2[[#This Row],[Vacant]]</f>
        <v>93</v>
      </c>
      <c r="J902" t="s">
        <v>144</v>
      </c>
      <c r="P902" s="80"/>
      <c r="Q902" s="80"/>
      <c r="R902" s="80"/>
      <c r="S902" s="80" t="str">
        <f>IF(All_2[[#This Row],[M.O.Date]]&lt;&gt;"","no","Yes")</f>
        <v>no</v>
      </c>
      <c r="T902" s="80" t="str">
        <f ca="1">IF(All_2[[#This Row],[Length.of.Stay]]&gt;364,"Yes","no")</f>
        <v>Yes</v>
      </c>
      <c r="U902" s="4">
        <v>42277</v>
      </c>
      <c r="V902" s="80">
        <f ca="1">_xlfn.IFS(All_2[[#This Row],[M.O.Date]] = FALSE,TODAY()-All_2[[#This Row],[Filled]],All_2[[#This Row],[Extant]] = "no",All_2[[#This Row],[M.O.Date]] - All_2[[#This Row],[Filled]])</f>
        <v>1476</v>
      </c>
      <c r="W902" t="s">
        <v>969</v>
      </c>
      <c r="X902" s="6"/>
      <c r="Y902" s="6"/>
      <c r="Z902" s="6">
        <v>1</v>
      </c>
      <c r="AA902" s="6"/>
      <c r="AB902" s="6"/>
      <c r="AC902" s="6"/>
      <c r="AD902" s="6"/>
      <c r="AE902" s="6"/>
      <c r="AF902" s="6"/>
      <c r="AG902" s="6">
        <v>1</v>
      </c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>
        <f t="shared" si="28"/>
        <v>2011</v>
      </c>
      <c r="AS902" s="6">
        <f t="shared" si="29"/>
        <v>9</v>
      </c>
    </row>
    <row r="903" spans="1:45">
      <c r="A903" t="s">
        <v>1607</v>
      </c>
      <c r="B903" t="s">
        <v>26</v>
      </c>
      <c r="C903" s="1">
        <v>217</v>
      </c>
      <c r="E903" s="97" t="s">
        <v>966</v>
      </c>
      <c r="F9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03" s="4">
        <v>40755</v>
      </c>
      <c r="H903" s="4">
        <v>40801</v>
      </c>
      <c r="I903" s="80">
        <f>All_2[[#This Row],[Filled]]-All_2[[#This Row],[Vacant]]</f>
        <v>46</v>
      </c>
      <c r="J903" t="s">
        <v>144</v>
      </c>
      <c r="P903" s="80"/>
      <c r="Q903" s="80"/>
      <c r="R903" s="80"/>
      <c r="S903" s="80" t="str">
        <f>IF(All_2[[#This Row],[M.O.Date]]&lt;&gt;"","no","Yes")</f>
        <v>no</v>
      </c>
      <c r="T903" s="80" t="str">
        <f ca="1">IF(All_2[[#This Row],[Length.of.Stay]]&gt;364,"Yes","no")</f>
        <v>Yes</v>
      </c>
      <c r="U903" s="4">
        <v>41882</v>
      </c>
      <c r="V903" s="80">
        <f ca="1">_xlfn.IFS(All_2[[#This Row],[M.O.Date]] = FALSE,TODAY()-All_2[[#This Row],[Filled]],All_2[[#This Row],[Extant]] = "no",All_2[[#This Row],[M.O.Date]] - All_2[[#This Row],[Filled]])</f>
        <v>1081</v>
      </c>
      <c r="W903" t="s">
        <v>971</v>
      </c>
      <c r="X903" s="6"/>
      <c r="Y903" s="6">
        <v>1</v>
      </c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>
        <f t="shared" si="28"/>
        <v>2011</v>
      </c>
      <c r="AS903" s="6">
        <f t="shared" si="29"/>
        <v>9</v>
      </c>
    </row>
    <row r="904" spans="1:45">
      <c r="A904" t="s">
        <v>1606</v>
      </c>
      <c r="B904" t="s">
        <v>26</v>
      </c>
      <c r="C904" s="1">
        <v>214</v>
      </c>
      <c r="E904" s="97" t="s">
        <v>966</v>
      </c>
      <c r="F9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04" s="4">
        <v>40770</v>
      </c>
      <c r="H904" s="4">
        <v>40801</v>
      </c>
      <c r="I904" s="80">
        <f>All_2[[#This Row],[Filled]]-All_2[[#This Row],[Vacant]]</f>
        <v>31</v>
      </c>
      <c r="J904" t="s">
        <v>144</v>
      </c>
      <c r="P904" s="80"/>
      <c r="Q904" s="80"/>
      <c r="R904" s="80"/>
      <c r="S904" s="80" t="str">
        <f>IF(All_2[[#This Row],[M.O.Date]]&lt;&gt;"","no","Yes")</f>
        <v>no</v>
      </c>
      <c r="T904" s="80" t="str">
        <f ca="1">IF(All_2[[#This Row],[Length.of.Stay]]&gt;364,"Yes","no")</f>
        <v>Yes</v>
      </c>
      <c r="U904" s="4">
        <v>42978</v>
      </c>
      <c r="V904" s="80">
        <f ca="1">_xlfn.IFS(All_2[[#This Row],[M.O.Date]] = FALSE,TODAY()-All_2[[#This Row],[Filled]],All_2[[#This Row],[Extant]] = "no",All_2[[#This Row],[M.O.Date]] - All_2[[#This Row],[Filled]])</f>
        <v>2177</v>
      </c>
      <c r="W904" t="s">
        <v>980</v>
      </c>
      <c r="X904" s="6"/>
      <c r="Y904" s="6"/>
      <c r="Z904" s="6"/>
      <c r="AA904" s="6"/>
      <c r="AB904" s="6"/>
      <c r="AC904" s="6"/>
      <c r="AD904" s="6"/>
      <c r="AE904" s="6"/>
      <c r="AF904" s="6">
        <v>1</v>
      </c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>
        <f t="shared" si="28"/>
        <v>2011</v>
      </c>
      <c r="AS904" s="6">
        <f t="shared" si="29"/>
        <v>9</v>
      </c>
    </row>
    <row r="905" spans="1:45">
      <c r="A905" t="s">
        <v>1605</v>
      </c>
      <c r="B905" t="s">
        <v>830</v>
      </c>
      <c r="C905" s="1">
        <v>416</v>
      </c>
      <c r="E905" s="97" t="s">
        <v>144</v>
      </c>
      <c r="F9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05" s="4">
        <v>40724</v>
      </c>
      <c r="H905" s="4">
        <v>40800</v>
      </c>
      <c r="I905" s="80">
        <f>All_2[[#This Row],[Filled]]-All_2[[#This Row],[Vacant]]</f>
        <v>76</v>
      </c>
      <c r="J905" t="s">
        <v>144</v>
      </c>
      <c r="N905" s="4"/>
      <c r="O905" s="4"/>
      <c r="P905" s="80"/>
      <c r="Q905" s="80"/>
      <c r="R905" s="80"/>
      <c r="S905" s="80" t="str">
        <f>IF(All_2[[#This Row],[M.O.Date]]&lt;&gt;"","no","Yes")</f>
        <v>no</v>
      </c>
      <c r="T905" s="80" t="str">
        <f ca="1">IF(All_2[[#This Row],[Length.of.Stay]]&gt;364,"Yes","no")</f>
        <v>no</v>
      </c>
      <c r="U905" s="4">
        <v>41001</v>
      </c>
      <c r="V905" s="80">
        <f ca="1">_xlfn.IFS(All_2[[#This Row],[M.O.Date]] = FALSE,TODAY()-All_2[[#This Row],[Filled]],All_2[[#This Row],[Extant]] = "no",All_2[[#This Row],[M.O.Date]] - All_2[[#This Row],[Filled]])</f>
        <v>201</v>
      </c>
      <c r="W905" t="s">
        <v>971</v>
      </c>
      <c r="X905" s="6"/>
      <c r="Y905" s="6">
        <v>1</v>
      </c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>
        <f t="shared" si="28"/>
        <v>2011</v>
      </c>
      <c r="AS905" s="6">
        <f t="shared" si="29"/>
        <v>9</v>
      </c>
    </row>
    <row r="906" spans="1:45">
      <c r="A906" t="s">
        <v>1604</v>
      </c>
      <c r="B906" t="s">
        <v>37</v>
      </c>
      <c r="C906" s="1">
        <v>307</v>
      </c>
      <c r="D906" s="1">
        <v>3210</v>
      </c>
      <c r="E906" s="97" t="s">
        <v>695</v>
      </c>
      <c r="F9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06" s="4">
        <v>40785</v>
      </c>
      <c r="H906" s="4">
        <v>40799</v>
      </c>
      <c r="I906" s="80">
        <f>All_2[[#This Row],[Filled]]-All_2[[#This Row],[Vacant]]</f>
        <v>14</v>
      </c>
      <c r="J906" t="s">
        <v>144</v>
      </c>
      <c r="K906" s="89"/>
      <c r="L906" s="89"/>
      <c r="N906" s="89"/>
      <c r="O906" s="89"/>
      <c r="P906" s="80"/>
      <c r="Q906" s="80"/>
      <c r="R906" s="80"/>
      <c r="S906" s="80" t="str">
        <f>IF(All_2[[#This Row],[M.O.Date]]&lt;&gt;"","no","Yes")</f>
        <v>no</v>
      </c>
      <c r="T906" s="80" t="str">
        <f ca="1">IF(All_2[[#This Row],[Length.of.Stay]]&gt;364,"Yes","no")</f>
        <v>no</v>
      </c>
      <c r="U906" s="4">
        <v>40988</v>
      </c>
      <c r="V906" s="80">
        <f ca="1">_xlfn.IFS(All_2[[#This Row],[M.O.Date]] = FALSE,TODAY()-All_2[[#This Row],[Filled]],All_2[[#This Row],[Extant]] = "no",All_2[[#This Row],[M.O.Date]] - All_2[[#This Row],[Filled]])</f>
        <v>189</v>
      </c>
      <c r="W906" t="s">
        <v>971</v>
      </c>
      <c r="X906" s="6"/>
      <c r="Y906" s="6">
        <v>1</v>
      </c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>
        <f t="shared" si="28"/>
        <v>2011</v>
      </c>
      <c r="AS906" s="6">
        <f t="shared" si="29"/>
        <v>9</v>
      </c>
    </row>
    <row r="907" spans="1:45">
      <c r="A907" t="s">
        <v>1603</v>
      </c>
      <c r="B907" t="s">
        <v>26</v>
      </c>
      <c r="C907" s="1">
        <v>111</v>
      </c>
      <c r="E907" s="97" t="s">
        <v>966</v>
      </c>
      <c r="F9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07" s="4">
        <v>40755</v>
      </c>
      <c r="H907" s="4">
        <v>40787</v>
      </c>
      <c r="I907" s="80">
        <f>All_2[[#This Row],[Filled]]-All_2[[#This Row],[Vacant]]</f>
        <v>32</v>
      </c>
      <c r="J907" t="s">
        <v>144</v>
      </c>
      <c r="P907" s="80"/>
      <c r="Q907" s="80"/>
      <c r="R907" s="80"/>
      <c r="S907" s="80" t="str">
        <f>IF(All_2[[#This Row],[M.O.Date]]&lt;&gt;"","no","Yes")</f>
        <v>no</v>
      </c>
      <c r="T907" s="80" t="str">
        <f ca="1">IF(All_2[[#This Row],[Length.of.Stay]]&gt;364,"Yes","no")</f>
        <v>Yes</v>
      </c>
      <c r="U907" s="4">
        <v>41455</v>
      </c>
      <c r="V907" s="80">
        <f ca="1">_xlfn.IFS(All_2[[#This Row],[M.O.Date]] = FALSE,TODAY()-All_2[[#This Row],[Filled]],All_2[[#This Row],[Extant]] = "no",All_2[[#This Row],[M.O.Date]] - All_2[[#This Row],[Filled]])</f>
        <v>668</v>
      </c>
      <c r="W907" t="s">
        <v>1123</v>
      </c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>
        <f t="shared" si="28"/>
        <v>2011</v>
      </c>
      <c r="AS907" s="6">
        <f t="shared" si="29"/>
        <v>9</v>
      </c>
    </row>
    <row r="908" spans="1:45">
      <c r="A908" t="s">
        <v>1602</v>
      </c>
      <c r="B908" t="s">
        <v>821</v>
      </c>
      <c r="C908" s="1">
        <v>1505</v>
      </c>
      <c r="E908" s="97" t="s">
        <v>833</v>
      </c>
      <c r="F9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08" s="4">
        <v>40729</v>
      </c>
      <c r="H908" s="4">
        <v>40787</v>
      </c>
      <c r="I908" s="80">
        <f>All_2[[#This Row],[Filled]]-All_2[[#This Row],[Vacant]]</f>
        <v>58</v>
      </c>
      <c r="J908" t="s">
        <v>1033</v>
      </c>
      <c r="K908" t="s">
        <v>1032</v>
      </c>
      <c r="N908" s="4"/>
      <c r="O908" s="4"/>
      <c r="P908" s="80"/>
      <c r="Q908" s="80"/>
      <c r="R908" s="80"/>
      <c r="S908" s="80" t="str">
        <f>IF(All_2[[#This Row],[M.O.Date]]&lt;&gt;"","no","Yes")</f>
        <v>Yes</v>
      </c>
      <c r="T908" s="80" t="str">
        <f ca="1">IF(All_2[[#This Row],[Length.of.Stay]]&gt;364,"Yes","no")</f>
        <v>Yes</v>
      </c>
      <c r="V908" s="80">
        <f ca="1">_xlfn.IFS(All_2[[#This Row],[M.O.Date]] = FALSE,TODAY()-All_2[[#This Row],[Filled]],All_2[[#This Row],[Extant]] = "no",All_2[[#This Row],[M.O.Date]] - All_2[[#This Row],[Filled]])</f>
        <v>3074</v>
      </c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>
        <v>1</v>
      </c>
      <c r="AJ908" s="6"/>
      <c r="AK908" s="6"/>
      <c r="AL908" s="6"/>
      <c r="AM908" s="6">
        <v>1</v>
      </c>
      <c r="AN908" s="6"/>
      <c r="AO908" s="6"/>
      <c r="AP908" s="6"/>
      <c r="AQ908" s="6"/>
      <c r="AR908" s="6">
        <f t="shared" si="28"/>
        <v>2011</v>
      </c>
      <c r="AS908" s="6">
        <f t="shared" si="29"/>
        <v>9</v>
      </c>
    </row>
    <row r="909" spans="1:45">
      <c r="A909" t="s">
        <v>1601</v>
      </c>
      <c r="B909" t="s">
        <v>993</v>
      </c>
      <c r="C909" s="1">
        <v>212</v>
      </c>
      <c r="E909" s="97" t="s">
        <v>144</v>
      </c>
      <c r="F9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09" s="4">
        <v>40721</v>
      </c>
      <c r="H909" s="4">
        <v>40784</v>
      </c>
      <c r="I909" s="80">
        <f>All_2[[#This Row],[Filled]]-All_2[[#This Row],[Vacant]]</f>
        <v>63</v>
      </c>
      <c r="J909" t="s">
        <v>144</v>
      </c>
      <c r="M909" s="89"/>
      <c r="N909" s="4"/>
      <c r="O909" s="4"/>
      <c r="P909" s="80"/>
      <c r="Q909" s="80"/>
      <c r="R909" s="80"/>
      <c r="S909" s="80" t="str">
        <f>IF(All_2[[#This Row],[M.O.Date]]&lt;&gt;"","no","Yes")</f>
        <v>no</v>
      </c>
      <c r="T909" s="80" t="str">
        <f ca="1">IF(All_2[[#This Row],[Length.of.Stay]]&gt;364,"Yes","no")</f>
        <v>Yes</v>
      </c>
      <c r="U909" s="4">
        <v>41152</v>
      </c>
      <c r="V909" s="80">
        <f ca="1">_xlfn.IFS(All_2[[#This Row],[M.O.Date]] = FALSE,TODAY()-All_2[[#This Row],[Filled]],All_2[[#This Row],[Extant]] = "no",All_2[[#This Row],[M.O.Date]] - All_2[[#This Row],[Filled]])</f>
        <v>368</v>
      </c>
      <c r="W909" t="s">
        <v>980</v>
      </c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>
        <f t="shared" si="28"/>
        <v>2011</v>
      </c>
      <c r="AS909" s="6">
        <f t="shared" si="29"/>
        <v>8</v>
      </c>
    </row>
    <row r="910" spans="1:45">
      <c r="A910" t="s">
        <v>1600</v>
      </c>
      <c r="B910" t="s">
        <v>37</v>
      </c>
      <c r="C910" s="1">
        <v>302</v>
      </c>
      <c r="D910" s="1">
        <v>3218</v>
      </c>
      <c r="E910" s="97" t="s">
        <v>695</v>
      </c>
      <c r="F9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0" s="4">
        <v>40755</v>
      </c>
      <c r="H910" s="4">
        <v>40778</v>
      </c>
      <c r="I910" s="80">
        <f>All_2[[#This Row],[Filled]]-All_2[[#This Row],[Vacant]]</f>
        <v>23</v>
      </c>
      <c r="J910" t="s">
        <v>144</v>
      </c>
      <c r="K910" s="89"/>
      <c r="L910" s="89"/>
      <c r="N910" s="89"/>
      <c r="O910" s="89"/>
      <c r="P910" s="80"/>
      <c r="Q910" s="80"/>
      <c r="R910" s="80"/>
      <c r="S910" s="80" t="str">
        <f>IF(All_2[[#This Row],[M.O.Date]]&lt;&gt;"","no","Yes")</f>
        <v>no</v>
      </c>
      <c r="T910" s="80" t="str">
        <f ca="1">IF(All_2[[#This Row],[Length.of.Stay]]&gt;364,"Yes","no")</f>
        <v>no</v>
      </c>
      <c r="U910" s="4">
        <v>40896</v>
      </c>
      <c r="V910" s="80">
        <f ca="1">_xlfn.IFS(All_2[[#This Row],[M.O.Date]] = FALSE,TODAY()-All_2[[#This Row],[Filled]],All_2[[#This Row],[Extant]] = "no",All_2[[#This Row],[M.O.Date]] - All_2[[#This Row],[Filled]])</f>
        <v>118</v>
      </c>
      <c r="W910" s="98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>
        <f t="shared" si="28"/>
        <v>2011</v>
      </c>
      <c r="AS910" s="6">
        <f t="shared" si="29"/>
        <v>8</v>
      </c>
    </row>
    <row r="911" spans="1:45">
      <c r="A911" t="s">
        <v>1599</v>
      </c>
      <c r="B911" t="s">
        <v>26</v>
      </c>
      <c r="C911" s="1">
        <v>303</v>
      </c>
      <c r="E911" s="97" t="s">
        <v>966</v>
      </c>
      <c r="F9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1" s="4">
        <v>40694</v>
      </c>
      <c r="H911" s="4">
        <v>40770</v>
      </c>
      <c r="I911" s="80">
        <f>All_2[[#This Row],[Filled]]-All_2[[#This Row],[Vacant]]</f>
        <v>76</v>
      </c>
      <c r="J911" t="s">
        <v>144</v>
      </c>
      <c r="P911" s="80"/>
      <c r="Q911" s="80"/>
      <c r="R911" s="80"/>
      <c r="S911" s="80" t="str">
        <f>IF(All_2[[#This Row],[M.O.Date]]&lt;&gt;"","no","Yes")</f>
        <v>no</v>
      </c>
      <c r="T911" s="80" t="str">
        <f ca="1">IF(All_2[[#This Row],[Length.of.Stay]]&gt;364,"Yes","no")</f>
        <v>Yes</v>
      </c>
      <c r="U911" s="4">
        <v>42124</v>
      </c>
      <c r="V911" s="80">
        <f ca="1">_xlfn.IFS(All_2[[#This Row],[M.O.Date]] = FALSE,TODAY()-All_2[[#This Row],[Filled]],All_2[[#This Row],[Extant]] = "no",All_2[[#This Row],[M.O.Date]] - All_2[[#This Row],[Filled]])</f>
        <v>1354</v>
      </c>
      <c r="W911" t="s">
        <v>969</v>
      </c>
      <c r="X911" s="6"/>
      <c r="Y911" s="6"/>
      <c r="Z911" s="6">
        <v>1</v>
      </c>
      <c r="AA911" s="6"/>
      <c r="AB911" s="6"/>
      <c r="AC911" s="6"/>
      <c r="AD911" s="6"/>
      <c r="AE911" s="6"/>
      <c r="AF911" s="6"/>
      <c r="AG911" s="6">
        <v>1</v>
      </c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>
        <f t="shared" si="28"/>
        <v>2011</v>
      </c>
      <c r="AS911" s="6">
        <f t="shared" si="29"/>
        <v>8</v>
      </c>
    </row>
    <row r="912" spans="1:45">
      <c r="A912" t="s">
        <v>1598</v>
      </c>
      <c r="B912" t="s">
        <v>830</v>
      </c>
      <c r="C912" s="1">
        <v>310</v>
      </c>
      <c r="E912" s="97" t="s">
        <v>144</v>
      </c>
      <c r="F9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12" s="4">
        <v>40739</v>
      </c>
      <c r="H912" s="4">
        <v>40770</v>
      </c>
      <c r="I912" s="80">
        <f>All_2[[#This Row],[Filled]]-All_2[[#This Row],[Vacant]]</f>
        <v>31</v>
      </c>
      <c r="J912" t="s">
        <v>144</v>
      </c>
      <c r="N912" s="4"/>
      <c r="O912" s="4"/>
      <c r="P912" s="80"/>
      <c r="Q912" s="80"/>
      <c r="R912" s="80"/>
      <c r="S912" s="80" t="str">
        <f>IF(All_2[[#This Row],[M.O.Date]]&lt;&gt;"","no","Yes")</f>
        <v>no</v>
      </c>
      <c r="T912" s="80" t="str">
        <f ca="1">IF(All_2[[#This Row],[Length.of.Stay]]&gt;364,"Yes","no")</f>
        <v>no</v>
      </c>
      <c r="U912" s="4">
        <v>40880</v>
      </c>
      <c r="V912" s="80">
        <f ca="1">_xlfn.IFS(All_2[[#This Row],[M.O.Date]] = FALSE,TODAY()-All_2[[#This Row],[Filled]],All_2[[#This Row],[Extant]] = "no",All_2[[#This Row],[M.O.Date]] - All_2[[#This Row],[Filled]])</f>
        <v>110</v>
      </c>
      <c r="W912" t="s">
        <v>969</v>
      </c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>
        <f t="shared" si="28"/>
        <v>2011</v>
      </c>
      <c r="AS912" s="6">
        <f t="shared" si="29"/>
        <v>8</v>
      </c>
    </row>
    <row r="913" spans="1:45">
      <c r="A913" t="s">
        <v>1597</v>
      </c>
      <c r="B913" t="s">
        <v>37</v>
      </c>
      <c r="C913" s="1">
        <v>306</v>
      </c>
      <c r="D913" s="1">
        <v>3210</v>
      </c>
      <c r="E913" s="97" t="s">
        <v>695</v>
      </c>
      <c r="F9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3" s="4">
        <v>40755</v>
      </c>
      <c r="H913" s="4">
        <v>40766</v>
      </c>
      <c r="I913" s="80">
        <f>All_2[[#This Row],[Filled]]-All_2[[#This Row],[Vacant]]</f>
        <v>11</v>
      </c>
      <c r="J913" t="s">
        <v>144</v>
      </c>
      <c r="K913" s="89"/>
      <c r="L913" s="89"/>
      <c r="N913" s="89"/>
      <c r="O913" s="89"/>
      <c r="P913" s="80"/>
      <c r="Q913" s="80"/>
      <c r="R913" s="80"/>
      <c r="S913" s="80" t="str">
        <f>IF(All_2[[#This Row],[M.O.Date]]&lt;&gt;"","no","Yes")</f>
        <v>no</v>
      </c>
      <c r="T913" s="80" t="str">
        <f ca="1">IF(All_2[[#This Row],[Length.of.Stay]]&gt;364,"Yes","no")</f>
        <v>no</v>
      </c>
      <c r="U913" s="4">
        <v>40847</v>
      </c>
      <c r="V913" s="80">
        <f ca="1">_xlfn.IFS(All_2[[#This Row],[M.O.Date]] = FALSE,TODAY()-All_2[[#This Row],[Filled]],All_2[[#This Row],[Extant]] = "no",All_2[[#This Row],[M.O.Date]] - All_2[[#This Row],[Filled]])</f>
        <v>81</v>
      </c>
      <c r="W913" t="s">
        <v>144</v>
      </c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>
        <f t="shared" si="28"/>
        <v>2011</v>
      </c>
      <c r="AS913" s="6">
        <f t="shared" si="29"/>
        <v>8</v>
      </c>
    </row>
    <row r="914" spans="1:45">
      <c r="A914" t="s">
        <v>1596</v>
      </c>
      <c r="B914" t="s">
        <v>830</v>
      </c>
      <c r="C914" s="1">
        <v>306</v>
      </c>
      <c r="E914" s="97" t="s">
        <v>144</v>
      </c>
      <c r="F9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14" s="4">
        <v>40724</v>
      </c>
      <c r="H914" s="4">
        <v>40759</v>
      </c>
      <c r="I914" s="80">
        <f>All_2[[#This Row],[Filled]]-All_2[[#This Row],[Vacant]]</f>
        <v>35</v>
      </c>
      <c r="J914" t="s">
        <v>144</v>
      </c>
      <c r="N914" s="4"/>
      <c r="O914" s="4"/>
      <c r="P914" s="80"/>
      <c r="Q914" s="80"/>
      <c r="R914" s="80"/>
      <c r="S914" s="80" t="str">
        <f>IF(All_2[[#This Row],[M.O.Date]]&lt;&gt;"","no","Yes")</f>
        <v>no</v>
      </c>
      <c r="T914" s="80" t="str">
        <f ca="1">IF(All_2[[#This Row],[Length.of.Stay]]&gt;364,"Yes","no")</f>
        <v>Yes</v>
      </c>
      <c r="U914" s="4">
        <v>41486</v>
      </c>
      <c r="V914" s="80">
        <f ca="1">_xlfn.IFS(All_2[[#This Row],[M.O.Date]] = FALSE,TODAY()-All_2[[#This Row],[Filled]],All_2[[#This Row],[Extant]] = "no",All_2[[#This Row],[M.O.Date]] - All_2[[#This Row],[Filled]])</f>
        <v>727</v>
      </c>
      <c r="W914" t="s">
        <v>980</v>
      </c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>
        <f t="shared" si="28"/>
        <v>2011</v>
      </c>
      <c r="AS914" s="6">
        <f t="shared" si="29"/>
        <v>8</v>
      </c>
    </row>
    <row r="915" spans="1:45">
      <c r="A915" t="s">
        <v>1595</v>
      </c>
      <c r="B915" t="s">
        <v>37</v>
      </c>
      <c r="C915" s="1">
        <v>101</v>
      </c>
      <c r="D915" s="1">
        <v>3210</v>
      </c>
      <c r="E915" s="97" t="s">
        <v>695</v>
      </c>
      <c r="F9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5" s="4">
        <v>40724</v>
      </c>
      <c r="H915" s="4">
        <v>40757</v>
      </c>
      <c r="I915" s="80">
        <f>All_2[[#This Row],[Filled]]-All_2[[#This Row],[Vacant]]</f>
        <v>33</v>
      </c>
      <c r="J915" t="s">
        <v>144</v>
      </c>
      <c r="K915" s="89"/>
      <c r="L915" s="89"/>
      <c r="N915" s="89"/>
      <c r="O915" s="89"/>
      <c r="P915" s="80"/>
      <c r="Q915" s="80"/>
      <c r="R915" s="80"/>
      <c r="S915" s="80" t="str">
        <f>IF(All_2[[#This Row],[M.O.Date]]&lt;&gt;"","no","Yes")</f>
        <v>no</v>
      </c>
      <c r="T915" s="80" t="str">
        <f ca="1">IF(All_2[[#This Row],[Length.of.Stay]]&gt;364,"Yes","no")</f>
        <v>Yes</v>
      </c>
      <c r="U915" s="4">
        <v>41261</v>
      </c>
      <c r="V915" s="80">
        <f ca="1">_xlfn.IFS(All_2[[#This Row],[M.O.Date]] = FALSE,TODAY()-All_2[[#This Row],[Filled]],All_2[[#This Row],[Extant]] = "no",All_2[[#This Row],[M.O.Date]] - All_2[[#This Row],[Filled]])</f>
        <v>504</v>
      </c>
      <c r="W915" t="s">
        <v>1123</v>
      </c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>
        <f t="shared" si="28"/>
        <v>2011</v>
      </c>
      <c r="AS915" s="6">
        <f t="shared" si="29"/>
        <v>8</v>
      </c>
    </row>
    <row r="916" spans="1:45">
      <c r="A916" t="s">
        <v>1594</v>
      </c>
      <c r="B916" t="s">
        <v>37</v>
      </c>
      <c r="C916" s="1">
        <v>204</v>
      </c>
      <c r="D916" s="1">
        <v>3210</v>
      </c>
      <c r="E916" s="97" t="s">
        <v>695</v>
      </c>
      <c r="F9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6" s="4">
        <v>40702</v>
      </c>
      <c r="H916" s="4">
        <v>40757</v>
      </c>
      <c r="I916" s="80">
        <f>All_2[[#This Row],[Filled]]-All_2[[#This Row],[Vacant]]</f>
        <v>55</v>
      </c>
      <c r="J916" t="s">
        <v>144</v>
      </c>
      <c r="K916" s="89"/>
      <c r="L916" s="89"/>
      <c r="N916" s="89"/>
      <c r="O916" s="89"/>
      <c r="P916" s="80"/>
      <c r="Q916" s="80"/>
      <c r="R916" s="80"/>
      <c r="S916" s="80" t="str">
        <f>IF(All_2[[#This Row],[M.O.Date]]&lt;&gt;"","no","Yes")</f>
        <v>no</v>
      </c>
      <c r="T916" s="80" t="str">
        <f ca="1">IF(All_2[[#This Row],[Length.of.Stay]]&gt;364,"Yes","no")</f>
        <v>no</v>
      </c>
      <c r="U916" s="4">
        <v>41040</v>
      </c>
      <c r="V916" s="80">
        <f ca="1">_xlfn.IFS(All_2[[#This Row],[M.O.Date]] = FALSE,TODAY()-All_2[[#This Row],[Filled]],All_2[[#This Row],[Extant]] = "no",All_2[[#This Row],[M.O.Date]] - All_2[[#This Row],[Filled]])</f>
        <v>283</v>
      </c>
      <c r="W916" t="s">
        <v>971</v>
      </c>
      <c r="X916" s="6"/>
      <c r="Y916" s="6">
        <v>1</v>
      </c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>
        <f t="shared" si="28"/>
        <v>2011</v>
      </c>
      <c r="AS916" s="6">
        <f t="shared" si="29"/>
        <v>8</v>
      </c>
    </row>
    <row r="917" spans="1:45">
      <c r="A917" t="s">
        <v>1593</v>
      </c>
      <c r="B917" t="s">
        <v>26</v>
      </c>
      <c r="C917" s="1">
        <v>110</v>
      </c>
      <c r="E917" s="97" t="s">
        <v>966</v>
      </c>
      <c r="F9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7" s="4">
        <v>40694</v>
      </c>
      <c r="H917" s="4">
        <v>40756</v>
      </c>
      <c r="I917" s="80">
        <f>All_2[[#This Row],[Filled]]-All_2[[#This Row],[Vacant]]</f>
        <v>62</v>
      </c>
      <c r="J917" t="s">
        <v>144</v>
      </c>
      <c r="P917" s="80"/>
      <c r="Q917" s="80"/>
      <c r="R917" s="80"/>
      <c r="S917" s="80" t="str">
        <f>IF(All_2[[#This Row],[M.O.Date]]&lt;&gt;"","no","Yes")</f>
        <v>no</v>
      </c>
      <c r="T917" s="80" t="str">
        <f ca="1">IF(All_2[[#This Row],[Length.of.Stay]]&gt;364,"Yes","no")</f>
        <v>Yes</v>
      </c>
      <c r="U917" s="4">
        <v>43404</v>
      </c>
      <c r="V917" s="80">
        <f ca="1">_xlfn.IFS(All_2[[#This Row],[M.O.Date]] = FALSE,TODAY()-All_2[[#This Row],[Filled]],All_2[[#This Row],[Extant]] = "no",All_2[[#This Row],[M.O.Date]] - All_2[[#This Row],[Filled]])</f>
        <v>2648</v>
      </c>
      <c r="W917" t="s">
        <v>980</v>
      </c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>
        <v>1</v>
      </c>
      <c r="AI917" s="6"/>
      <c r="AJ917" s="6"/>
      <c r="AK917" s="6"/>
      <c r="AL917" s="6"/>
      <c r="AM917" s="6">
        <v>1</v>
      </c>
      <c r="AN917" s="6"/>
      <c r="AO917" s="6"/>
      <c r="AP917" s="6"/>
      <c r="AQ917" s="6"/>
      <c r="AR917" s="6">
        <f t="shared" si="28"/>
        <v>2011</v>
      </c>
      <c r="AS917" s="6">
        <f t="shared" si="29"/>
        <v>8</v>
      </c>
    </row>
    <row r="918" spans="1:45">
      <c r="A918" t="s">
        <v>1592</v>
      </c>
      <c r="B918" t="s">
        <v>26</v>
      </c>
      <c r="C918" s="1">
        <v>209</v>
      </c>
      <c r="E918" s="97" t="s">
        <v>966</v>
      </c>
      <c r="F9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8" s="4">
        <v>40694</v>
      </c>
      <c r="H918" s="4">
        <v>40756</v>
      </c>
      <c r="I918" s="80">
        <f>All_2[[#This Row],[Filled]]-All_2[[#This Row],[Vacant]]</f>
        <v>62</v>
      </c>
      <c r="J918" t="s">
        <v>144</v>
      </c>
      <c r="P918" s="80"/>
      <c r="Q918" s="80"/>
      <c r="R918" s="80"/>
      <c r="S918" s="80" t="str">
        <f>IF(All_2[[#This Row],[M.O.Date]]&lt;&gt;"","no","Yes")</f>
        <v>no</v>
      </c>
      <c r="T918" s="80" t="str">
        <f ca="1">IF(All_2[[#This Row],[Length.of.Stay]]&gt;364,"Yes","no")</f>
        <v>Yes</v>
      </c>
      <c r="U918" s="4">
        <v>41243</v>
      </c>
      <c r="V918" s="80">
        <f ca="1">_xlfn.IFS(All_2[[#This Row],[M.O.Date]] = FALSE,TODAY()-All_2[[#This Row],[Filled]],All_2[[#This Row],[Extant]] = "no",All_2[[#This Row],[M.O.Date]] - All_2[[#This Row],[Filled]])</f>
        <v>487</v>
      </c>
      <c r="W918" t="s">
        <v>971</v>
      </c>
      <c r="X918" s="6"/>
      <c r="Y918" s="6">
        <v>1</v>
      </c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>
        <f t="shared" si="28"/>
        <v>2011</v>
      </c>
      <c r="AS918" s="6">
        <f t="shared" si="29"/>
        <v>8</v>
      </c>
    </row>
    <row r="919" spans="1:45">
      <c r="A919" t="s">
        <v>1591</v>
      </c>
      <c r="B919" t="s">
        <v>26</v>
      </c>
      <c r="C919" s="1">
        <v>116</v>
      </c>
      <c r="E919" s="97" t="s">
        <v>966</v>
      </c>
      <c r="F9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19" s="4">
        <v>40724</v>
      </c>
      <c r="H919" s="4">
        <v>40756</v>
      </c>
      <c r="I919" s="80">
        <f>All_2[[#This Row],[Filled]]-All_2[[#This Row],[Vacant]]</f>
        <v>32</v>
      </c>
      <c r="J919" t="s">
        <v>144</v>
      </c>
      <c r="P919" s="80"/>
      <c r="Q919" s="80"/>
      <c r="R919" s="80"/>
      <c r="S919" s="80" t="str">
        <f>IF(All_2[[#This Row],[M.O.Date]]&lt;&gt;"","no","Yes")</f>
        <v>no</v>
      </c>
      <c r="T919" s="80" t="str">
        <f ca="1">IF(All_2[[#This Row],[Length.of.Stay]]&gt;364,"Yes","no")</f>
        <v>Yes</v>
      </c>
      <c r="U919" s="4">
        <v>41973</v>
      </c>
      <c r="V919" s="80">
        <f ca="1">_xlfn.IFS(All_2[[#This Row],[M.O.Date]] = FALSE,TODAY()-All_2[[#This Row],[Filled]],All_2[[#This Row],[Extant]] = "no",All_2[[#This Row],[M.O.Date]] - All_2[[#This Row],[Filled]])</f>
        <v>1217</v>
      </c>
      <c r="W919" t="s">
        <v>971</v>
      </c>
      <c r="X919" s="6"/>
      <c r="Y919" s="6">
        <v>1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>
        <f t="shared" si="28"/>
        <v>2011</v>
      </c>
      <c r="AS919" s="6">
        <f t="shared" si="29"/>
        <v>8</v>
      </c>
    </row>
    <row r="920" spans="1:45">
      <c r="A920" t="s">
        <v>1590</v>
      </c>
      <c r="B920" t="s">
        <v>832</v>
      </c>
      <c r="C920" s="1" t="s">
        <v>955</v>
      </c>
      <c r="E920" s="97" t="s">
        <v>833</v>
      </c>
      <c r="F9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20" s="4">
        <v>40719</v>
      </c>
      <c r="H920" s="4">
        <v>40756</v>
      </c>
      <c r="I920" s="80">
        <f>All_2[[#This Row],[Filled]]-All_2[[#This Row],[Vacant]]</f>
        <v>37</v>
      </c>
      <c r="N920" s="4"/>
      <c r="O920" s="4"/>
      <c r="P920" s="80"/>
      <c r="Q920" s="80"/>
      <c r="R920" s="80"/>
      <c r="S920" s="80" t="str">
        <f>IF(All_2[[#This Row],[M.O.Date]]&lt;&gt;"","no","Yes")</f>
        <v>no</v>
      </c>
      <c r="T920" s="80" t="str">
        <f ca="1">IF(All_2[[#This Row],[Length.of.Stay]]&gt;364,"Yes","no")</f>
        <v>no</v>
      </c>
      <c r="U920" s="4">
        <v>40877</v>
      </c>
      <c r="V920" s="80">
        <f ca="1">_xlfn.IFS(All_2[[#This Row],[M.O.Date]] = FALSE,TODAY()-All_2[[#This Row],[Filled]],All_2[[#This Row],[Extant]] = "no",All_2[[#This Row],[M.O.Date]] - All_2[[#This Row],[Filled]])</f>
        <v>121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>
        <f t="shared" si="28"/>
        <v>2011</v>
      </c>
      <c r="AS920" s="6">
        <f t="shared" si="29"/>
        <v>8</v>
      </c>
    </row>
    <row r="921" spans="1:45">
      <c r="A921" t="s">
        <v>1589</v>
      </c>
      <c r="B921" t="s">
        <v>832</v>
      </c>
      <c r="C921" s="1" t="s">
        <v>983</v>
      </c>
      <c r="E921" s="97" t="s">
        <v>833</v>
      </c>
      <c r="F9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21" s="4">
        <v>40716</v>
      </c>
      <c r="H921" s="4">
        <v>40756</v>
      </c>
      <c r="I921" s="80">
        <f>All_2[[#This Row],[Filled]]-All_2[[#This Row],[Vacant]]</f>
        <v>40</v>
      </c>
      <c r="M921" s="89"/>
      <c r="N921" s="4"/>
      <c r="O921" s="4"/>
      <c r="P921" s="80"/>
      <c r="Q921" s="80"/>
      <c r="R921" s="80"/>
      <c r="S921" s="80" t="str">
        <f>IF(All_2[[#This Row],[M.O.Date]]&lt;&gt;"","no","Yes")</f>
        <v>Yes</v>
      </c>
      <c r="T921" s="80" t="str">
        <f ca="1">IF(All_2[[#This Row],[Length.of.Stay]]&gt;364,"Yes","no")</f>
        <v>Yes</v>
      </c>
      <c r="V921" s="80">
        <f ca="1">_xlfn.IFS(All_2[[#This Row],[M.O.Date]] = FALSE,TODAY()-All_2[[#This Row],[Filled]],All_2[[#This Row],[Extant]] = "no",All_2[[#This Row],[M.O.Date]] - All_2[[#This Row],[Filled]])</f>
        <v>3105</v>
      </c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>
        <v>1</v>
      </c>
      <c r="AI921" s="6"/>
      <c r="AJ921" s="6"/>
      <c r="AK921" s="6"/>
      <c r="AL921" s="6"/>
      <c r="AM921" s="6">
        <v>1</v>
      </c>
      <c r="AN921" s="6"/>
      <c r="AO921" s="6"/>
      <c r="AP921" s="6"/>
      <c r="AQ921" s="6"/>
      <c r="AR921" s="6">
        <f t="shared" si="28"/>
        <v>2011</v>
      </c>
      <c r="AS921" s="6">
        <f t="shared" si="29"/>
        <v>8</v>
      </c>
    </row>
    <row r="922" spans="1:45">
      <c r="A922" t="s">
        <v>1588</v>
      </c>
      <c r="B922" t="s">
        <v>832</v>
      </c>
      <c r="C922" s="1" t="s">
        <v>951</v>
      </c>
      <c r="E922" s="97" t="s">
        <v>718</v>
      </c>
      <c r="F9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22" s="4">
        <v>40694</v>
      </c>
      <c r="H922" s="4">
        <v>40745</v>
      </c>
      <c r="I922" s="80">
        <f>All_2[[#This Row],[Filled]]-All_2[[#This Row],[Vacant]]</f>
        <v>51</v>
      </c>
      <c r="N922" s="4"/>
      <c r="O922" s="4"/>
      <c r="P922" s="80"/>
      <c r="Q922" s="80"/>
      <c r="R922" s="80"/>
      <c r="S922" s="80" t="str">
        <f>IF(All_2[[#This Row],[M.O.Date]]&lt;&gt;"","no","Yes")</f>
        <v>no</v>
      </c>
      <c r="T922" s="80" t="str">
        <f ca="1">IF(All_2[[#This Row],[Length.of.Stay]]&gt;364,"Yes","no")</f>
        <v>Yes</v>
      </c>
      <c r="U922" s="4">
        <v>41458</v>
      </c>
      <c r="V922" s="80">
        <f ca="1">_xlfn.IFS(All_2[[#This Row],[M.O.Date]] = FALSE,TODAY()-All_2[[#This Row],[Filled]],All_2[[#This Row],[Extant]] = "no",All_2[[#This Row],[M.O.Date]] - All_2[[#This Row],[Filled]])</f>
        <v>713</v>
      </c>
      <c r="W922" t="s">
        <v>969</v>
      </c>
      <c r="X922" s="6"/>
      <c r="Y922" s="6"/>
      <c r="Z922" s="6"/>
      <c r="AA922" s="6"/>
      <c r="AB922" s="6"/>
      <c r="AC922" s="6"/>
      <c r="AD922" s="6">
        <v>1</v>
      </c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>
        <f t="shared" si="28"/>
        <v>2011</v>
      </c>
      <c r="AS922" s="6">
        <f t="shared" si="29"/>
        <v>7</v>
      </c>
    </row>
    <row r="923" spans="1:45">
      <c r="A923" t="s">
        <v>1587</v>
      </c>
      <c r="B923" t="s">
        <v>830</v>
      </c>
      <c r="C923" s="1">
        <v>404</v>
      </c>
      <c r="E923" s="97" t="s">
        <v>144</v>
      </c>
      <c r="F9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23" s="4">
        <v>40672</v>
      </c>
      <c r="H923" s="4">
        <v>40743</v>
      </c>
      <c r="I923" s="80">
        <f>All_2[[#This Row],[Filled]]-All_2[[#This Row],[Vacant]]</f>
        <v>71</v>
      </c>
      <c r="J923" t="s">
        <v>144</v>
      </c>
      <c r="N923" s="4"/>
      <c r="O923" s="4"/>
      <c r="P923" s="80"/>
      <c r="Q923" s="80"/>
      <c r="R923" s="80"/>
      <c r="S923" s="80" t="str">
        <f>IF(All_2[[#This Row],[M.O.Date]]&lt;&gt;"","no","Yes")</f>
        <v>no</v>
      </c>
      <c r="T923" s="80" t="str">
        <f ca="1">IF(All_2[[#This Row],[Length.of.Stay]]&gt;364,"Yes","no")</f>
        <v>no</v>
      </c>
      <c r="U923" s="4">
        <v>41090</v>
      </c>
      <c r="V923" s="80">
        <f ca="1">_xlfn.IFS(All_2[[#This Row],[M.O.Date]] = FALSE,TODAY()-All_2[[#This Row],[Filled]],All_2[[#This Row],[Extant]] = "no",All_2[[#This Row],[M.O.Date]] - All_2[[#This Row],[Filled]])</f>
        <v>347</v>
      </c>
      <c r="W923" t="s">
        <v>971</v>
      </c>
      <c r="X923" s="6"/>
      <c r="Y923" s="6">
        <v>1</v>
      </c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>
        <f t="shared" si="28"/>
        <v>2011</v>
      </c>
      <c r="AS923" s="6">
        <f t="shared" si="29"/>
        <v>7</v>
      </c>
    </row>
    <row r="924" spans="1:45">
      <c r="A924" t="s">
        <v>1586</v>
      </c>
      <c r="B924" t="s">
        <v>26</v>
      </c>
      <c r="C924" s="1">
        <v>218</v>
      </c>
      <c r="E924" s="97" t="s">
        <v>966</v>
      </c>
      <c r="F9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24" s="4">
        <v>40663</v>
      </c>
      <c r="H924" s="4">
        <v>40739</v>
      </c>
      <c r="I924" s="80">
        <f>All_2[[#This Row],[Filled]]-All_2[[#This Row],[Vacant]]</f>
        <v>76</v>
      </c>
      <c r="J924" t="s">
        <v>144</v>
      </c>
      <c r="P924" s="80"/>
      <c r="Q924" s="80"/>
      <c r="R924" s="80"/>
      <c r="S924" s="80" t="str">
        <f>IF(All_2[[#This Row],[M.O.Date]]&lt;&gt;"","no","Yes")</f>
        <v>no</v>
      </c>
      <c r="T924" s="80" t="str">
        <f ca="1">IF(All_2[[#This Row],[Length.of.Stay]]&gt;364,"Yes","no")</f>
        <v>Yes</v>
      </c>
      <c r="U924" s="4">
        <v>42613</v>
      </c>
      <c r="V924" s="80">
        <f ca="1">_xlfn.IFS(All_2[[#This Row],[M.O.Date]] = FALSE,TODAY()-All_2[[#This Row],[Filled]],All_2[[#This Row],[Extant]] = "no",All_2[[#This Row],[M.O.Date]] - All_2[[#This Row],[Filled]])</f>
        <v>1874</v>
      </c>
      <c r="W924" t="s">
        <v>980</v>
      </c>
      <c r="X924" s="6"/>
      <c r="Y924" s="6"/>
      <c r="Z924" s="6"/>
      <c r="AA924" s="6"/>
      <c r="AB924" s="6"/>
      <c r="AC924" s="6"/>
      <c r="AD924" s="6"/>
      <c r="AE924" s="6"/>
      <c r="AF924" s="6">
        <v>1</v>
      </c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>
        <f t="shared" si="28"/>
        <v>2011</v>
      </c>
      <c r="AS924" s="6">
        <f t="shared" si="29"/>
        <v>7</v>
      </c>
    </row>
    <row r="925" spans="1:45">
      <c r="A925" t="s">
        <v>1585</v>
      </c>
      <c r="B925" t="s">
        <v>26</v>
      </c>
      <c r="C925" s="1">
        <v>204</v>
      </c>
      <c r="E925" s="97" t="s">
        <v>966</v>
      </c>
      <c r="F9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25" s="4">
        <v>40694</v>
      </c>
      <c r="H925" s="4">
        <v>40739</v>
      </c>
      <c r="I925" s="80">
        <f>All_2[[#This Row],[Filled]]-All_2[[#This Row],[Vacant]]</f>
        <v>45</v>
      </c>
      <c r="J925" t="s">
        <v>144</v>
      </c>
      <c r="P925" s="80"/>
      <c r="Q925" s="80"/>
      <c r="R925" s="80"/>
      <c r="S925" s="80" t="str">
        <f>IF(All_2[[#This Row],[M.O.Date]]&lt;&gt;"","no","Yes")</f>
        <v>no</v>
      </c>
      <c r="T925" s="80" t="str">
        <f ca="1">IF(All_2[[#This Row],[Length.of.Stay]]&gt;364,"Yes","no")</f>
        <v>Yes</v>
      </c>
      <c r="U925" s="4">
        <v>41121</v>
      </c>
      <c r="V925" s="80">
        <f ca="1">_xlfn.IFS(All_2[[#This Row],[M.O.Date]] = FALSE,TODAY()-All_2[[#This Row],[Filled]],All_2[[#This Row],[Extant]] = "no",All_2[[#This Row],[M.O.Date]] - All_2[[#This Row],[Filled]])</f>
        <v>382</v>
      </c>
      <c r="W925" t="s">
        <v>980</v>
      </c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>
        <f t="shared" si="28"/>
        <v>2011</v>
      </c>
      <c r="AS925" s="6">
        <f t="shared" si="29"/>
        <v>7</v>
      </c>
    </row>
    <row r="926" spans="1:45">
      <c r="A926" t="s">
        <v>1584</v>
      </c>
      <c r="B926" t="s">
        <v>26</v>
      </c>
      <c r="C926" s="1">
        <v>215</v>
      </c>
      <c r="E926" s="97" t="s">
        <v>966</v>
      </c>
      <c r="F9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26" s="4">
        <v>40694</v>
      </c>
      <c r="H926" s="4">
        <v>40739</v>
      </c>
      <c r="I926" s="80">
        <f>All_2[[#This Row],[Filled]]-All_2[[#This Row],[Vacant]]</f>
        <v>45</v>
      </c>
      <c r="J926" t="s">
        <v>144</v>
      </c>
      <c r="P926" s="80"/>
      <c r="Q926" s="80"/>
      <c r="R926" s="80"/>
      <c r="S926" s="80" t="str">
        <f>IF(All_2[[#This Row],[M.O.Date]]&lt;&gt;"","no","Yes")</f>
        <v>no</v>
      </c>
      <c r="T926" s="80" t="str">
        <f ca="1">IF(All_2[[#This Row],[Length.of.Stay]]&gt;364,"Yes","no")</f>
        <v>no</v>
      </c>
      <c r="U926" s="4">
        <v>41029</v>
      </c>
      <c r="V926" s="80">
        <f ca="1">_xlfn.IFS(All_2[[#This Row],[M.O.Date]] = FALSE,TODAY()-All_2[[#This Row],[Filled]],All_2[[#This Row],[Extant]] = "no",All_2[[#This Row],[M.O.Date]] - All_2[[#This Row],[Filled]])</f>
        <v>290</v>
      </c>
      <c r="W926" t="s">
        <v>971</v>
      </c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>
        <f t="shared" si="28"/>
        <v>2011</v>
      </c>
      <c r="AS926" s="6">
        <f t="shared" si="29"/>
        <v>7</v>
      </c>
    </row>
    <row r="927" spans="1:45">
      <c r="A927" t="s">
        <v>1583</v>
      </c>
      <c r="B927" t="s">
        <v>832</v>
      </c>
      <c r="C927" s="1" t="s">
        <v>1582</v>
      </c>
      <c r="E927" s="97" t="s">
        <v>946</v>
      </c>
      <c r="F9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27" s="4">
        <v>40666</v>
      </c>
      <c r="H927" s="4">
        <v>40739</v>
      </c>
      <c r="I927" s="80">
        <f>All_2[[#This Row],[Filled]]-All_2[[#This Row],[Vacant]]</f>
        <v>73</v>
      </c>
      <c r="N927" s="4"/>
      <c r="O927" s="4"/>
      <c r="P927" s="80"/>
      <c r="Q927" s="80"/>
      <c r="R927" s="80"/>
      <c r="S927" s="80" t="str">
        <f>IF(All_2[[#This Row],[M.O.Date]]&lt;&gt;"","no","Yes")</f>
        <v>no</v>
      </c>
      <c r="T927" s="80" t="str">
        <f ca="1">IF(All_2[[#This Row],[Length.of.Stay]]&gt;364,"Yes","no")</f>
        <v>Yes</v>
      </c>
      <c r="U927" s="4">
        <v>42551</v>
      </c>
      <c r="V927" s="80">
        <f ca="1">_xlfn.IFS(All_2[[#This Row],[M.O.Date]] = FALSE,TODAY()-All_2[[#This Row],[Filled]],All_2[[#This Row],[Extant]] = "no",All_2[[#This Row],[M.O.Date]] - All_2[[#This Row],[Filled]])</f>
        <v>1812</v>
      </c>
      <c r="W927" t="s">
        <v>980</v>
      </c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>
        <f t="shared" si="28"/>
        <v>2011</v>
      </c>
      <c r="AS927" s="6">
        <f t="shared" si="29"/>
        <v>7</v>
      </c>
    </row>
    <row r="928" spans="1:45">
      <c r="A928" t="s">
        <v>1581</v>
      </c>
      <c r="B928" t="s">
        <v>993</v>
      </c>
      <c r="C928" s="1">
        <v>208</v>
      </c>
      <c r="E928" s="97" t="s">
        <v>144</v>
      </c>
      <c r="F9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28" s="4">
        <v>40550</v>
      </c>
      <c r="H928" s="4">
        <v>40739</v>
      </c>
      <c r="I928" s="80">
        <f>All_2[[#This Row],[Filled]]-All_2[[#This Row],[Vacant]]</f>
        <v>189</v>
      </c>
      <c r="J928" t="s">
        <v>144</v>
      </c>
      <c r="N928" s="4"/>
      <c r="O928" s="4"/>
      <c r="P928" s="80"/>
      <c r="Q928" s="80"/>
      <c r="R928" s="80"/>
      <c r="S928" s="80" t="str">
        <f>IF(All_2[[#This Row],[M.O.Date]]&lt;&gt;"","no","Yes")</f>
        <v>no</v>
      </c>
      <c r="T928" s="80" t="str">
        <f ca="1">IF(All_2[[#This Row],[Length.of.Stay]]&gt;364,"Yes","no")</f>
        <v>Yes</v>
      </c>
      <c r="U928" s="4">
        <v>41882</v>
      </c>
      <c r="V928" s="80">
        <f ca="1">_xlfn.IFS(All_2[[#This Row],[M.O.Date]] = FALSE,TODAY()-All_2[[#This Row],[Filled]],All_2[[#This Row],[Extant]] = "no",All_2[[#This Row],[M.O.Date]] - All_2[[#This Row],[Filled]])</f>
        <v>1143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>
        <f t="shared" si="28"/>
        <v>2011</v>
      </c>
      <c r="AS928" s="6">
        <f t="shared" si="29"/>
        <v>7</v>
      </c>
    </row>
    <row r="929" spans="1:45">
      <c r="A929" t="s">
        <v>1580</v>
      </c>
      <c r="B929" t="s">
        <v>993</v>
      </c>
      <c r="C929" s="1">
        <v>202</v>
      </c>
      <c r="E929" s="97" t="s">
        <v>144</v>
      </c>
      <c r="F9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29" s="4">
        <v>40629</v>
      </c>
      <c r="H929" s="4">
        <v>40739</v>
      </c>
      <c r="I929" s="80">
        <f>All_2[[#This Row],[Filled]]-All_2[[#This Row],[Vacant]]</f>
        <v>110</v>
      </c>
      <c r="J929" t="s">
        <v>144</v>
      </c>
      <c r="M929" s="89"/>
      <c r="N929" s="4"/>
      <c r="O929" s="4"/>
      <c r="P929" s="80"/>
      <c r="Q929" s="80"/>
      <c r="R929" s="80"/>
      <c r="S929" s="80" t="str">
        <f>IF(All_2[[#This Row],[M.O.Date]]&lt;&gt;"","no","Yes")</f>
        <v>no</v>
      </c>
      <c r="T929" s="80" t="str">
        <f ca="1">IF(All_2[[#This Row],[Length.of.Stay]]&gt;364,"Yes","no")</f>
        <v>no</v>
      </c>
      <c r="U929" s="4">
        <v>40816</v>
      </c>
      <c r="V929" s="80">
        <f ca="1">_xlfn.IFS(All_2[[#This Row],[M.O.Date]] = FALSE,TODAY()-All_2[[#This Row],[Filled]],All_2[[#This Row],[Extant]] = "no",All_2[[#This Row],[M.O.Date]] - All_2[[#This Row],[Filled]])</f>
        <v>77</v>
      </c>
      <c r="W929" t="s">
        <v>1003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>
        <f t="shared" si="28"/>
        <v>2011</v>
      </c>
      <c r="AS929" s="6">
        <f t="shared" si="29"/>
        <v>7</v>
      </c>
    </row>
    <row r="930" spans="1:45">
      <c r="A930" t="s">
        <v>1579</v>
      </c>
      <c r="B930" t="s">
        <v>37</v>
      </c>
      <c r="C930" s="1">
        <v>103</v>
      </c>
      <c r="D930" s="1">
        <v>3210</v>
      </c>
      <c r="E930" s="97" t="s">
        <v>695</v>
      </c>
      <c r="F9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30" s="4">
        <v>40711</v>
      </c>
      <c r="H930" s="4">
        <v>40736</v>
      </c>
      <c r="I930" s="80">
        <f>All_2[[#This Row],[Filled]]-All_2[[#This Row],[Vacant]]</f>
        <v>25</v>
      </c>
      <c r="J930" t="s">
        <v>144</v>
      </c>
      <c r="K930" s="89"/>
      <c r="L930" s="89"/>
      <c r="N930" s="89"/>
      <c r="O930" s="89"/>
      <c r="P930" s="80"/>
      <c r="Q930" s="80"/>
      <c r="R930" s="80"/>
      <c r="S930" s="80" t="str">
        <f>IF(All_2[[#This Row],[M.O.Date]]&lt;&gt;"","no","Yes")</f>
        <v>no</v>
      </c>
      <c r="T930" s="80" t="str">
        <f ca="1">IF(All_2[[#This Row],[Length.of.Stay]]&gt;364,"Yes","no")</f>
        <v>no</v>
      </c>
      <c r="U930" s="4">
        <v>41033</v>
      </c>
      <c r="V930" s="80">
        <f ca="1">_xlfn.IFS(All_2[[#This Row],[M.O.Date]] = FALSE,TODAY()-All_2[[#This Row],[Filled]],All_2[[#This Row],[Extant]] = "no",All_2[[#This Row],[M.O.Date]] - All_2[[#This Row],[Filled]])</f>
        <v>297</v>
      </c>
      <c r="W930" t="s">
        <v>1003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>
        <f t="shared" si="28"/>
        <v>2011</v>
      </c>
      <c r="AS930" s="6">
        <f t="shared" si="29"/>
        <v>7</v>
      </c>
    </row>
    <row r="931" spans="1:45">
      <c r="A931" t="s">
        <v>1578</v>
      </c>
      <c r="B931" t="s">
        <v>37</v>
      </c>
      <c r="C931" s="1">
        <v>102</v>
      </c>
      <c r="D931" s="1">
        <v>3210</v>
      </c>
      <c r="E931" s="97" t="s">
        <v>695</v>
      </c>
      <c r="F9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31" s="4">
        <v>40694</v>
      </c>
      <c r="H931" s="4">
        <v>40729</v>
      </c>
      <c r="I931" s="80">
        <f>All_2[[#This Row],[Filled]]-All_2[[#This Row],[Vacant]]</f>
        <v>35</v>
      </c>
      <c r="J931" t="s">
        <v>144</v>
      </c>
      <c r="K931" s="89"/>
      <c r="L931" s="89"/>
      <c r="N931" s="89"/>
      <c r="O931" s="89"/>
      <c r="P931" s="80"/>
      <c r="Q931" s="80"/>
      <c r="R931" s="80"/>
      <c r="S931" s="80" t="str">
        <f>IF(All_2[[#This Row],[M.O.Date]]&lt;&gt;"","no","Yes")</f>
        <v>no</v>
      </c>
      <c r="T931" s="80" t="str">
        <f ca="1">IF(All_2[[#This Row],[Length.of.Stay]]&gt;364,"Yes","no")</f>
        <v>Yes</v>
      </c>
      <c r="U931" s="4">
        <v>41457</v>
      </c>
      <c r="V931" s="80">
        <f ca="1">_xlfn.IFS(All_2[[#This Row],[M.O.Date]] = FALSE,TODAY()-All_2[[#This Row],[Filled]],All_2[[#This Row],[Extant]] = "no",All_2[[#This Row],[M.O.Date]] - All_2[[#This Row],[Filled]])</f>
        <v>728</v>
      </c>
      <c r="W931" t="s">
        <v>1003</v>
      </c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>
        <f t="shared" si="28"/>
        <v>2011</v>
      </c>
      <c r="AS931" s="6">
        <f t="shared" si="29"/>
        <v>7</v>
      </c>
    </row>
    <row r="932" spans="1:45">
      <c r="A932" t="s">
        <v>1577</v>
      </c>
      <c r="B932" t="s">
        <v>37</v>
      </c>
      <c r="C932" s="1">
        <v>307</v>
      </c>
      <c r="D932" s="1">
        <v>3210</v>
      </c>
      <c r="E932" s="97" t="s">
        <v>695</v>
      </c>
      <c r="F9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32" s="4">
        <v>40694</v>
      </c>
      <c r="H932" s="4">
        <v>40729</v>
      </c>
      <c r="I932" s="80">
        <f>All_2[[#This Row],[Filled]]-All_2[[#This Row],[Vacant]]</f>
        <v>35</v>
      </c>
      <c r="J932" t="s">
        <v>144</v>
      </c>
      <c r="K932" s="89"/>
      <c r="L932" s="89"/>
      <c r="N932" s="89"/>
      <c r="O932" s="89"/>
      <c r="P932" s="80"/>
      <c r="Q932" s="80"/>
      <c r="R932" s="80"/>
      <c r="S932" s="80" t="str">
        <f>IF(All_2[[#This Row],[M.O.Date]]&lt;&gt;"","no","Yes")</f>
        <v>no</v>
      </c>
      <c r="T932" s="80" t="str">
        <f ca="1">IF(All_2[[#This Row],[Length.of.Stay]]&gt;364,"Yes","no")</f>
        <v>no</v>
      </c>
      <c r="U932" s="4">
        <v>40785</v>
      </c>
      <c r="V932" s="80">
        <f ca="1">_xlfn.IFS(All_2[[#This Row],[M.O.Date]] = FALSE,TODAY()-All_2[[#This Row],[Filled]],All_2[[#This Row],[Extant]] = "no",All_2[[#This Row],[M.O.Date]] - All_2[[#This Row],[Filled]])</f>
        <v>56</v>
      </c>
      <c r="W932" t="s">
        <v>1003</v>
      </c>
      <c r="X932" s="6"/>
      <c r="Y932" s="6">
        <v>1</v>
      </c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>
        <f t="shared" si="28"/>
        <v>2011</v>
      </c>
      <c r="AS932" s="6">
        <f t="shared" si="29"/>
        <v>7</v>
      </c>
    </row>
    <row r="933" spans="1:45">
      <c r="A933" t="s">
        <v>1576</v>
      </c>
      <c r="B933" t="s">
        <v>832</v>
      </c>
      <c r="C933" s="1" t="s">
        <v>957</v>
      </c>
      <c r="E933" s="97" t="s">
        <v>833</v>
      </c>
      <c r="F9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33" s="4">
        <v>40694</v>
      </c>
      <c r="H933" s="4">
        <v>40725</v>
      </c>
      <c r="I933" s="80">
        <f>All_2[[#This Row],[Filled]]-All_2[[#This Row],[Vacant]]</f>
        <v>31</v>
      </c>
      <c r="N933" s="4"/>
      <c r="O933" s="4"/>
      <c r="P933" s="80"/>
      <c r="Q933" s="80"/>
      <c r="R933" s="80"/>
      <c r="S933" s="80" t="str">
        <f>IF(All_2[[#This Row],[M.O.Date]]&lt;&gt;"","no","Yes")</f>
        <v>no</v>
      </c>
      <c r="T933" s="80" t="str">
        <f ca="1">IF(All_2[[#This Row],[Length.of.Stay]]&gt;364,"Yes","no")</f>
        <v>no</v>
      </c>
      <c r="U933" s="4">
        <v>41029</v>
      </c>
      <c r="V933" s="80">
        <f ca="1">_xlfn.IFS(All_2[[#This Row],[M.O.Date]] = FALSE,TODAY()-All_2[[#This Row],[Filled]],All_2[[#This Row],[Extant]] = "no",All_2[[#This Row],[M.O.Date]] - All_2[[#This Row],[Filled]])</f>
        <v>304</v>
      </c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>
        <f t="shared" si="28"/>
        <v>2011</v>
      </c>
      <c r="AS933" s="6">
        <f t="shared" si="29"/>
        <v>7</v>
      </c>
    </row>
    <row r="934" spans="1:45">
      <c r="A934" t="s">
        <v>1575</v>
      </c>
      <c r="B934" t="s">
        <v>832</v>
      </c>
      <c r="C934" s="1" t="s">
        <v>944</v>
      </c>
      <c r="E934" s="97" t="s">
        <v>833</v>
      </c>
      <c r="F9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34" s="4">
        <v>40633</v>
      </c>
      <c r="H934" s="4">
        <v>40725</v>
      </c>
      <c r="I934" s="80">
        <f>All_2[[#This Row],[Filled]]-All_2[[#This Row],[Vacant]]</f>
        <v>92</v>
      </c>
      <c r="N934" s="4"/>
      <c r="O934" s="4"/>
      <c r="P934" s="80"/>
      <c r="Q934" s="80"/>
      <c r="R934" s="80"/>
      <c r="S934" s="80" t="str">
        <f>IF(All_2[[#This Row],[M.O.Date]]&lt;&gt;"","no","Yes")</f>
        <v>no</v>
      </c>
      <c r="T934" s="80" t="str">
        <f ca="1">IF(All_2[[#This Row],[Length.of.Stay]]&gt;364,"Yes","no")</f>
        <v>no</v>
      </c>
      <c r="U934" s="4">
        <v>40739</v>
      </c>
      <c r="V934" s="80">
        <f ca="1">_xlfn.IFS(All_2[[#This Row],[M.O.Date]] = FALSE,TODAY()-All_2[[#This Row],[Filled]],All_2[[#This Row],[Extant]] = "no",All_2[[#This Row],[M.O.Date]] - All_2[[#This Row],[Filled]])</f>
        <v>14</v>
      </c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>
        <f t="shared" si="28"/>
        <v>2011</v>
      </c>
      <c r="AS934" s="6">
        <f t="shared" si="29"/>
        <v>7</v>
      </c>
    </row>
    <row r="935" spans="1:45">
      <c r="A935" t="s">
        <v>1574</v>
      </c>
      <c r="B935" t="s">
        <v>830</v>
      </c>
      <c r="C935" s="1">
        <v>405</v>
      </c>
      <c r="E935" s="97" t="s">
        <v>144</v>
      </c>
      <c r="F9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35" s="4">
        <v>40591</v>
      </c>
      <c r="H935" s="4">
        <v>40711</v>
      </c>
      <c r="I935" s="80">
        <f>All_2[[#This Row],[Filled]]-All_2[[#This Row],[Vacant]]</f>
        <v>120</v>
      </c>
      <c r="J935" t="s">
        <v>144</v>
      </c>
      <c r="N935" s="4"/>
      <c r="O935" s="4"/>
      <c r="P935" s="80"/>
      <c r="Q935" s="80"/>
      <c r="R935" s="80"/>
      <c r="S935" s="80" t="str">
        <f>IF(All_2[[#This Row],[M.O.Date]]&lt;&gt;"","no","Yes")</f>
        <v>no</v>
      </c>
      <c r="T935" s="80" t="str">
        <f ca="1">IF(All_2[[#This Row],[Length.of.Stay]]&gt;364,"Yes","no")</f>
        <v>no</v>
      </c>
      <c r="U935" s="4">
        <v>40939</v>
      </c>
      <c r="V935" s="80">
        <f ca="1">_xlfn.IFS(All_2[[#This Row],[M.O.Date]] = FALSE,TODAY()-All_2[[#This Row],[Filled]],All_2[[#This Row],[Extant]] = "no",All_2[[#This Row],[M.O.Date]] - All_2[[#This Row],[Filled]])</f>
        <v>228</v>
      </c>
      <c r="W935" t="s">
        <v>971</v>
      </c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>
        <f t="shared" si="28"/>
        <v>2011</v>
      </c>
      <c r="AS935" s="6">
        <f t="shared" si="29"/>
        <v>6</v>
      </c>
    </row>
    <row r="936" spans="1:45">
      <c r="A936" t="s">
        <v>1573</v>
      </c>
      <c r="B936" t="s">
        <v>830</v>
      </c>
      <c r="C936" s="1">
        <v>304</v>
      </c>
      <c r="E936" s="97" t="s">
        <v>144</v>
      </c>
      <c r="F9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36" s="4">
        <v>40476</v>
      </c>
      <c r="H936" s="4">
        <v>40709</v>
      </c>
      <c r="I936" s="80">
        <f>All_2[[#This Row],[Filled]]-All_2[[#This Row],[Vacant]]</f>
        <v>233</v>
      </c>
      <c r="J936" t="s">
        <v>144</v>
      </c>
      <c r="N936" s="4"/>
      <c r="O936" s="4"/>
      <c r="P936" s="80"/>
      <c r="Q936" s="80"/>
      <c r="R936" s="80"/>
      <c r="S936" s="80" t="str">
        <f>IF(All_2[[#This Row],[M.O.Date]]&lt;&gt;"","no","Yes")</f>
        <v>no</v>
      </c>
      <c r="T936" s="80" t="str">
        <f ca="1">IF(All_2[[#This Row],[Length.of.Stay]]&gt;364,"Yes","no")</f>
        <v>Yes</v>
      </c>
      <c r="U936" s="4">
        <v>41274</v>
      </c>
      <c r="V936" s="80">
        <f ca="1">_xlfn.IFS(All_2[[#This Row],[M.O.Date]] = FALSE,TODAY()-All_2[[#This Row],[Filled]],All_2[[#This Row],[Extant]] = "no",All_2[[#This Row],[M.O.Date]] - All_2[[#This Row],[Filled]])</f>
        <v>565</v>
      </c>
      <c r="W936" t="s">
        <v>969</v>
      </c>
      <c r="X936" s="6"/>
      <c r="Y936" s="6"/>
      <c r="Z936" s="6">
        <v>1</v>
      </c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>
        <f t="shared" si="28"/>
        <v>2011</v>
      </c>
      <c r="AS936" s="6">
        <f t="shared" si="29"/>
        <v>6</v>
      </c>
    </row>
    <row r="937" spans="1:45">
      <c r="A937" t="s">
        <v>655</v>
      </c>
      <c r="B937" t="s">
        <v>832</v>
      </c>
      <c r="C937" s="1" t="s">
        <v>940</v>
      </c>
      <c r="E937" s="97" t="s">
        <v>718</v>
      </c>
      <c r="F9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37" s="4">
        <v>40663</v>
      </c>
      <c r="H937" s="4">
        <v>40709</v>
      </c>
      <c r="I937" s="80">
        <f>All_2[[#This Row],[Filled]]-All_2[[#This Row],[Vacant]]</f>
        <v>46</v>
      </c>
      <c r="N937" s="4"/>
      <c r="O937" s="4"/>
      <c r="P937" s="80"/>
      <c r="Q937" s="80"/>
      <c r="R937" s="80"/>
      <c r="S937" s="80" t="str">
        <f>IF(All_2[[#This Row],[M.O.Date]]&lt;&gt;"","no","Yes")</f>
        <v>no</v>
      </c>
      <c r="T937" s="80" t="str">
        <f ca="1">IF(All_2[[#This Row],[Length.of.Stay]]&gt;364,"Yes","no")</f>
        <v>Yes</v>
      </c>
      <c r="U937" s="4">
        <v>41182</v>
      </c>
      <c r="V937" s="80">
        <f ca="1">_xlfn.IFS(All_2[[#This Row],[M.O.Date]] = FALSE,TODAY()-All_2[[#This Row],[Filled]],All_2[[#This Row],[Extant]] = "no",All_2[[#This Row],[M.O.Date]] - All_2[[#This Row],[Filled]])</f>
        <v>473</v>
      </c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>
        <f t="shared" si="28"/>
        <v>2011</v>
      </c>
      <c r="AS937" s="6">
        <f t="shared" si="29"/>
        <v>6</v>
      </c>
    </row>
    <row r="938" spans="1:45">
      <c r="A938" t="s">
        <v>1572</v>
      </c>
      <c r="B938" t="s">
        <v>26</v>
      </c>
      <c r="C938" s="1">
        <v>317</v>
      </c>
      <c r="E938" s="97" t="s">
        <v>966</v>
      </c>
      <c r="F9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38" s="4">
        <v>40633</v>
      </c>
      <c r="H938" s="4">
        <v>40707</v>
      </c>
      <c r="I938" s="80">
        <f>All_2[[#This Row],[Filled]]-All_2[[#This Row],[Vacant]]</f>
        <v>74</v>
      </c>
      <c r="J938" t="s">
        <v>144</v>
      </c>
      <c r="P938" s="80"/>
      <c r="Q938" s="80"/>
      <c r="R938" s="80"/>
      <c r="S938" s="80" t="str">
        <f>IF(All_2[[#This Row],[M.O.Date]]&lt;&gt;"","no","Yes")</f>
        <v>no</v>
      </c>
      <c r="T938" s="80" t="str">
        <f ca="1">IF(All_2[[#This Row],[Length.of.Stay]]&gt;364,"Yes","no")</f>
        <v>Yes</v>
      </c>
      <c r="U938" s="4">
        <v>41973</v>
      </c>
      <c r="V938" s="80">
        <f ca="1">_xlfn.IFS(All_2[[#This Row],[M.O.Date]] = FALSE,TODAY()-All_2[[#This Row],[Filled]],All_2[[#This Row],[Extant]] = "no",All_2[[#This Row],[M.O.Date]] - All_2[[#This Row],[Filled]])</f>
        <v>1266</v>
      </c>
      <c r="W938" t="s">
        <v>971</v>
      </c>
      <c r="X938" s="6"/>
      <c r="Y938" s="6">
        <v>1</v>
      </c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>
        <f t="shared" si="28"/>
        <v>2011</v>
      </c>
      <c r="AS938" s="6">
        <f t="shared" si="29"/>
        <v>6</v>
      </c>
    </row>
    <row r="939" spans="1:45">
      <c r="A939" t="s">
        <v>1571</v>
      </c>
      <c r="B939" t="s">
        <v>26</v>
      </c>
      <c r="C939" s="1">
        <v>322</v>
      </c>
      <c r="E939" s="97" t="s">
        <v>966</v>
      </c>
      <c r="F9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39" s="4">
        <v>40663</v>
      </c>
      <c r="H939" s="4">
        <v>40707</v>
      </c>
      <c r="I939" s="80">
        <f>All_2[[#This Row],[Filled]]-All_2[[#This Row],[Vacant]]</f>
        <v>44</v>
      </c>
      <c r="J939" t="s">
        <v>144</v>
      </c>
      <c r="P939" s="80"/>
      <c r="Q939" s="80"/>
      <c r="R939" s="80"/>
      <c r="S939" s="80" t="str">
        <f>IF(All_2[[#This Row],[M.O.Date]]&lt;&gt;"","no","Yes")</f>
        <v>no</v>
      </c>
      <c r="T939" s="80" t="str">
        <f ca="1">IF(All_2[[#This Row],[Length.of.Stay]]&gt;364,"Yes","no")</f>
        <v>Yes</v>
      </c>
      <c r="U939" s="4">
        <v>41578</v>
      </c>
      <c r="V939" s="80">
        <f ca="1">_xlfn.IFS(All_2[[#This Row],[M.O.Date]] = FALSE,TODAY()-All_2[[#This Row],[Filled]],All_2[[#This Row],[Extant]] = "no",All_2[[#This Row],[M.O.Date]] - All_2[[#This Row],[Filled]])</f>
        <v>871</v>
      </c>
      <c r="W939" t="s">
        <v>1003</v>
      </c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>
        <f t="shared" si="28"/>
        <v>2011</v>
      </c>
      <c r="AS939" s="6">
        <f t="shared" si="29"/>
        <v>6</v>
      </c>
    </row>
    <row r="940" spans="1:45">
      <c r="A940" t="s">
        <v>1570</v>
      </c>
      <c r="B940" t="s">
        <v>26</v>
      </c>
      <c r="C940" s="1">
        <v>310</v>
      </c>
      <c r="E940" s="97" t="s">
        <v>966</v>
      </c>
      <c r="F9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0" s="4">
        <v>40663</v>
      </c>
      <c r="H940" s="4">
        <v>40707</v>
      </c>
      <c r="I940" s="80">
        <f>All_2[[#This Row],[Filled]]-All_2[[#This Row],[Vacant]]</f>
        <v>44</v>
      </c>
      <c r="J940" t="s">
        <v>144</v>
      </c>
      <c r="P940" s="80"/>
      <c r="Q940" s="80"/>
      <c r="R940" s="80"/>
      <c r="S940" s="80" t="str">
        <f>IF(All_2[[#This Row],[M.O.Date]]&lt;&gt;"","no","Yes")</f>
        <v>no</v>
      </c>
      <c r="T940" s="80" t="str">
        <f ca="1">IF(All_2[[#This Row],[Length.of.Stay]]&gt;364,"Yes","no")</f>
        <v>Yes</v>
      </c>
      <c r="U940" s="4">
        <v>41121</v>
      </c>
      <c r="V940" s="80">
        <f ca="1">_xlfn.IFS(All_2[[#This Row],[M.O.Date]] = FALSE,TODAY()-All_2[[#This Row],[Filled]],All_2[[#This Row],[Extant]] = "no",All_2[[#This Row],[M.O.Date]] - All_2[[#This Row],[Filled]])</f>
        <v>414</v>
      </c>
      <c r="W940" t="s">
        <v>980</v>
      </c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>
        <f t="shared" si="28"/>
        <v>2011</v>
      </c>
      <c r="AS940" s="6">
        <f t="shared" si="29"/>
        <v>6</v>
      </c>
    </row>
    <row r="941" spans="1:45">
      <c r="A941" t="s">
        <v>1569</v>
      </c>
      <c r="B941" t="s">
        <v>37</v>
      </c>
      <c r="C941" s="1">
        <v>204</v>
      </c>
      <c r="D941" s="1">
        <v>3218</v>
      </c>
      <c r="E941" s="97" t="s">
        <v>695</v>
      </c>
      <c r="F9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1" s="4">
        <v>40608</v>
      </c>
      <c r="H941" s="4">
        <v>40695</v>
      </c>
      <c r="I941" s="80">
        <f>All_2[[#This Row],[Filled]]-All_2[[#This Row],[Vacant]]</f>
        <v>87</v>
      </c>
      <c r="J941" t="s">
        <v>144</v>
      </c>
      <c r="K941" s="89"/>
      <c r="L941" s="89"/>
      <c r="N941" s="89"/>
      <c r="O941" s="89"/>
      <c r="P941" s="80"/>
      <c r="Q941" s="80"/>
      <c r="R941" s="80"/>
      <c r="S941" s="80" t="str">
        <f>IF(All_2[[#This Row],[M.O.Date]]&lt;&gt;"","no","Yes")</f>
        <v>no</v>
      </c>
      <c r="T941" s="80" t="str">
        <f ca="1">IF(All_2[[#This Row],[Length.of.Stay]]&gt;364,"Yes","no")</f>
        <v>Yes</v>
      </c>
      <c r="U941" s="4">
        <v>41060</v>
      </c>
      <c r="V941" s="80">
        <f ca="1">_xlfn.IFS(All_2[[#This Row],[M.O.Date]] = FALSE,TODAY()-All_2[[#This Row],[Filled]],All_2[[#This Row],[Extant]] = "no",All_2[[#This Row],[M.O.Date]] - All_2[[#This Row],[Filled]])</f>
        <v>365</v>
      </c>
      <c r="W941" t="s">
        <v>980</v>
      </c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>
        <f t="shared" si="28"/>
        <v>2011</v>
      </c>
      <c r="AS941" s="6">
        <f t="shared" si="29"/>
        <v>6</v>
      </c>
    </row>
    <row r="942" spans="1:45">
      <c r="A942" t="s">
        <v>1568</v>
      </c>
      <c r="B942" t="s">
        <v>37</v>
      </c>
      <c r="C942" s="1">
        <v>206</v>
      </c>
      <c r="D942" s="1">
        <v>3210</v>
      </c>
      <c r="E942" s="97" t="s">
        <v>695</v>
      </c>
      <c r="F9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2" s="4">
        <v>40633</v>
      </c>
      <c r="H942" s="4">
        <v>40695</v>
      </c>
      <c r="I942" s="80">
        <f>All_2[[#This Row],[Filled]]-All_2[[#This Row],[Vacant]]</f>
        <v>62</v>
      </c>
      <c r="J942" t="s">
        <v>144</v>
      </c>
      <c r="K942" s="89"/>
      <c r="L942" s="89"/>
      <c r="N942" s="89"/>
      <c r="O942" s="89"/>
      <c r="P942" s="80"/>
      <c r="Q942" s="80"/>
      <c r="R942" s="80"/>
      <c r="S942" s="80" t="str">
        <f>IF(All_2[[#This Row],[M.O.Date]]&lt;&gt;"","no","Yes")</f>
        <v>no</v>
      </c>
      <c r="T942" s="80" t="str">
        <f ca="1">IF(All_2[[#This Row],[Length.of.Stay]]&gt;364,"Yes","no")</f>
        <v>no</v>
      </c>
      <c r="U942" s="4">
        <v>40911</v>
      </c>
      <c r="V942" s="80">
        <f ca="1">_xlfn.IFS(All_2[[#This Row],[M.O.Date]] = FALSE,TODAY()-All_2[[#This Row],[Filled]],All_2[[#This Row],[Extant]] = "no",All_2[[#This Row],[M.O.Date]] - All_2[[#This Row],[Filled]])</f>
        <v>216</v>
      </c>
      <c r="W942" t="s">
        <v>971</v>
      </c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>
        <f t="shared" si="28"/>
        <v>2011</v>
      </c>
      <c r="AS942" s="6">
        <f t="shared" si="29"/>
        <v>6</v>
      </c>
    </row>
    <row r="943" spans="1:45">
      <c r="A943" t="s">
        <v>544</v>
      </c>
      <c r="B943" t="s">
        <v>37</v>
      </c>
      <c r="C943" s="1">
        <v>203</v>
      </c>
      <c r="D943" s="1">
        <v>3210</v>
      </c>
      <c r="E943" s="97" t="s">
        <v>695</v>
      </c>
      <c r="F9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3" s="4">
        <v>40633</v>
      </c>
      <c r="H943" s="4">
        <v>40695</v>
      </c>
      <c r="I943" s="80">
        <f>All_2[[#This Row],[Filled]]-All_2[[#This Row],[Vacant]]</f>
        <v>62</v>
      </c>
      <c r="J943" t="s">
        <v>144</v>
      </c>
      <c r="K943" s="89"/>
      <c r="L943" s="89"/>
      <c r="N943" s="89"/>
      <c r="O943" s="89"/>
      <c r="P943" s="80"/>
      <c r="Q943" s="80"/>
      <c r="R943" s="80"/>
      <c r="S943" s="80" t="str">
        <f>IF(All_2[[#This Row],[M.O.Date]]&lt;&gt;"","no","Yes")</f>
        <v>no</v>
      </c>
      <c r="T943" s="80" t="str">
        <f ca="1">IF(All_2[[#This Row],[Length.of.Stay]]&gt;364,"Yes","no")</f>
        <v>no</v>
      </c>
      <c r="U943" s="4">
        <v>40816</v>
      </c>
      <c r="V943" s="80">
        <f ca="1">_xlfn.IFS(All_2[[#This Row],[M.O.Date]] = FALSE,TODAY()-All_2[[#This Row],[Filled]],All_2[[#This Row],[Extant]] = "no",All_2[[#This Row],[M.O.Date]] - All_2[[#This Row],[Filled]])</f>
        <v>121</v>
      </c>
      <c r="W943" t="s">
        <v>980</v>
      </c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>
        <f t="shared" si="28"/>
        <v>2011</v>
      </c>
      <c r="AS943" s="6">
        <f t="shared" si="29"/>
        <v>6</v>
      </c>
    </row>
    <row r="944" spans="1:45">
      <c r="A944" t="s">
        <v>1567</v>
      </c>
      <c r="B944" t="s">
        <v>37</v>
      </c>
      <c r="C944" s="1">
        <v>301</v>
      </c>
      <c r="D944" s="1">
        <v>3218</v>
      </c>
      <c r="E944" s="97" t="s">
        <v>695</v>
      </c>
      <c r="F9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4" s="4">
        <v>40602</v>
      </c>
      <c r="H944" s="4">
        <v>40680</v>
      </c>
      <c r="I944" s="80">
        <f>All_2[[#This Row],[Filled]]-All_2[[#This Row],[Vacant]]</f>
        <v>78</v>
      </c>
      <c r="J944" t="s">
        <v>144</v>
      </c>
      <c r="K944" s="89"/>
      <c r="L944" s="89"/>
      <c r="N944" s="89"/>
      <c r="O944" s="89"/>
      <c r="P944" s="80"/>
      <c r="Q944" s="80"/>
      <c r="R944" s="80"/>
      <c r="S944" s="80" t="str">
        <f>IF(All_2[[#This Row],[M.O.Date]]&lt;&gt;"","no","Yes")</f>
        <v>no</v>
      </c>
      <c r="T944" s="80" t="str">
        <f ca="1">IF(All_2[[#This Row],[Length.of.Stay]]&gt;364,"Yes","no")</f>
        <v>Yes</v>
      </c>
      <c r="U944" s="4">
        <v>41213</v>
      </c>
      <c r="V944" s="80">
        <f ca="1">_xlfn.IFS(All_2[[#This Row],[M.O.Date]] = FALSE,TODAY()-All_2[[#This Row],[Filled]],All_2[[#This Row],[Extant]] = "no",All_2[[#This Row],[M.O.Date]] - All_2[[#This Row],[Filled]])</f>
        <v>533</v>
      </c>
      <c r="W944" t="s">
        <v>971</v>
      </c>
      <c r="X944" s="6"/>
      <c r="Y944" s="6">
        <v>1</v>
      </c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>
        <f t="shared" si="28"/>
        <v>2011</v>
      </c>
      <c r="AS944" s="6">
        <f t="shared" si="29"/>
        <v>5</v>
      </c>
    </row>
    <row r="945" spans="1:45">
      <c r="A945" t="s">
        <v>1566</v>
      </c>
      <c r="B945" t="s">
        <v>37</v>
      </c>
      <c r="C945" s="1">
        <v>302</v>
      </c>
      <c r="D945" s="1">
        <v>3218</v>
      </c>
      <c r="E945" s="97" t="s">
        <v>695</v>
      </c>
      <c r="F9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5" s="4">
        <v>40633</v>
      </c>
      <c r="H945" s="4">
        <v>40680</v>
      </c>
      <c r="I945" s="80">
        <f>All_2[[#This Row],[Filled]]-All_2[[#This Row],[Vacant]]</f>
        <v>47</v>
      </c>
      <c r="J945" t="s">
        <v>144</v>
      </c>
      <c r="K945" s="89"/>
      <c r="L945" s="89"/>
      <c r="N945" s="89"/>
      <c r="O945" s="89"/>
      <c r="P945" s="80"/>
      <c r="Q945" s="80"/>
      <c r="R945" s="80"/>
      <c r="S945" s="80" t="str">
        <f>IF(All_2[[#This Row],[M.O.Date]]&lt;&gt;"","no","Yes")</f>
        <v>no</v>
      </c>
      <c r="T945" s="80" t="str">
        <f ca="1">IF(All_2[[#This Row],[Length.of.Stay]]&gt;364,"Yes","no")</f>
        <v>no</v>
      </c>
      <c r="U945" s="4">
        <v>40755</v>
      </c>
      <c r="V945" s="80">
        <f ca="1">_xlfn.IFS(All_2[[#This Row],[M.O.Date]] = FALSE,TODAY()-All_2[[#This Row],[Filled]],All_2[[#This Row],[Extant]] = "no",All_2[[#This Row],[M.O.Date]] - All_2[[#This Row],[Filled]])</f>
        <v>75</v>
      </c>
      <c r="W945" t="s">
        <v>971</v>
      </c>
      <c r="X945" s="6"/>
      <c r="Y945" s="6">
        <v>1</v>
      </c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>
        <f t="shared" si="28"/>
        <v>2011</v>
      </c>
      <c r="AS945" s="6">
        <f t="shared" si="29"/>
        <v>5</v>
      </c>
    </row>
    <row r="946" spans="1:45">
      <c r="A946" t="s">
        <v>1565</v>
      </c>
      <c r="B946" t="s">
        <v>821</v>
      </c>
      <c r="C946" s="1">
        <v>1501</v>
      </c>
      <c r="E946" s="97" t="s">
        <v>718</v>
      </c>
      <c r="F9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46" s="4">
        <v>40648</v>
      </c>
      <c r="H946" s="4">
        <v>40676</v>
      </c>
      <c r="I946" s="80">
        <f>All_2[[#This Row],[Filled]]-All_2[[#This Row],[Vacant]]</f>
        <v>28</v>
      </c>
      <c r="N946" s="4"/>
      <c r="O946" s="4"/>
      <c r="P946" s="80"/>
      <c r="Q946" s="80"/>
      <c r="R946" s="80"/>
      <c r="S946" s="80" t="str">
        <f>IF(All_2[[#This Row],[M.O.Date]]&lt;&gt;"","no","Yes")</f>
        <v>no</v>
      </c>
      <c r="T946" s="80" t="str">
        <f ca="1">IF(All_2[[#This Row],[Length.of.Stay]]&gt;364,"Yes","no")</f>
        <v>Yes</v>
      </c>
      <c r="U946" s="4">
        <v>41425</v>
      </c>
      <c r="V946" s="80">
        <f ca="1">_xlfn.IFS(All_2[[#This Row],[M.O.Date]] = FALSE,TODAY()-All_2[[#This Row],[Filled]],All_2[[#This Row],[Extant]] = "no",All_2[[#This Row],[M.O.Date]] - All_2[[#This Row],[Filled]])</f>
        <v>749</v>
      </c>
      <c r="W946" t="s">
        <v>980</v>
      </c>
      <c r="X946" s="6"/>
      <c r="Y946" s="6"/>
      <c r="Z946" s="6"/>
      <c r="AA946" s="6"/>
      <c r="AB946" s="6"/>
      <c r="AC946" s="6"/>
      <c r="AD946" s="6"/>
      <c r="AE946" s="6"/>
      <c r="AF946" s="6">
        <v>1</v>
      </c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>
        <f t="shared" si="28"/>
        <v>2011</v>
      </c>
      <c r="AS946" s="6">
        <f t="shared" si="29"/>
        <v>5</v>
      </c>
    </row>
    <row r="947" spans="1:45">
      <c r="A947" t="s">
        <v>1564</v>
      </c>
      <c r="B947" t="s">
        <v>832</v>
      </c>
      <c r="C947" s="1" t="s">
        <v>953</v>
      </c>
      <c r="E947" s="97" t="s">
        <v>833</v>
      </c>
      <c r="F9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47" s="4">
        <v>40604</v>
      </c>
      <c r="H947" s="4">
        <v>40676</v>
      </c>
      <c r="I947" s="80">
        <f>All_2[[#This Row],[Filled]]-All_2[[#This Row],[Vacant]]</f>
        <v>72</v>
      </c>
      <c r="N947" s="4"/>
      <c r="O947" s="4"/>
      <c r="P947" s="80"/>
      <c r="Q947" s="80"/>
      <c r="R947" s="80"/>
      <c r="S947" s="80" t="str">
        <f>IF(All_2[[#This Row],[M.O.Date]]&lt;&gt;"","no","Yes")</f>
        <v>no</v>
      </c>
      <c r="T947" s="80" t="str">
        <f ca="1">IF(All_2[[#This Row],[Length.of.Stay]]&gt;364,"Yes","no")</f>
        <v>Yes</v>
      </c>
      <c r="U947" s="4">
        <v>41458</v>
      </c>
      <c r="V947" s="80">
        <f ca="1">_xlfn.IFS(All_2[[#This Row],[M.O.Date]] = FALSE,TODAY()-All_2[[#This Row],[Filled]],All_2[[#This Row],[Extant]] = "no",All_2[[#This Row],[M.O.Date]] - All_2[[#This Row],[Filled]])</f>
        <v>782</v>
      </c>
      <c r="W947" t="s">
        <v>969</v>
      </c>
      <c r="X947" s="6"/>
      <c r="Y947" s="6"/>
      <c r="Z947" s="6"/>
      <c r="AA947" s="6"/>
      <c r="AB947" s="6"/>
      <c r="AC947" s="6"/>
      <c r="AD947" s="6">
        <v>1</v>
      </c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>
        <f t="shared" si="28"/>
        <v>2011</v>
      </c>
      <c r="AS947" s="6">
        <f t="shared" si="29"/>
        <v>5</v>
      </c>
    </row>
    <row r="948" spans="1:45">
      <c r="A948" t="s">
        <v>1563</v>
      </c>
      <c r="B948" t="s">
        <v>26</v>
      </c>
      <c r="C948" s="1">
        <v>221</v>
      </c>
      <c r="E948" s="97" t="s">
        <v>966</v>
      </c>
      <c r="F9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8" s="4">
        <v>40633</v>
      </c>
      <c r="H948" s="4">
        <v>40674</v>
      </c>
      <c r="I948" s="80">
        <f>All_2[[#This Row],[Filled]]-All_2[[#This Row],[Vacant]]</f>
        <v>41</v>
      </c>
      <c r="J948" t="s">
        <v>144</v>
      </c>
      <c r="P948" s="80"/>
      <c r="Q948" s="80"/>
      <c r="R948" s="80"/>
      <c r="S948" s="80" t="str">
        <f>IF(All_2[[#This Row],[M.O.Date]]&lt;&gt;"","no","Yes")</f>
        <v>no</v>
      </c>
      <c r="T948" s="80" t="str">
        <f ca="1">IF(All_2[[#This Row],[Length.of.Stay]]&gt;364,"Yes","no")</f>
        <v>Yes</v>
      </c>
      <c r="U948" s="4">
        <v>41698</v>
      </c>
      <c r="V948" s="80">
        <f ca="1">_xlfn.IFS(All_2[[#This Row],[M.O.Date]] = FALSE,TODAY()-All_2[[#This Row],[Filled]],All_2[[#This Row],[Extant]] = "no",All_2[[#This Row],[M.O.Date]] - All_2[[#This Row],[Filled]])</f>
        <v>1024</v>
      </c>
      <c r="W948" t="s">
        <v>980</v>
      </c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>
        <f t="shared" si="28"/>
        <v>2011</v>
      </c>
      <c r="AS948" s="6">
        <f t="shared" si="29"/>
        <v>5</v>
      </c>
    </row>
    <row r="949" spans="1:45">
      <c r="A949" t="s">
        <v>1562</v>
      </c>
      <c r="B949" t="s">
        <v>37</v>
      </c>
      <c r="C949" s="1">
        <v>104</v>
      </c>
      <c r="D949" s="1">
        <v>3218</v>
      </c>
      <c r="E949" s="97" t="s">
        <v>695</v>
      </c>
      <c r="F9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49" s="4">
        <v>40543</v>
      </c>
      <c r="H949" s="4">
        <v>40673</v>
      </c>
      <c r="I949" s="80">
        <f>All_2[[#This Row],[Filled]]-All_2[[#This Row],[Vacant]]</f>
        <v>130</v>
      </c>
      <c r="J949" t="s">
        <v>144</v>
      </c>
      <c r="K949" s="89"/>
      <c r="L949" s="89"/>
      <c r="N949" s="89"/>
      <c r="O949" s="89"/>
      <c r="P949" s="80"/>
      <c r="Q949" s="80"/>
      <c r="R949" s="80"/>
      <c r="S949" s="80" t="str">
        <f>IF(All_2[[#This Row],[M.O.Date]]&lt;&gt;"","no","Yes")</f>
        <v>no</v>
      </c>
      <c r="T949" s="80" t="str">
        <f ca="1">IF(All_2[[#This Row],[Length.of.Stay]]&gt;364,"Yes","no")</f>
        <v>no</v>
      </c>
      <c r="U949" s="4">
        <v>41008</v>
      </c>
      <c r="V949" s="80">
        <f ca="1">_xlfn.IFS(All_2[[#This Row],[M.O.Date]] = FALSE,TODAY()-All_2[[#This Row],[Filled]],All_2[[#This Row],[Extant]] = "no",All_2[[#This Row],[M.O.Date]] - All_2[[#This Row],[Filled]])</f>
        <v>335</v>
      </c>
      <c r="W949" t="s">
        <v>969</v>
      </c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>
        <f t="shared" si="28"/>
        <v>2011</v>
      </c>
      <c r="AS949" s="6">
        <f t="shared" si="29"/>
        <v>5</v>
      </c>
    </row>
    <row r="950" spans="1:45">
      <c r="A950" t="s">
        <v>1561</v>
      </c>
      <c r="B950" t="s">
        <v>993</v>
      </c>
      <c r="C950" s="1">
        <v>211</v>
      </c>
      <c r="E950" s="97" t="s">
        <v>144</v>
      </c>
      <c r="F9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50" s="4">
        <v>40473</v>
      </c>
      <c r="H950" s="4">
        <v>40669</v>
      </c>
      <c r="I950" s="80">
        <f>All_2[[#This Row],[Filled]]-All_2[[#This Row],[Vacant]]</f>
        <v>196</v>
      </c>
      <c r="J950" t="s">
        <v>144</v>
      </c>
      <c r="N950" s="4"/>
      <c r="O950" s="4"/>
      <c r="P950" s="80"/>
      <c r="Q950" s="80"/>
      <c r="R950" s="80"/>
      <c r="S950" s="80" t="str">
        <f>IF(All_2[[#This Row],[M.O.Date]]&lt;&gt;"","no","Yes")</f>
        <v>no</v>
      </c>
      <c r="T950" s="80" t="str">
        <f ca="1">IF(All_2[[#This Row],[Length.of.Stay]]&gt;364,"Yes","no")</f>
        <v>no</v>
      </c>
      <c r="U950" s="4">
        <v>40816</v>
      </c>
      <c r="V950" s="80">
        <f ca="1">_xlfn.IFS(All_2[[#This Row],[M.O.Date]] = FALSE,TODAY()-All_2[[#This Row],[Filled]],All_2[[#This Row],[Extant]] = "no",All_2[[#This Row],[M.O.Date]] - All_2[[#This Row],[Filled]])</f>
        <v>147</v>
      </c>
      <c r="W950" t="s">
        <v>1003</v>
      </c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>
        <f t="shared" si="28"/>
        <v>2011</v>
      </c>
      <c r="AS950" s="6">
        <f t="shared" si="29"/>
        <v>5</v>
      </c>
    </row>
    <row r="951" spans="1:45">
      <c r="A951" t="s">
        <v>1560</v>
      </c>
      <c r="B951" t="s">
        <v>1151</v>
      </c>
      <c r="C951" s="1">
        <v>113</v>
      </c>
      <c r="E951" s="97" t="s">
        <v>833</v>
      </c>
      <c r="F951" s="80" t="s">
        <v>1150</v>
      </c>
      <c r="G951" s="4">
        <v>40630</v>
      </c>
      <c r="H951" s="4">
        <v>40666</v>
      </c>
      <c r="I951" s="80">
        <f>All_2[[#This Row],[Filled]]-All_2[[#This Row],[Vacant]]</f>
        <v>36</v>
      </c>
      <c r="J951" t="s">
        <v>144</v>
      </c>
      <c r="P951" s="80"/>
      <c r="Q951" s="80"/>
      <c r="R951" s="80"/>
      <c r="S951" s="80" t="str">
        <f>IF(All_2[[#This Row],[M.O.Date]]&lt;&gt;"","no","Yes")</f>
        <v>no</v>
      </c>
      <c r="T951" s="80" t="str">
        <f ca="1">IF(All_2[[#This Row],[Length.of.Stay]]&gt;364,"Yes","no")</f>
        <v>no</v>
      </c>
      <c r="U951" s="4">
        <v>40967</v>
      </c>
      <c r="V951" s="80">
        <f ca="1">_xlfn.IFS(All_2[[#This Row],[M.O.Date]] = FALSE,TODAY()-All_2[[#This Row],[Filled]],All_2[[#This Row],[Extant]] = "no",All_2[[#This Row],[M.O.Date]] - All_2[[#This Row],[Filled]])</f>
        <v>301</v>
      </c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>
        <f t="shared" si="28"/>
        <v>2011</v>
      </c>
      <c r="AS951" s="6">
        <f t="shared" si="29"/>
        <v>5</v>
      </c>
    </row>
    <row r="952" spans="1:45">
      <c r="A952" t="s">
        <v>1559</v>
      </c>
      <c r="B952" t="s">
        <v>26</v>
      </c>
      <c r="C952" s="1">
        <v>306</v>
      </c>
      <c r="E952" s="97" t="s">
        <v>966</v>
      </c>
      <c r="F9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52" s="4">
        <v>40627</v>
      </c>
      <c r="H952" s="4">
        <v>40660</v>
      </c>
      <c r="I952" s="80">
        <f>All_2[[#This Row],[Filled]]-All_2[[#This Row],[Vacant]]</f>
        <v>33</v>
      </c>
      <c r="J952" t="s">
        <v>144</v>
      </c>
      <c r="P952" s="80"/>
      <c r="Q952" s="80"/>
      <c r="R952" s="80"/>
      <c r="S952" s="80" t="str">
        <f>IF(All_2[[#This Row],[M.O.Date]]&lt;&gt;"","no","Yes")</f>
        <v>no</v>
      </c>
      <c r="T952" s="80" t="str">
        <f ca="1">IF(All_2[[#This Row],[Length.of.Stay]]&gt;364,"Yes","no")</f>
        <v>Yes</v>
      </c>
      <c r="U952" s="4">
        <v>42004</v>
      </c>
      <c r="V952" s="80">
        <f ca="1">_xlfn.IFS(All_2[[#This Row],[M.O.Date]] = FALSE,TODAY()-All_2[[#This Row],[Filled]],All_2[[#This Row],[Extant]] = "no",All_2[[#This Row],[M.O.Date]] - All_2[[#This Row],[Filled]])</f>
        <v>1344</v>
      </c>
      <c r="W952" t="s">
        <v>1003</v>
      </c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>
        <f t="shared" si="28"/>
        <v>2011</v>
      </c>
      <c r="AS952" s="6">
        <f t="shared" si="29"/>
        <v>4</v>
      </c>
    </row>
    <row r="953" spans="1:45">
      <c r="A953" t="s">
        <v>1558</v>
      </c>
      <c r="B953" t="s">
        <v>37</v>
      </c>
      <c r="C953" s="1">
        <v>104</v>
      </c>
      <c r="D953" s="1">
        <v>3210</v>
      </c>
      <c r="E953" s="97" t="s">
        <v>695</v>
      </c>
      <c r="F9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53" s="4">
        <v>40603</v>
      </c>
      <c r="H953" s="4">
        <v>40659</v>
      </c>
      <c r="I953" s="80">
        <f>All_2[[#This Row],[Filled]]-All_2[[#This Row],[Vacant]]</f>
        <v>56</v>
      </c>
      <c r="J953" t="s">
        <v>144</v>
      </c>
      <c r="K953" s="89"/>
      <c r="L953" s="89"/>
      <c r="N953" s="89"/>
      <c r="O953" s="89"/>
      <c r="P953" s="80"/>
      <c r="Q953" s="80"/>
      <c r="R953" s="80"/>
      <c r="S953" s="80" t="str">
        <f>IF(All_2[[#This Row],[M.O.Date]]&lt;&gt;"","no","Yes")</f>
        <v>no</v>
      </c>
      <c r="T953" s="80" t="str">
        <f ca="1">IF(All_2[[#This Row],[Length.of.Stay]]&gt;364,"Yes","no")</f>
        <v>Yes</v>
      </c>
      <c r="U953" s="4">
        <v>41276</v>
      </c>
      <c r="V953" s="80">
        <f ca="1">_xlfn.IFS(All_2[[#This Row],[M.O.Date]] = FALSE,TODAY()-All_2[[#This Row],[Filled]],All_2[[#This Row],[Extant]] = "no",All_2[[#This Row],[M.O.Date]] - All_2[[#This Row],[Filled]])</f>
        <v>617</v>
      </c>
      <c r="W953" t="s">
        <v>1003</v>
      </c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>
        <f t="shared" si="28"/>
        <v>2011</v>
      </c>
      <c r="AS953" s="6">
        <f t="shared" si="29"/>
        <v>4</v>
      </c>
    </row>
    <row r="954" spans="1:45">
      <c r="A954" t="s">
        <v>1557</v>
      </c>
      <c r="B954" t="s">
        <v>821</v>
      </c>
      <c r="C954" s="1">
        <v>1507</v>
      </c>
      <c r="E954" s="97" t="s">
        <v>946</v>
      </c>
      <c r="F9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54" s="4">
        <v>40610</v>
      </c>
      <c r="H954" s="4">
        <v>40655</v>
      </c>
      <c r="I954" s="80">
        <f>All_2[[#This Row],[Filled]]-All_2[[#This Row],[Vacant]]</f>
        <v>45</v>
      </c>
      <c r="N954" s="4"/>
      <c r="O954" s="4"/>
      <c r="P954" s="80"/>
      <c r="Q954" s="80"/>
      <c r="R954" s="80"/>
      <c r="S954" s="80" t="str">
        <f>IF(All_2[[#This Row],[M.O.Date]]&lt;&gt;"","no","Yes")</f>
        <v>no</v>
      </c>
      <c r="T954" s="80" t="str">
        <f ca="1">IF(All_2[[#This Row],[Length.of.Stay]]&gt;364,"Yes","no")</f>
        <v>no</v>
      </c>
      <c r="U954" s="4">
        <v>40787</v>
      </c>
      <c r="V954" s="80">
        <f ca="1">_xlfn.IFS(All_2[[#This Row],[M.O.Date]] = FALSE,TODAY()-All_2[[#This Row],[Filled]],All_2[[#This Row],[Extant]] = "no",All_2[[#This Row],[M.O.Date]] - All_2[[#This Row],[Filled]])</f>
        <v>132</v>
      </c>
      <c r="W954" t="s">
        <v>1123</v>
      </c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>
        <f t="shared" si="28"/>
        <v>2011</v>
      </c>
      <c r="AS954" s="6">
        <f t="shared" si="29"/>
        <v>4</v>
      </c>
    </row>
    <row r="955" spans="1:45">
      <c r="A955" t="s">
        <v>1556</v>
      </c>
      <c r="B955" t="s">
        <v>832</v>
      </c>
      <c r="C955" s="1" t="s">
        <v>978</v>
      </c>
      <c r="E955" s="97" t="s">
        <v>946</v>
      </c>
      <c r="F9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55" s="4">
        <v>40514</v>
      </c>
      <c r="H955" s="4">
        <v>40648</v>
      </c>
      <c r="I955" s="80">
        <f>All_2[[#This Row],[Filled]]-All_2[[#This Row],[Vacant]]</f>
        <v>134</v>
      </c>
      <c r="N955" s="4"/>
      <c r="O955" s="4"/>
      <c r="P955" s="80"/>
      <c r="Q955" s="80"/>
      <c r="R955" s="80"/>
      <c r="S955" s="80" t="str">
        <f>IF(All_2[[#This Row],[M.O.Date]]&lt;&gt;"","no","Yes")</f>
        <v>no</v>
      </c>
      <c r="T955" s="80" t="str">
        <f ca="1">IF(All_2[[#This Row],[Length.of.Stay]]&gt;364,"Yes","no")</f>
        <v>Yes</v>
      </c>
      <c r="U955" s="4">
        <v>41213</v>
      </c>
      <c r="V955" s="80">
        <f ca="1">_xlfn.IFS(All_2[[#This Row],[M.O.Date]] = FALSE,TODAY()-All_2[[#This Row],[Filled]],All_2[[#This Row],[Extant]] = "no",All_2[[#This Row],[M.O.Date]] - All_2[[#This Row],[Filled]])</f>
        <v>565</v>
      </c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>
        <f t="shared" si="28"/>
        <v>2011</v>
      </c>
      <c r="AS955" s="6">
        <f t="shared" si="29"/>
        <v>4</v>
      </c>
    </row>
    <row r="956" spans="1:45">
      <c r="A956" t="s">
        <v>1555</v>
      </c>
      <c r="B956" t="s">
        <v>37</v>
      </c>
      <c r="C956" s="1">
        <v>208</v>
      </c>
      <c r="D956" s="1">
        <v>3210</v>
      </c>
      <c r="E956" s="97" t="s">
        <v>695</v>
      </c>
      <c r="F9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56" s="4">
        <v>40603</v>
      </c>
      <c r="H956" s="4">
        <v>40647</v>
      </c>
      <c r="I956" s="80">
        <f>All_2[[#This Row],[Filled]]-All_2[[#This Row],[Vacant]]</f>
        <v>44</v>
      </c>
      <c r="J956" t="s">
        <v>144</v>
      </c>
      <c r="K956" s="89"/>
      <c r="L956" s="89"/>
      <c r="N956" s="89"/>
      <c r="O956" s="89"/>
      <c r="P956" s="80"/>
      <c r="Q956" s="80"/>
      <c r="R956" s="80"/>
      <c r="S956" s="80" t="str">
        <f>IF(All_2[[#This Row],[M.O.Date]]&lt;&gt;"","no","Yes")</f>
        <v>no</v>
      </c>
      <c r="T956" s="80" t="str">
        <f ca="1">IF(All_2[[#This Row],[Length.of.Stay]]&gt;364,"Yes","no")</f>
        <v>Yes</v>
      </c>
      <c r="U956" s="4">
        <v>41213</v>
      </c>
      <c r="V956" s="80">
        <f ca="1">_xlfn.IFS(All_2[[#This Row],[M.O.Date]] = FALSE,TODAY()-All_2[[#This Row],[Filled]],All_2[[#This Row],[Extant]] = "no",All_2[[#This Row],[M.O.Date]] - All_2[[#This Row],[Filled]])</f>
        <v>566</v>
      </c>
      <c r="W956" t="s">
        <v>971</v>
      </c>
      <c r="X956" s="6"/>
      <c r="Y956" s="6">
        <v>1</v>
      </c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>
        <f t="shared" si="28"/>
        <v>2011</v>
      </c>
      <c r="AS956" s="6">
        <f t="shared" si="29"/>
        <v>4</v>
      </c>
    </row>
    <row r="957" spans="1:45">
      <c r="A957" t="s">
        <v>1554</v>
      </c>
      <c r="B957" t="s">
        <v>37</v>
      </c>
      <c r="C957" s="1">
        <v>205</v>
      </c>
      <c r="D957" s="1">
        <v>3210</v>
      </c>
      <c r="E957" s="97" t="s">
        <v>695</v>
      </c>
      <c r="F9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57" s="4">
        <v>40483</v>
      </c>
      <c r="H957" s="4">
        <v>40647</v>
      </c>
      <c r="I957" s="80">
        <f>All_2[[#This Row],[Filled]]-All_2[[#This Row],[Vacant]]</f>
        <v>164</v>
      </c>
      <c r="J957" t="s">
        <v>144</v>
      </c>
      <c r="K957" s="89"/>
      <c r="L957" s="89"/>
      <c r="N957" s="89"/>
      <c r="O957" s="89"/>
      <c r="P957" s="80"/>
      <c r="Q957" s="80"/>
      <c r="R957" s="80"/>
      <c r="S957" s="80" t="str">
        <f>IF(All_2[[#This Row],[M.O.Date]]&lt;&gt;"","no","Yes")</f>
        <v>no</v>
      </c>
      <c r="T957" s="80" t="str">
        <f ca="1">IF(All_2[[#This Row],[Length.of.Stay]]&gt;364,"Yes","no")</f>
        <v>no</v>
      </c>
      <c r="U957" s="4">
        <v>40877</v>
      </c>
      <c r="V957" s="80">
        <f ca="1">_xlfn.IFS(All_2[[#This Row],[M.O.Date]] = FALSE,TODAY()-All_2[[#This Row],[Filled]],All_2[[#This Row],[Extant]] = "no",All_2[[#This Row],[M.O.Date]] - All_2[[#This Row],[Filled]])</f>
        <v>230</v>
      </c>
      <c r="W957" t="s">
        <v>971</v>
      </c>
      <c r="X957" s="6"/>
      <c r="Y957" s="6">
        <v>1</v>
      </c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>
        <f t="shared" si="28"/>
        <v>2011</v>
      </c>
      <c r="AS957" s="6">
        <f t="shared" si="29"/>
        <v>4</v>
      </c>
    </row>
    <row r="958" spans="1:45">
      <c r="A958" t="s">
        <v>1553</v>
      </c>
      <c r="B958" t="s">
        <v>830</v>
      </c>
      <c r="C958" s="1">
        <v>412</v>
      </c>
      <c r="E958" s="97" t="s">
        <v>144</v>
      </c>
      <c r="F9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58" s="4">
        <v>40543</v>
      </c>
      <c r="H958" s="4">
        <v>40647</v>
      </c>
      <c r="I958" s="80">
        <f>All_2[[#This Row],[Filled]]-All_2[[#This Row],[Vacant]]</f>
        <v>104</v>
      </c>
      <c r="J958" t="s">
        <v>144</v>
      </c>
      <c r="N958" s="4"/>
      <c r="O958" s="4"/>
      <c r="P958" s="80"/>
      <c r="Q958" s="80"/>
      <c r="R958" s="80"/>
      <c r="S958" s="80" t="str">
        <f>IF(All_2[[#This Row],[M.O.Date]]&lt;&gt;"","no","Yes")</f>
        <v>no</v>
      </c>
      <c r="T958" s="80" t="str">
        <f ca="1">IF(All_2[[#This Row],[Length.of.Stay]]&gt;364,"Yes","no")</f>
        <v>Yes</v>
      </c>
      <c r="U958" s="4">
        <v>41213</v>
      </c>
      <c r="V958" s="80">
        <f ca="1">_xlfn.IFS(All_2[[#This Row],[M.O.Date]] = FALSE,TODAY()-All_2[[#This Row],[Filled]],All_2[[#This Row],[Extant]] = "no",All_2[[#This Row],[M.O.Date]] - All_2[[#This Row],[Filled]])</f>
        <v>566</v>
      </c>
      <c r="W958" t="s">
        <v>980</v>
      </c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>
        <f t="shared" si="28"/>
        <v>2011</v>
      </c>
      <c r="AS958" s="6">
        <f t="shared" si="29"/>
        <v>4</v>
      </c>
    </row>
    <row r="959" spans="1:45">
      <c r="A959" t="s">
        <v>1552</v>
      </c>
      <c r="B959" t="s">
        <v>830</v>
      </c>
      <c r="C959" s="1">
        <v>315</v>
      </c>
      <c r="E959" s="97" t="s">
        <v>144</v>
      </c>
      <c r="F9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59" s="4">
        <v>40547</v>
      </c>
      <c r="H959" s="4">
        <v>40647</v>
      </c>
      <c r="I959" s="80">
        <f>All_2[[#This Row],[Filled]]-All_2[[#This Row],[Vacant]]</f>
        <v>100</v>
      </c>
      <c r="J959" t="s">
        <v>144</v>
      </c>
      <c r="N959" s="4"/>
      <c r="O959" s="4"/>
      <c r="P959" s="80"/>
      <c r="Q959" s="80"/>
      <c r="R959" s="80"/>
      <c r="S959" s="80" t="str">
        <f>IF(All_2[[#This Row],[M.O.Date]]&lt;&gt;"","no","Yes")</f>
        <v>no</v>
      </c>
      <c r="T959" s="80" t="str">
        <f ca="1">IF(All_2[[#This Row],[Length.of.Stay]]&gt;364,"Yes","no")</f>
        <v>Yes</v>
      </c>
      <c r="U959" s="4">
        <v>41182</v>
      </c>
      <c r="V959" s="80">
        <f ca="1">_xlfn.IFS(All_2[[#This Row],[M.O.Date]] = FALSE,TODAY()-All_2[[#This Row],[Filled]],All_2[[#This Row],[Extant]] = "no",All_2[[#This Row],[M.O.Date]] - All_2[[#This Row],[Filled]])</f>
        <v>535</v>
      </c>
      <c r="W959" t="s">
        <v>980</v>
      </c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>
        <f t="shared" si="28"/>
        <v>2011</v>
      </c>
      <c r="AS959" s="6">
        <f t="shared" si="29"/>
        <v>4</v>
      </c>
    </row>
    <row r="960" spans="1:45">
      <c r="A960" t="s">
        <v>1551</v>
      </c>
      <c r="B960" t="s">
        <v>830</v>
      </c>
      <c r="C960" s="1">
        <v>313</v>
      </c>
      <c r="E960" s="97" t="s">
        <v>144</v>
      </c>
      <c r="F9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60" s="4">
        <v>40582</v>
      </c>
      <c r="H960" s="4">
        <v>40647</v>
      </c>
      <c r="I960" s="80">
        <f>All_2[[#This Row],[Filled]]-All_2[[#This Row],[Vacant]]</f>
        <v>65</v>
      </c>
      <c r="J960" t="s">
        <v>144</v>
      </c>
      <c r="N960" s="4"/>
      <c r="O960" s="4"/>
      <c r="P960" s="80"/>
      <c r="Q960" s="80"/>
      <c r="R960" s="80"/>
      <c r="S960" s="80" t="str">
        <f>IF(All_2[[#This Row],[M.O.Date]]&lt;&gt;"","no","Yes")</f>
        <v>no</v>
      </c>
      <c r="T960" s="80" t="str">
        <f ca="1">IF(All_2[[#This Row],[Length.of.Stay]]&gt;364,"Yes","no")</f>
        <v>no</v>
      </c>
      <c r="U960" s="4">
        <v>40847</v>
      </c>
      <c r="V960" s="80">
        <f ca="1">_xlfn.IFS(All_2[[#This Row],[M.O.Date]] = FALSE,TODAY()-All_2[[#This Row],[Filled]],All_2[[#This Row],[Extant]] = "no",All_2[[#This Row],[M.O.Date]] - All_2[[#This Row],[Filled]])</f>
        <v>200</v>
      </c>
      <c r="W960" t="s">
        <v>1003</v>
      </c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>
        <f t="shared" si="28"/>
        <v>2011</v>
      </c>
      <c r="AS960" s="6">
        <f t="shared" si="29"/>
        <v>4</v>
      </c>
    </row>
    <row r="961" spans="1:45">
      <c r="A961" t="s">
        <v>1550</v>
      </c>
      <c r="B961" t="s">
        <v>830</v>
      </c>
      <c r="C961" s="1">
        <v>408</v>
      </c>
      <c r="E961" s="97" t="s">
        <v>144</v>
      </c>
      <c r="F9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61" s="4">
        <v>40582</v>
      </c>
      <c r="H961" s="4">
        <v>40638</v>
      </c>
      <c r="I961" s="80">
        <f>All_2[[#This Row],[Filled]]-All_2[[#This Row],[Vacant]]</f>
        <v>56</v>
      </c>
      <c r="J961" t="s">
        <v>144</v>
      </c>
      <c r="N961" s="4"/>
      <c r="O961" s="4"/>
      <c r="P961" s="80"/>
      <c r="Q961" s="80"/>
      <c r="R961" s="80"/>
      <c r="S961" s="80" t="str">
        <f>IF(All_2[[#This Row],[M.O.Date]]&lt;&gt;"","no","Yes")</f>
        <v>no</v>
      </c>
      <c r="T961" s="80" t="str">
        <f ca="1">IF(All_2[[#This Row],[Length.of.Stay]]&gt;364,"Yes","no")</f>
        <v>no</v>
      </c>
      <c r="U961" s="4">
        <v>40829</v>
      </c>
      <c r="V961" s="80">
        <f ca="1">_xlfn.IFS(All_2[[#This Row],[M.O.Date]] = FALSE,TODAY()-All_2[[#This Row],[Filled]],All_2[[#This Row],[Extant]] = "no",All_2[[#This Row],[M.O.Date]] - All_2[[#This Row],[Filled]])</f>
        <v>191</v>
      </c>
      <c r="W961" t="s">
        <v>1003</v>
      </c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>
        <f t="shared" si="28"/>
        <v>2011</v>
      </c>
      <c r="AS961" s="6">
        <f t="shared" si="29"/>
        <v>4</v>
      </c>
    </row>
    <row r="962" spans="1:45">
      <c r="A962" t="s">
        <v>1487</v>
      </c>
      <c r="B962" t="s">
        <v>832</v>
      </c>
      <c r="C962" s="1" t="s">
        <v>932</v>
      </c>
      <c r="E962" s="97" t="s">
        <v>718</v>
      </c>
      <c r="F9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62" s="4">
        <v>40602</v>
      </c>
      <c r="H962" s="4">
        <v>40634</v>
      </c>
      <c r="I962" s="80">
        <f>All_2[[#This Row],[Filled]]-All_2[[#This Row],[Vacant]]</f>
        <v>32</v>
      </c>
      <c r="N962" s="4"/>
      <c r="O962" s="4"/>
      <c r="P962" s="80"/>
      <c r="Q962" s="80"/>
      <c r="R962" s="80"/>
      <c r="S962" s="80" t="str">
        <f>IF(All_2[[#This Row],[M.O.Date]]&lt;&gt;"","no","Yes")</f>
        <v>no</v>
      </c>
      <c r="T962" s="80" t="str">
        <f ca="1">IF(All_2[[#This Row],[Length.of.Stay]]&gt;364,"Yes","no")</f>
        <v>no</v>
      </c>
      <c r="U962" s="4">
        <v>40847</v>
      </c>
      <c r="V962" s="80">
        <f ca="1">_xlfn.IFS(All_2[[#This Row],[M.O.Date]] = FALSE,TODAY()-All_2[[#This Row],[Filled]],All_2[[#This Row],[Extant]] = "no",All_2[[#This Row],[M.O.Date]] - All_2[[#This Row],[Filled]])</f>
        <v>213</v>
      </c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>
        <f t="shared" ref="AR962:AR1025" si="30">YEAR(H962)</f>
        <v>2011</v>
      </c>
      <c r="AS962" s="6">
        <f t="shared" ref="AS962:AS1025" si="31">MONTH(H962)</f>
        <v>4</v>
      </c>
    </row>
    <row r="963" spans="1:45">
      <c r="A963" t="s">
        <v>1549</v>
      </c>
      <c r="B963" t="s">
        <v>37</v>
      </c>
      <c r="C963" s="1">
        <v>306</v>
      </c>
      <c r="D963" s="1">
        <v>3210</v>
      </c>
      <c r="E963" s="97" t="s">
        <v>695</v>
      </c>
      <c r="F9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63" s="4">
        <v>40482</v>
      </c>
      <c r="H963" s="4">
        <v>40633</v>
      </c>
      <c r="I963" s="80">
        <f>All_2[[#This Row],[Filled]]-All_2[[#This Row],[Vacant]]</f>
        <v>151</v>
      </c>
      <c r="J963" t="s">
        <v>144</v>
      </c>
      <c r="K963" s="89"/>
      <c r="L963" s="89"/>
      <c r="N963" s="89"/>
      <c r="O963" s="89"/>
      <c r="P963" s="80"/>
      <c r="Q963" s="80"/>
      <c r="R963" s="80"/>
      <c r="S963" s="80" t="str">
        <f>IF(All_2[[#This Row],[M.O.Date]]&lt;&gt;"","no","Yes")</f>
        <v>no</v>
      </c>
      <c r="T963" s="80" t="str">
        <f ca="1">IF(All_2[[#This Row],[Length.of.Stay]]&gt;364,"Yes","no")</f>
        <v>no</v>
      </c>
      <c r="U963" s="4">
        <v>40755</v>
      </c>
      <c r="V963" s="80">
        <f ca="1">_xlfn.IFS(All_2[[#This Row],[M.O.Date]] = FALSE,TODAY()-All_2[[#This Row],[Filled]],All_2[[#This Row],[Extant]] = "no",All_2[[#This Row],[M.O.Date]] - All_2[[#This Row],[Filled]])</f>
        <v>122</v>
      </c>
      <c r="W963" t="s">
        <v>144</v>
      </c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>
        <f t="shared" si="30"/>
        <v>2011</v>
      </c>
      <c r="AS963" s="6">
        <f t="shared" si="31"/>
        <v>3</v>
      </c>
    </row>
    <row r="964" spans="1:45">
      <c r="A964" t="s">
        <v>1548</v>
      </c>
      <c r="B964" t="s">
        <v>37</v>
      </c>
      <c r="C964" s="1">
        <v>102</v>
      </c>
      <c r="D964" s="1">
        <v>3210</v>
      </c>
      <c r="E964" s="97" t="s">
        <v>695</v>
      </c>
      <c r="F9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64" s="4">
        <v>40147</v>
      </c>
      <c r="H964" s="4">
        <v>40631</v>
      </c>
      <c r="I964" s="80">
        <f>All_2[[#This Row],[Filled]]-All_2[[#This Row],[Vacant]]</f>
        <v>484</v>
      </c>
      <c r="J964" t="s">
        <v>144</v>
      </c>
      <c r="K964" s="89"/>
      <c r="L964" s="89"/>
      <c r="N964" s="89"/>
      <c r="O964" s="89"/>
      <c r="P964" s="80"/>
      <c r="Q964" s="80"/>
      <c r="R964" s="80"/>
      <c r="S964" s="80" t="str">
        <f>IF(All_2[[#This Row],[M.O.Date]]&lt;&gt;"","no","Yes")</f>
        <v>no</v>
      </c>
      <c r="T964" s="80" t="str">
        <f ca="1">IF(All_2[[#This Row],[Length.of.Stay]]&gt;364,"Yes","no")</f>
        <v>no</v>
      </c>
      <c r="U964" s="4">
        <v>40694</v>
      </c>
      <c r="V964" s="80">
        <f ca="1">_xlfn.IFS(All_2[[#This Row],[M.O.Date]] = FALSE,TODAY()-All_2[[#This Row],[Filled]],All_2[[#This Row],[Extant]] = "no",All_2[[#This Row],[M.O.Date]] - All_2[[#This Row],[Filled]])</f>
        <v>63</v>
      </c>
      <c r="W964" t="s">
        <v>1053</v>
      </c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>
        <f t="shared" si="30"/>
        <v>2011</v>
      </c>
      <c r="AS964" s="6">
        <f t="shared" si="31"/>
        <v>3</v>
      </c>
    </row>
    <row r="965" spans="1:45">
      <c r="A965" t="s">
        <v>1547</v>
      </c>
      <c r="B965" t="s">
        <v>821</v>
      </c>
      <c r="C965" s="1">
        <v>1503</v>
      </c>
      <c r="E965" s="97" t="s">
        <v>833</v>
      </c>
      <c r="F9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65" s="4">
        <v>40574</v>
      </c>
      <c r="H965" s="4">
        <v>40630</v>
      </c>
      <c r="I965" s="80">
        <f>All_2[[#This Row],[Filled]]-All_2[[#This Row],[Vacant]]</f>
        <v>56</v>
      </c>
      <c r="N965" s="4"/>
      <c r="O965" s="4"/>
      <c r="P965" s="80"/>
      <c r="Q965" s="80"/>
      <c r="R965" s="80"/>
      <c r="S965" s="80" t="str">
        <f>IF(All_2[[#This Row],[M.O.Date]]&lt;&gt;"","no","Yes")</f>
        <v>Yes</v>
      </c>
      <c r="T965" s="80" t="str">
        <f ca="1">IF(All_2[[#This Row],[Length.of.Stay]]&gt;364,"Yes","no")</f>
        <v>Yes</v>
      </c>
      <c r="V965" s="80">
        <f ca="1">_xlfn.IFS(All_2[[#This Row],[M.O.Date]] = FALSE,TODAY()-All_2[[#This Row],[Filled]],All_2[[#This Row],[Extant]] = "no",All_2[[#This Row],[M.O.Date]] - All_2[[#This Row],[Filled]])</f>
        <v>3231</v>
      </c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>
        <v>1</v>
      </c>
      <c r="AJ965" s="6"/>
      <c r="AK965" s="6"/>
      <c r="AL965" s="6"/>
      <c r="AM965" s="6">
        <v>1</v>
      </c>
      <c r="AN965" s="6"/>
      <c r="AO965" s="6"/>
      <c r="AP965" s="6"/>
      <c r="AQ965" s="6"/>
      <c r="AR965" s="6">
        <f t="shared" si="30"/>
        <v>2011</v>
      </c>
      <c r="AS965" s="6">
        <f t="shared" si="31"/>
        <v>3</v>
      </c>
    </row>
    <row r="966" spans="1:45">
      <c r="A966" t="s">
        <v>1546</v>
      </c>
      <c r="B966" t="s">
        <v>832</v>
      </c>
      <c r="C966" s="1" t="s">
        <v>983</v>
      </c>
      <c r="E966" s="97" t="s">
        <v>833</v>
      </c>
      <c r="F9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66" s="4">
        <v>40514</v>
      </c>
      <c r="H966" s="4">
        <v>40619</v>
      </c>
      <c r="I966" s="80">
        <f>All_2[[#This Row],[Filled]]-All_2[[#This Row],[Vacant]]</f>
        <v>105</v>
      </c>
      <c r="N966" s="4"/>
      <c r="O966" s="4"/>
      <c r="P966" s="80"/>
      <c r="Q966" s="80"/>
      <c r="R966" s="80"/>
      <c r="S966" s="80" t="str">
        <f>IF(All_2[[#This Row],[M.O.Date]]&lt;&gt;"","no","Yes")</f>
        <v>no</v>
      </c>
      <c r="T966" s="80" t="str">
        <f ca="1">IF(All_2[[#This Row],[Length.of.Stay]]&gt;364,"Yes","no")</f>
        <v>no</v>
      </c>
      <c r="U966" s="4">
        <v>40716</v>
      </c>
      <c r="V966" s="80">
        <f ca="1">_xlfn.IFS(All_2[[#This Row],[M.O.Date]] = FALSE,TODAY()-All_2[[#This Row],[Filled]],All_2[[#This Row],[Extant]] = "no",All_2[[#This Row],[M.O.Date]] - All_2[[#This Row],[Filled]])</f>
        <v>97</v>
      </c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>
        <f t="shared" si="30"/>
        <v>2011</v>
      </c>
      <c r="AS966" s="6">
        <f t="shared" si="31"/>
        <v>3</v>
      </c>
    </row>
    <row r="967" spans="1:45">
      <c r="A967" t="s">
        <v>1545</v>
      </c>
      <c r="B967" t="s">
        <v>1151</v>
      </c>
      <c r="C967" s="1">
        <v>114</v>
      </c>
      <c r="E967" s="97" t="s">
        <v>718</v>
      </c>
      <c r="F967" s="80" t="s">
        <v>1150</v>
      </c>
      <c r="G967" s="4">
        <v>40602</v>
      </c>
      <c r="H967" s="4">
        <v>40618</v>
      </c>
      <c r="I967" s="80">
        <f>All_2[[#This Row],[Filled]]-All_2[[#This Row],[Vacant]]</f>
        <v>16</v>
      </c>
      <c r="J967" t="s">
        <v>144</v>
      </c>
      <c r="P967" s="80"/>
      <c r="Q967" s="80"/>
      <c r="R967" s="80"/>
      <c r="S967" s="80" t="str">
        <f>IF(All_2[[#This Row],[M.O.Date]]&lt;&gt;"","no","Yes")</f>
        <v>no</v>
      </c>
      <c r="T967" s="80" t="str">
        <f ca="1">IF(All_2[[#This Row],[Length.of.Stay]]&gt;364,"Yes","no")</f>
        <v>no</v>
      </c>
      <c r="U967" s="4">
        <v>40809</v>
      </c>
      <c r="V967" s="80">
        <f ca="1">_xlfn.IFS(All_2[[#This Row],[M.O.Date]] = FALSE,TODAY()-All_2[[#This Row],[Filled]],All_2[[#This Row],[Extant]] = "no",All_2[[#This Row],[M.O.Date]] - All_2[[#This Row],[Filled]])</f>
        <v>191</v>
      </c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>
        <f t="shared" si="30"/>
        <v>2011</v>
      </c>
      <c r="AS967" s="6">
        <f t="shared" si="31"/>
        <v>3</v>
      </c>
    </row>
    <row r="968" spans="1:45">
      <c r="A968" t="s">
        <v>1544</v>
      </c>
      <c r="B968" t="s">
        <v>830</v>
      </c>
      <c r="C968" s="1">
        <v>308</v>
      </c>
      <c r="E968" s="97" t="s">
        <v>144</v>
      </c>
      <c r="F9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68" s="4">
        <v>40561</v>
      </c>
      <c r="H968" s="4">
        <v>40617</v>
      </c>
      <c r="I968" s="80">
        <f>All_2[[#This Row],[Filled]]-All_2[[#This Row],[Vacant]]</f>
        <v>56</v>
      </c>
      <c r="J968" t="s">
        <v>144</v>
      </c>
      <c r="N968" s="4"/>
      <c r="O968" s="4"/>
      <c r="P968" s="80"/>
      <c r="Q968" s="80"/>
      <c r="R968" s="80"/>
      <c r="S968" s="80" t="str">
        <f>IF(All_2[[#This Row],[M.O.Date]]&lt;&gt;"","no","Yes")</f>
        <v>no</v>
      </c>
      <c r="T968" s="80" t="str">
        <f ca="1">IF(All_2[[#This Row],[Length.of.Stay]]&gt;364,"Yes","no")</f>
        <v>Yes</v>
      </c>
      <c r="U968" s="4">
        <v>41243</v>
      </c>
      <c r="V968" s="80">
        <f ca="1">_xlfn.IFS(All_2[[#This Row],[M.O.Date]] = FALSE,TODAY()-All_2[[#This Row],[Filled]],All_2[[#This Row],[Extant]] = "no",All_2[[#This Row],[M.O.Date]] - All_2[[#This Row],[Filled]])</f>
        <v>626</v>
      </c>
      <c r="W968" t="s">
        <v>969</v>
      </c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>
        <f t="shared" si="30"/>
        <v>2011</v>
      </c>
      <c r="AS968" s="6">
        <f t="shared" si="31"/>
        <v>3</v>
      </c>
    </row>
    <row r="969" spans="1:45">
      <c r="A969" t="s">
        <v>1543</v>
      </c>
      <c r="B969" t="s">
        <v>26</v>
      </c>
      <c r="C969" s="1">
        <v>105</v>
      </c>
      <c r="E969" s="97" t="s">
        <v>966</v>
      </c>
      <c r="F9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69" s="4">
        <v>40574</v>
      </c>
      <c r="H969" s="4">
        <v>40616</v>
      </c>
      <c r="I969" s="80">
        <f>All_2[[#This Row],[Filled]]-All_2[[#This Row],[Vacant]]</f>
        <v>42</v>
      </c>
      <c r="J969" t="s">
        <v>144</v>
      </c>
      <c r="P969" s="80"/>
      <c r="Q969" s="80"/>
      <c r="R969" s="80"/>
      <c r="S969" s="80" t="str">
        <f>IF(All_2[[#This Row],[M.O.Date]]&lt;&gt;"","no","Yes")</f>
        <v>no</v>
      </c>
      <c r="T969" s="80" t="str">
        <f ca="1">IF(All_2[[#This Row],[Length.of.Stay]]&gt;364,"Yes","no")</f>
        <v>Yes</v>
      </c>
      <c r="U969" s="4">
        <v>42794</v>
      </c>
      <c r="V969" s="80">
        <f ca="1">_xlfn.IFS(All_2[[#This Row],[M.O.Date]] = FALSE,TODAY()-All_2[[#This Row],[Filled]],All_2[[#This Row],[Extant]] = "no",All_2[[#This Row],[M.O.Date]] - All_2[[#This Row],[Filled]])</f>
        <v>2178</v>
      </c>
      <c r="W969" t="s">
        <v>980</v>
      </c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>
        <f t="shared" si="30"/>
        <v>2011</v>
      </c>
      <c r="AS969" s="6">
        <f t="shared" si="31"/>
        <v>3</v>
      </c>
    </row>
    <row r="970" spans="1:45">
      <c r="A970" t="s">
        <v>254</v>
      </c>
      <c r="B970" t="s">
        <v>37</v>
      </c>
      <c r="C970" s="1">
        <v>201</v>
      </c>
      <c r="D970" s="1">
        <v>3218</v>
      </c>
      <c r="E970" s="97" t="s">
        <v>695</v>
      </c>
      <c r="F9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70" s="4">
        <v>40574</v>
      </c>
      <c r="H970" s="4">
        <v>40603</v>
      </c>
      <c r="I970" s="80">
        <f>All_2[[#This Row],[Filled]]-All_2[[#This Row],[Vacant]]</f>
        <v>29</v>
      </c>
      <c r="J970" t="s">
        <v>144</v>
      </c>
      <c r="K970" s="89"/>
      <c r="L970" s="89"/>
      <c r="N970" s="89"/>
      <c r="O970" s="89"/>
      <c r="P970" s="80"/>
      <c r="Q970" s="80"/>
      <c r="R970" s="80"/>
      <c r="S970" s="80" t="str">
        <f>IF(All_2[[#This Row],[M.O.Date]]&lt;&gt;"","no","Yes")</f>
        <v>no</v>
      </c>
      <c r="T970" s="80" t="str">
        <f ca="1">IF(All_2[[#This Row],[Length.of.Stay]]&gt;364,"Yes","no")</f>
        <v>Yes</v>
      </c>
      <c r="U970" s="4">
        <v>42124</v>
      </c>
      <c r="V970" s="80">
        <f ca="1">_xlfn.IFS(All_2[[#This Row],[M.O.Date]] = FALSE,TODAY()-All_2[[#This Row],[Filled]],All_2[[#This Row],[Extant]] = "no",All_2[[#This Row],[M.O.Date]] - All_2[[#This Row],[Filled]])</f>
        <v>1521</v>
      </c>
      <c r="W970" t="s">
        <v>1007</v>
      </c>
      <c r="X970" s="6">
        <v>1</v>
      </c>
      <c r="Y970" s="6"/>
      <c r="Z970" s="6"/>
      <c r="AA970" s="6"/>
      <c r="AB970" s="6"/>
      <c r="AC970" s="6"/>
      <c r="AD970" s="6"/>
      <c r="AE970" s="6"/>
      <c r="AF970" s="6"/>
      <c r="AG970" s="6">
        <v>1</v>
      </c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>
        <f t="shared" si="30"/>
        <v>2011</v>
      </c>
      <c r="AS970" s="6">
        <f t="shared" si="31"/>
        <v>3</v>
      </c>
    </row>
    <row r="971" spans="1:45">
      <c r="A971" t="s">
        <v>1542</v>
      </c>
      <c r="B971" t="s">
        <v>37</v>
      </c>
      <c r="C971" s="1">
        <v>302</v>
      </c>
      <c r="D971" s="1">
        <v>3218</v>
      </c>
      <c r="E971" s="97" t="s">
        <v>695</v>
      </c>
      <c r="F9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71" s="4">
        <v>40574</v>
      </c>
      <c r="H971" s="4">
        <v>40603</v>
      </c>
      <c r="I971" s="80">
        <f>All_2[[#This Row],[Filled]]-All_2[[#This Row],[Vacant]]</f>
        <v>29</v>
      </c>
      <c r="J971" t="s">
        <v>144</v>
      </c>
      <c r="K971" s="89"/>
      <c r="L971" s="89"/>
      <c r="N971" s="89"/>
      <c r="O971" s="89"/>
      <c r="P971" s="80"/>
      <c r="Q971" s="80"/>
      <c r="R971" s="80"/>
      <c r="S971" s="80" t="str">
        <f>IF(All_2[[#This Row],[M.O.Date]]&lt;&gt;"","no","Yes")</f>
        <v>no</v>
      </c>
      <c r="T971" s="80" t="str">
        <f ca="1">IF(All_2[[#This Row],[Length.of.Stay]]&gt;364,"Yes","no")</f>
        <v>no</v>
      </c>
      <c r="U971" s="4">
        <v>40633</v>
      </c>
      <c r="V971" s="80">
        <f ca="1">_xlfn.IFS(All_2[[#This Row],[M.O.Date]] = FALSE,TODAY()-All_2[[#This Row],[Filled]],All_2[[#This Row],[Extant]] = "no",All_2[[#This Row],[M.O.Date]] - All_2[[#This Row],[Filled]])</f>
        <v>30</v>
      </c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>
        <f t="shared" si="30"/>
        <v>2011</v>
      </c>
      <c r="AS971" s="6">
        <f t="shared" si="31"/>
        <v>3</v>
      </c>
    </row>
    <row r="972" spans="1:45">
      <c r="A972" t="s">
        <v>1541</v>
      </c>
      <c r="B972" t="s">
        <v>832</v>
      </c>
      <c r="C972" s="1" t="s">
        <v>930</v>
      </c>
      <c r="E972" s="97" t="s">
        <v>833</v>
      </c>
      <c r="F9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72" s="4">
        <v>40451</v>
      </c>
      <c r="H972" s="4">
        <v>40603</v>
      </c>
      <c r="I972" s="80">
        <f>All_2[[#This Row],[Filled]]-All_2[[#This Row],[Vacant]]</f>
        <v>152</v>
      </c>
      <c r="N972" s="4"/>
      <c r="O972" s="4"/>
      <c r="P972" s="80"/>
      <c r="Q972" s="80"/>
      <c r="R972" s="80"/>
      <c r="S972" s="80" t="str">
        <f>IF(All_2[[#This Row],[M.O.Date]]&lt;&gt;"","no","Yes")</f>
        <v>no</v>
      </c>
      <c r="T972" s="80" t="str">
        <f ca="1">IF(All_2[[#This Row],[Length.of.Stay]]&gt;364,"Yes","no")</f>
        <v>Yes</v>
      </c>
      <c r="U972" s="4">
        <v>43802</v>
      </c>
      <c r="V972" s="80">
        <f ca="1">_xlfn.IFS(All_2[[#This Row],[M.O.Date]] = FALSE,TODAY()-All_2[[#This Row],[Filled]],All_2[[#This Row],[Extant]] = "no",All_2[[#This Row],[M.O.Date]] - All_2[[#This Row],[Filled]])</f>
        <v>3199</v>
      </c>
      <c r="W972" t="s">
        <v>980</v>
      </c>
      <c r="X972" s="6"/>
      <c r="Y972" s="6"/>
      <c r="Z972" s="6"/>
      <c r="AA972" s="6"/>
      <c r="AB972" s="6"/>
      <c r="AC972" s="6"/>
      <c r="AD972" s="6"/>
      <c r="AE972" s="6"/>
      <c r="AF972" s="6">
        <v>1</v>
      </c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>
        <f t="shared" si="30"/>
        <v>2011</v>
      </c>
      <c r="AS972" s="6">
        <f t="shared" si="31"/>
        <v>3</v>
      </c>
    </row>
    <row r="973" spans="1:45">
      <c r="A973" t="s">
        <v>1540</v>
      </c>
      <c r="B973" t="s">
        <v>821</v>
      </c>
      <c r="C973" s="1">
        <v>1515</v>
      </c>
      <c r="E973" s="97" t="s">
        <v>718</v>
      </c>
      <c r="F9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73" s="4">
        <v>40574</v>
      </c>
      <c r="H973" s="4">
        <v>40598</v>
      </c>
      <c r="I973" s="80">
        <f>All_2[[#This Row],[Filled]]-All_2[[#This Row],[Vacant]]</f>
        <v>24</v>
      </c>
      <c r="N973" s="4"/>
      <c r="O973" s="4"/>
      <c r="P973" s="80"/>
      <c r="Q973" s="80"/>
      <c r="R973" s="80"/>
      <c r="S973" s="80" t="str">
        <f>IF(All_2[[#This Row],[M.O.Date]]&lt;&gt;"","no","Yes")</f>
        <v>no</v>
      </c>
      <c r="T973" s="80" t="str">
        <f ca="1">IF(All_2[[#This Row],[Length.of.Stay]]&gt;364,"Yes","no")</f>
        <v>Yes</v>
      </c>
      <c r="U973" s="4">
        <v>41333</v>
      </c>
      <c r="V973" s="80">
        <f ca="1">_xlfn.IFS(All_2[[#This Row],[M.O.Date]] = FALSE,TODAY()-All_2[[#This Row],[Filled]],All_2[[#This Row],[Extant]] = "no",All_2[[#This Row],[M.O.Date]] - All_2[[#This Row],[Filled]])</f>
        <v>735</v>
      </c>
      <c r="W973" t="s">
        <v>980</v>
      </c>
      <c r="X973" s="6"/>
      <c r="Y973" s="6"/>
      <c r="Z973" s="6"/>
      <c r="AA973" s="6"/>
      <c r="AB973" s="6"/>
      <c r="AC973" s="6"/>
      <c r="AD973" s="6"/>
      <c r="AE973" s="6"/>
      <c r="AF973" s="6">
        <v>1</v>
      </c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>
        <f t="shared" si="30"/>
        <v>2011</v>
      </c>
      <c r="AS973" s="6">
        <f t="shared" si="31"/>
        <v>2</v>
      </c>
    </row>
    <row r="974" spans="1:45">
      <c r="A974" t="s">
        <v>1539</v>
      </c>
      <c r="B974" t="s">
        <v>37</v>
      </c>
      <c r="C974" s="1">
        <v>203</v>
      </c>
      <c r="D974" s="1">
        <v>3218</v>
      </c>
      <c r="E974" s="97" t="s">
        <v>695</v>
      </c>
      <c r="F9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74" s="4">
        <v>40550</v>
      </c>
      <c r="H974" s="4">
        <v>40596</v>
      </c>
      <c r="I974" s="80">
        <f>All_2[[#This Row],[Filled]]-All_2[[#This Row],[Vacant]]</f>
        <v>46</v>
      </c>
      <c r="J974" t="s">
        <v>144</v>
      </c>
      <c r="K974" s="89"/>
      <c r="L974" s="89"/>
      <c r="N974" s="89"/>
      <c r="O974" s="89"/>
      <c r="P974" s="80"/>
      <c r="Q974" s="80"/>
      <c r="R974" s="80"/>
      <c r="S974" s="80" t="str">
        <f>IF(All_2[[#This Row],[M.O.Date]]&lt;&gt;"","no","Yes")</f>
        <v>no</v>
      </c>
      <c r="T974" s="80" t="str">
        <f ca="1">IF(All_2[[#This Row],[Length.of.Stay]]&gt;364,"Yes","no")</f>
        <v>Yes</v>
      </c>
      <c r="U974" s="4">
        <v>42551</v>
      </c>
      <c r="V974" s="80">
        <f ca="1">_xlfn.IFS(All_2[[#This Row],[M.O.Date]] = FALSE,TODAY()-All_2[[#This Row],[Filled]],All_2[[#This Row],[Extant]] = "no",All_2[[#This Row],[M.O.Date]] - All_2[[#This Row],[Filled]])</f>
        <v>1955</v>
      </c>
      <c r="W974" t="s">
        <v>969</v>
      </c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>
        <f t="shared" si="30"/>
        <v>2011</v>
      </c>
      <c r="AS974" s="6">
        <f t="shared" si="31"/>
        <v>2</v>
      </c>
    </row>
    <row r="975" spans="1:45">
      <c r="A975" t="s">
        <v>1538</v>
      </c>
      <c r="B975" t="s">
        <v>37</v>
      </c>
      <c r="C975" s="1">
        <v>101</v>
      </c>
      <c r="D975" s="1">
        <v>3210</v>
      </c>
      <c r="E975" s="97" t="s">
        <v>695</v>
      </c>
      <c r="F9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75" s="4">
        <v>40574</v>
      </c>
      <c r="H975" s="4">
        <v>40596</v>
      </c>
      <c r="I975" s="80">
        <f>All_2[[#This Row],[Filled]]-All_2[[#This Row],[Vacant]]</f>
        <v>22</v>
      </c>
      <c r="J975" t="s">
        <v>144</v>
      </c>
      <c r="K975" s="89"/>
      <c r="L975" s="89"/>
      <c r="N975" s="89"/>
      <c r="O975" s="89"/>
      <c r="P975" s="80"/>
      <c r="Q975" s="80"/>
      <c r="R975" s="80"/>
      <c r="S975" s="80" t="str">
        <f>IF(All_2[[#This Row],[M.O.Date]]&lt;&gt;"","no","Yes")</f>
        <v>no</v>
      </c>
      <c r="T975" s="80" t="str">
        <f ca="1">IF(All_2[[#This Row],[Length.of.Stay]]&gt;364,"Yes","no")</f>
        <v>no</v>
      </c>
      <c r="U975" s="4">
        <v>40724</v>
      </c>
      <c r="V975" s="80">
        <f ca="1">_xlfn.IFS(All_2[[#This Row],[M.O.Date]] = FALSE,TODAY()-All_2[[#This Row],[Filled]],All_2[[#This Row],[Extant]] = "no",All_2[[#This Row],[M.O.Date]] - All_2[[#This Row],[Filled]])</f>
        <v>128</v>
      </c>
      <c r="W975" t="s">
        <v>971</v>
      </c>
      <c r="X975" s="6"/>
      <c r="Y975" s="6">
        <v>1</v>
      </c>
      <c r="Z975" s="6"/>
      <c r="AA975" s="6"/>
      <c r="AB975" s="6"/>
      <c r="AC975" s="6"/>
      <c r="AD975" s="6">
        <v>1</v>
      </c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>
        <f t="shared" si="30"/>
        <v>2011</v>
      </c>
      <c r="AS975" s="6">
        <f t="shared" si="31"/>
        <v>2</v>
      </c>
    </row>
    <row r="976" spans="1:45">
      <c r="A976" t="s">
        <v>1537</v>
      </c>
      <c r="B976" t="s">
        <v>37</v>
      </c>
      <c r="C976" s="1">
        <v>103</v>
      </c>
      <c r="D976" s="1">
        <v>3210</v>
      </c>
      <c r="E976" s="97" t="s">
        <v>695</v>
      </c>
      <c r="F9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76" s="4">
        <v>40451</v>
      </c>
      <c r="H976" s="4">
        <v>40596</v>
      </c>
      <c r="I976" s="80">
        <f>All_2[[#This Row],[Filled]]-All_2[[#This Row],[Vacant]]</f>
        <v>145</v>
      </c>
      <c r="J976" t="s">
        <v>144</v>
      </c>
      <c r="K976" s="89"/>
      <c r="L976" s="89"/>
      <c r="N976" s="89"/>
      <c r="O976" s="89"/>
      <c r="P976" s="80"/>
      <c r="Q976" s="80"/>
      <c r="R976" s="80"/>
      <c r="S976" s="80" t="str">
        <f>IF(All_2[[#This Row],[M.O.Date]]&lt;&gt;"","no","Yes")</f>
        <v>no</v>
      </c>
      <c r="T976" s="80" t="str">
        <f ca="1">IF(All_2[[#This Row],[Length.of.Stay]]&gt;364,"Yes","no")</f>
        <v>no</v>
      </c>
      <c r="U976" s="4">
        <v>40711</v>
      </c>
      <c r="V976" s="80">
        <f ca="1">_xlfn.IFS(All_2[[#This Row],[M.O.Date]] = FALSE,TODAY()-All_2[[#This Row],[Filled]],All_2[[#This Row],[Extant]] = "no",All_2[[#This Row],[M.O.Date]] - All_2[[#This Row],[Filled]])</f>
        <v>115</v>
      </c>
      <c r="W976" t="s">
        <v>971</v>
      </c>
      <c r="X976" s="6"/>
      <c r="Y976" s="6">
        <v>1</v>
      </c>
      <c r="Z976" s="6"/>
      <c r="AA976" s="6"/>
      <c r="AB976" s="6"/>
      <c r="AC976" s="6"/>
      <c r="AD976" s="6"/>
      <c r="AE976" s="6">
        <v>1</v>
      </c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>
        <f t="shared" si="30"/>
        <v>2011</v>
      </c>
      <c r="AS976" s="6">
        <f t="shared" si="31"/>
        <v>2</v>
      </c>
    </row>
    <row r="977" spans="1:45">
      <c r="A977" t="s">
        <v>1536</v>
      </c>
      <c r="B977" t="s">
        <v>821</v>
      </c>
      <c r="C977" s="1">
        <v>1495</v>
      </c>
      <c r="E977" s="97" t="s">
        <v>833</v>
      </c>
      <c r="F9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77" s="4">
        <v>40574</v>
      </c>
      <c r="H977" s="4">
        <v>40588</v>
      </c>
      <c r="I977" s="80">
        <f>All_2[[#This Row],[Filled]]-All_2[[#This Row],[Vacant]]</f>
        <v>14</v>
      </c>
      <c r="K977" s="89"/>
      <c r="N977" s="4"/>
      <c r="O977" s="4"/>
      <c r="P977" s="80"/>
      <c r="Q977" s="80"/>
      <c r="R977" s="80"/>
      <c r="S977" s="80" t="str">
        <f>IF(All_2[[#This Row],[M.O.Date]]&lt;&gt;"","no","Yes")</f>
        <v>no</v>
      </c>
      <c r="T977" s="80" t="str">
        <f ca="1">IF(All_2[[#This Row],[Length.of.Stay]]&gt;364,"Yes","no")</f>
        <v>Yes</v>
      </c>
      <c r="U977" s="4">
        <v>43585</v>
      </c>
      <c r="V977" s="80">
        <f ca="1">_xlfn.IFS(All_2[[#This Row],[M.O.Date]] = FALSE,TODAY()-All_2[[#This Row],[Filled]],All_2[[#This Row],[Extant]] = "no",All_2[[#This Row],[M.O.Date]] - All_2[[#This Row],[Filled]])</f>
        <v>2997</v>
      </c>
      <c r="W977" t="s">
        <v>980</v>
      </c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>
        <v>1</v>
      </c>
      <c r="AJ977" s="6"/>
      <c r="AK977" s="6"/>
      <c r="AL977" s="6"/>
      <c r="AM977" s="6">
        <v>1</v>
      </c>
      <c r="AN977" s="6"/>
      <c r="AO977" s="6"/>
      <c r="AP977" s="6"/>
      <c r="AQ977" s="6"/>
      <c r="AR977" s="6">
        <f t="shared" si="30"/>
        <v>2011</v>
      </c>
      <c r="AS977" s="6">
        <f t="shared" si="31"/>
        <v>2</v>
      </c>
    </row>
    <row r="978" spans="1:45">
      <c r="A978" t="s">
        <v>1535</v>
      </c>
      <c r="B978" t="s">
        <v>26</v>
      </c>
      <c r="C978" s="1">
        <v>313</v>
      </c>
      <c r="E978" s="97" t="s">
        <v>966</v>
      </c>
      <c r="F9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78" s="4">
        <v>40543</v>
      </c>
      <c r="H978" s="4">
        <v>40583</v>
      </c>
      <c r="I978" s="80">
        <f>All_2[[#This Row],[Filled]]-All_2[[#This Row],[Vacant]]</f>
        <v>40</v>
      </c>
      <c r="J978" t="s">
        <v>144</v>
      </c>
      <c r="P978" s="80"/>
      <c r="Q978" s="80"/>
      <c r="R978" s="80"/>
      <c r="S978" s="80" t="str">
        <f>IF(All_2[[#This Row],[M.O.Date]]&lt;&gt;"","no","Yes")</f>
        <v>no</v>
      </c>
      <c r="T978" s="80" t="str">
        <f ca="1">IF(All_2[[#This Row],[Length.of.Stay]]&gt;364,"Yes","no")</f>
        <v>Yes</v>
      </c>
      <c r="U978" s="4">
        <v>41152</v>
      </c>
      <c r="V978" s="80">
        <f ca="1">_xlfn.IFS(All_2[[#This Row],[M.O.Date]] = FALSE,TODAY()-All_2[[#This Row],[Filled]],All_2[[#This Row],[Extant]] = "no",All_2[[#This Row],[M.O.Date]] - All_2[[#This Row],[Filled]])</f>
        <v>569</v>
      </c>
      <c r="W978" t="s">
        <v>969</v>
      </c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>
        <f t="shared" si="30"/>
        <v>2011</v>
      </c>
      <c r="AS978" s="6">
        <f t="shared" si="31"/>
        <v>2</v>
      </c>
    </row>
    <row r="979" spans="1:45">
      <c r="A979" t="s">
        <v>1534</v>
      </c>
      <c r="B979" t="s">
        <v>821</v>
      </c>
      <c r="C979" s="1">
        <v>1483</v>
      </c>
      <c r="E979" s="97" t="s">
        <v>833</v>
      </c>
      <c r="F9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79" s="4">
        <v>40543</v>
      </c>
      <c r="H979" s="4">
        <v>40574</v>
      </c>
      <c r="I979" s="80">
        <f>All_2[[#This Row],[Filled]]-All_2[[#This Row],[Vacant]]</f>
        <v>31</v>
      </c>
      <c r="K979" s="89"/>
      <c r="L979" s="89"/>
      <c r="N979" s="4"/>
      <c r="O979" s="4"/>
      <c r="P979" s="80"/>
      <c r="Q979" s="80"/>
      <c r="R979" s="80"/>
      <c r="S979" s="80" t="str">
        <f>IF(All_2[[#This Row],[M.O.Date]]&lt;&gt;"","no","Yes")</f>
        <v>no</v>
      </c>
      <c r="T979" s="80" t="str">
        <f ca="1">IF(All_2[[#This Row],[Length.of.Stay]]&gt;364,"Yes","no")</f>
        <v>Yes</v>
      </c>
      <c r="U979" s="4">
        <v>41729</v>
      </c>
      <c r="V979" s="80">
        <f ca="1">_xlfn.IFS(All_2[[#This Row],[M.O.Date]] = FALSE,TODAY()-All_2[[#This Row],[Filled]],All_2[[#This Row],[Extant]] = "no",All_2[[#This Row],[M.O.Date]] - All_2[[#This Row],[Filled]])</f>
        <v>1155</v>
      </c>
      <c r="W979" t="s">
        <v>980</v>
      </c>
      <c r="X979" s="6"/>
      <c r="Y979" s="6"/>
      <c r="Z979" s="6"/>
      <c r="AA979" s="6"/>
      <c r="AB979" s="6"/>
      <c r="AC979" s="6"/>
      <c r="AD979" s="6"/>
      <c r="AE979" s="6"/>
      <c r="AF979" s="6">
        <v>1</v>
      </c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>
        <f t="shared" si="30"/>
        <v>2011</v>
      </c>
      <c r="AS979" s="6">
        <f t="shared" si="31"/>
        <v>1</v>
      </c>
    </row>
    <row r="980" spans="1:45">
      <c r="A980" t="s">
        <v>1533</v>
      </c>
      <c r="B980" t="s">
        <v>26</v>
      </c>
      <c r="C980" s="1">
        <v>108</v>
      </c>
      <c r="E980" s="97" t="s">
        <v>966</v>
      </c>
      <c r="F9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80" s="4">
        <v>40543</v>
      </c>
      <c r="H980" s="4">
        <v>40569</v>
      </c>
      <c r="I980" s="80">
        <f>All_2[[#This Row],[Filled]]-All_2[[#This Row],[Vacant]]</f>
        <v>26</v>
      </c>
      <c r="J980" t="s">
        <v>144</v>
      </c>
      <c r="P980" s="80"/>
      <c r="Q980" s="80"/>
      <c r="R980" s="80"/>
      <c r="S980" s="80" t="str">
        <f>IF(All_2[[#This Row],[M.O.Date]]&lt;&gt;"","no","Yes")</f>
        <v>no</v>
      </c>
      <c r="T980" s="80" t="str">
        <f ca="1">IF(All_2[[#This Row],[Length.of.Stay]]&gt;364,"Yes","no")</f>
        <v>Yes</v>
      </c>
      <c r="U980" s="4">
        <v>41243</v>
      </c>
      <c r="V980" s="80">
        <f ca="1">_xlfn.IFS(All_2[[#This Row],[M.O.Date]] = FALSE,TODAY()-All_2[[#This Row],[Filled]],All_2[[#This Row],[Extant]] = "no",All_2[[#This Row],[M.O.Date]] - All_2[[#This Row],[Filled]])</f>
        <v>674</v>
      </c>
      <c r="W980" t="s">
        <v>971</v>
      </c>
      <c r="X980" s="6"/>
      <c r="Y980" s="6">
        <v>1</v>
      </c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>
        <f t="shared" si="30"/>
        <v>2011</v>
      </c>
      <c r="AS980" s="6">
        <f t="shared" si="31"/>
        <v>1</v>
      </c>
    </row>
    <row r="981" spans="1:45">
      <c r="A981" t="s">
        <v>1532</v>
      </c>
      <c r="B981" t="s">
        <v>26</v>
      </c>
      <c r="C981" s="1">
        <v>111</v>
      </c>
      <c r="E981" s="97" t="s">
        <v>966</v>
      </c>
      <c r="F9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81" s="4">
        <v>40543</v>
      </c>
      <c r="H981" s="4">
        <v>40567</v>
      </c>
      <c r="I981" s="80">
        <f>All_2[[#This Row],[Filled]]-All_2[[#This Row],[Vacant]]</f>
        <v>24</v>
      </c>
      <c r="J981" t="s">
        <v>144</v>
      </c>
      <c r="P981" s="80"/>
      <c r="Q981" s="80"/>
      <c r="R981" s="80"/>
      <c r="S981" s="80" t="str">
        <f>IF(All_2[[#This Row],[M.O.Date]]&lt;&gt;"","no","Yes")</f>
        <v>no</v>
      </c>
      <c r="T981" s="80" t="str">
        <f ca="1">IF(All_2[[#This Row],[Length.of.Stay]]&gt;364,"Yes","no")</f>
        <v>no</v>
      </c>
      <c r="U981" s="4">
        <v>40755</v>
      </c>
      <c r="V981" s="80">
        <f ca="1">_xlfn.IFS(All_2[[#This Row],[M.O.Date]] = FALSE,TODAY()-All_2[[#This Row],[Filled]],All_2[[#This Row],[Extant]] = "no",All_2[[#This Row],[M.O.Date]] - All_2[[#This Row],[Filled]])</f>
        <v>188</v>
      </c>
      <c r="W981" t="s">
        <v>971</v>
      </c>
      <c r="X981" s="6"/>
      <c r="Y981" s="6">
        <v>1</v>
      </c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>
        <f t="shared" si="30"/>
        <v>2011</v>
      </c>
      <c r="AS981" s="6">
        <f t="shared" si="31"/>
        <v>1</v>
      </c>
    </row>
    <row r="982" spans="1:45">
      <c r="A982" t="s">
        <v>1531</v>
      </c>
      <c r="B982" t="s">
        <v>37</v>
      </c>
      <c r="C982" s="1">
        <v>302</v>
      </c>
      <c r="D982" s="1">
        <v>3210</v>
      </c>
      <c r="E982" s="97" t="s">
        <v>695</v>
      </c>
      <c r="F9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82" s="4">
        <v>40421</v>
      </c>
      <c r="H982" s="4">
        <v>40561</v>
      </c>
      <c r="I982" s="80">
        <f>All_2[[#This Row],[Filled]]-All_2[[#This Row],[Vacant]]</f>
        <v>140</v>
      </c>
      <c r="J982" t="s">
        <v>144</v>
      </c>
      <c r="K982" s="89"/>
      <c r="L982" s="89"/>
      <c r="N982" s="89"/>
      <c r="O982" s="89"/>
      <c r="P982" s="80"/>
      <c r="Q982" s="80"/>
      <c r="R982" s="80"/>
      <c r="S982" s="80" t="str">
        <f>IF(All_2[[#This Row],[M.O.Date]]&lt;&gt;"","no","Yes")</f>
        <v>no</v>
      </c>
      <c r="T982" s="80" t="str">
        <f ca="1">IF(All_2[[#This Row],[Length.of.Stay]]&gt;364,"Yes","no")</f>
        <v>Yes</v>
      </c>
      <c r="U982" s="4">
        <v>40999</v>
      </c>
      <c r="V982" s="80">
        <f ca="1">_xlfn.IFS(All_2[[#This Row],[M.O.Date]] = FALSE,TODAY()-All_2[[#This Row],[Filled]],All_2[[#This Row],[Extant]] = "no",All_2[[#This Row],[M.O.Date]] - All_2[[#This Row],[Filled]])</f>
        <v>438</v>
      </c>
      <c r="W982" t="s">
        <v>969</v>
      </c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>
        <f t="shared" si="30"/>
        <v>2011</v>
      </c>
      <c r="AS982" s="6">
        <f t="shared" si="31"/>
        <v>1</v>
      </c>
    </row>
    <row r="983" spans="1:45">
      <c r="A983" t="s">
        <v>1530</v>
      </c>
      <c r="B983" t="s">
        <v>37</v>
      </c>
      <c r="C983" s="1">
        <v>202</v>
      </c>
      <c r="D983" s="1">
        <v>3210</v>
      </c>
      <c r="E983" s="97" t="s">
        <v>695</v>
      </c>
      <c r="F9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83" s="4">
        <v>40451</v>
      </c>
      <c r="H983" s="4">
        <v>40561</v>
      </c>
      <c r="I983" s="80">
        <f>All_2[[#This Row],[Filled]]-All_2[[#This Row],[Vacant]]</f>
        <v>110</v>
      </c>
      <c r="J983" t="s">
        <v>144</v>
      </c>
      <c r="K983" s="89"/>
      <c r="L983" s="89"/>
      <c r="N983" s="89"/>
      <c r="O983" s="89"/>
      <c r="P983" s="80"/>
      <c r="Q983" s="80"/>
      <c r="R983" s="80"/>
      <c r="S983" s="80" t="str">
        <f>IF(All_2[[#This Row],[M.O.Date]]&lt;&gt;"","no","Yes")</f>
        <v>no</v>
      </c>
      <c r="T983" s="80" t="str">
        <f ca="1">IF(All_2[[#This Row],[Length.of.Stay]]&gt;364,"Yes","no")</f>
        <v>no</v>
      </c>
      <c r="U983" s="4">
        <v>40877</v>
      </c>
      <c r="V983" s="80">
        <f ca="1">_xlfn.IFS(All_2[[#This Row],[M.O.Date]] = FALSE,TODAY()-All_2[[#This Row],[Filled]],All_2[[#This Row],[Extant]] = "no",All_2[[#This Row],[M.O.Date]] - All_2[[#This Row],[Filled]])</f>
        <v>316</v>
      </c>
      <c r="W983" t="s">
        <v>971</v>
      </c>
      <c r="X983" s="6"/>
      <c r="Y983" s="6">
        <v>1</v>
      </c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>
        <f t="shared" si="30"/>
        <v>2011</v>
      </c>
      <c r="AS983" s="6">
        <f t="shared" si="31"/>
        <v>1</v>
      </c>
    </row>
    <row r="984" spans="1:45">
      <c r="A984" t="s">
        <v>1529</v>
      </c>
      <c r="B984" t="s">
        <v>37</v>
      </c>
      <c r="C984" s="1">
        <v>204</v>
      </c>
      <c r="D984" s="1">
        <v>3210</v>
      </c>
      <c r="E984" s="97" t="s">
        <v>695</v>
      </c>
      <c r="F9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84" s="4">
        <v>40482</v>
      </c>
      <c r="H984" s="4">
        <v>40561</v>
      </c>
      <c r="I984" s="80">
        <f>All_2[[#This Row],[Filled]]-All_2[[#This Row],[Vacant]]</f>
        <v>79</v>
      </c>
      <c r="J984" t="s">
        <v>144</v>
      </c>
      <c r="K984" s="89"/>
      <c r="L984" s="89"/>
      <c r="N984" s="89"/>
      <c r="O984" s="89"/>
      <c r="P984" s="80"/>
      <c r="Q984" s="80"/>
      <c r="R984" s="80"/>
      <c r="S984" s="80" t="str">
        <f>IF(All_2[[#This Row],[M.O.Date]]&lt;&gt;"","no","Yes")</f>
        <v>no</v>
      </c>
      <c r="T984" s="80" t="str">
        <f ca="1">IF(All_2[[#This Row],[Length.of.Stay]]&gt;364,"Yes","no")</f>
        <v>no</v>
      </c>
      <c r="U984" s="4">
        <v>40702</v>
      </c>
      <c r="V984" s="80">
        <f ca="1">_xlfn.IFS(All_2[[#This Row],[M.O.Date]] = FALSE,TODAY()-All_2[[#This Row],[Filled]],All_2[[#This Row],[Extant]] = "no",All_2[[#This Row],[M.O.Date]] - All_2[[#This Row],[Filled]])</f>
        <v>141</v>
      </c>
      <c r="W984" t="s">
        <v>971</v>
      </c>
      <c r="X984" s="6"/>
      <c r="Y984" s="6">
        <v>1</v>
      </c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>
        <f t="shared" si="30"/>
        <v>2011</v>
      </c>
      <c r="AS984" s="6">
        <f t="shared" si="31"/>
        <v>1</v>
      </c>
    </row>
    <row r="985" spans="1:45">
      <c r="A985" t="s">
        <v>1528</v>
      </c>
      <c r="B985" t="s">
        <v>830</v>
      </c>
      <c r="C985" s="1">
        <v>310</v>
      </c>
      <c r="E985" s="97" t="s">
        <v>144</v>
      </c>
      <c r="F9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85" s="4">
        <v>40482</v>
      </c>
      <c r="H985" s="4">
        <v>40560</v>
      </c>
      <c r="I985" s="80">
        <f>All_2[[#This Row],[Filled]]-All_2[[#This Row],[Vacant]]</f>
        <v>78</v>
      </c>
      <c r="J985" t="s">
        <v>144</v>
      </c>
      <c r="N985" s="4"/>
      <c r="O985" s="4"/>
      <c r="P985" s="80"/>
      <c r="Q985" s="80"/>
      <c r="R985" s="80"/>
      <c r="S985" s="80" t="str">
        <f>IF(All_2[[#This Row],[M.O.Date]]&lt;&gt;"","no","Yes")</f>
        <v>no</v>
      </c>
      <c r="T985" s="80" t="str">
        <f ca="1">IF(All_2[[#This Row],[Length.of.Stay]]&gt;364,"Yes","no")</f>
        <v>no</v>
      </c>
      <c r="U985" s="4">
        <v>40739</v>
      </c>
      <c r="V985" s="80">
        <f ca="1">_xlfn.IFS(All_2[[#This Row],[M.O.Date]] = FALSE,TODAY()-All_2[[#This Row],[Filled]],All_2[[#This Row],[Extant]] = "no",All_2[[#This Row],[M.O.Date]] - All_2[[#This Row],[Filled]])</f>
        <v>179</v>
      </c>
      <c r="W985" t="s">
        <v>971</v>
      </c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>
        <f t="shared" si="30"/>
        <v>2011</v>
      </c>
      <c r="AS985" s="6">
        <f t="shared" si="31"/>
        <v>1</v>
      </c>
    </row>
    <row r="986" spans="1:45">
      <c r="A986" t="s">
        <v>1527</v>
      </c>
      <c r="B986" t="s">
        <v>830</v>
      </c>
      <c r="C986" s="1">
        <v>317</v>
      </c>
      <c r="E986" s="97" t="s">
        <v>144</v>
      </c>
      <c r="F9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86" s="4">
        <v>40512</v>
      </c>
      <c r="H986" s="4">
        <v>40557</v>
      </c>
      <c r="I986" s="80">
        <f>All_2[[#This Row],[Filled]]-All_2[[#This Row],[Vacant]]</f>
        <v>45</v>
      </c>
      <c r="J986" t="s">
        <v>144</v>
      </c>
      <c r="N986" s="4"/>
      <c r="O986" s="4"/>
      <c r="P986" s="80"/>
      <c r="Q986" s="80"/>
      <c r="R986" s="80"/>
      <c r="S986" s="80" t="str">
        <f>IF(All_2[[#This Row],[M.O.Date]]&lt;&gt;"","no","Yes")</f>
        <v>no</v>
      </c>
      <c r="T986" s="80" t="str">
        <f ca="1">IF(All_2[[#This Row],[Length.of.Stay]]&gt;364,"Yes","no")</f>
        <v>no</v>
      </c>
      <c r="U986" s="4">
        <v>40847</v>
      </c>
      <c r="V986" s="80">
        <f ca="1">_xlfn.IFS(All_2[[#This Row],[M.O.Date]] = FALSE,TODAY()-All_2[[#This Row],[Filled]],All_2[[#This Row],[Extant]] = "no",All_2[[#This Row],[M.O.Date]] - All_2[[#This Row],[Filled]])</f>
        <v>290</v>
      </c>
      <c r="W986" t="s">
        <v>971</v>
      </c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>
        <f t="shared" si="30"/>
        <v>2011</v>
      </c>
      <c r="AS986" s="6">
        <f t="shared" si="31"/>
        <v>1</v>
      </c>
    </row>
    <row r="987" spans="1:45">
      <c r="A987" t="s">
        <v>1526</v>
      </c>
      <c r="B987" t="s">
        <v>26</v>
      </c>
      <c r="C987" s="1">
        <v>312</v>
      </c>
      <c r="E987" s="97" t="s">
        <v>966</v>
      </c>
      <c r="F9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87" s="4">
        <v>40512</v>
      </c>
      <c r="H987" s="4">
        <v>40555</v>
      </c>
      <c r="I987" s="80">
        <f>All_2[[#This Row],[Filled]]-All_2[[#This Row],[Vacant]]</f>
        <v>43</v>
      </c>
      <c r="J987" t="s">
        <v>144</v>
      </c>
      <c r="P987" s="80"/>
      <c r="Q987" s="80"/>
      <c r="R987" s="80"/>
      <c r="S987" s="80" t="str">
        <f>IF(All_2[[#This Row],[M.O.Date]]&lt;&gt;"","no","Yes")</f>
        <v>no</v>
      </c>
      <c r="T987" s="80" t="str">
        <f ca="1">IF(All_2[[#This Row],[Length.of.Stay]]&gt;364,"Yes","no")</f>
        <v>Yes</v>
      </c>
      <c r="U987" s="4">
        <v>41486</v>
      </c>
      <c r="V987" s="80">
        <f ca="1">_xlfn.IFS(All_2[[#This Row],[M.O.Date]] = FALSE,TODAY()-All_2[[#This Row],[Filled]],All_2[[#This Row],[Extant]] = "no",All_2[[#This Row],[M.O.Date]] - All_2[[#This Row],[Filled]])</f>
        <v>931</v>
      </c>
      <c r="W987" t="s">
        <v>53</v>
      </c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>
        <f t="shared" si="30"/>
        <v>2011</v>
      </c>
      <c r="AS987" s="6">
        <f t="shared" si="31"/>
        <v>1</v>
      </c>
    </row>
    <row r="988" spans="1:45">
      <c r="A988" t="s">
        <v>1525</v>
      </c>
      <c r="B988" t="s">
        <v>26</v>
      </c>
      <c r="C988" s="1">
        <v>216</v>
      </c>
      <c r="E988" s="97" t="s">
        <v>966</v>
      </c>
      <c r="F9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88" s="4">
        <v>40512</v>
      </c>
      <c r="H988" s="4">
        <v>40555</v>
      </c>
      <c r="I988" s="80">
        <f>All_2[[#This Row],[Filled]]-All_2[[#This Row],[Vacant]]</f>
        <v>43</v>
      </c>
      <c r="J988" t="s">
        <v>144</v>
      </c>
      <c r="P988" s="80"/>
      <c r="Q988" s="80"/>
      <c r="R988" s="80"/>
      <c r="S988" s="80" t="str">
        <f>IF(All_2[[#This Row],[M.O.Date]]&lt;&gt;"","no","Yes")</f>
        <v>no</v>
      </c>
      <c r="T988" s="80" t="str">
        <f ca="1">IF(All_2[[#This Row],[Length.of.Stay]]&gt;364,"Yes","no")</f>
        <v>Yes</v>
      </c>
      <c r="U988" s="4">
        <v>41320</v>
      </c>
      <c r="V988" s="80">
        <f ca="1">_xlfn.IFS(All_2[[#This Row],[M.O.Date]] = FALSE,TODAY()-All_2[[#This Row],[Filled]],All_2[[#This Row],[Extant]] = "no",All_2[[#This Row],[M.O.Date]] - All_2[[#This Row],[Filled]])</f>
        <v>765</v>
      </c>
      <c r="W988" t="s">
        <v>1123</v>
      </c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>
        <f t="shared" si="30"/>
        <v>2011</v>
      </c>
      <c r="AS988" s="6">
        <f t="shared" si="31"/>
        <v>1</v>
      </c>
    </row>
    <row r="989" spans="1:45">
      <c r="A989" t="s">
        <v>1524</v>
      </c>
      <c r="B989" t="s">
        <v>26</v>
      </c>
      <c r="C989" s="1">
        <v>314</v>
      </c>
      <c r="E989" s="97" t="s">
        <v>966</v>
      </c>
      <c r="F9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89" s="4">
        <v>40512</v>
      </c>
      <c r="H989" s="4">
        <v>40541</v>
      </c>
      <c r="I989" s="80">
        <f>All_2[[#This Row],[Filled]]-All_2[[#This Row],[Vacant]]</f>
        <v>29</v>
      </c>
      <c r="J989" t="s">
        <v>144</v>
      </c>
      <c r="P989" s="80"/>
      <c r="Q989" s="80"/>
      <c r="R989" s="80"/>
      <c r="S989" s="80" t="str">
        <f>IF(All_2[[#This Row],[M.O.Date]]&lt;&gt;"","no","Yes")</f>
        <v>no</v>
      </c>
      <c r="T989" s="80" t="str">
        <f ca="1">IF(All_2[[#This Row],[Length.of.Stay]]&gt;364,"Yes","no")</f>
        <v>Yes</v>
      </c>
      <c r="U989" s="4">
        <v>42644</v>
      </c>
      <c r="V989" s="80">
        <f ca="1">_xlfn.IFS(All_2[[#This Row],[M.O.Date]] = FALSE,TODAY()-All_2[[#This Row],[Filled]],All_2[[#This Row],[Extant]] = "no",All_2[[#This Row],[M.O.Date]] - All_2[[#This Row],[Filled]])</f>
        <v>2103</v>
      </c>
      <c r="W989" t="s">
        <v>980</v>
      </c>
      <c r="X989" s="6"/>
      <c r="Y989" s="6"/>
      <c r="Z989" s="6"/>
      <c r="AA989" s="6"/>
      <c r="AB989" s="6"/>
      <c r="AC989" s="6"/>
      <c r="AD989" s="6"/>
      <c r="AE989" s="6"/>
      <c r="AF989" s="6">
        <v>1</v>
      </c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>
        <f t="shared" si="30"/>
        <v>2010</v>
      </c>
      <c r="AS989" s="6">
        <f t="shared" si="31"/>
        <v>12</v>
      </c>
    </row>
    <row r="990" spans="1:45">
      <c r="A990" t="s">
        <v>1523</v>
      </c>
      <c r="B990" t="s">
        <v>830</v>
      </c>
      <c r="C990" s="1">
        <v>404</v>
      </c>
      <c r="E990" s="97" t="s">
        <v>144</v>
      </c>
      <c r="F9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90" s="4">
        <v>40451</v>
      </c>
      <c r="H990" s="4">
        <v>40533</v>
      </c>
      <c r="I990" s="80">
        <f>All_2[[#This Row],[Filled]]-All_2[[#This Row],[Vacant]]</f>
        <v>82</v>
      </c>
      <c r="J990" t="s">
        <v>144</v>
      </c>
      <c r="N990" s="4"/>
      <c r="O990" s="4"/>
      <c r="P990" s="80"/>
      <c r="Q990" s="80"/>
      <c r="R990" s="80"/>
      <c r="S990" s="80" t="str">
        <f>IF(All_2[[#This Row],[M.O.Date]]&lt;&gt;"","no","Yes")</f>
        <v>no</v>
      </c>
      <c r="T990" s="80" t="str">
        <f ca="1">IF(All_2[[#This Row],[Length.of.Stay]]&gt;364,"Yes","no")</f>
        <v>no</v>
      </c>
      <c r="U990" s="4">
        <v>40672</v>
      </c>
      <c r="V990" s="80">
        <f ca="1">_xlfn.IFS(All_2[[#This Row],[M.O.Date]] = FALSE,TODAY()-All_2[[#This Row],[Filled]],All_2[[#This Row],[Extant]] = "no",All_2[[#This Row],[M.O.Date]] - All_2[[#This Row],[Filled]])</f>
        <v>139</v>
      </c>
      <c r="W990" t="s">
        <v>971</v>
      </c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>
        <f t="shared" si="30"/>
        <v>2010</v>
      </c>
      <c r="AS990" s="6">
        <f t="shared" si="31"/>
        <v>12</v>
      </c>
    </row>
    <row r="991" spans="1:45">
      <c r="A991" t="s">
        <v>1522</v>
      </c>
      <c r="B991" t="s">
        <v>37</v>
      </c>
      <c r="C991" s="1">
        <v>102</v>
      </c>
      <c r="D991" s="1">
        <v>3218</v>
      </c>
      <c r="E991" s="97" t="s">
        <v>695</v>
      </c>
      <c r="F9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91" s="4">
        <v>40379</v>
      </c>
      <c r="H991" s="4">
        <v>40528</v>
      </c>
      <c r="I991" s="80">
        <f>All_2[[#This Row],[Filled]]-All_2[[#This Row],[Vacant]]</f>
        <v>149</v>
      </c>
      <c r="J991" t="s">
        <v>144</v>
      </c>
      <c r="K991" s="89"/>
      <c r="L991" s="89"/>
      <c r="N991" s="89"/>
      <c r="O991" s="89"/>
      <c r="P991" s="80"/>
      <c r="Q991" s="80"/>
      <c r="R991" s="80"/>
      <c r="S991" s="80" t="str">
        <f>IF(All_2[[#This Row],[M.O.Date]]&lt;&gt;"","no","Yes")</f>
        <v>no</v>
      </c>
      <c r="T991" s="80" t="str">
        <f ca="1">IF(All_2[[#This Row],[Length.of.Stay]]&gt;364,"Yes","no")</f>
        <v>no</v>
      </c>
      <c r="U991" s="4">
        <v>40877</v>
      </c>
      <c r="V991" s="80">
        <f ca="1">_xlfn.IFS(All_2[[#This Row],[M.O.Date]] = FALSE,TODAY()-All_2[[#This Row],[Filled]],All_2[[#This Row],[Extant]] = "no",All_2[[#This Row],[M.O.Date]] - All_2[[#This Row],[Filled]])</f>
        <v>349</v>
      </c>
      <c r="W991" t="s">
        <v>971</v>
      </c>
      <c r="X991" s="6"/>
      <c r="Y991" s="6">
        <v>1</v>
      </c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>
        <f t="shared" si="30"/>
        <v>2010</v>
      </c>
      <c r="AS991" s="6">
        <f t="shared" si="31"/>
        <v>12</v>
      </c>
    </row>
    <row r="992" spans="1:45">
      <c r="A992" t="s">
        <v>1521</v>
      </c>
      <c r="B992" t="s">
        <v>821</v>
      </c>
      <c r="C992" s="1">
        <v>1481</v>
      </c>
      <c r="E992" s="97" t="s">
        <v>833</v>
      </c>
      <c r="F9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92" s="4">
        <v>40512</v>
      </c>
      <c r="H992" s="4">
        <v>40527</v>
      </c>
      <c r="I992" s="80">
        <f>All_2[[#This Row],[Filled]]-All_2[[#This Row],[Vacant]]</f>
        <v>15</v>
      </c>
      <c r="N992" s="4"/>
      <c r="O992" s="4"/>
      <c r="P992" s="80"/>
      <c r="Q992" s="80"/>
      <c r="R992" s="80"/>
      <c r="S992" s="80" t="str">
        <f>IF(All_2[[#This Row],[M.O.Date]]&lt;&gt;"","no","Yes")</f>
        <v>no</v>
      </c>
      <c r="T992" s="80" t="str">
        <f ca="1">IF(All_2[[#This Row],[Length.of.Stay]]&gt;364,"Yes","no")</f>
        <v>Yes</v>
      </c>
      <c r="U992" s="4">
        <v>41379</v>
      </c>
      <c r="V992" s="80">
        <f ca="1">_xlfn.IFS(All_2[[#This Row],[M.O.Date]] = FALSE,TODAY()-All_2[[#This Row],[Filled]],All_2[[#This Row],[Extant]] = "no",All_2[[#This Row],[M.O.Date]] - All_2[[#This Row],[Filled]])</f>
        <v>852</v>
      </c>
      <c r="W992" t="s">
        <v>980</v>
      </c>
      <c r="X992" s="6"/>
      <c r="Y992" s="6"/>
      <c r="Z992" s="6"/>
      <c r="AA992" s="6"/>
      <c r="AB992" s="6"/>
      <c r="AC992" s="6"/>
      <c r="AD992" s="6"/>
      <c r="AE992" s="6"/>
      <c r="AF992" s="6">
        <v>1</v>
      </c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>
        <f t="shared" si="30"/>
        <v>2010</v>
      </c>
      <c r="AS992" s="6">
        <f t="shared" si="31"/>
        <v>12</v>
      </c>
    </row>
    <row r="993" spans="1:45">
      <c r="A993" t="s">
        <v>1520</v>
      </c>
      <c r="B993" t="s">
        <v>832</v>
      </c>
      <c r="C993" s="1" t="s">
        <v>986</v>
      </c>
      <c r="E993" s="97" t="s">
        <v>718</v>
      </c>
      <c r="F9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93" s="4">
        <v>40452</v>
      </c>
      <c r="H993" s="4">
        <v>40527</v>
      </c>
      <c r="I993" s="80">
        <f>All_2[[#This Row],[Filled]]-All_2[[#This Row],[Vacant]]</f>
        <v>75</v>
      </c>
      <c r="N993" s="4"/>
      <c r="O993" s="4"/>
      <c r="P993" s="80"/>
      <c r="Q993" s="80"/>
      <c r="R993" s="80"/>
      <c r="S993" s="80" t="str">
        <f>IF(All_2[[#This Row],[M.O.Date]]&lt;&gt;"","no","Yes")</f>
        <v>no</v>
      </c>
      <c r="T993" s="80" t="str">
        <f ca="1">IF(All_2[[#This Row],[Length.of.Stay]]&gt;364,"Yes","no")</f>
        <v>Yes</v>
      </c>
      <c r="U993" s="4">
        <v>42674</v>
      </c>
      <c r="V993" s="80">
        <f ca="1">_xlfn.IFS(All_2[[#This Row],[M.O.Date]] = FALSE,TODAY()-All_2[[#This Row],[Filled]],All_2[[#This Row],[Extant]] = "no",All_2[[#This Row],[M.O.Date]] - All_2[[#This Row],[Filled]])</f>
        <v>2147</v>
      </c>
      <c r="W993" t="s">
        <v>980</v>
      </c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>
        <f t="shared" si="30"/>
        <v>2010</v>
      </c>
      <c r="AS993" s="6">
        <f t="shared" si="31"/>
        <v>12</v>
      </c>
    </row>
    <row r="994" spans="1:45">
      <c r="A994" t="s">
        <v>1519</v>
      </c>
      <c r="B994" t="s">
        <v>832</v>
      </c>
      <c r="C994" s="1" t="s">
        <v>947</v>
      </c>
      <c r="E994" s="97" t="s">
        <v>946</v>
      </c>
      <c r="F9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994" s="4">
        <v>40413</v>
      </c>
      <c r="H994" s="4">
        <v>40527</v>
      </c>
      <c r="I994" s="80">
        <f>All_2[[#This Row],[Filled]]-All_2[[#This Row],[Vacant]]</f>
        <v>114</v>
      </c>
      <c r="N994" s="4"/>
      <c r="O994" s="4"/>
      <c r="P994" s="80"/>
      <c r="Q994" s="80"/>
      <c r="R994" s="80"/>
      <c r="S994" s="80" t="str">
        <f>IF(All_2[[#This Row],[M.O.Date]]&lt;&gt;"","no","Yes")</f>
        <v>no</v>
      </c>
      <c r="T994" s="80" t="str">
        <f ca="1">IF(All_2[[#This Row],[Length.of.Stay]]&gt;364,"Yes","no")</f>
        <v>Yes</v>
      </c>
      <c r="U994" s="4">
        <v>40908</v>
      </c>
      <c r="V994" s="80">
        <f ca="1">_xlfn.IFS(All_2[[#This Row],[M.O.Date]] = FALSE,TODAY()-All_2[[#This Row],[Filled]],All_2[[#This Row],[Extant]] = "no",All_2[[#This Row],[M.O.Date]] - All_2[[#This Row],[Filled]])</f>
        <v>381</v>
      </c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>
        <f t="shared" si="30"/>
        <v>2010</v>
      </c>
      <c r="AS994" s="6">
        <f t="shared" si="31"/>
        <v>12</v>
      </c>
    </row>
    <row r="995" spans="1:45">
      <c r="A995" t="s">
        <v>1518</v>
      </c>
      <c r="B995" t="s">
        <v>830</v>
      </c>
      <c r="C995" s="1">
        <v>319</v>
      </c>
      <c r="E995" s="97" t="s">
        <v>144</v>
      </c>
      <c r="F9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95" s="4">
        <v>40482</v>
      </c>
      <c r="H995" s="4">
        <v>40526</v>
      </c>
      <c r="I995" s="80">
        <f>All_2[[#This Row],[Filled]]-All_2[[#This Row],[Vacant]]</f>
        <v>44</v>
      </c>
      <c r="J995" t="s">
        <v>144</v>
      </c>
      <c r="N995" s="4"/>
      <c r="O995" s="4"/>
      <c r="P995" s="80"/>
      <c r="Q995" s="80"/>
      <c r="R995" s="80"/>
      <c r="S995" s="80" t="str">
        <f>IF(All_2[[#This Row],[M.O.Date]]&lt;&gt;"","no","Yes")</f>
        <v>no</v>
      </c>
      <c r="T995" s="80" t="str">
        <f ca="1">IF(All_2[[#This Row],[Length.of.Stay]]&gt;364,"Yes","no")</f>
        <v>Yes</v>
      </c>
      <c r="U995" s="4">
        <v>41425</v>
      </c>
      <c r="V995" s="80">
        <f ca="1">_xlfn.IFS(All_2[[#This Row],[M.O.Date]] = FALSE,TODAY()-All_2[[#This Row],[Filled]],All_2[[#This Row],[Extant]] = "no",All_2[[#This Row],[M.O.Date]] - All_2[[#This Row],[Filled]])</f>
        <v>899</v>
      </c>
      <c r="W995" t="s">
        <v>969</v>
      </c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>
        <f t="shared" si="30"/>
        <v>2010</v>
      </c>
      <c r="AS995" s="6">
        <f t="shared" si="31"/>
        <v>12</v>
      </c>
    </row>
    <row r="996" spans="1:45">
      <c r="A996" t="s">
        <v>1517</v>
      </c>
      <c r="B996" t="s">
        <v>26</v>
      </c>
      <c r="C996" s="1">
        <v>217</v>
      </c>
      <c r="E996" s="97" t="s">
        <v>966</v>
      </c>
      <c r="F9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96" s="4">
        <v>40490</v>
      </c>
      <c r="H996" s="4">
        <v>40519</v>
      </c>
      <c r="I996" s="80">
        <f>All_2[[#This Row],[Filled]]-All_2[[#This Row],[Vacant]]</f>
        <v>29</v>
      </c>
      <c r="J996" t="s">
        <v>144</v>
      </c>
      <c r="P996" s="80"/>
      <c r="Q996" s="80"/>
      <c r="R996" s="80"/>
      <c r="S996" s="80" t="str">
        <f>IF(All_2[[#This Row],[M.O.Date]]&lt;&gt;"","no","Yes")</f>
        <v>no</v>
      </c>
      <c r="T996" s="80" t="str">
        <f ca="1">IF(All_2[[#This Row],[Length.of.Stay]]&gt;364,"Yes","no")</f>
        <v>no</v>
      </c>
      <c r="U996" s="4">
        <v>40755</v>
      </c>
      <c r="V996" s="80">
        <f ca="1">_xlfn.IFS(All_2[[#This Row],[M.O.Date]] = FALSE,TODAY()-All_2[[#This Row],[Filled]],All_2[[#This Row],[Extant]] = "no",All_2[[#This Row],[M.O.Date]] - All_2[[#This Row],[Filled]])</f>
        <v>236</v>
      </c>
      <c r="W996" t="s">
        <v>971</v>
      </c>
      <c r="X996" s="6"/>
      <c r="Y996" s="6">
        <v>1</v>
      </c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>
        <f t="shared" si="30"/>
        <v>2010</v>
      </c>
      <c r="AS996" s="6">
        <f t="shared" si="31"/>
        <v>12</v>
      </c>
    </row>
    <row r="997" spans="1:45">
      <c r="A997" t="s">
        <v>1516</v>
      </c>
      <c r="B997" t="s">
        <v>993</v>
      </c>
      <c r="C997" s="1">
        <v>204</v>
      </c>
      <c r="E997" s="97" t="s">
        <v>144</v>
      </c>
      <c r="F9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997" s="4">
        <v>40454</v>
      </c>
      <c r="H997" s="4">
        <v>40515</v>
      </c>
      <c r="I997" s="80">
        <f>All_2[[#This Row],[Filled]]-All_2[[#This Row],[Vacant]]</f>
        <v>61</v>
      </c>
      <c r="J997" t="s">
        <v>144</v>
      </c>
      <c r="N997" s="4"/>
      <c r="O997" s="4"/>
      <c r="P997" s="80"/>
      <c r="Q997" s="80"/>
      <c r="R997" s="80"/>
      <c r="S997" s="80" t="str">
        <f>IF(All_2[[#This Row],[M.O.Date]]&lt;&gt;"","no","Yes")</f>
        <v>no</v>
      </c>
      <c r="T997" s="80" t="str">
        <f ca="1">IF(All_2[[#This Row],[Length.of.Stay]]&gt;364,"Yes","no")</f>
        <v>Yes</v>
      </c>
      <c r="U997" s="4">
        <v>41090</v>
      </c>
      <c r="V997" s="80">
        <f ca="1">_xlfn.IFS(All_2[[#This Row],[M.O.Date]] = FALSE,TODAY()-All_2[[#This Row],[Filled]],All_2[[#This Row],[Extant]] = "no",All_2[[#This Row],[M.O.Date]] - All_2[[#This Row],[Filled]])</f>
        <v>575</v>
      </c>
      <c r="W997" t="s">
        <v>980</v>
      </c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>
        <f t="shared" si="30"/>
        <v>2010</v>
      </c>
      <c r="AS997" s="6">
        <f t="shared" si="31"/>
        <v>12</v>
      </c>
    </row>
    <row r="998" spans="1:45">
      <c r="A998" t="s">
        <v>1515</v>
      </c>
      <c r="B998" t="s">
        <v>26</v>
      </c>
      <c r="C998" s="1">
        <v>319</v>
      </c>
      <c r="E998" s="97" t="s">
        <v>966</v>
      </c>
      <c r="F9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98" s="4">
        <v>40482</v>
      </c>
      <c r="H998" s="4">
        <v>40513</v>
      </c>
      <c r="I998" s="80">
        <f>All_2[[#This Row],[Filled]]-All_2[[#This Row],[Vacant]]</f>
        <v>31</v>
      </c>
      <c r="J998" t="s">
        <v>144</v>
      </c>
      <c r="P998" s="80"/>
      <c r="Q998" s="80"/>
      <c r="R998" s="80"/>
      <c r="S998" s="80" t="str">
        <f>IF(All_2[[#This Row],[M.O.Date]]&lt;&gt;"","no","Yes")</f>
        <v>no</v>
      </c>
      <c r="T998" s="80" t="str">
        <f ca="1">IF(All_2[[#This Row],[Length.of.Stay]]&gt;364,"Yes","no")</f>
        <v>Yes</v>
      </c>
      <c r="U998" s="4">
        <v>40908</v>
      </c>
      <c r="V998" s="80">
        <f ca="1">_xlfn.IFS(All_2[[#This Row],[M.O.Date]] = FALSE,TODAY()-All_2[[#This Row],[Filled]],All_2[[#This Row],[Extant]] = "no",All_2[[#This Row],[M.O.Date]] - All_2[[#This Row],[Filled]])</f>
        <v>395</v>
      </c>
      <c r="W998" t="s">
        <v>1003</v>
      </c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>
        <f t="shared" si="30"/>
        <v>2010</v>
      </c>
      <c r="AS998" s="6">
        <f t="shared" si="31"/>
        <v>12</v>
      </c>
    </row>
    <row r="999" spans="1:45">
      <c r="A999" t="s">
        <v>1514</v>
      </c>
      <c r="B999" t="s">
        <v>26</v>
      </c>
      <c r="C999" s="1">
        <v>205</v>
      </c>
      <c r="E999" s="97" t="s">
        <v>966</v>
      </c>
      <c r="F9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999" s="4">
        <v>40482</v>
      </c>
      <c r="H999" s="4">
        <v>40498</v>
      </c>
      <c r="I999" s="80">
        <f>All_2[[#This Row],[Filled]]-All_2[[#This Row],[Vacant]]</f>
        <v>16</v>
      </c>
      <c r="J999" t="s">
        <v>144</v>
      </c>
      <c r="P999" s="80"/>
      <c r="Q999" s="80"/>
      <c r="R999" s="80"/>
      <c r="S999" s="80" t="str">
        <f>IF(All_2[[#This Row],[M.O.Date]]&lt;&gt;"","no","Yes")</f>
        <v>no</v>
      </c>
      <c r="T999" s="80" t="str">
        <f ca="1">IF(All_2[[#This Row],[Length.of.Stay]]&gt;364,"Yes","no")</f>
        <v>Yes</v>
      </c>
      <c r="U999" s="4">
        <v>42613</v>
      </c>
      <c r="V999" s="80">
        <f ca="1">_xlfn.IFS(All_2[[#This Row],[M.O.Date]] = FALSE,TODAY()-All_2[[#This Row],[Filled]],All_2[[#This Row],[Extant]] = "no",All_2[[#This Row],[M.O.Date]] - All_2[[#This Row],[Filled]])</f>
        <v>2115</v>
      </c>
      <c r="W999" t="s">
        <v>980</v>
      </c>
      <c r="X999" s="6"/>
      <c r="Y999" s="6"/>
      <c r="Z999" s="6"/>
      <c r="AA999" s="6"/>
      <c r="AB999" s="6"/>
      <c r="AC999" s="6"/>
      <c r="AD999" s="6"/>
      <c r="AE999" s="6"/>
      <c r="AF999" s="6">
        <v>1</v>
      </c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>
        <f t="shared" si="30"/>
        <v>2010</v>
      </c>
      <c r="AS999" s="6">
        <f t="shared" si="31"/>
        <v>11</v>
      </c>
    </row>
    <row r="1000" spans="1:45">
      <c r="A1000" t="s">
        <v>1513</v>
      </c>
      <c r="B1000" t="s">
        <v>830</v>
      </c>
      <c r="C1000" s="1">
        <v>417</v>
      </c>
      <c r="E1000" s="97" t="s">
        <v>144</v>
      </c>
      <c r="F10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00" s="4">
        <v>40456</v>
      </c>
      <c r="H1000" s="4">
        <v>40494</v>
      </c>
      <c r="I1000" s="80">
        <f>All_2[[#This Row],[Filled]]-All_2[[#This Row],[Vacant]]</f>
        <v>38</v>
      </c>
      <c r="J1000" t="s">
        <v>144</v>
      </c>
      <c r="N1000" s="4"/>
      <c r="O1000" s="4"/>
      <c r="P1000" s="80"/>
      <c r="Q1000" s="80"/>
      <c r="R1000" s="80"/>
      <c r="S1000" s="80" t="str">
        <f>IF(All_2[[#This Row],[M.O.Date]]&lt;&gt;"","no","Yes")</f>
        <v>no</v>
      </c>
      <c r="T1000" s="80" t="str">
        <f ca="1">IF(All_2[[#This Row],[Length.of.Stay]]&gt;364,"Yes","no")</f>
        <v>Yes</v>
      </c>
      <c r="U1000" s="4">
        <v>41037</v>
      </c>
      <c r="V1000" s="80">
        <f ca="1">_xlfn.IFS(All_2[[#This Row],[M.O.Date]] = FALSE,TODAY()-All_2[[#This Row],[Filled]],All_2[[#This Row],[Extant]] = "no",All_2[[#This Row],[M.O.Date]] - All_2[[#This Row],[Filled]])</f>
        <v>543</v>
      </c>
      <c r="W1000" t="s">
        <v>971</v>
      </c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>
        <f t="shared" si="30"/>
        <v>2010</v>
      </c>
      <c r="AS1000" s="6">
        <f t="shared" si="31"/>
        <v>11</v>
      </c>
    </row>
    <row r="1001" spans="1:45">
      <c r="A1001" t="s">
        <v>1512</v>
      </c>
      <c r="B1001" t="s">
        <v>832</v>
      </c>
      <c r="C1001" s="1" t="s">
        <v>831</v>
      </c>
      <c r="E1001" s="97" t="s">
        <v>833</v>
      </c>
      <c r="F10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01" s="4">
        <v>40406</v>
      </c>
      <c r="H1001" s="4">
        <v>40494</v>
      </c>
      <c r="I1001" s="80">
        <f>All_2[[#This Row],[Filled]]-All_2[[#This Row],[Vacant]]</f>
        <v>88</v>
      </c>
      <c r="N1001" s="4"/>
      <c r="O1001" s="4"/>
      <c r="P1001" s="80"/>
      <c r="Q1001" s="80"/>
      <c r="R1001" s="80"/>
      <c r="S1001" s="80" t="str">
        <f>IF(All_2[[#This Row],[M.O.Date]]&lt;&gt;"","no","Yes")</f>
        <v>no</v>
      </c>
      <c r="T1001" s="80" t="str">
        <f ca="1">IF(All_2[[#This Row],[Length.of.Stay]]&gt;364,"Yes","no")</f>
        <v>Yes</v>
      </c>
      <c r="U1001" s="4">
        <v>41698</v>
      </c>
      <c r="V1001" s="80">
        <f ca="1">_xlfn.IFS(All_2[[#This Row],[M.O.Date]] = FALSE,TODAY()-All_2[[#This Row],[Filled]],All_2[[#This Row],[Extant]] = "no",All_2[[#This Row],[M.O.Date]] - All_2[[#This Row],[Filled]])</f>
        <v>1204</v>
      </c>
      <c r="W1001" t="s">
        <v>969</v>
      </c>
      <c r="X1001" s="6"/>
      <c r="Y1001" s="6"/>
      <c r="Z1001" s="6"/>
      <c r="AA1001" s="6"/>
      <c r="AB1001" s="6"/>
      <c r="AC1001" s="6"/>
      <c r="AD1001" s="6">
        <v>1</v>
      </c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>
        <f t="shared" si="30"/>
        <v>2010</v>
      </c>
      <c r="AS1001" s="6">
        <f t="shared" si="31"/>
        <v>11</v>
      </c>
    </row>
    <row r="1002" spans="1:45">
      <c r="A1002" t="s">
        <v>1511</v>
      </c>
      <c r="B1002" t="s">
        <v>37</v>
      </c>
      <c r="C1002" s="1">
        <v>203</v>
      </c>
      <c r="D1002" s="1">
        <v>3218</v>
      </c>
      <c r="E1002" s="97" t="s">
        <v>695</v>
      </c>
      <c r="F10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02" s="4">
        <v>40436</v>
      </c>
      <c r="H1002" s="4">
        <v>40491</v>
      </c>
      <c r="I1002" s="80">
        <f>All_2[[#This Row],[Filled]]-All_2[[#This Row],[Vacant]]</f>
        <v>55</v>
      </c>
      <c r="J1002" t="s">
        <v>144</v>
      </c>
      <c r="K1002" s="89"/>
      <c r="L1002" s="89"/>
      <c r="N1002" s="89"/>
      <c r="O1002" s="89"/>
      <c r="P1002" s="80"/>
      <c r="Q1002" s="80"/>
      <c r="R1002" s="80"/>
      <c r="S1002" s="80" t="str">
        <f>IF(All_2[[#This Row],[M.O.Date]]&lt;&gt;"","no","Yes")</f>
        <v>no</v>
      </c>
      <c r="T1002" s="80" t="str">
        <f ca="1">IF(All_2[[#This Row],[Length.of.Stay]]&gt;364,"Yes","no")</f>
        <v>no</v>
      </c>
      <c r="U1002" s="4">
        <v>40550</v>
      </c>
      <c r="V1002" s="80">
        <f ca="1">_xlfn.IFS(All_2[[#This Row],[M.O.Date]] = FALSE,TODAY()-All_2[[#This Row],[Filled]],All_2[[#This Row],[Extant]] = "no",All_2[[#This Row],[M.O.Date]] - All_2[[#This Row],[Filled]])</f>
        <v>59</v>
      </c>
      <c r="W1002" s="98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>
        <f t="shared" si="30"/>
        <v>2010</v>
      </c>
      <c r="AS1002" s="6">
        <f t="shared" si="31"/>
        <v>11</v>
      </c>
    </row>
    <row r="1003" spans="1:45">
      <c r="A1003" t="s">
        <v>1510</v>
      </c>
      <c r="B1003" t="s">
        <v>993</v>
      </c>
      <c r="C1003" s="1">
        <v>209</v>
      </c>
      <c r="E1003" s="97" t="s">
        <v>144</v>
      </c>
      <c r="F10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03" s="4">
        <v>40417</v>
      </c>
      <c r="H1003" s="4">
        <v>40487</v>
      </c>
      <c r="I1003" s="80">
        <f>All_2[[#This Row],[Filled]]-All_2[[#This Row],[Vacant]]</f>
        <v>70</v>
      </c>
      <c r="J1003" t="s">
        <v>144</v>
      </c>
      <c r="N1003" s="4"/>
      <c r="O1003" s="4"/>
      <c r="P1003" s="80"/>
      <c r="Q1003" s="80"/>
      <c r="R1003" s="80"/>
      <c r="S1003" s="80" t="str">
        <f>IF(All_2[[#This Row],[M.O.Date]]&lt;&gt;"","no","Yes")</f>
        <v>no</v>
      </c>
      <c r="T1003" s="80" t="str">
        <f ca="1">IF(All_2[[#This Row],[Length.of.Stay]]&gt;364,"Yes","no")</f>
        <v>Yes</v>
      </c>
      <c r="U1003" s="4">
        <v>42331</v>
      </c>
      <c r="V1003" s="80">
        <f ca="1">_xlfn.IFS(All_2[[#This Row],[M.O.Date]] = FALSE,TODAY()-All_2[[#This Row],[Filled]],All_2[[#This Row],[Extant]] = "no",All_2[[#This Row],[M.O.Date]] - All_2[[#This Row],[Filled]])</f>
        <v>1844</v>
      </c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>
        <f t="shared" si="30"/>
        <v>2010</v>
      </c>
      <c r="AS1003" s="6">
        <f t="shared" si="31"/>
        <v>11</v>
      </c>
    </row>
    <row r="1004" spans="1:45">
      <c r="A1004" t="s">
        <v>1509</v>
      </c>
      <c r="B1004" t="s">
        <v>832</v>
      </c>
      <c r="C1004" s="1" t="s">
        <v>963</v>
      </c>
      <c r="E1004" s="97" t="s">
        <v>946</v>
      </c>
      <c r="F10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04" s="4">
        <v>40390</v>
      </c>
      <c r="H1004" s="4">
        <v>40483</v>
      </c>
      <c r="I1004" s="80">
        <f>All_2[[#This Row],[Filled]]-All_2[[#This Row],[Vacant]]</f>
        <v>93</v>
      </c>
      <c r="N1004" s="4"/>
      <c r="O1004" s="4"/>
      <c r="P1004" s="80"/>
      <c r="Q1004" s="80"/>
      <c r="R1004" s="80"/>
      <c r="S1004" s="80" t="str">
        <f>IF(All_2[[#This Row],[M.O.Date]]&lt;&gt;"","no","Yes")</f>
        <v>no</v>
      </c>
      <c r="T1004" s="80" t="str">
        <f ca="1">IF(All_2[[#This Row],[Length.of.Stay]]&gt;364,"Yes","no")</f>
        <v>Yes</v>
      </c>
      <c r="U1004" s="4">
        <v>40908</v>
      </c>
      <c r="V1004" s="80">
        <f ca="1">_xlfn.IFS(All_2[[#This Row],[M.O.Date]] = FALSE,TODAY()-All_2[[#This Row],[Filled]],All_2[[#This Row],[Extant]] = "no",All_2[[#This Row],[M.O.Date]] - All_2[[#This Row],[Filled]])</f>
        <v>425</v>
      </c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>
        <f t="shared" si="30"/>
        <v>2010</v>
      </c>
      <c r="AS1004" s="6">
        <f t="shared" si="31"/>
        <v>11</v>
      </c>
    </row>
    <row r="1005" spans="1:45">
      <c r="A1005" t="s">
        <v>1508</v>
      </c>
      <c r="B1005" t="s">
        <v>26</v>
      </c>
      <c r="C1005" s="1">
        <v>309</v>
      </c>
      <c r="E1005" s="97" t="s">
        <v>966</v>
      </c>
      <c r="F10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05" s="4">
        <v>40451</v>
      </c>
      <c r="H1005" s="4">
        <v>40480</v>
      </c>
      <c r="I1005" s="80">
        <f>All_2[[#This Row],[Filled]]-All_2[[#This Row],[Vacant]]</f>
        <v>29</v>
      </c>
      <c r="J1005" t="s">
        <v>144</v>
      </c>
      <c r="P1005" s="80"/>
      <c r="Q1005" s="80"/>
      <c r="R1005" s="80"/>
      <c r="S1005" s="80" t="str">
        <f>IF(All_2[[#This Row],[M.O.Date]]&lt;&gt;"","no","Yes")</f>
        <v>no</v>
      </c>
      <c r="T1005" s="80" t="str">
        <f ca="1">IF(All_2[[#This Row],[Length.of.Stay]]&gt;364,"Yes","no")</f>
        <v>Yes</v>
      </c>
      <c r="U1005" s="4">
        <v>41517</v>
      </c>
      <c r="V1005" s="80">
        <f ca="1">_xlfn.IFS(All_2[[#This Row],[M.O.Date]] = FALSE,TODAY()-All_2[[#This Row],[Filled]],All_2[[#This Row],[Extant]] = "no",All_2[[#This Row],[M.O.Date]] - All_2[[#This Row],[Filled]])</f>
        <v>1037</v>
      </c>
      <c r="W1005" t="s">
        <v>980</v>
      </c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>
        <f t="shared" si="30"/>
        <v>2010</v>
      </c>
      <c r="AS1005" s="6">
        <f t="shared" si="31"/>
        <v>10</v>
      </c>
    </row>
    <row r="1006" spans="1:45">
      <c r="A1006" t="s">
        <v>1507</v>
      </c>
      <c r="B1006" t="s">
        <v>830</v>
      </c>
      <c r="C1006" s="1">
        <v>409</v>
      </c>
      <c r="E1006" s="97" t="s">
        <v>144</v>
      </c>
      <c r="F10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06" s="4">
        <v>40421</v>
      </c>
      <c r="H1006" s="4">
        <v>40480</v>
      </c>
      <c r="I1006" s="80">
        <f>All_2[[#This Row],[Filled]]-All_2[[#This Row],[Vacant]]</f>
        <v>59</v>
      </c>
      <c r="J1006" t="s">
        <v>144</v>
      </c>
      <c r="N1006" s="4"/>
      <c r="O1006" s="4"/>
      <c r="P1006" s="80"/>
      <c r="Q1006" s="80"/>
      <c r="R1006" s="80"/>
      <c r="S1006" s="80" t="str">
        <f>IF(All_2[[#This Row],[M.O.Date]]&lt;&gt;"","no","Yes")</f>
        <v>no</v>
      </c>
      <c r="T1006" s="80" t="str">
        <f ca="1">IF(All_2[[#This Row],[Length.of.Stay]]&gt;364,"Yes","no")</f>
        <v>Yes</v>
      </c>
      <c r="U1006" s="4">
        <v>40979</v>
      </c>
      <c r="V1006" s="80">
        <f ca="1">_xlfn.IFS(All_2[[#This Row],[M.O.Date]] = FALSE,TODAY()-All_2[[#This Row],[Filled]],All_2[[#This Row],[Extant]] = "no",All_2[[#This Row],[M.O.Date]] - All_2[[#This Row],[Filled]])</f>
        <v>499</v>
      </c>
      <c r="W1006" t="s">
        <v>971</v>
      </c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>
        <f t="shared" si="30"/>
        <v>2010</v>
      </c>
      <c r="AS1006" s="6">
        <f t="shared" si="31"/>
        <v>10</v>
      </c>
    </row>
    <row r="1007" spans="1:45">
      <c r="A1007" t="s">
        <v>1506</v>
      </c>
      <c r="B1007" t="s">
        <v>1151</v>
      </c>
      <c r="C1007" s="1">
        <v>104</v>
      </c>
      <c r="E1007" s="97" t="s">
        <v>833</v>
      </c>
      <c r="F1007" s="80" t="s">
        <v>1150</v>
      </c>
      <c r="G1007" s="4">
        <v>40449</v>
      </c>
      <c r="H1007" s="4">
        <v>40469</v>
      </c>
      <c r="I1007" s="80">
        <f>All_2[[#This Row],[Filled]]-All_2[[#This Row],[Vacant]]</f>
        <v>20</v>
      </c>
      <c r="J1007" t="s">
        <v>144</v>
      </c>
      <c r="P1007" s="80"/>
      <c r="Q1007" s="80"/>
      <c r="R1007" s="80"/>
      <c r="S1007" s="80" t="str">
        <f>IF(All_2[[#This Row],[M.O.Date]]&lt;&gt;"","no","Yes")</f>
        <v>no</v>
      </c>
      <c r="T1007" s="80" t="str">
        <f ca="1">IF(All_2[[#This Row],[Length.of.Stay]]&gt;364,"Yes","no")</f>
        <v>Yes</v>
      </c>
      <c r="U1007" s="4">
        <v>41425</v>
      </c>
      <c r="V1007" s="80">
        <f ca="1">_xlfn.IFS(All_2[[#This Row],[M.O.Date]] = FALSE,TODAY()-All_2[[#This Row],[Filled]],All_2[[#This Row],[Extant]] = "no",All_2[[#This Row],[M.O.Date]] - All_2[[#This Row],[Filled]])</f>
        <v>956</v>
      </c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>
        <f t="shared" si="30"/>
        <v>2010</v>
      </c>
      <c r="AS1007" s="6">
        <f t="shared" si="31"/>
        <v>10</v>
      </c>
    </row>
    <row r="1008" spans="1:45">
      <c r="A1008" t="s">
        <v>1505</v>
      </c>
      <c r="B1008" t="s">
        <v>830</v>
      </c>
      <c r="C1008" s="1">
        <v>407</v>
      </c>
      <c r="E1008" s="97" t="s">
        <v>144</v>
      </c>
      <c r="F10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08" s="4">
        <v>40391</v>
      </c>
      <c r="H1008" s="4">
        <v>40452</v>
      </c>
      <c r="I1008" s="80">
        <f>All_2[[#This Row],[Filled]]-All_2[[#This Row],[Vacant]]</f>
        <v>61</v>
      </c>
      <c r="J1008" t="s">
        <v>144</v>
      </c>
      <c r="N1008" s="4"/>
      <c r="O1008" s="4"/>
      <c r="P1008" s="80"/>
      <c r="Q1008" s="80"/>
      <c r="R1008" s="80"/>
      <c r="S1008" s="80" t="str">
        <f>IF(All_2[[#This Row],[M.O.Date]]&lt;&gt;"","no","Yes")</f>
        <v>no</v>
      </c>
      <c r="T1008" s="80" t="str">
        <f ca="1">IF(All_2[[#This Row],[Length.of.Stay]]&gt;364,"Yes","no")</f>
        <v>Yes</v>
      </c>
      <c r="U1008" s="4">
        <v>41578</v>
      </c>
      <c r="V1008" s="80">
        <f ca="1">_xlfn.IFS(All_2[[#This Row],[M.O.Date]] = FALSE,TODAY()-All_2[[#This Row],[Filled]],All_2[[#This Row],[Extant]] = "no",All_2[[#This Row],[M.O.Date]] - All_2[[#This Row],[Filled]])</f>
        <v>1126</v>
      </c>
      <c r="W1008" t="s">
        <v>969</v>
      </c>
      <c r="X1008" s="6"/>
      <c r="Y1008" s="6"/>
      <c r="Z1008" s="6"/>
      <c r="AA1008" s="6"/>
      <c r="AB1008" s="6"/>
      <c r="AC1008" s="6"/>
      <c r="AD1008" s="6">
        <v>1</v>
      </c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>
        <f t="shared" si="30"/>
        <v>2010</v>
      </c>
      <c r="AS1008" s="6">
        <f t="shared" si="31"/>
        <v>10</v>
      </c>
    </row>
    <row r="1009" spans="1:45">
      <c r="A1009" t="s">
        <v>1504</v>
      </c>
      <c r="B1009" t="s">
        <v>993</v>
      </c>
      <c r="C1009" s="1">
        <v>212</v>
      </c>
      <c r="E1009" s="97" t="s">
        <v>144</v>
      </c>
      <c r="F10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09" s="4">
        <v>40237</v>
      </c>
      <c r="H1009" s="4">
        <v>40452</v>
      </c>
      <c r="I1009" s="80">
        <f>All_2[[#This Row],[Filled]]-All_2[[#This Row],[Vacant]]</f>
        <v>215</v>
      </c>
      <c r="J1009" t="s">
        <v>144</v>
      </c>
      <c r="N1009" s="4"/>
      <c r="O1009" s="4"/>
      <c r="P1009" s="80"/>
      <c r="Q1009" s="80"/>
      <c r="R1009" s="80"/>
      <c r="S1009" s="80" t="str">
        <f>IF(All_2[[#This Row],[M.O.Date]]&lt;&gt;"","no","Yes")</f>
        <v>no</v>
      </c>
      <c r="T1009" s="80" t="str">
        <f ca="1">IF(All_2[[#This Row],[Length.of.Stay]]&gt;364,"Yes","no")</f>
        <v>no</v>
      </c>
      <c r="U1009" s="4">
        <v>40721</v>
      </c>
      <c r="V1009" s="80">
        <f ca="1">_xlfn.IFS(All_2[[#This Row],[M.O.Date]] = FALSE,TODAY()-All_2[[#This Row],[Filled]],All_2[[#This Row],[Extant]] = "no",All_2[[#This Row],[M.O.Date]] - All_2[[#This Row],[Filled]])</f>
        <v>269</v>
      </c>
      <c r="W1009" t="s">
        <v>971</v>
      </c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>
        <f t="shared" si="30"/>
        <v>2010</v>
      </c>
      <c r="AS1009" s="6">
        <f t="shared" si="31"/>
        <v>10</v>
      </c>
    </row>
    <row r="1010" spans="1:45">
      <c r="A1010" t="s">
        <v>1503</v>
      </c>
      <c r="B1010" t="s">
        <v>37</v>
      </c>
      <c r="C1010" s="1">
        <v>303</v>
      </c>
      <c r="D1010" s="1">
        <v>3210</v>
      </c>
      <c r="E1010" s="97" t="s">
        <v>695</v>
      </c>
      <c r="F10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10" s="4">
        <v>40420</v>
      </c>
      <c r="H1010" s="4">
        <v>40445</v>
      </c>
      <c r="I1010" s="80">
        <f>All_2[[#This Row],[Filled]]-All_2[[#This Row],[Vacant]]</f>
        <v>25</v>
      </c>
      <c r="K1010" s="89"/>
      <c r="L1010" s="89"/>
      <c r="N1010" s="89"/>
      <c r="O1010" s="89"/>
      <c r="P1010" s="80"/>
      <c r="Q1010" s="80"/>
      <c r="R1010" s="80"/>
      <c r="S1010" s="80" t="str">
        <f>IF(All_2[[#This Row],[M.O.Date]]&lt;&gt;"","no","Yes")</f>
        <v>no</v>
      </c>
      <c r="T1010" s="80" t="str">
        <f ca="1">IF(All_2[[#This Row],[Length.of.Stay]]&gt;364,"Yes","no")</f>
        <v>Yes</v>
      </c>
      <c r="U1010" s="4">
        <v>41455</v>
      </c>
      <c r="V1010" s="80">
        <f ca="1">_xlfn.IFS(All_2[[#This Row],[M.O.Date]] = FALSE,TODAY()-All_2[[#This Row],[Filled]],All_2[[#This Row],[Extant]] = "no",All_2[[#This Row],[M.O.Date]] - All_2[[#This Row],[Filled]])</f>
        <v>1010</v>
      </c>
      <c r="W1010" t="s">
        <v>969</v>
      </c>
      <c r="X1010" s="6">
        <v>1</v>
      </c>
      <c r="Y1010" s="6">
        <v>1</v>
      </c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>
        <f t="shared" si="30"/>
        <v>2010</v>
      </c>
      <c r="AS1010" s="6">
        <f t="shared" si="31"/>
        <v>9</v>
      </c>
    </row>
    <row r="1011" spans="1:45">
      <c r="A1011" t="s">
        <v>1502</v>
      </c>
      <c r="B1011" t="s">
        <v>26</v>
      </c>
      <c r="C1011" s="1">
        <v>117</v>
      </c>
      <c r="E1011" s="97" t="s">
        <v>966</v>
      </c>
      <c r="F10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11" s="4">
        <v>40390</v>
      </c>
      <c r="H1011" s="4">
        <v>40431</v>
      </c>
      <c r="I1011" s="80">
        <f>All_2[[#This Row],[Filled]]-All_2[[#This Row],[Vacant]]</f>
        <v>41</v>
      </c>
      <c r="J1011" t="s">
        <v>144</v>
      </c>
      <c r="P1011" s="80"/>
      <c r="Q1011" s="80"/>
      <c r="R1011" s="80"/>
      <c r="S1011" s="80" t="str">
        <f>IF(All_2[[#This Row],[M.O.Date]]&lt;&gt;"","no","Yes")</f>
        <v>no</v>
      </c>
      <c r="T1011" s="80" t="str">
        <f ca="1">IF(All_2[[#This Row],[Length.of.Stay]]&gt;364,"Yes","no")</f>
        <v>Yes</v>
      </c>
      <c r="U1011" s="4">
        <v>42035</v>
      </c>
      <c r="V1011" s="80">
        <f ca="1">_xlfn.IFS(All_2[[#This Row],[M.O.Date]] = FALSE,TODAY()-All_2[[#This Row],[Filled]],All_2[[#This Row],[Extant]] = "no",All_2[[#This Row],[M.O.Date]] - All_2[[#This Row],[Filled]])</f>
        <v>1604</v>
      </c>
      <c r="W1011" t="s">
        <v>980</v>
      </c>
      <c r="X1011" s="6"/>
      <c r="Y1011" s="6"/>
      <c r="Z1011" s="6"/>
      <c r="AA1011" s="6"/>
      <c r="AB1011" s="6"/>
      <c r="AC1011" s="6"/>
      <c r="AD1011" s="6"/>
      <c r="AE1011" s="6"/>
      <c r="AF1011" s="6">
        <v>1</v>
      </c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>
        <f t="shared" si="30"/>
        <v>2010</v>
      </c>
      <c r="AS1011" s="6">
        <f t="shared" si="31"/>
        <v>9</v>
      </c>
    </row>
    <row r="1012" spans="1:45">
      <c r="A1012" t="s">
        <v>1501</v>
      </c>
      <c r="B1012" t="s">
        <v>26</v>
      </c>
      <c r="C1012" s="1">
        <v>318</v>
      </c>
      <c r="E1012" s="97" t="s">
        <v>966</v>
      </c>
      <c r="F10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12" s="4">
        <v>40390</v>
      </c>
      <c r="H1012" s="4">
        <v>40431</v>
      </c>
      <c r="I1012" s="80">
        <f>All_2[[#This Row],[Filled]]-All_2[[#This Row],[Vacant]]</f>
        <v>41</v>
      </c>
      <c r="J1012" t="s">
        <v>144</v>
      </c>
      <c r="P1012" s="80"/>
      <c r="Q1012" s="80"/>
      <c r="R1012" s="80"/>
      <c r="S1012" s="80" t="str">
        <f>IF(All_2[[#This Row],[M.O.Date]]&lt;&gt;"","no","Yes")</f>
        <v>no</v>
      </c>
      <c r="T1012" s="80" t="str">
        <f ca="1">IF(All_2[[#This Row],[Length.of.Stay]]&gt;364,"Yes","no")</f>
        <v>Yes</v>
      </c>
      <c r="U1012" s="4">
        <v>40939</v>
      </c>
      <c r="V1012" s="80">
        <f ca="1">_xlfn.IFS(All_2[[#This Row],[M.O.Date]] = FALSE,TODAY()-All_2[[#This Row],[Filled]],All_2[[#This Row],[Extant]] = "no",All_2[[#This Row],[M.O.Date]] - All_2[[#This Row],[Filled]])</f>
        <v>508</v>
      </c>
      <c r="W1012" t="s">
        <v>1003</v>
      </c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>
        <f t="shared" si="30"/>
        <v>2010</v>
      </c>
      <c r="AS1012" s="6">
        <f t="shared" si="31"/>
        <v>9</v>
      </c>
    </row>
    <row r="1013" spans="1:45">
      <c r="A1013" t="s">
        <v>1500</v>
      </c>
      <c r="B1013" t="s">
        <v>993</v>
      </c>
      <c r="C1013" s="1">
        <v>202</v>
      </c>
      <c r="E1013" s="97" t="s">
        <v>144</v>
      </c>
      <c r="F10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13" s="4">
        <v>40237</v>
      </c>
      <c r="H1013" s="4">
        <v>40431</v>
      </c>
      <c r="I1013" s="80">
        <f>All_2[[#This Row],[Filled]]-All_2[[#This Row],[Vacant]]</f>
        <v>194</v>
      </c>
      <c r="J1013" t="s">
        <v>144</v>
      </c>
      <c r="N1013" s="4"/>
      <c r="O1013" s="4"/>
      <c r="P1013" s="80"/>
      <c r="Q1013" s="80"/>
      <c r="R1013" s="80"/>
      <c r="S1013" s="80" t="str">
        <f>IF(All_2[[#This Row],[M.O.Date]]&lt;&gt;"","no","Yes")</f>
        <v>no</v>
      </c>
      <c r="T1013" s="80" t="str">
        <f ca="1">IF(All_2[[#This Row],[Length.of.Stay]]&gt;364,"Yes","no")</f>
        <v>no</v>
      </c>
      <c r="U1013" s="4">
        <v>40629</v>
      </c>
      <c r="V1013" s="80">
        <f ca="1">_xlfn.IFS(All_2[[#This Row],[M.O.Date]] = FALSE,TODAY()-All_2[[#This Row],[Filled]],All_2[[#This Row],[Extant]] = "no",All_2[[#This Row],[M.O.Date]] - All_2[[#This Row],[Filled]])</f>
        <v>198</v>
      </c>
      <c r="W1013" t="s">
        <v>971</v>
      </c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>
        <f t="shared" si="30"/>
        <v>2010</v>
      </c>
      <c r="AS1013" s="6">
        <f t="shared" si="31"/>
        <v>9</v>
      </c>
    </row>
    <row r="1014" spans="1:45">
      <c r="A1014" t="s">
        <v>1499</v>
      </c>
      <c r="B1014" t="s">
        <v>37</v>
      </c>
      <c r="C1014" s="1">
        <v>103</v>
      </c>
      <c r="D1014" s="1">
        <v>3218</v>
      </c>
      <c r="E1014" s="97" t="s">
        <v>695</v>
      </c>
      <c r="F10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14" s="4">
        <v>40359</v>
      </c>
      <c r="H1014" s="4">
        <v>40421</v>
      </c>
      <c r="I1014" s="80">
        <f>All_2[[#This Row],[Filled]]-All_2[[#This Row],[Vacant]]</f>
        <v>62</v>
      </c>
      <c r="J1014" t="s">
        <v>144</v>
      </c>
      <c r="K1014" s="89"/>
      <c r="L1014" s="89"/>
      <c r="N1014" s="89"/>
      <c r="O1014" s="89"/>
      <c r="P1014" s="80"/>
      <c r="Q1014" s="80"/>
      <c r="R1014" s="80"/>
      <c r="S1014" s="80" t="str">
        <f>IF(All_2[[#This Row],[M.O.Date]]&lt;&gt;"","no","Yes")</f>
        <v>Yes</v>
      </c>
      <c r="T1014" s="80" t="str">
        <f ca="1">IF(All_2[[#This Row],[Length.of.Stay]]&gt;364,"Yes","no")</f>
        <v>Yes</v>
      </c>
      <c r="V1014" s="80">
        <f ca="1">_xlfn.IFS(All_2[[#This Row],[M.O.Date]] = FALSE,TODAY()-All_2[[#This Row],[Filled]],All_2[[#This Row],[Extant]] = "no",All_2[[#This Row],[M.O.Date]] - All_2[[#This Row],[Filled]])</f>
        <v>3440</v>
      </c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>
        <v>1</v>
      </c>
      <c r="AJ1014" s="6"/>
      <c r="AK1014" s="6"/>
      <c r="AL1014" s="6"/>
      <c r="AM1014" s="6">
        <v>1</v>
      </c>
      <c r="AN1014" s="6"/>
      <c r="AO1014" s="6"/>
      <c r="AP1014" s="6"/>
      <c r="AQ1014" s="6"/>
      <c r="AR1014" s="6">
        <f t="shared" si="30"/>
        <v>2010</v>
      </c>
      <c r="AS1014" s="6">
        <f t="shared" si="31"/>
        <v>8</v>
      </c>
    </row>
    <row r="1015" spans="1:45">
      <c r="A1015" t="s">
        <v>1498</v>
      </c>
      <c r="B1015" t="s">
        <v>832</v>
      </c>
      <c r="C1015" s="1" t="s">
        <v>951</v>
      </c>
      <c r="E1015" s="97" t="s">
        <v>718</v>
      </c>
      <c r="F10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15" s="4">
        <v>40329</v>
      </c>
      <c r="H1015" s="4">
        <v>40421</v>
      </c>
      <c r="I1015" s="80">
        <f>All_2[[#This Row],[Filled]]-All_2[[#This Row],[Vacant]]</f>
        <v>92</v>
      </c>
      <c r="N1015" s="4"/>
      <c r="O1015" s="4"/>
      <c r="P1015" s="80"/>
      <c r="Q1015" s="80"/>
      <c r="R1015" s="80"/>
      <c r="S1015" s="80" t="str">
        <f>IF(All_2[[#This Row],[M.O.Date]]&lt;&gt;"","no","Yes")</f>
        <v>no</v>
      </c>
      <c r="T1015" s="80" t="str">
        <f ca="1">IF(All_2[[#This Row],[Length.of.Stay]]&gt;364,"Yes","no")</f>
        <v>no</v>
      </c>
      <c r="U1015" s="4">
        <v>40694</v>
      </c>
      <c r="V1015" s="80">
        <f ca="1">_xlfn.IFS(All_2[[#This Row],[M.O.Date]] = FALSE,TODAY()-All_2[[#This Row],[Filled]],All_2[[#This Row],[Extant]] = "no",All_2[[#This Row],[M.O.Date]] - All_2[[#This Row],[Filled]])</f>
        <v>273</v>
      </c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>
        <f t="shared" si="30"/>
        <v>2010</v>
      </c>
      <c r="AS1015" s="6">
        <f t="shared" si="31"/>
        <v>8</v>
      </c>
    </row>
    <row r="1016" spans="1:45">
      <c r="A1016" t="s">
        <v>1497</v>
      </c>
      <c r="B1016" t="s">
        <v>830</v>
      </c>
      <c r="C1016" s="1">
        <v>308</v>
      </c>
      <c r="E1016" s="97" t="s">
        <v>144</v>
      </c>
      <c r="F10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16" s="4">
        <v>40329</v>
      </c>
      <c r="H1016" s="4">
        <v>40417</v>
      </c>
      <c r="I1016" s="80">
        <f>All_2[[#This Row],[Filled]]-All_2[[#This Row],[Vacant]]</f>
        <v>88</v>
      </c>
      <c r="J1016" t="s">
        <v>144</v>
      </c>
      <c r="N1016" s="4"/>
      <c r="O1016" s="4"/>
      <c r="P1016" s="80"/>
      <c r="Q1016" s="80"/>
      <c r="R1016" s="80"/>
      <c r="S1016" s="80" t="str">
        <f>IF(All_2[[#This Row],[M.O.Date]]&lt;&gt;"","no","Yes")</f>
        <v>no</v>
      </c>
      <c r="T1016" s="80" t="str">
        <f ca="1">IF(All_2[[#This Row],[Length.of.Stay]]&gt;364,"Yes","no")</f>
        <v>no</v>
      </c>
      <c r="U1016" s="4">
        <v>40561</v>
      </c>
      <c r="V1016" s="80">
        <f ca="1">_xlfn.IFS(All_2[[#This Row],[M.O.Date]] = FALSE,TODAY()-All_2[[#This Row],[Filled]],All_2[[#This Row],[Extant]] = "no",All_2[[#This Row],[M.O.Date]] - All_2[[#This Row],[Filled]])</f>
        <v>144</v>
      </c>
      <c r="W1016" t="s">
        <v>980</v>
      </c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>
        <f t="shared" si="30"/>
        <v>2010</v>
      </c>
      <c r="AS1016" s="6">
        <f t="shared" si="31"/>
        <v>8</v>
      </c>
    </row>
    <row r="1017" spans="1:45">
      <c r="A1017" t="s">
        <v>1496</v>
      </c>
      <c r="B1017" t="s">
        <v>26</v>
      </c>
      <c r="C1017" s="1">
        <v>203</v>
      </c>
      <c r="E1017" s="97" t="s">
        <v>966</v>
      </c>
      <c r="F10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17" s="4">
        <v>40359</v>
      </c>
      <c r="H1017" s="4">
        <v>40415</v>
      </c>
      <c r="I1017" s="80">
        <f>All_2[[#This Row],[Filled]]-All_2[[#This Row],[Vacant]]</f>
        <v>56</v>
      </c>
      <c r="J1017" t="s">
        <v>144</v>
      </c>
      <c r="P1017" s="80"/>
      <c r="Q1017" s="80"/>
      <c r="R1017" s="80"/>
      <c r="S1017" s="80" t="str">
        <f>IF(All_2[[#This Row],[M.O.Date]]&lt;&gt;"","no","Yes")</f>
        <v>no</v>
      </c>
      <c r="T1017" s="80" t="str">
        <f ca="1">IF(All_2[[#This Row],[Length.of.Stay]]&gt;364,"Yes","no")</f>
        <v>Yes</v>
      </c>
      <c r="U1017" s="4">
        <v>42004</v>
      </c>
      <c r="V1017" s="80">
        <f ca="1">_xlfn.IFS(All_2[[#This Row],[M.O.Date]] = FALSE,TODAY()-All_2[[#This Row],[Filled]],All_2[[#This Row],[Extant]] = "no",All_2[[#This Row],[M.O.Date]] - All_2[[#This Row],[Filled]])</f>
        <v>1589</v>
      </c>
      <c r="W1017" t="s">
        <v>980</v>
      </c>
      <c r="X1017" s="6"/>
      <c r="Y1017" s="6"/>
      <c r="Z1017" s="6"/>
      <c r="AA1017" s="6"/>
      <c r="AB1017" s="6"/>
      <c r="AC1017" s="6"/>
      <c r="AD1017" s="6"/>
      <c r="AE1017" s="6"/>
      <c r="AF1017" s="6">
        <v>1</v>
      </c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>
        <f t="shared" si="30"/>
        <v>2010</v>
      </c>
      <c r="AS1017" s="6">
        <f t="shared" si="31"/>
        <v>8</v>
      </c>
    </row>
    <row r="1018" spans="1:45">
      <c r="A1018" t="s">
        <v>1495</v>
      </c>
      <c r="B1018" t="s">
        <v>1151</v>
      </c>
      <c r="C1018" s="1">
        <v>116</v>
      </c>
      <c r="E1018" s="97" t="s">
        <v>718</v>
      </c>
      <c r="F1018" s="80" t="s">
        <v>1150</v>
      </c>
      <c r="G1018" s="4">
        <v>40390</v>
      </c>
      <c r="H1018" s="4">
        <v>40410</v>
      </c>
      <c r="I1018" s="80">
        <f>All_2[[#This Row],[Filled]]-All_2[[#This Row],[Vacant]]</f>
        <v>20</v>
      </c>
      <c r="J1018" t="s">
        <v>144</v>
      </c>
      <c r="P1018" s="80"/>
      <c r="Q1018" s="80"/>
      <c r="R1018" s="80"/>
      <c r="S1018" s="80" t="str">
        <f>IF(All_2[[#This Row],[M.O.Date]]&lt;&gt;"","no","Yes")</f>
        <v>no</v>
      </c>
      <c r="T1018" s="80" t="str">
        <f ca="1">IF(All_2[[#This Row],[Length.of.Stay]]&gt;364,"Yes","no")</f>
        <v>Yes</v>
      </c>
      <c r="U1018" s="4">
        <v>41153</v>
      </c>
      <c r="V1018" s="80">
        <f ca="1">_xlfn.IFS(All_2[[#This Row],[M.O.Date]] = FALSE,TODAY()-All_2[[#This Row],[Filled]],All_2[[#This Row],[Extant]] = "no",All_2[[#This Row],[M.O.Date]] - All_2[[#This Row],[Filled]])</f>
        <v>743</v>
      </c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>
        <f t="shared" si="30"/>
        <v>2010</v>
      </c>
      <c r="AS1018" s="6">
        <f t="shared" si="31"/>
        <v>8</v>
      </c>
    </row>
    <row r="1019" spans="1:45">
      <c r="A1019" t="s">
        <v>1494</v>
      </c>
      <c r="B1019" t="s">
        <v>26</v>
      </c>
      <c r="C1019" s="1">
        <v>114</v>
      </c>
      <c r="E1019" s="97" t="s">
        <v>966</v>
      </c>
      <c r="F10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19" s="4">
        <v>40329</v>
      </c>
      <c r="H1019" s="4">
        <v>40405</v>
      </c>
      <c r="I1019" s="80">
        <f>All_2[[#This Row],[Filled]]-All_2[[#This Row],[Vacant]]</f>
        <v>76</v>
      </c>
      <c r="J1019" t="s">
        <v>144</v>
      </c>
      <c r="P1019" s="80"/>
      <c r="Q1019" s="80"/>
      <c r="R1019" s="80"/>
      <c r="S1019" s="80" t="str">
        <f>IF(All_2[[#This Row],[M.O.Date]]&lt;&gt;"","no","Yes")</f>
        <v>no</v>
      </c>
      <c r="T1019" s="80" t="str">
        <f ca="1">IF(All_2[[#This Row],[Length.of.Stay]]&gt;364,"Yes","no")</f>
        <v>Yes</v>
      </c>
      <c r="U1019" s="4">
        <v>42124</v>
      </c>
      <c r="V1019" s="80">
        <f ca="1">_xlfn.IFS(All_2[[#This Row],[M.O.Date]] = FALSE,TODAY()-All_2[[#This Row],[Filled]],All_2[[#This Row],[Extant]] = "no",All_2[[#This Row],[M.O.Date]] - All_2[[#This Row],[Filled]])</f>
        <v>1719</v>
      </c>
      <c r="W1019" t="s">
        <v>969</v>
      </c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>
        <f t="shared" si="30"/>
        <v>2010</v>
      </c>
      <c r="AS1019" s="6">
        <f t="shared" si="31"/>
        <v>8</v>
      </c>
    </row>
    <row r="1020" spans="1:45">
      <c r="A1020" t="s">
        <v>1493</v>
      </c>
      <c r="B1020" t="s">
        <v>26</v>
      </c>
      <c r="C1020" s="1">
        <v>105</v>
      </c>
      <c r="E1020" s="97" t="s">
        <v>966</v>
      </c>
      <c r="F10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20" s="4">
        <v>40329</v>
      </c>
      <c r="H1020" s="4">
        <v>40405</v>
      </c>
      <c r="I1020" s="80">
        <f>All_2[[#This Row],[Filled]]-All_2[[#This Row],[Vacant]]</f>
        <v>76</v>
      </c>
      <c r="J1020" t="s">
        <v>144</v>
      </c>
      <c r="P1020" s="80"/>
      <c r="Q1020" s="80"/>
      <c r="R1020" s="80"/>
      <c r="S1020" s="80" t="str">
        <f>IF(All_2[[#This Row],[M.O.Date]]&lt;&gt;"","no","Yes")</f>
        <v>no</v>
      </c>
      <c r="T1020" s="80" t="str">
        <f ca="1">IF(All_2[[#This Row],[Length.of.Stay]]&gt;364,"Yes","no")</f>
        <v>no</v>
      </c>
      <c r="U1020" s="4">
        <v>40574</v>
      </c>
      <c r="V1020" s="80">
        <f ca="1">_xlfn.IFS(All_2[[#This Row],[M.O.Date]] = FALSE,TODAY()-All_2[[#This Row],[Filled]],All_2[[#This Row],[Extant]] = "no",All_2[[#This Row],[M.O.Date]] - All_2[[#This Row],[Filled]])</f>
        <v>169</v>
      </c>
      <c r="W1020" t="s">
        <v>1003</v>
      </c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>
        <f t="shared" si="30"/>
        <v>2010</v>
      </c>
      <c r="AS1020" s="6">
        <f t="shared" si="31"/>
        <v>8</v>
      </c>
    </row>
    <row r="1021" spans="1:45" ht="15.75" thickBot="1">
      <c r="A1021" s="21" t="s">
        <v>1492</v>
      </c>
      <c r="B1021" t="s">
        <v>821</v>
      </c>
      <c r="C1021" s="117">
        <v>1511</v>
      </c>
      <c r="E1021" s="97" t="s">
        <v>833</v>
      </c>
      <c r="F10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21" s="116"/>
      <c r="H1021" s="116">
        <v>40391</v>
      </c>
      <c r="I1021" s="80"/>
      <c r="J1021" s="21"/>
      <c r="K1021" s="21"/>
      <c r="L1021" s="21"/>
      <c r="N1021" s="116"/>
      <c r="O1021" s="116"/>
      <c r="P1021" s="80"/>
      <c r="Q1021" s="80"/>
      <c r="R1021" s="80"/>
      <c r="S1021" s="80" t="str">
        <f>IF(All_2[[#This Row],[M.O.Date]]&lt;&gt;"","no","Yes")</f>
        <v>no</v>
      </c>
      <c r="T1021" s="80" t="str">
        <f ca="1">IF(All_2[[#This Row],[Length.of.Stay]]&gt;364,"Yes","no")</f>
        <v>Yes</v>
      </c>
      <c r="U1021" s="116">
        <v>41090</v>
      </c>
      <c r="V1021" s="80">
        <f ca="1">_xlfn.IFS(All_2[[#This Row],[M.O.Date]] = FALSE,TODAY()-All_2[[#This Row],[Filled]],All_2[[#This Row],[Extant]] = "no",All_2[[#This Row],[M.O.Date]] - All_2[[#This Row],[Filled]])</f>
        <v>699</v>
      </c>
      <c r="W1021" t="s">
        <v>980</v>
      </c>
      <c r="X1021" s="6"/>
      <c r="Y1021" s="6"/>
      <c r="Z1021" s="6"/>
      <c r="AA1021" s="6"/>
      <c r="AB1021" s="6"/>
      <c r="AC1021" s="6"/>
      <c r="AD1021" s="6"/>
      <c r="AE1021" s="6"/>
      <c r="AF1021" s="6">
        <v>1</v>
      </c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>
        <f t="shared" si="30"/>
        <v>2010</v>
      </c>
      <c r="AS1021" s="6">
        <f t="shared" si="31"/>
        <v>8</v>
      </c>
    </row>
    <row r="1022" spans="1:45">
      <c r="A1022" t="s">
        <v>1491</v>
      </c>
      <c r="B1022" t="s">
        <v>37</v>
      </c>
      <c r="C1022" s="1">
        <v>201</v>
      </c>
      <c r="D1022" s="1">
        <v>3210</v>
      </c>
      <c r="E1022" s="97" t="s">
        <v>695</v>
      </c>
      <c r="F10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22" s="4">
        <v>40298</v>
      </c>
      <c r="H1022" s="4">
        <v>40381</v>
      </c>
      <c r="I1022" s="80">
        <f>All_2[[#This Row],[Filled]]-All_2[[#This Row],[Vacant]]</f>
        <v>83</v>
      </c>
      <c r="J1022" t="s">
        <v>144</v>
      </c>
      <c r="K1022" s="89"/>
      <c r="L1022" s="89"/>
      <c r="N1022" s="89"/>
      <c r="O1022" s="89"/>
      <c r="P1022" s="80"/>
      <c r="Q1022" s="80"/>
      <c r="R1022" s="80"/>
      <c r="S1022" s="80" t="str">
        <f>IF(All_2[[#This Row],[M.O.Date]]&lt;&gt;"","no","Yes")</f>
        <v>no</v>
      </c>
      <c r="T1022" s="80" t="str">
        <f ca="1">IF(All_2[[#This Row],[Length.of.Stay]]&gt;364,"Yes","no")</f>
        <v>Yes</v>
      </c>
      <c r="U1022" s="4">
        <v>41029</v>
      </c>
      <c r="V1022" s="80">
        <f ca="1">_xlfn.IFS(All_2[[#This Row],[M.O.Date]] = FALSE,TODAY()-All_2[[#This Row],[Filled]],All_2[[#This Row],[Extant]] = "no",All_2[[#This Row],[M.O.Date]] - All_2[[#This Row],[Filled]])</f>
        <v>648</v>
      </c>
      <c r="W1022" t="s">
        <v>969</v>
      </c>
      <c r="X1022" s="6"/>
      <c r="Y1022" s="6"/>
      <c r="Z1022" s="6"/>
      <c r="AA1022" s="6"/>
      <c r="AB1022" s="6"/>
      <c r="AC1022" s="6"/>
      <c r="AD1022" s="6"/>
      <c r="AE1022" s="6">
        <v>1</v>
      </c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>
        <f t="shared" si="30"/>
        <v>2010</v>
      </c>
      <c r="AS1022" s="6">
        <f t="shared" si="31"/>
        <v>7</v>
      </c>
    </row>
    <row r="1023" spans="1:45">
      <c r="A1023" t="s">
        <v>1490</v>
      </c>
      <c r="B1023" t="s">
        <v>26</v>
      </c>
      <c r="C1023" s="1">
        <v>317</v>
      </c>
      <c r="E1023" s="97" t="s">
        <v>966</v>
      </c>
      <c r="F10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23" s="4">
        <v>40329</v>
      </c>
      <c r="H1023" s="4">
        <v>40374</v>
      </c>
      <c r="I1023" s="80">
        <f>All_2[[#This Row],[Filled]]-All_2[[#This Row],[Vacant]]</f>
        <v>45</v>
      </c>
      <c r="J1023" t="s">
        <v>144</v>
      </c>
      <c r="P1023" s="80"/>
      <c r="Q1023" s="80"/>
      <c r="R1023" s="80"/>
      <c r="S1023" s="80" t="str">
        <f>IF(All_2[[#This Row],[M.O.Date]]&lt;&gt;"","no","Yes")</f>
        <v>no</v>
      </c>
      <c r="T1023" s="80" t="str">
        <f ca="1">IF(All_2[[#This Row],[Length.of.Stay]]&gt;364,"Yes","no")</f>
        <v>no</v>
      </c>
      <c r="U1023" s="4">
        <v>40633</v>
      </c>
      <c r="V1023" s="80">
        <f ca="1">_xlfn.IFS(All_2[[#This Row],[M.O.Date]] = FALSE,TODAY()-All_2[[#This Row],[Filled]],All_2[[#This Row],[Extant]] = "no",All_2[[#This Row],[M.O.Date]] - All_2[[#This Row],[Filled]])</f>
        <v>259</v>
      </c>
      <c r="W1023" t="s">
        <v>971</v>
      </c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>
        <f t="shared" si="30"/>
        <v>2010</v>
      </c>
      <c r="AS1023" s="6">
        <f t="shared" si="31"/>
        <v>7</v>
      </c>
    </row>
    <row r="1024" spans="1:45">
      <c r="A1024" t="s">
        <v>1489</v>
      </c>
      <c r="B1024" t="s">
        <v>832</v>
      </c>
      <c r="C1024" s="1" t="s">
        <v>955</v>
      </c>
      <c r="E1024" s="97" t="s">
        <v>833</v>
      </c>
      <c r="F10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24" s="4">
        <v>40268</v>
      </c>
      <c r="H1024" s="4">
        <v>40374</v>
      </c>
      <c r="I1024" s="80">
        <f>All_2[[#This Row],[Filled]]-All_2[[#This Row],[Vacant]]</f>
        <v>106</v>
      </c>
      <c r="N1024" s="4"/>
      <c r="O1024" s="4"/>
      <c r="P1024" s="80"/>
      <c r="Q1024" s="80"/>
      <c r="R1024" s="80"/>
      <c r="S1024" s="80" t="str">
        <f>IF(All_2[[#This Row],[M.O.Date]]&lt;&gt;"","no","Yes")</f>
        <v>no</v>
      </c>
      <c r="T1024" s="80" t="str">
        <f ca="1">IF(All_2[[#This Row],[Length.of.Stay]]&gt;364,"Yes","no")</f>
        <v>no</v>
      </c>
      <c r="U1024" s="4">
        <v>40719</v>
      </c>
      <c r="V1024" s="80">
        <f ca="1">_xlfn.IFS(All_2[[#This Row],[M.O.Date]] = FALSE,TODAY()-All_2[[#This Row],[Filled]],All_2[[#This Row],[Extant]] = "no",All_2[[#This Row],[M.O.Date]] - All_2[[#This Row],[Filled]])</f>
        <v>345</v>
      </c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>
        <f t="shared" si="30"/>
        <v>2010</v>
      </c>
      <c r="AS1024" s="6">
        <f t="shared" si="31"/>
        <v>7</v>
      </c>
    </row>
    <row r="1025" spans="1:45">
      <c r="A1025" t="s">
        <v>1488</v>
      </c>
      <c r="B1025" t="s">
        <v>993</v>
      </c>
      <c r="C1025" s="1">
        <v>205</v>
      </c>
      <c r="E1025" s="97" t="s">
        <v>144</v>
      </c>
      <c r="F10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25" s="4">
        <v>40178</v>
      </c>
      <c r="H1025" s="4">
        <v>40366</v>
      </c>
      <c r="I1025" s="80">
        <f>All_2[[#This Row],[Filled]]-All_2[[#This Row],[Vacant]]</f>
        <v>188</v>
      </c>
      <c r="J1025" t="s">
        <v>144</v>
      </c>
      <c r="M1025" s="89"/>
      <c r="N1025" s="4"/>
      <c r="O1025" s="4"/>
      <c r="P1025" s="80"/>
      <c r="Q1025" s="80"/>
      <c r="R1025" s="80"/>
      <c r="S1025" s="80" t="str">
        <f>IF(All_2[[#This Row],[M.O.Date]]&lt;&gt;"","no","Yes")</f>
        <v>no</v>
      </c>
      <c r="T1025" s="80" t="str">
        <f ca="1">IF(All_2[[#This Row],[Length.of.Stay]]&gt;364,"Yes","no")</f>
        <v>Yes</v>
      </c>
      <c r="U1025" s="4">
        <v>40999</v>
      </c>
      <c r="V1025" s="80">
        <f ca="1">_xlfn.IFS(All_2[[#This Row],[M.O.Date]] = FALSE,TODAY()-All_2[[#This Row],[Filled]],All_2[[#This Row],[Extant]] = "no",All_2[[#This Row],[M.O.Date]] - All_2[[#This Row],[Filled]])</f>
        <v>633</v>
      </c>
      <c r="W1025" t="s">
        <v>980</v>
      </c>
      <c r="X1025" s="6"/>
      <c r="Y1025" s="6"/>
      <c r="Z1025" s="6"/>
      <c r="AA1025" s="6"/>
      <c r="AB1025" s="6"/>
      <c r="AC1025" s="6"/>
      <c r="AD1025" s="6"/>
      <c r="AE1025" s="6"/>
      <c r="AF1025" s="6">
        <v>1</v>
      </c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>
        <f t="shared" si="30"/>
        <v>2010</v>
      </c>
      <c r="AS1025" s="6">
        <f t="shared" si="31"/>
        <v>7</v>
      </c>
    </row>
    <row r="1026" spans="1:45">
      <c r="A1026" t="s">
        <v>1487</v>
      </c>
      <c r="B1026" t="s">
        <v>26</v>
      </c>
      <c r="C1026" s="1">
        <v>221</v>
      </c>
      <c r="E1026" s="97" t="s">
        <v>966</v>
      </c>
      <c r="F10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26" s="4">
        <v>40303</v>
      </c>
      <c r="H1026" s="4">
        <v>40360</v>
      </c>
      <c r="I1026" s="80">
        <f>All_2[[#This Row],[Filled]]-All_2[[#This Row],[Vacant]]</f>
        <v>57</v>
      </c>
      <c r="J1026" t="s">
        <v>144</v>
      </c>
      <c r="P1026" s="80"/>
      <c r="Q1026" s="80"/>
      <c r="R1026" s="80"/>
      <c r="S1026" s="80" t="str">
        <f>IF(All_2[[#This Row],[M.O.Date]]&lt;&gt;"","no","Yes")</f>
        <v>no</v>
      </c>
      <c r="T1026" s="80" t="str">
        <f ca="1">IF(All_2[[#This Row],[Length.of.Stay]]&gt;364,"Yes","no")</f>
        <v>no</v>
      </c>
      <c r="U1026" s="4">
        <v>40633</v>
      </c>
      <c r="V1026" s="80">
        <f ca="1">_xlfn.IFS(All_2[[#This Row],[M.O.Date]] = FALSE,TODAY()-All_2[[#This Row],[Filled]],All_2[[#This Row],[Extant]] = "no",All_2[[#This Row],[M.O.Date]] - All_2[[#This Row],[Filled]])</f>
        <v>273</v>
      </c>
      <c r="W1026" t="s">
        <v>971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>
        <f t="shared" ref="AR1026:AR1089" si="32">YEAR(H1026)</f>
        <v>2010</v>
      </c>
      <c r="AS1026" s="6">
        <f t="shared" ref="AS1026:AS1089" si="33">MONTH(H1026)</f>
        <v>7</v>
      </c>
    </row>
    <row r="1027" spans="1:45">
      <c r="A1027" t="s">
        <v>1486</v>
      </c>
      <c r="B1027" t="s">
        <v>26</v>
      </c>
      <c r="C1027" s="1">
        <v>319</v>
      </c>
      <c r="E1027" s="97" t="s">
        <v>966</v>
      </c>
      <c r="F10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27" s="4">
        <v>40329</v>
      </c>
      <c r="H1027" s="4">
        <v>40360</v>
      </c>
      <c r="I1027" s="80">
        <f>All_2[[#This Row],[Filled]]-All_2[[#This Row],[Vacant]]</f>
        <v>31</v>
      </c>
      <c r="J1027" t="s">
        <v>144</v>
      </c>
      <c r="P1027" s="80"/>
      <c r="Q1027" s="80"/>
      <c r="R1027" s="80"/>
      <c r="S1027" s="80" t="str">
        <f>IF(All_2[[#This Row],[M.O.Date]]&lt;&gt;"","no","Yes")</f>
        <v>no</v>
      </c>
      <c r="T1027" s="80" t="str">
        <f ca="1">IF(All_2[[#This Row],[Length.of.Stay]]&gt;364,"Yes","no")</f>
        <v>no</v>
      </c>
      <c r="U1027" s="4">
        <v>40482</v>
      </c>
      <c r="V1027" s="80">
        <f ca="1">_xlfn.IFS(All_2[[#This Row],[M.O.Date]] = FALSE,TODAY()-All_2[[#This Row],[Filled]],All_2[[#This Row],[Extant]] = "no",All_2[[#This Row],[M.O.Date]] - All_2[[#This Row],[Filled]])</f>
        <v>122</v>
      </c>
      <c r="W1027" t="s">
        <v>971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>
        <f t="shared" si="32"/>
        <v>2010</v>
      </c>
      <c r="AS1027" s="6">
        <f t="shared" si="33"/>
        <v>7</v>
      </c>
    </row>
    <row r="1028" spans="1:45">
      <c r="A1028" t="s">
        <v>1485</v>
      </c>
      <c r="B1028" t="s">
        <v>37</v>
      </c>
      <c r="C1028" s="1">
        <v>207</v>
      </c>
      <c r="D1028" s="1">
        <v>3210</v>
      </c>
      <c r="E1028" s="97" t="s">
        <v>695</v>
      </c>
      <c r="F10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28" s="4">
        <v>40329</v>
      </c>
      <c r="H1028" s="4">
        <v>40360</v>
      </c>
      <c r="I1028" s="80">
        <f>All_2[[#This Row],[Filled]]-All_2[[#This Row],[Vacant]]</f>
        <v>31</v>
      </c>
      <c r="J1028" t="s">
        <v>144</v>
      </c>
      <c r="K1028" s="89"/>
      <c r="L1028" s="89"/>
      <c r="N1028" s="89"/>
      <c r="O1028" s="89"/>
      <c r="P1028" s="80"/>
      <c r="Q1028" s="80"/>
      <c r="R1028" s="80"/>
      <c r="S1028" s="80" t="str">
        <f>IF(All_2[[#This Row],[M.O.Date]]&lt;&gt;"","no","Yes")</f>
        <v>no</v>
      </c>
      <c r="T1028" s="80" t="str">
        <f ca="1">IF(All_2[[#This Row],[Length.of.Stay]]&gt;364,"Yes","no")</f>
        <v>Yes</v>
      </c>
      <c r="U1028" s="4">
        <v>41547</v>
      </c>
      <c r="V1028" s="80">
        <f ca="1">_xlfn.IFS(All_2[[#This Row],[M.O.Date]] = FALSE,TODAY()-All_2[[#This Row],[Filled]],All_2[[#This Row],[Extant]] = "no",All_2[[#This Row],[M.O.Date]] - All_2[[#This Row],[Filled]])</f>
        <v>1187</v>
      </c>
      <c r="W1028" t="s">
        <v>971</v>
      </c>
      <c r="X1028" s="6"/>
      <c r="Y1028" s="6">
        <v>1</v>
      </c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>
        <f t="shared" si="32"/>
        <v>2010</v>
      </c>
      <c r="AS1028" s="6">
        <f t="shared" si="33"/>
        <v>7</v>
      </c>
    </row>
    <row r="1029" spans="1:45">
      <c r="A1029" t="s">
        <v>1484</v>
      </c>
      <c r="B1029" t="s">
        <v>37</v>
      </c>
      <c r="C1029" s="1">
        <v>204</v>
      </c>
      <c r="D1029" s="1">
        <v>3210</v>
      </c>
      <c r="E1029" s="97" t="s">
        <v>695</v>
      </c>
      <c r="F10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29" s="4">
        <v>40120</v>
      </c>
      <c r="H1029" s="4">
        <v>40360</v>
      </c>
      <c r="I1029" s="80">
        <f>All_2[[#This Row],[Filled]]-All_2[[#This Row],[Vacant]]</f>
        <v>240</v>
      </c>
      <c r="J1029" t="s">
        <v>144</v>
      </c>
      <c r="K1029" s="89"/>
      <c r="L1029" s="89"/>
      <c r="N1029" s="89"/>
      <c r="O1029" s="89"/>
      <c r="P1029" s="80"/>
      <c r="Q1029" s="80"/>
      <c r="R1029" s="80"/>
      <c r="S1029" s="80" t="str">
        <f>IF(All_2[[#This Row],[M.O.Date]]&lt;&gt;"","no","Yes")</f>
        <v>no</v>
      </c>
      <c r="T1029" s="80" t="str">
        <f ca="1">IF(All_2[[#This Row],[Length.of.Stay]]&gt;364,"Yes","no")</f>
        <v>no</v>
      </c>
      <c r="U1029" s="4">
        <v>40482</v>
      </c>
      <c r="V1029" s="80">
        <f ca="1">_xlfn.IFS(All_2[[#This Row],[M.O.Date]] = FALSE,TODAY()-All_2[[#This Row],[Filled]],All_2[[#This Row],[Extant]] = "no",All_2[[#This Row],[M.O.Date]] - All_2[[#This Row],[Filled]])</f>
        <v>122</v>
      </c>
      <c r="W1029" t="s">
        <v>969</v>
      </c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>
        <f t="shared" si="32"/>
        <v>2010</v>
      </c>
      <c r="AS1029" s="6">
        <f t="shared" si="33"/>
        <v>7</v>
      </c>
    </row>
    <row r="1030" spans="1:45">
      <c r="A1030" t="s">
        <v>1483</v>
      </c>
      <c r="B1030" t="s">
        <v>1151</v>
      </c>
      <c r="C1030" s="1">
        <v>107</v>
      </c>
      <c r="E1030" s="97" t="s">
        <v>833</v>
      </c>
      <c r="F1030" s="80" t="s">
        <v>1150</v>
      </c>
      <c r="G1030" s="4">
        <v>40329</v>
      </c>
      <c r="H1030" s="4">
        <v>40360</v>
      </c>
      <c r="I1030" s="80">
        <f>All_2[[#This Row],[Filled]]-All_2[[#This Row],[Vacant]]</f>
        <v>31</v>
      </c>
      <c r="J1030" t="s">
        <v>144</v>
      </c>
      <c r="P1030" s="80"/>
      <c r="Q1030" s="80"/>
      <c r="R1030" s="80"/>
      <c r="S1030" s="80" t="str">
        <f>IF(All_2[[#This Row],[M.O.Date]]&lt;&gt;"","no","Yes")</f>
        <v>no</v>
      </c>
      <c r="T1030" s="80" t="str">
        <f ca="1">IF(All_2[[#This Row],[Length.of.Stay]]&gt;364,"Yes","no")</f>
        <v>Yes</v>
      </c>
      <c r="U1030" s="4">
        <v>40847</v>
      </c>
      <c r="V1030" s="80">
        <f ca="1">_xlfn.IFS(All_2[[#This Row],[M.O.Date]] = FALSE,TODAY()-All_2[[#This Row],[Filled]],All_2[[#This Row],[Extant]] = "no",All_2[[#This Row],[M.O.Date]] - All_2[[#This Row],[Filled]])</f>
        <v>487</v>
      </c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>
        <f t="shared" si="32"/>
        <v>2010</v>
      </c>
      <c r="AS1030" s="6">
        <f t="shared" si="33"/>
        <v>7</v>
      </c>
    </row>
    <row r="1031" spans="1:45">
      <c r="A1031" t="s">
        <v>70</v>
      </c>
      <c r="B1031" t="s">
        <v>37</v>
      </c>
      <c r="C1031" s="1">
        <v>104</v>
      </c>
      <c r="D1031" s="1">
        <v>3218</v>
      </c>
      <c r="E1031" s="97" t="s">
        <v>695</v>
      </c>
      <c r="F10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31" s="4">
        <v>40253</v>
      </c>
      <c r="H1031" s="4">
        <v>40351</v>
      </c>
      <c r="I1031" s="80">
        <f>All_2[[#This Row],[Filled]]-All_2[[#This Row],[Vacant]]</f>
        <v>98</v>
      </c>
      <c r="J1031" t="s">
        <v>144</v>
      </c>
      <c r="K1031" s="89"/>
      <c r="L1031" s="89"/>
      <c r="N1031" s="89"/>
      <c r="O1031" s="89"/>
      <c r="P1031" s="80"/>
      <c r="Q1031" s="80"/>
      <c r="R1031" s="80"/>
      <c r="S1031" s="80" t="str">
        <f>IF(All_2[[#This Row],[M.O.Date]]&lt;&gt;"","no","Yes")</f>
        <v>no</v>
      </c>
      <c r="T1031" s="80" t="str">
        <f ca="1">IF(All_2[[#This Row],[Length.of.Stay]]&gt;364,"Yes","no")</f>
        <v>Yes</v>
      </c>
      <c r="U1031" s="4">
        <v>40908</v>
      </c>
      <c r="V1031" s="80">
        <f ca="1">_xlfn.IFS(All_2[[#This Row],[M.O.Date]] = FALSE,TODAY()-All_2[[#This Row],[Filled]],All_2[[#This Row],[Extant]] = "no",All_2[[#This Row],[M.O.Date]] - All_2[[#This Row],[Filled]])</f>
        <v>557</v>
      </c>
      <c r="W1031" t="s">
        <v>53</v>
      </c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>
        <f t="shared" si="32"/>
        <v>2010</v>
      </c>
      <c r="AS1031" s="6">
        <f t="shared" si="33"/>
        <v>6</v>
      </c>
    </row>
    <row r="1032" spans="1:45">
      <c r="A1032" t="s">
        <v>1482</v>
      </c>
      <c r="B1032" t="s">
        <v>26</v>
      </c>
      <c r="C1032" s="1">
        <v>115</v>
      </c>
      <c r="E1032" s="97" t="s">
        <v>966</v>
      </c>
      <c r="F10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32" s="4">
        <v>40298</v>
      </c>
      <c r="H1032" s="4">
        <v>40344</v>
      </c>
      <c r="I1032" s="80">
        <f>All_2[[#This Row],[Filled]]-All_2[[#This Row],[Vacant]]</f>
        <v>46</v>
      </c>
      <c r="J1032" t="s">
        <v>144</v>
      </c>
      <c r="P1032" s="80"/>
      <c r="Q1032" s="80"/>
      <c r="R1032" s="80"/>
      <c r="S1032" s="80" t="str">
        <f>IF(All_2[[#This Row],[M.O.Date]]&lt;&gt;"","no","Yes")</f>
        <v>no</v>
      </c>
      <c r="T1032" s="80" t="str">
        <f ca="1">IF(All_2[[#This Row],[Length.of.Stay]]&gt;364,"Yes","no")</f>
        <v>Yes</v>
      </c>
      <c r="U1032" s="4">
        <v>41943</v>
      </c>
      <c r="V1032" s="80">
        <f ca="1">_xlfn.IFS(All_2[[#This Row],[M.O.Date]] = FALSE,TODAY()-All_2[[#This Row],[Filled]],All_2[[#This Row],[Extant]] = "no",All_2[[#This Row],[M.O.Date]] - All_2[[#This Row],[Filled]])</f>
        <v>1599</v>
      </c>
      <c r="W1032" t="s">
        <v>1123</v>
      </c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>
        <f t="shared" si="32"/>
        <v>2010</v>
      </c>
      <c r="AS1032" s="6">
        <f t="shared" si="33"/>
        <v>6</v>
      </c>
    </row>
    <row r="1033" spans="1:45">
      <c r="A1033" t="s">
        <v>1481</v>
      </c>
      <c r="B1033" t="s">
        <v>830</v>
      </c>
      <c r="C1033" s="1">
        <v>315</v>
      </c>
      <c r="E1033" s="97" t="s">
        <v>144</v>
      </c>
      <c r="F10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33" s="4">
        <v>40294</v>
      </c>
      <c r="H1033" s="4">
        <v>40343</v>
      </c>
      <c r="I1033" s="80">
        <f>All_2[[#This Row],[Filled]]-All_2[[#This Row],[Vacant]]</f>
        <v>49</v>
      </c>
      <c r="J1033" t="s">
        <v>144</v>
      </c>
      <c r="N1033" s="4"/>
      <c r="O1033" s="4"/>
      <c r="P1033" s="80"/>
      <c r="Q1033" s="80"/>
      <c r="R1033" s="80"/>
      <c r="S1033" s="80" t="str">
        <f>IF(All_2[[#This Row],[M.O.Date]]&lt;&gt;"","no","Yes")</f>
        <v>no</v>
      </c>
      <c r="T1033" s="80" t="str">
        <f ca="1">IF(All_2[[#This Row],[Length.of.Stay]]&gt;364,"Yes","no")</f>
        <v>no</v>
      </c>
      <c r="U1033" s="4">
        <v>40547</v>
      </c>
      <c r="V1033" s="80">
        <f ca="1">_xlfn.IFS(All_2[[#This Row],[M.O.Date]] = FALSE,TODAY()-All_2[[#This Row],[Filled]],All_2[[#This Row],[Extant]] = "no",All_2[[#This Row],[M.O.Date]] - All_2[[#This Row],[Filled]])</f>
        <v>204</v>
      </c>
      <c r="W1033" t="s">
        <v>971</v>
      </c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>
        <f t="shared" si="32"/>
        <v>2010</v>
      </c>
      <c r="AS1033" s="6">
        <f t="shared" si="33"/>
        <v>6</v>
      </c>
    </row>
    <row r="1034" spans="1:45">
      <c r="A1034" t="s">
        <v>1480</v>
      </c>
      <c r="B1034" t="s">
        <v>830</v>
      </c>
      <c r="C1034" s="1">
        <v>317</v>
      </c>
      <c r="E1034" s="97" t="s">
        <v>144</v>
      </c>
      <c r="F10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34" s="4">
        <v>40298</v>
      </c>
      <c r="H1034" s="4">
        <v>40343</v>
      </c>
      <c r="I1034" s="80">
        <f>All_2[[#This Row],[Filled]]-All_2[[#This Row],[Vacant]]</f>
        <v>45</v>
      </c>
      <c r="J1034" t="s">
        <v>144</v>
      </c>
      <c r="N1034" s="4"/>
      <c r="O1034" s="4"/>
      <c r="P1034" s="80"/>
      <c r="Q1034" s="80"/>
      <c r="R1034" s="80"/>
      <c r="S1034" s="80" t="str">
        <f>IF(All_2[[#This Row],[M.O.Date]]&lt;&gt;"","no","Yes")</f>
        <v>no</v>
      </c>
      <c r="T1034" s="80" t="str">
        <f ca="1">IF(All_2[[#This Row],[Length.of.Stay]]&gt;364,"Yes","no")</f>
        <v>no</v>
      </c>
      <c r="U1034" s="4">
        <v>40512</v>
      </c>
      <c r="V1034" s="80">
        <f ca="1">_xlfn.IFS(All_2[[#This Row],[M.O.Date]] = FALSE,TODAY()-All_2[[#This Row],[Filled]],All_2[[#This Row],[Extant]] = "no",All_2[[#This Row],[M.O.Date]] - All_2[[#This Row],[Filled]])</f>
        <v>169</v>
      </c>
      <c r="W1034" t="s">
        <v>1003</v>
      </c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>
        <f t="shared" si="32"/>
        <v>2010</v>
      </c>
      <c r="AS1034" s="6">
        <f t="shared" si="33"/>
        <v>6</v>
      </c>
    </row>
    <row r="1035" spans="1:45">
      <c r="A1035" t="s">
        <v>1479</v>
      </c>
      <c r="B1035" t="s">
        <v>1151</v>
      </c>
      <c r="C1035" s="1">
        <v>115</v>
      </c>
      <c r="E1035" s="97" t="s">
        <v>833</v>
      </c>
      <c r="F1035" s="80" t="s">
        <v>1150</v>
      </c>
      <c r="G1035" s="4">
        <v>40314</v>
      </c>
      <c r="H1035" s="4">
        <v>40332</v>
      </c>
      <c r="I1035" s="80">
        <f>All_2[[#This Row],[Filled]]-All_2[[#This Row],[Vacant]]</f>
        <v>18</v>
      </c>
      <c r="J1035" t="s">
        <v>144</v>
      </c>
      <c r="P1035" s="80"/>
      <c r="Q1035" s="80"/>
      <c r="R1035" s="80"/>
      <c r="S1035" s="80" t="str">
        <f>IF(All_2[[#This Row],[M.O.Date]]&lt;&gt;"","no","Yes")</f>
        <v>no</v>
      </c>
      <c r="T1035" s="80" t="str">
        <f ca="1">IF(All_2[[#This Row],[Length.of.Stay]]&gt;364,"Yes","no")</f>
        <v>Yes</v>
      </c>
      <c r="U1035" s="4">
        <v>40967</v>
      </c>
      <c r="V1035" s="80">
        <f ca="1">_xlfn.IFS(All_2[[#This Row],[M.O.Date]] = FALSE,TODAY()-All_2[[#This Row],[Filled]],All_2[[#This Row],[Extant]] = "no",All_2[[#This Row],[M.O.Date]] - All_2[[#This Row],[Filled]])</f>
        <v>635</v>
      </c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>
        <f t="shared" si="32"/>
        <v>2010</v>
      </c>
      <c r="AS1035" s="6">
        <f t="shared" si="33"/>
        <v>6</v>
      </c>
    </row>
    <row r="1036" spans="1:45">
      <c r="A1036" t="s">
        <v>1426</v>
      </c>
      <c r="B1036" t="s">
        <v>26</v>
      </c>
      <c r="C1036" s="1">
        <v>107</v>
      </c>
      <c r="E1036" s="97" t="s">
        <v>966</v>
      </c>
      <c r="F10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36" s="4">
        <v>40298</v>
      </c>
      <c r="H1036" s="4">
        <v>40330</v>
      </c>
      <c r="I1036" s="80">
        <f>All_2[[#This Row],[Filled]]-All_2[[#This Row],[Vacant]]</f>
        <v>32</v>
      </c>
      <c r="J1036" t="s">
        <v>1033</v>
      </c>
      <c r="K1036" t="s">
        <v>1032</v>
      </c>
      <c r="P1036" s="80"/>
      <c r="Q1036" s="80"/>
      <c r="R1036" s="80"/>
      <c r="S1036" s="80" t="str">
        <f>IF(All_2[[#This Row],[M.O.Date]]&lt;&gt;"","no","Yes")</f>
        <v>Yes</v>
      </c>
      <c r="T1036" s="80" t="str">
        <f ca="1">IF(All_2[[#This Row],[Length.of.Stay]]&gt;364,"Yes","no")</f>
        <v>Yes</v>
      </c>
      <c r="V1036" s="80">
        <f ca="1">_xlfn.IFS(All_2[[#This Row],[M.O.Date]] = FALSE,TODAY()-All_2[[#This Row],[Filled]],All_2[[#This Row],[Extant]] = "no",All_2[[#This Row],[M.O.Date]] - All_2[[#This Row],[Filled]])</f>
        <v>3531</v>
      </c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>
        <v>1</v>
      </c>
      <c r="AJ1036" s="6"/>
      <c r="AK1036" s="6"/>
      <c r="AL1036" s="6"/>
      <c r="AM1036" s="6"/>
      <c r="AN1036" s="6"/>
      <c r="AO1036" s="6">
        <v>1</v>
      </c>
      <c r="AP1036" s="6"/>
      <c r="AQ1036" s="6"/>
      <c r="AR1036" s="6">
        <f t="shared" si="32"/>
        <v>2010</v>
      </c>
      <c r="AS1036" s="6">
        <f t="shared" si="33"/>
        <v>6</v>
      </c>
    </row>
    <row r="1037" spans="1:45">
      <c r="A1037" t="s">
        <v>1478</v>
      </c>
      <c r="B1037" t="s">
        <v>37</v>
      </c>
      <c r="C1037" s="1">
        <v>206</v>
      </c>
      <c r="D1037" s="1">
        <v>3210</v>
      </c>
      <c r="E1037" s="97" t="s">
        <v>695</v>
      </c>
      <c r="F10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37" s="4">
        <v>40237</v>
      </c>
      <c r="H1037" s="4">
        <v>40330</v>
      </c>
      <c r="I1037" s="80">
        <f>All_2[[#This Row],[Filled]]-All_2[[#This Row],[Vacant]]</f>
        <v>93</v>
      </c>
      <c r="J1037" t="s">
        <v>144</v>
      </c>
      <c r="K1037" s="89"/>
      <c r="L1037" s="89"/>
      <c r="N1037" s="89"/>
      <c r="O1037" s="89"/>
      <c r="P1037" s="80"/>
      <c r="Q1037" s="80"/>
      <c r="R1037" s="80"/>
      <c r="S1037" s="80" t="str">
        <f>IF(All_2[[#This Row],[M.O.Date]]&lt;&gt;"","no","Yes")</f>
        <v>no</v>
      </c>
      <c r="T1037" s="80" t="str">
        <f ca="1">IF(All_2[[#This Row],[Length.of.Stay]]&gt;364,"Yes","no")</f>
        <v>no</v>
      </c>
      <c r="U1037" s="4">
        <v>40633</v>
      </c>
      <c r="V1037" s="80">
        <f ca="1">_xlfn.IFS(All_2[[#This Row],[M.O.Date]] = FALSE,TODAY()-All_2[[#This Row],[Filled]],All_2[[#This Row],[Extant]] = "no",All_2[[#This Row],[M.O.Date]] - All_2[[#This Row],[Filled]])</f>
        <v>303</v>
      </c>
      <c r="W1037" t="s">
        <v>969</v>
      </c>
      <c r="X1037" s="6">
        <v>1</v>
      </c>
      <c r="Y1037" s="6">
        <v>1</v>
      </c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>
        <f t="shared" si="32"/>
        <v>2010</v>
      </c>
      <c r="AS1037" s="6">
        <f t="shared" si="33"/>
        <v>6</v>
      </c>
    </row>
    <row r="1038" spans="1:45">
      <c r="A1038" t="s">
        <v>1477</v>
      </c>
      <c r="B1038" t="s">
        <v>832</v>
      </c>
      <c r="C1038" s="1" t="s">
        <v>965</v>
      </c>
      <c r="E1038" s="97" t="s">
        <v>833</v>
      </c>
      <c r="F10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38" s="4">
        <v>40209</v>
      </c>
      <c r="H1038" s="4">
        <v>40330</v>
      </c>
      <c r="I1038" s="80">
        <f>All_2[[#This Row],[Filled]]-All_2[[#This Row],[Vacant]]</f>
        <v>121</v>
      </c>
      <c r="N1038" s="4"/>
      <c r="O1038" s="4"/>
      <c r="P1038" s="80"/>
      <c r="Q1038" s="80"/>
      <c r="R1038" s="80"/>
      <c r="S1038" s="80" t="str">
        <f>IF(All_2[[#This Row],[M.O.Date]]&lt;&gt;"","no","Yes")</f>
        <v>no</v>
      </c>
      <c r="T1038" s="80" t="str">
        <f ca="1">IF(All_2[[#This Row],[Length.of.Stay]]&gt;364,"Yes","no")</f>
        <v>Yes</v>
      </c>
      <c r="U1038" s="4">
        <v>41029</v>
      </c>
      <c r="V1038" s="80">
        <f ca="1">_xlfn.IFS(All_2[[#This Row],[M.O.Date]] = FALSE,TODAY()-All_2[[#This Row],[Filled]],All_2[[#This Row],[Extant]] = "no",All_2[[#This Row],[M.O.Date]] - All_2[[#This Row],[Filled]])</f>
        <v>699</v>
      </c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>
        <f t="shared" si="32"/>
        <v>2010</v>
      </c>
      <c r="AS1038" s="6">
        <f t="shared" si="33"/>
        <v>6</v>
      </c>
    </row>
    <row r="1039" spans="1:45">
      <c r="A1039" t="s">
        <v>1476</v>
      </c>
      <c r="B1039" t="s">
        <v>830</v>
      </c>
      <c r="C1039" s="1">
        <v>415</v>
      </c>
      <c r="E1039" s="97" t="s">
        <v>144</v>
      </c>
      <c r="F10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39" s="4">
        <v>40284</v>
      </c>
      <c r="H1039" s="4">
        <v>40326</v>
      </c>
      <c r="I1039" s="80">
        <f>All_2[[#This Row],[Filled]]-All_2[[#This Row],[Vacant]]</f>
        <v>42</v>
      </c>
      <c r="J1039" t="s">
        <v>144</v>
      </c>
      <c r="N1039" s="4"/>
      <c r="O1039" s="4"/>
      <c r="P1039" s="80"/>
      <c r="Q1039" s="80"/>
      <c r="R1039" s="80"/>
      <c r="S1039" s="80" t="str">
        <f>IF(All_2[[#This Row],[M.O.Date]]&lt;&gt;"","no","Yes")</f>
        <v>no</v>
      </c>
      <c r="T1039" s="80" t="str">
        <f ca="1">IF(All_2[[#This Row],[Length.of.Stay]]&gt;364,"Yes","no")</f>
        <v>Yes</v>
      </c>
      <c r="U1039" s="4">
        <v>40849</v>
      </c>
      <c r="V1039" s="80">
        <f ca="1">_xlfn.IFS(All_2[[#This Row],[M.O.Date]] = FALSE,TODAY()-All_2[[#This Row],[Filled]],All_2[[#This Row],[Extant]] = "no",All_2[[#This Row],[M.O.Date]] - All_2[[#This Row],[Filled]])</f>
        <v>523</v>
      </c>
      <c r="W1039" t="s">
        <v>971</v>
      </c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>
        <f t="shared" si="32"/>
        <v>2010</v>
      </c>
      <c r="AS1039" s="6">
        <f t="shared" si="33"/>
        <v>5</v>
      </c>
    </row>
    <row r="1040" spans="1:45">
      <c r="A1040" t="s">
        <v>1475</v>
      </c>
      <c r="B1040" t="s">
        <v>26</v>
      </c>
      <c r="C1040" s="1">
        <v>117</v>
      </c>
      <c r="E1040" s="97" t="s">
        <v>966</v>
      </c>
      <c r="F10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40" s="4">
        <v>40268</v>
      </c>
      <c r="H1040" s="4">
        <v>40319</v>
      </c>
      <c r="I1040" s="80">
        <f>All_2[[#This Row],[Filled]]-All_2[[#This Row],[Vacant]]</f>
        <v>51</v>
      </c>
      <c r="J1040" t="s">
        <v>144</v>
      </c>
      <c r="P1040" s="80"/>
      <c r="Q1040" s="80"/>
      <c r="R1040" s="80"/>
      <c r="S1040" s="80" t="str">
        <f>IF(All_2[[#This Row],[M.O.Date]]&lt;&gt;"","no","Yes")</f>
        <v>no</v>
      </c>
      <c r="T1040" s="80" t="str">
        <f ca="1">IF(All_2[[#This Row],[Length.of.Stay]]&gt;364,"Yes","no")</f>
        <v>no</v>
      </c>
      <c r="U1040" s="4">
        <v>40390</v>
      </c>
      <c r="V1040" s="80">
        <f ca="1">_xlfn.IFS(All_2[[#This Row],[M.O.Date]] = FALSE,TODAY()-All_2[[#This Row],[Filled]],All_2[[#This Row],[Extant]] = "no",All_2[[#This Row],[M.O.Date]] - All_2[[#This Row],[Filled]])</f>
        <v>71</v>
      </c>
      <c r="W1040" t="s">
        <v>1003</v>
      </c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>
        <f t="shared" si="32"/>
        <v>2010</v>
      </c>
      <c r="AS1040" s="6">
        <f t="shared" si="33"/>
        <v>5</v>
      </c>
    </row>
    <row r="1041" spans="1:45">
      <c r="A1041" t="s">
        <v>1474</v>
      </c>
      <c r="B1041" t="s">
        <v>26</v>
      </c>
      <c r="C1041" s="1">
        <v>306</v>
      </c>
      <c r="E1041" s="97" t="s">
        <v>966</v>
      </c>
      <c r="F10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41" s="4">
        <v>40298</v>
      </c>
      <c r="H1041" s="4">
        <v>40319</v>
      </c>
      <c r="I1041" s="80">
        <f>All_2[[#This Row],[Filled]]-All_2[[#This Row],[Vacant]]</f>
        <v>21</v>
      </c>
      <c r="J1041" t="s">
        <v>144</v>
      </c>
      <c r="P1041" s="80"/>
      <c r="Q1041" s="80"/>
      <c r="R1041" s="80"/>
      <c r="S1041" s="80" t="str">
        <f>IF(All_2[[#This Row],[M.O.Date]]&lt;&gt;"","no","Yes")</f>
        <v>no</v>
      </c>
      <c r="T1041" s="80" t="str">
        <f ca="1">IF(All_2[[#This Row],[Length.of.Stay]]&gt;364,"Yes","no")</f>
        <v>no</v>
      </c>
      <c r="U1041" s="4">
        <v>40627</v>
      </c>
      <c r="V1041" s="80">
        <f ca="1">_xlfn.IFS(All_2[[#This Row],[M.O.Date]] = FALSE,TODAY()-All_2[[#This Row],[Filled]],All_2[[#This Row],[Extant]] = "no",All_2[[#This Row],[M.O.Date]] - All_2[[#This Row],[Filled]])</f>
        <v>308</v>
      </c>
      <c r="W1041" t="s">
        <v>971</v>
      </c>
      <c r="X1041" s="6"/>
      <c r="Y1041" s="6"/>
      <c r="Z1041" s="6">
        <v>1</v>
      </c>
      <c r="AA1041" s="6"/>
      <c r="AB1041" s="6"/>
      <c r="AC1041" s="6"/>
      <c r="AD1041" s="6"/>
      <c r="AE1041" s="6"/>
      <c r="AF1041" s="6"/>
      <c r="AG1041" s="6">
        <v>1</v>
      </c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>
        <f t="shared" si="32"/>
        <v>2010</v>
      </c>
      <c r="AS1041" s="6">
        <f t="shared" si="33"/>
        <v>5</v>
      </c>
    </row>
    <row r="1042" spans="1:45">
      <c r="A1042" t="s">
        <v>1473</v>
      </c>
      <c r="B1042" t="s">
        <v>830</v>
      </c>
      <c r="C1042" s="1">
        <v>402</v>
      </c>
      <c r="E1042" s="97" t="s">
        <v>144</v>
      </c>
      <c r="F10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42" s="4">
        <v>40218</v>
      </c>
      <c r="H1042" s="4">
        <v>40312</v>
      </c>
      <c r="I1042" s="80">
        <f>All_2[[#This Row],[Filled]]-All_2[[#This Row],[Vacant]]</f>
        <v>94</v>
      </c>
      <c r="J1042" t="s">
        <v>144</v>
      </c>
      <c r="N1042" s="4"/>
      <c r="O1042" s="4"/>
      <c r="P1042" s="80"/>
      <c r="Q1042" s="80"/>
      <c r="R1042" s="80"/>
      <c r="S1042" s="80" t="str">
        <f>IF(All_2[[#This Row],[M.O.Date]]&lt;&gt;"","no","Yes")</f>
        <v>no</v>
      </c>
      <c r="T1042" s="80" t="str">
        <f ca="1">IF(All_2[[#This Row],[Length.of.Stay]]&gt;364,"Yes","no")</f>
        <v>Yes</v>
      </c>
      <c r="U1042" s="4">
        <v>41212</v>
      </c>
      <c r="V1042" s="80">
        <f ca="1">_xlfn.IFS(All_2[[#This Row],[M.O.Date]] = FALSE,TODAY()-All_2[[#This Row],[Filled]],All_2[[#This Row],[Extant]] = "no",All_2[[#This Row],[M.O.Date]] - All_2[[#This Row],[Filled]])</f>
        <v>900</v>
      </c>
      <c r="W1042" t="s">
        <v>969</v>
      </c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>
        <f t="shared" si="32"/>
        <v>2010</v>
      </c>
      <c r="AS1042" s="6">
        <f t="shared" si="33"/>
        <v>5</v>
      </c>
    </row>
    <row r="1043" spans="1:45">
      <c r="A1043" t="s">
        <v>1472</v>
      </c>
      <c r="B1043" t="s">
        <v>830</v>
      </c>
      <c r="C1043" s="1">
        <v>411</v>
      </c>
      <c r="E1043" s="97" t="s">
        <v>144</v>
      </c>
      <c r="F10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43" s="4">
        <v>40263</v>
      </c>
      <c r="H1043" s="4">
        <v>40312</v>
      </c>
      <c r="I1043" s="80">
        <f>All_2[[#This Row],[Filled]]-All_2[[#This Row],[Vacant]]</f>
        <v>49</v>
      </c>
      <c r="J1043" t="s">
        <v>144</v>
      </c>
      <c r="N1043" s="4"/>
      <c r="O1043" s="4"/>
      <c r="P1043" s="80"/>
      <c r="Q1043" s="80"/>
      <c r="R1043" s="80"/>
      <c r="S1043" s="80" t="str">
        <f>IF(All_2[[#This Row],[M.O.Date]]&lt;&gt;"","no","Yes")</f>
        <v>no</v>
      </c>
      <c r="T1043" s="80" t="str">
        <f ca="1">IF(All_2[[#This Row],[Length.of.Stay]]&gt;364,"Yes","no")</f>
        <v>Yes</v>
      </c>
      <c r="U1043" s="4">
        <v>40999</v>
      </c>
      <c r="V1043" s="80">
        <f ca="1">_xlfn.IFS(All_2[[#This Row],[M.O.Date]] = FALSE,TODAY()-All_2[[#This Row],[Filled]],All_2[[#This Row],[Extant]] = "no",All_2[[#This Row],[M.O.Date]] - All_2[[#This Row],[Filled]])</f>
        <v>687</v>
      </c>
      <c r="W1043" t="s">
        <v>971</v>
      </c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>
        <f t="shared" si="32"/>
        <v>2010</v>
      </c>
      <c r="AS1043" s="6">
        <f t="shared" si="33"/>
        <v>5</v>
      </c>
    </row>
    <row r="1044" spans="1:45">
      <c r="A1044" t="s">
        <v>1471</v>
      </c>
      <c r="B1044" t="s">
        <v>37</v>
      </c>
      <c r="C1044" s="1">
        <v>203</v>
      </c>
      <c r="D1044" s="1">
        <v>3218</v>
      </c>
      <c r="E1044" s="97" t="s">
        <v>695</v>
      </c>
      <c r="F10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44" s="4">
        <v>40262</v>
      </c>
      <c r="H1044" s="4">
        <v>40309</v>
      </c>
      <c r="I1044" s="80">
        <f>All_2[[#This Row],[Filled]]-All_2[[#This Row],[Vacant]]</f>
        <v>47</v>
      </c>
      <c r="J1044" t="s">
        <v>144</v>
      </c>
      <c r="K1044" s="89"/>
      <c r="L1044" s="89"/>
      <c r="N1044" s="89"/>
      <c r="O1044" s="89"/>
      <c r="P1044" s="80"/>
      <c r="Q1044" s="80"/>
      <c r="R1044" s="80"/>
      <c r="S1044" s="80" t="str">
        <f>IF(All_2[[#This Row],[M.O.Date]]&lt;&gt;"","no","Yes")</f>
        <v>no</v>
      </c>
      <c r="T1044" s="80" t="str">
        <f ca="1">IF(All_2[[#This Row],[Length.of.Stay]]&gt;364,"Yes","no")</f>
        <v>no</v>
      </c>
      <c r="U1044" s="4">
        <v>40436</v>
      </c>
      <c r="V1044" s="80">
        <f ca="1">_xlfn.IFS(All_2[[#This Row],[M.O.Date]] = FALSE,TODAY()-All_2[[#This Row],[Filled]],All_2[[#This Row],[Extant]] = "no",All_2[[#This Row],[M.O.Date]] - All_2[[#This Row],[Filled]])</f>
        <v>127</v>
      </c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>
        <f t="shared" si="32"/>
        <v>2010</v>
      </c>
      <c r="AS1044" s="6">
        <f t="shared" si="33"/>
        <v>5</v>
      </c>
    </row>
    <row r="1045" spans="1:45">
      <c r="A1045" t="s">
        <v>1470</v>
      </c>
      <c r="B1045" t="s">
        <v>830</v>
      </c>
      <c r="C1045" s="1">
        <v>306</v>
      </c>
      <c r="E1045" s="97" t="s">
        <v>144</v>
      </c>
      <c r="F10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45" s="4">
        <v>40209</v>
      </c>
      <c r="H1045" s="4">
        <v>40305</v>
      </c>
      <c r="I1045" s="80">
        <f>All_2[[#This Row],[Filled]]-All_2[[#This Row],[Vacant]]</f>
        <v>96</v>
      </c>
      <c r="J1045" t="s">
        <v>144</v>
      </c>
      <c r="N1045" s="4"/>
      <c r="O1045" s="4"/>
      <c r="P1045" s="80"/>
      <c r="Q1045" s="80"/>
      <c r="R1045" s="80"/>
      <c r="S1045" s="80" t="str">
        <f>IF(All_2[[#This Row],[M.O.Date]]&lt;&gt;"","no","Yes")</f>
        <v>no</v>
      </c>
      <c r="T1045" s="80" t="str">
        <f ca="1">IF(All_2[[#This Row],[Length.of.Stay]]&gt;364,"Yes","no")</f>
        <v>Yes</v>
      </c>
      <c r="U1045" s="4">
        <v>40724</v>
      </c>
      <c r="V1045" s="80">
        <f ca="1">_xlfn.IFS(All_2[[#This Row],[M.O.Date]] = FALSE,TODAY()-All_2[[#This Row],[Filled]],All_2[[#This Row],[Extant]] = "no",All_2[[#This Row],[M.O.Date]] - All_2[[#This Row],[Filled]])</f>
        <v>419</v>
      </c>
      <c r="W1045" t="s">
        <v>971</v>
      </c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>
        <f t="shared" si="32"/>
        <v>2010</v>
      </c>
      <c r="AS1045" s="6">
        <f t="shared" si="33"/>
        <v>5</v>
      </c>
    </row>
    <row r="1046" spans="1:45">
      <c r="A1046" t="s">
        <v>1469</v>
      </c>
      <c r="B1046" t="s">
        <v>26</v>
      </c>
      <c r="C1046" s="1">
        <v>220</v>
      </c>
      <c r="E1046" s="97" t="s">
        <v>966</v>
      </c>
      <c r="F10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46" s="4">
        <v>40243</v>
      </c>
      <c r="H1046" s="4">
        <v>40298</v>
      </c>
      <c r="I1046" s="80">
        <f>All_2[[#This Row],[Filled]]-All_2[[#This Row],[Vacant]]</f>
        <v>55</v>
      </c>
      <c r="J1046" t="s">
        <v>144</v>
      </c>
      <c r="P1046" s="80"/>
      <c r="Q1046" s="80"/>
      <c r="R1046" s="80"/>
      <c r="S1046" s="80" t="str">
        <f>IF(All_2[[#This Row],[M.O.Date]]&lt;&gt;"","no","Yes")</f>
        <v>no</v>
      </c>
      <c r="T1046" s="80" t="str">
        <f ca="1">IF(All_2[[#This Row],[Length.of.Stay]]&gt;364,"Yes","no")</f>
        <v>Yes</v>
      </c>
      <c r="U1046" s="4">
        <v>41486</v>
      </c>
      <c r="V1046" s="80">
        <f ca="1">_xlfn.IFS(All_2[[#This Row],[M.O.Date]] = FALSE,TODAY()-All_2[[#This Row],[Filled]],All_2[[#This Row],[Extant]] = "no",All_2[[#This Row],[M.O.Date]] - All_2[[#This Row],[Filled]])</f>
        <v>1188</v>
      </c>
      <c r="W1046" t="s">
        <v>969</v>
      </c>
      <c r="X1046" s="6">
        <v>1</v>
      </c>
      <c r="Y1046" s="6">
        <v>1</v>
      </c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>
        <f t="shared" si="32"/>
        <v>2010</v>
      </c>
      <c r="AS1046" s="6">
        <f t="shared" si="33"/>
        <v>4</v>
      </c>
    </row>
    <row r="1047" spans="1:45">
      <c r="A1047" t="s">
        <v>1468</v>
      </c>
      <c r="B1047" t="s">
        <v>830</v>
      </c>
      <c r="C1047" s="1">
        <v>405</v>
      </c>
      <c r="E1047" s="97" t="s">
        <v>144</v>
      </c>
      <c r="F10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47" s="4">
        <v>40178</v>
      </c>
      <c r="H1047" s="4">
        <v>40298</v>
      </c>
      <c r="I1047" s="80">
        <f>All_2[[#This Row],[Filled]]-All_2[[#This Row],[Vacant]]</f>
        <v>120</v>
      </c>
      <c r="J1047" t="s">
        <v>144</v>
      </c>
      <c r="N1047" s="4"/>
      <c r="O1047" s="4"/>
      <c r="P1047" s="80"/>
      <c r="Q1047" s="80"/>
      <c r="R1047" s="80"/>
      <c r="S1047" s="80" t="str">
        <f>IF(All_2[[#This Row],[M.O.Date]]&lt;&gt;"","no","Yes")</f>
        <v>no</v>
      </c>
      <c r="T1047" s="80" t="str">
        <f ca="1">IF(All_2[[#This Row],[Length.of.Stay]]&gt;364,"Yes","no")</f>
        <v>no</v>
      </c>
      <c r="U1047" s="4">
        <v>40591</v>
      </c>
      <c r="V1047" s="80">
        <f ca="1">_xlfn.IFS(All_2[[#This Row],[M.O.Date]] = FALSE,TODAY()-All_2[[#This Row],[Filled]],All_2[[#This Row],[Extant]] = "no",All_2[[#This Row],[M.O.Date]] - All_2[[#This Row],[Filled]])</f>
        <v>293</v>
      </c>
      <c r="W1047" t="s">
        <v>971</v>
      </c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>
        <f t="shared" si="32"/>
        <v>2010</v>
      </c>
      <c r="AS1047" s="6">
        <f t="shared" si="33"/>
        <v>4</v>
      </c>
    </row>
    <row r="1048" spans="1:45">
      <c r="A1048" t="s">
        <v>1467</v>
      </c>
      <c r="B1048" t="s">
        <v>37</v>
      </c>
      <c r="C1048" s="1">
        <v>102</v>
      </c>
      <c r="D1048" s="1">
        <v>3218</v>
      </c>
      <c r="E1048" s="97" t="s">
        <v>695</v>
      </c>
      <c r="F10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48" s="4">
        <v>40246</v>
      </c>
      <c r="H1048" s="4">
        <v>40295</v>
      </c>
      <c r="I1048" s="80">
        <f>All_2[[#This Row],[Filled]]-All_2[[#This Row],[Vacant]]</f>
        <v>49</v>
      </c>
      <c r="J1048" t="s">
        <v>144</v>
      </c>
      <c r="K1048" s="89"/>
      <c r="L1048" s="89"/>
      <c r="M1048" s="89"/>
      <c r="N1048" s="89"/>
      <c r="O1048" s="89"/>
      <c r="P1048" s="80"/>
      <c r="Q1048" s="80"/>
      <c r="R1048" s="80"/>
      <c r="S1048" s="80" t="str">
        <f>IF(All_2[[#This Row],[M.O.Date]]&lt;&gt;"","no","Yes")</f>
        <v>no</v>
      </c>
      <c r="T1048" s="80" t="str">
        <f ca="1">IF(All_2[[#This Row],[Length.of.Stay]]&gt;364,"Yes","no")</f>
        <v>no</v>
      </c>
      <c r="U1048" s="4">
        <v>40379</v>
      </c>
      <c r="V1048" s="80">
        <f ca="1">_xlfn.IFS(All_2[[#This Row],[M.O.Date]] = FALSE,TODAY()-All_2[[#This Row],[Filled]],All_2[[#This Row],[Extant]] = "no",All_2[[#This Row],[M.O.Date]] - All_2[[#This Row],[Filled]])</f>
        <v>84</v>
      </c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>
        <f t="shared" si="32"/>
        <v>2010</v>
      </c>
      <c r="AS1048" s="6">
        <f t="shared" si="33"/>
        <v>4</v>
      </c>
    </row>
    <row r="1049" spans="1:45">
      <c r="A1049" t="s">
        <v>1466</v>
      </c>
      <c r="B1049" t="s">
        <v>26</v>
      </c>
      <c r="C1049" s="1">
        <v>205</v>
      </c>
      <c r="E1049" s="97" t="s">
        <v>966</v>
      </c>
      <c r="F10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49" s="4">
        <v>40237</v>
      </c>
      <c r="H1049" s="4">
        <v>40269</v>
      </c>
      <c r="I1049" s="80">
        <f>All_2[[#This Row],[Filled]]-All_2[[#This Row],[Vacant]]</f>
        <v>32</v>
      </c>
      <c r="J1049" t="s">
        <v>144</v>
      </c>
      <c r="P1049" s="80"/>
      <c r="Q1049" s="80"/>
      <c r="R1049" s="80"/>
      <c r="S1049" s="80" t="str">
        <f>IF(All_2[[#This Row],[M.O.Date]]&lt;&gt;"","no","Yes")</f>
        <v>no</v>
      </c>
      <c r="T1049" s="80" t="str">
        <f ca="1">IF(All_2[[#This Row],[Length.of.Stay]]&gt;364,"Yes","no")</f>
        <v>no</v>
      </c>
      <c r="U1049" s="4">
        <v>40482</v>
      </c>
      <c r="V1049" s="80">
        <f ca="1">_xlfn.IFS(All_2[[#This Row],[M.O.Date]] = FALSE,TODAY()-All_2[[#This Row],[Filled]],All_2[[#This Row],[Extant]] = "no",All_2[[#This Row],[M.O.Date]] - All_2[[#This Row],[Filled]])</f>
        <v>213</v>
      </c>
      <c r="W1049" t="s">
        <v>971</v>
      </c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>
        <f t="shared" si="32"/>
        <v>2010</v>
      </c>
      <c r="AS1049" s="6">
        <f t="shared" si="33"/>
        <v>4</v>
      </c>
    </row>
    <row r="1050" spans="1:45">
      <c r="A1050" t="s">
        <v>1465</v>
      </c>
      <c r="B1050" t="s">
        <v>832</v>
      </c>
      <c r="C1050" s="1" t="s">
        <v>936</v>
      </c>
      <c r="E1050" s="97" t="s">
        <v>833</v>
      </c>
      <c r="F10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50" s="4">
        <v>40237</v>
      </c>
      <c r="H1050" s="4">
        <v>40269</v>
      </c>
      <c r="I1050" s="80">
        <f>All_2[[#This Row],[Filled]]-All_2[[#This Row],[Vacant]]</f>
        <v>32</v>
      </c>
      <c r="N1050" s="4"/>
      <c r="O1050" s="4"/>
      <c r="P1050" s="80"/>
      <c r="Q1050" s="80"/>
      <c r="R1050" s="80"/>
      <c r="S1050" s="80" t="str">
        <f>IF(All_2[[#This Row],[M.O.Date]]&lt;&gt;"","no","Yes")</f>
        <v>no</v>
      </c>
      <c r="T1050" s="80" t="str">
        <f ca="1">IF(All_2[[#This Row],[Length.of.Stay]]&gt;364,"Yes","no")</f>
        <v>Yes</v>
      </c>
      <c r="U1050" s="4">
        <v>40877</v>
      </c>
      <c r="V1050" s="80">
        <f ca="1">_xlfn.IFS(All_2[[#This Row],[M.O.Date]] = FALSE,TODAY()-All_2[[#This Row],[Filled]],All_2[[#This Row],[Extant]] = "no",All_2[[#This Row],[M.O.Date]] - All_2[[#This Row],[Filled]])</f>
        <v>608</v>
      </c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>
        <f t="shared" si="32"/>
        <v>2010</v>
      </c>
      <c r="AS1050" s="6">
        <f t="shared" si="33"/>
        <v>4</v>
      </c>
    </row>
    <row r="1051" spans="1:45">
      <c r="A1051" t="s">
        <v>1464</v>
      </c>
      <c r="B1051" t="s">
        <v>832</v>
      </c>
      <c r="C1051" s="1" t="s">
        <v>976</v>
      </c>
      <c r="E1051" s="97" t="s">
        <v>946</v>
      </c>
      <c r="F10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51" s="4">
        <v>40178</v>
      </c>
      <c r="H1051" s="4">
        <v>40269</v>
      </c>
      <c r="I1051" s="80">
        <f>All_2[[#This Row],[Filled]]-All_2[[#This Row],[Vacant]]</f>
        <v>91</v>
      </c>
      <c r="N1051" s="4"/>
      <c r="O1051" s="4"/>
      <c r="P1051" s="80"/>
      <c r="Q1051" s="80"/>
      <c r="R1051" s="80"/>
      <c r="S1051" s="80" t="str">
        <f>IF(All_2[[#This Row],[M.O.Date]]&lt;&gt;"","no","Yes")</f>
        <v>no</v>
      </c>
      <c r="T1051" s="80" t="str">
        <f ca="1">IF(All_2[[#This Row],[Length.of.Stay]]&gt;364,"Yes","no")</f>
        <v>Yes</v>
      </c>
      <c r="U1051" s="4">
        <v>40666</v>
      </c>
      <c r="V1051" s="80">
        <f ca="1">_xlfn.IFS(All_2[[#This Row],[M.O.Date]] = FALSE,TODAY()-All_2[[#This Row],[Filled]],All_2[[#This Row],[Extant]] = "no",All_2[[#This Row],[M.O.Date]] - All_2[[#This Row],[Filled]])</f>
        <v>397</v>
      </c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>
        <f t="shared" si="32"/>
        <v>2010</v>
      </c>
      <c r="AS1051" s="6">
        <f t="shared" si="33"/>
        <v>4</v>
      </c>
    </row>
    <row r="1052" spans="1:45">
      <c r="A1052" t="s">
        <v>1463</v>
      </c>
      <c r="B1052" t="s">
        <v>26</v>
      </c>
      <c r="C1052" s="1">
        <v>103</v>
      </c>
      <c r="E1052" s="97" t="s">
        <v>966</v>
      </c>
      <c r="F10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52" s="4">
        <v>40237</v>
      </c>
      <c r="H1052" s="4">
        <v>40268</v>
      </c>
      <c r="I1052" s="80">
        <f>All_2[[#This Row],[Filled]]-All_2[[#This Row],[Vacant]]</f>
        <v>31</v>
      </c>
      <c r="J1052" t="s">
        <v>144</v>
      </c>
      <c r="P1052" s="80"/>
      <c r="Q1052" s="80"/>
      <c r="R1052" s="80"/>
      <c r="S1052" s="80" t="str">
        <f>IF(All_2[[#This Row],[M.O.Date]]&lt;&gt;"","no","Yes")</f>
        <v>no</v>
      </c>
      <c r="T1052" s="80" t="str">
        <f ca="1">IF(All_2[[#This Row],[Length.of.Stay]]&gt;364,"Yes","no")</f>
        <v>Yes</v>
      </c>
      <c r="U1052" s="4">
        <v>42735</v>
      </c>
      <c r="V1052" s="80">
        <f ca="1">_xlfn.IFS(All_2[[#This Row],[M.O.Date]] = FALSE,TODAY()-All_2[[#This Row],[Filled]],All_2[[#This Row],[Extant]] = "no",All_2[[#This Row],[M.O.Date]] - All_2[[#This Row],[Filled]])</f>
        <v>2467</v>
      </c>
      <c r="W1052" t="s">
        <v>1123</v>
      </c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>
        <f t="shared" si="32"/>
        <v>2010</v>
      </c>
      <c r="AS1052" s="6">
        <f t="shared" si="33"/>
        <v>3</v>
      </c>
    </row>
    <row r="1053" spans="1:45">
      <c r="A1053" t="s">
        <v>1462</v>
      </c>
      <c r="B1053" t="s">
        <v>26</v>
      </c>
      <c r="C1053" s="1">
        <v>202</v>
      </c>
      <c r="E1053" s="97" t="s">
        <v>966</v>
      </c>
      <c r="F10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53" s="4">
        <v>40237</v>
      </c>
      <c r="H1053" s="4">
        <v>40268</v>
      </c>
      <c r="I1053" s="80">
        <f>All_2[[#This Row],[Filled]]-All_2[[#This Row],[Vacant]]</f>
        <v>31</v>
      </c>
      <c r="J1053" t="s">
        <v>144</v>
      </c>
      <c r="P1053" s="80"/>
      <c r="Q1053" s="80"/>
      <c r="R1053" s="80"/>
      <c r="S1053" s="80" t="str">
        <f>IF(All_2[[#This Row],[M.O.Date]]&lt;&gt;"","no","Yes")</f>
        <v>no</v>
      </c>
      <c r="T1053" s="80" t="str">
        <f ca="1">IF(All_2[[#This Row],[Length.of.Stay]]&gt;364,"Yes","no")</f>
        <v>Yes</v>
      </c>
      <c r="U1053" s="4">
        <v>40908</v>
      </c>
      <c r="V1053" s="80">
        <f ca="1">_xlfn.IFS(All_2[[#This Row],[M.O.Date]] = FALSE,TODAY()-All_2[[#This Row],[Filled]],All_2[[#This Row],[Extant]] = "no",All_2[[#This Row],[M.O.Date]] - All_2[[#This Row],[Filled]])</f>
        <v>640</v>
      </c>
      <c r="W1053" t="s">
        <v>980</v>
      </c>
      <c r="X1053" s="6"/>
      <c r="Y1053" s="6"/>
      <c r="Z1053" s="6"/>
      <c r="AA1053" s="6"/>
      <c r="AB1053" s="6"/>
      <c r="AC1053" s="6"/>
      <c r="AD1053" s="6"/>
      <c r="AE1053" s="6"/>
      <c r="AF1053" s="6">
        <v>1</v>
      </c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>
        <f t="shared" si="32"/>
        <v>2010</v>
      </c>
      <c r="AS1053" s="6">
        <f t="shared" si="33"/>
        <v>3</v>
      </c>
    </row>
    <row r="1054" spans="1:45">
      <c r="A1054" t="s">
        <v>1461</v>
      </c>
      <c r="B1054" t="s">
        <v>37</v>
      </c>
      <c r="C1054" s="1">
        <v>208</v>
      </c>
      <c r="D1054" s="1">
        <v>3210</v>
      </c>
      <c r="E1054" s="97" t="s">
        <v>695</v>
      </c>
      <c r="F10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54" s="4">
        <v>40098</v>
      </c>
      <c r="H1054" s="4">
        <v>40268</v>
      </c>
      <c r="I1054" s="80">
        <f>All_2[[#This Row],[Filled]]-All_2[[#This Row],[Vacant]]</f>
        <v>170</v>
      </c>
      <c r="J1054" t="s">
        <v>144</v>
      </c>
      <c r="K1054" s="89"/>
      <c r="L1054" s="89"/>
      <c r="N1054" s="89"/>
      <c r="O1054" s="89"/>
      <c r="P1054" s="80"/>
      <c r="Q1054" s="80"/>
      <c r="R1054" s="80"/>
      <c r="S1054" s="80" t="str">
        <f>IF(All_2[[#This Row],[M.O.Date]]&lt;&gt;"","no","Yes")</f>
        <v>no</v>
      </c>
      <c r="T1054" s="80" t="str">
        <f ca="1">IF(All_2[[#This Row],[Length.of.Stay]]&gt;364,"Yes","no")</f>
        <v>no</v>
      </c>
      <c r="U1054" s="4">
        <v>40603</v>
      </c>
      <c r="V1054" s="80">
        <f ca="1">_xlfn.IFS(All_2[[#This Row],[M.O.Date]] = FALSE,TODAY()-All_2[[#This Row],[Filled]],All_2[[#This Row],[Extant]] = "no",All_2[[#This Row],[M.O.Date]] - All_2[[#This Row],[Filled]])</f>
        <v>335</v>
      </c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>
        <f t="shared" si="32"/>
        <v>2010</v>
      </c>
      <c r="AS1054" s="6">
        <f t="shared" si="33"/>
        <v>3</v>
      </c>
    </row>
    <row r="1055" spans="1:45">
      <c r="A1055" t="s">
        <v>1460</v>
      </c>
      <c r="B1055" t="s">
        <v>37</v>
      </c>
      <c r="C1055" s="1">
        <v>103</v>
      </c>
      <c r="D1055" s="1">
        <v>3218</v>
      </c>
      <c r="E1055" s="97" t="s">
        <v>695</v>
      </c>
      <c r="F10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55" s="4">
        <v>40241</v>
      </c>
      <c r="H1055" s="4">
        <v>40262</v>
      </c>
      <c r="I1055" s="80">
        <f>All_2[[#This Row],[Filled]]-All_2[[#This Row],[Vacant]]</f>
        <v>21</v>
      </c>
      <c r="J1055" t="s">
        <v>144</v>
      </c>
      <c r="K1055" s="89"/>
      <c r="L1055" s="89"/>
      <c r="N1055" s="89"/>
      <c r="O1055" s="89"/>
      <c r="P1055" s="80"/>
      <c r="Q1055" s="80"/>
      <c r="R1055" s="80"/>
      <c r="S1055" s="80" t="str">
        <f>IF(All_2[[#This Row],[M.O.Date]]&lt;&gt;"","no","Yes")</f>
        <v>no</v>
      </c>
      <c r="T1055" s="80" t="str">
        <f ca="1">IF(All_2[[#This Row],[Length.of.Stay]]&gt;364,"Yes","no")</f>
        <v>no</v>
      </c>
      <c r="U1055" s="4">
        <v>40359</v>
      </c>
      <c r="V1055" s="80">
        <f ca="1">_xlfn.IFS(All_2[[#This Row],[M.O.Date]] = FALSE,TODAY()-All_2[[#This Row],[Filled]],All_2[[#This Row],[Extant]] = "no",All_2[[#This Row],[M.O.Date]] - All_2[[#This Row],[Filled]])</f>
        <v>97</v>
      </c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>
        <f t="shared" si="32"/>
        <v>2010</v>
      </c>
      <c r="AS1055" s="6">
        <f t="shared" si="33"/>
        <v>3</v>
      </c>
    </row>
    <row r="1056" spans="1:45">
      <c r="A1056" t="s">
        <v>1459</v>
      </c>
      <c r="B1056" t="s">
        <v>37</v>
      </c>
      <c r="C1056" s="1">
        <v>101</v>
      </c>
      <c r="D1056" s="1">
        <v>3218</v>
      </c>
      <c r="E1056" s="97" t="s">
        <v>695</v>
      </c>
      <c r="F10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56" s="4">
        <v>40209</v>
      </c>
      <c r="H1056" s="4">
        <v>40255</v>
      </c>
      <c r="I1056" s="80">
        <f>All_2[[#This Row],[Filled]]-All_2[[#This Row],[Vacant]]</f>
        <v>46</v>
      </c>
      <c r="J1056" t="s">
        <v>144</v>
      </c>
      <c r="K1056" s="89"/>
      <c r="L1056" s="89"/>
      <c r="N1056" s="89"/>
      <c r="O1056" s="89"/>
      <c r="P1056" s="80"/>
      <c r="Q1056" s="80"/>
      <c r="R1056" s="80"/>
      <c r="S1056" s="80" t="str">
        <f>IF(All_2[[#This Row],[M.O.Date]]&lt;&gt;"","no","Yes")</f>
        <v>no</v>
      </c>
      <c r="T1056" s="80" t="str">
        <f ca="1">IF(All_2[[#This Row],[Length.of.Stay]]&gt;364,"Yes","no")</f>
        <v>Yes</v>
      </c>
      <c r="U1056" s="4">
        <v>40968</v>
      </c>
      <c r="V1056" s="80">
        <f ca="1">_xlfn.IFS(All_2[[#This Row],[M.O.Date]] = FALSE,TODAY()-All_2[[#This Row],[Filled]],All_2[[#This Row],[Extant]] = "no",All_2[[#This Row],[M.O.Date]] - All_2[[#This Row],[Filled]])</f>
        <v>713</v>
      </c>
      <c r="W1056" t="s">
        <v>969</v>
      </c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>
        <f t="shared" si="32"/>
        <v>2010</v>
      </c>
      <c r="AS1056" s="6">
        <f t="shared" si="33"/>
        <v>3</v>
      </c>
    </row>
    <row r="1057" spans="1:45">
      <c r="A1057" t="s">
        <v>1137</v>
      </c>
      <c r="B1057" t="s">
        <v>26</v>
      </c>
      <c r="C1057" s="1">
        <v>210</v>
      </c>
      <c r="E1057" s="97" t="s">
        <v>966</v>
      </c>
      <c r="F10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57" s="4">
        <v>40237</v>
      </c>
      <c r="H1057" s="4">
        <v>40252</v>
      </c>
      <c r="I1057" s="80">
        <f>All_2[[#This Row],[Filled]]-All_2[[#This Row],[Vacant]]</f>
        <v>15</v>
      </c>
      <c r="J1057" t="s">
        <v>144</v>
      </c>
      <c r="P1057" s="80"/>
      <c r="Q1057" s="80"/>
      <c r="R1057" s="80"/>
      <c r="S1057" s="80" t="str">
        <f>IF(All_2[[#This Row],[M.O.Date]]&lt;&gt;"","no","Yes")</f>
        <v>no</v>
      </c>
      <c r="T1057" s="80" t="str">
        <f ca="1">IF(All_2[[#This Row],[Length.of.Stay]]&gt;364,"Yes","no")</f>
        <v>Yes</v>
      </c>
      <c r="U1057" s="4">
        <v>42613</v>
      </c>
      <c r="V1057" s="80">
        <f ca="1">_xlfn.IFS(All_2[[#This Row],[M.O.Date]] = FALSE,TODAY()-All_2[[#This Row],[Filled]],All_2[[#This Row],[Extant]] = "no",All_2[[#This Row],[M.O.Date]] - All_2[[#This Row],[Filled]])</f>
        <v>2361</v>
      </c>
      <c r="W1057" t="s">
        <v>980</v>
      </c>
      <c r="X1057" s="6"/>
      <c r="Y1057" s="6"/>
      <c r="Z1057" s="6"/>
      <c r="AA1057" s="6"/>
      <c r="AB1057" s="6"/>
      <c r="AC1057" s="6"/>
      <c r="AD1057" s="6"/>
      <c r="AE1057" s="6"/>
      <c r="AF1057" s="6">
        <v>1</v>
      </c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>
        <f t="shared" si="32"/>
        <v>2010</v>
      </c>
      <c r="AS1057" s="6">
        <f t="shared" si="33"/>
        <v>3</v>
      </c>
    </row>
    <row r="1058" spans="1:45">
      <c r="A1058" t="s">
        <v>1458</v>
      </c>
      <c r="B1058" t="s">
        <v>1151</v>
      </c>
      <c r="C1058" s="1">
        <v>112</v>
      </c>
      <c r="E1058" s="97" t="s">
        <v>718</v>
      </c>
      <c r="F1058" s="80" t="s">
        <v>1150</v>
      </c>
      <c r="G1058" s="4">
        <v>40237</v>
      </c>
      <c r="H1058" s="4">
        <v>40248</v>
      </c>
      <c r="I1058" s="80">
        <f>All_2[[#This Row],[Filled]]-All_2[[#This Row],[Vacant]]</f>
        <v>11</v>
      </c>
      <c r="J1058" t="s">
        <v>144</v>
      </c>
      <c r="P1058" s="80"/>
      <c r="Q1058" s="80"/>
      <c r="R1058" s="80"/>
      <c r="S1058" s="80" t="str">
        <f>IF(All_2[[#This Row],[M.O.Date]]&lt;&gt;"","no","Yes")</f>
        <v>no</v>
      </c>
      <c r="T1058" s="80" t="str">
        <f ca="1">IF(All_2[[#This Row],[Length.of.Stay]]&gt;364,"Yes","no")</f>
        <v>Yes</v>
      </c>
      <c r="U1058" s="4">
        <v>40967</v>
      </c>
      <c r="V1058" s="80">
        <f ca="1">_xlfn.IFS(All_2[[#This Row],[M.O.Date]] = FALSE,TODAY()-All_2[[#This Row],[Filled]],All_2[[#This Row],[Extant]] = "no",All_2[[#This Row],[M.O.Date]] - All_2[[#This Row],[Filled]])</f>
        <v>719</v>
      </c>
      <c r="W1058" t="s">
        <v>1123</v>
      </c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>
        <f t="shared" si="32"/>
        <v>2010</v>
      </c>
      <c r="AS1058" s="6">
        <f t="shared" si="33"/>
        <v>3</v>
      </c>
    </row>
    <row r="1059" spans="1:45">
      <c r="A1059" t="s">
        <v>1457</v>
      </c>
      <c r="B1059" t="s">
        <v>26</v>
      </c>
      <c r="C1059" s="1">
        <v>317</v>
      </c>
      <c r="E1059" s="97" t="s">
        <v>966</v>
      </c>
      <c r="F10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59" s="4">
        <v>40200</v>
      </c>
      <c r="H1059" s="4">
        <v>40238</v>
      </c>
      <c r="I1059" s="80">
        <f>All_2[[#This Row],[Filled]]-All_2[[#This Row],[Vacant]]</f>
        <v>38</v>
      </c>
      <c r="J1059" t="s">
        <v>144</v>
      </c>
      <c r="P1059" s="80"/>
      <c r="Q1059" s="80"/>
      <c r="R1059" s="80"/>
      <c r="S1059" s="80" t="str">
        <f>IF(All_2[[#This Row],[M.O.Date]]&lt;&gt;"","no","Yes")</f>
        <v>no</v>
      </c>
      <c r="T1059" s="80" t="str">
        <f ca="1">IF(All_2[[#This Row],[Length.of.Stay]]&gt;364,"Yes","no")</f>
        <v>no</v>
      </c>
      <c r="U1059" s="4">
        <v>40329</v>
      </c>
      <c r="V1059" s="80">
        <f ca="1">_xlfn.IFS(All_2[[#This Row],[M.O.Date]] = FALSE,TODAY()-All_2[[#This Row],[Filled]],All_2[[#This Row],[Extant]] = "no",All_2[[#This Row],[M.O.Date]] - All_2[[#This Row],[Filled]])</f>
        <v>91</v>
      </c>
      <c r="W1059" t="s">
        <v>969</v>
      </c>
      <c r="X1059" s="6"/>
      <c r="Y1059" s="6">
        <v>1</v>
      </c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>
        <f t="shared" si="32"/>
        <v>2010</v>
      </c>
      <c r="AS1059" s="6">
        <f t="shared" si="33"/>
        <v>3</v>
      </c>
    </row>
    <row r="1060" spans="1:45">
      <c r="A1060" t="s">
        <v>1456</v>
      </c>
      <c r="B1060" t="s">
        <v>26</v>
      </c>
      <c r="C1060" s="1">
        <v>221</v>
      </c>
      <c r="E1060" s="97" t="s">
        <v>966</v>
      </c>
      <c r="F10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60" s="4">
        <v>40209</v>
      </c>
      <c r="H1060" s="4">
        <v>40238</v>
      </c>
      <c r="I1060" s="80">
        <f>All_2[[#This Row],[Filled]]-All_2[[#This Row],[Vacant]]</f>
        <v>29</v>
      </c>
      <c r="J1060" t="s">
        <v>144</v>
      </c>
      <c r="P1060" s="80"/>
      <c r="Q1060" s="80"/>
      <c r="R1060" s="80"/>
      <c r="S1060" s="80" t="str">
        <f>IF(All_2[[#This Row],[M.O.Date]]&lt;&gt;"","no","Yes")</f>
        <v>no</v>
      </c>
      <c r="T1060" s="80" t="str">
        <f ca="1">IF(All_2[[#This Row],[Length.of.Stay]]&gt;364,"Yes","no")</f>
        <v>no</v>
      </c>
      <c r="U1060" s="4">
        <v>40303</v>
      </c>
      <c r="V1060" s="80">
        <f ca="1">_xlfn.IFS(All_2[[#This Row],[M.O.Date]] = FALSE,TODAY()-All_2[[#This Row],[Filled]],All_2[[#This Row],[Extant]] = "no",All_2[[#This Row],[M.O.Date]] - All_2[[#This Row],[Filled]])</f>
        <v>65</v>
      </c>
      <c r="W1060" t="s">
        <v>971</v>
      </c>
      <c r="X1060" s="6"/>
      <c r="Y1060" s="6">
        <v>1</v>
      </c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>
        <f t="shared" si="32"/>
        <v>2010</v>
      </c>
      <c r="AS1060" s="6">
        <f t="shared" si="33"/>
        <v>3</v>
      </c>
    </row>
    <row r="1061" spans="1:45">
      <c r="A1061" t="s">
        <v>1455</v>
      </c>
      <c r="B1061" t="s">
        <v>37</v>
      </c>
      <c r="C1061" s="1">
        <v>308</v>
      </c>
      <c r="D1061" s="1">
        <v>3210</v>
      </c>
      <c r="E1061" s="97" t="s">
        <v>695</v>
      </c>
      <c r="F10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61" s="4">
        <v>40077</v>
      </c>
      <c r="H1061" s="4">
        <v>40238</v>
      </c>
      <c r="I1061" s="80">
        <f>All_2[[#This Row],[Filled]]-All_2[[#This Row],[Vacant]]</f>
        <v>161</v>
      </c>
      <c r="J1061" t="s">
        <v>144</v>
      </c>
      <c r="K1061" s="89"/>
      <c r="L1061" s="89"/>
      <c r="N1061" s="89"/>
      <c r="O1061" s="89"/>
      <c r="P1061" s="80"/>
      <c r="Q1061" s="80"/>
      <c r="R1061" s="80"/>
      <c r="S1061" s="80" t="str">
        <f>IF(All_2[[#This Row],[M.O.Date]]&lt;&gt;"","no","Yes")</f>
        <v>no</v>
      </c>
      <c r="T1061" s="80" t="str">
        <f ca="1">IF(All_2[[#This Row],[Length.of.Stay]]&gt;364,"Yes","no")</f>
        <v>Yes</v>
      </c>
      <c r="U1061" s="4">
        <v>42308</v>
      </c>
      <c r="V1061" s="80">
        <f ca="1">_xlfn.IFS(All_2[[#This Row],[M.O.Date]] = FALSE,TODAY()-All_2[[#This Row],[Filled]],All_2[[#This Row],[Extant]] = "no",All_2[[#This Row],[M.O.Date]] - All_2[[#This Row],[Filled]])</f>
        <v>2070</v>
      </c>
      <c r="W1061" t="s">
        <v>53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>
        <f t="shared" si="32"/>
        <v>2010</v>
      </c>
      <c r="AS1061" s="6">
        <f t="shared" si="33"/>
        <v>3</v>
      </c>
    </row>
    <row r="1062" spans="1:45">
      <c r="A1062" t="s">
        <v>1454</v>
      </c>
      <c r="B1062" t="s">
        <v>830</v>
      </c>
      <c r="C1062" s="1">
        <v>319</v>
      </c>
      <c r="E1062" s="97" t="s">
        <v>144</v>
      </c>
      <c r="F10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62" s="4">
        <v>40086</v>
      </c>
      <c r="H1062" s="4">
        <v>40221</v>
      </c>
      <c r="I1062" s="80">
        <f>All_2[[#This Row],[Filled]]-All_2[[#This Row],[Vacant]]</f>
        <v>135</v>
      </c>
      <c r="J1062" t="s">
        <v>144</v>
      </c>
      <c r="N1062" s="4"/>
      <c r="O1062" s="4"/>
      <c r="P1062" s="80"/>
      <c r="Q1062" s="80"/>
      <c r="R1062" s="80"/>
      <c r="S1062" s="80" t="str">
        <f>IF(All_2[[#This Row],[M.O.Date]]&lt;&gt;"","no","Yes")</f>
        <v>no</v>
      </c>
      <c r="T1062" s="80" t="str">
        <f ca="1">IF(All_2[[#This Row],[Length.of.Stay]]&gt;364,"Yes","no")</f>
        <v>no</v>
      </c>
      <c r="U1062" s="4">
        <v>40482</v>
      </c>
      <c r="V1062" s="80">
        <f ca="1">_xlfn.IFS(All_2[[#This Row],[M.O.Date]] = FALSE,TODAY()-All_2[[#This Row],[Filled]],All_2[[#This Row],[Extant]] = "no",All_2[[#This Row],[M.O.Date]] - All_2[[#This Row],[Filled]])</f>
        <v>261</v>
      </c>
      <c r="W1062" t="s">
        <v>969</v>
      </c>
      <c r="X1062" s="6"/>
      <c r="Y1062" s="6">
        <v>1</v>
      </c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>
        <f t="shared" si="32"/>
        <v>2010</v>
      </c>
      <c r="AS1062" s="6">
        <f t="shared" si="33"/>
        <v>2</v>
      </c>
    </row>
    <row r="1063" spans="1:45">
      <c r="A1063" t="s">
        <v>1453</v>
      </c>
      <c r="B1063" t="s">
        <v>832</v>
      </c>
      <c r="C1063" s="1" t="s">
        <v>949</v>
      </c>
      <c r="E1063" s="97" t="s">
        <v>833</v>
      </c>
      <c r="F10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63" s="4">
        <v>40117</v>
      </c>
      <c r="H1063" s="4">
        <v>40220</v>
      </c>
      <c r="I1063" s="80">
        <f>All_2[[#This Row],[Filled]]-All_2[[#This Row],[Vacant]]</f>
        <v>103</v>
      </c>
      <c r="N1063" s="4"/>
      <c r="O1063" s="4"/>
      <c r="P1063" s="80"/>
      <c r="Q1063" s="80"/>
      <c r="R1063" s="80"/>
      <c r="S1063" s="80" t="str">
        <f>IF(All_2[[#This Row],[M.O.Date]]&lt;&gt;"","no","Yes")</f>
        <v>no</v>
      </c>
      <c r="T1063" s="80" t="str">
        <f ca="1">IF(All_2[[#This Row],[Length.of.Stay]]&gt;364,"Yes","no")</f>
        <v>Yes</v>
      </c>
      <c r="U1063" s="4">
        <v>40968</v>
      </c>
      <c r="V1063" s="80">
        <f ca="1">_xlfn.IFS(All_2[[#This Row],[M.O.Date]] = FALSE,TODAY()-All_2[[#This Row],[Filled]],All_2[[#This Row],[Extant]] = "no",All_2[[#This Row],[M.O.Date]] - All_2[[#This Row],[Filled]])</f>
        <v>748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>
        <f t="shared" si="32"/>
        <v>2010</v>
      </c>
      <c r="AS1063" s="6">
        <f t="shared" si="33"/>
        <v>2</v>
      </c>
    </row>
    <row r="1064" spans="1:45">
      <c r="A1064" t="s">
        <v>1452</v>
      </c>
      <c r="B1064" t="s">
        <v>832</v>
      </c>
      <c r="C1064" s="1" t="s">
        <v>983</v>
      </c>
      <c r="E1064" s="97" t="s">
        <v>833</v>
      </c>
      <c r="F10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64" s="4">
        <v>40178</v>
      </c>
      <c r="H1064" s="4">
        <v>40220</v>
      </c>
      <c r="I1064" s="80">
        <f>All_2[[#This Row],[Filled]]-All_2[[#This Row],[Vacant]]</f>
        <v>42</v>
      </c>
      <c r="N1064" s="4"/>
      <c r="O1064" s="4"/>
      <c r="P1064" s="80"/>
      <c r="Q1064" s="80"/>
      <c r="R1064" s="80"/>
      <c r="S1064" s="80" t="str">
        <f>IF(All_2[[#This Row],[M.O.Date]]&lt;&gt;"","no","Yes")</f>
        <v>no</v>
      </c>
      <c r="T1064" s="80" t="str">
        <f ca="1">IF(All_2[[#This Row],[Length.of.Stay]]&gt;364,"Yes","no")</f>
        <v>no</v>
      </c>
      <c r="U1064" s="4">
        <v>40514</v>
      </c>
      <c r="V1064" s="80">
        <f ca="1">_xlfn.IFS(All_2[[#This Row],[M.O.Date]] = FALSE,TODAY()-All_2[[#This Row],[Filled]],All_2[[#This Row],[Extant]] = "no",All_2[[#This Row],[M.O.Date]] - All_2[[#This Row],[Filled]])</f>
        <v>294</v>
      </c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>
        <f t="shared" si="32"/>
        <v>2010</v>
      </c>
      <c r="AS1064" s="6">
        <f t="shared" si="33"/>
        <v>2</v>
      </c>
    </row>
    <row r="1065" spans="1:45">
      <c r="A1065" t="s">
        <v>1451</v>
      </c>
      <c r="B1065" t="s">
        <v>26</v>
      </c>
      <c r="C1065" s="1">
        <v>222</v>
      </c>
      <c r="E1065" s="97" t="s">
        <v>966</v>
      </c>
      <c r="F10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65" s="4">
        <v>40147</v>
      </c>
      <c r="H1065" s="4">
        <v>40219</v>
      </c>
      <c r="I1065" s="80">
        <f>All_2[[#This Row],[Filled]]-All_2[[#This Row],[Vacant]]</f>
        <v>72</v>
      </c>
      <c r="J1065" t="s">
        <v>144</v>
      </c>
      <c r="P1065" s="80"/>
      <c r="Q1065" s="80"/>
      <c r="R1065" s="80"/>
      <c r="S1065" s="80" t="str">
        <f>IF(All_2[[#This Row],[M.O.Date]]&lt;&gt;"","no","Yes")</f>
        <v>no</v>
      </c>
      <c r="T1065" s="80" t="str">
        <f ca="1">IF(All_2[[#This Row],[Length.of.Stay]]&gt;364,"Yes","no")</f>
        <v>Yes</v>
      </c>
      <c r="U1065" s="4">
        <v>40847</v>
      </c>
      <c r="V1065" s="80">
        <f ca="1">_xlfn.IFS(All_2[[#This Row],[M.O.Date]] = FALSE,TODAY()-All_2[[#This Row],[Filled]],All_2[[#This Row],[Extant]] = "no",All_2[[#This Row],[M.O.Date]] - All_2[[#This Row],[Filled]])</f>
        <v>628</v>
      </c>
      <c r="W1065" t="s">
        <v>53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>
        <f t="shared" si="32"/>
        <v>2010</v>
      </c>
      <c r="AS1065" s="6">
        <f t="shared" si="33"/>
        <v>2</v>
      </c>
    </row>
    <row r="1066" spans="1:45">
      <c r="A1066" t="s">
        <v>1450</v>
      </c>
      <c r="B1066" t="s">
        <v>26</v>
      </c>
      <c r="C1066" s="1">
        <v>304</v>
      </c>
      <c r="E1066" s="97" t="s">
        <v>966</v>
      </c>
      <c r="F10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66" s="4">
        <v>40147</v>
      </c>
      <c r="H1066" s="4">
        <v>40210</v>
      </c>
      <c r="I1066" s="80">
        <f>All_2[[#This Row],[Filled]]-All_2[[#This Row],[Vacant]]</f>
        <v>63</v>
      </c>
      <c r="J1066" t="s">
        <v>144</v>
      </c>
      <c r="P1066" s="80"/>
      <c r="Q1066" s="80"/>
      <c r="R1066" s="80"/>
      <c r="S1066" s="80" t="str">
        <f>IF(All_2[[#This Row],[M.O.Date]]&lt;&gt;"","no","Yes")</f>
        <v>no</v>
      </c>
      <c r="T1066" s="80" t="str">
        <f ca="1">IF(All_2[[#This Row],[Length.of.Stay]]&gt;364,"Yes","no")</f>
        <v>Yes</v>
      </c>
      <c r="U1066" s="4">
        <v>40939</v>
      </c>
      <c r="V1066" s="80">
        <f ca="1">_xlfn.IFS(All_2[[#This Row],[M.O.Date]] = FALSE,TODAY()-All_2[[#This Row],[Filled]],All_2[[#This Row],[Extant]] = "no",All_2[[#This Row],[M.O.Date]] - All_2[[#This Row],[Filled]])</f>
        <v>729</v>
      </c>
      <c r="W1066" t="s">
        <v>980</v>
      </c>
      <c r="X1066" s="6"/>
      <c r="Y1066" s="6"/>
      <c r="Z1066" s="6"/>
      <c r="AA1066" s="6"/>
      <c r="AB1066" s="6"/>
      <c r="AC1066" s="6"/>
      <c r="AD1066" s="6"/>
      <c r="AE1066" s="6"/>
      <c r="AF1066" s="6">
        <v>1</v>
      </c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>
        <f t="shared" si="32"/>
        <v>2010</v>
      </c>
      <c r="AS1066" s="6">
        <f t="shared" si="33"/>
        <v>2</v>
      </c>
    </row>
    <row r="1067" spans="1:45">
      <c r="A1067" t="s">
        <v>1449</v>
      </c>
      <c r="B1067" t="s">
        <v>832</v>
      </c>
      <c r="C1067" s="1" t="s">
        <v>936</v>
      </c>
      <c r="E1067" s="97" t="s">
        <v>833</v>
      </c>
      <c r="F10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67" s="4">
        <v>40126</v>
      </c>
      <c r="H1067" s="4">
        <v>40207</v>
      </c>
      <c r="I1067" s="80">
        <f>All_2[[#This Row],[Filled]]-All_2[[#This Row],[Vacant]]</f>
        <v>81</v>
      </c>
      <c r="N1067" s="4"/>
      <c r="O1067" s="4"/>
      <c r="P1067" s="80"/>
      <c r="Q1067" s="80"/>
      <c r="R1067" s="80"/>
      <c r="S1067" s="80" t="str">
        <f>IF(All_2[[#This Row],[M.O.Date]]&lt;&gt;"","no","Yes")</f>
        <v>no</v>
      </c>
      <c r="T1067" s="80" t="str">
        <f ca="1">IF(All_2[[#This Row],[Length.of.Stay]]&gt;364,"Yes","no")</f>
        <v>no</v>
      </c>
      <c r="U1067" s="4">
        <v>40237</v>
      </c>
      <c r="V1067" s="80">
        <f ca="1">_xlfn.IFS(All_2[[#This Row],[M.O.Date]] = FALSE,TODAY()-All_2[[#This Row],[Filled]],All_2[[#This Row],[Extant]] = "no",All_2[[#This Row],[M.O.Date]] - All_2[[#This Row],[Filled]])</f>
        <v>30</v>
      </c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>
        <f t="shared" si="32"/>
        <v>2010</v>
      </c>
      <c r="AS1067" s="6">
        <f t="shared" si="33"/>
        <v>1</v>
      </c>
    </row>
    <row r="1068" spans="1:45">
      <c r="A1068" t="s">
        <v>1448</v>
      </c>
      <c r="B1068" t="s">
        <v>26</v>
      </c>
      <c r="C1068" s="1">
        <v>106</v>
      </c>
      <c r="E1068" s="97" t="s">
        <v>966</v>
      </c>
      <c r="F10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68" s="4">
        <v>40147</v>
      </c>
      <c r="H1068" s="4">
        <v>40205</v>
      </c>
      <c r="I1068" s="80">
        <f>All_2[[#This Row],[Filled]]-All_2[[#This Row],[Vacant]]</f>
        <v>58</v>
      </c>
      <c r="J1068" t="s">
        <v>144</v>
      </c>
      <c r="P1068" s="80"/>
      <c r="Q1068" s="80"/>
      <c r="R1068" s="80"/>
      <c r="S1068" s="80" t="str">
        <f>IF(All_2[[#This Row],[M.O.Date]]&lt;&gt;"","no","Yes")</f>
        <v>no</v>
      </c>
      <c r="T1068" s="80" t="str">
        <f ca="1">IF(All_2[[#This Row],[Length.of.Stay]]&gt;364,"Yes","no")</f>
        <v>Yes</v>
      </c>
      <c r="U1068" s="4">
        <v>40939</v>
      </c>
      <c r="V1068" s="80">
        <f ca="1">_xlfn.IFS(All_2[[#This Row],[M.O.Date]] = FALSE,TODAY()-All_2[[#This Row],[Filled]],All_2[[#This Row],[Extant]] = "no",All_2[[#This Row],[M.O.Date]] - All_2[[#This Row],[Filled]])</f>
        <v>734</v>
      </c>
      <c r="W1068" t="s">
        <v>980</v>
      </c>
      <c r="X1068" s="6"/>
      <c r="Y1068" s="6"/>
      <c r="Z1068" s="6"/>
      <c r="AA1068" s="6"/>
      <c r="AB1068" s="6"/>
      <c r="AC1068" s="6"/>
      <c r="AD1068" s="6"/>
      <c r="AE1068" s="6"/>
      <c r="AF1068" s="6">
        <v>1</v>
      </c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>
        <f t="shared" si="32"/>
        <v>2010</v>
      </c>
      <c r="AS1068" s="6">
        <f t="shared" si="33"/>
        <v>1</v>
      </c>
    </row>
    <row r="1069" spans="1:45">
      <c r="A1069" t="s">
        <v>1447</v>
      </c>
      <c r="B1069" t="s">
        <v>821</v>
      </c>
      <c r="C1069" s="1">
        <v>1465</v>
      </c>
      <c r="E1069" s="97" t="s">
        <v>833</v>
      </c>
      <c r="F10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69" s="4"/>
      <c r="H1069" s="4">
        <v>40205</v>
      </c>
      <c r="I1069" s="80"/>
      <c r="N1069" s="4"/>
      <c r="O1069" s="4"/>
      <c r="P1069" s="80"/>
      <c r="Q1069" s="80"/>
      <c r="R1069" s="80"/>
      <c r="S1069" s="80" t="str">
        <f>IF(All_2[[#This Row],[M.O.Date]]&lt;&gt;"","no","Yes")</f>
        <v>no</v>
      </c>
      <c r="T1069" s="80" t="str">
        <f ca="1">IF(All_2[[#This Row],[Length.of.Stay]]&gt;364,"Yes","no")</f>
        <v>Yes</v>
      </c>
      <c r="U1069" s="4">
        <v>40940</v>
      </c>
      <c r="V1069" s="80">
        <f ca="1">_xlfn.IFS(All_2[[#This Row],[M.O.Date]] = FALSE,TODAY()-All_2[[#This Row],[Filled]],All_2[[#This Row],[Extant]] = "no",All_2[[#This Row],[M.O.Date]] - All_2[[#This Row],[Filled]])</f>
        <v>735</v>
      </c>
      <c r="W1069" t="s">
        <v>980</v>
      </c>
      <c r="X1069" s="6"/>
      <c r="Y1069" s="6"/>
      <c r="Z1069" s="6"/>
      <c r="AA1069" s="6"/>
      <c r="AB1069" s="6"/>
      <c r="AC1069" s="6"/>
      <c r="AD1069" s="6"/>
      <c r="AE1069" s="6"/>
      <c r="AF1069" s="6">
        <v>1</v>
      </c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>
        <f t="shared" si="32"/>
        <v>2010</v>
      </c>
      <c r="AS1069" s="6">
        <f t="shared" si="33"/>
        <v>1</v>
      </c>
    </row>
    <row r="1070" spans="1:45">
      <c r="A1070" t="s">
        <v>1446</v>
      </c>
      <c r="B1070" t="s">
        <v>821</v>
      </c>
      <c r="C1070" s="1">
        <v>1479</v>
      </c>
      <c r="E1070" s="97" t="s">
        <v>833</v>
      </c>
      <c r="F10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70" s="4"/>
      <c r="H1070" s="4">
        <v>40205</v>
      </c>
      <c r="I1070" s="80"/>
      <c r="K1070" s="89"/>
      <c r="L1070" s="89"/>
      <c r="N1070" s="4"/>
      <c r="O1070" s="4"/>
      <c r="P1070" s="80"/>
      <c r="Q1070" s="80"/>
      <c r="R1070" s="80"/>
      <c r="S1070" s="80" t="str">
        <f>IF(All_2[[#This Row],[M.O.Date]]&lt;&gt;"","no","Yes")</f>
        <v>no</v>
      </c>
      <c r="T1070" s="80" t="str">
        <f ca="1">IF(All_2[[#This Row],[Length.of.Stay]]&gt;364,"Yes","no")</f>
        <v>Yes</v>
      </c>
      <c r="U1070" s="4">
        <v>40908</v>
      </c>
      <c r="V1070" s="80">
        <f ca="1">_xlfn.IFS(All_2[[#This Row],[M.O.Date]] = FALSE,TODAY()-All_2[[#This Row],[Filled]],All_2[[#This Row],[Extant]] = "no",All_2[[#This Row],[M.O.Date]] - All_2[[#This Row],[Filled]])</f>
        <v>703</v>
      </c>
      <c r="W1070" t="s">
        <v>969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>
        <f t="shared" si="32"/>
        <v>2010</v>
      </c>
      <c r="AS1070" s="6">
        <f t="shared" si="33"/>
        <v>1</v>
      </c>
    </row>
    <row r="1071" spans="1:45">
      <c r="A1071" t="s">
        <v>1445</v>
      </c>
      <c r="B1071" t="s">
        <v>830</v>
      </c>
      <c r="C1071" s="1">
        <v>305</v>
      </c>
      <c r="E1071" s="97" t="s">
        <v>144</v>
      </c>
      <c r="F10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71" s="4">
        <v>40086</v>
      </c>
      <c r="H1071" s="4">
        <v>40193</v>
      </c>
      <c r="I1071" s="80">
        <f>All_2[[#This Row],[Filled]]-All_2[[#This Row],[Vacant]]</f>
        <v>107</v>
      </c>
      <c r="J1071" t="s">
        <v>144</v>
      </c>
      <c r="N1071" s="4"/>
      <c r="O1071" s="4"/>
      <c r="P1071" s="80"/>
      <c r="Q1071" s="80"/>
      <c r="R1071" s="80"/>
      <c r="S1071" s="80" t="str">
        <f>IF(All_2[[#This Row],[M.O.Date]]&lt;&gt;"","no","Yes")</f>
        <v>no</v>
      </c>
      <c r="T1071" s="80" t="str">
        <f ca="1">IF(All_2[[#This Row],[Length.of.Stay]]&gt;364,"Yes","no")</f>
        <v>Yes</v>
      </c>
      <c r="U1071" s="4">
        <v>41243</v>
      </c>
      <c r="V1071" s="80">
        <f ca="1">_xlfn.IFS(All_2[[#This Row],[M.O.Date]] = FALSE,TODAY()-All_2[[#This Row],[Filled]],All_2[[#This Row],[Extant]] = "no",All_2[[#This Row],[M.O.Date]] - All_2[[#This Row],[Filled]])</f>
        <v>1050</v>
      </c>
      <c r="W1071" t="s">
        <v>980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>
        <f t="shared" si="32"/>
        <v>2010</v>
      </c>
      <c r="AS1071" s="6">
        <f t="shared" si="33"/>
        <v>1</v>
      </c>
    </row>
    <row r="1072" spans="1:45">
      <c r="A1072" t="s">
        <v>1444</v>
      </c>
      <c r="B1072" t="s">
        <v>26</v>
      </c>
      <c r="C1072" s="1">
        <v>112</v>
      </c>
      <c r="E1072" s="97" t="s">
        <v>966</v>
      </c>
      <c r="F10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72" s="4">
        <v>40086</v>
      </c>
      <c r="H1072" s="4">
        <v>40184</v>
      </c>
      <c r="I1072" s="80">
        <f>All_2[[#This Row],[Filled]]-All_2[[#This Row],[Vacant]]</f>
        <v>98</v>
      </c>
      <c r="J1072" t="s">
        <v>144</v>
      </c>
      <c r="P1072" s="80"/>
      <c r="Q1072" s="80"/>
      <c r="R1072" s="80"/>
      <c r="S1072" s="80" t="str">
        <f>IF(All_2[[#This Row],[M.O.Date]]&lt;&gt;"","no","Yes")</f>
        <v>no</v>
      </c>
      <c r="T1072" s="80" t="str">
        <f ca="1">IF(All_2[[#This Row],[Length.of.Stay]]&gt;364,"Yes","no")</f>
        <v>Yes</v>
      </c>
      <c r="U1072" s="4">
        <v>42308</v>
      </c>
      <c r="V1072" s="80">
        <f ca="1">_xlfn.IFS(All_2[[#This Row],[M.O.Date]] = FALSE,TODAY()-All_2[[#This Row],[Filled]],All_2[[#This Row],[Extant]] = "no",All_2[[#This Row],[M.O.Date]] - All_2[[#This Row],[Filled]])</f>
        <v>2124</v>
      </c>
      <c r="W1072" t="s">
        <v>1123</v>
      </c>
      <c r="X1072" s="6">
        <v>1</v>
      </c>
      <c r="Y1072" s="6">
        <v>1</v>
      </c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>
        <f t="shared" si="32"/>
        <v>2010</v>
      </c>
      <c r="AS1072" s="6">
        <f t="shared" si="33"/>
        <v>1</v>
      </c>
    </row>
    <row r="1073" spans="1:45">
      <c r="A1073" t="s">
        <v>1443</v>
      </c>
      <c r="B1073" t="s">
        <v>26</v>
      </c>
      <c r="C1073" s="1">
        <v>108</v>
      </c>
      <c r="E1073" s="97" t="s">
        <v>966</v>
      </c>
      <c r="F10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73" s="4">
        <v>40117</v>
      </c>
      <c r="H1073" s="4">
        <v>40184</v>
      </c>
      <c r="I1073" s="80">
        <f>All_2[[#This Row],[Filled]]-All_2[[#This Row],[Vacant]]</f>
        <v>67</v>
      </c>
      <c r="J1073" t="s">
        <v>144</v>
      </c>
      <c r="P1073" s="80"/>
      <c r="Q1073" s="80"/>
      <c r="R1073" s="80"/>
      <c r="S1073" s="80" t="str">
        <f>IF(All_2[[#This Row],[M.O.Date]]&lt;&gt;"","no","Yes")</f>
        <v>no</v>
      </c>
      <c r="T1073" s="80" t="str">
        <f ca="1">IF(All_2[[#This Row],[Length.of.Stay]]&gt;364,"Yes","no")</f>
        <v>no</v>
      </c>
      <c r="U1073" s="4">
        <v>40543</v>
      </c>
      <c r="V1073" s="80">
        <f ca="1">_xlfn.IFS(All_2[[#This Row],[M.O.Date]] = FALSE,TODAY()-All_2[[#This Row],[Filled]],All_2[[#This Row],[Extant]] = "no",All_2[[#This Row],[M.O.Date]] - All_2[[#This Row],[Filled]])</f>
        <v>359</v>
      </c>
      <c r="W1073" t="s">
        <v>980</v>
      </c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>
        <f t="shared" si="32"/>
        <v>2010</v>
      </c>
      <c r="AS1073" s="6">
        <f t="shared" si="33"/>
        <v>1</v>
      </c>
    </row>
    <row r="1074" spans="1:45">
      <c r="A1074" t="s">
        <v>1442</v>
      </c>
      <c r="B1074" t="s">
        <v>832</v>
      </c>
      <c r="C1074" s="1" t="s">
        <v>938</v>
      </c>
      <c r="E1074" s="97" t="s">
        <v>833</v>
      </c>
      <c r="F10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74" s="4">
        <v>40126</v>
      </c>
      <c r="H1074" s="127">
        <v>40179</v>
      </c>
      <c r="I1074" s="80">
        <f>All_2[[#This Row],[Filled]]-All_2[[#This Row],[Vacant]]</f>
        <v>53</v>
      </c>
      <c r="J1074" s="127"/>
      <c r="K1074" s="127"/>
      <c r="L1074" s="127"/>
      <c r="N1074" s="127"/>
      <c r="O1074" s="127"/>
      <c r="P1074" s="80"/>
      <c r="Q1074" s="80"/>
      <c r="R1074" s="80"/>
      <c r="S1074" s="80" t="str">
        <f>IF(All_2[[#This Row],[M.O.Date]]&lt;&gt;"","no","Yes")</f>
        <v>no</v>
      </c>
      <c r="T1074" s="80" t="str">
        <f ca="1">IF(All_2[[#This Row],[Length.of.Stay]]&gt;364,"Yes","no")</f>
        <v>Yes</v>
      </c>
      <c r="U1074" s="4">
        <v>40939</v>
      </c>
      <c r="V1074" s="80">
        <f ca="1">_xlfn.IFS(All_2[[#This Row],[M.O.Date]] = FALSE,TODAY()-All_2[[#This Row],[Filled]],All_2[[#This Row],[Extant]] = "no",All_2[[#This Row],[M.O.Date]] - All_2[[#This Row],[Filled]])</f>
        <v>760</v>
      </c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>
        <f t="shared" si="32"/>
        <v>2010</v>
      </c>
      <c r="AS1074" s="6">
        <f t="shared" si="33"/>
        <v>1</v>
      </c>
    </row>
    <row r="1075" spans="1:45">
      <c r="A1075" t="s">
        <v>1441</v>
      </c>
      <c r="B1075" t="s">
        <v>37</v>
      </c>
      <c r="C1075" s="1">
        <v>301</v>
      </c>
      <c r="D1075" s="1">
        <v>3210</v>
      </c>
      <c r="E1075" s="97" t="s">
        <v>695</v>
      </c>
      <c r="F10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75" s="4">
        <v>40077</v>
      </c>
      <c r="H1075" s="4">
        <v>40141</v>
      </c>
      <c r="I1075" s="80">
        <f>All_2[[#This Row],[Filled]]-All_2[[#This Row],[Vacant]]</f>
        <v>64</v>
      </c>
      <c r="J1075" t="s">
        <v>144</v>
      </c>
      <c r="K1075" s="89"/>
      <c r="L1075" s="89"/>
      <c r="N1075" s="89"/>
      <c r="O1075" s="89"/>
      <c r="P1075" s="80"/>
      <c r="Q1075" s="80"/>
      <c r="R1075" s="80"/>
      <c r="S1075" s="80" t="str">
        <f>IF(All_2[[#This Row],[M.O.Date]]&lt;&gt;"","no","Yes")</f>
        <v>no</v>
      </c>
      <c r="T1075" s="80" t="str">
        <f ca="1">IF(All_2[[#This Row],[Length.of.Stay]]&gt;364,"Yes","no")</f>
        <v>Yes</v>
      </c>
      <c r="U1075" s="4">
        <v>40908</v>
      </c>
      <c r="V1075" s="80">
        <f ca="1">_xlfn.IFS(All_2[[#This Row],[M.O.Date]] = FALSE,TODAY()-All_2[[#This Row],[Filled]],All_2[[#This Row],[Extant]] = "no",All_2[[#This Row],[M.O.Date]] - All_2[[#This Row],[Filled]])</f>
        <v>767</v>
      </c>
      <c r="W1075" t="s">
        <v>969</v>
      </c>
      <c r="X1075" s="6">
        <v>1</v>
      </c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>
        <f t="shared" si="32"/>
        <v>2009</v>
      </c>
      <c r="AS1075" s="6">
        <f t="shared" si="33"/>
        <v>11</v>
      </c>
    </row>
    <row r="1076" spans="1:45">
      <c r="A1076" t="s">
        <v>1440</v>
      </c>
      <c r="B1076" t="s">
        <v>37</v>
      </c>
      <c r="C1076" s="1">
        <v>203</v>
      </c>
      <c r="D1076" s="1">
        <v>3210</v>
      </c>
      <c r="E1076" s="97" t="s">
        <v>695</v>
      </c>
      <c r="F10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76" s="4">
        <v>40117</v>
      </c>
      <c r="H1076" s="4">
        <v>40141</v>
      </c>
      <c r="I1076" s="80">
        <f>All_2[[#This Row],[Filled]]-All_2[[#This Row],[Vacant]]</f>
        <v>24</v>
      </c>
      <c r="J1076" t="s">
        <v>144</v>
      </c>
      <c r="K1076" s="89"/>
      <c r="L1076" s="89"/>
      <c r="N1076" s="89"/>
      <c r="O1076" s="89"/>
      <c r="P1076" s="80"/>
      <c r="Q1076" s="80"/>
      <c r="R1076" s="80"/>
      <c r="S1076" s="80" t="str">
        <f>IF(All_2[[#This Row],[M.O.Date]]&lt;&gt;"","no","Yes")</f>
        <v>no</v>
      </c>
      <c r="T1076" s="80" t="str">
        <f ca="1">IF(All_2[[#This Row],[Length.of.Stay]]&gt;364,"Yes","no")</f>
        <v>Yes</v>
      </c>
      <c r="U1076" s="4">
        <v>40633</v>
      </c>
      <c r="V1076" s="80">
        <f ca="1">_xlfn.IFS(All_2[[#This Row],[M.O.Date]] = FALSE,TODAY()-All_2[[#This Row],[Filled]],All_2[[#This Row],[Extant]] = "no",All_2[[#This Row],[M.O.Date]] - All_2[[#This Row],[Filled]])</f>
        <v>492</v>
      </c>
      <c r="W1076" t="s">
        <v>969</v>
      </c>
      <c r="X1076" s="6">
        <v>1</v>
      </c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>
        <f t="shared" si="32"/>
        <v>2009</v>
      </c>
      <c r="AS1076" s="6">
        <f t="shared" si="33"/>
        <v>11</v>
      </c>
    </row>
    <row r="1077" spans="1:45">
      <c r="A1077" t="s">
        <v>1439</v>
      </c>
      <c r="B1077" t="s">
        <v>37</v>
      </c>
      <c r="C1077" s="1">
        <v>205</v>
      </c>
      <c r="D1077" s="1">
        <v>3210</v>
      </c>
      <c r="E1077" s="97" t="s">
        <v>695</v>
      </c>
      <c r="F10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77" s="4">
        <v>40077</v>
      </c>
      <c r="H1077" s="4">
        <v>40141</v>
      </c>
      <c r="I1077" s="80">
        <f>All_2[[#This Row],[Filled]]-All_2[[#This Row],[Vacant]]</f>
        <v>64</v>
      </c>
      <c r="J1077" t="s">
        <v>144</v>
      </c>
      <c r="K1077" s="89"/>
      <c r="L1077" s="89"/>
      <c r="N1077" s="89"/>
      <c r="O1077" s="89"/>
      <c r="P1077" s="80"/>
      <c r="Q1077" s="80"/>
      <c r="R1077" s="80"/>
      <c r="S1077" s="80" t="str">
        <f>IF(All_2[[#This Row],[M.O.Date]]&lt;&gt;"","no","Yes")</f>
        <v>no</v>
      </c>
      <c r="T1077" s="80" t="str">
        <f ca="1">IF(All_2[[#This Row],[Length.of.Stay]]&gt;364,"Yes","no")</f>
        <v>no</v>
      </c>
      <c r="U1077" s="4">
        <v>40483</v>
      </c>
      <c r="V1077" s="80">
        <f ca="1">_xlfn.IFS(All_2[[#This Row],[M.O.Date]] = FALSE,TODAY()-All_2[[#This Row],[Filled]],All_2[[#This Row],[Extant]] = "no",All_2[[#This Row],[M.O.Date]] - All_2[[#This Row],[Filled]])</f>
        <v>342</v>
      </c>
      <c r="W1077" t="s">
        <v>969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>
        <f t="shared" si="32"/>
        <v>2009</v>
      </c>
      <c r="AS1077" s="6">
        <f t="shared" si="33"/>
        <v>11</v>
      </c>
    </row>
    <row r="1078" spans="1:45">
      <c r="A1078" t="s">
        <v>1438</v>
      </c>
      <c r="B1078" t="s">
        <v>830</v>
      </c>
      <c r="C1078" s="1">
        <v>409</v>
      </c>
      <c r="E1078" s="97" t="s">
        <v>144</v>
      </c>
      <c r="F10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78" s="4">
        <v>40056</v>
      </c>
      <c r="H1078" s="4">
        <v>40130</v>
      </c>
      <c r="I1078" s="80">
        <f>All_2[[#This Row],[Filled]]-All_2[[#This Row],[Vacant]]</f>
        <v>74</v>
      </c>
      <c r="J1078" t="s">
        <v>144</v>
      </c>
      <c r="N1078" s="4"/>
      <c r="O1078" s="4"/>
      <c r="P1078" s="80"/>
      <c r="Q1078" s="80"/>
      <c r="R1078" s="80"/>
      <c r="S1078" s="80" t="str">
        <f>IF(All_2[[#This Row],[M.O.Date]]&lt;&gt;"","no","Yes")</f>
        <v>no</v>
      </c>
      <c r="T1078" s="80" t="str">
        <f ca="1">IF(All_2[[#This Row],[Length.of.Stay]]&gt;364,"Yes","no")</f>
        <v>no</v>
      </c>
      <c r="U1078" s="4">
        <v>40421</v>
      </c>
      <c r="V1078" s="80">
        <f ca="1">_xlfn.IFS(All_2[[#This Row],[M.O.Date]] = FALSE,TODAY()-All_2[[#This Row],[Filled]],All_2[[#This Row],[Extant]] = "no",All_2[[#This Row],[M.O.Date]] - All_2[[#This Row],[Filled]])</f>
        <v>291</v>
      </c>
      <c r="W1078" t="s">
        <v>980</v>
      </c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>
        <f t="shared" si="32"/>
        <v>2009</v>
      </c>
      <c r="AS1078" s="6">
        <f t="shared" si="33"/>
        <v>11</v>
      </c>
    </row>
    <row r="1079" spans="1:45">
      <c r="A1079" t="s">
        <v>1437</v>
      </c>
      <c r="B1079" t="s">
        <v>37</v>
      </c>
      <c r="C1079" s="1">
        <v>301</v>
      </c>
      <c r="D1079" s="1">
        <v>3218</v>
      </c>
      <c r="E1079" s="97" t="s">
        <v>695</v>
      </c>
      <c r="F10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79" s="4">
        <v>40025</v>
      </c>
      <c r="H1079" s="4">
        <v>40121</v>
      </c>
      <c r="I1079" s="80">
        <f>All_2[[#This Row],[Filled]]-All_2[[#This Row],[Vacant]]</f>
        <v>96</v>
      </c>
      <c r="J1079" t="s">
        <v>144</v>
      </c>
      <c r="K1079" s="89"/>
      <c r="L1079" s="89"/>
      <c r="N1079" s="89"/>
      <c r="O1079" s="89"/>
      <c r="P1079" s="80"/>
      <c r="Q1079" s="80"/>
      <c r="R1079" s="80"/>
      <c r="S1079" s="80" t="str">
        <f>IF(All_2[[#This Row],[M.O.Date]]&lt;&gt;"","no","Yes")</f>
        <v>no</v>
      </c>
      <c r="T1079" s="80" t="str">
        <f ca="1">IF(All_2[[#This Row],[Length.of.Stay]]&gt;364,"Yes","no")</f>
        <v>Yes</v>
      </c>
      <c r="U1079" s="4">
        <v>40602</v>
      </c>
      <c r="V1079" s="80">
        <f ca="1">_xlfn.IFS(All_2[[#This Row],[M.O.Date]] = FALSE,TODAY()-All_2[[#This Row],[Filled]],All_2[[#This Row],[Extant]] = "no",All_2[[#This Row],[M.O.Date]] - All_2[[#This Row],[Filled]])</f>
        <v>481</v>
      </c>
      <c r="W1079" t="s">
        <v>144</v>
      </c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>
        <f t="shared" si="32"/>
        <v>2009</v>
      </c>
      <c r="AS1079" s="6">
        <f t="shared" si="33"/>
        <v>11</v>
      </c>
    </row>
    <row r="1080" spans="1:45">
      <c r="A1080" t="s">
        <v>1436</v>
      </c>
      <c r="B1080" t="s">
        <v>830</v>
      </c>
      <c r="C1080" s="1">
        <v>303</v>
      </c>
      <c r="E1080" s="97" t="s">
        <v>144</v>
      </c>
      <c r="F10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80" s="4">
        <v>40025</v>
      </c>
      <c r="H1080" s="4">
        <v>40116</v>
      </c>
      <c r="I1080" s="80">
        <f>All_2[[#This Row],[Filled]]-All_2[[#This Row],[Vacant]]</f>
        <v>91</v>
      </c>
      <c r="J1080" t="s">
        <v>144</v>
      </c>
      <c r="N1080" s="4"/>
      <c r="O1080" s="4"/>
      <c r="P1080" s="80"/>
      <c r="Q1080" s="80"/>
      <c r="R1080" s="80"/>
      <c r="S1080" s="80" t="str">
        <f>IF(All_2[[#This Row],[M.O.Date]]&lt;&gt;"","no","Yes")</f>
        <v>no</v>
      </c>
      <c r="T1080" s="80" t="str">
        <f ca="1">IF(All_2[[#This Row],[Length.of.Stay]]&gt;364,"Yes","no")</f>
        <v>Yes</v>
      </c>
      <c r="U1080" s="4">
        <v>41547</v>
      </c>
      <c r="V1080" s="80">
        <f ca="1">_xlfn.IFS(All_2[[#This Row],[M.O.Date]] = FALSE,TODAY()-All_2[[#This Row],[Filled]],All_2[[#This Row],[Extant]] = "no",All_2[[#This Row],[M.O.Date]] - All_2[[#This Row],[Filled]])</f>
        <v>1431</v>
      </c>
      <c r="W1080" t="s">
        <v>980</v>
      </c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>
        <f t="shared" si="32"/>
        <v>2009</v>
      </c>
      <c r="AS1080" s="6">
        <f t="shared" si="33"/>
        <v>10</v>
      </c>
    </row>
    <row r="1081" spans="1:45">
      <c r="A1081" t="s">
        <v>1435</v>
      </c>
      <c r="B1081" t="s">
        <v>830</v>
      </c>
      <c r="C1081" s="1">
        <v>404</v>
      </c>
      <c r="E1081" s="97" t="s">
        <v>144</v>
      </c>
      <c r="F10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81" s="4">
        <v>40025</v>
      </c>
      <c r="H1081" s="4">
        <v>40116</v>
      </c>
      <c r="I1081" s="80">
        <f>All_2[[#This Row],[Filled]]-All_2[[#This Row],[Vacant]]</f>
        <v>91</v>
      </c>
      <c r="J1081" t="s">
        <v>144</v>
      </c>
      <c r="N1081" s="4"/>
      <c r="O1081" s="4"/>
      <c r="P1081" s="80"/>
      <c r="Q1081" s="80"/>
      <c r="R1081" s="80"/>
      <c r="S1081" s="80" t="str">
        <f>IF(All_2[[#This Row],[M.O.Date]]&lt;&gt;"","no","Yes")</f>
        <v>no</v>
      </c>
      <c r="T1081" s="80" t="str">
        <f ca="1">IF(All_2[[#This Row],[Length.of.Stay]]&gt;364,"Yes","no")</f>
        <v>no</v>
      </c>
      <c r="U1081" s="4">
        <v>40451</v>
      </c>
      <c r="V1081" s="80">
        <f ca="1">_xlfn.IFS(All_2[[#This Row],[M.O.Date]] = FALSE,TODAY()-All_2[[#This Row],[Filled]],All_2[[#This Row],[Extant]] = "no",All_2[[#This Row],[M.O.Date]] - All_2[[#This Row],[Filled]])</f>
        <v>335</v>
      </c>
      <c r="W1081" t="s">
        <v>980</v>
      </c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>
        <f t="shared" si="32"/>
        <v>2009</v>
      </c>
      <c r="AS1081" s="6">
        <f t="shared" si="33"/>
        <v>10</v>
      </c>
    </row>
    <row r="1082" spans="1:45">
      <c r="A1082" t="s">
        <v>1434</v>
      </c>
      <c r="B1082" t="s">
        <v>830</v>
      </c>
      <c r="C1082" s="1">
        <v>415</v>
      </c>
      <c r="E1082" s="97" t="s">
        <v>144</v>
      </c>
      <c r="F10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082" s="4">
        <v>40040</v>
      </c>
      <c r="H1082" s="4">
        <v>40116</v>
      </c>
      <c r="I1082" s="80">
        <f>All_2[[#This Row],[Filled]]-All_2[[#This Row],[Vacant]]</f>
        <v>76</v>
      </c>
      <c r="J1082" t="s">
        <v>144</v>
      </c>
      <c r="N1082" s="4"/>
      <c r="O1082" s="4"/>
      <c r="P1082" s="80"/>
      <c r="Q1082" s="80"/>
      <c r="R1082" s="80"/>
      <c r="S1082" s="80" t="str">
        <f>IF(All_2[[#This Row],[M.O.Date]]&lt;&gt;"","no","Yes")</f>
        <v>no</v>
      </c>
      <c r="T1082" s="80" t="str">
        <f ca="1">IF(All_2[[#This Row],[Length.of.Stay]]&gt;364,"Yes","no")</f>
        <v>no</v>
      </c>
      <c r="U1082" s="4">
        <v>40284</v>
      </c>
      <c r="V1082" s="80">
        <f ca="1">_xlfn.IFS(All_2[[#This Row],[M.O.Date]] = FALSE,TODAY()-All_2[[#This Row],[Filled]],All_2[[#This Row],[Extant]] = "no",All_2[[#This Row],[M.O.Date]] - All_2[[#This Row],[Filled]])</f>
        <v>168</v>
      </c>
      <c r="W1082" t="s">
        <v>969</v>
      </c>
      <c r="X1082" s="6"/>
      <c r="Y1082" s="6">
        <v>1</v>
      </c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>
        <f t="shared" si="32"/>
        <v>2009</v>
      </c>
      <c r="AS1082" s="6">
        <f t="shared" si="33"/>
        <v>10</v>
      </c>
    </row>
    <row r="1083" spans="1:45">
      <c r="A1083" t="s">
        <v>1433</v>
      </c>
      <c r="B1083" t="s">
        <v>37</v>
      </c>
      <c r="C1083" s="1">
        <v>303</v>
      </c>
      <c r="D1083" s="1">
        <v>3210</v>
      </c>
      <c r="E1083" s="97" t="s">
        <v>695</v>
      </c>
      <c r="F10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83" s="4">
        <v>40087</v>
      </c>
      <c r="H1083" s="4">
        <v>40106</v>
      </c>
      <c r="I1083" s="80">
        <f>All_2[[#This Row],[Filled]]-All_2[[#This Row],[Vacant]]</f>
        <v>19</v>
      </c>
      <c r="J1083" t="s">
        <v>144</v>
      </c>
      <c r="K1083" s="89"/>
      <c r="L1083" s="89"/>
      <c r="N1083" s="89"/>
      <c r="O1083" s="89"/>
      <c r="P1083" s="80"/>
      <c r="Q1083" s="80"/>
      <c r="R1083" s="80"/>
      <c r="S1083" s="80" t="str">
        <f>IF(All_2[[#This Row],[M.O.Date]]&lt;&gt;"","no","Yes")</f>
        <v>no</v>
      </c>
      <c r="T1083" s="80" t="str">
        <f ca="1">IF(All_2[[#This Row],[Length.of.Stay]]&gt;364,"Yes","no")</f>
        <v>no</v>
      </c>
      <c r="U1083" s="4">
        <v>40420</v>
      </c>
      <c r="V1083" s="80">
        <f ca="1">_xlfn.IFS(All_2[[#This Row],[M.O.Date]] = FALSE,TODAY()-All_2[[#This Row],[Filled]],All_2[[#This Row],[Extant]] = "no",All_2[[#This Row],[M.O.Date]] - All_2[[#This Row],[Filled]])</f>
        <v>314</v>
      </c>
      <c r="W1083" t="s">
        <v>969</v>
      </c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>
        <f t="shared" si="32"/>
        <v>2009</v>
      </c>
      <c r="AS1083" s="6">
        <f t="shared" si="33"/>
        <v>10</v>
      </c>
    </row>
    <row r="1084" spans="1:45">
      <c r="A1084" t="s">
        <v>1432</v>
      </c>
      <c r="B1084" t="s">
        <v>832</v>
      </c>
      <c r="C1084" s="1" t="s">
        <v>978</v>
      </c>
      <c r="E1084" s="97" t="s">
        <v>946</v>
      </c>
      <c r="F10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84" s="4">
        <v>40040</v>
      </c>
      <c r="H1084" s="127">
        <v>40101</v>
      </c>
      <c r="I1084" s="80">
        <f>All_2[[#This Row],[Filled]]-All_2[[#This Row],[Vacant]]</f>
        <v>61</v>
      </c>
      <c r="J1084" s="127"/>
      <c r="K1084" s="127"/>
      <c r="L1084" s="127"/>
      <c r="N1084" s="127"/>
      <c r="O1084" s="127"/>
      <c r="P1084" s="80"/>
      <c r="Q1084" s="80"/>
      <c r="R1084" s="80"/>
      <c r="S1084" s="80" t="str">
        <f>IF(All_2[[#This Row],[M.O.Date]]&lt;&gt;"","no","Yes")</f>
        <v>no</v>
      </c>
      <c r="T1084" s="80" t="str">
        <f ca="1">IF(All_2[[#This Row],[Length.of.Stay]]&gt;364,"Yes","no")</f>
        <v>Yes</v>
      </c>
      <c r="U1084" s="4">
        <v>40514</v>
      </c>
      <c r="V1084" s="80">
        <f ca="1">_xlfn.IFS(All_2[[#This Row],[M.O.Date]] = FALSE,TODAY()-All_2[[#This Row],[Filled]],All_2[[#This Row],[Extant]] = "no",All_2[[#This Row],[M.O.Date]] - All_2[[#This Row],[Filled]])</f>
        <v>413</v>
      </c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>
        <f t="shared" si="32"/>
        <v>2009</v>
      </c>
      <c r="AS1084" s="6">
        <f t="shared" si="33"/>
        <v>10</v>
      </c>
    </row>
    <row r="1085" spans="1:45">
      <c r="A1085" t="s">
        <v>1431</v>
      </c>
      <c r="B1085" t="s">
        <v>26</v>
      </c>
      <c r="C1085" s="1">
        <v>102</v>
      </c>
      <c r="E1085" s="97" t="s">
        <v>966</v>
      </c>
      <c r="F10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85" s="4">
        <v>40032</v>
      </c>
      <c r="H1085" s="4">
        <v>40100</v>
      </c>
      <c r="I1085" s="80">
        <f>All_2[[#This Row],[Filled]]-All_2[[#This Row],[Vacant]]</f>
        <v>68</v>
      </c>
      <c r="J1085" t="s">
        <v>144</v>
      </c>
      <c r="P1085" s="80"/>
      <c r="Q1085" s="80"/>
      <c r="R1085" s="80"/>
      <c r="S1085" s="80" t="str">
        <f>IF(All_2[[#This Row],[M.O.Date]]&lt;&gt;"","no","Yes")</f>
        <v>no</v>
      </c>
      <c r="T1085" s="80" t="str">
        <f ca="1">IF(All_2[[#This Row],[Length.of.Stay]]&gt;364,"Yes","no")</f>
        <v>Yes</v>
      </c>
      <c r="U1085" s="4">
        <v>42643</v>
      </c>
      <c r="V1085" s="80">
        <f ca="1">_xlfn.IFS(All_2[[#This Row],[M.O.Date]] = FALSE,TODAY()-All_2[[#This Row],[Filled]],All_2[[#This Row],[Extant]] = "no",All_2[[#This Row],[M.O.Date]] - All_2[[#This Row],[Filled]])</f>
        <v>2543</v>
      </c>
      <c r="W1085" t="s">
        <v>1123</v>
      </c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>
        <f t="shared" si="32"/>
        <v>2009</v>
      </c>
      <c r="AS1085" s="6">
        <f t="shared" si="33"/>
        <v>10</v>
      </c>
    </row>
    <row r="1086" spans="1:45">
      <c r="A1086" t="s">
        <v>1430</v>
      </c>
      <c r="B1086" t="s">
        <v>26</v>
      </c>
      <c r="C1086" s="1">
        <v>212</v>
      </c>
      <c r="E1086" s="97" t="s">
        <v>966</v>
      </c>
      <c r="F10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86" s="4">
        <v>40056</v>
      </c>
      <c r="H1086" s="4">
        <v>40100</v>
      </c>
      <c r="I1086" s="80">
        <f>All_2[[#This Row],[Filled]]-All_2[[#This Row],[Vacant]]</f>
        <v>44</v>
      </c>
      <c r="J1086" t="s">
        <v>144</v>
      </c>
      <c r="P1086" s="80"/>
      <c r="Q1086" s="80"/>
      <c r="R1086" s="80"/>
      <c r="S1086" s="80" t="str">
        <f>IF(All_2[[#This Row],[M.O.Date]]&lt;&gt;"","no","Yes")</f>
        <v>Yes</v>
      </c>
      <c r="T1086" s="80" t="str">
        <f ca="1">IF(All_2[[#This Row],[Length.of.Stay]]&gt;364,"Yes","no")</f>
        <v>Yes</v>
      </c>
      <c r="V1086" s="80">
        <f ca="1">_xlfn.IFS(All_2[[#This Row],[M.O.Date]] = FALSE,TODAY()-All_2[[#This Row],[Filled]],All_2[[#This Row],[Extant]] = "no",All_2[[#This Row],[M.O.Date]] - All_2[[#This Row],[Filled]])</f>
        <v>3761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>
        <v>1</v>
      </c>
      <c r="AJ1086" s="6"/>
      <c r="AK1086" s="6"/>
      <c r="AL1086" s="6"/>
      <c r="AM1086" s="6"/>
      <c r="AN1086" s="6"/>
      <c r="AO1086" s="6">
        <v>1</v>
      </c>
      <c r="AP1086" s="6"/>
      <c r="AQ1086" s="6"/>
      <c r="AR1086" s="6">
        <f t="shared" si="32"/>
        <v>2009</v>
      </c>
      <c r="AS1086" s="6">
        <f t="shared" si="33"/>
        <v>10</v>
      </c>
    </row>
    <row r="1087" spans="1:45">
      <c r="A1087" t="s">
        <v>1429</v>
      </c>
      <c r="B1087" t="s">
        <v>37</v>
      </c>
      <c r="C1087" s="1">
        <v>204</v>
      </c>
      <c r="D1087" s="1">
        <v>3210</v>
      </c>
      <c r="E1087" s="97" t="s">
        <v>695</v>
      </c>
      <c r="F10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87" s="4">
        <v>40025</v>
      </c>
      <c r="H1087" s="4">
        <v>40099</v>
      </c>
      <c r="I1087" s="80">
        <f>All_2[[#This Row],[Filled]]-All_2[[#This Row],[Vacant]]</f>
        <v>74</v>
      </c>
      <c r="J1087" t="s">
        <v>144</v>
      </c>
      <c r="K1087" s="89"/>
      <c r="L1087" s="89"/>
      <c r="N1087" s="89"/>
      <c r="O1087" s="89"/>
      <c r="P1087" s="80"/>
      <c r="Q1087" s="80"/>
      <c r="R1087" s="80"/>
      <c r="S1087" s="80" t="str">
        <f>IF(All_2[[#This Row],[M.O.Date]]&lt;&gt;"","no","Yes")</f>
        <v>no</v>
      </c>
      <c r="T1087" s="80" t="str">
        <f ca="1">IF(All_2[[#This Row],[Length.of.Stay]]&gt;364,"Yes","no")</f>
        <v>no</v>
      </c>
      <c r="U1087" s="4">
        <v>40120</v>
      </c>
      <c r="V1087" s="80">
        <f ca="1">_xlfn.IFS(All_2[[#This Row],[M.O.Date]] = FALSE,TODAY()-All_2[[#This Row],[Filled]],All_2[[#This Row],[Extant]] = "no",All_2[[#This Row],[M.O.Date]] - All_2[[#This Row],[Filled]])</f>
        <v>21</v>
      </c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>
        <f t="shared" si="32"/>
        <v>2009</v>
      </c>
      <c r="AS1087" s="6">
        <f t="shared" si="33"/>
        <v>10</v>
      </c>
    </row>
    <row r="1088" spans="1:45">
      <c r="A1088" t="s">
        <v>1428</v>
      </c>
      <c r="B1088" t="s">
        <v>26</v>
      </c>
      <c r="C1088" s="1">
        <v>305</v>
      </c>
      <c r="E1088" s="97" t="s">
        <v>966</v>
      </c>
      <c r="F10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88" s="4">
        <v>40011</v>
      </c>
      <c r="H1088" s="4">
        <v>40087</v>
      </c>
      <c r="I1088" s="80">
        <f>All_2[[#This Row],[Filled]]-All_2[[#This Row],[Vacant]]</f>
        <v>76</v>
      </c>
      <c r="J1088" t="s">
        <v>144</v>
      </c>
      <c r="P1088" s="80"/>
      <c r="Q1088" s="80"/>
      <c r="R1088" s="80"/>
      <c r="S1088" s="80" t="str">
        <f>IF(All_2[[#This Row],[M.O.Date]]&lt;&gt;"","no","Yes")</f>
        <v>no</v>
      </c>
      <c r="T1088" s="80" t="str">
        <f ca="1">IF(All_2[[#This Row],[Length.of.Stay]]&gt;364,"Yes","no")</f>
        <v>Yes</v>
      </c>
      <c r="U1088" s="4">
        <v>42185</v>
      </c>
      <c r="V1088" s="80">
        <f ca="1">_xlfn.IFS(All_2[[#This Row],[M.O.Date]] = FALSE,TODAY()-All_2[[#This Row],[Filled]],All_2[[#This Row],[Extant]] = "no",All_2[[#This Row],[M.O.Date]] - All_2[[#This Row],[Filled]])</f>
        <v>2098</v>
      </c>
      <c r="W1088" t="s">
        <v>980</v>
      </c>
      <c r="X1088" s="6"/>
      <c r="Y1088" s="6"/>
      <c r="Z1088" s="6"/>
      <c r="AA1088" s="6"/>
      <c r="AB1088" s="6"/>
      <c r="AC1088" s="6"/>
      <c r="AD1088" s="6"/>
      <c r="AE1088" s="6"/>
      <c r="AF1088" s="6">
        <v>1</v>
      </c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>
        <f t="shared" si="32"/>
        <v>2009</v>
      </c>
      <c r="AS1088" s="6">
        <f t="shared" si="33"/>
        <v>10</v>
      </c>
    </row>
    <row r="1089" spans="1:45">
      <c r="A1089" t="s">
        <v>1427</v>
      </c>
      <c r="B1089" t="s">
        <v>26</v>
      </c>
      <c r="C1089" s="1">
        <v>320</v>
      </c>
      <c r="E1089" s="97" t="s">
        <v>966</v>
      </c>
      <c r="F10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89" s="4">
        <v>40056</v>
      </c>
      <c r="H1089" s="4">
        <v>40087</v>
      </c>
      <c r="I1089" s="80">
        <f>All_2[[#This Row],[Filled]]-All_2[[#This Row],[Vacant]]</f>
        <v>31</v>
      </c>
      <c r="J1089" t="s">
        <v>144</v>
      </c>
      <c r="P1089" s="80"/>
      <c r="Q1089" s="80"/>
      <c r="R1089" s="80"/>
      <c r="S1089" s="80" t="str">
        <f>IF(All_2[[#This Row],[M.O.Date]]&lt;&gt;"","no","Yes")</f>
        <v>no</v>
      </c>
      <c r="T1089" s="80" t="str">
        <f ca="1">IF(All_2[[#This Row],[Length.of.Stay]]&gt;364,"Yes","no")</f>
        <v>Yes</v>
      </c>
      <c r="U1089" s="4">
        <v>40908</v>
      </c>
      <c r="V1089" s="80">
        <f ca="1">_xlfn.IFS(All_2[[#This Row],[M.O.Date]] = FALSE,TODAY()-All_2[[#This Row],[Filled]],All_2[[#This Row],[Extant]] = "no",All_2[[#This Row],[M.O.Date]] - All_2[[#This Row],[Filled]])</f>
        <v>821</v>
      </c>
      <c r="W1089" t="s">
        <v>980</v>
      </c>
      <c r="X1089" s="6"/>
      <c r="Y1089" s="6"/>
      <c r="Z1089" s="6"/>
      <c r="AA1089" s="6"/>
      <c r="AB1089" s="6"/>
      <c r="AC1089" s="6"/>
      <c r="AD1089" s="6"/>
      <c r="AE1089" s="6"/>
      <c r="AF1089" s="6">
        <v>1</v>
      </c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>
        <f t="shared" si="32"/>
        <v>2009</v>
      </c>
      <c r="AS1089" s="6">
        <f t="shared" si="33"/>
        <v>10</v>
      </c>
    </row>
    <row r="1090" spans="1:45">
      <c r="A1090" t="s">
        <v>1426</v>
      </c>
      <c r="B1090" t="s">
        <v>26</v>
      </c>
      <c r="C1090" s="1">
        <v>105</v>
      </c>
      <c r="E1090" s="97" t="s">
        <v>966</v>
      </c>
      <c r="F10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90" s="4">
        <v>40056</v>
      </c>
      <c r="H1090" s="4">
        <v>40087</v>
      </c>
      <c r="I1090" s="80">
        <f>All_2[[#This Row],[Filled]]-All_2[[#This Row],[Vacant]]</f>
        <v>31</v>
      </c>
      <c r="J1090" t="s">
        <v>144</v>
      </c>
      <c r="P1090" s="80"/>
      <c r="Q1090" s="80"/>
      <c r="R1090" s="80"/>
      <c r="S1090" s="80" t="str">
        <f>IF(All_2[[#This Row],[M.O.Date]]&lt;&gt;"","no","Yes")</f>
        <v>no</v>
      </c>
      <c r="T1090" s="80" t="str">
        <f ca="1">IF(All_2[[#This Row],[Length.of.Stay]]&gt;364,"Yes","no")</f>
        <v>no</v>
      </c>
      <c r="U1090" s="4">
        <v>40329</v>
      </c>
      <c r="V1090" s="80">
        <f ca="1">_xlfn.IFS(All_2[[#This Row],[M.O.Date]] = FALSE,TODAY()-All_2[[#This Row],[Filled]],All_2[[#This Row],[Extant]] = "no",All_2[[#This Row],[M.O.Date]] - All_2[[#This Row],[Filled]])</f>
        <v>242</v>
      </c>
      <c r="W1090" t="s">
        <v>1123</v>
      </c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>
        <f t="shared" ref="AR1090:AR1153" si="34">YEAR(H1090)</f>
        <v>2009</v>
      </c>
      <c r="AS1090" s="6">
        <f t="shared" ref="AS1090:AS1153" si="35">MONTH(H1090)</f>
        <v>10</v>
      </c>
    </row>
    <row r="1091" spans="1:45">
      <c r="A1091" t="s">
        <v>1425</v>
      </c>
      <c r="B1091" t="s">
        <v>832</v>
      </c>
      <c r="C1091" s="1" t="s">
        <v>961</v>
      </c>
      <c r="E1091" s="97" t="s">
        <v>718</v>
      </c>
      <c r="F10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91" s="4">
        <v>40040</v>
      </c>
      <c r="H1091" s="4">
        <v>40087</v>
      </c>
      <c r="I1091" s="80">
        <f>All_2[[#This Row],[Filled]]-All_2[[#This Row],[Vacant]]</f>
        <v>47</v>
      </c>
      <c r="N1091" s="4"/>
      <c r="O1091" s="4"/>
      <c r="P1091" s="80"/>
      <c r="Q1091" s="80"/>
      <c r="R1091" s="80"/>
      <c r="S1091" s="80" t="str">
        <f>IF(All_2[[#This Row],[M.O.Date]]&lt;&gt;"","no","Yes")</f>
        <v>no</v>
      </c>
      <c r="T1091" s="80" t="str">
        <f ca="1">IF(All_2[[#This Row],[Length.of.Stay]]&gt;364,"Yes","no")</f>
        <v>Yes</v>
      </c>
      <c r="U1091" s="4">
        <v>40770</v>
      </c>
      <c r="V1091" s="80">
        <f ca="1">_xlfn.IFS(All_2[[#This Row],[M.O.Date]] = FALSE,TODAY()-All_2[[#This Row],[Filled]],All_2[[#This Row],[Extant]] = "no",All_2[[#This Row],[M.O.Date]] - All_2[[#This Row],[Filled]])</f>
        <v>683</v>
      </c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>
        <f t="shared" si="34"/>
        <v>2009</v>
      </c>
      <c r="AS1091" s="6">
        <f t="shared" si="35"/>
        <v>10</v>
      </c>
    </row>
    <row r="1092" spans="1:45">
      <c r="A1092" t="s">
        <v>1424</v>
      </c>
      <c r="B1092" t="s">
        <v>832</v>
      </c>
      <c r="C1092" s="1" t="s">
        <v>953</v>
      </c>
      <c r="E1092" s="97" t="s">
        <v>833</v>
      </c>
      <c r="F10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92" s="4">
        <v>39979</v>
      </c>
      <c r="H1092" s="4">
        <v>40087</v>
      </c>
      <c r="I1092" s="80">
        <f>All_2[[#This Row],[Filled]]-All_2[[#This Row],[Vacant]]</f>
        <v>108</v>
      </c>
      <c r="N1092" s="4"/>
      <c r="O1092" s="4"/>
      <c r="P1092" s="80"/>
      <c r="Q1092" s="80"/>
      <c r="R1092" s="80"/>
      <c r="S1092" s="80" t="str">
        <f>IF(All_2[[#This Row],[M.O.Date]]&lt;&gt;"","no","Yes")</f>
        <v>no</v>
      </c>
      <c r="T1092" s="80" t="str">
        <f ca="1">IF(All_2[[#This Row],[Length.of.Stay]]&gt;364,"Yes","no")</f>
        <v>Yes</v>
      </c>
      <c r="U1092" s="4">
        <v>40604</v>
      </c>
      <c r="V1092" s="80">
        <f ca="1">_xlfn.IFS(All_2[[#This Row],[M.O.Date]] = FALSE,TODAY()-All_2[[#This Row],[Filled]],All_2[[#This Row],[Extant]] = "no",All_2[[#This Row],[M.O.Date]] - All_2[[#This Row],[Filled]])</f>
        <v>517</v>
      </c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>
        <f t="shared" si="34"/>
        <v>2009</v>
      </c>
      <c r="AS1092" s="6">
        <f t="shared" si="35"/>
        <v>10</v>
      </c>
    </row>
    <row r="1093" spans="1:45">
      <c r="A1093" t="s">
        <v>1423</v>
      </c>
      <c r="B1093" t="s">
        <v>1151</v>
      </c>
      <c r="C1093" s="1">
        <v>110</v>
      </c>
      <c r="E1093" s="97" t="s">
        <v>718</v>
      </c>
      <c r="F1093" s="80" t="s">
        <v>1150</v>
      </c>
      <c r="G1093" s="4">
        <v>40086</v>
      </c>
      <c r="H1093" s="4">
        <v>40087</v>
      </c>
      <c r="I1093" s="80">
        <f>All_2[[#This Row],[Filled]]-All_2[[#This Row],[Vacant]]</f>
        <v>1</v>
      </c>
      <c r="J1093" t="s">
        <v>144</v>
      </c>
      <c r="P1093" s="80"/>
      <c r="Q1093" s="80"/>
      <c r="R1093" s="80"/>
      <c r="S1093" s="80" t="str">
        <f>IF(All_2[[#This Row],[M.O.Date]]&lt;&gt;"","no","Yes")</f>
        <v>no</v>
      </c>
      <c r="T1093" s="80" t="str">
        <f ca="1">IF(All_2[[#This Row],[Length.of.Stay]]&gt;364,"Yes","no")</f>
        <v>Yes</v>
      </c>
      <c r="U1093" s="4">
        <v>41437</v>
      </c>
      <c r="V1093" s="80">
        <f ca="1">_xlfn.IFS(All_2[[#This Row],[M.O.Date]] = FALSE,TODAY()-All_2[[#This Row],[Filled]],All_2[[#This Row],[Extant]] = "no",All_2[[#This Row],[M.O.Date]] - All_2[[#This Row],[Filled]])</f>
        <v>1350</v>
      </c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>
        <f t="shared" si="34"/>
        <v>2009</v>
      </c>
      <c r="AS1093" s="6">
        <f t="shared" si="35"/>
        <v>10</v>
      </c>
    </row>
    <row r="1094" spans="1:45">
      <c r="A1094" t="s">
        <v>1422</v>
      </c>
      <c r="B1094" t="s">
        <v>821</v>
      </c>
      <c r="C1094" s="1">
        <v>1475</v>
      </c>
      <c r="E1094" s="97" t="s">
        <v>946</v>
      </c>
      <c r="F10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94" s="4"/>
      <c r="H1094" s="4">
        <v>40086</v>
      </c>
      <c r="I1094" s="80"/>
      <c r="K1094" s="89"/>
      <c r="L1094" s="89"/>
      <c r="N1094" s="4"/>
      <c r="O1094" s="4"/>
      <c r="P1094" s="80"/>
      <c r="Q1094" s="80"/>
      <c r="R1094" s="80"/>
      <c r="S1094" s="80" t="str">
        <f>IF(All_2[[#This Row],[M.O.Date]]&lt;&gt;"","no","Yes")</f>
        <v>Yes</v>
      </c>
      <c r="T1094" s="80" t="str">
        <f ca="1">IF(All_2[[#This Row],[Length.of.Stay]]&gt;364,"Yes","no")</f>
        <v>Yes</v>
      </c>
      <c r="V1094" s="80">
        <f ca="1">_xlfn.IFS(All_2[[#This Row],[M.O.Date]] = FALSE,TODAY()-All_2[[#This Row],[Filled]],All_2[[#This Row],[Extant]] = "no",All_2[[#This Row],[M.O.Date]] - All_2[[#This Row],[Filled]])</f>
        <v>3775</v>
      </c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>
        <v>1</v>
      </c>
      <c r="AJ1094" s="6"/>
      <c r="AK1094" s="6"/>
      <c r="AL1094" s="6"/>
      <c r="AM1094" s="6">
        <v>1</v>
      </c>
      <c r="AN1094" s="6"/>
      <c r="AO1094" s="6"/>
      <c r="AP1094" s="6"/>
      <c r="AQ1094" s="6"/>
      <c r="AR1094" s="6">
        <f t="shared" si="34"/>
        <v>2009</v>
      </c>
      <c r="AS1094" s="6">
        <f t="shared" si="35"/>
        <v>9</v>
      </c>
    </row>
    <row r="1095" spans="1:45">
      <c r="A1095" t="s">
        <v>1421</v>
      </c>
      <c r="B1095" t="s">
        <v>37</v>
      </c>
      <c r="C1095" s="1">
        <v>305</v>
      </c>
      <c r="D1095" s="1">
        <v>3210</v>
      </c>
      <c r="E1095" s="97" t="s">
        <v>695</v>
      </c>
      <c r="F10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095" s="4">
        <v>40025</v>
      </c>
      <c r="H1095" s="4">
        <v>40085</v>
      </c>
      <c r="I1095" s="80">
        <f>All_2[[#This Row],[Filled]]-All_2[[#This Row],[Vacant]]</f>
        <v>60</v>
      </c>
      <c r="J1095" t="s">
        <v>144</v>
      </c>
      <c r="K1095" s="89"/>
      <c r="L1095" s="89"/>
      <c r="N1095" s="89"/>
      <c r="O1095" s="89"/>
      <c r="P1095" s="80"/>
      <c r="Q1095" s="80"/>
      <c r="R1095" s="80"/>
      <c r="S1095" s="80" t="str">
        <f>IF(All_2[[#This Row],[M.O.Date]]&lt;&gt;"","no","Yes")</f>
        <v>no</v>
      </c>
      <c r="T1095" s="80" t="str">
        <f ca="1">IF(All_2[[#This Row],[Length.of.Stay]]&gt;364,"Yes","no")</f>
        <v>Yes</v>
      </c>
      <c r="U1095" s="4">
        <v>40896</v>
      </c>
      <c r="V1095" s="80">
        <f ca="1">_xlfn.IFS(All_2[[#This Row],[M.O.Date]] = FALSE,TODAY()-All_2[[#This Row],[Filled]],All_2[[#This Row],[Extant]] = "no",All_2[[#This Row],[M.O.Date]] - All_2[[#This Row],[Filled]])</f>
        <v>811</v>
      </c>
      <c r="W1095" t="s">
        <v>1123</v>
      </c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>
        <f t="shared" si="34"/>
        <v>2009</v>
      </c>
      <c r="AS1095" s="6">
        <f t="shared" si="35"/>
        <v>9</v>
      </c>
    </row>
    <row r="1096" spans="1:45">
      <c r="A1096" t="s">
        <v>1420</v>
      </c>
      <c r="B1096" t="s">
        <v>821</v>
      </c>
      <c r="C1096" s="1">
        <v>1477</v>
      </c>
      <c r="E1096" s="97" t="s">
        <v>833</v>
      </c>
      <c r="F10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96" s="4"/>
      <c r="H1096" s="4">
        <v>40085</v>
      </c>
      <c r="I1096" s="80"/>
      <c r="N1096" s="4"/>
      <c r="O1096" s="4"/>
      <c r="P1096" s="80"/>
      <c r="Q1096" s="80"/>
      <c r="R1096" s="80"/>
      <c r="S1096" s="80" t="str">
        <f>IF(All_2[[#This Row],[M.O.Date]]&lt;&gt;"","no","Yes")</f>
        <v>no</v>
      </c>
      <c r="T1096" s="80" t="str">
        <f ca="1">IF(All_2[[#This Row],[Length.of.Stay]]&gt;364,"Yes","no")</f>
        <v>Yes</v>
      </c>
      <c r="U1096" s="4">
        <v>41152</v>
      </c>
      <c r="V1096" s="80">
        <f ca="1">_xlfn.IFS(All_2[[#This Row],[M.O.Date]] = FALSE,TODAY()-All_2[[#This Row],[Filled]],All_2[[#This Row],[Extant]] = "no",All_2[[#This Row],[M.O.Date]] - All_2[[#This Row],[Filled]])</f>
        <v>1067</v>
      </c>
      <c r="W1096" t="s">
        <v>980</v>
      </c>
      <c r="X1096" s="6"/>
      <c r="Y1096" s="6"/>
      <c r="Z1096" s="6">
        <v>1</v>
      </c>
      <c r="AA1096" s="6"/>
      <c r="AB1096" s="6"/>
      <c r="AC1096" s="6"/>
      <c r="AD1096" s="6"/>
      <c r="AE1096" s="6"/>
      <c r="AF1096" s="6">
        <v>1</v>
      </c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>
        <f t="shared" si="34"/>
        <v>2009</v>
      </c>
      <c r="AS1096" s="6">
        <f t="shared" si="35"/>
        <v>9</v>
      </c>
    </row>
    <row r="1097" spans="1:45">
      <c r="A1097" t="s">
        <v>1419</v>
      </c>
      <c r="B1097" t="s">
        <v>821</v>
      </c>
      <c r="C1097" s="1">
        <v>1467</v>
      </c>
      <c r="E1097" s="97" t="s">
        <v>833</v>
      </c>
      <c r="F10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97" s="4"/>
      <c r="H1097" s="4">
        <v>40081</v>
      </c>
      <c r="I1097" s="80"/>
      <c r="N1097" s="4"/>
      <c r="O1097" s="4"/>
      <c r="P1097" s="80"/>
      <c r="Q1097" s="80"/>
      <c r="R1097" s="80"/>
      <c r="S1097" s="80" t="str">
        <f>IF(All_2[[#This Row],[M.O.Date]]&lt;&gt;"","no","Yes")</f>
        <v>no</v>
      </c>
      <c r="T1097" s="80" t="str">
        <f ca="1">IF(All_2[[#This Row],[Length.of.Stay]]&gt;364,"Yes","no")</f>
        <v>Yes</v>
      </c>
      <c r="U1097" s="4">
        <v>40801</v>
      </c>
      <c r="V1097" s="80">
        <f ca="1">_xlfn.IFS(All_2[[#This Row],[M.O.Date]] = FALSE,TODAY()-All_2[[#This Row],[Filled]],All_2[[#This Row],[Extant]] = "no",All_2[[#This Row],[M.O.Date]] - All_2[[#This Row],[Filled]])</f>
        <v>720</v>
      </c>
      <c r="W1097" t="s">
        <v>980</v>
      </c>
      <c r="X1097" s="6"/>
      <c r="Y1097" s="6"/>
      <c r="Z1097" s="6"/>
      <c r="AA1097" s="6"/>
      <c r="AB1097" s="6"/>
      <c r="AC1097" s="6"/>
      <c r="AD1097" s="6"/>
      <c r="AE1097" s="6">
        <v>1</v>
      </c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>
        <f t="shared" si="34"/>
        <v>2009</v>
      </c>
      <c r="AS1097" s="6">
        <f t="shared" si="35"/>
        <v>9</v>
      </c>
    </row>
    <row r="1098" spans="1:45">
      <c r="A1098" t="s">
        <v>1418</v>
      </c>
      <c r="B1098" t="s">
        <v>821</v>
      </c>
      <c r="C1098" s="1">
        <v>1487</v>
      </c>
      <c r="E1098" s="97" t="s">
        <v>833</v>
      </c>
      <c r="F10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98" s="4"/>
      <c r="H1098" s="4">
        <v>40068</v>
      </c>
      <c r="I1098" s="80"/>
      <c r="N1098" s="4"/>
      <c r="O1098" s="4"/>
      <c r="P1098" s="80"/>
      <c r="Q1098" s="80"/>
      <c r="R1098" s="80"/>
      <c r="S1098" s="80" t="str">
        <f>IF(All_2[[#This Row],[M.O.Date]]&lt;&gt;"","no","Yes")</f>
        <v>no</v>
      </c>
      <c r="T1098" s="80" t="str">
        <f ca="1">IF(All_2[[#This Row],[Length.of.Stay]]&gt;364,"Yes","no")</f>
        <v>Yes</v>
      </c>
      <c r="U1098" s="4">
        <v>40990</v>
      </c>
      <c r="V1098" s="80">
        <f ca="1">_xlfn.IFS(All_2[[#This Row],[M.O.Date]] = FALSE,TODAY()-All_2[[#This Row],[Filled]],All_2[[#This Row],[Extant]] = "no",All_2[[#This Row],[M.O.Date]] - All_2[[#This Row],[Filled]])</f>
        <v>922</v>
      </c>
      <c r="W1098" t="s">
        <v>969</v>
      </c>
      <c r="X1098" s="6"/>
      <c r="Y1098" s="6"/>
      <c r="Z1098" s="6"/>
      <c r="AA1098" s="6"/>
      <c r="AB1098" s="6"/>
      <c r="AC1098" s="6"/>
      <c r="AD1098" s="6"/>
      <c r="AE1098" s="6">
        <v>1</v>
      </c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>
        <f t="shared" si="34"/>
        <v>2009</v>
      </c>
      <c r="AS1098" s="6">
        <f t="shared" si="35"/>
        <v>9</v>
      </c>
    </row>
    <row r="1099" spans="1:45">
      <c r="A1099" t="s">
        <v>1417</v>
      </c>
      <c r="B1099" t="s">
        <v>821</v>
      </c>
      <c r="C1099" s="1">
        <v>1471</v>
      </c>
      <c r="E1099" s="97" t="s">
        <v>833</v>
      </c>
      <c r="F10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099" s="4"/>
      <c r="H1099" s="4">
        <v>40059</v>
      </c>
      <c r="I1099" s="80"/>
      <c r="N1099" s="4"/>
      <c r="O1099" s="4"/>
      <c r="P1099" s="80"/>
      <c r="Q1099" s="80"/>
      <c r="R1099" s="80"/>
      <c r="S1099" s="80" t="str">
        <f>IF(All_2[[#This Row],[M.O.Date]]&lt;&gt;"","no","Yes")</f>
        <v>no</v>
      </c>
      <c r="T1099" s="80" t="str">
        <f ca="1">IF(All_2[[#This Row],[Length.of.Stay]]&gt;364,"Yes","no")</f>
        <v>Yes</v>
      </c>
      <c r="U1099" s="4">
        <v>41060</v>
      </c>
      <c r="V1099" s="80">
        <f ca="1">_xlfn.IFS(All_2[[#This Row],[M.O.Date]] = FALSE,TODAY()-All_2[[#This Row],[Filled]],All_2[[#This Row],[Extant]] = "no",All_2[[#This Row],[M.O.Date]] - All_2[[#This Row],[Filled]])</f>
        <v>1001</v>
      </c>
      <c r="W1099" t="s">
        <v>980</v>
      </c>
      <c r="X1099" s="6"/>
      <c r="Y1099" s="6"/>
      <c r="Z1099" s="6"/>
      <c r="AA1099" s="6"/>
      <c r="AB1099" s="6"/>
      <c r="AC1099" s="6"/>
      <c r="AD1099" s="6"/>
      <c r="AE1099" s="6"/>
      <c r="AF1099" s="6">
        <v>1</v>
      </c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>
        <f t="shared" si="34"/>
        <v>2009</v>
      </c>
      <c r="AS1099" s="6">
        <f t="shared" si="35"/>
        <v>9</v>
      </c>
    </row>
    <row r="1100" spans="1:45">
      <c r="A1100" t="s">
        <v>1269</v>
      </c>
      <c r="B1100" t="s">
        <v>832</v>
      </c>
      <c r="C1100" s="1" t="s">
        <v>934</v>
      </c>
      <c r="E1100" s="97" t="s">
        <v>718</v>
      </c>
      <c r="F11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00" s="4">
        <v>39987</v>
      </c>
      <c r="H1100" s="4">
        <v>40057</v>
      </c>
      <c r="I1100" s="80">
        <f>All_2[[#This Row],[Filled]]-All_2[[#This Row],[Vacant]]</f>
        <v>70</v>
      </c>
      <c r="J1100" t="s">
        <v>1033</v>
      </c>
      <c r="K1100" t="s">
        <v>26</v>
      </c>
      <c r="L1100" t="s">
        <v>1416</v>
      </c>
      <c r="M1100" t="s">
        <v>1415</v>
      </c>
      <c r="N1100" s="4"/>
      <c r="O1100" s="4"/>
      <c r="P1100" s="80"/>
      <c r="Q1100" s="80"/>
      <c r="R1100" s="80"/>
      <c r="S1100" s="80" t="str">
        <f>IF(All_2[[#This Row],[M.O.Date]]&lt;&gt;"","no","Yes")</f>
        <v>no</v>
      </c>
      <c r="T1100" s="80" t="str">
        <f ca="1">IF(All_2[[#This Row],[Length.of.Stay]]&gt;364,"Yes","no")</f>
        <v>Yes</v>
      </c>
      <c r="U1100" s="4">
        <v>40786</v>
      </c>
      <c r="V1100" s="80">
        <f ca="1">_xlfn.IFS(All_2[[#This Row],[M.O.Date]] = FALSE,TODAY()-All_2[[#This Row],[Filled]],All_2[[#This Row],[Extant]] = "no",All_2[[#This Row],[M.O.Date]] - All_2[[#This Row],[Filled]])</f>
        <v>729</v>
      </c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>
        <f t="shared" si="34"/>
        <v>2009</v>
      </c>
      <c r="AS1100" s="6">
        <f t="shared" si="35"/>
        <v>9</v>
      </c>
    </row>
    <row r="1101" spans="1:45">
      <c r="A1101" t="s">
        <v>1414</v>
      </c>
      <c r="B1101" t="s">
        <v>26</v>
      </c>
      <c r="C1101" s="1">
        <v>201</v>
      </c>
      <c r="E1101" s="97" t="s">
        <v>966</v>
      </c>
      <c r="F11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01" s="4">
        <v>39994</v>
      </c>
      <c r="H1101" s="4">
        <v>40051</v>
      </c>
      <c r="I1101" s="80">
        <f>All_2[[#This Row],[Filled]]-All_2[[#This Row],[Vacant]]</f>
        <v>57</v>
      </c>
      <c r="J1101" t="s">
        <v>144</v>
      </c>
      <c r="P1101" s="80"/>
      <c r="Q1101" s="80"/>
      <c r="R1101" s="80"/>
      <c r="S1101" s="80" t="str">
        <f>IF(All_2[[#This Row],[M.O.Date]]&lt;&gt;"","no","Yes")</f>
        <v>no</v>
      </c>
      <c r="T1101" s="80" t="str">
        <f ca="1">IF(All_2[[#This Row],[Length.of.Stay]]&gt;364,"Yes","no")</f>
        <v>Yes</v>
      </c>
      <c r="U1101" s="4">
        <v>42035</v>
      </c>
      <c r="V1101" s="80">
        <f ca="1">_xlfn.IFS(All_2[[#This Row],[M.O.Date]] = FALSE,TODAY()-All_2[[#This Row],[Filled]],All_2[[#This Row],[Extant]] = "no",All_2[[#This Row],[M.O.Date]] - All_2[[#This Row],[Filled]])</f>
        <v>1984</v>
      </c>
      <c r="W1101" t="s">
        <v>980</v>
      </c>
      <c r="X1101" s="6"/>
      <c r="Y1101" s="6"/>
      <c r="Z1101" s="6"/>
      <c r="AA1101" s="6"/>
      <c r="AB1101" s="6"/>
      <c r="AC1101" s="6"/>
      <c r="AD1101" s="6"/>
      <c r="AE1101" s="6"/>
      <c r="AF1101" s="6">
        <v>1</v>
      </c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>
        <f t="shared" si="34"/>
        <v>2009</v>
      </c>
      <c r="AS1101" s="6">
        <f t="shared" si="35"/>
        <v>8</v>
      </c>
    </row>
    <row r="1102" spans="1:45">
      <c r="A1102" t="s">
        <v>1413</v>
      </c>
      <c r="B1102" t="s">
        <v>37</v>
      </c>
      <c r="C1102" s="1">
        <v>207</v>
      </c>
      <c r="D1102" s="1">
        <v>3210</v>
      </c>
      <c r="E1102" s="97" t="s">
        <v>695</v>
      </c>
      <c r="F11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02" s="4">
        <v>40025</v>
      </c>
      <c r="H1102" s="4">
        <v>40046</v>
      </c>
      <c r="I1102" s="80">
        <f>All_2[[#This Row],[Filled]]-All_2[[#This Row],[Vacant]]</f>
        <v>21</v>
      </c>
      <c r="J1102" t="s">
        <v>144</v>
      </c>
      <c r="K1102" s="89"/>
      <c r="L1102" s="89"/>
      <c r="N1102" s="89"/>
      <c r="O1102" s="89"/>
      <c r="P1102" s="80"/>
      <c r="Q1102" s="80"/>
      <c r="R1102" s="80"/>
      <c r="S1102" s="80" t="str">
        <f>IF(All_2[[#This Row],[M.O.Date]]&lt;&gt;"","no","Yes")</f>
        <v>no</v>
      </c>
      <c r="T1102" s="80" t="str">
        <f ca="1">IF(All_2[[#This Row],[Length.of.Stay]]&gt;364,"Yes","no")</f>
        <v>no</v>
      </c>
      <c r="U1102" s="4">
        <v>40329</v>
      </c>
      <c r="V1102" s="80">
        <f ca="1">_xlfn.IFS(All_2[[#This Row],[M.O.Date]] = FALSE,TODAY()-All_2[[#This Row],[Filled]],All_2[[#This Row],[Extant]] = "no",All_2[[#This Row],[M.O.Date]] - All_2[[#This Row],[Filled]])</f>
        <v>283</v>
      </c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>
        <f t="shared" si="34"/>
        <v>2009</v>
      </c>
      <c r="AS1102" s="6">
        <f t="shared" si="35"/>
        <v>8</v>
      </c>
    </row>
    <row r="1103" spans="1:45">
      <c r="A1103" t="s">
        <v>1412</v>
      </c>
      <c r="B1103" t="s">
        <v>37</v>
      </c>
      <c r="C1103" s="1">
        <v>303</v>
      </c>
      <c r="D1103" s="1">
        <v>3210</v>
      </c>
      <c r="E1103" s="97" t="s">
        <v>695</v>
      </c>
      <c r="F11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03" s="4">
        <v>40025</v>
      </c>
      <c r="H1103" s="4">
        <v>40046</v>
      </c>
      <c r="I1103" s="80">
        <f>All_2[[#This Row],[Filled]]-All_2[[#This Row],[Vacant]]</f>
        <v>21</v>
      </c>
      <c r="J1103" t="s">
        <v>144</v>
      </c>
      <c r="K1103" s="89"/>
      <c r="L1103" s="89"/>
      <c r="N1103" s="89"/>
      <c r="O1103" s="89"/>
      <c r="P1103" s="80"/>
      <c r="Q1103" s="80"/>
      <c r="R1103" s="80"/>
      <c r="S1103" s="80" t="str">
        <f>IF(All_2[[#This Row],[M.O.Date]]&lt;&gt;"","no","Yes")</f>
        <v>no</v>
      </c>
      <c r="T1103" s="80" t="str">
        <f ca="1">IF(All_2[[#This Row],[Length.of.Stay]]&gt;364,"Yes","no")</f>
        <v>no</v>
      </c>
      <c r="U1103" s="4">
        <v>40087</v>
      </c>
      <c r="V1103" s="80">
        <f ca="1">_xlfn.IFS(All_2[[#This Row],[M.O.Date]] = FALSE,TODAY()-All_2[[#This Row],[Filled]],All_2[[#This Row],[Extant]] = "no",All_2[[#This Row],[M.O.Date]] - All_2[[#This Row],[Filled]])</f>
        <v>41</v>
      </c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>
        <f t="shared" si="34"/>
        <v>2009</v>
      </c>
      <c r="AS1103" s="6">
        <f t="shared" si="35"/>
        <v>8</v>
      </c>
    </row>
    <row r="1104" spans="1:45">
      <c r="A1104" t="s">
        <v>1411</v>
      </c>
      <c r="B1104" t="s">
        <v>37</v>
      </c>
      <c r="C1104" s="1">
        <v>205</v>
      </c>
      <c r="D1104" s="1">
        <v>3210</v>
      </c>
      <c r="E1104" s="97" t="s">
        <v>695</v>
      </c>
      <c r="F11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04" s="4">
        <v>40025</v>
      </c>
      <c r="H1104" s="4">
        <v>40046</v>
      </c>
      <c r="I1104" s="80">
        <f>All_2[[#This Row],[Filled]]-All_2[[#This Row],[Vacant]]</f>
        <v>21</v>
      </c>
      <c r="J1104" t="s">
        <v>144</v>
      </c>
      <c r="K1104" s="89"/>
      <c r="L1104" s="89"/>
      <c r="N1104" s="89"/>
      <c r="O1104" s="89"/>
      <c r="P1104" s="80"/>
      <c r="Q1104" s="80"/>
      <c r="R1104" s="80"/>
      <c r="S1104" s="80" t="str">
        <f>IF(All_2[[#This Row],[M.O.Date]]&lt;&gt;"","no","Yes")</f>
        <v>no</v>
      </c>
      <c r="T1104" s="80" t="str">
        <f ca="1">IF(All_2[[#This Row],[Length.of.Stay]]&gt;364,"Yes","no")</f>
        <v>no</v>
      </c>
      <c r="U1104" s="4">
        <v>40077</v>
      </c>
      <c r="V1104" s="80">
        <f ca="1">_xlfn.IFS(All_2[[#This Row],[M.O.Date]] = FALSE,TODAY()-All_2[[#This Row],[Filled]],All_2[[#This Row],[Extant]] = "no",All_2[[#This Row],[M.O.Date]] - All_2[[#This Row],[Filled]])</f>
        <v>31</v>
      </c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>
        <f t="shared" si="34"/>
        <v>2009</v>
      </c>
      <c r="AS1104" s="6">
        <f t="shared" si="35"/>
        <v>8</v>
      </c>
    </row>
    <row r="1105" spans="1:45">
      <c r="A1105" t="s">
        <v>1410</v>
      </c>
      <c r="B1105" t="s">
        <v>993</v>
      </c>
      <c r="C1105" s="1">
        <v>204</v>
      </c>
      <c r="E1105" s="97" t="s">
        <v>144</v>
      </c>
      <c r="F11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05" s="4">
        <v>39964</v>
      </c>
      <c r="H1105" s="4">
        <v>40046</v>
      </c>
      <c r="I1105" s="80">
        <f>All_2[[#This Row],[Filled]]-All_2[[#This Row],[Vacant]]</f>
        <v>82</v>
      </c>
      <c r="J1105" t="s">
        <v>144</v>
      </c>
      <c r="N1105" s="4"/>
      <c r="O1105" s="4"/>
      <c r="P1105" s="80"/>
      <c r="Q1105" s="80"/>
      <c r="R1105" s="80"/>
      <c r="S1105" s="80" t="str">
        <f>IF(All_2[[#This Row],[M.O.Date]]&lt;&gt;"","no","Yes")</f>
        <v>no</v>
      </c>
      <c r="T1105" s="80" t="str">
        <f ca="1">IF(All_2[[#This Row],[Length.of.Stay]]&gt;364,"Yes","no")</f>
        <v>Yes</v>
      </c>
      <c r="U1105" s="4">
        <v>40454</v>
      </c>
      <c r="V1105" s="80">
        <f ca="1">_xlfn.IFS(All_2[[#This Row],[M.O.Date]] = FALSE,TODAY()-All_2[[#This Row],[Filled]],All_2[[#This Row],[Extant]] = "no",All_2[[#This Row],[M.O.Date]] - All_2[[#This Row],[Filled]])</f>
        <v>408</v>
      </c>
      <c r="W1105" t="s">
        <v>969</v>
      </c>
      <c r="X1105" s="6"/>
      <c r="Y1105" s="6">
        <v>1</v>
      </c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>
        <f t="shared" si="34"/>
        <v>2009</v>
      </c>
      <c r="AS1105" s="6">
        <f t="shared" si="35"/>
        <v>8</v>
      </c>
    </row>
    <row r="1106" spans="1:45">
      <c r="A1106" t="s">
        <v>1409</v>
      </c>
      <c r="B1106" t="s">
        <v>832</v>
      </c>
      <c r="C1106" s="1" t="s">
        <v>983</v>
      </c>
      <c r="E1106" s="97" t="s">
        <v>833</v>
      </c>
      <c r="F11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06" s="4">
        <v>39979</v>
      </c>
      <c r="H1106" s="4">
        <v>40039</v>
      </c>
      <c r="I1106" s="80">
        <f>All_2[[#This Row],[Filled]]-All_2[[#This Row],[Vacant]]</f>
        <v>60</v>
      </c>
      <c r="N1106" s="4"/>
      <c r="O1106" s="4"/>
      <c r="P1106" s="80"/>
      <c r="Q1106" s="80"/>
      <c r="R1106" s="80"/>
      <c r="S1106" s="80" t="str">
        <f>IF(All_2[[#This Row],[M.O.Date]]&lt;&gt;"","no","Yes")</f>
        <v>no</v>
      </c>
      <c r="T1106" s="80" t="str">
        <f ca="1">IF(All_2[[#This Row],[Length.of.Stay]]&gt;364,"Yes","no")</f>
        <v>no</v>
      </c>
      <c r="U1106" s="4">
        <v>40178</v>
      </c>
      <c r="V1106" s="80">
        <f ca="1">_xlfn.IFS(All_2[[#This Row],[M.O.Date]] = FALSE,TODAY()-All_2[[#This Row],[Filled]],All_2[[#This Row],[Extant]] = "no",All_2[[#This Row],[M.O.Date]] - All_2[[#This Row],[Filled]])</f>
        <v>139</v>
      </c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>
        <f t="shared" si="34"/>
        <v>2009</v>
      </c>
      <c r="AS1106" s="6">
        <f t="shared" si="35"/>
        <v>8</v>
      </c>
    </row>
    <row r="1107" spans="1:45">
      <c r="A1107" t="s">
        <v>1408</v>
      </c>
      <c r="B1107" t="s">
        <v>37</v>
      </c>
      <c r="C1107" s="1">
        <v>304</v>
      </c>
      <c r="D1107" s="1">
        <v>3210</v>
      </c>
      <c r="E1107" s="97" t="s">
        <v>695</v>
      </c>
      <c r="F11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07" s="4">
        <v>40025</v>
      </c>
      <c r="H1107" s="4">
        <v>40036</v>
      </c>
      <c r="I1107" s="80">
        <f>All_2[[#This Row],[Filled]]-All_2[[#This Row],[Vacant]]</f>
        <v>11</v>
      </c>
      <c r="J1107" t="s">
        <v>144</v>
      </c>
      <c r="K1107" s="89"/>
      <c r="L1107" s="89"/>
      <c r="N1107" s="89"/>
      <c r="O1107" s="89"/>
      <c r="P1107" s="80"/>
      <c r="Q1107" s="80"/>
      <c r="R1107" s="80"/>
      <c r="S1107" s="80" t="str">
        <f>IF(All_2[[#This Row],[M.O.Date]]&lt;&gt;"","no","Yes")</f>
        <v>no</v>
      </c>
      <c r="T1107" s="80" t="str">
        <f ca="1">IF(All_2[[#This Row],[Length.of.Stay]]&gt;364,"Yes","no")</f>
        <v>Yes</v>
      </c>
      <c r="U1107" s="4">
        <v>40847</v>
      </c>
      <c r="V1107" s="80">
        <f ca="1">_xlfn.IFS(All_2[[#This Row],[M.O.Date]] = FALSE,TODAY()-All_2[[#This Row],[Filled]],All_2[[#This Row],[Extant]] = "no",All_2[[#This Row],[M.O.Date]] - All_2[[#This Row],[Filled]])</f>
        <v>811</v>
      </c>
      <c r="W1107" t="s">
        <v>969</v>
      </c>
      <c r="X1107" s="6">
        <v>1</v>
      </c>
      <c r="Y1107" s="6"/>
      <c r="Z1107" s="6"/>
      <c r="AA1107" s="6"/>
      <c r="AB1107" s="6"/>
      <c r="AC1107" s="6">
        <v>1</v>
      </c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>
        <f t="shared" si="34"/>
        <v>2009</v>
      </c>
      <c r="AS1107" s="6">
        <f t="shared" si="35"/>
        <v>8</v>
      </c>
    </row>
    <row r="1108" spans="1:45">
      <c r="A1108" t="s">
        <v>1407</v>
      </c>
      <c r="B1108" t="s">
        <v>37</v>
      </c>
      <c r="C1108" s="1">
        <v>102</v>
      </c>
      <c r="D1108" s="1">
        <v>3210</v>
      </c>
      <c r="E1108" s="97" t="s">
        <v>695</v>
      </c>
      <c r="F11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08" s="4">
        <v>40025</v>
      </c>
      <c r="H1108" s="4">
        <v>40036</v>
      </c>
      <c r="I1108" s="80">
        <f>All_2[[#This Row],[Filled]]-All_2[[#This Row],[Vacant]]</f>
        <v>11</v>
      </c>
      <c r="J1108" t="s">
        <v>144</v>
      </c>
      <c r="K1108" s="89"/>
      <c r="L1108" s="89"/>
      <c r="M1108" s="89"/>
      <c r="N1108" s="89"/>
      <c r="O1108" s="89"/>
      <c r="P1108" s="80"/>
      <c r="Q1108" s="80"/>
      <c r="R1108" s="80"/>
      <c r="S1108" s="80" t="str">
        <f>IF(All_2[[#This Row],[M.O.Date]]&lt;&gt;"","no","Yes")</f>
        <v>no</v>
      </c>
      <c r="T1108" s="80" t="str">
        <f ca="1">IF(All_2[[#This Row],[Length.of.Stay]]&gt;364,"Yes","no")</f>
        <v>no</v>
      </c>
      <c r="U1108" s="4">
        <v>40147</v>
      </c>
      <c r="V1108" s="80">
        <f ca="1">_xlfn.IFS(All_2[[#This Row],[M.O.Date]] = FALSE,TODAY()-All_2[[#This Row],[Filled]],All_2[[#This Row],[Extant]] = "no",All_2[[#This Row],[M.O.Date]] - All_2[[#This Row],[Filled]])</f>
        <v>111</v>
      </c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>
        <f t="shared" si="34"/>
        <v>2009</v>
      </c>
      <c r="AS1108" s="6">
        <f t="shared" si="35"/>
        <v>8</v>
      </c>
    </row>
    <row r="1109" spans="1:45">
      <c r="A1109" t="s">
        <v>1406</v>
      </c>
      <c r="B1109" t="s">
        <v>1151</v>
      </c>
      <c r="C1109" s="1">
        <v>105</v>
      </c>
      <c r="E1109" s="97" t="s">
        <v>718</v>
      </c>
      <c r="F1109" s="80" t="s">
        <v>1150</v>
      </c>
      <c r="G1109" s="4">
        <v>40025</v>
      </c>
      <c r="H1109" s="4">
        <v>40036</v>
      </c>
      <c r="I1109" s="80">
        <f>All_2[[#This Row],[Filled]]-All_2[[#This Row],[Vacant]]</f>
        <v>11</v>
      </c>
      <c r="J1109" t="s">
        <v>144</v>
      </c>
      <c r="P1109" s="80"/>
      <c r="Q1109" s="80"/>
      <c r="R1109" s="80"/>
      <c r="S1109" s="80" t="str">
        <f>IF(All_2[[#This Row],[M.O.Date]]&lt;&gt;"","no","Yes")</f>
        <v>no</v>
      </c>
      <c r="T1109" s="80" t="str">
        <f ca="1">IF(All_2[[#This Row],[Length.of.Stay]]&gt;364,"Yes","no")</f>
        <v>Yes</v>
      </c>
      <c r="U1109" s="4">
        <v>42094</v>
      </c>
      <c r="V1109" s="80">
        <f ca="1">_xlfn.IFS(All_2[[#This Row],[M.O.Date]] = FALSE,TODAY()-All_2[[#This Row],[Filled]],All_2[[#This Row],[Extant]] = "no",All_2[[#This Row],[M.O.Date]] - All_2[[#This Row],[Filled]])</f>
        <v>2058</v>
      </c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>
        <f t="shared" si="34"/>
        <v>2009</v>
      </c>
      <c r="AS1109" s="6">
        <f t="shared" si="35"/>
        <v>8</v>
      </c>
    </row>
    <row r="1110" spans="1:45">
      <c r="A1110" t="s">
        <v>1405</v>
      </c>
      <c r="B1110" t="s">
        <v>37</v>
      </c>
      <c r="C1110" s="1">
        <v>203</v>
      </c>
      <c r="D1110" s="1">
        <v>3210</v>
      </c>
      <c r="E1110" s="97" t="s">
        <v>695</v>
      </c>
      <c r="F11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10" s="4">
        <v>40025</v>
      </c>
      <c r="H1110" s="4">
        <v>40026</v>
      </c>
      <c r="I1110" s="80">
        <f>All_2[[#This Row],[Filled]]-All_2[[#This Row],[Vacant]]</f>
        <v>1</v>
      </c>
      <c r="J1110" t="s">
        <v>144</v>
      </c>
      <c r="K1110" s="89"/>
      <c r="L1110" s="89"/>
      <c r="N1110" s="89"/>
      <c r="O1110" s="89"/>
      <c r="P1110" s="80"/>
      <c r="Q1110" s="80"/>
      <c r="R1110" s="80"/>
      <c r="S1110" s="80" t="str">
        <f>IF(All_2[[#This Row],[M.O.Date]]&lt;&gt;"","no","Yes")</f>
        <v>no</v>
      </c>
      <c r="T1110" s="80" t="str">
        <f ca="1">IF(All_2[[#This Row],[Length.of.Stay]]&gt;364,"Yes","no")</f>
        <v>no</v>
      </c>
      <c r="U1110" s="4">
        <v>40117</v>
      </c>
      <c r="V1110" s="80">
        <f ca="1">_xlfn.IFS(All_2[[#This Row],[M.O.Date]] = FALSE,TODAY()-All_2[[#This Row],[Filled]],All_2[[#This Row],[Extant]] = "no",All_2[[#This Row],[M.O.Date]] - All_2[[#This Row],[Filled]])</f>
        <v>91</v>
      </c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>
        <f t="shared" si="34"/>
        <v>2009</v>
      </c>
      <c r="AS1110" s="6">
        <f t="shared" si="35"/>
        <v>8</v>
      </c>
    </row>
    <row r="1111" spans="1:45">
      <c r="A1111" t="s">
        <v>1404</v>
      </c>
      <c r="B1111" t="s">
        <v>832</v>
      </c>
      <c r="C1111" s="1" t="s">
        <v>947</v>
      </c>
      <c r="E1111" s="97" t="s">
        <v>946</v>
      </c>
      <c r="F11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11" s="4">
        <v>39979</v>
      </c>
      <c r="H1111" s="4">
        <v>40024</v>
      </c>
      <c r="I1111" s="80">
        <f>All_2[[#This Row],[Filled]]-All_2[[#This Row],[Vacant]]</f>
        <v>45</v>
      </c>
      <c r="N1111" s="4"/>
      <c r="O1111" s="4"/>
      <c r="P1111" s="80"/>
      <c r="Q1111" s="80"/>
      <c r="R1111" s="80"/>
      <c r="S1111" s="80" t="str">
        <f>IF(All_2[[#This Row],[M.O.Date]]&lt;&gt;"","no","Yes")</f>
        <v>no</v>
      </c>
      <c r="T1111" s="80" t="str">
        <f ca="1">IF(All_2[[#This Row],[Length.of.Stay]]&gt;364,"Yes","no")</f>
        <v>Yes</v>
      </c>
      <c r="U1111" s="4">
        <v>40413</v>
      </c>
      <c r="V1111" s="80">
        <f ca="1">_xlfn.IFS(All_2[[#This Row],[M.O.Date]] = FALSE,TODAY()-All_2[[#This Row],[Filled]],All_2[[#This Row],[Extant]] = "no",All_2[[#This Row],[M.O.Date]] - All_2[[#This Row],[Filled]])</f>
        <v>389</v>
      </c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>
        <f t="shared" si="34"/>
        <v>2009</v>
      </c>
      <c r="AS1111" s="6">
        <f t="shared" si="35"/>
        <v>7</v>
      </c>
    </row>
    <row r="1112" spans="1:45">
      <c r="A1112" t="s">
        <v>1403</v>
      </c>
      <c r="B1112" t="s">
        <v>830</v>
      </c>
      <c r="C1112" s="1">
        <v>407</v>
      </c>
      <c r="E1112" s="97" t="s">
        <v>144</v>
      </c>
      <c r="F11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12" s="4">
        <v>39979</v>
      </c>
      <c r="H1112" s="4">
        <v>40023</v>
      </c>
      <c r="I1112" s="80">
        <f>All_2[[#This Row],[Filled]]-All_2[[#This Row],[Vacant]]</f>
        <v>44</v>
      </c>
      <c r="J1112" t="s">
        <v>144</v>
      </c>
      <c r="N1112" s="4"/>
      <c r="O1112" s="4"/>
      <c r="P1112" s="80"/>
      <c r="Q1112" s="80"/>
      <c r="R1112" s="80"/>
      <c r="S1112" s="80" t="str">
        <f>IF(All_2[[#This Row],[M.O.Date]]&lt;&gt;"","no","Yes")</f>
        <v>no</v>
      </c>
      <c r="T1112" s="80" t="str">
        <f ca="1">IF(All_2[[#This Row],[Length.of.Stay]]&gt;364,"Yes","no")</f>
        <v>Yes</v>
      </c>
      <c r="U1112" s="4">
        <v>40391</v>
      </c>
      <c r="V1112" s="80">
        <f ca="1">_xlfn.IFS(All_2[[#This Row],[M.O.Date]] = FALSE,TODAY()-All_2[[#This Row],[Filled]],All_2[[#This Row],[Extant]] = "no",All_2[[#This Row],[M.O.Date]] - All_2[[#This Row],[Filled]])</f>
        <v>368</v>
      </c>
      <c r="W1112" t="s">
        <v>980</v>
      </c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>
        <f t="shared" si="34"/>
        <v>2009</v>
      </c>
      <c r="AS1112" s="6">
        <f t="shared" si="35"/>
        <v>7</v>
      </c>
    </row>
    <row r="1113" spans="1:45">
      <c r="A1113" t="s">
        <v>1402</v>
      </c>
      <c r="B1113" t="s">
        <v>37</v>
      </c>
      <c r="C1113" s="1">
        <v>201</v>
      </c>
      <c r="D1113" s="1">
        <v>3210</v>
      </c>
      <c r="E1113" s="97" t="s">
        <v>695</v>
      </c>
      <c r="F11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13" s="4">
        <v>39994</v>
      </c>
      <c r="H1113" s="4">
        <v>40021</v>
      </c>
      <c r="I1113" s="80">
        <f>All_2[[#This Row],[Filled]]-All_2[[#This Row],[Vacant]]</f>
        <v>27</v>
      </c>
      <c r="J1113" t="s">
        <v>144</v>
      </c>
      <c r="K1113" s="89"/>
      <c r="L1113" s="89"/>
      <c r="N1113" s="89"/>
      <c r="O1113" s="89"/>
      <c r="P1113" s="80"/>
      <c r="Q1113" s="80"/>
      <c r="R1113" s="80"/>
      <c r="S1113" s="80" t="str">
        <f>IF(All_2[[#This Row],[M.O.Date]]&lt;&gt;"","no","Yes")</f>
        <v>no</v>
      </c>
      <c r="T1113" s="80" t="str">
        <f ca="1">IF(All_2[[#This Row],[Length.of.Stay]]&gt;364,"Yes","no")</f>
        <v>no</v>
      </c>
      <c r="U1113" s="4">
        <v>40298</v>
      </c>
      <c r="V1113" s="80">
        <f ca="1">_xlfn.IFS(All_2[[#This Row],[M.O.Date]] = FALSE,TODAY()-All_2[[#This Row],[Filled]],All_2[[#This Row],[Extant]] = "no",All_2[[#This Row],[M.O.Date]] - All_2[[#This Row],[Filled]])</f>
        <v>277</v>
      </c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>
        <f t="shared" si="34"/>
        <v>2009</v>
      </c>
      <c r="AS1113" s="6">
        <f t="shared" si="35"/>
        <v>7</v>
      </c>
    </row>
    <row r="1114" spans="1:45">
      <c r="A1114" t="s">
        <v>1401</v>
      </c>
      <c r="B1114" t="s">
        <v>830</v>
      </c>
      <c r="C1114" s="1">
        <v>406</v>
      </c>
      <c r="E1114" s="97" t="s">
        <v>144</v>
      </c>
      <c r="F11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14" s="4">
        <v>39964</v>
      </c>
      <c r="H1114" s="4">
        <v>40014</v>
      </c>
      <c r="I1114" s="80">
        <f>All_2[[#This Row],[Filled]]-All_2[[#This Row],[Vacant]]</f>
        <v>50</v>
      </c>
      <c r="J1114" t="s">
        <v>144</v>
      </c>
      <c r="N1114" s="4"/>
      <c r="O1114" s="4"/>
      <c r="P1114" s="80"/>
      <c r="Q1114" s="80"/>
      <c r="R1114" s="80"/>
      <c r="S1114" s="80" t="str">
        <f>IF(All_2[[#This Row],[M.O.Date]]&lt;&gt;"","no","Yes")</f>
        <v>no</v>
      </c>
      <c r="T1114" s="80" t="str">
        <f ca="1">IF(All_2[[#This Row],[Length.of.Stay]]&gt;364,"Yes","no")</f>
        <v>Yes</v>
      </c>
      <c r="U1114" s="4">
        <v>41121</v>
      </c>
      <c r="V1114" s="80">
        <f ca="1">_xlfn.IFS(All_2[[#This Row],[M.O.Date]] = FALSE,TODAY()-All_2[[#This Row],[Filled]],All_2[[#This Row],[Extant]] = "no",All_2[[#This Row],[M.O.Date]] - All_2[[#This Row],[Filled]])</f>
        <v>1107</v>
      </c>
      <c r="W1114" t="s">
        <v>980</v>
      </c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>
        <f t="shared" si="34"/>
        <v>2009</v>
      </c>
      <c r="AS1114" s="6">
        <f t="shared" si="35"/>
        <v>7</v>
      </c>
    </row>
    <row r="1115" spans="1:45">
      <c r="A1115" t="s">
        <v>1400</v>
      </c>
      <c r="B1115" t="s">
        <v>26</v>
      </c>
      <c r="C1115" s="1">
        <v>117</v>
      </c>
      <c r="E1115" s="97" t="s">
        <v>966</v>
      </c>
      <c r="F11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15" s="4">
        <v>39933</v>
      </c>
      <c r="H1115" s="4">
        <v>40009</v>
      </c>
      <c r="I1115" s="80">
        <f>All_2[[#This Row],[Filled]]-All_2[[#This Row],[Vacant]]</f>
        <v>76</v>
      </c>
      <c r="J1115" t="s">
        <v>144</v>
      </c>
      <c r="P1115" s="80"/>
      <c r="Q1115" s="80"/>
      <c r="R1115" s="80"/>
      <c r="S1115" s="80" t="str">
        <f>IF(All_2[[#This Row],[M.O.Date]]&lt;&gt;"","no","Yes")</f>
        <v>no</v>
      </c>
      <c r="T1115" s="80" t="str">
        <f ca="1">IF(All_2[[#This Row],[Length.of.Stay]]&gt;364,"Yes","no")</f>
        <v>no</v>
      </c>
      <c r="U1115" s="4">
        <v>40268</v>
      </c>
      <c r="V1115" s="80">
        <f ca="1">_xlfn.IFS(All_2[[#This Row],[M.O.Date]] = FALSE,TODAY()-All_2[[#This Row],[Filled]],All_2[[#This Row],[Extant]] = "no",All_2[[#This Row],[M.O.Date]] - All_2[[#This Row],[Filled]])</f>
        <v>259</v>
      </c>
      <c r="W1115" t="s">
        <v>971</v>
      </c>
      <c r="X1115" s="6"/>
      <c r="Y1115" s="6">
        <v>1</v>
      </c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>
        <f t="shared" si="34"/>
        <v>2009</v>
      </c>
      <c r="AS1115" s="6">
        <f t="shared" si="35"/>
        <v>7</v>
      </c>
    </row>
    <row r="1116" spans="1:45">
      <c r="A1116" t="s">
        <v>1399</v>
      </c>
      <c r="B1116" t="s">
        <v>821</v>
      </c>
      <c r="C1116" s="1">
        <v>1503</v>
      </c>
      <c r="E1116" s="97" t="s">
        <v>833</v>
      </c>
      <c r="F11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16" s="4"/>
      <c r="H1116" s="4">
        <v>40008</v>
      </c>
      <c r="I1116" s="80"/>
      <c r="K1116" s="89"/>
      <c r="L1116" s="89"/>
      <c r="N1116" s="4"/>
      <c r="O1116" s="4"/>
      <c r="P1116" s="80"/>
      <c r="Q1116" s="80"/>
      <c r="R1116" s="80"/>
      <c r="S1116" s="80" t="str">
        <f>IF(All_2[[#This Row],[M.O.Date]]&lt;&gt;"","no","Yes")</f>
        <v>no</v>
      </c>
      <c r="T1116" s="80" t="str">
        <f ca="1">IF(All_2[[#This Row],[Length.of.Stay]]&gt;364,"Yes","no")</f>
        <v>Yes</v>
      </c>
      <c r="U1116" s="4">
        <v>40574</v>
      </c>
      <c r="V1116" s="80">
        <f ca="1">_xlfn.IFS(All_2[[#This Row],[M.O.Date]] = FALSE,TODAY()-All_2[[#This Row],[Filled]],All_2[[#This Row],[Extant]] = "no",All_2[[#This Row],[M.O.Date]] - All_2[[#This Row],[Filled]])</f>
        <v>566</v>
      </c>
      <c r="W1116" t="s">
        <v>980</v>
      </c>
      <c r="X1116" s="6"/>
      <c r="Y1116" s="6"/>
      <c r="Z1116" s="6"/>
      <c r="AA1116" s="6"/>
      <c r="AB1116" s="6"/>
      <c r="AC1116" s="6"/>
      <c r="AD1116" s="6"/>
      <c r="AE1116" s="6"/>
      <c r="AF1116" s="6">
        <v>1</v>
      </c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>
        <f t="shared" si="34"/>
        <v>2009</v>
      </c>
      <c r="AS1116" s="6">
        <f t="shared" si="35"/>
        <v>7</v>
      </c>
    </row>
    <row r="1117" spans="1:45">
      <c r="A1117" t="s">
        <v>1398</v>
      </c>
      <c r="B1117" t="s">
        <v>993</v>
      </c>
      <c r="C1117" s="1">
        <v>202</v>
      </c>
      <c r="E1117" s="97" t="s">
        <v>144</v>
      </c>
      <c r="F11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17" s="4">
        <v>39965</v>
      </c>
      <c r="H1117" s="4">
        <v>40004</v>
      </c>
      <c r="I1117" s="80">
        <f>All_2[[#This Row],[Filled]]-All_2[[#This Row],[Vacant]]</f>
        <v>39</v>
      </c>
      <c r="J1117" t="s">
        <v>144</v>
      </c>
      <c r="M1117" s="89"/>
      <c r="N1117" s="4"/>
      <c r="O1117" s="4"/>
      <c r="P1117" s="80"/>
      <c r="Q1117" s="80"/>
      <c r="R1117" s="80"/>
      <c r="S1117" s="80" t="str">
        <f>IF(All_2[[#This Row],[M.O.Date]]&lt;&gt;"","no","Yes")</f>
        <v>no</v>
      </c>
      <c r="T1117" s="80" t="str">
        <f ca="1">IF(All_2[[#This Row],[Length.of.Stay]]&gt;364,"Yes","no")</f>
        <v>no</v>
      </c>
      <c r="U1117" s="4">
        <v>40237</v>
      </c>
      <c r="V1117" s="80">
        <f ca="1">_xlfn.IFS(All_2[[#This Row],[M.O.Date]] = FALSE,TODAY()-All_2[[#This Row],[Filled]],All_2[[#This Row],[Extant]] = "no",All_2[[#This Row],[M.O.Date]] - All_2[[#This Row],[Filled]])</f>
        <v>233</v>
      </c>
      <c r="W1117" t="s">
        <v>971</v>
      </c>
      <c r="X1117" s="6"/>
      <c r="Y1117" s="6">
        <v>1</v>
      </c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>
        <f t="shared" si="34"/>
        <v>2009</v>
      </c>
      <c r="AS1117" s="6">
        <f t="shared" si="35"/>
        <v>7</v>
      </c>
    </row>
    <row r="1118" spans="1:45">
      <c r="A1118" t="s">
        <v>1397</v>
      </c>
      <c r="B1118" t="s">
        <v>37</v>
      </c>
      <c r="C1118" s="1">
        <v>306</v>
      </c>
      <c r="D1118" s="1">
        <v>3210</v>
      </c>
      <c r="E1118" s="97" t="s">
        <v>695</v>
      </c>
      <c r="F11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18" s="4">
        <v>39994</v>
      </c>
      <c r="I1118" s="80"/>
      <c r="J1118" t="s">
        <v>144</v>
      </c>
      <c r="K1118" s="89"/>
      <c r="L1118" s="89"/>
      <c r="N1118" s="89"/>
      <c r="O1118" s="89"/>
      <c r="P1118" s="80"/>
      <c r="Q1118" s="80"/>
      <c r="R1118" s="80"/>
      <c r="S1118" s="80" t="str">
        <f>IF(All_2[[#This Row],[M.O.Date]]&lt;&gt;"","no","Yes")</f>
        <v>no</v>
      </c>
      <c r="T1118" s="80" t="str">
        <f ca="1">IF(All_2[[#This Row],[Length.of.Stay]]&gt;364,"Yes","no")</f>
        <v>Yes</v>
      </c>
      <c r="U1118" s="4">
        <v>40482</v>
      </c>
      <c r="V1118" s="80">
        <f ca="1">_xlfn.IFS(All_2[[#This Row],[M.O.Date]] = FALSE,TODAY()-All_2[[#This Row],[Filled]],All_2[[#This Row],[Extant]] = "no",All_2[[#This Row],[M.O.Date]] - All_2[[#This Row],[Filled]])</f>
        <v>488</v>
      </c>
      <c r="W1118" t="s">
        <v>969</v>
      </c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>
        <f t="shared" si="34"/>
        <v>2009</v>
      </c>
      <c r="AS1118" s="6">
        <f t="shared" si="35"/>
        <v>6</v>
      </c>
    </row>
    <row r="1119" spans="1:45">
      <c r="A1119" t="s">
        <v>1396</v>
      </c>
      <c r="B1119" t="s">
        <v>37</v>
      </c>
      <c r="C1119" s="1">
        <v>103</v>
      </c>
      <c r="D1119" s="1">
        <v>3210</v>
      </c>
      <c r="E1119" s="97" t="s">
        <v>695</v>
      </c>
      <c r="F11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19" s="4">
        <v>39994</v>
      </c>
      <c r="I1119" s="80"/>
      <c r="J1119" t="s">
        <v>144</v>
      </c>
      <c r="K1119" s="89"/>
      <c r="L1119" s="89"/>
      <c r="N1119" s="89"/>
      <c r="O1119" s="89"/>
      <c r="P1119" s="80"/>
      <c r="Q1119" s="80"/>
      <c r="R1119" s="80"/>
      <c r="S1119" s="80" t="str">
        <f>IF(All_2[[#This Row],[M.O.Date]]&lt;&gt;"","no","Yes")</f>
        <v>no</v>
      </c>
      <c r="T1119" s="80" t="str">
        <f ca="1">IF(All_2[[#This Row],[Length.of.Stay]]&gt;364,"Yes","no")</f>
        <v>Yes</v>
      </c>
      <c r="U1119" s="4">
        <v>40451</v>
      </c>
      <c r="V1119" s="80">
        <f ca="1">_xlfn.IFS(All_2[[#This Row],[M.O.Date]] = FALSE,TODAY()-All_2[[#This Row],[Filled]],All_2[[#This Row],[Extant]] = "no",All_2[[#This Row],[M.O.Date]] - All_2[[#This Row],[Filled]])</f>
        <v>457</v>
      </c>
      <c r="W1119" t="s">
        <v>969</v>
      </c>
      <c r="X1119" s="6">
        <v>1</v>
      </c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>
        <f t="shared" si="34"/>
        <v>2009</v>
      </c>
      <c r="AS1119" s="6">
        <f t="shared" si="35"/>
        <v>6</v>
      </c>
    </row>
    <row r="1120" spans="1:45">
      <c r="A1120" t="s">
        <v>1395</v>
      </c>
      <c r="B1120" t="s">
        <v>37</v>
      </c>
      <c r="C1120" s="1">
        <v>301</v>
      </c>
      <c r="D1120" s="1">
        <v>3210</v>
      </c>
      <c r="E1120" s="97" t="s">
        <v>695</v>
      </c>
      <c r="F11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20" s="4">
        <v>39994</v>
      </c>
      <c r="I1120" s="80"/>
      <c r="J1120" t="s">
        <v>144</v>
      </c>
      <c r="K1120" s="89"/>
      <c r="L1120" s="89"/>
      <c r="N1120" s="89"/>
      <c r="O1120" s="89"/>
      <c r="P1120" s="80"/>
      <c r="Q1120" s="80"/>
      <c r="R1120" s="80"/>
      <c r="S1120" s="80" t="str">
        <f>IF(All_2[[#This Row],[M.O.Date]]&lt;&gt;"","no","Yes")</f>
        <v>no</v>
      </c>
      <c r="T1120" s="80" t="str">
        <f ca="1">IF(All_2[[#This Row],[Length.of.Stay]]&gt;364,"Yes","no")</f>
        <v>no</v>
      </c>
      <c r="U1120" s="4">
        <v>40077</v>
      </c>
      <c r="V1120" s="80">
        <f ca="1">_xlfn.IFS(All_2[[#This Row],[M.O.Date]] = FALSE,TODAY()-All_2[[#This Row],[Filled]],All_2[[#This Row],[Extant]] = "no",All_2[[#This Row],[M.O.Date]] - All_2[[#This Row],[Filled]])</f>
        <v>83</v>
      </c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>
        <f t="shared" si="34"/>
        <v>2009</v>
      </c>
      <c r="AS1120" s="6">
        <f t="shared" si="35"/>
        <v>6</v>
      </c>
    </row>
    <row r="1121" spans="1:45">
      <c r="A1121" t="s">
        <v>1221</v>
      </c>
      <c r="B1121" t="s">
        <v>832</v>
      </c>
      <c r="C1121" s="1" t="s">
        <v>949</v>
      </c>
      <c r="E1121" s="97" t="s">
        <v>833</v>
      </c>
      <c r="F11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21" s="4">
        <v>39829</v>
      </c>
      <c r="H1121" s="4">
        <v>39988</v>
      </c>
      <c r="I1121" s="80">
        <f>All_2[[#This Row],[Filled]]-All_2[[#This Row],[Vacant]]</f>
        <v>159</v>
      </c>
      <c r="J1121" t="s">
        <v>1033</v>
      </c>
      <c r="K1121" t="s">
        <v>1032</v>
      </c>
      <c r="N1121" s="4"/>
      <c r="O1121" s="4"/>
      <c r="P1121" s="80"/>
      <c r="Q1121" s="80"/>
      <c r="R1121" s="80"/>
      <c r="S1121" s="80" t="str">
        <f>IF(All_2[[#This Row],[M.O.Date]]&lt;&gt;"","no","Yes")</f>
        <v>no</v>
      </c>
      <c r="T1121" s="80" t="str">
        <f ca="1">IF(All_2[[#This Row],[Length.of.Stay]]&gt;364,"Yes","no")</f>
        <v>no</v>
      </c>
      <c r="U1121" s="4">
        <v>40117</v>
      </c>
      <c r="V1121" s="80">
        <f ca="1">_xlfn.IFS(All_2[[#This Row],[M.O.Date]] = FALSE,TODAY()-All_2[[#This Row],[Filled]],All_2[[#This Row],[Extant]] = "no",All_2[[#This Row],[M.O.Date]] - All_2[[#This Row],[Filled]])</f>
        <v>129</v>
      </c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>
        <f t="shared" si="34"/>
        <v>2009</v>
      </c>
      <c r="AS1121" s="6">
        <f t="shared" si="35"/>
        <v>6</v>
      </c>
    </row>
    <row r="1122" spans="1:45">
      <c r="A1122" t="s">
        <v>1394</v>
      </c>
      <c r="B1122" t="s">
        <v>26</v>
      </c>
      <c r="C1122" s="1">
        <v>302</v>
      </c>
      <c r="E1122" s="97" t="s">
        <v>966</v>
      </c>
      <c r="F11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22" s="4">
        <v>39964</v>
      </c>
      <c r="H1122" s="4">
        <v>39979</v>
      </c>
      <c r="I1122" s="80">
        <f>All_2[[#This Row],[Filled]]-All_2[[#This Row],[Vacant]]</f>
        <v>15</v>
      </c>
      <c r="J1122" t="s">
        <v>144</v>
      </c>
      <c r="P1122" s="80"/>
      <c r="Q1122" s="80"/>
      <c r="R1122" s="80"/>
      <c r="S1122" s="80" t="str">
        <f>IF(All_2[[#This Row],[M.O.Date]]&lt;&gt;"","no","Yes")</f>
        <v>no</v>
      </c>
      <c r="T1122" s="80" t="str">
        <f ca="1">IF(All_2[[#This Row],[Length.of.Stay]]&gt;364,"Yes","no")</f>
        <v>Yes</v>
      </c>
      <c r="U1122" s="4">
        <v>43039</v>
      </c>
      <c r="V1122" s="80">
        <f ca="1">_xlfn.IFS(All_2[[#This Row],[M.O.Date]] = FALSE,TODAY()-All_2[[#This Row],[Filled]],All_2[[#This Row],[Extant]] = "no",All_2[[#This Row],[M.O.Date]] - All_2[[#This Row],[Filled]])</f>
        <v>3060</v>
      </c>
      <c r="W1122" t="s">
        <v>1123</v>
      </c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>
        <f t="shared" si="34"/>
        <v>2009</v>
      </c>
      <c r="AS1122" s="6">
        <f t="shared" si="35"/>
        <v>6</v>
      </c>
    </row>
    <row r="1123" spans="1:45">
      <c r="A1123" t="s">
        <v>1190</v>
      </c>
      <c r="B1123" t="s">
        <v>832</v>
      </c>
      <c r="C1123" s="1" t="s">
        <v>959</v>
      </c>
      <c r="E1123" s="97" t="s">
        <v>718</v>
      </c>
      <c r="F11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23" s="4">
        <v>39851</v>
      </c>
      <c r="H1123" s="4">
        <v>39979</v>
      </c>
      <c r="I1123" s="80">
        <f>All_2[[#This Row],[Filled]]-All_2[[#This Row],[Vacant]]</f>
        <v>128</v>
      </c>
      <c r="N1123" s="4"/>
      <c r="O1123" s="4"/>
      <c r="P1123" s="80"/>
      <c r="Q1123" s="80"/>
      <c r="R1123" s="80"/>
      <c r="S1123" s="80" t="str">
        <f>IF(All_2[[#This Row],[M.O.Date]]&lt;&gt;"","no","Yes")</f>
        <v>no</v>
      </c>
      <c r="T1123" s="80" t="str">
        <f ca="1">IF(All_2[[#This Row],[Length.of.Stay]]&gt;364,"Yes","no")</f>
        <v>Yes</v>
      </c>
      <c r="U1123" s="4">
        <v>40786</v>
      </c>
      <c r="V1123" s="80">
        <f ca="1">_xlfn.IFS(All_2[[#This Row],[M.O.Date]] = FALSE,TODAY()-All_2[[#This Row],[Filled]],All_2[[#This Row],[Extant]] = "no",All_2[[#This Row],[M.O.Date]] - All_2[[#This Row],[Filled]])</f>
        <v>807</v>
      </c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>
        <f t="shared" si="34"/>
        <v>2009</v>
      </c>
      <c r="AS1123" s="6">
        <f t="shared" si="35"/>
        <v>6</v>
      </c>
    </row>
    <row r="1124" spans="1:45">
      <c r="A1124" t="s">
        <v>1393</v>
      </c>
      <c r="B1124" t="s">
        <v>832</v>
      </c>
      <c r="C1124" s="1" t="s">
        <v>986</v>
      </c>
      <c r="E1124" s="97" t="s">
        <v>718</v>
      </c>
      <c r="F11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24" s="4">
        <v>39903</v>
      </c>
      <c r="H1124" s="4">
        <v>39979</v>
      </c>
      <c r="I1124" s="80">
        <f>All_2[[#This Row],[Filled]]-All_2[[#This Row],[Vacant]]</f>
        <v>76</v>
      </c>
      <c r="N1124" s="4"/>
      <c r="O1124" s="4"/>
      <c r="P1124" s="80"/>
      <c r="Q1124" s="80"/>
      <c r="R1124" s="80"/>
      <c r="S1124" s="80" t="str">
        <f>IF(All_2[[#This Row],[M.O.Date]]&lt;&gt;"","no","Yes")</f>
        <v>no</v>
      </c>
      <c r="T1124" s="80" t="str">
        <f ca="1">IF(All_2[[#This Row],[Length.of.Stay]]&gt;364,"Yes","no")</f>
        <v>Yes</v>
      </c>
      <c r="U1124" s="4">
        <v>40452</v>
      </c>
      <c r="V1124" s="80">
        <f ca="1">_xlfn.IFS(All_2[[#This Row],[M.O.Date]] = FALSE,TODAY()-All_2[[#This Row],[Filled]],All_2[[#This Row],[Extant]] = "no",All_2[[#This Row],[M.O.Date]] - All_2[[#This Row],[Filled]])</f>
        <v>473</v>
      </c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>
        <f t="shared" si="34"/>
        <v>2009</v>
      </c>
      <c r="AS1124" s="6">
        <f t="shared" si="35"/>
        <v>6</v>
      </c>
    </row>
    <row r="1125" spans="1:45">
      <c r="A1125" t="s">
        <v>1392</v>
      </c>
      <c r="B1125" t="s">
        <v>26</v>
      </c>
      <c r="C1125" s="1">
        <v>109</v>
      </c>
      <c r="E1125" s="97" t="s">
        <v>966</v>
      </c>
      <c r="F11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25" s="4">
        <v>39918</v>
      </c>
      <c r="H1125" s="4">
        <v>39965</v>
      </c>
      <c r="I1125" s="80">
        <f>All_2[[#This Row],[Filled]]-All_2[[#This Row],[Vacant]]</f>
        <v>47</v>
      </c>
      <c r="J1125" t="s">
        <v>144</v>
      </c>
      <c r="P1125" s="80"/>
      <c r="Q1125" s="80"/>
      <c r="R1125" s="80"/>
      <c r="S1125" s="80" t="str">
        <f>IF(All_2[[#This Row],[M.O.Date]]&lt;&gt;"","no","Yes")</f>
        <v>no</v>
      </c>
      <c r="T1125" s="80" t="str">
        <f ca="1">IF(All_2[[#This Row],[Length.of.Stay]]&gt;364,"Yes","no")</f>
        <v>Yes</v>
      </c>
      <c r="U1125" s="4">
        <v>41029</v>
      </c>
      <c r="V1125" s="80">
        <f ca="1">_xlfn.IFS(All_2[[#This Row],[M.O.Date]] = FALSE,TODAY()-All_2[[#This Row],[Filled]],All_2[[#This Row],[Extant]] = "no",All_2[[#This Row],[M.O.Date]] - All_2[[#This Row],[Filled]])</f>
        <v>1064</v>
      </c>
      <c r="W1125" t="s">
        <v>980</v>
      </c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>
        <f t="shared" si="34"/>
        <v>2009</v>
      </c>
      <c r="AS1125" s="6">
        <f t="shared" si="35"/>
        <v>6</v>
      </c>
    </row>
    <row r="1126" spans="1:45">
      <c r="A1126" t="s">
        <v>1391</v>
      </c>
      <c r="B1126" t="s">
        <v>26</v>
      </c>
      <c r="C1126" s="1">
        <v>318</v>
      </c>
      <c r="E1126" s="97" t="s">
        <v>966</v>
      </c>
      <c r="F11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26" s="4">
        <v>39933</v>
      </c>
      <c r="H1126" s="4">
        <v>39965</v>
      </c>
      <c r="I1126" s="80">
        <f>All_2[[#This Row],[Filled]]-All_2[[#This Row],[Vacant]]</f>
        <v>32</v>
      </c>
      <c r="J1126" t="s">
        <v>144</v>
      </c>
      <c r="P1126" s="80"/>
      <c r="Q1126" s="80"/>
      <c r="R1126" s="80"/>
      <c r="S1126" s="80" t="str">
        <f>IF(All_2[[#This Row],[M.O.Date]]&lt;&gt;"","no","Yes")</f>
        <v>no</v>
      </c>
      <c r="T1126" s="80" t="str">
        <f ca="1">IF(All_2[[#This Row],[Length.of.Stay]]&gt;364,"Yes","no")</f>
        <v>Yes</v>
      </c>
      <c r="U1126" s="4">
        <v>40390</v>
      </c>
      <c r="V1126" s="80">
        <f ca="1">_xlfn.IFS(All_2[[#This Row],[M.O.Date]] = FALSE,TODAY()-All_2[[#This Row],[Filled]],All_2[[#This Row],[Extant]] = "no",All_2[[#This Row],[M.O.Date]] - All_2[[#This Row],[Filled]])</f>
        <v>425</v>
      </c>
      <c r="W1126" t="s">
        <v>980</v>
      </c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>
        <f t="shared" si="34"/>
        <v>2009</v>
      </c>
      <c r="AS1126" s="6">
        <f t="shared" si="35"/>
        <v>6</v>
      </c>
    </row>
    <row r="1127" spans="1:45">
      <c r="A1127" t="s">
        <v>1390</v>
      </c>
      <c r="B1127" t="s">
        <v>26</v>
      </c>
      <c r="C1127" s="1">
        <v>102</v>
      </c>
      <c r="E1127" s="97" t="s">
        <v>966</v>
      </c>
      <c r="F11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27" s="4">
        <v>39933</v>
      </c>
      <c r="H1127" s="4">
        <v>39965</v>
      </c>
      <c r="I1127" s="80">
        <f>All_2[[#This Row],[Filled]]-All_2[[#This Row],[Vacant]]</f>
        <v>32</v>
      </c>
      <c r="J1127" t="s">
        <v>144</v>
      </c>
      <c r="P1127" s="80"/>
      <c r="Q1127" s="80"/>
      <c r="R1127" s="80"/>
      <c r="S1127" s="80" t="str">
        <f>IF(All_2[[#This Row],[M.O.Date]]&lt;&gt;"","no","Yes")</f>
        <v>no</v>
      </c>
      <c r="T1127" s="80" t="str">
        <f ca="1">IF(All_2[[#This Row],[Length.of.Stay]]&gt;364,"Yes","no")</f>
        <v>no</v>
      </c>
      <c r="U1127" s="4">
        <v>40032</v>
      </c>
      <c r="V1127" s="80">
        <f ca="1">_xlfn.IFS(All_2[[#This Row],[M.O.Date]] = FALSE,TODAY()-All_2[[#This Row],[Filled]],All_2[[#This Row],[Extant]] = "no",All_2[[#This Row],[M.O.Date]] - All_2[[#This Row],[Filled]])</f>
        <v>67</v>
      </c>
      <c r="W1127" t="s">
        <v>971</v>
      </c>
      <c r="X1127" s="6"/>
      <c r="Y1127" s="6">
        <v>1</v>
      </c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>
        <f t="shared" si="34"/>
        <v>2009</v>
      </c>
      <c r="AS1127" s="6">
        <f t="shared" si="35"/>
        <v>6</v>
      </c>
    </row>
    <row r="1128" spans="1:45">
      <c r="A1128" t="s">
        <v>1389</v>
      </c>
      <c r="B1128" t="s">
        <v>830</v>
      </c>
      <c r="C1128" s="1">
        <v>403</v>
      </c>
      <c r="E1128" s="97" t="s">
        <v>144</v>
      </c>
      <c r="F11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28" s="4">
        <v>39903</v>
      </c>
      <c r="H1128" s="4">
        <v>39952</v>
      </c>
      <c r="I1128" s="80">
        <f>All_2[[#This Row],[Filled]]-All_2[[#This Row],[Vacant]]</f>
        <v>49</v>
      </c>
      <c r="J1128" t="s">
        <v>144</v>
      </c>
      <c r="N1128" s="4"/>
      <c r="O1128" s="4"/>
      <c r="P1128" s="80"/>
      <c r="Q1128" s="80"/>
      <c r="R1128" s="80"/>
      <c r="S1128" s="80" t="str">
        <f>IF(All_2[[#This Row],[M.O.Date]]&lt;&gt;"","no","Yes")</f>
        <v>no</v>
      </c>
      <c r="T1128" s="80" t="str">
        <f ca="1">IF(All_2[[#This Row],[Length.of.Stay]]&gt;364,"Yes","no")</f>
        <v>Yes</v>
      </c>
      <c r="U1128" s="4">
        <v>40939</v>
      </c>
      <c r="V1128" s="80">
        <f ca="1">_xlfn.IFS(All_2[[#This Row],[M.O.Date]] = FALSE,TODAY()-All_2[[#This Row],[Filled]],All_2[[#This Row],[Extant]] = "no",All_2[[#This Row],[M.O.Date]] - All_2[[#This Row],[Filled]])</f>
        <v>987</v>
      </c>
      <c r="W1128" t="s">
        <v>980</v>
      </c>
      <c r="X1128" s="6"/>
      <c r="Y1128" s="6"/>
      <c r="Z1128" s="6"/>
      <c r="AA1128" s="6"/>
      <c r="AB1128" s="6"/>
      <c r="AC1128" s="6"/>
      <c r="AD1128" s="6"/>
      <c r="AE1128" s="6"/>
      <c r="AF1128" s="6">
        <v>1</v>
      </c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>
        <f t="shared" si="34"/>
        <v>2009</v>
      </c>
      <c r="AS1128" s="6">
        <f t="shared" si="35"/>
        <v>5</v>
      </c>
    </row>
    <row r="1129" spans="1:45">
      <c r="A1129" t="s">
        <v>1388</v>
      </c>
      <c r="B1129" t="s">
        <v>37</v>
      </c>
      <c r="C1129" s="1">
        <v>208</v>
      </c>
      <c r="D1129" s="1">
        <v>3210</v>
      </c>
      <c r="E1129" s="97" t="s">
        <v>695</v>
      </c>
      <c r="F11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29" s="4">
        <v>39948</v>
      </c>
      <c r="I1129" s="80"/>
      <c r="J1129" t="s">
        <v>144</v>
      </c>
      <c r="K1129" s="89"/>
      <c r="L1129" s="89"/>
      <c r="N1129" s="89"/>
      <c r="O1129" s="89"/>
      <c r="P1129" s="80"/>
      <c r="Q1129" s="80"/>
      <c r="R1129" s="80"/>
      <c r="S1129" s="80" t="str">
        <f>IF(All_2[[#This Row],[M.O.Date]]&lt;&gt;"","no","Yes")</f>
        <v>no</v>
      </c>
      <c r="T1129" s="80" t="str">
        <f ca="1">IF(All_2[[#This Row],[Length.of.Stay]]&gt;364,"Yes","no")</f>
        <v>no</v>
      </c>
      <c r="U1129" s="4">
        <v>40098</v>
      </c>
      <c r="V1129" s="80">
        <f ca="1">_xlfn.IFS(All_2[[#This Row],[M.O.Date]] = FALSE,TODAY()-All_2[[#This Row],[Filled]],All_2[[#This Row],[Extant]] = "no",All_2[[#This Row],[M.O.Date]] - All_2[[#This Row],[Filled]])</f>
        <v>150</v>
      </c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>
        <f t="shared" si="34"/>
        <v>2009</v>
      </c>
      <c r="AS1129" s="6">
        <f t="shared" si="35"/>
        <v>5</v>
      </c>
    </row>
    <row r="1130" spans="1:45">
      <c r="A1130" t="s">
        <v>1387</v>
      </c>
      <c r="B1130" t="s">
        <v>37</v>
      </c>
      <c r="C1130" s="1">
        <v>308</v>
      </c>
      <c r="D1130" s="1">
        <v>3210</v>
      </c>
      <c r="E1130" s="97" t="s">
        <v>695</v>
      </c>
      <c r="F11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30" s="4">
        <v>39948</v>
      </c>
      <c r="I1130" s="80"/>
      <c r="J1130" t="s">
        <v>144</v>
      </c>
      <c r="K1130" s="89"/>
      <c r="L1130" s="89"/>
      <c r="N1130" s="89"/>
      <c r="O1130" s="89"/>
      <c r="P1130" s="80"/>
      <c r="Q1130" s="80"/>
      <c r="R1130" s="80"/>
      <c r="S1130" s="80" t="str">
        <f>IF(All_2[[#This Row],[M.O.Date]]&lt;&gt;"","no","Yes")</f>
        <v>no</v>
      </c>
      <c r="T1130" s="80" t="str">
        <f ca="1">IF(All_2[[#This Row],[Length.of.Stay]]&gt;364,"Yes","no")</f>
        <v>no</v>
      </c>
      <c r="U1130" s="4">
        <v>40077</v>
      </c>
      <c r="V1130" s="80">
        <f ca="1">_xlfn.IFS(All_2[[#This Row],[M.O.Date]] = FALSE,TODAY()-All_2[[#This Row],[Filled]],All_2[[#This Row],[Extant]] = "no",All_2[[#This Row],[M.O.Date]] - All_2[[#This Row],[Filled]])</f>
        <v>129</v>
      </c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>
        <f t="shared" si="34"/>
        <v>2009</v>
      </c>
      <c r="AS1130" s="6">
        <f t="shared" si="35"/>
        <v>5</v>
      </c>
    </row>
    <row r="1131" spans="1:45">
      <c r="A1131" t="s">
        <v>1386</v>
      </c>
      <c r="B1131" t="s">
        <v>37</v>
      </c>
      <c r="C1131" s="1">
        <v>205</v>
      </c>
      <c r="D1131" s="1">
        <v>3210</v>
      </c>
      <c r="E1131" s="97" t="s">
        <v>695</v>
      </c>
      <c r="F11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31" s="4">
        <v>39948</v>
      </c>
      <c r="I1131" s="80"/>
      <c r="J1131" t="s">
        <v>144</v>
      </c>
      <c r="K1131" s="89"/>
      <c r="L1131" s="89"/>
      <c r="N1131" s="89"/>
      <c r="O1131" s="89"/>
      <c r="P1131" s="80"/>
      <c r="Q1131" s="80"/>
      <c r="R1131" s="80"/>
      <c r="S1131" s="80" t="str">
        <f>IF(All_2[[#This Row],[M.O.Date]]&lt;&gt;"","no","Yes")</f>
        <v>no</v>
      </c>
      <c r="T1131" s="80" t="str">
        <f ca="1">IF(All_2[[#This Row],[Length.of.Stay]]&gt;364,"Yes","no")</f>
        <v>no</v>
      </c>
      <c r="U1131" s="4">
        <v>40025</v>
      </c>
      <c r="V1131" s="80">
        <f ca="1">_xlfn.IFS(All_2[[#This Row],[M.O.Date]] = FALSE,TODAY()-All_2[[#This Row],[Filled]],All_2[[#This Row],[Extant]] = "no",All_2[[#This Row],[M.O.Date]] - All_2[[#This Row],[Filled]])</f>
        <v>77</v>
      </c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>
        <f t="shared" si="34"/>
        <v>2009</v>
      </c>
      <c r="AS1131" s="6">
        <f t="shared" si="35"/>
        <v>5</v>
      </c>
    </row>
    <row r="1132" spans="1:45">
      <c r="A1132" t="s">
        <v>1385</v>
      </c>
      <c r="B1132" t="s">
        <v>37</v>
      </c>
      <c r="C1132" s="1">
        <v>304</v>
      </c>
      <c r="D1132" s="1">
        <v>3210</v>
      </c>
      <c r="E1132" s="97" t="s">
        <v>695</v>
      </c>
      <c r="F11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32" s="4">
        <v>39948</v>
      </c>
      <c r="I1132" s="80"/>
      <c r="J1132" t="s">
        <v>144</v>
      </c>
      <c r="K1132" s="89"/>
      <c r="L1132" s="89"/>
      <c r="N1132" s="89"/>
      <c r="O1132" s="89"/>
      <c r="P1132" s="80"/>
      <c r="Q1132" s="80"/>
      <c r="R1132" s="80"/>
      <c r="S1132" s="80" t="str">
        <f>IF(All_2[[#This Row],[M.O.Date]]&lt;&gt;"","no","Yes")</f>
        <v>no</v>
      </c>
      <c r="T1132" s="80" t="str">
        <f ca="1">IF(All_2[[#This Row],[Length.of.Stay]]&gt;364,"Yes","no")</f>
        <v>no</v>
      </c>
      <c r="U1132" s="4">
        <v>40025</v>
      </c>
      <c r="V1132" s="80">
        <f ca="1">_xlfn.IFS(All_2[[#This Row],[M.O.Date]] = FALSE,TODAY()-All_2[[#This Row],[Filled]],All_2[[#This Row],[Extant]] = "no",All_2[[#This Row],[M.O.Date]] - All_2[[#This Row],[Filled]])</f>
        <v>77</v>
      </c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>
        <f t="shared" si="34"/>
        <v>2009</v>
      </c>
      <c r="AS1132" s="6">
        <f t="shared" si="35"/>
        <v>5</v>
      </c>
    </row>
    <row r="1133" spans="1:45">
      <c r="A1133" t="s">
        <v>1384</v>
      </c>
      <c r="B1133" t="s">
        <v>37</v>
      </c>
      <c r="C1133" s="1">
        <v>305</v>
      </c>
      <c r="D1133" s="1">
        <v>3210</v>
      </c>
      <c r="E1133" s="97" t="s">
        <v>695</v>
      </c>
      <c r="F11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33" s="4">
        <v>39948</v>
      </c>
      <c r="I1133" s="80"/>
      <c r="J1133" t="s">
        <v>144</v>
      </c>
      <c r="K1133" s="89"/>
      <c r="L1133" s="89"/>
      <c r="N1133" s="89"/>
      <c r="O1133" s="89"/>
      <c r="P1133" s="80"/>
      <c r="Q1133" s="80"/>
      <c r="R1133" s="80"/>
      <c r="S1133" s="80" t="str">
        <f>IF(All_2[[#This Row],[M.O.Date]]&lt;&gt;"","no","Yes")</f>
        <v>no</v>
      </c>
      <c r="T1133" s="80" t="str">
        <f ca="1">IF(All_2[[#This Row],[Length.of.Stay]]&gt;364,"Yes","no")</f>
        <v>no</v>
      </c>
      <c r="U1133" s="4">
        <v>40025</v>
      </c>
      <c r="V1133" s="80">
        <f ca="1">_xlfn.IFS(All_2[[#This Row],[M.O.Date]] = FALSE,TODAY()-All_2[[#This Row],[Filled]],All_2[[#This Row],[Extant]] = "no",All_2[[#This Row],[M.O.Date]] - All_2[[#This Row],[Filled]])</f>
        <v>77</v>
      </c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>
        <f t="shared" si="34"/>
        <v>2009</v>
      </c>
      <c r="AS1133" s="6">
        <f t="shared" si="35"/>
        <v>5</v>
      </c>
    </row>
    <row r="1134" spans="1:45">
      <c r="A1134" t="s">
        <v>1383</v>
      </c>
      <c r="B1134" t="s">
        <v>830</v>
      </c>
      <c r="C1134" s="1">
        <v>317</v>
      </c>
      <c r="E1134" s="97" t="s">
        <v>144</v>
      </c>
      <c r="F11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34" s="4">
        <v>39903</v>
      </c>
      <c r="H1134" s="4">
        <v>39948</v>
      </c>
      <c r="I1134" s="80">
        <f>All_2[[#This Row],[Filled]]-All_2[[#This Row],[Vacant]]</f>
        <v>45</v>
      </c>
      <c r="J1134" t="s">
        <v>144</v>
      </c>
      <c r="N1134" s="4"/>
      <c r="O1134" s="4"/>
      <c r="P1134" s="80"/>
      <c r="Q1134" s="80"/>
      <c r="R1134" s="80"/>
      <c r="S1134" s="80" t="str">
        <f>IF(All_2[[#This Row],[M.O.Date]]&lt;&gt;"","no","Yes")</f>
        <v>no</v>
      </c>
      <c r="T1134" s="80" t="str">
        <f ca="1">IF(All_2[[#This Row],[Length.of.Stay]]&gt;364,"Yes","no")</f>
        <v>no</v>
      </c>
      <c r="U1134" s="4">
        <v>40298</v>
      </c>
      <c r="V1134" s="80">
        <f ca="1">_xlfn.IFS(All_2[[#This Row],[M.O.Date]] = FALSE,TODAY()-All_2[[#This Row],[Filled]],All_2[[#This Row],[Extant]] = "no",All_2[[#This Row],[M.O.Date]] - All_2[[#This Row],[Filled]])</f>
        <v>350</v>
      </c>
      <c r="W1134" t="s">
        <v>969</v>
      </c>
      <c r="X1134" s="6"/>
      <c r="Y1134" s="6">
        <v>1</v>
      </c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>
        <f t="shared" si="34"/>
        <v>2009</v>
      </c>
      <c r="AS1134" s="6">
        <f t="shared" si="35"/>
        <v>5</v>
      </c>
    </row>
    <row r="1135" spans="1:45">
      <c r="A1135" t="s">
        <v>1382</v>
      </c>
      <c r="B1135" t="s">
        <v>26</v>
      </c>
      <c r="C1135" s="1">
        <v>104</v>
      </c>
      <c r="E1135" s="97" t="s">
        <v>966</v>
      </c>
      <c r="F11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35" s="4">
        <v>39903</v>
      </c>
      <c r="H1135" s="4">
        <v>39947</v>
      </c>
      <c r="I1135" s="80">
        <f>All_2[[#This Row],[Filled]]-All_2[[#This Row],[Vacant]]</f>
        <v>44</v>
      </c>
      <c r="J1135" t="s">
        <v>144</v>
      </c>
      <c r="P1135" s="80"/>
      <c r="Q1135" s="80"/>
      <c r="R1135" s="80"/>
      <c r="S1135" s="80" t="str">
        <f>IF(All_2[[#This Row],[M.O.Date]]&lt;&gt;"","no","Yes")</f>
        <v>no</v>
      </c>
      <c r="T1135" s="80" t="str">
        <f ca="1">IF(All_2[[#This Row],[Length.of.Stay]]&gt;364,"Yes","no")</f>
        <v>Yes</v>
      </c>
      <c r="U1135" s="4">
        <v>41759</v>
      </c>
      <c r="V1135" s="80">
        <f ca="1">_xlfn.IFS(All_2[[#This Row],[M.O.Date]] = FALSE,TODAY()-All_2[[#This Row],[Filled]],All_2[[#This Row],[Extant]] = "no",All_2[[#This Row],[M.O.Date]] - All_2[[#This Row],[Filled]])</f>
        <v>1812</v>
      </c>
      <c r="W1135" t="s">
        <v>969</v>
      </c>
      <c r="X1135" s="6"/>
      <c r="Y1135" s="6"/>
      <c r="Z1135" s="6"/>
      <c r="AA1135" s="6"/>
      <c r="AB1135" s="6"/>
      <c r="AC1135" s="6"/>
      <c r="AD1135" s="6"/>
      <c r="AE1135" s="6">
        <v>1</v>
      </c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>
        <f t="shared" si="34"/>
        <v>2009</v>
      </c>
      <c r="AS1135" s="6">
        <f t="shared" si="35"/>
        <v>5</v>
      </c>
    </row>
    <row r="1136" spans="1:45">
      <c r="A1136" t="s">
        <v>1381</v>
      </c>
      <c r="B1136" t="s">
        <v>26</v>
      </c>
      <c r="C1136" s="1">
        <v>217</v>
      </c>
      <c r="E1136" s="97" t="s">
        <v>966</v>
      </c>
      <c r="F11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36" s="4">
        <v>39883</v>
      </c>
      <c r="H1136" s="4">
        <v>39946</v>
      </c>
      <c r="I1136" s="80">
        <f>All_2[[#This Row],[Filled]]-All_2[[#This Row],[Vacant]]</f>
        <v>63</v>
      </c>
      <c r="J1136" t="s">
        <v>144</v>
      </c>
      <c r="P1136" s="80"/>
      <c r="Q1136" s="80"/>
      <c r="R1136" s="80"/>
      <c r="S1136" s="80" t="str">
        <f>IF(All_2[[#This Row],[M.O.Date]]&lt;&gt;"","no","Yes")</f>
        <v>no</v>
      </c>
      <c r="T1136" s="80" t="str">
        <f ca="1">IF(All_2[[#This Row],[Length.of.Stay]]&gt;364,"Yes","no")</f>
        <v>Yes</v>
      </c>
      <c r="U1136" s="4">
        <v>40490</v>
      </c>
      <c r="V1136" s="80">
        <f ca="1">_xlfn.IFS(All_2[[#This Row],[M.O.Date]] = FALSE,TODAY()-All_2[[#This Row],[Filled]],All_2[[#This Row],[Extant]] = "no",All_2[[#This Row],[M.O.Date]] - All_2[[#This Row],[Filled]])</f>
        <v>544</v>
      </c>
      <c r="W1136" t="s">
        <v>971</v>
      </c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>
        <f t="shared" si="34"/>
        <v>2009</v>
      </c>
      <c r="AS1136" s="6">
        <f t="shared" si="35"/>
        <v>5</v>
      </c>
    </row>
    <row r="1137" spans="1:45">
      <c r="A1137" t="s">
        <v>1380</v>
      </c>
      <c r="B1137" t="s">
        <v>37</v>
      </c>
      <c r="C1137" s="1">
        <v>307</v>
      </c>
      <c r="D1137" s="1">
        <v>3210</v>
      </c>
      <c r="E1137" s="97" t="s">
        <v>695</v>
      </c>
      <c r="F11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37" s="4">
        <v>39941</v>
      </c>
      <c r="I1137" s="80"/>
      <c r="J1137" t="s">
        <v>144</v>
      </c>
      <c r="K1137" s="89"/>
      <c r="L1137" s="89"/>
      <c r="N1137" s="89"/>
      <c r="O1137" s="89"/>
      <c r="P1137" s="80"/>
      <c r="Q1137" s="80"/>
      <c r="R1137" s="80"/>
      <c r="S1137" s="80" t="str">
        <f>IF(All_2[[#This Row],[M.O.Date]]&lt;&gt;"","no","Yes")</f>
        <v>no</v>
      </c>
      <c r="T1137" s="80" t="str">
        <f ca="1">IF(All_2[[#This Row],[Length.of.Stay]]&gt;364,"Yes","no")</f>
        <v>Yes</v>
      </c>
      <c r="U1137" s="4">
        <v>40694</v>
      </c>
      <c r="V1137" s="80">
        <f ca="1">_xlfn.IFS(All_2[[#This Row],[M.O.Date]] = FALSE,TODAY()-All_2[[#This Row],[Filled]],All_2[[#This Row],[Extant]] = "no",All_2[[#This Row],[M.O.Date]] - All_2[[#This Row],[Filled]])</f>
        <v>753</v>
      </c>
      <c r="W1137" t="s">
        <v>980</v>
      </c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>
        <f t="shared" si="34"/>
        <v>2009</v>
      </c>
      <c r="AS1137" s="6">
        <f t="shared" si="35"/>
        <v>5</v>
      </c>
    </row>
    <row r="1138" spans="1:45">
      <c r="A1138" t="s">
        <v>1379</v>
      </c>
      <c r="B1138" t="s">
        <v>37</v>
      </c>
      <c r="C1138" s="1">
        <v>204</v>
      </c>
      <c r="D1138" s="1">
        <v>3210</v>
      </c>
      <c r="E1138" s="97" t="s">
        <v>695</v>
      </c>
      <c r="F11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38" s="4">
        <v>39941</v>
      </c>
      <c r="I1138" s="80"/>
      <c r="J1138" t="s">
        <v>144</v>
      </c>
      <c r="K1138" s="89"/>
      <c r="L1138" s="89"/>
      <c r="N1138" s="89"/>
      <c r="O1138" s="89"/>
      <c r="P1138" s="80"/>
      <c r="Q1138" s="80"/>
      <c r="R1138" s="80"/>
      <c r="S1138" s="80" t="str">
        <f>IF(All_2[[#This Row],[M.O.Date]]&lt;&gt;"","no","Yes")</f>
        <v>no</v>
      </c>
      <c r="T1138" s="80" t="str">
        <f ca="1">IF(All_2[[#This Row],[Length.of.Stay]]&gt;364,"Yes","no")</f>
        <v>no</v>
      </c>
      <c r="U1138" s="4">
        <v>40025</v>
      </c>
      <c r="V1138" s="80">
        <f ca="1">_xlfn.IFS(All_2[[#This Row],[M.O.Date]] = FALSE,TODAY()-All_2[[#This Row],[Filled]],All_2[[#This Row],[Extant]] = "no",All_2[[#This Row],[M.O.Date]] - All_2[[#This Row],[Filled]])</f>
        <v>84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>
        <f t="shared" si="34"/>
        <v>2009</v>
      </c>
      <c r="AS1138" s="6">
        <f t="shared" si="35"/>
        <v>5</v>
      </c>
    </row>
    <row r="1139" spans="1:45">
      <c r="A1139" t="s">
        <v>1378</v>
      </c>
      <c r="B1139" t="s">
        <v>993</v>
      </c>
      <c r="C1139" s="1">
        <v>208</v>
      </c>
      <c r="E1139" s="97" t="s">
        <v>144</v>
      </c>
      <c r="F11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39" s="4">
        <v>39872</v>
      </c>
      <c r="H1139" s="4">
        <v>39939</v>
      </c>
      <c r="I1139" s="80">
        <f>All_2[[#This Row],[Filled]]-All_2[[#This Row],[Vacant]]</f>
        <v>67</v>
      </c>
      <c r="J1139" t="s">
        <v>144</v>
      </c>
      <c r="M1139" s="89"/>
      <c r="N1139" s="4"/>
      <c r="O1139" s="4"/>
      <c r="P1139" s="80"/>
      <c r="Q1139" s="80"/>
      <c r="R1139" s="80"/>
      <c r="S1139" s="80" t="str">
        <f>IF(All_2[[#This Row],[M.O.Date]]&lt;&gt;"","no","Yes")</f>
        <v>no</v>
      </c>
      <c r="T1139" s="80" t="str">
        <f ca="1">IF(All_2[[#This Row],[Length.of.Stay]]&gt;364,"Yes","no")</f>
        <v>Yes</v>
      </c>
      <c r="U1139" s="4">
        <v>40550</v>
      </c>
      <c r="V1139" s="80">
        <f ca="1">_xlfn.IFS(All_2[[#This Row],[M.O.Date]] = FALSE,TODAY()-All_2[[#This Row],[Filled]],All_2[[#This Row],[Extant]] = "no",All_2[[#This Row],[M.O.Date]] - All_2[[#This Row],[Filled]])</f>
        <v>611</v>
      </c>
      <c r="W1139" t="s">
        <v>980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>
        <f t="shared" si="34"/>
        <v>2009</v>
      </c>
      <c r="AS1139" s="6">
        <f t="shared" si="35"/>
        <v>5</v>
      </c>
    </row>
    <row r="1140" spans="1:45">
      <c r="A1140" t="s">
        <v>1377</v>
      </c>
      <c r="B1140" t="s">
        <v>832</v>
      </c>
      <c r="C1140" s="1" t="s">
        <v>963</v>
      </c>
      <c r="E1140" s="97" t="s">
        <v>946</v>
      </c>
      <c r="F11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40" s="4">
        <v>39872</v>
      </c>
      <c r="H1140" s="4">
        <v>39934</v>
      </c>
      <c r="I1140" s="80">
        <f>All_2[[#This Row],[Filled]]-All_2[[#This Row],[Vacant]]</f>
        <v>62</v>
      </c>
      <c r="N1140" s="4"/>
      <c r="O1140" s="4"/>
      <c r="P1140" s="80"/>
      <c r="Q1140" s="80"/>
      <c r="R1140" s="80"/>
      <c r="S1140" s="80" t="str">
        <f>IF(All_2[[#This Row],[M.O.Date]]&lt;&gt;"","no","Yes")</f>
        <v>no</v>
      </c>
      <c r="T1140" s="80" t="str">
        <f ca="1">IF(All_2[[#This Row],[Length.of.Stay]]&gt;364,"Yes","no")</f>
        <v>Yes</v>
      </c>
      <c r="U1140" s="4">
        <v>40390</v>
      </c>
      <c r="V1140" s="80">
        <f ca="1">_xlfn.IFS(All_2[[#This Row],[M.O.Date]] = FALSE,TODAY()-All_2[[#This Row],[Filled]],All_2[[#This Row],[Extant]] = "no",All_2[[#This Row],[M.O.Date]] - All_2[[#This Row],[Filled]])</f>
        <v>456</v>
      </c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>
        <f t="shared" si="34"/>
        <v>2009</v>
      </c>
      <c r="AS1140" s="6">
        <f t="shared" si="35"/>
        <v>5</v>
      </c>
    </row>
    <row r="1141" spans="1:45">
      <c r="A1141" t="s">
        <v>1376</v>
      </c>
      <c r="B1141" t="s">
        <v>37</v>
      </c>
      <c r="C1141" s="1">
        <v>104</v>
      </c>
      <c r="D1141" s="1">
        <v>3218</v>
      </c>
      <c r="E1141" s="97" t="s">
        <v>695</v>
      </c>
      <c r="F11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41" s="4">
        <v>39933</v>
      </c>
      <c r="I1141" s="80"/>
      <c r="J1141" t="s">
        <v>144</v>
      </c>
      <c r="K1141" s="89"/>
      <c r="L1141" s="89"/>
      <c r="N1141" s="89"/>
      <c r="O1141" s="89"/>
      <c r="P1141" s="80"/>
      <c r="Q1141" s="80"/>
      <c r="R1141" s="80"/>
      <c r="S1141" s="80" t="str">
        <f>IF(All_2[[#This Row],[M.O.Date]]&lt;&gt;"","no","Yes")</f>
        <v>no</v>
      </c>
      <c r="T1141" s="80" t="str">
        <f ca="1">IF(All_2[[#This Row],[Length.of.Stay]]&gt;364,"Yes","no")</f>
        <v>no</v>
      </c>
      <c r="U1141" s="4">
        <v>40253</v>
      </c>
      <c r="V1141" s="80">
        <f ca="1">_xlfn.IFS(All_2[[#This Row],[M.O.Date]] = FALSE,TODAY()-All_2[[#This Row],[Filled]],All_2[[#This Row],[Extant]] = "no",All_2[[#This Row],[M.O.Date]] - All_2[[#This Row],[Filled]])</f>
        <v>320</v>
      </c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>
        <f t="shared" si="34"/>
        <v>2009</v>
      </c>
      <c r="AS1141" s="6">
        <f t="shared" si="35"/>
        <v>4</v>
      </c>
    </row>
    <row r="1142" spans="1:45">
      <c r="A1142" s="128" t="s">
        <v>1375</v>
      </c>
      <c r="B1142" t="s">
        <v>26</v>
      </c>
      <c r="C1142" s="1">
        <v>320</v>
      </c>
      <c r="E1142" s="97" t="s">
        <v>966</v>
      </c>
      <c r="F11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42" s="127">
        <v>39872</v>
      </c>
      <c r="H1142" s="127">
        <v>39918</v>
      </c>
      <c r="I1142" s="80">
        <f>All_2[[#This Row],[Filled]]-All_2[[#This Row],[Vacant]]</f>
        <v>46</v>
      </c>
      <c r="J1142" t="s">
        <v>144</v>
      </c>
      <c r="P1142" s="80"/>
      <c r="Q1142" s="80"/>
      <c r="R1142" s="80"/>
      <c r="S1142" s="80" t="str">
        <f>IF(All_2[[#This Row],[M.O.Date]]&lt;&gt;"","no","Yes")</f>
        <v>no</v>
      </c>
      <c r="T1142" s="80" t="str">
        <f ca="1">IF(All_2[[#This Row],[Length.of.Stay]]&gt;364,"Yes","no")</f>
        <v>no</v>
      </c>
      <c r="U1142" s="4">
        <v>40056</v>
      </c>
      <c r="V1142" s="80">
        <f ca="1">_xlfn.IFS(All_2[[#This Row],[M.O.Date]] = FALSE,TODAY()-All_2[[#This Row],[Filled]],All_2[[#This Row],[Extant]] = "no",All_2[[#This Row],[M.O.Date]] - All_2[[#This Row],[Filled]])</f>
        <v>138</v>
      </c>
      <c r="W1142" t="s">
        <v>971</v>
      </c>
      <c r="X1142" s="6"/>
      <c r="Y1142" s="6">
        <v>1</v>
      </c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>
        <f t="shared" si="34"/>
        <v>2009</v>
      </c>
      <c r="AS1142" s="6">
        <f t="shared" si="35"/>
        <v>4</v>
      </c>
    </row>
    <row r="1143" spans="1:45">
      <c r="A1143" t="s">
        <v>1374</v>
      </c>
      <c r="B1143" t="s">
        <v>832</v>
      </c>
      <c r="C1143" s="1" t="s">
        <v>951</v>
      </c>
      <c r="E1143" s="97" t="s">
        <v>718</v>
      </c>
      <c r="F11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43" s="4">
        <v>39844</v>
      </c>
      <c r="H1143" s="4">
        <v>39918</v>
      </c>
      <c r="I1143" s="80">
        <f>All_2[[#This Row],[Filled]]-All_2[[#This Row],[Vacant]]</f>
        <v>74</v>
      </c>
      <c r="N1143" s="4"/>
      <c r="O1143" s="4"/>
      <c r="P1143" s="80"/>
      <c r="Q1143" s="80"/>
      <c r="R1143" s="80"/>
      <c r="S1143" s="80" t="str">
        <f>IF(All_2[[#This Row],[M.O.Date]]&lt;&gt;"","no","Yes")</f>
        <v>no</v>
      </c>
      <c r="T1143" s="80" t="str">
        <f ca="1">IF(All_2[[#This Row],[Length.of.Stay]]&gt;364,"Yes","no")</f>
        <v>Yes</v>
      </c>
      <c r="U1143" s="4">
        <v>40329</v>
      </c>
      <c r="V1143" s="80">
        <f ca="1">_xlfn.IFS(All_2[[#This Row],[M.O.Date]] = FALSE,TODAY()-All_2[[#This Row],[Filled]],All_2[[#This Row],[Extant]] = "no",All_2[[#This Row],[M.O.Date]] - All_2[[#This Row],[Filled]])</f>
        <v>411</v>
      </c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>
        <f t="shared" si="34"/>
        <v>2009</v>
      </c>
      <c r="AS1143" s="6">
        <f t="shared" si="35"/>
        <v>4</v>
      </c>
    </row>
    <row r="1144" spans="1:45">
      <c r="A1144" t="s">
        <v>1373</v>
      </c>
      <c r="B1144" t="s">
        <v>830</v>
      </c>
      <c r="C1144" s="1">
        <v>415</v>
      </c>
      <c r="E1144" s="97" t="s">
        <v>144</v>
      </c>
      <c r="F11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44" s="4">
        <v>39887</v>
      </c>
      <c r="H1144" s="4">
        <v>39913</v>
      </c>
      <c r="I1144" s="80">
        <f>All_2[[#This Row],[Filled]]-All_2[[#This Row],[Vacant]]</f>
        <v>26</v>
      </c>
      <c r="J1144" t="s">
        <v>144</v>
      </c>
      <c r="N1144" s="4"/>
      <c r="O1144" s="4"/>
      <c r="P1144" s="80"/>
      <c r="Q1144" s="80"/>
      <c r="R1144" s="80"/>
      <c r="S1144" s="80" t="str">
        <f>IF(All_2[[#This Row],[M.O.Date]]&lt;&gt;"","no","Yes")</f>
        <v>no</v>
      </c>
      <c r="T1144" s="80" t="str">
        <f ca="1">IF(All_2[[#This Row],[Length.of.Stay]]&gt;364,"Yes","no")</f>
        <v>no</v>
      </c>
      <c r="U1144" s="4">
        <v>40040</v>
      </c>
      <c r="V1144" s="80">
        <f ca="1">_xlfn.IFS(All_2[[#This Row],[M.O.Date]] = FALSE,TODAY()-All_2[[#This Row],[Filled]],All_2[[#This Row],[Extant]] = "no",All_2[[#This Row],[M.O.Date]] - All_2[[#This Row],[Filled]])</f>
        <v>127</v>
      </c>
      <c r="W1144" t="s">
        <v>971</v>
      </c>
      <c r="X1144" s="6"/>
      <c r="Y1144" s="6">
        <v>1</v>
      </c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>
        <f t="shared" si="34"/>
        <v>2009</v>
      </c>
      <c r="AS1144" s="6">
        <f t="shared" si="35"/>
        <v>4</v>
      </c>
    </row>
    <row r="1145" spans="1:45">
      <c r="A1145" t="s">
        <v>1372</v>
      </c>
      <c r="B1145" t="s">
        <v>993</v>
      </c>
      <c r="C1145" s="1">
        <v>209</v>
      </c>
      <c r="E1145" s="97" t="s">
        <v>144</v>
      </c>
      <c r="F11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45" s="4">
        <v>39789</v>
      </c>
      <c r="H1145" s="4">
        <v>39906</v>
      </c>
      <c r="I1145" s="80">
        <f>All_2[[#This Row],[Filled]]-All_2[[#This Row],[Vacant]]</f>
        <v>117</v>
      </c>
      <c r="J1145" t="s">
        <v>144</v>
      </c>
      <c r="N1145" s="4"/>
      <c r="O1145" s="4"/>
      <c r="P1145" s="80"/>
      <c r="Q1145" s="80"/>
      <c r="R1145" s="80"/>
      <c r="S1145" s="80" t="str">
        <f>IF(All_2[[#This Row],[M.O.Date]]&lt;&gt;"","no","Yes")</f>
        <v>no</v>
      </c>
      <c r="T1145" s="80" t="str">
        <f ca="1">IF(All_2[[#This Row],[Length.of.Stay]]&gt;364,"Yes","no")</f>
        <v>Yes</v>
      </c>
      <c r="U1145" s="4">
        <v>40417</v>
      </c>
      <c r="V1145" s="80">
        <f ca="1">_xlfn.IFS(All_2[[#This Row],[M.O.Date]] = FALSE,TODAY()-All_2[[#This Row],[Filled]],All_2[[#This Row],[Extant]] = "no",All_2[[#This Row],[M.O.Date]] - All_2[[#This Row],[Filled]])</f>
        <v>511</v>
      </c>
      <c r="W1145" t="s">
        <v>971</v>
      </c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>
        <f t="shared" si="34"/>
        <v>2009</v>
      </c>
      <c r="AS1145" s="6">
        <f t="shared" si="35"/>
        <v>4</v>
      </c>
    </row>
    <row r="1146" spans="1:45">
      <c r="A1146" s="128" t="s">
        <v>1333</v>
      </c>
      <c r="B1146" t="s">
        <v>26</v>
      </c>
      <c r="C1146" s="1">
        <v>210</v>
      </c>
      <c r="E1146" s="97" t="s">
        <v>966</v>
      </c>
      <c r="F11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46" s="127">
        <v>39872</v>
      </c>
      <c r="H1146" s="127">
        <v>39904</v>
      </c>
      <c r="I1146" s="80">
        <f>All_2[[#This Row],[Filled]]-All_2[[#This Row],[Vacant]]</f>
        <v>32</v>
      </c>
      <c r="J1146" t="s">
        <v>1033</v>
      </c>
      <c r="K1146" t="s">
        <v>1032</v>
      </c>
      <c r="P1146" s="80"/>
      <c r="Q1146" s="80"/>
      <c r="R1146" s="80"/>
      <c r="S1146" s="80" t="str">
        <f>IF(All_2[[#This Row],[M.O.Date]]&lt;&gt;"","no","Yes")</f>
        <v>no</v>
      </c>
      <c r="T1146" s="80" t="str">
        <f ca="1">IF(All_2[[#This Row],[Length.of.Stay]]&gt;364,"Yes","no")</f>
        <v>no</v>
      </c>
      <c r="U1146" s="4">
        <v>40237</v>
      </c>
      <c r="V1146" s="80">
        <f ca="1">_xlfn.IFS(All_2[[#This Row],[M.O.Date]] = FALSE,TODAY()-All_2[[#This Row],[Filled]],All_2[[#This Row],[Extant]] = "no",All_2[[#This Row],[M.O.Date]] - All_2[[#This Row],[Filled]])</f>
        <v>333</v>
      </c>
      <c r="W1146" t="s">
        <v>980</v>
      </c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>
        <f t="shared" si="34"/>
        <v>2009</v>
      </c>
      <c r="AS1146" s="6">
        <f t="shared" si="35"/>
        <v>4</v>
      </c>
    </row>
    <row r="1147" spans="1:45">
      <c r="A1147" t="s">
        <v>1371</v>
      </c>
      <c r="B1147" t="s">
        <v>830</v>
      </c>
      <c r="C1147" s="1">
        <v>304</v>
      </c>
      <c r="E1147" s="97" t="s">
        <v>144</v>
      </c>
      <c r="F11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47" s="4">
        <v>39873</v>
      </c>
      <c r="H1147" s="4">
        <v>39904</v>
      </c>
      <c r="I1147" s="80">
        <f>All_2[[#This Row],[Filled]]-All_2[[#This Row],[Vacant]]</f>
        <v>31</v>
      </c>
      <c r="J1147" t="s">
        <v>144</v>
      </c>
      <c r="N1147" s="4"/>
      <c r="O1147" s="4"/>
      <c r="P1147" s="80"/>
      <c r="Q1147" s="80"/>
      <c r="R1147" s="80"/>
      <c r="S1147" s="80" t="str">
        <f>IF(All_2[[#This Row],[M.O.Date]]&lt;&gt;"","no","Yes")</f>
        <v>no</v>
      </c>
      <c r="T1147" s="80" t="str">
        <f ca="1">IF(All_2[[#This Row],[Length.of.Stay]]&gt;364,"Yes","no")</f>
        <v>Yes</v>
      </c>
      <c r="U1147" s="4">
        <v>40476</v>
      </c>
      <c r="V1147" s="80">
        <f ca="1">_xlfn.IFS(All_2[[#This Row],[M.O.Date]] = FALSE,TODAY()-All_2[[#This Row],[Filled]],All_2[[#This Row],[Extant]] = "no",All_2[[#This Row],[M.O.Date]] - All_2[[#This Row],[Filled]])</f>
        <v>572</v>
      </c>
      <c r="W1147" t="s">
        <v>980</v>
      </c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>
        <f t="shared" si="34"/>
        <v>2009</v>
      </c>
      <c r="AS1147" s="6">
        <f t="shared" si="35"/>
        <v>4</v>
      </c>
    </row>
    <row r="1148" spans="1:45">
      <c r="A1148" t="s">
        <v>1370</v>
      </c>
      <c r="B1148" t="s">
        <v>26</v>
      </c>
      <c r="C1148" s="1">
        <v>114</v>
      </c>
      <c r="E1148" s="97" t="s">
        <v>966</v>
      </c>
      <c r="F11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48" s="4">
        <v>39660</v>
      </c>
      <c r="H1148" s="4">
        <v>39903</v>
      </c>
      <c r="I1148" s="80">
        <f>All_2[[#This Row],[Filled]]-All_2[[#This Row],[Vacant]]</f>
        <v>243</v>
      </c>
      <c r="J1148" t="s">
        <v>144</v>
      </c>
      <c r="P1148" s="80"/>
      <c r="Q1148" s="80"/>
      <c r="R1148" s="80"/>
      <c r="S1148" s="80" t="str">
        <f>IF(All_2[[#This Row],[M.O.Date]]&lt;&gt;"","no","Yes")</f>
        <v>no</v>
      </c>
      <c r="T1148" s="80" t="str">
        <f ca="1">IF(All_2[[#This Row],[Length.of.Stay]]&gt;364,"Yes","no")</f>
        <v>Yes</v>
      </c>
      <c r="U1148" s="4">
        <v>40329</v>
      </c>
      <c r="V1148" s="80">
        <f ca="1">_xlfn.IFS(All_2[[#This Row],[M.O.Date]] = FALSE,TODAY()-All_2[[#This Row],[Filled]],All_2[[#This Row],[Extant]] = "no",All_2[[#This Row],[M.O.Date]] - All_2[[#This Row],[Filled]])</f>
        <v>426</v>
      </c>
      <c r="W1148" t="s">
        <v>969</v>
      </c>
      <c r="X1148" s="6"/>
      <c r="Y1148" s="6">
        <v>1</v>
      </c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>
        <f t="shared" si="34"/>
        <v>2009</v>
      </c>
      <c r="AS1148" s="6">
        <f t="shared" si="35"/>
        <v>3</v>
      </c>
    </row>
    <row r="1149" spans="1:45">
      <c r="A1149" t="s">
        <v>1369</v>
      </c>
      <c r="B1149" t="s">
        <v>37</v>
      </c>
      <c r="C1149" s="1">
        <v>201</v>
      </c>
      <c r="D1149" s="1">
        <v>3210</v>
      </c>
      <c r="E1149" s="97" t="s">
        <v>695</v>
      </c>
      <c r="F11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49" s="4">
        <v>39903</v>
      </c>
      <c r="I1149" s="80"/>
      <c r="J1149" t="s">
        <v>144</v>
      </c>
      <c r="K1149" s="89"/>
      <c r="L1149" s="89"/>
      <c r="N1149" s="89"/>
      <c r="O1149" s="89"/>
      <c r="P1149" s="80"/>
      <c r="Q1149" s="80"/>
      <c r="R1149" s="80"/>
      <c r="S1149" s="80" t="str">
        <f>IF(All_2[[#This Row],[M.O.Date]]&lt;&gt;"","no","Yes")</f>
        <v>no</v>
      </c>
      <c r="T1149" s="80" t="str">
        <f ca="1">IF(All_2[[#This Row],[Length.of.Stay]]&gt;364,"Yes","no")</f>
        <v>no</v>
      </c>
      <c r="U1149" s="4">
        <v>39994</v>
      </c>
      <c r="V1149" s="80">
        <f ca="1">_xlfn.IFS(All_2[[#This Row],[M.O.Date]] = FALSE,TODAY()-All_2[[#This Row],[Filled]],All_2[[#This Row],[Extant]] = "no",All_2[[#This Row],[M.O.Date]] - All_2[[#This Row],[Filled]])</f>
        <v>91</v>
      </c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>
        <f t="shared" si="34"/>
        <v>2009</v>
      </c>
      <c r="AS1149" s="6">
        <f t="shared" si="35"/>
        <v>3</v>
      </c>
    </row>
    <row r="1150" spans="1:45">
      <c r="A1150" t="s">
        <v>1368</v>
      </c>
      <c r="B1150" t="s">
        <v>37</v>
      </c>
      <c r="C1150" s="1">
        <v>303</v>
      </c>
      <c r="D1150" s="1">
        <v>3218</v>
      </c>
      <c r="E1150" s="97" t="s">
        <v>695</v>
      </c>
      <c r="F11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0" s="4">
        <v>39897</v>
      </c>
      <c r="I1150" s="80"/>
      <c r="J1150" t="s">
        <v>144</v>
      </c>
      <c r="K1150" s="89"/>
      <c r="L1150" s="89"/>
      <c r="N1150" s="89"/>
      <c r="O1150" s="89"/>
      <c r="P1150" s="80"/>
      <c r="Q1150" s="80"/>
      <c r="R1150" s="80"/>
      <c r="S1150" s="80" t="str">
        <f>IF(All_2[[#This Row],[M.O.Date]]&lt;&gt;"","no","Yes")</f>
        <v>no</v>
      </c>
      <c r="T1150" s="80" t="str">
        <f ca="1">IF(All_2[[#This Row],[Length.of.Stay]]&gt;364,"Yes","no")</f>
        <v>Yes</v>
      </c>
      <c r="U1150" s="4">
        <v>40999</v>
      </c>
      <c r="V1150" s="80">
        <f ca="1">_xlfn.IFS(All_2[[#This Row],[M.O.Date]] = FALSE,TODAY()-All_2[[#This Row],[Filled]],All_2[[#This Row],[Extant]] = "no",All_2[[#This Row],[M.O.Date]] - All_2[[#This Row],[Filled]])</f>
        <v>1102</v>
      </c>
      <c r="W1150" t="s">
        <v>980</v>
      </c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>
        <f t="shared" si="34"/>
        <v>2009</v>
      </c>
      <c r="AS1150" s="6">
        <f t="shared" si="35"/>
        <v>3</v>
      </c>
    </row>
    <row r="1151" spans="1:45">
      <c r="A1151" t="s">
        <v>1367</v>
      </c>
      <c r="B1151" t="s">
        <v>37</v>
      </c>
      <c r="C1151" s="1">
        <v>204</v>
      </c>
      <c r="D1151" s="1">
        <v>3218</v>
      </c>
      <c r="E1151" s="97" t="s">
        <v>695</v>
      </c>
      <c r="F11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1" s="4">
        <v>39897</v>
      </c>
      <c r="I1151" s="80"/>
      <c r="J1151" t="s">
        <v>144</v>
      </c>
      <c r="K1151" s="89"/>
      <c r="L1151" s="89"/>
      <c r="N1151" s="89"/>
      <c r="O1151" s="89"/>
      <c r="P1151" s="80"/>
      <c r="Q1151" s="80"/>
      <c r="R1151" s="80"/>
      <c r="S1151" s="80" t="str">
        <f>IF(All_2[[#This Row],[M.O.Date]]&lt;&gt;"","no","Yes")</f>
        <v>no</v>
      </c>
      <c r="T1151" s="80" t="str">
        <f ca="1">IF(All_2[[#This Row],[Length.of.Stay]]&gt;364,"Yes","no")</f>
        <v>Yes</v>
      </c>
      <c r="U1151" s="4">
        <v>40608</v>
      </c>
      <c r="V1151" s="80">
        <f ca="1">_xlfn.IFS(All_2[[#This Row],[M.O.Date]] = FALSE,TODAY()-All_2[[#This Row],[Filled]],All_2[[#This Row],[Extant]] = "no",All_2[[#This Row],[M.O.Date]] - All_2[[#This Row],[Filled]])</f>
        <v>711</v>
      </c>
      <c r="W1151" t="s">
        <v>969</v>
      </c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>
        <f t="shared" si="34"/>
        <v>2009</v>
      </c>
      <c r="AS1151" s="6">
        <f t="shared" si="35"/>
        <v>3</v>
      </c>
    </row>
    <row r="1152" spans="1:45">
      <c r="A1152" t="s">
        <v>540</v>
      </c>
      <c r="B1152" t="s">
        <v>37</v>
      </c>
      <c r="C1152" s="1">
        <v>201</v>
      </c>
      <c r="D1152" s="1">
        <v>3218</v>
      </c>
      <c r="E1152" s="97" t="s">
        <v>695</v>
      </c>
      <c r="F11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2" s="4">
        <v>39897</v>
      </c>
      <c r="I1152" s="80"/>
      <c r="J1152" t="s">
        <v>144</v>
      </c>
      <c r="K1152" s="89"/>
      <c r="L1152" s="89"/>
      <c r="N1152" s="89"/>
      <c r="O1152" s="89"/>
      <c r="P1152" s="80"/>
      <c r="Q1152" s="80"/>
      <c r="R1152" s="80"/>
      <c r="S1152" s="80" t="str">
        <f>IF(All_2[[#This Row],[M.O.Date]]&lt;&gt;"","no","Yes")</f>
        <v>no</v>
      </c>
      <c r="T1152" s="80" t="str">
        <f ca="1">IF(All_2[[#This Row],[Length.of.Stay]]&gt;364,"Yes","no")</f>
        <v>Yes</v>
      </c>
      <c r="U1152" s="4">
        <v>40574</v>
      </c>
      <c r="V1152" s="80">
        <f ca="1">_xlfn.IFS(All_2[[#This Row],[M.O.Date]] = FALSE,TODAY()-All_2[[#This Row],[Filled]],All_2[[#This Row],[Extant]] = "no",All_2[[#This Row],[M.O.Date]] - All_2[[#This Row],[Filled]])</f>
        <v>677</v>
      </c>
      <c r="W1152" t="s">
        <v>971</v>
      </c>
      <c r="X1152" s="6"/>
      <c r="Y1152" s="6">
        <v>1</v>
      </c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>
        <f t="shared" si="34"/>
        <v>2009</v>
      </c>
      <c r="AS1152" s="6">
        <f t="shared" si="35"/>
        <v>3</v>
      </c>
    </row>
    <row r="1153" spans="1:45">
      <c r="A1153" t="s">
        <v>1366</v>
      </c>
      <c r="B1153" t="s">
        <v>37</v>
      </c>
      <c r="C1153" s="1">
        <v>302</v>
      </c>
      <c r="D1153" s="1">
        <v>3218</v>
      </c>
      <c r="E1153" s="97" t="s">
        <v>695</v>
      </c>
      <c r="F11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3" s="4">
        <v>39897</v>
      </c>
      <c r="I1153" s="80"/>
      <c r="J1153" t="s">
        <v>144</v>
      </c>
      <c r="K1153" s="89"/>
      <c r="L1153" s="89"/>
      <c r="N1153" s="89"/>
      <c r="O1153" s="89"/>
      <c r="P1153" s="80"/>
      <c r="Q1153" s="80"/>
      <c r="R1153" s="80"/>
      <c r="S1153" s="80" t="str">
        <f>IF(All_2[[#This Row],[M.O.Date]]&lt;&gt;"","no","Yes")</f>
        <v>no</v>
      </c>
      <c r="T1153" s="80" t="str">
        <f ca="1">IF(All_2[[#This Row],[Length.of.Stay]]&gt;364,"Yes","no")</f>
        <v>Yes</v>
      </c>
      <c r="U1153" s="4">
        <v>40574</v>
      </c>
      <c r="V1153" s="80">
        <f ca="1">_xlfn.IFS(All_2[[#This Row],[M.O.Date]] = FALSE,TODAY()-All_2[[#This Row],[Filled]],All_2[[#This Row],[Extant]] = "no",All_2[[#This Row],[M.O.Date]] - All_2[[#This Row],[Filled]])</f>
        <v>677</v>
      </c>
      <c r="W1153" t="s">
        <v>971</v>
      </c>
      <c r="X1153" s="6"/>
      <c r="Y1153" s="6">
        <v>1</v>
      </c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>
        <f t="shared" si="34"/>
        <v>2009</v>
      </c>
      <c r="AS1153" s="6">
        <f t="shared" si="35"/>
        <v>3</v>
      </c>
    </row>
    <row r="1154" spans="1:45">
      <c r="A1154" t="s">
        <v>1365</v>
      </c>
      <c r="B1154" t="s">
        <v>37</v>
      </c>
      <c r="C1154" s="1">
        <v>203</v>
      </c>
      <c r="D1154" s="1">
        <v>3218</v>
      </c>
      <c r="E1154" s="97" t="s">
        <v>695</v>
      </c>
      <c r="F11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4" s="4">
        <v>39897</v>
      </c>
      <c r="I1154" s="80"/>
      <c r="J1154" t="s">
        <v>144</v>
      </c>
      <c r="K1154" s="89"/>
      <c r="L1154" s="89"/>
      <c r="N1154" s="89"/>
      <c r="O1154" s="89"/>
      <c r="P1154" s="80"/>
      <c r="Q1154" s="80"/>
      <c r="R1154" s="80"/>
      <c r="S1154" s="80" t="str">
        <f>IF(All_2[[#This Row],[M.O.Date]]&lt;&gt;"","no","Yes")</f>
        <v>no</v>
      </c>
      <c r="T1154" s="80" t="str">
        <f ca="1">IF(All_2[[#This Row],[Length.of.Stay]]&gt;364,"Yes","no")</f>
        <v>Yes</v>
      </c>
      <c r="U1154" s="4">
        <v>40262</v>
      </c>
      <c r="V1154" s="80">
        <f ca="1">_xlfn.IFS(All_2[[#This Row],[M.O.Date]] = FALSE,TODAY()-All_2[[#This Row],[Filled]],All_2[[#This Row],[Extant]] = "no",All_2[[#This Row],[M.O.Date]] - All_2[[#This Row],[Filled]])</f>
        <v>365</v>
      </c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>
        <f t="shared" ref="AR1154:AR1217" si="36">YEAR(H1154)</f>
        <v>2009</v>
      </c>
      <c r="AS1154" s="6">
        <f t="shared" ref="AS1154:AS1217" si="37">MONTH(H1154)</f>
        <v>3</v>
      </c>
    </row>
    <row r="1155" spans="1:45">
      <c r="A1155" t="s">
        <v>1364</v>
      </c>
      <c r="B1155" t="s">
        <v>37</v>
      </c>
      <c r="C1155" s="1">
        <v>102</v>
      </c>
      <c r="D1155" s="1">
        <v>3218</v>
      </c>
      <c r="E1155" s="97" t="s">
        <v>695</v>
      </c>
      <c r="F11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5" s="4">
        <v>39897</v>
      </c>
      <c r="I1155" s="80"/>
      <c r="J1155" t="s">
        <v>144</v>
      </c>
      <c r="K1155" s="89"/>
      <c r="L1155" s="89"/>
      <c r="N1155" s="89"/>
      <c r="O1155" s="89"/>
      <c r="P1155" s="80"/>
      <c r="Q1155" s="80"/>
      <c r="R1155" s="80"/>
      <c r="S1155" s="80" t="str">
        <f>IF(All_2[[#This Row],[M.O.Date]]&lt;&gt;"","no","Yes")</f>
        <v>no</v>
      </c>
      <c r="T1155" s="80" t="str">
        <f ca="1">IF(All_2[[#This Row],[Length.of.Stay]]&gt;364,"Yes","no")</f>
        <v>no</v>
      </c>
      <c r="U1155" s="4">
        <v>40246</v>
      </c>
      <c r="V1155" s="80">
        <f ca="1">_xlfn.IFS(All_2[[#This Row],[M.O.Date]] = FALSE,TODAY()-All_2[[#This Row],[Filled]],All_2[[#This Row],[Extant]] = "no",All_2[[#This Row],[M.O.Date]] - All_2[[#This Row],[Filled]])</f>
        <v>349</v>
      </c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>
        <f t="shared" si="36"/>
        <v>2009</v>
      </c>
      <c r="AS1155" s="6">
        <f t="shared" si="37"/>
        <v>3</v>
      </c>
    </row>
    <row r="1156" spans="1:45">
      <c r="A1156" t="s">
        <v>1363</v>
      </c>
      <c r="B1156" t="s">
        <v>37</v>
      </c>
      <c r="C1156" s="1">
        <v>103</v>
      </c>
      <c r="D1156" s="1">
        <v>3218</v>
      </c>
      <c r="E1156" s="97" t="s">
        <v>695</v>
      </c>
      <c r="F11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6" s="4">
        <v>39897</v>
      </c>
      <c r="I1156" s="80"/>
      <c r="J1156" t="s">
        <v>144</v>
      </c>
      <c r="K1156" s="89"/>
      <c r="L1156" s="89"/>
      <c r="N1156" s="89"/>
      <c r="O1156" s="89"/>
      <c r="P1156" s="80"/>
      <c r="Q1156" s="80"/>
      <c r="R1156" s="80"/>
      <c r="S1156" s="80" t="str">
        <f>IF(All_2[[#This Row],[M.O.Date]]&lt;&gt;"","no","Yes")</f>
        <v>no</v>
      </c>
      <c r="T1156" s="80" t="str">
        <f ca="1">IF(All_2[[#This Row],[Length.of.Stay]]&gt;364,"Yes","no")</f>
        <v>no</v>
      </c>
      <c r="U1156" s="4">
        <v>40241</v>
      </c>
      <c r="V1156" s="80">
        <f ca="1">_xlfn.IFS(All_2[[#This Row],[M.O.Date]] = FALSE,TODAY()-All_2[[#This Row],[Filled]],All_2[[#This Row],[Extant]] = "no",All_2[[#This Row],[M.O.Date]] - All_2[[#This Row],[Filled]])</f>
        <v>344</v>
      </c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>
        <f t="shared" si="36"/>
        <v>2009</v>
      </c>
      <c r="AS1156" s="6">
        <f t="shared" si="37"/>
        <v>3</v>
      </c>
    </row>
    <row r="1157" spans="1:45">
      <c r="A1157" t="s">
        <v>1362</v>
      </c>
      <c r="B1157" t="s">
        <v>37</v>
      </c>
      <c r="C1157" s="1">
        <v>206</v>
      </c>
      <c r="D1157" s="1">
        <v>3210</v>
      </c>
      <c r="E1157" s="97" t="s">
        <v>695</v>
      </c>
      <c r="F11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7" s="4">
        <v>39896</v>
      </c>
      <c r="I1157" s="80"/>
      <c r="J1157" t="s">
        <v>144</v>
      </c>
      <c r="K1157" s="89"/>
      <c r="L1157" s="89"/>
      <c r="N1157" s="89"/>
      <c r="O1157" s="89"/>
      <c r="P1157" s="80"/>
      <c r="Q1157" s="80"/>
      <c r="R1157" s="80"/>
      <c r="S1157" s="80" t="str">
        <f>IF(All_2[[#This Row],[M.O.Date]]&lt;&gt;"","no","Yes")</f>
        <v>no</v>
      </c>
      <c r="T1157" s="80" t="str">
        <f ca="1">IF(All_2[[#This Row],[Length.of.Stay]]&gt;364,"Yes","no")</f>
        <v>no</v>
      </c>
      <c r="U1157" s="4">
        <v>40237</v>
      </c>
      <c r="V1157" s="80">
        <f ca="1">_xlfn.IFS(All_2[[#This Row],[M.O.Date]] = FALSE,TODAY()-All_2[[#This Row],[Filled]],All_2[[#This Row],[Extant]] = "no",All_2[[#This Row],[M.O.Date]] - All_2[[#This Row],[Filled]])</f>
        <v>341</v>
      </c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>
        <f t="shared" si="36"/>
        <v>2009</v>
      </c>
      <c r="AS1157" s="6">
        <f t="shared" si="37"/>
        <v>3</v>
      </c>
    </row>
    <row r="1158" spans="1:45">
      <c r="A1158" t="s">
        <v>1361</v>
      </c>
      <c r="B1158" t="s">
        <v>37</v>
      </c>
      <c r="C1158" s="1">
        <v>102</v>
      </c>
      <c r="D1158" s="1">
        <v>3210</v>
      </c>
      <c r="E1158" s="97" t="s">
        <v>695</v>
      </c>
      <c r="F11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8" s="4">
        <v>39896</v>
      </c>
      <c r="I1158" s="80"/>
      <c r="J1158" t="s">
        <v>144</v>
      </c>
      <c r="K1158" s="89"/>
      <c r="L1158" s="89"/>
      <c r="N1158" s="89"/>
      <c r="O1158" s="89"/>
      <c r="P1158" s="80"/>
      <c r="Q1158" s="80"/>
      <c r="R1158" s="80"/>
      <c r="S1158" s="80" t="str">
        <f>IF(All_2[[#This Row],[M.O.Date]]&lt;&gt;"","no","Yes")</f>
        <v>no</v>
      </c>
      <c r="T1158" s="80" t="str">
        <f ca="1">IF(All_2[[#This Row],[Length.of.Stay]]&gt;364,"Yes","no")</f>
        <v>no</v>
      </c>
      <c r="U1158" s="4">
        <v>40025</v>
      </c>
      <c r="V1158" s="80">
        <f ca="1">_xlfn.IFS(All_2[[#This Row],[M.O.Date]] = FALSE,TODAY()-All_2[[#This Row],[Filled]],All_2[[#This Row],[Extant]] = "no",All_2[[#This Row],[M.O.Date]] - All_2[[#This Row],[Filled]])</f>
        <v>129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>
        <f t="shared" si="36"/>
        <v>2009</v>
      </c>
      <c r="AS1158" s="6">
        <f t="shared" si="37"/>
        <v>3</v>
      </c>
    </row>
    <row r="1159" spans="1:45">
      <c r="A1159" t="s">
        <v>1360</v>
      </c>
      <c r="B1159" t="s">
        <v>37</v>
      </c>
      <c r="C1159" s="1">
        <v>303</v>
      </c>
      <c r="D1159" s="1">
        <v>3210</v>
      </c>
      <c r="E1159" s="97" t="s">
        <v>695</v>
      </c>
      <c r="F11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59" s="4">
        <v>39896</v>
      </c>
      <c r="I1159" s="80"/>
      <c r="J1159" t="s">
        <v>144</v>
      </c>
      <c r="K1159" s="89"/>
      <c r="L1159" s="89"/>
      <c r="N1159" s="89"/>
      <c r="O1159" s="89"/>
      <c r="P1159" s="80"/>
      <c r="Q1159" s="80"/>
      <c r="R1159" s="80"/>
      <c r="S1159" s="80" t="str">
        <f>IF(All_2[[#This Row],[M.O.Date]]&lt;&gt;"","no","Yes")</f>
        <v>no</v>
      </c>
      <c r="T1159" s="80" t="str">
        <f ca="1">IF(All_2[[#This Row],[Length.of.Stay]]&gt;364,"Yes","no")</f>
        <v>no</v>
      </c>
      <c r="U1159" s="4">
        <v>40025</v>
      </c>
      <c r="V1159" s="80">
        <f ca="1">_xlfn.IFS(All_2[[#This Row],[M.O.Date]] = FALSE,TODAY()-All_2[[#This Row],[Filled]],All_2[[#This Row],[Extant]] = "no",All_2[[#This Row],[M.O.Date]] - All_2[[#This Row],[Filled]])</f>
        <v>129</v>
      </c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>
        <f t="shared" si="36"/>
        <v>2009</v>
      </c>
      <c r="AS1159" s="6">
        <f t="shared" si="37"/>
        <v>3</v>
      </c>
    </row>
    <row r="1160" spans="1:45">
      <c r="A1160" t="s">
        <v>254</v>
      </c>
      <c r="B1160" t="s">
        <v>37</v>
      </c>
      <c r="C1160" s="1">
        <v>104</v>
      </c>
      <c r="D1160" s="1">
        <v>3210</v>
      </c>
      <c r="E1160" s="97" t="s">
        <v>695</v>
      </c>
      <c r="F11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60" s="4">
        <v>39888</v>
      </c>
      <c r="I1160" s="80"/>
      <c r="J1160" t="s">
        <v>144</v>
      </c>
      <c r="K1160" s="89"/>
      <c r="L1160" s="89"/>
      <c r="N1160" s="89"/>
      <c r="O1160" s="89"/>
      <c r="P1160" s="80"/>
      <c r="Q1160" s="80"/>
      <c r="R1160" s="80"/>
      <c r="S1160" s="80" t="str">
        <f>IF(All_2[[#This Row],[M.O.Date]]&lt;&gt;"","no","Yes")</f>
        <v>no</v>
      </c>
      <c r="T1160" s="80" t="str">
        <f ca="1">IF(All_2[[#This Row],[Length.of.Stay]]&gt;364,"Yes","no")</f>
        <v>Yes</v>
      </c>
      <c r="U1160" s="4">
        <v>40603</v>
      </c>
      <c r="V1160" s="80">
        <f ca="1">_xlfn.IFS(All_2[[#This Row],[M.O.Date]] = FALSE,TODAY()-All_2[[#This Row],[Filled]],All_2[[#This Row],[Extant]] = "no",All_2[[#This Row],[M.O.Date]] - All_2[[#This Row],[Filled]])</f>
        <v>715</v>
      </c>
      <c r="W1160" t="s">
        <v>1123</v>
      </c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>
        <f t="shared" si="36"/>
        <v>2009</v>
      </c>
      <c r="AS1160" s="6">
        <f t="shared" si="37"/>
        <v>3</v>
      </c>
    </row>
    <row r="1161" spans="1:45">
      <c r="A1161" t="s">
        <v>1359</v>
      </c>
      <c r="B1161" t="s">
        <v>37</v>
      </c>
      <c r="C1161" s="1">
        <v>101</v>
      </c>
      <c r="D1161" s="1">
        <v>3210</v>
      </c>
      <c r="E1161" s="97" t="s">
        <v>695</v>
      </c>
      <c r="F11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61" s="4">
        <v>39888</v>
      </c>
      <c r="I1161" s="80"/>
      <c r="J1161" t="s">
        <v>144</v>
      </c>
      <c r="K1161" s="89"/>
      <c r="L1161" s="89"/>
      <c r="N1161" s="89"/>
      <c r="O1161" s="89"/>
      <c r="P1161" s="80"/>
      <c r="Q1161" s="80"/>
      <c r="R1161" s="80"/>
      <c r="S1161" s="80" t="str">
        <f>IF(All_2[[#This Row],[M.O.Date]]&lt;&gt;"","no","Yes")</f>
        <v>no</v>
      </c>
      <c r="T1161" s="80" t="str">
        <f ca="1">IF(All_2[[#This Row],[Length.of.Stay]]&gt;364,"Yes","no")</f>
        <v>Yes</v>
      </c>
      <c r="U1161" s="4">
        <v>40574</v>
      </c>
      <c r="V1161" s="80">
        <f ca="1">_xlfn.IFS(All_2[[#This Row],[M.O.Date]] = FALSE,TODAY()-All_2[[#This Row],[Filled]],All_2[[#This Row],[Extant]] = "no",All_2[[#This Row],[M.O.Date]] - All_2[[#This Row],[Filled]])</f>
        <v>686</v>
      </c>
      <c r="W1161" t="s">
        <v>969</v>
      </c>
      <c r="X1161" s="6">
        <v>1</v>
      </c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>
        <f t="shared" si="36"/>
        <v>2009</v>
      </c>
      <c r="AS1161" s="6">
        <f t="shared" si="37"/>
        <v>3</v>
      </c>
    </row>
    <row r="1162" spans="1:45">
      <c r="A1162" t="s">
        <v>1358</v>
      </c>
      <c r="B1162" t="s">
        <v>37</v>
      </c>
      <c r="C1162" s="1">
        <v>202</v>
      </c>
      <c r="D1162" s="1">
        <v>3210</v>
      </c>
      <c r="E1162" s="97" t="s">
        <v>695</v>
      </c>
      <c r="F11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62" s="4">
        <v>39888</v>
      </c>
      <c r="I1162" s="80"/>
      <c r="J1162" t="s">
        <v>144</v>
      </c>
      <c r="K1162" s="89"/>
      <c r="L1162" s="89"/>
      <c r="N1162" s="89"/>
      <c r="O1162" s="89"/>
      <c r="P1162" s="80"/>
      <c r="Q1162" s="80"/>
      <c r="R1162" s="80"/>
      <c r="S1162" s="80" t="str">
        <f>IF(All_2[[#This Row],[M.O.Date]]&lt;&gt;"","no","Yes")</f>
        <v>no</v>
      </c>
      <c r="T1162" s="80" t="str">
        <f ca="1">IF(All_2[[#This Row],[Length.of.Stay]]&gt;364,"Yes","no")</f>
        <v>Yes</v>
      </c>
      <c r="U1162" s="4">
        <v>40451</v>
      </c>
      <c r="V1162" s="80">
        <f ca="1">_xlfn.IFS(All_2[[#This Row],[M.O.Date]] = FALSE,TODAY()-All_2[[#This Row],[Filled]],All_2[[#This Row],[Extant]] = "no",All_2[[#This Row],[M.O.Date]] - All_2[[#This Row],[Filled]])</f>
        <v>563</v>
      </c>
      <c r="W1162" t="s">
        <v>969</v>
      </c>
      <c r="X1162" s="6">
        <v>1</v>
      </c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>
        <f t="shared" si="36"/>
        <v>2009</v>
      </c>
      <c r="AS1162" s="6">
        <f t="shared" si="37"/>
        <v>3</v>
      </c>
    </row>
    <row r="1163" spans="1:45">
      <c r="A1163" t="s">
        <v>1357</v>
      </c>
      <c r="B1163" t="s">
        <v>37</v>
      </c>
      <c r="C1163" s="1">
        <v>302</v>
      </c>
      <c r="D1163" s="1">
        <v>3210</v>
      </c>
      <c r="E1163" s="97" t="s">
        <v>695</v>
      </c>
      <c r="F11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63" s="4">
        <v>39888</v>
      </c>
      <c r="I1163" s="80"/>
      <c r="J1163" t="s">
        <v>144</v>
      </c>
      <c r="K1163" s="89"/>
      <c r="L1163" s="89"/>
      <c r="N1163" s="89"/>
      <c r="O1163" s="89"/>
      <c r="P1163" s="80"/>
      <c r="Q1163" s="80"/>
      <c r="R1163" s="80"/>
      <c r="S1163" s="80" t="str">
        <f>IF(All_2[[#This Row],[M.O.Date]]&lt;&gt;"","no","Yes")</f>
        <v>no</v>
      </c>
      <c r="T1163" s="80" t="str">
        <f ca="1">IF(All_2[[#This Row],[Length.of.Stay]]&gt;364,"Yes","no")</f>
        <v>Yes</v>
      </c>
      <c r="U1163" s="4">
        <v>40421</v>
      </c>
      <c r="V1163" s="80">
        <f ca="1">_xlfn.IFS(All_2[[#This Row],[M.O.Date]] = FALSE,TODAY()-All_2[[#This Row],[Filled]],All_2[[#This Row],[Extant]] = "no",All_2[[#This Row],[M.O.Date]] - All_2[[#This Row],[Filled]])</f>
        <v>533</v>
      </c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>
        <f t="shared" si="36"/>
        <v>2009</v>
      </c>
      <c r="AS1163" s="6">
        <f t="shared" si="37"/>
        <v>3</v>
      </c>
    </row>
    <row r="1164" spans="1:45">
      <c r="A1164" t="s">
        <v>1356</v>
      </c>
      <c r="B1164" t="s">
        <v>37</v>
      </c>
      <c r="C1164" s="1">
        <v>203</v>
      </c>
      <c r="D1164" s="1">
        <v>3210</v>
      </c>
      <c r="E1164" s="97" t="s">
        <v>695</v>
      </c>
      <c r="F11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64" s="4">
        <v>39888</v>
      </c>
      <c r="I1164" s="80"/>
      <c r="J1164" t="s">
        <v>144</v>
      </c>
      <c r="K1164" s="89"/>
      <c r="L1164" s="89"/>
      <c r="N1164" s="89"/>
      <c r="O1164" s="89"/>
      <c r="P1164" s="80"/>
      <c r="Q1164" s="80"/>
      <c r="R1164" s="80"/>
      <c r="S1164" s="80" t="str">
        <f>IF(All_2[[#This Row],[M.O.Date]]&lt;&gt;"","no","Yes")</f>
        <v>no</v>
      </c>
      <c r="T1164" s="80" t="str">
        <f ca="1">IF(All_2[[#This Row],[Length.of.Stay]]&gt;364,"Yes","no")</f>
        <v>no</v>
      </c>
      <c r="U1164" s="4">
        <v>40025</v>
      </c>
      <c r="V1164" s="80">
        <f ca="1">_xlfn.IFS(All_2[[#This Row],[M.O.Date]] = FALSE,TODAY()-All_2[[#This Row],[Filled]],All_2[[#This Row],[Extant]] = "no",All_2[[#This Row],[M.O.Date]] - All_2[[#This Row],[Filled]])</f>
        <v>137</v>
      </c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>
        <f t="shared" si="36"/>
        <v>2009</v>
      </c>
      <c r="AS1164" s="6">
        <f t="shared" si="37"/>
        <v>3</v>
      </c>
    </row>
    <row r="1165" spans="1:45">
      <c r="A1165" t="s">
        <v>1355</v>
      </c>
      <c r="B1165" t="s">
        <v>37</v>
      </c>
      <c r="C1165" s="1">
        <v>207</v>
      </c>
      <c r="D1165" s="1">
        <v>3210</v>
      </c>
      <c r="E1165" s="97" t="s">
        <v>695</v>
      </c>
      <c r="F11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65" s="4">
        <v>39888</v>
      </c>
      <c r="I1165" s="80"/>
      <c r="J1165" t="s">
        <v>144</v>
      </c>
      <c r="K1165" s="89"/>
      <c r="L1165" s="89"/>
      <c r="N1165" s="89"/>
      <c r="O1165" s="89"/>
      <c r="P1165" s="80"/>
      <c r="Q1165" s="80"/>
      <c r="R1165" s="80"/>
      <c r="S1165" s="80" t="str">
        <f>IF(All_2[[#This Row],[M.O.Date]]&lt;&gt;"","no","Yes")</f>
        <v>no</v>
      </c>
      <c r="T1165" s="80" t="str">
        <f ca="1">IF(All_2[[#This Row],[Length.of.Stay]]&gt;364,"Yes","no")</f>
        <v>no</v>
      </c>
      <c r="U1165" s="4">
        <v>40025</v>
      </c>
      <c r="V1165" s="80">
        <f ca="1">_xlfn.IFS(All_2[[#This Row],[M.O.Date]] = FALSE,TODAY()-All_2[[#This Row],[Filled]],All_2[[#This Row],[Extant]] = "no",All_2[[#This Row],[M.O.Date]] - All_2[[#This Row],[Filled]])</f>
        <v>137</v>
      </c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>
        <f t="shared" si="36"/>
        <v>2009</v>
      </c>
      <c r="AS1165" s="6">
        <f t="shared" si="37"/>
        <v>3</v>
      </c>
    </row>
    <row r="1166" spans="1:45">
      <c r="A1166" t="s">
        <v>1354</v>
      </c>
      <c r="B1166" t="s">
        <v>37</v>
      </c>
      <c r="C1166" s="1">
        <v>301</v>
      </c>
      <c r="D1166" s="1">
        <v>3218</v>
      </c>
      <c r="E1166" s="97" t="s">
        <v>695</v>
      </c>
      <c r="F11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66" s="4">
        <v>39888</v>
      </c>
      <c r="I1166" s="80"/>
      <c r="J1166" t="s">
        <v>144</v>
      </c>
      <c r="K1166" s="89"/>
      <c r="L1166" s="89"/>
      <c r="N1166" s="89"/>
      <c r="O1166" s="89"/>
      <c r="P1166" s="80"/>
      <c r="Q1166" s="80"/>
      <c r="R1166" s="80"/>
      <c r="S1166" s="80" t="str">
        <f>IF(All_2[[#This Row],[M.O.Date]]&lt;&gt;"","no","Yes")</f>
        <v>no</v>
      </c>
      <c r="T1166" s="80" t="str">
        <f ca="1">IF(All_2[[#This Row],[Length.of.Stay]]&gt;364,"Yes","no")</f>
        <v>no</v>
      </c>
      <c r="U1166" s="4">
        <v>40025</v>
      </c>
      <c r="V1166" s="80">
        <f ca="1">_xlfn.IFS(All_2[[#This Row],[M.O.Date]] = FALSE,TODAY()-All_2[[#This Row],[Filled]],All_2[[#This Row],[Extant]] = "no",All_2[[#This Row],[M.O.Date]] - All_2[[#This Row],[Filled]])</f>
        <v>137</v>
      </c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>
        <f t="shared" si="36"/>
        <v>2009</v>
      </c>
      <c r="AS1166" s="6">
        <f t="shared" si="37"/>
        <v>3</v>
      </c>
    </row>
    <row r="1167" spans="1:45">
      <c r="A1167" t="s">
        <v>1353</v>
      </c>
      <c r="B1167" t="s">
        <v>830</v>
      </c>
      <c r="C1167" s="1">
        <v>412</v>
      </c>
      <c r="E1167" s="97" t="s">
        <v>144</v>
      </c>
      <c r="F11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67" s="4">
        <v>39872</v>
      </c>
      <c r="H1167" s="4">
        <v>39885</v>
      </c>
      <c r="I1167" s="80">
        <f>All_2[[#This Row],[Filled]]-All_2[[#This Row],[Vacant]]</f>
        <v>13</v>
      </c>
      <c r="J1167" t="s">
        <v>144</v>
      </c>
      <c r="N1167" s="4"/>
      <c r="O1167" s="4"/>
      <c r="P1167" s="80"/>
      <c r="Q1167" s="80"/>
      <c r="R1167" s="80"/>
      <c r="S1167" s="80" t="str">
        <f>IF(All_2[[#This Row],[M.O.Date]]&lt;&gt;"","no","Yes")</f>
        <v>no</v>
      </c>
      <c r="T1167" s="80" t="str">
        <f ca="1">IF(All_2[[#This Row],[Length.of.Stay]]&gt;364,"Yes","no")</f>
        <v>Yes</v>
      </c>
      <c r="U1167" s="4">
        <v>40543</v>
      </c>
      <c r="V1167" s="80">
        <f ca="1">_xlfn.IFS(All_2[[#This Row],[M.O.Date]] = FALSE,TODAY()-All_2[[#This Row],[Filled]],All_2[[#This Row],[Extant]] = "no",All_2[[#This Row],[M.O.Date]] - All_2[[#This Row],[Filled]])</f>
        <v>658</v>
      </c>
      <c r="W1167" t="s">
        <v>969</v>
      </c>
      <c r="X1167" s="6">
        <v>1</v>
      </c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>
        <f t="shared" si="36"/>
        <v>2009</v>
      </c>
      <c r="AS1167" s="6">
        <f t="shared" si="37"/>
        <v>3</v>
      </c>
    </row>
    <row r="1168" spans="1:45">
      <c r="A1168" t="s">
        <v>1352</v>
      </c>
      <c r="B1168" t="s">
        <v>830</v>
      </c>
      <c r="C1168" s="1">
        <v>411</v>
      </c>
      <c r="E1168" s="97" t="s">
        <v>144</v>
      </c>
      <c r="F11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68" s="4">
        <v>39872</v>
      </c>
      <c r="H1168" s="4">
        <v>39885</v>
      </c>
      <c r="I1168" s="80">
        <f>All_2[[#This Row],[Filled]]-All_2[[#This Row],[Vacant]]</f>
        <v>13</v>
      </c>
      <c r="J1168" t="s">
        <v>144</v>
      </c>
      <c r="N1168" s="4"/>
      <c r="O1168" s="4"/>
      <c r="P1168" s="80"/>
      <c r="Q1168" s="80"/>
      <c r="R1168" s="80"/>
      <c r="S1168" s="80" t="str">
        <f>IF(All_2[[#This Row],[M.O.Date]]&lt;&gt;"","no","Yes")</f>
        <v>no</v>
      </c>
      <c r="T1168" s="80" t="str">
        <f ca="1">IF(All_2[[#This Row],[Length.of.Stay]]&gt;364,"Yes","no")</f>
        <v>Yes</v>
      </c>
      <c r="U1168" s="4">
        <v>40263</v>
      </c>
      <c r="V1168" s="80">
        <f ca="1">_xlfn.IFS(All_2[[#This Row],[M.O.Date]] = FALSE,TODAY()-All_2[[#This Row],[Filled]],All_2[[#This Row],[Extant]] = "no",All_2[[#This Row],[M.O.Date]] - All_2[[#This Row],[Filled]])</f>
        <v>378</v>
      </c>
      <c r="W1168" t="s">
        <v>971</v>
      </c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>
        <f t="shared" si="36"/>
        <v>2009</v>
      </c>
      <c r="AS1168" s="6">
        <f t="shared" si="37"/>
        <v>3</v>
      </c>
    </row>
    <row r="1169" spans="1:45">
      <c r="A1169" t="s">
        <v>1351</v>
      </c>
      <c r="B1169" t="s">
        <v>830</v>
      </c>
      <c r="C1169" s="1">
        <v>404</v>
      </c>
      <c r="E1169" s="97" t="s">
        <v>144</v>
      </c>
      <c r="F11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69" s="4">
        <v>39844</v>
      </c>
      <c r="H1169" s="4">
        <v>39885</v>
      </c>
      <c r="I1169" s="80">
        <f>All_2[[#This Row],[Filled]]-All_2[[#This Row],[Vacant]]</f>
        <v>41</v>
      </c>
      <c r="J1169" t="s">
        <v>144</v>
      </c>
      <c r="N1169" s="4"/>
      <c r="O1169" s="4"/>
      <c r="P1169" s="80"/>
      <c r="Q1169" s="80"/>
      <c r="R1169" s="80"/>
      <c r="S1169" s="80" t="str">
        <f>IF(All_2[[#This Row],[M.O.Date]]&lt;&gt;"","no","Yes")</f>
        <v>no</v>
      </c>
      <c r="T1169" s="80" t="str">
        <f ca="1">IF(All_2[[#This Row],[Length.of.Stay]]&gt;364,"Yes","no")</f>
        <v>no</v>
      </c>
      <c r="U1169" s="4">
        <v>40025</v>
      </c>
      <c r="V1169" s="80">
        <f ca="1">_xlfn.IFS(All_2[[#This Row],[M.O.Date]] = FALSE,TODAY()-All_2[[#This Row],[Filled]],All_2[[#This Row],[Extant]] = "no",All_2[[#This Row],[M.O.Date]] - All_2[[#This Row],[Filled]])</f>
        <v>140</v>
      </c>
      <c r="W1169" t="s">
        <v>969</v>
      </c>
      <c r="X1169" s="6"/>
      <c r="Y1169" s="6">
        <v>1</v>
      </c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>
        <f t="shared" si="36"/>
        <v>2009</v>
      </c>
      <c r="AS1169" s="6">
        <f t="shared" si="37"/>
        <v>3</v>
      </c>
    </row>
    <row r="1170" spans="1:45">
      <c r="A1170" t="s">
        <v>1286</v>
      </c>
      <c r="B1170" t="s">
        <v>832</v>
      </c>
      <c r="C1170" s="1" t="s">
        <v>940</v>
      </c>
      <c r="E1170" s="97" t="s">
        <v>718</v>
      </c>
      <c r="F11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70" s="4">
        <v>39839</v>
      </c>
      <c r="H1170" s="4">
        <v>39885</v>
      </c>
      <c r="I1170" s="80">
        <f>All_2[[#This Row],[Filled]]-All_2[[#This Row],[Vacant]]</f>
        <v>46</v>
      </c>
      <c r="N1170" s="4"/>
      <c r="O1170" s="4"/>
      <c r="P1170" s="80"/>
      <c r="Q1170" s="80"/>
      <c r="R1170" s="80"/>
      <c r="S1170" s="80" t="str">
        <f>IF(All_2[[#This Row],[M.O.Date]]&lt;&gt;"","no","Yes")</f>
        <v>no</v>
      </c>
      <c r="T1170" s="80" t="str">
        <f ca="1">IF(All_2[[#This Row],[Length.of.Stay]]&gt;364,"Yes","no")</f>
        <v>Yes</v>
      </c>
      <c r="U1170" s="4">
        <v>40663</v>
      </c>
      <c r="V1170" s="80">
        <f ca="1">_xlfn.IFS(All_2[[#This Row],[M.O.Date]] = FALSE,TODAY()-All_2[[#This Row],[Filled]],All_2[[#This Row],[Extant]] = "no",All_2[[#This Row],[M.O.Date]] - All_2[[#This Row],[Filled]])</f>
        <v>778</v>
      </c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>
        <f t="shared" si="36"/>
        <v>2009</v>
      </c>
      <c r="AS1170" s="6">
        <f t="shared" si="37"/>
        <v>3</v>
      </c>
    </row>
    <row r="1171" spans="1:45">
      <c r="A1171" t="s">
        <v>1252</v>
      </c>
      <c r="B1171" t="s">
        <v>830</v>
      </c>
      <c r="C1171" s="1">
        <v>315</v>
      </c>
      <c r="E1171" s="97" t="s">
        <v>144</v>
      </c>
      <c r="F11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71" s="4">
        <v>39773</v>
      </c>
      <c r="H1171" s="4">
        <v>39873</v>
      </c>
      <c r="I1171" s="80">
        <f>All_2[[#This Row],[Filled]]-All_2[[#This Row],[Vacant]]</f>
        <v>100</v>
      </c>
      <c r="J1171" t="s">
        <v>1033</v>
      </c>
      <c r="K1171" t="s">
        <v>1032</v>
      </c>
      <c r="N1171" s="4"/>
      <c r="O1171" s="4"/>
      <c r="P1171" s="80"/>
      <c r="Q1171" s="80"/>
      <c r="R1171" s="80"/>
      <c r="S1171" s="80" t="str">
        <f>IF(All_2[[#This Row],[M.O.Date]]&lt;&gt;"","no","Yes")</f>
        <v>no</v>
      </c>
      <c r="T1171" s="80" t="str">
        <f ca="1">IF(All_2[[#This Row],[Length.of.Stay]]&gt;364,"Yes","no")</f>
        <v>Yes</v>
      </c>
      <c r="U1171" s="4">
        <v>40294</v>
      </c>
      <c r="V1171" s="80">
        <f ca="1">_xlfn.IFS(All_2[[#This Row],[M.O.Date]] = FALSE,TODAY()-All_2[[#This Row],[Filled]],All_2[[#This Row],[Extant]] = "no",All_2[[#This Row],[M.O.Date]] - All_2[[#This Row],[Filled]])</f>
        <v>421</v>
      </c>
      <c r="W1171" t="s">
        <v>969</v>
      </c>
      <c r="X1171" s="6"/>
      <c r="Y1171" s="6"/>
      <c r="Z1171" s="6">
        <v>1</v>
      </c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>
        <f t="shared" si="36"/>
        <v>2009</v>
      </c>
      <c r="AS1171" s="6">
        <f t="shared" si="37"/>
        <v>3</v>
      </c>
    </row>
    <row r="1172" spans="1:45">
      <c r="A1172" t="s">
        <v>1350</v>
      </c>
      <c r="B1172" t="s">
        <v>821</v>
      </c>
      <c r="C1172" s="1">
        <v>1493</v>
      </c>
      <c r="E1172" s="97" t="s">
        <v>833</v>
      </c>
      <c r="F11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72" s="4"/>
      <c r="H1172" s="4">
        <v>39871</v>
      </c>
      <c r="I1172" s="80"/>
      <c r="N1172" s="4"/>
      <c r="O1172" s="4"/>
      <c r="P1172" s="80"/>
      <c r="Q1172" s="80"/>
      <c r="R1172" s="80"/>
      <c r="S1172" s="80" t="str">
        <f>IF(All_2[[#This Row],[M.O.Date]]&lt;&gt;"","no","Yes")</f>
        <v>no</v>
      </c>
      <c r="T1172" s="80" t="str">
        <f ca="1">IF(All_2[[#This Row],[Length.of.Stay]]&gt;364,"Yes","no")</f>
        <v>Yes</v>
      </c>
      <c r="U1172" s="4">
        <v>41090</v>
      </c>
      <c r="V1172" s="80">
        <f ca="1">_xlfn.IFS(All_2[[#This Row],[M.O.Date]] = FALSE,TODAY()-All_2[[#This Row],[Filled]],All_2[[#This Row],[Extant]] = "no",All_2[[#This Row],[M.O.Date]] - All_2[[#This Row],[Filled]])</f>
        <v>1219</v>
      </c>
      <c r="W1172" t="s">
        <v>980</v>
      </c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>
        <f t="shared" si="36"/>
        <v>2009</v>
      </c>
      <c r="AS1172" s="6">
        <f t="shared" si="37"/>
        <v>2</v>
      </c>
    </row>
    <row r="1173" spans="1:45">
      <c r="A1173" t="s">
        <v>1349</v>
      </c>
      <c r="B1173" t="s">
        <v>832</v>
      </c>
      <c r="C1173" s="1" t="s">
        <v>965</v>
      </c>
      <c r="E1173" s="97" t="s">
        <v>833</v>
      </c>
      <c r="F11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73" s="4">
        <v>39813</v>
      </c>
      <c r="H1173" s="4">
        <v>39871</v>
      </c>
      <c r="I1173" s="80">
        <f>All_2[[#This Row],[Filled]]-All_2[[#This Row],[Vacant]]</f>
        <v>58</v>
      </c>
      <c r="N1173" s="4"/>
      <c r="O1173" s="4"/>
      <c r="P1173" s="80"/>
      <c r="Q1173" s="80"/>
      <c r="R1173" s="80"/>
      <c r="S1173" s="80" t="str">
        <f>IF(All_2[[#This Row],[M.O.Date]]&lt;&gt;"","no","Yes")</f>
        <v>no</v>
      </c>
      <c r="T1173" s="80" t="str">
        <f ca="1">IF(All_2[[#This Row],[Length.of.Stay]]&gt;364,"Yes","no")</f>
        <v>no</v>
      </c>
      <c r="U1173" s="4">
        <v>40209</v>
      </c>
      <c r="V1173" s="80">
        <f ca="1">_xlfn.IFS(All_2[[#This Row],[M.O.Date]] = FALSE,TODAY()-All_2[[#This Row],[Filled]],All_2[[#This Row],[Extant]] = "no",All_2[[#This Row],[M.O.Date]] - All_2[[#This Row],[Filled]])</f>
        <v>338</v>
      </c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>
        <f t="shared" si="36"/>
        <v>2009</v>
      </c>
      <c r="AS1173" s="6">
        <f t="shared" si="37"/>
        <v>2</v>
      </c>
    </row>
    <row r="1174" spans="1:45">
      <c r="A1174" t="s">
        <v>1348</v>
      </c>
      <c r="B1174" t="s">
        <v>821</v>
      </c>
      <c r="C1174" s="1">
        <v>1473</v>
      </c>
      <c r="E1174" s="97" t="s">
        <v>833</v>
      </c>
      <c r="F11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74" s="4"/>
      <c r="H1174" s="4">
        <v>39869</v>
      </c>
      <c r="I1174" s="80"/>
      <c r="N1174" s="4"/>
      <c r="O1174" s="4"/>
      <c r="P1174" s="80"/>
      <c r="Q1174" s="80"/>
      <c r="R1174" s="80"/>
      <c r="S1174" s="80" t="str">
        <f>IF(All_2[[#This Row],[M.O.Date]]&lt;&gt;"","no","Yes")</f>
        <v>no</v>
      </c>
      <c r="T1174" s="80" t="str">
        <f ca="1">IF(All_2[[#This Row],[Length.of.Stay]]&gt;364,"Yes","no")</f>
        <v>Yes</v>
      </c>
      <c r="U1174" s="4">
        <v>41333</v>
      </c>
      <c r="V1174" s="80">
        <f ca="1">_xlfn.IFS(All_2[[#This Row],[M.O.Date]] = FALSE,TODAY()-All_2[[#This Row],[Filled]],All_2[[#This Row],[Extant]] = "no",All_2[[#This Row],[M.O.Date]] - All_2[[#This Row],[Filled]])</f>
        <v>1464</v>
      </c>
      <c r="W1174" t="s">
        <v>980</v>
      </c>
      <c r="X1174" s="6"/>
      <c r="Y1174" s="6"/>
      <c r="Z1174" s="6"/>
      <c r="AA1174" s="6"/>
      <c r="AB1174" s="6"/>
      <c r="AC1174" s="6"/>
      <c r="AD1174" s="6"/>
      <c r="AE1174" s="6"/>
      <c r="AF1174" s="6">
        <v>1</v>
      </c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>
        <f t="shared" si="36"/>
        <v>2009</v>
      </c>
      <c r="AS1174" s="6">
        <f t="shared" si="37"/>
        <v>2</v>
      </c>
    </row>
    <row r="1175" spans="1:45">
      <c r="A1175" t="s">
        <v>1347</v>
      </c>
      <c r="B1175" t="s">
        <v>821</v>
      </c>
      <c r="C1175" s="1">
        <v>1491</v>
      </c>
      <c r="E1175" s="97" t="s">
        <v>946</v>
      </c>
      <c r="F11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75" s="4"/>
      <c r="H1175" s="4">
        <v>39868</v>
      </c>
      <c r="I1175" s="80"/>
      <c r="N1175" s="4"/>
      <c r="O1175" s="4"/>
      <c r="P1175" s="80"/>
      <c r="Q1175" s="80"/>
      <c r="R1175" s="80"/>
      <c r="S1175" s="80" t="str">
        <f>IF(All_2[[#This Row],[M.O.Date]]&lt;&gt;"","no","Yes")</f>
        <v>no</v>
      </c>
      <c r="T1175" s="80" t="str">
        <f ca="1">IF(All_2[[#This Row],[Length.of.Stay]]&gt;364,"Yes","no")</f>
        <v>Yes</v>
      </c>
      <c r="U1175" s="4">
        <v>41213</v>
      </c>
      <c r="V1175" s="80">
        <f ca="1">_xlfn.IFS(All_2[[#This Row],[M.O.Date]] = FALSE,TODAY()-All_2[[#This Row],[Filled]],All_2[[#This Row],[Extant]] = "no",All_2[[#This Row],[M.O.Date]] - All_2[[#This Row],[Filled]])</f>
        <v>1345</v>
      </c>
      <c r="W1175" t="s">
        <v>980</v>
      </c>
      <c r="X1175" s="6"/>
      <c r="Y1175" s="6"/>
      <c r="Z1175" s="6"/>
      <c r="AA1175" s="6"/>
      <c r="AB1175" s="6"/>
      <c r="AC1175" s="6"/>
      <c r="AD1175" s="6"/>
      <c r="AE1175" s="6"/>
      <c r="AF1175" s="6">
        <v>1</v>
      </c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>
        <f t="shared" si="36"/>
        <v>2009</v>
      </c>
      <c r="AS1175" s="6">
        <f t="shared" si="37"/>
        <v>2</v>
      </c>
    </row>
    <row r="1176" spans="1:45">
      <c r="A1176" t="s">
        <v>1255</v>
      </c>
      <c r="B1176" t="s">
        <v>1151</v>
      </c>
      <c r="C1176" s="1">
        <v>111</v>
      </c>
      <c r="E1176" s="97" t="s">
        <v>833</v>
      </c>
      <c r="F1176" s="80" t="s">
        <v>1150</v>
      </c>
      <c r="G1176" s="4">
        <v>39782</v>
      </c>
      <c r="H1176" s="4">
        <v>39862</v>
      </c>
      <c r="I1176" s="80">
        <f>All_2[[#This Row],[Filled]]-All_2[[#This Row],[Vacant]]</f>
        <v>80</v>
      </c>
      <c r="J1176" t="s">
        <v>144</v>
      </c>
      <c r="P1176" s="80"/>
      <c r="Q1176" s="80"/>
      <c r="R1176" s="80"/>
      <c r="S1176" s="80" t="str">
        <f>IF(All_2[[#This Row],[M.O.Date]]&lt;&gt;"","no","Yes")</f>
        <v>no</v>
      </c>
      <c r="T1176" s="80" t="str">
        <f ca="1">IF(All_2[[#This Row],[Length.of.Stay]]&gt;364,"Yes","no")</f>
        <v>Yes</v>
      </c>
      <c r="U1176" s="4">
        <v>41517</v>
      </c>
      <c r="V1176" s="80">
        <f ca="1">_xlfn.IFS(All_2[[#This Row],[M.O.Date]] = FALSE,TODAY()-All_2[[#This Row],[Filled]],All_2[[#This Row],[Extant]] = "no",All_2[[#This Row],[M.O.Date]] - All_2[[#This Row],[Filled]])</f>
        <v>1655</v>
      </c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>
        <f t="shared" si="36"/>
        <v>2009</v>
      </c>
      <c r="AS1176" s="6">
        <f t="shared" si="37"/>
        <v>2</v>
      </c>
    </row>
    <row r="1177" spans="1:45">
      <c r="A1177" t="s">
        <v>1346</v>
      </c>
      <c r="B1177" t="s">
        <v>1151</v>
      </c>
      <c r="C1177" s="1">
        <v>112</v>
      </c>
      <c r="E1177" s="97" t="s">
        <v>718</v>
      </c>
      <c r="F1177" s="80" t="s">
        <v>1150</v>
      </c>
      <c r="G1177" s="4">
        <v>39844</v>
      </c>
      <c r="H1177" s="4">
        <v>39862</v>
      </c>
      <c r="I1177" s="80">
        <f>All_2[[#This Row],[Filled]]-All_2[[#This Row],[Vacant]]</f>
        <v>18</v>
      </c>
      <c r="J1177" t="s">
        <v>144</v>
      </c>
      <c r="P1177" s="80"/>
      <c r="Q1177" s="80"/>
      <c r="R1177" s="80"/>
      <c r="S1177" s="80" t="str">
        <f>IF(All_2[[#This Row],[M.O.Date]]&lt;&gt;"","no","Yes")</f>
        <v>no</v>
      </c>
      <c r="T1177" s="80" t="str">
        <f ca="1">IF(All_2[[#This Row],[Length.of.Stay]]&gt;364,"Yes","no")</f>
        <v>Yes</v>
      </c>
      <c r="U1177" s="4">
        <v>40237</v>
      </c>
      <c r="V1177" s="80">
        <f ca="1">_xlfn.IFS(All_2[[#This Row],[M.O.Date]] = FALSE,TODAY()-All_2[[#This Row],[Filled]],All_2[[#This Row],[Extant]] = "no",All_2[[#This Row],[M.O.Date]] - All_2[[#This Row],[Filled]])</f>
        <v>375</v>
      </c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>
        <f t="shared" si="36"/>
        <v>2009</v>
      </c>
      <c r="AS1177" s="6">
        <f t="shared" si="37"/>
        <v>2</v>
      </c>
    </row>
    <row r="1178" spans="1:45">
      <c r="A1178" t="s">
        <v>1345</v>
      </c>
      <c r="B1178" t="s">
        <v>830</v>
      </c>
      <c r="C1178" s="1">
        <v>414</v>
      </c>
      <c r="E1178" s="97" t="s">
        <v>144</v>
      </c>
      <c r="F11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78" s="4">
        <v>39813</v>
      </c>
      <c r="H1178" s="4">
        <v>39858</v>
      </c>
      <c r="I1178" s="80">
        <f>All_2[[#This Row],[Filled]]-All_2[[#This Row],[Vacant]]</f>
        <v>45</v>
      </c>
      <c r="J1178" t="s">
        <v>144</v>
      </c>
      <c r="N1178" s="4"/>
      <c r="O1178" s="4"/>
      <c r="P1178" s="80"/>
      <c r="Q1178" s="80"/>
      <c r="R1178" s="80"/>
      <c r="S1178" s="80" t="str">
        <f>IF(All_2[[#This Row],[M.O.Date]]&lt;&gt;"","no","Yes")</f>
        <v>no</v>
      </c>
      <c r="T1178" s="80" t="str">
        <f ca="1">IF(All_2[[#This Row],[Length.of.Stay]]&gt;364,"Yes","no")</f>
        <v>Yes</v>
      </c>
      <c r="U1178" s="4">
        <v>40757</v>
      </c>
      <c r="V1178" s="80">
        <f ca="1">_xlfn.IFS(All_2[[#This Row],[M.O.Date]] = FALSE,TODAY()-All_2[[#This Row],[Filled]],All_2[[#This Row],[Extant]] = "no",All_2[[#This Row],[M.O.Date]] - All_2[[#This Row],[Filled]])</f>
        <v>899</v>
      </c>
      <c r="W1178" t="s">
        <v>980</v>
      </c>
      <c r="X1178" s="6"/>
      <c r="Y1178" s="6"/>
      <c r="Z1178" s="6"/>
      <c r="AA1178" s="6"/>
      <c r="AB1178" s="6"/>
      <c r="AC1178" s="6"/>
      <c r="AD1178" s="6"/>
      <c r="AE1178" s="6"/>
      <c r="AF1178" s="6">
        <v>1</v>
      </c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>
        <f t="shared" si="36"/>
        <v>2009</v>
      </c>
      <c r="AS1178" s="6">
        <f t="shared" si="37"/>
        <v>2</v>
      </c>
    </row>
    <row r="1179" spans="1:45">
      <c r="A1179" t="s">
        <v>1344</v>
      </c>
      <c r="B1179" t="s">
        <v>26</v>
      </c>
      <c r="C1179" s="1">
        <v>301</v>
      </c>
      <c r="E1179" s="97" t="s">
        <v>966</v>
      </c>
      <c r="F11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79" s="4">
        <v>39824</v>
      </c>
      <c r="H1179" s="4">
        <v>39857</v>
      </c>
      <c r="I1179" s="80">
        <f>All_2[[#This Row],[Filled]]-All_2[[#This Row],[Vacant]]</f>
        <v>33</v>
      </c>
      <c r="J1179" t="s">
        <v>144</v>
      </c>
      <c r="P1179" s="80"/>
      <c r="Q1179" s="80"/>
      <c r="R1179" s="80"/>
      <c r="S1179" s="80" t="str">
        <f>IF(All_2[[#This Row],[M.O.Date]]&lt;&gt;"","no","Yes")</f>
        <v>no</v>
      </c>
      <c r="T1179" s="80" t="str">
        <f ca="1">IF(All_2[[#This Row],[Length.of.Stay]]&gt;364,"Yes","no")</f>
        <v>Yes</v>
      </c>
      <c r="U1179" s="4">
        <v>41973</v>
      </c>
      <c r="V1179" s="80">
        <f ca="1">_xlfn.IFS(All_2[[#This Row],[M.O.Date]] = FALSE,TODAY()-All_2[[#This Row],[Filled]],All_2[[#This Row],[Extant]] = "no",All_2[[#This Row],[M.O.Date]] - All_2[[#This Row],[Filled]])</f>
        <v>2116</v>
      </c>
      <c r="W1179" t="s">
        <v>980</v>
      </c>
      <c r="X1179" s="6"/>
      <c r="Y1179" s="6"/>
      <c r="Z1179" s="6"/>
      <c r="AA1179" s="6"/>
      <c r="AB1179" s="6"/>
      <c r="AC1179" s="6"/>
      <c r="AD1179" s="6"/>
      <c r="AE1179" s="6"/>
      <c r="AF1179" s="6">
        <v>1</v>
      </c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>
        <f t="shared" si="36"/>
        <v>2009</v>
      </c>
      <c r="AS1179" s="6">
        <f t="shared" si="37"/>
        <v>2</v>
      </c>
    </row>
    <row r="1180" spans="1:45">
      <c r="A1180" t="s">
        <v>1343</v>
      </c>
      <c r="B1180" t="s">
        <v>830</v>
      </c>
      <c r="C1180" s="1">
        <v>310</v>
      </c>
      <c r="E1180" s="97" t="s">
        <v>144</v>
      </c>
      <c r="F11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80" s="4">
        <v>39721</v>
      </c>
      <c r="H1180" s="4">
        <v>39857</v>
      </c>
      <c r="I1180" s="80">
        <f>All_2[[#This Row],[Filled]]-All_2[[#This Row],[Vacant]]</f>
        <v>136</v>
      </c>
      <c r="J1180" t="s">
        <v>144</v>
      </c>
      <c r="N1180" s="4"/>
      <c r="O1180" s="4"/>
      <c r="P1180" s="80"/>
      <c r="Q1180" s="80"/>
      <c r="R1180" s="80"/>
      <c r="S1180" s="80" t="str">
        <f>IF(All_2[[#This Row],[M.O.Date]]&lt;&gt;"","no","Yes")</f>
        <v>no</v>
      </c>
      <c r="T1180" s="80" t="str">
        <f ca="1">IF(All_2[[#This Row],[Length.of.Stay]]&gt;364,"Yes","no")</f>
        <v>Yes</v>
      </c>
      <c r="U1180" s="4">
        <v>40482</v>
      </c>
      <c r="V1180" s="80">
        <f ca="1">_xlfn.IFS(All_2[[#This Row],[M.O.Date]] = FALSE,TODAY()-All_2[[#This Row],[Filled]],All_2[[#This Row],[Extant]] = "no",All_2[[#This Row],[M.O.Date]] - All_2[[#This Row],[Filled]])</f>
        <v>625</v>
      </c>
      <c r="W1180" t="s">
        <v>969</v>
      </c>
      <c r="X1180" s="6"/>
      <c r="Y1180" s="6">
        <v>1</v>
      </c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>
        <f t="shared" si="36"/>
        <v>2009</v>
      </c>
      <c r="AS1180" s="6">
        <f t="shared" si="37"/>
        <v>2</v>
      </c>
    </row>
    <row r="1181" spans="1:45">
      <c r="A1181" t="s">
        <v>1342</v>
      </c>
      <c r="B1181" t="s">
        <v>832</v>
      </c>
      <c r="C1181" s="1" t="s">
        <v>831</v>
      </c>
      <c r="E1181" s="97" t="s">
        <v>833</v>
      </c>
      <c r="F11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81" s="4">
        <v>39813</v>
      </c>
      <c r="H1181" s="4">
        <v>39857</v>
      </c>
      <c r="I1181" s="80">
        <f>All_2[[#This Row],[Filled]]-All_2[[#This Row],[Vacant]]</f>
        <v>44</v>
      </c>
      <c r="N1181" s="4"/>
      <c r="O1181" s="4"/>
      <c r="P1181" s="80"/>
      <c r="Q1181" s="80"/>
      <c r="R1181" s="80"/>
      <c r="S1181" s="80" t="str">
        <f>IF(All_2[[#This Row],[M.O.Date]]&lt;&gt;"","no","Yes")</f>
        <v>no</v>
      </c>
      <c r="T1181" s="80" t="str">
        <f ca="1">IF(All_2[[#This Row],[Length.of.Stay]]&gt;364,"Yes","no")</f>
        <v>Yes</v>
      </c>
      <c r="U1181" s="4">
        <v>40406</v>
      </c>
      <c r="V1181" s="80">
        <f ca="1">_xlfn.IFS(All_2[[#This Row],[M.O.Date]] = FALSE,TODAY()-All_2[[#This Row],[Filled]],All_2[[#This Row],[Extant]] = "no",All_2[[#This Row],[M.O.Date]] - All_2[[#This Row],[Filled]])</f>
        <v>549</v>
      </c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>
        <f t="shared" si="36"/>
        <v>2009</v>
      </c>
      <c r="AS1181" s="6">
        <f t="shared" si="37"/>
        <v>2</v>
      </c>
    </row>
    <row r="1182" spans="1:45">
      <c r="A1182" t="s">
        <v>1081</v>
      </c>
      <c r="B1182" t="s">
        <v>37</v>
      </c>
      <c r="C1182" s="1">
        <v>101</v>
      </c>
      <c r="D1182" s="1">
        <v>3218</v>
      </c>
      <c r="E1182" s="97" t="s">
        <v>695</v>
      </c>
      <c r="F11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182" s="4">
        <v>39845</v>
      </c>
      <c r="I1182" s="80"/>
      <c r="J1182" t="s">
        <v>144</v>
      </c>
      <c r="K1182" s="89"/>
      <c r="L1182" s="89"/>
      <c r="N1182" s="89"/>
      <c r="O1182" s="89"/>
      <c r="P1182" s="80"/>
      <c r="Q1182" s="80"/>
      <c r="R1182" s="80"/>
      <c r="S1182" s="80" t="str">
        <f>IF(All_2[[#This Row],[M.O.Date]]&lt;&gt;"","no","Yes")</f>
        <v>no</v>
      </c>
      <c r="T1182" s="80" t="str">
        <f ca="1">IF(All_2[[#This Row],[Length.of.Stay]]&gt;364,"Yes","no")</f>
        <v>no</v>
      </c>
      <c r="U1182" s="4">
        <v>40209</v>
      </c>
      <c r="V1182" s="80">
        <f ca="1">_xlfn.IFS(All_2[[#This Row],[M.O.Date]] = FALSE,TODAY()-All_2[[#This Row],[Filled]],All_2[[#This Row],[Extant]] = "no",All_2[[#This Row],[M.O.Date]] - All_2[[#This Row],[Filled]])</f>
        <v>364</v>
      </c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>
        <f t="shared" si="36"/>
        <v>2009</v>
      </c>
      <c r="AS1182" s="6">
        <f t="shared" si="37"/>
        <v>2</v>
      </c>
    </row>
    <row r="1183" spans="1:45">
      <c r="A1183" t="s">
        <v>1341</v>
      </c>
      <c r="B1183" t="s">
        <v>993</v>
      </c>
      <c r="C1183" s="1">
        <v>203</v>
      </c>
      <c r="E1183" s="97" t="s">
        <v>144</v>
      </c>
      <c r="F11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83" s="4">
        <v>39782</v>
      </c>
      <c r="H1183" s="4">
        <v>39829</v>
      </c>
      <c r="I1183" s="80">
        <f>All_2[[#This Row],[Filled]]-All_2[[#This Row],[Vacant]]</f>
        <v>47</v>
      </c>
      <c r="J1183" t="s">
        <v>144</v>
      </c>
      <c r="N1183" s="4"/>
      <c r="O1183" s="4"/>
      <c r="P1183" s="80"/>
      <c r="Q1183" s="80"/>
      <c r="R1183" s="80"/>
      <c r="S1183" s="80" t="str">
        <f>IF(All_2[[#This Row],[M.O.Date]]&lt;&gt;"","no","Yes")</f>
        <v>no</v>
      </c>
      <c r="T1183" s="80" t="str">
        <f ca="1">IF(All_2[[#This Row],[Length.of.Stay]]&gt;364,"Yes","no")</f>
        <v>Yes</v>
      </c>
      <c r="U1183" s="4">
        <v>40999</v>
      </c>
      <c r="V1183" s="80">
        <f ca="1">_xlfn.IFS(All_2[[#This Row],[M.O.Date]] = FALSE,TODAY()-All_2[[#This Row],[Filled]],All_2[[#This Row],[Extant]] = "no",All_2[[#This Row],[M.O.Date]] - All_2[[#This Row],[Filled]])</f>
        <v>1170</v>
      </c>
      <c r="W1183" t="s">
        <v>980</v>
      </c>
      <c r="X1183" s="6"/>
      <c r="Y1183" s="6"/>
      <c r="Z1183" s="6"/>
      <c r="AA1183" s="6"/>
      <c r="AB1183" s="6"/>
      <c r="AC1183" s="6"/>
      <c r="AD1183" s="6"/>
      <c r="AE1183" s="6"/>
      <c r="AF1183" s="6">
        <v>1</v>
      </c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>
        <f t="shared" si="36"/>
        <v>2009</v>
      </c>
      <c r="AS1183" s="6">
        <f t="shared" si="37"/>
        <v>1</v>
      </c>
    </row>
    <row r="1184" spans="1:45">
      <c r="A1184" t="s">
        <v>1340</v>
      </c>
      <c r="B1184" t="s">
        <v>993</v>
      </c>
      <c r="C1184" s="1">
        <v>212</v>
      </c>
      <c r="E1184" s="97" t="s">
        <v>144</v>
      </c>
      <c r="F11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84" s="4">
        <v>39770</v>
      </c>
      <c r="H1184" s="4">
        <v>39829</v>
      </c>
      <c r="I1184" s="80">
        <f>All_2[[#This Row],[Filled]]-All_2[[#This Row],[Vacant]]</f>
        <v>59</v>
      </c>
      <c r="J1184" t="s">
        <v>144</v>
      </c>
      <c r="N1184" s="4"/>
      <c r="O1184" s="4"/>
      <c r="P1184" s="80"/>
      <c r="Q1184" s="80"/>
      <c r="R1184" s="80"/>
      <c r="S1184" s="80" t="str">
        <f>IF(All_2[[#This Row],[M.O.Date]]&lt;&gt;"","no","Yes")</f>
        <v>no</v>
      </c>
      <c r="T1184" s="80" t="str">
        <f ca="1">IF(All_2[[#This Row],[Length.of.Stay]]&gt;364,"Yes","no")</f>
        <v>Yes</v>
      </c>
      <c r="U1184" s="4">
        <v>40237</v>
      </c>
      <c r="V1184" s="80">
        <f ca="1">_xlfn.IFS(All_2[[#This Row],[M.O.Date]] = FALSE,TODAY()-All_2[[#This Row],[Filled]],All_2[[#This Row],[Extant]] = "no",All_2[[#This Row],[M.O.Date]] - All_2[[#This Row],[Filled]])</f>
        <v>408</v>
      </c>
      <c r="W1184" t="s">
        <v>971</v>
      </c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>
        <f t="shared" si="36"/>
        <v>2009</v>
      </c>
      <c r="AS1184" s="6">
        <f t="shared" si="37"/>
        <v>1</v>
      </c>
    </row>
    <row r="1185" spans="1:45">
      <c r="A1185" t="s">
        <v>1339</v>
      </c>
      <c r="B1185" t="s">
        <v>821</v>
      </c>
      <c r="C1185" s="1">
        <v>1469</v>
      </c>
      <c r="E1185" s="97" t="s">
        <v>946</v>
      </c>
      <c r="F11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85" s="4"/>
      <c r="H1185" s="4">
        <v>39828</v>
      </c>
      <c r="I1185" s="80"/>
      <c r="N1185" s="4"/>
      <c r="O1185" s="4"/>
      <c r="P1185" s="80"/>
      <c r="Q1185" s="80"/>
      <c r="R1185" s="80"/>
      <c r="S1185" s="80" t="str">
        <f>IF(All_2[[#This Row],[M.O.Date]]&lt;&gt;"","no","Yes")</f>
        <v>no</v>
      </c>
      <c r="T1185" s="80" t="str">
        <f ca="1">IF(All_2[[#This Row],[Length.of.Stay]]&gt;364,"Yes","no")</f>
        <v>Yes</v>
      </c>
      <c r="U1185" s="4">
        <v>41213</v>
      </c>
      <c r="V1185" s="80">
        <f ca="1">_xlfn.IFS(All_2[[#This Row],[M.O.Date]] = FALSE,TODAY()-All_2[[#This Row],[Filled]],All_2[[#This Row],[Extant]] = "no",All_2[[#This Row],[M.O.Date]] - All_2[[#This Row],[Filled]])</f>
        <v>1385</v>
      </c>
      <c r="W1185" t="s">
        <v>980</v>
      </c>
      <c r="X1185" s="6"/>
      <c r="Y1185" s="6"/>
      <c r="Z1185" s="6"/>
      <c r="AA1185" s="6"/>
      <c r="AB1185" s="6"/>
      <c r="AC1185" s="6"/>
      <c r="AD1185" s="6"/>
      <c r="AE1185" s="6"/>
      <c r="AF1185" s="6">
        <v>1</v>
      </c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>
        <f t="shared" si="36"/>
        <v>2009</v>
      </c>
      <c r="AS1185" s="6">
        <f t="shared" si="37"/>
        <v>1</v>
      </c>
    </row>
    <row r="1186" spans="1:45">
      <c r="A1186" t="s">
        <v>1338</v>
      </c>
      <c r="B1186" t="s">
        <v>821</v>
      </c>
      <c r="C1186" s="1">
        <v>1515</v>
      </c>
      <c r="E1186" s="97" t="s">
        <v>718</v>
      </c>
      <c r="F11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86" s="4"/>
      <c r="H1186" s="4">
        <v>39828</v>
      </c>
      <c r="I1186" s="80"/>
      <c r="N1186" s="4"/>
      <c r="O1186" s="4"/>
      <c r="P1186" s="80"/>
      <c r="Q1186" s="80"/>
      <c r="R1186" s="80"/>
      <c r="S1186" s="80" t="str">
        <f>IF(All_2[[#This Row],[M.O.Date]]&lt;&gt;"","no","Yes")</f>
        <v>no</v>
      </c>
      <c r="T1186" s="80" t="str">
        <f ca="1">IF(All_2[[#This Row],[Length.of.Stay]]&gt;364,"Yes","no")</f>
        <v>Yes</v>
      </c>
      <c r="U1186" s="4">
        <v>40574</v>
      </c>
      <c r="V1186" s="80">
        <f ca="1">_xlfn.IFS(All_2[[#This Row],[M.O.Date]] = FALSE,TODAY()-All_2[[#This Row],[Filled]],All_2[[#This Row],[Extant]] = "no",All_2[[#This Row],[M.O.Date]] - All_2[[#This Row],[Filled]])</f>
        <v>746</v>
      </c>
      <c r="W1186" t="s">
        <v>980</v>
      </c>
      <c r="X1186" s="6"/>
      <c r="Y1186" s="6"/>
      <c r="Z1186" s="6"/>
      <c r="AA1186" s="6"/>
      <c r="AB1186" s="6"/>
      <c r="AC1186" s="6"/>
      <c r="AD1186" s="6"/>
      <c r="AE1186" s="6"/>
      <c r="AF1186" s="6">
        <v>1</v>
      </c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>
        <f t="shared" si="36"/>
        <v>2009</v>
      </c>
      <c r="AS1186" s="6">
        <f t="shared" si="37"/>
        <v>1</v>
      </c>
    </row>
    <row r="1187" spans="1:45">
      <c r="A1187" t="s">
        <v>1337</v>
      </c>
      <c r="B1187" t="s">
        <v>830</v>
      </c>
      <c r="C1187" s="1">
        <v>409</v>
      </c>
      <c r="E1187" s="97" t="s">
        <v>144</v>
      </c>
      <c r="F11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87" s="4">
        <v>39691</v>
      </c>
      <c r="H1187" s="4">
        <v>39828</v>
      </c>
      <c r="I1187" s="80">
        <f>All_2[[#This Row],[Filled]]-All_2[[#This Row],[Vacant]]</f>
        <v>137</v>
      </c>
      <c r="J1187" t="s">
        <v>144</v>
      </c>
      <c r="N1187" s="4"/>
      <c r="O1187" s="4"/>
      <c r="P1187" s="80"/>
      <c r="Q1187" s="80"/>
      <c r="R1187" s="80"/>
      <c r="S1187" s="80" t="str">
        <f>IF(All_2[[#This Row],[M.O.Date]]&lt;&gt;"","no","Yes")</f>
        <v>no</v>
      </c>
      <c r="T1187" s="80" t="str">
        <f ca="1">IF(All_2[[#This Row],[Length.of.Stay]]&gt;364,"Yes","no")</f>
        <v>no</v>
      </c>
      <c r="U1187" s="4">
        <v>40056</v>
      </c>
      <c r="V1187" s="80">
        <f ca="1">_xlfn.IFS(All_2[[#This Row],[M.O.Date]] = FALSE,TODAY()-All_2[[#This Row],[Filled]],All_2[[#This Row],[Extant]] = "no",All_2[[#This Row],[M.O.Date]] - All_2[[#This Row],[Filled]])</f>
        <v>228</v>
      </c>
      <c r="W1187" t="s">
        <v>969</v>
      </c>
      <c r="X1187" s="6"/>
      <c r="Y1187" s="6">
        <v>1</v>
      </c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>
        <f t="shared" si="36"/>
        <v>2009</v>
      </c>
      <c r="AS1187" s="6">
        <f t="shared" si="37"/>
        <v>1</v>
      </c>
    </row>
    <row r="1188" spans="1:45">
      <c r="A1188" t="s">
        <v>1336</v>
      </c>
      <c r="B1188" t="s">
        <v>26</v>
      </c>
      <c r="C1188" s="1">
        <v>309</v>
      </c>
      <c r="E1188" s="97" t="s">
        <v>966</v>
      </c>
      <c r="F11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88" s="4">
        <v>39782</v>
      </c>
      <c r="H1188" s="4">
        <v>39827</v>
      </c>
      <c r="I1188" s="80">
        <f>All_2[[#This Row],[Filled]]-All_2[[#This Row],[Vacant]]</f>
        <v>45</v>
      </c>
      <c r="J1188" t="s">
        <v>144</v>
      </c>
      <c r="P1188" s="80"/>
      <c r="Q1188" s="80"/>
      <c r="R1188" s="80"/>
      <c r="S1188" s="80" t="str">
        <f>IF(All_2[[#This Row],[M.O.Date]]&lt;&gt;"","no","Yes")</f>
        <v>no</v>
      </c>
      <c r="T1188" s="80" t="str">
        <f ca="1">IF(All_2[[#This Row],[Length.of.Stay]]&gt;364,"Yes","no")</f>
        <v>Yes</v>
      </c>
      <c r="U1188" s="4">
        <v>40451</v>
      </c>
      <c r="V1188" s="80">
        <f ca="1">_xlfn.IFS(All_2[[#This Row],[M.O.Date]] = FALSE,TODAY()-All_2[[#This Row],[Filled]],All_2[[#This Row],[Extant]] = "no",All_2[[#This Row],[M.O.Date]] - All_2[[#This Row],[Filled]])</f>
        <v>624</v>
      </c>
      <c r="W1188" t="s">
        <v>980</v>
      </c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>
        <f t="shared" si="36"/>
        <v>2009</v>
      </c>
      <c r="AS1188" s="6">
        <f t="shared" si="37"/>
        <v>1</v>
      </c>
    </row>
    <row r="1189" spans="1:45">
      <c r="A1189" t="s">
        <v>1335</v>
      </c>
      <c r="B1189" t="s">
        <v>993</v>
      </c>
      <c r="C1189" s="1">
        <v>202</v>
      </c>
      <c r="E1189" s="97" t="s">
        <v>144</v>
      </c>
      <c r="F11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89" s="4">
        <v>39752</v>
      </c>
      <c r="H1189" s="4">
        <v>39822</v>
      </c>
      <c r="I1189" s="80">
        <f>All_2[[#This Row],[Filled]]-All_2[[#This Row],[Vacant]]</f>
        <v>70</v>
      </c>
      <c r="J1189" t="s">
        <v>144</v>
      </c>
      <c r="N1189" s="4"/>
      <c r="O1189" s="4"/>
      <c r="P1189" s="80"/>
      <c r="Q1189" s="80"/>
      <c r="R1189" s="80"/>
      <c r="S1189" s="80" t="str">
        <f>IF(All_2[[#This Row],[M.O.Date]]&lt;&gt;"","no","Yes")</f>
        <v>no</v>
      </c>
      <c r="T1189" s="80" t="str">
        <f ca="1">IF(All_2[[#This Row],[Length.of.Stay]]&gt;364,"Yes","no")</f>
        <v>no</v>
      </c>
      <c r="U1189" s="4">
        <v>39979</v>
      </c>
      <c r="V1189" s="80">
        <f ca="1">_xlfn.IFS(All_2[[#This Row],[M.O.Date]] = FALSE,TODAY()-All_2[[#This Row],[Filled]],All_2[[#This Row],[Extant]] = "no",All_2[[#This Row],[M.O.Date]] - All_2[[#This Row],[Filled]])</f>
        <v>157</v>
      </c>
      <c r="W1189" t="s">
        <v>971</v>
      </c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>
        <f t="shared" si="36"/>
        <v>2009</v>
      </c>
      <c r="AS1189" s="6">
        <f t="shared" si="37"/>
        <v>1</v>
      </c>
    </row>
    <row r="1190" spans="1:45">
      <c r="A1190" t="s">
        <v>1334</v>
      </c>
      <c r="B1190" t="s">
        <v>26</v>
      </c>
      <c r="C1190" s="1">
        <v>107</v>
      </c>
      <c r="E1190" s="97" t="s">
        <v>966</v>
      </c>
      <c r="F11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90" s="4">
        <v>39721</v>
      </c>
      <c r="H1190" s="4">
        <v>39815</v>
      </c>
      <c r="I1190" s="80">
        <f>All_2[[#This Row],[Filled]]-All_2[[#This Row],[Vacant]]</f>
        <v>94</v>
      </c>
      <c r="J1190" t="s">
        <v>144</v>
      </c>
      <c r="P1190" s="80"/>
      <c r="Q1190" s="80"/>
      <c r="R1190" s="80"/>
      <c r="S1190" s="80" t="str">
        <f>IF(All_2[[#This Row],[M.O.Date]]&lt;&gt;"","no","Yes")</f>
        <v>no</v>
      </c>
      <c r="T1190" s="80" t="str">
        <f ca="1">IF(All_2[[#This Row],[Length.of.Stay]]&gt;364,"Yes","no")</f>
        <v>Yes</v>
      </c>
      <c r="U1190" s="4">
        <v>40298</v>
      </c>
      <c r="V1190" s="80">
        <f ca="1">_xlfn.IFS(All_2[[#This Row],[M.O.Date]] = FALSE,TODAY()-All_2[[#This Row],[Filled]],All_2[[#This Row],[Extant]] = "no",All_2[[#This Row],[M.O.Date]] - All_2[[#This Row],[Filled]])</f>
        <v>483</v>
      </c>
      <c r="W1190" t="s">
        <v>971</v>
      </c>
      <c r="X1190" s="6"/>
      <c r="Y1190" s="6">
        <v>1</v>
      </c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>
        <f t="shared" si="36"/>
        <v>2009</v>
      </c>
      <c r="AS1190" s="6">
        <f t="shared" si="37"/>
        <v>1</v>
      </c>
    </row>
    <row r="1191" spans="1:45">
      <c r="A1191" t="s">
        <v>1333</v>
      </c>
      <c r="B1191" t="s">
        <v>26</v>
      </c>
      <c r="C1191" s="1">
        <v>104</v>
      </c>
      <c r="E1191" s="97" t="s">
        <v>966</v>
      </c>
      <c r="F11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91" s="4">
        <v>39762</v>
      </c>
      <c r="H1191" s="4">
        <v>39785</v>
      </c>
      <c r="I1191" s="80">
        <f>All_2[[#This Row],[Filled]]-All_2[[#This Row],[Vacant]]</f>
        <v>23</v>
      </c>
      <c r="J1191" t="s">
        <v>144</v>
      </c>
      <c r="P1191" s="80"/>
      <c r="Q1191" s="80"/>
      <c r="R1191" s="80"/>
      <c r="S1191" s="80" t="str">
        <f>IF(All_2[[#This Row],[M.O.Date]]&lt;&gt;"","no","Yes")</f>
        <v>no</v>
      </c>
      <c r="T1191" s="80" t="str">
        <f ca="1">IF(All_2[[#This Row],[Length.of.Stay]]&gt;364,"Yes","no")</f>
        <v>no</v>
      </c>
      <c r="U1191" s="4">
        <v>39903</v>
      </c>
      <c r="V1191" s="80">
        <f ca="1">_xlfn.IFS(All_2[[#This Row],[M.O.Date]] = FALSE,TODAY()-All_2[[#This Row],[Filled]],All_2[[#This Row],[Extant]] = "no",All_2[[#This Row],[M.O.Date]] - All_2[[#This Row],[Filled]])</f>
        <v>118</v>
      </c>
      <c r="W1191" t="s">
        <v>1123</v>
      </c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>
        <f t="shared" si="36"/>
        <v>2008</v>
      </c>
      <c r="AS1191" s="6">
        <f t="shared" si="37"/>
        <v>12</v>
      </c>
    </row>
    <row r="1192" spans="1:45">
      <c r="A1192" t="s">
        <v>1332</v>
      </c>
      <c r="B1192" t="s">
        <v>26</v>
      </c>
      <c r="C1192" s="1">
        <v>305</v>
      </c>
      <c r="E1192" s="97" t="s">
        <v>966</v>
      </c>
      <c r="F11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92" s="4">
        <v>39725</v>
      </c>
      <c r="H1192" s="4">
        <v>39783</v>
      </c>
      <c r="I1192" s="80">
        <f>All_2[[#This Row],[Filled]]-All_2[[#This Row],[Vacant]]</f>
        <v>58</v>
      </c>
      <c r="J1192" t="s">
        <v>144</v>
      </c>
      <c r="P1192" s="80"/>
      <c r="Q1192" s="80"/>
      <c r="R1192" s="80"/>
      <c r="S1192" s="80" t="str">
        <f>IF(All_2[[#This Row],[M.O.Date]]&lt;&gt;"","no","Yes")</f>
        <v>no</v>
      </c>
      <c r="T1192" s="80" t="str">
        <f ca="1">IF(All_2[[#This Row],[Length.of.Stay]]&gt;364,"Yes","no")</f>
        <v>no</v>
      </c>
      <c r="U1192" s="4">
        <v>40011</v>
      </c>
      <c r="V1192" s="80">
        <f ca="1">_xlfn.IFS(All_2[[#This Row],[M.O.Date]] = FALSE,TODAY()-All_2[[#This Row],[Filled]],All_2[[#This Row],[Extant]] = "no",All_2[[#This Row],[M.O.Date]] - All_2[[#This Row],[Filled]])</f>
        <v>228</v>
      </c>
      <c r="W1192" t="s">
        <v>971</v>
      </c>
      <c r="X1192" s="6"/>
      <c r="Y1192" s="6">
        <v>1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>
        <f t="shared" si="36"/>
        <v>2008</v>
      </c>
      <c r="AS1192" s="6">
        <f t="shared" si="37"/>
        <v>12</v>
      </c>
    </row>
    <row r="1193" spans="1:45">
      <c r="A1193" t="s">
        <v>1331</v>
      </c>
      <c r="B1193" t="s">
        <v>26</v>
      </c>
      <c r="C1193" s="1">
        <v>201</v>
      </c>
      <c r="E1193" s="97" t="s">
        <v>966</v>
      </c>
      <c r="F11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193" s="4">
        <v>39752</v>
      </c>
      <c r="H1193" s="4">
        <v>39783</v>
      </c>
      <c r="I1193" s="80">
        <f>All_2[[#This Row],[Filled]]-All_2[[#This Row],[Vacant]]</f>
        <v>31</v>
      </c>
      <c r="J1193" t="s">
        <v>144</v>
      </c>
      <c r="P1193" s="80"/>
      <c r="Q1193" s="80"/>
      <c r="R1193" s="80"/>
      <c r="S1193" s="80" t="str">
        <f>IF(All_2[[#This Row],[M.O.Date]]&lt;&gt;"","no","Yes")</f>
        <v>no</v>
      </c>
      <c r="T1193" s="80" t="str">
        <f ca="1">IF(All_2[[#This Row],[Length.of.Stay]]&gt;364,"Yes","no")</f>
        <v>no</v>
      </c>
      <c r="U1193" s="4">
        <v>39994</v>
      </c>
      <c r="V1193" s="80">
        <f ca="1">_xlfn.IFS(All_2[[#This Row],[M.O.Date]] = FALSE,TODAY()-All_2[[#This Row],[Filled]],All_2[[#This Row],[Extant]] = "no",All_2[[#This Row],[M.O.Date]] - All_2[[#This Row],[Filled]])</f>
        <v>211</v>
      </c>
      <c r="W1193" t="s">
        <v>971</v>
      </c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>
        <f t="shared" si="36"/>
        <v>2008</v>
      </c>
      <c r="AS1193" s="6">
        <f t="shared" si="37"/>
        <v>12</v>
      </c>
    </row>
    <row r="1194" spans="1:45">
      <c r="A1194" t="s">
        <v>1330</v>
      </c>
      <c r="B1194" t="s">
        <v>832</v>
      </c>
      <c r="C1194" s="1" t="s">
        <v>983</v>
      </c>
      <c r="E1194" s="97" t="s">
        <v>833</v>
      </c>
      <c r="F11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94" s="4">
        <v>39706</v>
      </c>
      <c r="H1194" s="4">
        <v>39783</v>
      </c>
      <c r="I1194" s="80">
        <f>All_2[[#This Row],[Filled]]-All_2[[#This Row],[Vacant]]</f>
        <v>77</v>
      </c>
      <c r="N1194" s="4"/>
      <c r="O1194" s="4"/>
      <c r="P1194" s="80"/>
      <c r="Q1194" s="80"/>
      <c r="R1194" s="80"/>
      <c r="S1194" s="80" t="str">
        <f>IF(All_2[[#This Row],[M.O.Date]]&lt;&gt;"","no","Yes")</f>
        <v>no</v>
      </c>
      <c r="T1194" s="80" t="str">
        <f ca="1">IF(All_2[[#This Row],[Length.of.Stay]]&gt;364,"Yes","no")</f>
        <v>no</v>
      </c>
      <c r="U1194" s="4">
        <v>39979</v>
      </c>
      <c r="V1194" s="80">
        <f ca="1">_xlfn.IFS(All_2[[#This Row],[M.O.Date]] = FALSE,TODAY()-All_2[[#This Row],[Filled]],All_2[[#This Row],[Extant]] = "no",All_2[[#This Row],[M.O.Date]] - All_2[[#This Row],[Filled]])</f>
        <v>196</v>
      </c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>
        <f t="shared" si="36"/>
        <v>2008</v>
      </c>
      <c r="AS1194" s="6">
        <f t="shared" si="37"/>
        <v>12</v>
      </c>
    </row>
    <row r="1195" spans="1:45">
      <c r="A1195" t="s">
        <v>1329</v>
      </c>
      <c r="B1195" t="s">
        <v>821</v>
      </c>
      <c r="C1195" s="1">
        <v>1495</v>
      </c>
      <c r="E1195" s="97" t="s">
        <v>833</v>
      </c>
      <c r="F11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95" s="4"/>
      <c r="H1195" s="4">
        <v>39777</v>
      </c>
      <c r="I1195" s="80"/>
      <c r="N1195" s="4"/>
      <c r="O1195" s="4"/>
      <c r="P1195" s="80"/>
      <c r="Q1195" s="80"/>
      <c r="R1195" s="80"/>
      <c r="S1195" s="80" t="str">
        <f>IF(All_2[[#This Row],[M.O.Date]]&lt;&gt;"","no","Yes")</f>
        <v>no</v>
      </c>
      <c r="T1195" s="80" t="str">
        <f ca="1">IF(All_2[[#This Row],[Length.of.Stay]]&gt;364,"Yes","no")</f>
        <v>Yes</v>
      </c>
      <c r="U1195" s="4">
        <v>40574</v>
      </c>
      <c r="V1195" s="80">
        <f ca="1">_xlfn.IFS(All_2[[#This Row],[M.O.Date]] = FALSE,TODAY()-All_2[[#This Row],[Filled]],All_2[[#This Row],[Extant]] = "no",All_2[[#This Row],[M.O.Date]] - All_2[[#This Row],[Filled]])</f>
        <v>797</v>
      </c>
      <c r="W1195" t="s">
        <v>980</v>
      </c>
      <c r="X1195" s="6"/>
      <c r="Y1195" s="6"/>
      <c r="Z1195" s="6"/>
      <c r="AA1195" s="6"/>
      <c r="AB1195" s="6"/>
      <c r="AC1195" s="6"/>
      <c r="AD1195" s="6"/>
      <c r="AE1195" s="6"/>
      <c r="AF1195" s="6">
        <v>1</v>
      </c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>
        <f t="shared" si="36"/>
        <v>2008</v>
      </c>
      <c r="AS1195" s="6">
        <f t="shared" si="37"/>
        <v>11</v>
      </c>
    </row>
    <row r="1196" spans="1:45">
      <c r="A1196" t="s">
        <v>1328</v>
      </c>
      <c r="B1196" t="s">
        <v>830</v>
      </c>
      <c r="C1196" s="1">
        <v>314</v>
      </c>
      <c r="E1196" s="97" t="s">
        <v>144</v>
      </c>
      <c r="F11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96" s="4">
        <v>39691</v>
      </c>
      <c r="H1196" s="4">
        <v>39776</v>
      </c>
      <c r="I1196" s="80">
        <f>All_2[[#This Row],[Filled]]-All_2[[#This Row],[Vacant]]</f>
        <v>85</v>
      </c>
      <c r="J1196" t="s">
        <v>144</v>
      </c>
      <c r="N1196" s="4"/>
      <c r="O1196" s="4"/>
      <c r="P1196" s="80"/>
      <c r="Q1196" s="80"/>
      <c r="R1196" s="80"/>
      <c r="S1196" s="80" t="str">
        <f>IF(All_2[[#This Row],[M.O.Date]]&lt;&gt;"","no","Yes")</f>
        <v>no</v>
      </c>
      <c r="T1196" s="80" t="str">
        <f ca="1">IF(All_2[[#This Row],[Length.of.Stay]]&gt;364,"Yes","no")</f>
        <v>Yes</v>
      </c>
      <c r="U1196" s="4">
        <v>40787</v>
      </c>
      <c r="V1196" s="80">
        <f ca="1">_xlfn.IFS(All_2[[#This Row],[M.O.Date]] = FALSE,TODAY()-All_2[[#This Row],[Filled]],All_2[[#This Row],[Extant]] = "no",All_2[[#This Row],[M.O.Date]] - All_2[[#This Row],[Filled]])</f>
        <v>1011</v>
      </c>
      <c r="W1196" t="s">
        <v>980</v>
      </c>
      <c r="X1196" s="6"/>
      <c r="Y1196" s="6"/>
      <c r="Z1196" s="6"/>
      <c r="AA1196" s="6"/>
      <c r="AB1196" s="6"/>
      <c r="AC1196" s="6"/>
      <c r="AD1196" s="6"/>
      <c r="AE1196" s="6"/>
      <c r="AF1196" s="6">
        <v>1</v>
      </c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>
        <f t="shared" si="36"/>
        <v>2008</v>
      </c>
      <c r="AS1196" s="6">
        <f t="shared" si="37"/>
        <v>11</v>
      </c>
    </row>
    <row r="1197" spans="1:45">
      <c r="A1197" t="s">
        <v>1327</v>
      </c>
      <c r="B1197" t="s">
        <v>830</v>
      </c>
      <c r="C1197" s="1">
        <v>412</v>
      </c>
      <c r="E1197" s="97" t="s">
        <v>144</v>
      </c>
      <c r="F11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197" s="4">
        <v>39711</v>
      </c>
      <c r="H1197" s="4">
        <v>39776</v>
      </c>
      <c r="I1197" s="80">
        <f>All_2[[#This Row],[Filled]]-All_2[[#This Row],[Vacant]]</f>
        <v>65</v>
      </c>
      <c r="J1197" t="s">
        <v>144</v>
      </c>
      <c r="N1197" s="4"/>
      <c r="O1197" s="4"/>
      <c r="P1197" s="80"/>
      <c r="Q1197" s="80"/>
      <c r="R1197" s="80"/>
      <c r="S1197" s="80" t="str">
        <f>IF(All_2[[#This Row],[M.O.Date]]&lt;&gt;"","no","Yes")</f>
        <v>no</v>
      </c>
      <c r="T1197" s="80" t="str">
        <f ca="1">IF(All_2[[#This Row],[Length.of.Stay]]&gt;364,"Yes","no")</f>
        <v>no</v>
      </c>
      <c r="U1197" s="4">
        <v>39872</v>
      </c>
      <c r="V1197" s="80">
        <f ca="1">_xlfn.IFS(All_2[[#This Row],[M.O.Date]] = FALSE,TODAY()-All_2[[#This Row],[Filled]],All_2[[#This Row],[Extant]] = "no",All_2[[#This Row],[M.O.Date]] - All_2[[#This Row],[Filled]])</f>
        <v>96</v>
      </c>
      <c r="W1197" t="s">
        <v>969</v>
      </c>
      <c r="X1197" s="6"/>
      <c r="Y1197" s="6">
        <v>1</v>
      </c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>
        <f t="shared" si="36"/>
        <v>2008</v>
      </c>
      <c r="AS1197" s="6">
        <f t="shared" si="37"/>
        <v>11</v>
      </c>
    </row>
    <row r="1198" spans="1:45">
      <c r="A1198" t="s">
        <v>1326</v>
      </c>
      <c r="B1198" t="s">
        <v>832</v>
      </c>
      <c r="C1198" s="1" t="s">
        <v>957</v>
      </c>
      <c r="E1198" s="97" t="s">
        <v>833</v>
      </c>
      <c r="F11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198" s="4">
        <v>39660</v>
      </c>
      <c r="H1198" s="4">
        <v>39766</v>
      </c>
      <c r="I1198" s="80">
        <f>All_2[[#This Row],[Filled]]-All_2[[#This Row],[Vacant]]</f>
        <v>106</v>
      </c>
      <c r="N1198" s="4"/>
      <c r="O1198" s="4"/>
      <c r="P1198" s="80"/>
      <c r="Q1198" s="80"/>
      <c r="R1198" s="80"/>
      <c r="S1198" s="80" t="str">
        <f>IF(All_2[[#This Row],[M.O.Date]]&lt;&gt;"","no","Yes")</f>
        <v>no</v>
      </c>
      <c r="T1198" s="80" t="str">
        <f ca="1">IF(All_2[[#This Row],[Length.of.Stay]]&gt;364,"Yes","no")</f>
        <v>Yes</v>
      </c>
      <c r="U1198" s="4">
        <v>40694</v>
      </c>
      <c r="V1198" s="80">
        <f ca="1">_xlfn.IFS(All_2[[#This Row],[M.O.Date]] = FALSE,TODAY()-All_2[[#This Row],[Filled]],All_2[[#This Row],[Extant]] = "no",All_2[[#This Row],[M.O.Date]] - All_2[[#This Row],[Filled]])</f>
        <v>928</v>
      </c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>
        <f t="shared" si="36"/>
        <v>2008</v>
      </c>
      <c r="AS1198" s="6">
        <f t="shared" si="37"/>
        <v>11</v>
      </c>
    </row>
    <row r="1199" spans="1:45">
      <c r="A1199" t="s">
        <v>1325</v>
      </c>
      <c r="B1199" t="s">
        <v>1151</v>
      </c>
      <c r="C1199" s="1">
        <v>102</v>
      </c>
      <c r="E1199" s="97" t="s">
        <v>833</v>
      </c>
      <c r="F1199" s="80" t="s">
        <v>1150</v>
      </c>
      <c r="G1199" s="4">
        <v>39721</v>
      </c>
      <c r="H1199" s="4">
        <v>39750</v>
      </c>
      <c r="I1199" s="80">
        <f>All_2[[#This Row],[Filled]]-All_2[[#This Row],[Vacant]]</f>
        <v>29</v>
      </c>
      <c r="J1199" t="s">
        <v>144</v>
      </c>
      <c r="P1199" s="80"/>
      <c r="Q1199" s="80"/>
      <c r="R1199" s="80"/>
      <c r="S1199" s="80" t="str">
        <f>IF(All_2[[#This Row],[M.O.Date]]&lt;&gt;"","no","Yes")</f>
        <v>no</v>
      </c>
      <c r="T1199" s="80" t="str">
        <f ca="1">IF(All_2[[#This Row],[Length.of.Stay]]&gt;364,"Yes","no")</f>
        <v>Yes</v>
      </c>
      <c r="U1199" s="4">
        <v>40939</v>
      </c>
      <c r="V1199" s="80">
        <f ca="1">_xlfn.IFS(All_2[[#This Row],[M.O.Date]] = FALSE,TODAY()-All_2[[#This Row],[Filled]],All_2[[#This Row],[Extant]] = "no",All_2[[#This Row],[M.O.Date]] - All_2[[#This Row],[Filled]])</f>
        <v>1189</v>
      </c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>
        <f t="shared" si="36"/>
        <v>2008</v>
      </c>
      <c r="AS1199" s="6">
        <f t="shared" si="37"/>
        <v>10</v>
      </c>
    </row>
    <row r="1200" spans="1:45">
      <c r="A1200" t="s">
        <v>1324</v>
      </c>
      <c r="B1200" t="s">
        <v>821</v>
      </c>
      <c r="C1200" s="1">
        <v>1501</v>
      </c>
      <c r="E1200" s="97" t="s">
        <v>718</v>
      </c>
      <c r="F12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00" s="4"/>
      <c r="H1200" s="4">
        <v>39744</v>
      </c>
      <c r="I1200" s="80"/>
      <c r="N1200" s="4"/>
      <c r="O1200" s="4"/>
      <c r="P1200" s="80"/>
      <c r="Q1200" s="80"/>
      <c r="R1200" s="80"/>
      <c r="S1200" s="80" t="str">
        <f>IF(All_2[[#This Row],[M.O.Date]]&lt;&gt;"","no","Yes")</f>
        <v>no</v>
      </c>
      <c r="T1200" s="80" t="str">
        <f ca="1">IF(All_2[[#This Row],[Length.of.Stay]]&gt;364,"Yes","no")</f>
        <v>Yes</v>
      </c>
      <c r="U1200" s="4">
        <v>40648</v>
      </c>
      <c r="V1200" s="80">
        <f ca="1">_xlfn.IFS(All_2[[#This Row],[M.O.Date]] = FALSE,TODAY()-All_2[[#This Row],[Filled]],All_2[[#This Row],[Extant]] = "no",All_2[[#This Row],[M.O.Date]] - All_2[[#This Row],[Filled]])</f>
        <v>904</v>
      </c>
      <c r="W1200" t="s">
        <v>980</v>
      </c>
      <c r="X1200" s="6"/>
      <c r="Y1200" s="6"/>
      <c r="Z1200" s="6"/>
      <c r="AA1200" s="6"/>
      <c r="AB1200" s="6"/>
      <c r="AC1200" s="6"/>
      <c r="AD1200" s="6"/>
      <c r="AE1200" s="6"/>
      <c r="AF1200" s="6">
        <v>1</v>
      </c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>
        <f t="shared" si="36"/>
        <v>2008</v>
      </c>
      <c r="AS1200" s="6">
        <f t="shared" si="37"/>
        <v>10</v>
      </c>
    </row>
    <row r="1201" spans="1:45">
      <c r="A1201" t="s">
        <v>1323</v>
      </c>
      <c r="B1201" t="s">
        <v>821</v>
      </c>
      <c r="C1201" s="1">
        <v>1507</v>
      </c>
      <c r="E1201" s="97" t="s">
        <v>946</v>
      </c>
      <c r="F12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01" s="4"/>
      <c r="H1201" s="4">
        <v>39744</v>
      </c>
      <c r="I1201" s="80"/>
      <c r="N1201" s="4"/>
      <c r="O1201" s="4"/>
      <c r="P1201" s="80"/>
      <c r="Q1201" s="80"/>
      <c r="R1201" s="80"/>
      <c r="S1201" s="80" t="str">
        <f>IF(All_2[[#This Row],[M.O.Date]]&lt;&gt;"","no","Yes")</f>
        <v>no</v>
      </c>
      <c r="T1201" s="80" t="str">
        <f ca="1">IF(All_2[[#This Row],[Length.of.Stay]]&gt;364,"Yes","no")</f>
        <v>Yes</v>
      </c>
      <c r="U1201" s="4">
        <v>40610</v>
      </c>
      <c r="V1201" s="80">
        <f ca="1">_xlfn.IFS(All_2[[#This Row],[M.O.Date]] = FALSE,TODAY()-All_2[[#This Row],[Filled]],All_2[[#This Row],[Extant]] = "no",All_2[[#This Row],[M.O.Date]] - All_2[[#This Row],[Filled]])</f>
        <v>866</v>
      </c>
      <c r="W1201" t="s">
        <v>980</v>
      </c>
      <c r="X1201" s="6"/>
      <c r="Y1201" s="6"/>
      <c r="Z1201" s="6"/>
      <c r="AA1201" s="6"/>
      <c r="AB1201" s="6"/>
      <c r="AC1201" s="6"/>
      <c r="AD1201" s="6"/>
      <c r="AE1201" s="6"/>
      <c r="AF1201" s="6">
        <v>1</v>
      </c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>
        <f t="shared" si="36"/>
        <v>2008</v>
      </c>
      <c r="AS1201" s="6">
        <f t="shared" si="37"/>
        <v>10</v>
      </c>
    </row>
    <row r="1202" spans="1:45">
      <c r="A1202" t="s">
        <v>1322</v>
      </c>
      <c r="B1202" t="s">
        <v>993</v>
      </c>
      <c r="C1202" s="1">
        <v>202</v>
      </c>
      <c r="E1202" s="97" t="s">
        <v>144</v>
      </c>
      <c r="F12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02" s="4">
        <v>39691</v>
      </c>
      <c r="H1202" s="4">
        <v>39738</v>
      </c>
      <c r="I1202" s="80">
        <f>All_2[[#This Row],[Filled]]-All_2[[#This Row],[Vacant]]</f>
        <v>47</v>
      </c>
      <c r="J1202" t="s">
        <v>144</v>
      </c>
      <c r="M1202" s="89"/>
      <c r="N1202" s="4"/>
      <c r="O1202" s="4"/>
      <c r="P1202" s="80"/>
      <c r="Q1202" s="80"/>
      <c r="R1202" s="80"/>
      <c r="S1202" s="80" t="str">
        <f>IF(All_2[[#This Row],[M.O.Date]]&lt;&gt;"","no","Yes")</f>
        <v>no</v>
      </c>
      <c r="T1202" s="80" t="str">
        <f ca="1">IF(All_2[[#This Row],[Length.of.Stay]]&gt;364,"Yes","no")</f>
        <v>no</v>
      </c>
      <c r="U1202" s="4">
        <v>39752</v>
      </c>
      <c r="V1202" s="80">
        <f ca="1">_xlfn.IFS(All_2[[#This Row],[M.O.Date]] = FALSE,TODAY()-All_2[[#This Row],[Filled]],All_2[[#This Row],[Extant]] = "no",All_2[[#This Row],[M.O.Date]] - All_2[[#This Row],[Filled]])</f>
        <v>14</v>
      </c>
      <c r="W1202" t="s">
        <v>969</v>
      </c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>
        <f t="shared" si="36"/>
        <v>2008</v>
      </c>
      <c r="AS1202" s="6">
        <f t="shared" si="37"/>
        <v>10</v>
      </c>
    </row>
    <row r="1203" spans="1:45">
      <c r="A1203" t="s">
        <v>1321</v>
      </c>
      <c r="B1203" t="s">
        <v>1151</v>
      </c>
      <c r="C1203" s="1">
        <v>116</v>
      </c>
      <c r="E1203" s="97" t="s">
        <v>718</v>
      </c>
      <c r="F1203" s="80" t="s">
        <v>1150</v>
      </c>
      <c r="G1203" s="4">
        <v>39721</v>
      </c>
      <c r="H1203" s="4">
        <v>39737</v>
      </c>
      <c r="I1203" s="80">
        <f>All_2[[#This Row],[Filled]]-All_2[[#This Row],[Vacant]]</f>
        <v>16</v>
      </c>
      <c r="J1203" t="s">
        <v>144</v>
      </c>
      <c r="P1203" s="80"/>
      <c r="Q1203" s="80"/>
      <c r="R1203" s="80"/>
      <c r="S1203" s="80" t="str">
        <f>IF(All_2[[#This Row],[M.O.Date]]&lt;&gt;"","no","Yes")</f>
        <v>no</v>
      </c>
      <c r="T1203" s="80" t="str">
        <f ca="1">IF(All_2[[#This Row],[Length.of.Stay]]&gt;364,"Yes","no")</f>
        <v>Yes</v>
      </c>
      <c r="U1203" s="4">
        <v>40390</v>
      </c>
      <c r="V1203" s="80">
        <f ca="1">_xlfn.IFS(All_2[[#This Row],[M.O.Date]] = FALSE,TODAY()-All_2[[#This Row],[Filled]],All_2[[#This Row],[Extant]] = "no",All_2[[#This Row],[M.O.Date]] - All_2[[#This Row],[Filled]])</f>
        <v>653</v>
      </c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>
        <f t="shared" si="36"/>
        <v>2008</v>
      </c>
      <c r="AS1203" s="6">
        <f t="shared" si="37"/>
        <v>10</v>
      </c>
    </row>
    <row r="1204" spans="1:45">
      <c r="A1204" t="s">
        <v>1320</v>
      </c>
      <c r="B1204" t="s">
        <v>26</v>
      </c>
      <c r="C1204" s="1">
        <v>217</v>
      </c>
      <c r="E1204" s="97" t="s">
        <v>966</v>
      </c>
      <c r="F12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04" s="4">
        <v>39660</v>
      </c>
      <c r="H1204" s="4">
        <v>39736</v>
      </c>
      <c r="I1204" s="80">
        <f>All_2[[#This Row],[Filled]]-All_2[[#This Row],[Vacant]]</f>
        <v>76</v>
      </c>
      <c r="J1204" t="s">
        <v>144</v>
      </c>
      <c r="P1204" s="80"/>
      <c r="Q1204" s="80"/>
      <c r="R1204" s="80"/>
      <c r="S1204" s="80" t="str">
        <f>IF(All_2[[#This Row],[M.O.Date]]&lt;&gt;"","no","Yes")</f>
        <v>no</v>
      </c>
      <c r="T1204" s="80" t="str">
        <f ca="1">IF(All_2[[#This Row],[Length.of.Stay]]&gt;364,"Yes","no")</f>
        <v>no</v>
      </c>
      <c r="U1204" s="4">
        <v>39883</v>
      </c>
      <c r="V1204" s="80">
        <f ca="1">_xlfn.IFS(All_2[[#This Row],[M.O.Date]] = FALSE,TODAY()-All_2[[#This Row],[Filled]],All_2[[#This Row],[Extant]] = "no",All_2[[#This Row],[M.O.Date]] - All_2[[#This Row],[Filled]])</f>
        <v>147</v>
      </c>
      <c r="W1204" t="s">
        <v>971</v>
      </c>
      <c r="X1204" s="6"/>
      <c r="Y1204" s="6">
        <v>1</v>
      </c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>
        <f t="shared" si="36"/>
        <v>2008</v>
      </c>
      <c r="AS1204" s="6">
        <f t="shared" si="37"/>
        <v>10</v>
      </c>
    </row>
    <row r="1205" spans="1:45">
      <c r="A1205" t="s">
        <v>1319</v>
      </c>
      <c r="B1205" t="s">
        <v>832</v>
      </c>
      <c r="C1205" s="1" t="s">
        <v>831</v>
      </c>
      <c r="E1205" s="97" t="s">
        <v>833</v>
      </c>
      <c r="F12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05" s="4">
        <v>39698</v>
      </c>
      <c r="H1205" s="4">
        <v>39736</v>
      </c>
      <c r="I1205" s="80">
        <f>All_2[[#This Row],[Filled]]-All_2[[#This Row],[Vacant]]</f>
        <v>38</v>
      </c>
      <c r="N1205" s="4"/>
      <c r="O1205" s="4"/>
      <c r="P1205" s="80"/>
      <c r="Q1205" s="80"/>
      <c r="R1205" s="80"/>
      <c r="S1205" s="80" t="str">
        <f>IF(All_2[[#This Row],[M.O.Date]]&lt;&gt;"","no","Yes")</f>
        <v>no</v>
      </c>
      <c r="T1205" s="80" t="str">
        <f ca="1">IF(All_2[[#This Row],[Length.of.Stay]]&gt;364,"Yes","no")</f>
        <v>no</v>
      </c>
      <c r="U1205" s="4">
        <v>39813</v>
      </c>
      <c r="V1205" s="80">
        <f ca="1">_xlfn.IFS(All_2[[#This Row],[M.O.Date]] = FALSE,TODAY()-All_2[[#This Row],[Filled]],All_2[[#This Row],[Extant]] = "no",All_2[[#This Row],[M.O.Date]] - All_2[[#This Row],[Filled]])</f>
        <v>77</v>
      </c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>
        <f t="shared" si="36"/>
        <v>2008</v>
      </c>
      <c r="AS1205" s="6">
        <f t="shared" si="37"/>
        <v>10</v>
      </c>
    </row>
    <row r="1206" spans="1:45">
      <c r="A1206" t="s">
        <v>1318</v>
      </c>
      <c r="B1206" t="s">
        <v>830</v>
      </c>
      <c r="C1206" s="1">
        <v>308</v>
      </c>
      <c r="E1206" s="97" t="s">
        <v>144</v>
      </c>
      <c r="F12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06" s="4">
        <v>39677</v>
      </c>
      <c r="H1206" s="4">
        <v>39735</v>
      </c>
      <c r="I1206" s="80">
        <f>All_2[[#This Row],[Filled]]-All_2[[#This Row],[Vacant]]</f>
        <v>58</v>
      </c>
      <c r="J1206" t="s">
        <v>144</v>
      </c>
      <c r="N1206" s="4"/>
      <c r="O1206" s="4"/>
      <c r="P1206" s="80"/>
      <c r="Q1206" s="80"/>
      <c r="R1206" s="80"/>
      <c r="S1206" s="80" t="str">
        <f>IF(All_2[[#This Row],[M.O.Date]]&lt;&gt;"","no","Yes")</f>
        <v>no</v>
      </c>
      <c r="T1206" s="80" t="str">
        <f ca="1">IF(All_2[[#This Row],[Length.of.Stay]]&gt;364,"Yes","no")</f>
        <v>Yes</v>
      </c>
      <c r="U1206" s="4">
        <v>40329</v>
      </c>
      <c r="V1206" s="80">
        <f ca="1">_xlfn.IFS(All_2[[#This Row],[M.O.Date]] = FALSE,TODAY()-All_2[[#This Row],[Filled]],All_2[[#This Row],[Extant]] = "no",All_2[[#This Row],[M.O.Date]] - All_2[[#This Row],[Filled]])</f>
        <v>594</v>
      </c>
      <c r="W1206" t="s">
        <v>969</v>
      </c>
      <c r="X1206" s="6">
        <v>1</v>
      </c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>
        <f t="shared" si="36"/>
        <v>2008</v>
      </c>
      <c r="AS1206" s="6">
        <f t="shared" si="37"/>
        <v>10</v>
      </c>
    </row>
    <row r="1207" spans="1:45">
      <c r="A1207" t="s">
        <v>1317</v>
      </c>
      <c r="B1207" t="s">
        <v>830</v>
      </c>
      <c r="C1207" s="1">
        <v>317</v>
      </c>
      <c r="E1207" s="97" t="s">
        <v>144</v>
      </c>
      <c r="F12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07" s="4">
        <v>39711</v>
      </c>
      <c r="H1207" s="4">
        <v>39735</v>
      </c>
      <c r="I1207" s="80">
        <f>All_2[[#This Row],[Filled]]-All_2[[#This Row],[Vacant]]</f>
        <v>24</v>
      </c>
      <c r="J1207" t="s">
        <v>144</v>
      </c>
      <c r="N1207" s="4"/>
      <c r="O1207" s="4"/>
      <c r="P1207" s="80"/>
      <c r="Q1207" s="80"/>
      <c r="R1207" s="80"/>
      <c r="S1207" s="80" t="str">
        <f>IF(All_2[[#This Row],[M.O.Date]]&lt;&gt;"","no","Yes")</f>
        <v>no</v>
      </c>
      <c r="T1207" s="80" t="str">
        <f ca="1">IF(All_2[[#This Row],[Length.of.Stay]]&gt;364,"Yes","no")</f>
        <v>no</v>
      </c>
      <c r="U1207" s="4">
        <v>39903</v>
      </c>
      <c r="V1207" s="80">
        <f ca="1">_xlfn.IFS(All_2[[#This Row],[M.O.Date]] = FALSE,TODAY()-All_2[[#This Row],[Filled]],All_2[[#This Row],[Extant]] = "no",All_2[[#This Row],[M.O.Date]] - All_2[[#This Row],[Filled]])</f>
        <v>168</v>
      </c>
      <c r="W1207" t="s">
        <v>1003</v>
      </c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>
        <f t="shared" si="36"/>
        <v>2008</v>
      </c>
      <c r="AS1207" s="6">
        <f t="shared" si="37"/>
        <v>10</v>
      </c>
    </row>
    <row r="1208" spans="1:45">
      <c r="A1208" t="s">
        <v>1316</v>
      </c>
      <c r="B1208" t="s">
        <v>1151</v>
      </c>
      <c r="C1208" s="1">
        <v>118</v>
      </c>
      <c r="E1208" s="97" t="s">
        <v>718</v>
      </c>
      <c r="F1208" s="80" t="s">
        <v>1150</v>
      </c>
      <c r="G1208" s="4">
        <v>39721</v>
      </c>
      <c r="H1208" s="4">
        <v>39734</v>
      </c>
      <c r="I1208" s="80">
        <f>All_2[[#This Row],[Filled]]-All_2[[#This Row],[Vacant]]</f>
        <v>13</v>
      </c>
      <c r="J1208" t="s">
        <v>144</v>
      </c>
      <c r="P1208" s="80"/>
      <c r="Q1208" s="80"/>
      <c r="R1208" s="80"/>
      <c r="S1208" s="80" t="str">
        <f>IF(All_2[[#This Row],[M.O.Date]]&lt;&gt;"","no","Yes")</f>
        <v>no</v>
      </c>
      <c r="T1208" s="80" t="str">
        <f ca="1">IF(All_2[[#This Row],[Length.of.Stay]]&gt;364,"Yes","no")</f>
        <v>Yes</v>
      </c>
      <c r="U1208" s="4">
        <v>42346</v>
      </c>
      <c r="V1208" s="80">
        <f ca="1">_xlfn.IFS(All_2[[#This Row],[M.O.Date]] = FALSE,TODAY()-All_2[[#This Row],[Filled]],All_2[[#This Row],[Extant]] = "no",All_2[[#This Row],[M.O.Date]] - All_2[[#This Row],[Filled]])</f>
        <v>2612</v>
      </c>
      <c r="W1208" t="s">
        <v>980</v>
      </c>
      <c r="X1208" s="6"/>
      <c r="Y1208" s="6"/>
      <c r="Z1208" s="6"/>
      <c r="AA1208" s="6"/>
      <c r="AB1208" s="6"/>
      <c r="AC1208" s="6"/>
      <c r="AD1208" s="6"/>
      <c r="AE1208" s="6"/>
      <c r="AF1208" s="6">
        <v>1</v>
      </c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>
        <f t="shared" si="36"/>
        <v>2008</v>
      </c>
      <c r="AS1208" s="6">
        <f t="shared" si="37"/>
        <v>10</v>
      </c>
    </row>
    <row r="1209" spans="1:45">
      <c r="A1209" t="s">
        <v>1315</v>
      </c>
      <c r="B1209" t="s">
        <v>830</v>
      </c>
      <c r="C1209" s="1">
        <v>408</v>
      </c>
      <c r="E1209" s="97" t="s">
        <v>144</v>
      </c>
      <c r="F12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09" s="4">
        <v>39599</v>
      </c>
      <c r="H1209" s="4">
        <v>39722</v>
      </c>
      <c r="I1209" s="80">
        <f>All_2[[#This Row],[Filled]]-All_2[[#This Row],[Vacant]]</f>
        <v>123</v>
      </c>
      <c r="J1209" t="s">
        <v>144</v>
      </c>
      <c r="N1209" s="4"/>
      <c r="O1209" s="4"/>
      <c r="P1209" s="80"/>
      <c r="Q1209" s="80"/>
      <c r="R1209" s="80"/>
      <c r="S1209" s="80" t="str">
        <f>IF(All_2[[#This Row],[M.O.Date]]&lt;&gt;"","no","Yes")</f>
        <v>no</v>
      </c>
      <c r="T1209" s="80" t="str">
        <f ca="1">IF(All_2[[#This Row],[Length.of.Stay]]&gt;364,"Yes","no")</f>
        <v>Yes</v>
      </c>
      <c r="U1209" s="4">
        <v>40582</v>
      </c>
      <c r="V1209" s="80">
        <f ca="1">_xlfn.IFS(All_2[[#This Row],[M.O.Date]] = FALSE,TODAY()-All_2[[#This Row],[Filled]],All_2[[#This Row],[Extant]] = "no",All_2[[#This Row],[M.O.Date]] - All_2[[#This Row],[Filled]])</f>
        <v>860</v>
      </c>
      <c r="W1209" t="s">
        <v>971</v>
      </c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>
        <f t="shared" si="36"/>
        <v>2008</v>
      </c>
      <c r="AS1209" s="6">
        <f t="shared" si="37"/>
        <v>10</v>
      </c>
    </row>
    <row r="1210" spans="1:45">
      <c r="A1210" t="s">
        <v>1314</v>
      </c>
      <c r="B1210" t="s">
        <v>830</v>
      </c>
      <c r="C1210" s="1">
        <v>313</v>
      </c>
      <c r="E1210" s="97" t="s">
        <v>144</v>
      </c>
      <c r="F12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10" s="4">
        <v>39599</v>
      </c>
      <c r="H1210" s="4">
        <v>39722</v>
      </c>
      <c r="I1210" s="80">
        <f>All_2[[#This Row],[Filled]]-All_2[[#This Row],[Vacant]]</f>
        <v>123</v>
      </c>
      <c r="J1210" t="s">
        <v>144</v>
      </c>
      <c r="N1210" s="4"/>
      <c r="O1210" s="4"/>
      <c r="P1210" s="80"/>
      <c r="Q1210" s="80"/>
      <c r="R1210" s="80"/>
      <c r="S1210" s="80" t="str">
        <f>IF(All_2[[#This Row],[M.O.Date]]&lt;&gt;"","no","Yes")</f>
        <v>no</v>
      </c>
      <c r="T1210" s="80" t="str">
        <f ca="1">IF(All_2[[#This Row],[Length.of.Stay]]&gt;364,"Yes","no")</f>
        <v>Yes</v>
      </c>
      <c r="U1210" s="4">
        <v>40582</v>
      </c>
      <c r="V1210" s="80">
        <f ca="1">_xlfn.IFS(All_2[[#This Row],[M.O.Date]] = FALSE,TODAY()-All_2[[#This Row],[Filled]],All_2[[#This Row],[Extant]] = "no",All_2[[#This Row],[M.O.Date]] - All_2[[#This Row],[Filled]])</f>
        <v>860</v>
      </c>
      <c r="W1210" t="s">
        <v>969</v>
      </c>
      <c r="X1210" s="6"/>
      <c r="Y1210" s="6"/>
      <c r="Z1210" s="6"/>
      <c r="AA1210" s="6"/>
      <c r="AB1210" s="6"/>
      <c r="AC1210" s="6"/>
      <c r="AD1210" s="6"/>
      <c r="AE1210" s="6">
        <v>1</v>
      </c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>
        <f t="shared" si="36"/>
        <v>2008</v>
      </c>
      <c r="AS1210" s="6">
        <f t="shared" si="37"/>
        <v>10</v>
      </c>
    </row>
    <row r="1211" spans="1:45">
      <c r="A1211" t="s">
        <v>1313</v>
      </c>
      <c r="B1211" t="s">
        <v>26</v>
      </c>
      <c r="C1211" s="1">
        <v>106</v>
      </c>
      <c r="E1211" s="97" t="s">
        <v>966</v>
      </c>
      <c r="F12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11" s="4">
        <v>39660</v>
      </c>
      <c r="H1211" s="4">
        <v>39706</v>
      </c>
      <c r="I1211" s="80">
        <f>All_2[[#This Row],[Filled]]-All_2[[#This Row],[Vacant]]</f>
        <v>46</v>
      </c>
      <c r="J1211" t="s">
        <v>144</v>
      </c>
      <c r="P1211" s="80"/>
      <c r="Q1211" s="80"/>
      <c r="R1211" s="80"/>
      <c r="S1211" s="80" t="str">
        <f>IF(All_2[[#This Row],[M.O.Date]]&lt;&gt;"","no","Yes")</f>
        <v>no</v>
      </c>
      <c r="T1211" s="80" t="str">
        <f ca="1">IF(All_2[[#This Row],[Length.of.Stay]]&gt;364,"Yes","no")</f>
        <v>Yes</v>
      </c>
      <c r="U1211" s="4">
        <v>40147</v>
      </c>
      <c r="V1211" s="80">
        <f ca="1">_xlfn.IFS(All_2[[#This Row],[M.O.Date]] = FALSE,TODAY()-All_2[[#This Row],[Filled]],All_2[[#This Row],[Extant]] = "no",All_2[[#This Row],[M.O.Date]] - All_2[[#This Row],[Filled]])</f>
        <v>441</v>
      </c>
      <c r="W1211" t="s">
        <v>980</v>
      </c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>
        <f t="shared" si="36"/>
        <v>2008</v>
      </c>
      <c r="AS1211" s="6">
        <f t="shared" si="37"/>
        <v>9</v>
      </c>
    </row>
    <row r="1212" spans="1:45">
      <c r="A1212" t="s">
        <v>1312</v>
      </c>
      <c r="B1212" t="s">
        <v>1151</v>
      </c>
      <c r="C1212" s="1">
        <v>111</v>
      </c>
      <c r="E1212" s="97" t="s">
        <v>833</v>
      </c>
      <c r="F1212" s="80" t="s">
        <v>1150</v>
      </c>
      <c r="G1212" s="4">
        <v>39691</v>
      </c>
      <c r="H1212" s="4">
        <v>39706</v>
      </c>
      <c r="I1212" s="80">
        <f>All_2[[#This Row],[Filled]]-All_2[[#This Row],[Vacant]]</f>
        <v>15</v>
      </c>
      <c r="J1212" t="s">
        <v>144</v>
      </c>
      <c r="P1212" s="80"/>
      <c r="Q1212" s="80"/>
      <c r="R1212" s="80"/>
      <c r="S1212" s="80" t="str">
        <f>IF(All_2[[#This Row],[M.O.Date]]&lt;&gt;"","no","Yes")</f>
        <v>no</v>
      </c>
      <c r="T1212" s="80" t="str">
        <f ca="1">IF(All_2[[#This Row],[Length.of.Stay]]&gt;364,"Yes","no")</f>
        <v>no</v>
      </c>
      <c r="U1212" s="4">
        <v>39782</v>
      </c>
      <c r="V1212" s="80">
        <f ca="1">_xlfn.IFS(All_2[[#This Row],[M.O.Date]] = FALSE,TODAY()-All_2[[#This Row],[Filled]],All_2[[#This Row],[Extant]] = "no",All_2[[#This Row],[M.O.Date]] - All_2[[#This Row],[Filled]])</f>
        <v>76</v>
      </c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>
        <f t="shared" si="36"/>
        <v>2008</v>
      </c>
      <c r="AS1212" s="6">
        <f t="shared" si="37"/>
        <v>9</v>
      </c>
    </row>
    <row r="1213" spans="1:45">
      <c r="A1213" t="s">
        <v>1311</v>
      </c>
      <c r="B1213" t="s">
        <v>26</v>
      </c>
      <c r="C1213" s="1">
        <v>212</v>
      </c>
      <c r="E1213" s="97" t="s">
        <v>966</v>
      </c>
      <c r="F12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13" s="4">
        <v>39660</v>
      </c>
      <c r="H1213" s="4">
        <v>39699</v>
      </c>
      <c r="I1213" s="80">
        <f>All_2[[#This Row],[Filled]]-All_2[[#This Row],[Vacant]]</f>
        <v>39</v>
      </c>
      <c r="J1213" t="s">
        <v>144</v>
      </c>
      <c r="P1213" s="80"/>
      <c r="Q1213" s="80"/>
      <c r="R1213" s="80"/>
      <c r="S1213" s="80" t="str">
        <f>IF(All_2[[#This Row],[M.O.Date]]&lt;&gt;"","no","Yes")</f>
        <v>no</v>
      </c>
      <c r="T1213" s="80" t="str">
        <f ca="1">IF(All_2[[#This Row],[Length.of.Stay]]&gt;364,"Yes","no")</f>
        <v>no</v>
      </c>
      <c r="U1213" s="4">
        <v>40056</v>
      </c>
      <c r="V1213" s="80">
        <f ca="1">_xlfn.IFS(All_2[[#This Row],[M.O.Date]] = FALSE,TODAY()-All_2[[#This Row],[Filled]],All_2[[#This Row],[Extant]] = "no",All_2[[#This Row],[M.O.Date]] - All_2[[#This Row],[Filled]])</f>
        <v>357</v>
      </c>
      <c r="W1213" t="s">
        <v>980</v>
      </c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>
        <f t="shared" si="36"/>
        <v>2008</v>
      </c>
      <c r="AS1213" s="6">
        <f t="shared" si="37"/>
        <v>9</v>
      </c>
    </row>
    <row r="1214" spans="1:45">
      <c r="A1214" t="s">
        <v>1310</v>
      </c>
      <c r="B1214" t="s">
        <v>832</v>
      </c>
      <c r="C1214" s="1" t="s">
        <v>986</v>
      </c>
      <c r="E1214" s="97" t="s">
        <v>718</v>
      </c>
      <c r="F12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14" s="4">
        <v>39665</v>
      </c>
      <c r="H1214" s="4">
        <v>39699</v>
      </c>
      <c r="I1214" s="80">
        <f>All_2[[#This Row],[Filled]]-All_2[[#This Row],[Vacant]]</f>
        <v>34</v>
      </c>
      <c r="M1214" s="89"/>
      <c r="N1214" s="4"/>
      <c r="O1214" s="4"/>
      <c r="P1214" s="80"/>
      <c r="Q1214" s="80"/>
      <c r="R1214" s="80"/>
      <c r="S1214" s="80" t="str">
        <f>IF(All_2[[#This Row],[M.O.Date]]&lt;&gt;"","no","Yes")</f>
        <v>no</v>
      </c>
      <c r="T1214" s="80" t="str">
        <f ca="1">IF(All_2[[#This Row],[Length.of.Stay]]&gt;364,"Yes","no")</f>
        <v>no</v>
      </c>
      <c r="U1214" s="4">
        <v>39903</v>
      </c>
      <c r="V1214" s="80">
        <f ca="1">_xlfn.IFS(All_2[[#This Row],[M.O.Date]] = FALSE,TODAY()-All_2[[#This Row],[Filled]],All_2[[#This Row],[Extant]] = "no",All_2[[#This Row],[M.O.Date]] - All_2[[#This Row],[Filled]])</f>
        <v>204</v>
      </c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>
        <f t="shared" si="36"/>
        <v>2008</v>
      </c>
      <c r="AS1214" s="6">
        <f t="shared" si="37"/>
        <v>9</v>
      </c>
    </row>
    <row r="1215" spans="1:45">
      <c r="A1215" t="s">
        <v>1309</v>
      </c>
      <c r="B1215" t="s">
        <v>832</v>
      </c>
      <c r="C1215" s="1" t="s">
        <v>976</v>
      </c>
      <c r="E1215" s="97" t="s">
        <v>946</v>
      </c>
      <c r="F12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15" s="4">
        <v>39660</v>
      </c>
      <c r="H1215" s="4">
        <v>39698</v>
      </c>
      <c r="I1215" s="80">
        <f>All_2[[#This Row],[Filled]]-All_2[[#This Row],[Vacant]]</f>
        <v>38</v>
      </c>
      <c r="J1215" t="s">
        <v>1033</v>
      </c>
      <c r="K1215" t="s">
        <v>1032</v>
      </c>
      <c r="N1215" s="4"/>
      <c r="O1215" s="4"/>
      <c r="P1215" s="80"/>
      <c r="Q1215" s="80"/>
      <c r="R1215" s="80"/>
      <c r="S1215" s="80" t="str">
        <f>IF(All_2[[#This Row],[M.O.Date]]&lt;&gt;"","no","Yes")</f>
        <v>no</v>
      </c>
      <c r="T1215" s="80" t="str">
        <f ca="1">IF(All_2[[#This Row],[Length.of.Stay]]&gt;364,"Yes","no")</f>
        <v>Yes</v>
      </c>
      <c r="U1215" s="4">
        <v>40178</v>
      </c>
      <c r="V1215" s="80">
        <f ca="1">_xlfn.IFS(All_2[[#This Row],[M.O.Date]] = FALSE,TODAY()-All_2[[#This Row],[Filled]],All_2[[#This Row],[Extant]] = "no",All_2[[#This Row],[M.O.Date]] - All_2[[#This Row],[Filled]])</f>
        <v>480</v>
      </c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>
        <f t="shared" si="36"/>
        <v>2008</v>
      </c>
      <c r="AS1215" s="6">
        <f t="shared" si="37"/>
        <v>9</v>
      </c>
    </row>
    <row r="1216" spans="1:45">
      <c r="A1216" t="s">
        <v>1308</v>
      </c>
      <c r="B1216" t="s">
        <v>832</v>
      </c>
      <c r="C1216" s="1" t="s">
        <v>942</v>
      </c>
      <c r="E1216" s="97" t="s">
        <v>718</v>
      </c>
      <c r="F12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16" s="4">
        <v>39636</v>
      </c>
      <c r="H1216" s="4">
        <v>39695</v>
      </c>
      <c r="I1216" s="80">
        <f>All_2[[#This Row],[Filled]]-All_2[[#This Row],[Vacant]]</f>
        <v>59</v>
      </c>
      <c r="N1216" s="4"/>
      <c r="O1216" s="4"/>
      <c r="P1216" s="80"/>
      <c r="Q1216" s="80"/>
      <c r="R1216" s="80"/>
      <c r="S1216" s="80" t="str">
        <f>IF(All_2[[#This Row],[M.O.Date]]&lt;&gt;"","no","Yes")</f>
        <v>no</v>
      </c>
      <c r="T1216" s="80" t="str">
        <f ca="1">IF(All_2[[#This Row],[Length.of.Stay]]&gt;364,"Yes","no")</f>
        <v>Yes</v>
      </c>
      <c r="U1216" s="4">
        <v>40816</v>
      </c>
      <c r="V1216" s="80">
        <f ca="1">_xlfn.IFS(All_2[[#This Row],[M.O.Date]] = FALSE,TODAY()-All_2[[#This Row],[Filled]],All_2[[#This Row],[Extant]] = "no",All_2[[#This Row],[M.O.Date]] - All_2[[#This Row],[Filled]])</f>
        <v>1121</v>
      </c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>
        <f t="shared" si="36"/>
        <v>2008</v>
      </c>
      <c r="AS1216" s="6">
        <f t="shared" si="37"/>
        <v>9</v>
      </c>
    </row>
    <row r="1217" spans="1:45">
      <c r="A1217" t="s">
        <v>1307</v>
      </c>
      <c r="B1217" t="s">
        <v>26</v>
      </c>
      <c r="C1217" s="1">
        <v>211</v>
      </c>
      <c r="E1217" s="97" t="s">
        <v>966</v>
      </c>
      <c r="F12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17" s="4">
        <v>39660</v>
      </c>
      <c r="H1217" s="4">
        <v>39689</v>
      </c>
      <c r="I1217" s="80">
        <f>All_2[[#This Row],[Filled]]-All_2[[#This Row],[Vacant]]</f>
        <v>29</v>
      </c>
      <c r="J1217" t="s">
        <v>144</v>
      </c>
      <c r="P1217" s="80"/>
      <c r="Q1217" s="80"/>
      <c r="R1217" s="80"/>
      <c r="S1217" s="80" t="str">
        <f>IF(All_2[[#This Row],[M.O.Date]]&lt;&gt;"","no","Yes")</f>
        <v>no</v>
      </c>
      <c r="T1217" s="80" t="str">
        <f ca="1">IF(All_2[[#This Row],[Length.of.Stay]]&gt;364,"Yes","no")</f>
        <v>Yes</v>
      </c>
      <c r="U1217" s="4">
        <v>43616</v>
      </c>
      <c r="V1217" s="80">
        <f ca="1">_xlfn.IFS(All_2[[#This Row],[M.O.Date]] = FALSE,TODAY()-All_2[[#This Row],[Filled]],All_2[[#This Row],[Extant]] = "no",All_2[[#This Row],[M.O.Date]] - All_2[[#This Row],[Filled]])</f>
        <v>3927</v>
      </c>
      <c r="W1217" t="s">
        <v>980</v>
      </c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>
        <v>1</v>
      </c>
      <c r="AI1217" s="6"/>
      <c r="AJ1217" s="6"/>
      <c r="AK1217" s="6"/>
      <c r="AL1217" s="6"/>
      <c r="AM1217" s="6">
        <v>1</v>
      </c>
      <c r="AN1217" s="6"/>
      <c r="AO1217" s="6"/>
      <c r="AP1217" s="6"/>
      <c r="AQ1217" s="6"/>
      <c r="AR1217" s="6">
        <f t="shared" si="36"/>
        <v>2008</v>
      </c>
      <c r="AS1217" s="6">
        <f t="shared" si="37"/>
        <v>8</v>
      </c>
    </row>
    <row r="1218" spans="1:45">
      <c r="A1218" t="s">
        <v>1306</v>
      </c>
      <c r="B1218" t="s">
        <v>26</v>
      </c>
      <c r="C1218" s="1">
        <v>206</v>
      </c>
      <c r="E1218" s="97" t="s">
        <v>966</v>
      </c>
      <c r="F12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18" s="4">
        <v>39660</v>
      </c>
      <c r="H1218" s="4">
        <v>39689</v>
      </c>
      <c r="I1218" s="80">
        <f>All_2[[#This Row],[Filled]]-All_2[[#This Row],[Vacant]]</f>
        <v>29</v>
      </c>
      <c r="J1218" t="s">
        <v>144</v>
      </c>
      <c r="P1218" s="80"/>
      <c r="Q1218" s="80"/>
      <c r="R1218" s="80"/>
      <c r="S1218" s="80" t="str">
        <f>IF(All_2[[#This Row],[M.O.Date]]&lt;&gt;"","no","Yes")</f>
        <v>no</v>
      </c>
      <c r="T1218" s="80" t="str">
        <f ca="1">IF(All_2[[#This Row],[Length.of.Stay]]&gt;364,"Yes","no")</f>
        <v>Yes</v>
      </c>
      <c r="U1218" s="4">
        <v>40939</v>
      </c>
      <c r="V1218" s="80">
        <f ca="1">_xlfn.IFS(All_2[[#This Row],[M.O.Date]] = FALSE,TODAY()-All_2[[#This Row],[Filled]],All_2[[#This Row],[Extant]] = "no",All_2[[#This Row],[M.O.Date]] - All_2[[#This Row],[Filled]])</f>
        <v>1250</v>
      </c>
      <c r="W1218" t="s">
        <v>980</v>
      </c>
      <c r="X1218" s="6"/>
      <c r="Y1218" s="6"/>
      <c r="Z1218" s="6"/>
      <c r="AA1218" s="6"/>
      <c r="AB1218" s="6"/>
      <c r="AC1218" s="6"/>
      <c r="AD1218" s="6"/>
      <c r="AE1218" s="6"/>
      <c r="AF1218" s="6">
        <v>1</v>
      </c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>
        <f t="shared" ref="AR1218:AR1281" si="38">YEAR(H1218)</f>
        <v>2008</v>
      </c>
      <c r="AS1218" s="6">
        <f t="shared" ref="AS1218:AS1281" si="39">MONTH(H1218)</f>
        <v>8</v>
      </c>
    </row>
    <row r="1219" spans="1:45">
      <c r="A1219" t="s">
        <v>1305</v>
      </c>
      <c r="B1219" t="s">
        <v>821</v>
      </c>
      <c r="C1219" s="1">
        <v>1483</v>
      </c>
      <c r="E1219" s="97" t="s">
        <v>833</v>
      </c>
      <c r="F12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19" s="4"/>
      <c r="H1219" s="4">
        <v>39680</v>
      </c>
      <c r="I1219" s="80"/>
      <c r="N1219" s="4"/>
      <c r="O1219" s="4"/>
      <c r="P1219" s="80"/>
      <c r="Q1219" s="80"/>
      <c r="R1219" s="80"/>
      <c r="S1219" s="80" t="str">
        <f>IF(All_2[[#This Row],[M.O.Date]]&lt;&gt;"","no","Yes")</f>
        <v>no</v>
      </c>
      <c r="T1219" s="80" t="str">
        <f ca="1">IF(All_2[[#This Row],[Length.of.Stay]]&gt;364,"Yes","no")</f>
        <v>Yes</v>
      </c>
      <c r="U1219" s="4">
        <v>40543</v>
      </c>
      <c r="V1219" s="80">
        <f ca="1">_xlfn.IFS(All_2[[#This Row],[M.O.Date]] = FALSE,TODAY()-All_2[[#This Row],[Filled]],All_2[[#This Row],[Extant]] = "no",All_2[[#This Row],[M.O.Date]] - All_2[[#This Row],[Filled]])</f>
        <v>863</v>
      </c>
      <c r="W1219" t="s">
        <v>980</v>
      </c>
      <c r="X1219" s="6"/>
      <c r="Y1219" s="6"/>
      <c r="Z1219" s="6"/>
      <c r="AA1219" s="6"/>
      <c r="AB1219" s="6"/>
      <c r="AC1219" s="6"/>
      <c r="AD1219" s="6"/>
      <c r="AE1219" s="6"/>
      <c r="AF1219" s="6">
        <v>1</v>
      </c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>
        <f t="shared" si="38"/>
        <v>2008</v>
      </c>
      <c r="AS1219" s="6">
        <f t="shared" si="39"/>
        <v>8</v>
      </c>
    </row>
    <row r="1220" spans="1:45">
      <c r="A1220" t="s">
        <v>1304</v>
      </c>
      <c r="B1220" t="s">
        <v>821</v>
      </c>
      <c r="C1220" s="1">
        <v>1481</v>
      </c>
      <c r="E1220" s="97" t="s">
        <v>833</v>
      </c>
      <c r="F12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20" s="4"/>
      <c r="H1220" s="4">
        <v>39680</v>
      </c>
      <c r="I1220" s="80"/>
      <c r="N1220" s="4"/>
      <c r="O1220" s="4"/>
      <c r="P1220" s="80"/>
      <c r="Q1220" s="80"/>
      <c r="R1220" s="80"/>
      <c r="S1220" s="80" t="str">
        <f>IF(All_2[[#This Row],[M.O.Date]]&lt;&gt;"","no","Yes")</f>
        <v>no</v>
      </c>
      <c r="T1220" s="80" t="str">
        <f ca="1">IF(All_2[[#This Row],[Length.of.Stay]]&gt;364,"Yes","no")</f>
        <v>Yes</v>
      </c>
      <c r="U1220" s="4">
        <v>40512</v>
      </c>
      <c r="V1220" s="80">
        <f ca="1">_xlfn.IFS(All_2[[#This Row],[M.O.Date]] = FALSE,TODAY()-All_2[[#This Row],[Filled]],All_2[[#This Row],[Extant]] = "no",All_2[[#This Row],[M.O.Date]] - All_2[[#This Row],[Filled]])</f>
        <v>832</v>
      </c>
      <c r="W1220" t="s">
        <v>980</v>
      </c>
      <c r="X1220" s="6"/>
      <c r="Y1220" s="6"/>
      <c r="Z1220" s="6"/>
      <c r="AA1220" s="6"/>
      <c r="AB1220" s="6"/>
      <c r="AC1220" s="6"/>
      <c r="AD1220" s="6"/>
      <c r="AE1220" s="6"/>
      <c r="AF1220" s="6">
        <v>1</v>
      </c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>
        <f t="shared" si="38"/>
        <v>2008</v>
      </c>
      <c r="AS1220" s="6">
        <f t="shared" si="39"/>
        <v>8</v>
      </c>
    </row>
    <row r="1221" spans="1:45">
      <c r="A1221" t="s">
        <v>1303</v>
      </c>
      <c r="B1221" t="s">
        <v>832</v>
      </c>
      <c r="C1221" s="1" t="s">
        <v>955</v>
      </c>
      <c r="E1221" s="97" t="s">
        <v>833</v>
      </c>
      <c r="F12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21" s="4">
        <v>39583</v>
      </c>
      <c r="H1221" s="4">
        <v>39674</v>
      </c>
      <c r="I1221" s="80">
        <f>All_2[[#This Row],[Filled]]-All_2[[#This Row],[Vacant]]</f>
        <v>91</v>
      </c>
      <c r="N1221" s="4"/>
      <c r="O1221" s="4"/>
      <c r="P1221" s="80"/>
      <c r="Q1221" s="80"/>
      <c r="R1221" s="80"/>
      <c r="S1221" s="80" t="str">
        <f>IF(All_2[[#This Row],[M.O.Date]]&lt;&gt;"","no","Yes")</f>
        <v>no</v>
      </c>
      <c r="T1221" s="80" t="str">
        <f ca="1">IF(All_2[[#This Row],[Length.of.Stay]]&gt;364,"Yes","no")</f>
        <v>Yes</v>
      </c>
      <c r="U1221" s="4">
        <v>40268</v>
      </c>
      <c r="V1221" s="80">
        <f ca="1">_xlfn.IFS(All_2[[#This Row],[M.O.Date]] = FALSE,TODAY()-All_2[[#This Row],[Filled]],All_2[[#This Row],[Extant]] = "no",All_2[[#This Row],[M.O.Date]] - All_2[[#This Row],[Filled]])</f>
        <v>594</v>
      </c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>
        <f t="shared" si="38"/>
        <v>2008</v>
      </c>
      <c r="AS1221" s="6">
        <f t="shared" si="39"/>
        <v>8</v>
      </c>
    </row>
    <row r="1222" spans="1:45">
      <c r="A1222" t="s">
        <v>1302</v>
      </c>
      <c r="B1222" t="s">
        <v>832</v>
      </c>
      <c r="C1222" s="1" t="s">
        <v>965</v>
      </c>
      <c r="E1222" s="97" t="s">
        <v>833</v>
      </c>
      <c r="F12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22" s="4">
        <v>39583</v>
      </c>
      <c r="H1222" s="4">
        <v>39674</v>
      </c>
      <c r="I1222" s="80">
        <f>All_2[[#This Row],[Filled]]-All_2[[#This Row],[Vacant]]</f>
        <v>91</v>
      </c>
      <c r="N1222" s="4"/>
      <c r="O1222" s="4"/>
      <c r="P1222" s="80"/>
      <c r="Q1222" s="80"/>
      <c r="R1222" s="80"/>
      <c r="S1222" s="80" t="str">
        <f>IF(All_2[[#This Row],[M.O.Date]]&lt;&gt;"","no","Yes")</f>
        <v>no</v>
      </c>
      <c r="T1222" s="80" t="str">
        <f ca="1">IF(All_2[[#This Row],[Length.of.Stay]]&gt;364,"Yes","no")</f>
        <v>no</v>
      </c>
      <c r="U1222" s="4">
        <v>39813</v>
      </c>
      <c r="V1222" s="80">
        <f ca="1">_xlfn.IFS(All_2[[#This Row],[M.O.Date]] = FALSE,TODAY()-All_2[[#This Row],[Filled]],All_2[[#This Row],[Extant]] = "no",All_2[[#This Row],[M.O.Date]] - All_2[[#This Row],[Filled]])</f>
        <v>139</v>
      </c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>
        <f t="shared" si="38"/>
        <v>2008</v>
      </c>
      <c r="AS1222" s="6">
        <f t="shared" si="39"/>
        <v>8</v>
      </c>
    </row>
    <row r="1223" spans="1:45">
      <c r="A1223" t="s">
        <v>1301</v>
      </c>
      <c r="B1223" t="s">
        <v>830</v>
      </c>
      <c r="C1223" s="1">
        <v>303</v>
      </c>
      <c r="E1223" s="97" t="s">
        <v>144</v>
      </c>
      <c r="F12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23" s="4">
        <v>39506</v>
      </c>
      <c r="H1223" s="4">
        <v>39672</v>
      </c>
      <c r="I1223" s="80">
        <f>All_2[[#This Row],[Filled]]-All_2[[#This Row],[Vacant]]</f>
        <v>166</v>
      </c>
      <c r="J1223" t="s">
        <v>144</v>
      </c>
      <c r="N1223" s="4"/>
      <c r="O1223" s="4"/>
      <c r="P1223" s="80"/>
      <c r="Q1223" s="80"/>
      <c r="R1223" s="80"/>
      <c r="S1223" s="80" t="str">
        <f>IF(All_2[[#This Row],[M.O.Date]]&lt;&gt;"","no","Yes")</f>
        <v>no</v>
      </c>
      <c r="T1223" s="80" t="str">
        <f ca="1">IF(All_2[[#This Row],[Length.of.Stay]]&gt;364,"Yes","no")</f>
        <v>no</v>
      </c>
      <c r="U1223" s="4">
        <v>40025</v>
      </c>
      <c r="V1223" s="80">
        <f ca="1">_xlfn.IFS(All_2[[#This Row],[M.O.Date]] = FALSE,TODAY()-All_2[[#This Row],[Filled]],All_2[[#This Row],[Extant]] = "no",All_2[[#This Row],[M.O.Date]] - All_2[[#This Row],[Filled]])</f>
        <v>353</v>
      </c>
      <c r="W1223" t="s">
        <v>980</v>
      </c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>
        <f t="shared" si="38"/>
        <v>2008</v>
      </c>
      <c r="AS1223" s="6">
        <f t="shared" si="39"/>
        <v>8</v>
      </c>
    </row>
    <row r="1224" spans="1:45">
      <c r="A1224" t="s">
        <v>1300</v>
      </c>
      <c r="B1224" t="s">
        <v>26</v>
      </c>
      <c r="C1224" s="1">
        <v>311</v>
      </c>
      <c r="E1224" s="97" t="s">
        <v>966</v>
      </c>
      <c r="F12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24" s="4">
        <v>39629</v>
      </c>
      <c r="H1224" s="4">
        <v>39668</v>
      </c>
      <c r="I1224" s="80">
        <f>All_2[[#This Row],[Filled]]-All_2[[#This Row],[Vacant]]</f>
        <v>39</v>
      </c>
      <c r="J1224" t="s">
        <v>144</v>
      </c>
      <c r="P1224" s="80"/>
      <c r="Q1224" s="80"/>
      <c r="R1224" s="80"/>
      <c r="S1224" s="80" t="str">
        <f>IF(All_2[[#This Row],[M.O.Date]]&lt;&gt;"","no","Yes")</f>
        <v>no</v>
      </c>
      <c r="T1224" s="80" t="str">
        <f ca="1">IF(All_2[[#This Row],[Length.of.Stay]]&gt;364,"Yes","no")</f>
        <v>Yes</v>
      </c>
      <c r="U1224" s="4">
        <v>41851</v>
      </c>
      <c r="V1224" s="80">
        <f ca="1">_xlfn.IFS(All_2[[#This Row],[M.O.Date]] = FALSE,TODAY()-All_2[[#This Row],[Filled]],All_2[[#This Row],[Extant]] = "no",All_2[[#This Row],[M.O.Date]] - All_2[[#This Row],[Filled]])</f>
        <v>2183</v>
      </c>
      <c r="W1224" t="s">
        <v>980</v>
      </c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>
        <f t="shared" si="38"/>
        <v>2008</v>
      </c>
      <c r="AS1224" s="6">
        <f t="shared" si="39"/>
        <v>8</v>
      </c>
    </row>
    <row r="1225" spans="1:45">
      <c r="A1225" t="s">
        <v>1299</v>
      </c>
      <c r="B1225" t="s">
        <v>26</v>
      </c>
      <c r="C1225" s="1">
        <v>316</v>
      </c>
      <c r="E1225" s="97" t="s">
        <v>966</v>
      </c>
      <c r="F12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25" s="4">
        <v>39629</v>
      </c>
      <c r="H1225" s="4">
        <v>39668</v>
      </c>
      <c r="I1225" s="80">
        <f>All_2[[#This Row],[Filled]]-All_2[[#This Row],[Vacant]]</f>
        <v>39</v>
      </c>
      <c r="J1225" t="s">
        <v>144</v>
      </c>
      <c r="P1225" s="80"/>
      <c r="Q1225" s="80"/>
      <c r="R1225" s="80"/>
      <c r="S1225" s="80" t="str">
        <f>IF(All_2[[#This Row],[M.O.Date]]&lt;&gt;"","no","Yes")</f>
        <v>no</v>
      </c>
      <c r="T1225" s="80" t="str">
        <f ca="1">IF(All_2[[#This Row],[Length.of.Stay]]&gt;364,"Yes","no")</f>
        <v>Yes</v>
      </c>
      <c r="U1225" s="4">
        <v>40816</v>
      </c>
      <c r="V1225" s="80">
        <f ca="1">_xlfn.IFS(All_2[[#This Row],[M.O.Date]] = FALSE,TODAY()-All_2[[#This Row],[Filled]],All_2[[#This Row],[Extant]] = "no",All_2[[#This Row],[M.O.Date]] - All_2[[#This Row],[Filled]])</f>
        <v>1148</v>
      </c>
      <c r="W1225" t="s">
        <v>980</v>
      </c>
      <c r="X1225" s="6"/>
      <c r="Y1225" s="6"/>
      <c r="Z1225" s="6"/>
      <c r="AA1225" s="6"/>
      <c r="AB1225" s="6"/>
      <c r="AC1225" s="6"/>
      <c r="AD1225" s="6"/>
      <c r="AE1225" s="6"/>
      <c r="AF1225" s="6">
        <v>1</v>
      </c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>
        <f t="shared" si="38"/>
        <v>2008</v>
      </c>
      <c r="AS1225" s="6">
        <f t="shared" si="39"/>
        <v>8</v>
      </c>
    </row>
    <row r="1226" spans="1:45">
      <c r="A1226" t="s">
        <v>1298</v>
      </c>
      <c r="B1226" t="s">
        <v>26</v>
      </c>
      <c r="C1226" s="1">
        <v>207</v>
      </c>
      <c r="E1226" s="97" t="s">
        <v>966</v>
      </c>
      <c r="F12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26" s="4">
        <v>39629</v>
      </c>
      <c r="H1226" s="4">
        <v>39668</v>
      </c>
      <c r="I1226" s="80">
        <f>All_2[[#This Row],[Filled]]-All_2[[#This Row],[Vacant]]</f>
        <v>39</v>
      </c>
      <c r="J1226" t="s">
        <v>144</v>
      </c>
      <c r="P1226" s="80"/>
      <c r="Q1226" s="80"/>
      <c r="R1226" s="80"/>
      <c r="S1226" s="80" t="str">
        <f>IF(All_2[[#This Row],[M.O.Date]]&lt;&gt;"","no","Yes")</f>
        <v>no</v>
      </c>
      <c r="T1226" s="80" t="str">
        <f ca="1">IF(All_2[[#This Row],[Length.of.Stay]]&gt;364,"Yes","no")</f>
        <v>Yes</v>
      </c>
      <c r="U1226" s="4">
        <v>40708</v>
      </c>
      <c r="V1226" s="80">
        <f ca="1">_xlfn.IFS(All_2[[#This Row],[M.O.Date]] = FALSE,TODAY()-All_2[[#This Row],[Filled]],All_2[[#This Row],[Extant]] = "no",All_2[[#This Row],[M.O.Date]] - All_2[[#This Row],[Filled]])</f>
        <v>1040</v>
      </c>
      <c r="W1226" t="s">
        <v>980</v>
      </c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>
        <f t="shared" si="38"/>
        <v>2008</v>
      </c>
      <c r="AS1226" s="6">
        <f t="shared" si="39"/>
        <v>8</v>
      </c>
    </row>
    <row r="1227" spans="1:45">
      <c r="A1227" t="s">
        <v>1297</v>
      </c>
      <c r="B1227" t="s">
        <v>26</v>
      </c>
      <c r="C1227" s="1">
        <v>220</v>
      </c>
      <c r="E1227" s="97" t="s">
        <v>966</v>
      </c>
      <c r="F12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27" s="4">
        <v>39629</v>
      </c>
      <c r="H1227" s="4">
        <v>39668</v>
      </c>
      <c r="I1227" s="80">
        <f>All_2[[#This Row],[Filled]]-All_2[[#This Row],[Vacant]]</f>
        <v>39</v>
      </c>
      <c r="J1227" t="s">
        <v>144</v>
      </c>
      <c r="P1227" s="80"/>
      <c r="Q1227" s="80"/>
      <c r="R1227" s="80"/>
      <c r="S1227" s="80" t="str">
        <f>IF(All_2[[#This Row],[M.O.Date]]&lt;&gt;"","no","Yes")</f>
        <v>no</v>
      </c>
      <c r="T1227" s="80" t="str">
        <f ca="1">IF(All_2[[#This Row],[Length.of.Stay]]&gt;364,"Yes","no")</f>
        <v>Yes</v>
      </c>
      <c r="U1227" s="4">
        <v>40243</v>
      </c>
      <c r="V1227" s="80">
        <f ca="1">_xlfn.IFS(All_2[[#This Row],[M.O.Date]] = FALSE,TODAY()-All_2[[#This Row],[Filled]],All_2[[#This Row],[Extant]] = "no",All_2[[#This Row],[M.O.Date]] - All_2[[#This Row],[Filled]])</f>
        <v>575</v>
      </c>
      <c r="W1227" t="s">
        <v>971</v>
      </c>
      <c r="X1227" s="6">
        <v>1</v>
      </c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>
        <f t="shared" si="38"/>
        <v>2008</v>
      </c>
      <c r="AS1227" s="6">
        <f t="shared" si="39"/>
        <v>8</v>
      </c>
    </row>
    <row r="1228" spans="1:45">
      <c r="A1228" t="s">
        <v>1296</v>
      </c>
      <c r="B1228" t="s">
        <v>993</v>
      </c>
      <c r="C1228" s="1">
        <v>205</v>
      </c>
      <c r="E1228" s="97" t="s">
        <v>144</v>
      </c>
      <c r="F12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28" s="4">
        <v>39629</v>
      </c>
      <c r="H1228" s="4">
        <v>39640</v>
      </c>
      <c r="I1228" s="80">
        <f>All_2[[#This Row],[Filled]]-All_2[[#This Row],[Vacant]]</f>
        <v>11</v>
      </c>
      <c r="J1228" t="s">
        <v>144</v>
      </c>
      <c r="M1228" s="89"/>
      <c r="N1228" s="4"/>
      <c r="O1228" s="4"/>
      <c r="P1228" s="80"/>
      <c r="Q1228" s="80"/>
      <c r="R1228" s="80"/>
      <c r="S1228" s="80" t="str">
        <f>IF(All_2[[#This Row],[M.O.Date]]&lt;&gt;"","no","Yes")</f>
        <v>no</v>
      </c>
      <c r="T1228" s="80" t="str">
        <f ca="1">IF(All_2[[#This Row],[Length.of.Stay]]&gt;364,"Yes","no")</f>
        <v>Yes</v>
      </c>
      <c r="U1228" s="4">
        <v>40178</v>
      </c>
      <c r="V1228" s="80">
        <f ca="1">_xlfn.IFS(All_2[[#This Row],[M.O.Date]] = FALSE,TODAY()-All_2[[#This Row],[Filled]],All_2[[#This Row],[Extant]] = "no",All_2[[#This Row],[M.O.Date]] - All_2[[#This Row],[Filled]])</f>
        <v>538</v>
      </c>
      <c r="W1228" t="s">
        <v>971</v>
      </c>
      <c r="X1228" s="6"/>
      <c r="Y1228" s="6">
        <v>1</v>
      </c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>
        <f t="shared" si="38"/>
        <v>2008</v>
      </c>
      <c r="AS1228" s="6">
        <f t="shared" si="39"/>
        <v>7</v>
      </c>
    </row>
    <row r="1229" spans="1:45">
      <c r="A1229" t="s">
        <v>1295</v>
      </c>
      <c r="B1229" t="s">
        <v>993</v>
      </c>
      <c r="C1229" s="1">
        <v>208</v>
      </c>
      <c r="E1229" s="97" t="s">
        <v>144</v>
      </c>
      <c r="F12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29" s="4">
        <v>39605</v>
      </c>
      <c r="H1229" s="4">
        <v>39626</v>
      </c>
      <c r="I1229" s="80">
        <f>All_2[[#This Row],[Filled]]-All_2[[#This Row],[Vacant]]</f>
        <v>21</v>
      </c>
      <c r="J1229" t="s">
        <v>144</v>
      </c>
      <c r="N1229" s="4"/>
      <c r="O1229" s="4"/>
      <c r="P1229" s="80"/>
      <c r="Q1229" s="80"/>
      <c r="R1229" s="80"/>
      <c r="S1229" s="80" t="str">
        <f>IF(All_2[[#This Row],[M.O.Date]]&lt;&gt;"","no","Yes")</f>
        <v>no</v>
      </c>
      <c r="T1229" s="80" t="str">
        <f ca="1">IF(All_2[[#This Row],[Length.of.Stay]]&gt;364,"Yes","no")</f>
        <v>no</v>
      </c>
      <c r="U1229" s="4">
        <v>39872</v>
      </c>
      <c r="V1229" s="80">
        <f ca="1">_xlfn.IFS(All_2[[#This Row],[M.O.Date]] = FALSE,TODAY()-All_2[[#This Row],[Filled]],All_2[[#This Row],[Extant]] = "no",All_2[[#This Row],[M.O.Date]] - All_2[[#This Row],[Filled]])</f>
        <v>246</v>
      </c>
      <c r="W1229" t="s">
        <v>980</v>
      </c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>
        <f t="shared" si="38"/>
        <v>2008</v>
      </c>
      <c r="AS1229" s="6">
        <f t="shared" si="39"/>
        <v>6</v>
      </c>
    </row>
    <row r="1230" spans="1:45">
      <c r="A1230" t="s">
        <v>1294</v>
      </c>
      <c r="B1230" t="s">
        <v>1151</v>
      </c>
      <c r="C1230" s="1">
        <v>106</v>
      </c>
      <c r="E1230" s="97" t="s">
        <v>833</v>
      </c>
      <c r="F1230" s="80" t="s">
        <v>1150</v>
      </c>
      <c r="G1230" s="4">
        <v>39608</v>
      </c>
      <c r="H1230" s="4">
        <v>39625</v>
      </c>
      <c r="I1230" s="80">
        <f>All_2[[#This Row],[Filled]]-All_2[[#This Row],[Vacant]]</f>
        <v>17</v>
      </c>
      <c r="J1230" t="s">
        <v>144</v>
      </c>
      <c r="P1230" s="80"/>
      <c r="Q1230" s="80"/>
      <c r="R1230" s="80"/>
      <c r="S1230" s="80" t="str">
        <f>IF(All_2[[#This Row],[M.O.Date]]&lt;&gt;"","no","Yes")</f>
        <v>no</v>
      </c>
      <c r="T1230" s="80" t="str">
        <f ca="1">IF(All_2[[#This Row],[Length.of.Stay]]&gt;364,"Yes","no")</f>
        <v>Yes</v>
      </c>
      <c r="U1230" s="4">
        <v>40967</v>
      </c>
      <c r="V1230" s="80">
        <f ca="1">_xlfn.IFS(All_2[[#This Row],[M.O.Date]] = FALSE,TODAY()-All_2[[#This Row],[Filled]],All_2[[#This Row],[Extant]] = "no",All_2[[#This Row],[M.O.Date]] - All_2[[#This Row],[Filled]])</f>
        <v>1342</v>
      </c>
      <c r="W1230" t="s">
        <v>1123</v>
      </c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>
        <f t="shared" si="38"/>
        <v>2008</v>
      </c>
      <c r="AS1230" s="6">
        <f t="shared" si="39"/>
        <v>6</v>
      </c>
    </row>
    <row r="1231" spans="1:45">
      <c r="A1231" t="s">
        <v>1293</v>
      </c>
      <c r="B1231" t="s">
        <v>26</v>
      </c>
      <c r="C1231" s="1">
        <v>219</v>
      </c>
      <c r="E1231" s="97" t="s">
        <v>966</v>
      </c>
      <c r="F12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31" s="4">
        <v>39598</v>
      </c>
      <c r="H1231" s="4">
        <v>39617</v>
      </c>
      <c r="I1231" s="80">
        <f>All_2[[#This Row],[Filled]]-All_2[[#This Row],[Vacant]]</f>
        <v>19</v>
      </c>
      <c r="J1231" t="s">
        <v>144</v>
      </c>
      <c r="P1231" s="80"/>
      <c r="Q1231" s="80"/>
      <c r="R1231" s="80"/>
      <c r="S1231" s="80" t="str">
        <f>IF(All_2[[#This Row],[M.O.Date]]&lt;&gt;"","no","Yes")</f>
        <v>no</v>
      </c>
      <c r="T1231" s="80" t="str">
        <f ca="1">IF(All_2[[#This Row],[Length.of.Stay]]&gt;364,"Yes","no")</f>
        <v>Yes</v>
      </c>
      <c r="U1231" s="4">
        <v>41364</v>
      </c>
      <c r="V1231" s="80">
        <f ca="1">_xlfn.IFS(All_2[[#This Row],[M.O.Date]] = FALSE,TODAY()-All_2[[#This Row],[Filled]],All_2[[#This Row],[Extant]] = "no",All_2[[#This Row],[M.O.Date]] - All_2[[#This Row],[Filled]])</f>
        <v>1747</v>
      </c>
      <c r="W1231" t="s">
        <v>980</v>
      </c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>
        <f t="shared" si="38"/>
        <v>2008</v>
      </c>
      <c r="AS1231" s="6">
        <f t="shared" si="39"/>
        <v>6</v>
      </c>
    </row>
    <row r="1232" spans="1:45">
      <c r="A1232" t="s">
        <v>1292</v>
      </c>
      <c r="B1232" t="s">
        <v>26</v>
      </c>
      <c r="C1232" s="1">
        <v>221</v>
      </c>
      <c r="E1232" s="97" t="s">
        <v>966</v>
      </c>
      <c r="F12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32" s="4">
        <v>39598</v>
      </c>
      <c r="H1232" s="4">
        <v>39617</v>
      </c>
      <c r="I1232" s="80">
        <f>All_2[[#This Row],[Filled]]-All_2[[#This Row],[Vacant]]</f>
        <v>19</v>
      </c>
      <c r="J1232" t="s">
        <v>144</v>
      </c>
      <c r="P1232" s="80"/>
      <c r="Q1232" s="80"/>
      <c r="R1232" s="80"/>
      <c r="S1232" s="80" t="str">
        <f>IF(All_2[[#This Row],[M.O.Date]]&lt;&gt;"","no","Yes")</f>
        <v>no</v>
      </c>
      <c r="T1232" s="80" t="str">
        <f ca="1">IF(All_2[[#This Row],[Length.of.Stay]]&gt;364,"Yes","no")</f>
        <v>Yes</v>
      </c>
      <c r="U1232" s="4">
        <v>40209</v>
      </c>
      <c r="V1232" s="80">
        <f ca="1">_xlfn.IFS(All_2[[#This Row],[M.O.Date]] = FALSE,TODAY()-All_2[[#This Row],[Filled]],All_2[[#This Row],[Extant]] = "no",All_2[[#This Row],[M.O.Date]] - All_2[[#This Row],[Filled]])</f>
        <v>592</v>
      </c>
      <c r="W1232" t="s">
        <v>971</v>
      </c>
      <c r="X1232" s="6">
        <v>1</v>
      </c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>
        <f t="shared" si="38"/>
        <v>2008</v>
      </c>
      <c r="AS1232" s="6">
        <f t="shared" si="39"/>
        <v>6</v>
      </c>
    </row>
    <row r="1233" spans="1:45">
      <c r="A1233" t="s">
        <v>1291</v>
      </c>
      <c r="B1233" t="s">
        <v>26</v>
      </c>
      <c r="C1233" s="1">
        <v>113</v>
      </c>
      <c r="E1233" s="97" t="s">
        <v>966</v>
      </c>
      <c r="F12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33" s="4">
        <v>39598</v>
      </c>
      <c r="H1233" s="4">
        <v>39616</v>
      </c>
      <c r="I1233" s="80">
        <f>All_2[[#This Row],[Filled]]-All_2[[#This Row],[Vacant]]</f>
        <v>18</v>
      </c>
      <c r="J1233" t="s">
        <v>144</v>
      </c>
      <c r="P1233" s="80"/>
      <c r="Q1233" s="80"/>
      <c r="R1233" s="80"/>
      <c r="S1233" s="80" t="str">
        <f>IF(All_2[[#This Row],[M.O.Date]]&lt;&gt;"","no","Yes")</f>
        <v>no</v>
      </c>
      <c r="T1233" s="80" t="str">
        <f ca="1">IF(All_2[[#This Row],[Length.of.Stay]]&gt;364,"Yes","no")</f>
        <v>Yes</v>
      </c>
      <c r="U1233" s="4">
        <v>43100</v>
      </c>
      <c r="V1233" s="80">
        <f ca="1">_xlfn.IFS(All_2[[#This Row],[M.O.Date]] = FALSE,TODAY()-All_2[[#This Row],[Filled]],All_2[[#This Row],[Extant]] = "no",All_2[[#This Row],[M.O.Date]] - All_2[[#This Row],[Filled]])</f>
        <v>3484</v>
      </c>
      <c r="W1233" t="s">
        <v>971</v>
      </c>
      <c r="X1233" s="6"/>
      <c r="Y1233" s="6"/>
      <c r="Z1233" s="6">
        <v>1</v>
      </c>
      <c r="AA1233" s="6"/>
      <c r="AB1233" s="6"/>
      <c r="AC1233" s="6"/>
      <c r="AD1233" s="6"/>
      <c r="AE1233" s="6"/>
      <c r="AF1233" s="6"/>
      <c r="AG1233" s="6">
        <v>1</v>
      </c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>
        <f t="shared" si="38"/>
        <v>2008</v>
      </c>
      <c r="AS1233" s="6">
        <f t="shared" si="39"/>
        <v>6</v>
      </c>
    </row>
    <row r="1234" spans="1:45">
      <c r="A1234" t="s">
        <v>1290</v>
      </c>
      <c r="B1234" t="s">
        <v>1151</v>
      </c>
      <c r="C1234" s="1">
        <v>107</v>
      </c>
      <c r="E1234" s="97" t="s">
        <v>833</v>
      </c>
      <c r="F1234" s="80" t="s">
        <v>1150</v>
      </c>
      <c r="G1234" s="4">
        <v>39599</v>
      </c>
      <c r="H1234" s="4">
        <v>39608</v>
      </c>
      <c r="I1234" s="80">
        <f>All_2[[#This Row],[Filled]]-All_2[[#This Row],[Vacant]]</f>
        <v>9</v>
      </c>
      <c r="J1234" t="s">
        <v>144</v>
      </c>
      <c r="P1234" s="80"/>
      <c r="Q1234" s="80"/>
      <c r="R1234" s="80"/>
      <c r="S1234" s="80" t="str">
        <f>IF(All_2[[#This Row],[M.O.Date]]&lt;&gt;"","no","Yes")</f>
        <v>no</v>
      </c>
      <c r="T1234" s="80" t="str">
        <f ca="1">IF(All_2[[#This Row],[Length.of.Stay]]&gt;364,"Yes","no")</f>
        <v>Yes</v>
      </c>
      <c r="U1234" s="4">
        <v>40329</v>
      </c>
      <c r="V1234" s="80">
        <f ca="1">_xlfn.IFS(All_2[[#This Row],[M.O.Date]] = FALSE,TODAY()-All_2[[#This Row],[Filled]],All_2[[#This Row],[Extant]] = "no",All_2[[#This Row],[M.O.Date]] - All_2[[#This Row],[Filled]])</f>
        <v>721</v>
      </c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>
        <f t="shared" si="38"/>
        <v>2008</v>
      </c>
      <c r="AS1234" s="6">
        <f t="shared" si="39"/>
        <v>6</v>
      </c>
    </row>
    <row r="1235" spans="1:45">
      <c r="A1235" t="s">
        <v>1289</v>
      </c>
      <c r="B1235" t="s">
        <v>26</v>
      </c>
      <c r="C1235" s="1">
        <v>321</v>
      </c>
      <c r="E1235" s="97" t="s">
        <v>966</v>
      </c>
      <c r="F12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35" s="4">
        <v>39528</v>
      </c>
      <c r="H1235" s="4">
        <v>39583</v>
      </c>
      <c r="I1235" s="80">
        <f>All_2[[#This Row],[Filled]]-All_2[[#This Row],[Vacant]]</f>
        <v>55</v>
      </c>
      <c r="J1235" t="s">
        <v>144</v>
      </c>
      <c r="P1235" s="80"/>
      <c r="Q1235" s="80"/>
      <c r="R1235" s="80"/>
      <c r="S1235" s="80" t="str">
        <f>IF(All_2[[#This Row],[M.O.Date]]&lt;&gt;"","no","Yes")</f>
        <v>no</v>
      </c>
      <c r="T1235" s="80" t="str">
        <f ca="1">IF(All_2[[#This Row],[Length.of.Stay]]&gt;364,"Yes","no")</f>
        <v>Yes</v>
      </c>
      <c r="U1235" s="4">
        <v>41243</v>
      </c>
      <c r="V1235" s="80">
        <f ca="1">_xlfn.IFS(All_2[[#This Row],[M.O.Date]] = FALSE,TODAY()-All_2[[#This Row],[Filled]],All_2[[#This Row],[Extant]] = "no",All_2[[#This Row],[M.O.Date]] - All_2[[#This Row],[Filled]])</f>
        <v>1660</v>
      </c>
      <c r="W1235" t="s">
        <v>1123</v>
      </c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>
        <f t="shared" si="38"/>
        <v>2008</v>
      </c>
      <c r="AS1235" s="6">
        <f t="shared" si="39"/>
        <v>5</v>
      </c>
    </row>
    <row r="1236" spans="1:45">
      <c r="A1236" t="s">
        <v>1288</v>
      </c>
      <c r="B1236" t="s">
        <v>832</v>
      </c>
      <c r="C1236" s="1" t="s">
        <v>930</v>
      </c>
      <c r="E1236" s="97" t="s">
        <v>833</v>
      </c>
      <c r="F12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36" s="4">
        <v>39526</v>
      </c>
      <c r="H1236" s="4">
        <v>39583</v>
      </c>
      <c r="I1236" s="80">
        <f>All_2[[#This Row],[Filled]]-All_2[[#This Row],[Vacant]]</f>
        <v>57</v>
      </c>
      <c r="N1236" s="4"/>
      <c r="O1236" s="4"/>
      <c r="P1236" s="80"/>
      <c r="Q1236" s="80"/>
      <c r="R1236" s="80"/>
      <c r="S1236" s="80" t="str">
        <f>IF(All_2[[#This Row],[M.O.Date]]&lt;&gt;"","no","Yes")</f>
        <v>no</v>
      </c>
      <c r="T1236" s="80" t="str">
        <f ca="1">IF(All_2[[#This Row],[Length.of.Stay]]&gt;364,"Yes","no")</f>
        <v>Yes</v>
      </c>
      <c r="U1236" s="4">
        <v>40451</v>
      </c>
      <c r="V1236" s="80">
        <f ca="1">_xlfn.IFS(All_2[[#This Row],[M.O.Date]] = FALSE,TODAY()-All_2[[#This Row],[Filled]],All_2[[#This Row],[Extant]] = "no",All_2[[#This Row],[M.O.Date]] - All_2[[#This Row],[Filled]])</f>
        <v>868</v>
      </c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>
        <f t="shared" si="38"/>
        <v>2008</v>
      </c>
      <c r="AS1236" s="6">
        <f t="shared" si="39"/>
        <v>5</v>
      </c>
    </row>
    <row r="1237" spans="1:45">
      <c r="A1237" t="s">
        <v>1287</v>
      </c>
      <c r="B1237" t="s">
        <v>832</v>
      </c>
      <c r="C1237" s="1" t="s">
        <v>963</v>
      </c>
      <c r="E1237" s="97" t="s">
        <v>946</v>
      </c>
      <c r="F12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37" s="4">
        <v>39514</v>
      </c>
      <c r="H1237" s="4">
        <v>39583</v>
      </c>
      <c r="I1237" s="80">
        <f>All_2[[#This Row],[Filled]]-All_2[[#This Row],[Vacant]]</f>
        <v>69</v>
      </c>
      <c r="N1237" s="4"/>
      <c r="O1237" s="4"/>
      <c r="P1237" s="80"/>
      <c r="Q1237" s="80"/>
      <c r="R1237" s="80"/>
      <c r="S1237" s="80" t="str">
        <f>IF(All_2[[#This Row],[M.O.Date]]&lt;&gt;"","no","Yes")</f>
        <v>no</v>
      </c>
      <c r="T1237" s="80" t="str">
        <f ca="1">IF(All_2[[#This Row],[Length.of.Stay]]&gt;364,"Yes","no")</f>
        <v>no</v>
      </c>
      <c r="U1237" s="4">
        <v>39872</v>
      </c>
      <c r="V1237" s="80">
        <f ca="1">_xlfn.IFS(All_2[[#This Row],[M.O.Date]] = FALSE,TODAY()-All_2[[#This Row],[Filled]],All_2[[#This Row],[Extant]] = "no",All_2[[#This Row],[M.O.Date]] - All_2[[#This Row],[Filled]])</f>
        <v>289</v>
      </c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>
        <f t="shared" si="38"/>
        <v>2008</v>
      </c>
      <c r="AS1237" s="6">
        <f t="shared" si="39"/>
        <v>5</v>
      </c>
    </row>
    <row r="1238" spans="1:45">
      <c r="A1238" t="s">
        <v>1286</v>
      </c>
      <c r="B1238" t="s">
        <v>830</v>
      </c>
      <c r="C1238" s="1">
        <v>415</v>
      </c>
      <c r="E1238" s="97" t="s">
        <v>144</v>
      </c>
      <c r="F12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38" s="4">
        <v>39478</v>
      </c>
      <c r="H1238" s="4">
        <v>39563</v>
      </c>
      <c r="I1238" s="80">
        <f>All_2[[#This Row],[Filled]]-All_2[[#This Row],[Vacant]]</f>
        <v>85</v>
      </c>
      <c r="J1238" t="s">
        <v>144</v>
      </c>
      <c r="N1238" s="4"/>
      <c r="O1238" s="4"/>
      <c r="P1238" s="80"/>
      <c r="Q1238" s="80"/>
      <c r="R1238" s="80"/>
      <c r="S1238" s="80" t="str">
        <f>IF(All_2[[#This Row],[M.O.Date]]&lt;&gt;"","no","Yes")</f>
        <v>no</v>
      </c>
      <c r="T1238" s="80" t="str">
        <f ca="1">IF(All_2[[#This Row],[Length.of.Stay]]&gt;364,"Yes","no")</f>
        <v>no</v>
      </c>
      <c r="U1238" s="4">
        <v>39887</v>
      </c>
      <c r="V1238" s="80">
        <f ca="1">_xlfn.IFS(All_2[[#This Row],[M.O.Date]] = FALSE,TODAY()-All_2[[#This Row],[Filled]],All_2[[#This Row],[Extant]] = "no",All_2[[#This Row],[M.O.Date]] - All_2[[#This Row],[Filled]])</f>
        <v>324</v>
      </c>
      <c r="W1238" t="s">
        <v>980</v>
      </c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>
        <f t="shared" si="38"/>
        <v>2008</v>
      </c>
      <c r="AS1238" s="6">
        <f t="shared" si="39"/>
        <v>4</v>
      </c>
    </row>
    <row r="1239" spans="1:45">
      <c r="A1239" t="s">
        <v>1285</v>
      </c>
      <c r="B1239" t="s">
        <v>1151</v>
      </c>
      <c r="C1239" s="1">
        <v>103</v>
      </c>
      <c r="E1239" s="97" t="s">
        <v>718</v>
      </c>
      <c r="F1239" s="80" t="s">
        <v>1150</v>
      </c>
      <c r="G1239" s="4">
        <v>39507</v>
      </c>
      <c r="H1239" s="4">
        <v>39562</v>
      </c>
      <c r="I1239" s="80">
        <f>All_2[[#This Row],[Filled]]-All_2[[#This Row],[Vacant]]</f>
        <v>55</v>
      </c>
      <c r="J1239" t="s">
        <v>144</v>
      </c>
      <c r="P1239" s="80"/>
      <c r="Q1239" s="80"/>
      <c r="R1239" s="80"/>
      <c r="S1239" s="80" t="str">
        <f>IF(All_2[[#This Row],[M.O.Date]]&lt;&gt;"","no","Yes")</f>
        <v>no</v>
      </c>
      <c r="T1239" s="80" t="str">
        <f ca="1">IF(All_2[[#This Row],[Length.of.Stay]]&gt;364,"Yes","no")</f>
        <v>Yes</v>
      </c>
      <c r="U1239" s="4">
        <v>41029</v>
      </c>
      <c r="V1239" s="80">
        <f ca="1">_xlfn.IFS(All_2[[#This Row],[M.O.Date]] = FALSE,TODAY()-All_2[[#This Row],[Filled]],All_2[[#This Row],[Extant]] = "no",All_2[[#This Row],[M.O.Date]] - All_2[[#This Row],[Filled]])</f>
        <v>1467</v>
      </c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>
        <f t="shared" si="38"/>
        <v>2008</v>
      </c>
      <c r="AS1239" s="6">
        <f t="shared" si="39"/>
        <v>4</v>
      </c>
    </row>
    <row r="1240" spans="1:45">
      <c r="A1240" t="s">
        <v>1284</v>
      </c>
      <c r="B1240" t="s">
        <v>832</v>
      </c>
      <c r="C1240" s="1" t="s">
        <v>959</v>
      </c>
      <c r="E1240" s="97" t="s">
        <v>718</v>
      </c>
      <c r="F12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40" s="4">
        <v>39538</v>
      </c>
      <c r="H1240" s="4">
        <v>39559</v>
      </c>
      <c r="I1240" s="80">
        <f>All_2[[#This Row],[Filled]]-All_2[[#This Row],[Vacant]]</f>
        <v>21</v>
      </c>
      <c r="N1240" s="4"/>
      <c r="O1240" s="4"/>
      <c r="P1240" s="80"/>
      <c r="Q1240" s="80"/>
      <c r="R1240" s="80"/>
      <c r="S1240" s="80" t="str">
        <f>IF(All_2[[#This Row],[M.O.Date]]&lt;&gt;"","no","Yes")</f>
        <v>no</v>
      </c>
      <c r="T1240" s="80" t="str">
        <f ca="1">IF(All_2[[#This Row],[Length.of.Stay]]&gt;364,"Yes","no")</f>
        <v>no</v>
      </c>
      <c r="U1240" s="4">
        <v>39851</v>
      </c>
      <c r="V1240" s="80">
        <f ca="1">_xlfn.IFS(All_2[[#This Row],[M.O.Date]] = FALSE,TODAY()-All_2[[#This Row],[Filled]],All_2[[#This Row],[Extant]] = "no",All_2[[#This Row],[M.O.Date]] - All_2[[#This Row],[Filled]])</f>
        <v>292</v>
      </c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>
        <f t="shared" si="38"/>
        <v>2008</v>
      </c>
      <c r="AS1240" s="6">
        <f t="shared" si="39"/>
        <v>4</v>
      </c>
    </row>
    <row r="1241" spans="1:45">
      <c r="A1241" t="s">
        <v>1283</v>
      </c>
      <c r="B1241" t="s">
        <v>26</v>
      </c>
      <c r="C1241" s="1">
        <v>216</v>
      </c>
      <c r="E1241" s="97" t="s">
        <v>966</v>
      </c>
      <c r="F12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41" s="4">
        <v>39482</v>
      </c>
      <c r="H1241" s="4">
        <v>39553</v>
      </c>
      <c r="I1241" s="80">
        <f>All_2[[#This Row],[Filled]]-All_2[[#This Row],[Vacant]]</f>
        <v>71</v>
      </c>
      <c r="J1241" t="s">
        <v>144</v>
      </c>
      <c r="P1241" s="80"/>
      <c r="Q1241" s="80"/>
      <c r="R1241" s="80"/>
      <c r="S1241" s="80" t="str">
        <f>IF(All_2[[#This Row],[M.O.Date]]&lt;&gt;"","no","Yes")</f>
        <v>no</v>
      </c>
      <c r="T1241" s="80" t="str">
        <f ca="1">IF(All_2[[#This Row],[Length.of.Stay]]&gt;364,"Yes","no")</f>
        <v>Yes</v>
      </c>
      <c r="U1241" s="4">
        <v>40512</v>
      </c>
      <c r="V1241" s="80">
        <f ca="1">_xlfn.IFS(All_2[[#This Row],[M.O.Date]] = FALSE,TODAY()-All_2[[#This Row],[Filled]],All_2[[#This Row],[Extant]] = "no",All_2[[#This Row],[M.O.Date]] - All_2[[#This Row],[Filled]])</f>
        <v>959</v>
      </c>
      <c r="W1241" t="s">
        <v>980</v>
      </c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>
        <f t="shared" si="38"/>
        <v>2008</v>
      </c>
      <c r="AS1241" s="6">
        <f t="shared" si="39"/>
        <v>4</v>
      </c>
    </row>
    <row r="1242" spans="1:45">
      <c r="A1242" t="s">
        <v>1282</v>
      </c>
      <c r="B1242" t="s">
        <v>993</v>
      </c>
      <c r="C1242" s="1">
        <v>208</v>
      </c>
      <c r="E1242" s="97" t="s">
        <v>144</v>
      </c>
      <c r="F12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42" s="4">
        <v>39416</v>
      </c>
      <c r="H1242" s="4">
        <v>39549</v>
      </c>
      <c r="I1242" s="80">
        <f>All_2[[#This Row],[Filled]]-All_2[[#This Row],[Vacant]]</f>
        <v>133</v>
      </c>
      <c r="J1242" t="s">
        <v>144</v>
      </c>
      <c r="N1242" s="4"/>
      <c r="O1242" s="4"/>
      <c r="P1242" s="80"/>
      <c r="Q1242" s="80"/>
      <c r="R1242" s="80"/>
      <c r="S1242" s="80" t="str">
        <f>IF(All_2[[#This Row],[M.O.Date]]&lt;&gt;"","no","Yes")</f>
        <v>no</v>
      </c>
      <c r="T1242" s="80" t="str">
        <f ca="1">IF(All_2[[#This Row],[Length.of.Stay]]&gt;364,"Yes","no")</f>
        <v>no</v>
      </c>
      <c r="U1242" s="4">
        <v>39605</v>
      </c>
      <c r="V1242" s="80">
        <f ca="1">_xlfn.IFS(All_2[[#This Row],[M.O.Date]] = FALSE,TODAY()-All_2[[#This Row],[Filled]],All_2[[#This Row],[Extant]] = "no",All_2[[#This Row],[M.O.Date]] - All_2[[#This Row],[Filled]])</f>
        <v>56</v>
      </c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>
        <f t="shared" si="38"/>
        <v>2008</v>
      </c>
      <c r="AS1242" s="6">
        <f t="shared" si="39"/>
        <v>4</v>
      </c>
    </row>
    <row r="1243" spans="1:45">
      <c r="A1243" t="s">
        <v>1281</v>
      </c>
      <c r="B1243" t="s">
        <v>26</v>
      </c>
      <c r="C1243" s="1">
        <v>111</v>
      </c>
      <c r="E1243" s="97" t="s">
        <v>966</v>
      </c>
      <c r="F12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43" s="4">
        <v>39478</v>
      </c>
      <c r="H1243" s="4">
        <v>39538</v>
      </c>
      <c r="I1243" s="80">
        <f>All_2[[#This Row],[Filled]]-All_2[[#This Row],[Vacant]]</f>
        <v>60</v>
      </c>
      <c r="J1243" t="s">
        <v>144</v>
      </c>
      <c r="P1243" s="80"/>
      <c r="Q1243" s="80"/>
      <c r="R1243" s="80"/>
      <c r="S1243" s="80" t="str">
        <f>IF(All_2[[#This Row],[M.O.Date]]&lt;&gt;"","no","Yes")</f>
        <v>no</v>
      </c>
      <c r="T1243" s="80" t="str">
        <f ca="1">IF(All_2[[#This Row],[Length.of.Stay]]&gt;364,"Yes","no")</f>
        <v>Yes</v>
      </c>
      <c r="U1243" s="4">
        <v>40543</v>
      </c>
      <c r="V1243" s="80">
        <f ca="1">_xlfn.IFS(All_2[[#This Row],[M.O.Date]] = FALSE,TODAY()-All_2[[#This Row],[Filled]],All_2[[#This Row],[Extant]] = "no",All_2[[#This Row],[M.O.Date]] - All_2[[#This Row],[Filled]])</f>
        <v>1005</v>
      </c>
      <c r="W1243" t="s">
        <v>980</v>
      </c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>
        <f t="shared" si="38"/>
        <v>2008</v>
      </c>
      <c r="AS1243" s="6">
        <f t="shared" si="39"/>
        <v>3</v>
      </c>
    </row>
    <row r="1244" spans="1:45">
      <c r="A1244" t="s">
        <v>1280</v>
      </c>
      <c r="B1244" t="s">
        <v>26</v>
      </c>
      <c r="C1244" s="1">
        <v>209</v>
      </c>
      <c r="E1244" s="97" t="s">
        <v>966</v>
      </c>
      <c r="F12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44" s="4">
        <v>39508</v>
      </c>
      <c r="H1244" s="4">
        <v>39538</v>
      </c>
      <c r="I1244" s="80">
        <f>All_2[[#This Row],[Filled]]-All_2[[#This Row],[Vacant]]</f>
        <v>30</v>
      </c>
      <c r="J1244" t="s">
        <v>144</v>
      </c>
      <c r="P1244" s="80"/>
      <c r="Q1244" s="80"/>
      <c r="R1244" s="80"/>
      <c r="S1244" s="80" t="str">
        <f>IF(All_2[[#This Row],[M.O.Date]]&lt;&gt;"","no","Yes")</f>
        <v>no</v>
      </c>
      <c r="T1244" s="80" t="str">
        <f ca="1">IF(All_2[[#This Row],[Length.of.Stay]]&gt;364,"Yes","no")</f>
        <v>Yes</v>
      </c>
      <c r="U1244" s="4">
        <v>40694</v>
      </c>
      <c r="V1244" s="80">
        <f ca="1">_xlfn.IFS(All_2[[#This Row],[M.O.Date]] = FALSE,TODAY()-All_2[[#This Row],[Filled]],All_2[[#This Row],[Extant]] = "no",All_2[[#This Row],[M.O.Date]] - All_2[[#This Row],[Filled]])</f>
        <v>1156</v>
      </c>
      <c r="W1244" t="s">
        <v>980</v>
      </c>
      <c r="X1244" s="6"/>
      <c r="Y1244" s="6"/>
      <c r="Z1244" s="6"/>
      <c r="AA1244" s="6"/>
      <c r="AB1244" s="6"/>
      <c r="AC1244" s="6"/>
      <c r="AD1244" s="6"/>
      <c r="AE1244" s="6"/>
      <c r="AF1244" s="6">
        <v>1</v>
      </c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>
        <f t="shared" si="38"/>
        <v>2008</v>
      </c>
      <c r="AS1244" s="6">
        <f t="shared" si="39"/>
        <v>3</v>
      </c>
    </row>
    <row r="1245" spans="1:45">
      <c r="A1245" t="s">
        <v>429</v>
      </c>
      <c r="B1245" t="s">
        <v>830</v>
      </c>
      <c r="C1245" s="1">
        <v>411</v>
      </c>
      <c r="E1245" s="97" t="s">
        <v>144</v>
      </c>
      <c r="F12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45" s="4">
        <v>39325</v>
      </c>
      <c r="H1245" s="4">
        <v>39532</v>
      </c>
      <c r="I1245" s="80">
        <f>All_2[[#This Row],[Filled]]-All_2[[#This Row],[Vacant]]</f>
        <v>207</v>
      </c>
      <c r="J1245" t="s">
        <v>144</v>
      </c>
      <c r="N1245" s="4"/>
      <c r="O1245" s="4"/>
      <c r="P1245" s="80"/>
      <c r="Q1245" s="80"/>
      <c r="R1245" s="80"/>
      <c r="S1245" s="80" t="str">
        <f>IF(All_2[[#This Row],[M.O.Date]]&lt;&gt;"","no","Yes")</f>
        <v>no</v>
      </c>
      <c r="T1245" s="80" t="str">
        <f ca="1">IF(All_2[[#This Row],[Length.of.Stay]]&gt;364,"Yes","no")</f>
        <v>no</v>
      </c>
      <c r="U1245" s="4">
        <v>39872</v>
      </c>
      <c r="V1245" s="80">
        <f ca="1">_xlfn.IFS(All_2[[#This Row],[M.O.Date]] = FALSE,TODAY()-All_2[[#This Row],[Filled]],All_2[[#This Row],[Extant]] = "no",All_2[[#This Row],[M.O.Date]] - All_2[[#This Row],[Filled]])</f>
        <v>340</v>
      </c>
      <c r="W1245" t="s">
        <v>969</v>
      </c>
      <c r="X1245" s="6"/>
      <c r="Y1245" s="6"/>
      <c r="Z1245" s="6"/>
      <c r="AA1245" s="6"/>
      <c r="AB1245" s="6"/>
      <c r="AC1245" s="6"/>
      <c r="AD1245" s="6">
        <v>1</v>
      </c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>
        <f t="shared" si="38"/>
        <v>2008</v>
      </c>
      <c r="AS1245" s="6">
        <f t="shared" si="39"/>
        <v>3</v>
      </c>
    </row>
    <row r="1246" spans="1:45">
      <c r="A1246" t="s">
        <v>1279</v>
      </c>
      <c r="B1246" t="s">
        <v>993</v>
      </c>
      <c r="C1246" s="1">
        <v>212</v>
      </c>
      <c r="E1246" s="97" t="s">
        <v>144</v>
      </c>
      <c r="F12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46" s="4">
        <v>39454</v>
      </c>
      <c r="H1246" s="4">
        <v>39521</v>
      </c>
      <c r="I1246" s="80">
        <f>All_2[[#This Row],[Filled]]-All_2[[#This Row],[Vacant]]</f>
        <v>67</v>
      </c>
      <c r="J1246" t="s">
        <v>144</v>
      </c>
      <c r="N1246" s="4"/>
      <c r="O1246" s="4"/>
      <c r="P1246" s="80"/>
      <c r="Q1246" s="80"/>
      <c r="R1246" s="80"/>
      <c r="S1246" s="80" t="str">
        <f>IF(All_2[[#This Row],[M.O.Date]]&lt;&gt;"","no","Yes")</f>
        <v>no</v>
      </c>
      <c r="T1246" s="80" t="str">
        <f ca="1">IF(All_2[[#This Row],[Length.of.Stay]]&gt;364,"Yes","no")</f>
        <v>no</v>
      </c>
      <c r="U1246" s="4">
        <v>39770</v>
      </c>
      <c r="V1246" s="80">
        <f ca="1">_xlfn.IFS(All_2[[#This Row],[M.O.Date]] = FALSE,TODAY()-All_2[[#This Row],[Filled]],All_2[[#This Row],[Extant]] = "no",All_2[[#This Row],[M.O.Date]] - All_2[[#This Row],[Filled]])</f>
        <v>249</v>
      </c>
      <c r="W1246" t="s">
        <v>1007</v>
      </c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>
        <f t="shared" si="38"/>
        <v>2008</v>
      </c>
      <c r="AS1246" s="6">
        <f t="shared" si="39"/>
        <v>3</v>
      </c>
    </row>
    <row r="1247" spans="1:45">
      <c r="A1247" t="s">
        <v>964</v>
      </c>
      <c r="B1247" t="s">
        <v>832</v>
      </c>
      <c r="C1247" s="1" t="s">
        <v>986</v>
      </c>
      <c r="E1247" s="97" t="s">
        <v>718</v>
      </c>
      <c r="F12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47" s="4">
        <v>39478</v>
      </c>
      <c r="H1247" s="4">
        <v>39514</v>
      </c>
      <c r="I1247" s="80">
        <f>All_2[[#This Row],[Filled]]-All_2[[#This Row],[Vacant]]</f>
        <v>36</v>
      </c>
      <c r="N1247" s="4"/>
      <c r="O1247" s="4"/>
      <c r="P1247" s="80"/>
      <c r="Q1247" s="80"/>
      <c r="R1247" s="80"/>
      <c r="S1247" s="80" t="str">
        <f>IF(All_2[[#This Row],[M.O.Date]]&lt;&gt;"","no","Yes")</f>
        <v>no</v>
      </c>
      <c r="T1247" s="80" t="str">
        <f ca="1">IF(All_2[[#This Row],[Length.of.Stay]]&gt;364,"Yes","no")</f>
        <v>no</v>
      </c>
      <c r="U1247" s="4">
        <v>39665</v>
      </c>
      <c r="V1247" s="80">
        <f ca="1">_xlfn.IFS(All_2[[#This Row],[M.O.Date]] = FALSE,TODAY()-All_2[[#This Row],[Filled]],All_2[[#This Row],[Extant]] = "no",All_2[[#This Row],[M.O.Date]] - All_2[[#This Row],[Filled]])</f>
        <v>151</v>
      </c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>
        <f t="shared" si="38"/>
        <v>2008</v>
      </c>
      <c r="AS1247" s="6">
        <f t="shared" si="39"/>
        <v>3</v>
      </c>
    </row>
    <row r="1248" spans="1:45">
      <c r="A1248" t="s">
        <v>1278</v>
      </c>
      <c r="B1248" t="s">
        <v>26</v>
      </c>
      <c r="C1248" s="1">
        <v>213</v>
      </c>
      <c r="E1248" s="97" t="s">
        <v>966</v>
      </c>
      <c r="F12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48" s="4">
        <v>39447</v>
      </c>
      <c r="H1248" s="4">
        <v>39506</v>
      </c>
      <c r="I1248" s="80">
        <f>All_2[[#This Row],[Filled]]-All_2[[#This Row],[Vacant]]</f>
        <v>59</v>
      </c>
      <c r="J1248" t="s">
        <v>144</v>
      </c>
      <c r="P1248" s="80"/>
      <c r="Q1248" s="80"/>
      <c r="R1248" s="80"/>
      <c r="S1248" s="80" t="str">
        <f>IF(All_2[[#This Row],[M.O.Date]]&lt;&gt;"","no","Yes")</f>
        <v>no</v>
      </c>
      <c r="T1248" s="80" t="str">
        <f ca="1">IF(All_2[[#This Row],[Length.of.Stay]]&gt;364,"Yes","no")</f>
        <v>Yes</v>
      </c>
      <c r="U1248" s="4">
        <v>40816</v>
      </c>
      <c r="V1248" s="80">
        <f ca="1">_xlfn.IFS(All_2[[#This Row],[M.O.Date]] = FALSE,TODAY()-All_2[[#This Row],[Filled]],All_2[[#This Row],[Extant]] = "no",All_2[[#This Row],[M.O.Date]] - All_2[[#This Row],[Filled]])</f>
        <v>1310</v>
      </c>
      <c r="W1248" t="s">
        <v>980</v>
      </c>
      <c r="X1248" s="6"/>
      <c r="Y1248" s="6"/>
      <c r="Z1248" s="6"/>
      <c r="AA1248" s="6"/>
      <c r="AB1248" s="6"/>
      <c r="AC1248" s="6"/>
      <c r="AD1248" s="6"/>
      <c r="AE1248" s="6"/>
      <c r="AF1248" s="6">
        <v>1</v>
      </c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>
        <f t="shared" si="38"/>
        <v>2008</v>
      </c>
      <c r="AS1248" s="6">
        <f t="shared" si="39"/>
        <v>2</v>
      </c>
    </row>
    <row r="1249" spans="1:45">
      <c r="A1249" t="s">
        <v>1277</v>
      </c>
      <c r="B1249" t="s">
        <v>26</v>
      </c>
      <c r="C1249" s="1">
        <v>303</v>
      </c>
      <c r="E1249" s="97" t="s">
        <v>966</v>
      </c>
      <c r="F12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49" s="4">
        <v>39478</v>
      </c>
      <c r="H1249" s="4">
        <v>39506</v>
      </c>
      <c r="I1249" s="80">
        <f>All_2[[#This Row],[Filled]]-All_2[[#This Row],[Vacant]]</f>
        <v>28</v>
      </c>
      <c r="J1249" t="s">
        <v>144</v>
      </c>
      <c r="P1249" s="80"/>
      <c r="Q1249" s="80"/>
      <c r="R1249" s="80"/>
      <c r="S1249" s="80" t="str">
        <f>IF(All_2[[#This Row],[M.O.Date]]&lt;&gt;"","no","Yes")</f>
        <v>no</v>
      </c>
      <c r="T1249" s="80" t="str">
        <f ca="1">IF(All_2[[#This Row],[Length.of.Stay]]&gt;364,"Yes","no")</f>
        <v>Yes</v>
      </c>
      <c r="U1249" s="4">
        <v>40694</v>
      </c>
      <c r="V1249" s="80">
        <f ca="1">_xlfn.IFS(All_2[[#This Row],[M.O.Date]] = FALSE,TODAY()-All_2[[#This Row],[Filled]],All_2[[#This Row],[Extant]] = "no",All_2[[#This Row],[M.O.Date]] - All_2[[#This Row],[Filled]])</f>
        <v>1188</v>
      </c>
      <c r="W1249" t="s">
        <v>980</v>
      </c>
      <c r="X1249" s="6"/>
      <c r="Y1249" s="6"/>
      <c r="Z1249" s="6"/>
      <c r="AA1249" s="6"/>
      <c r="AB1249" s="6"/>
      <c r="AC1249" s="6"/>
      <c r="AD1249" s="6"/>
      <c r="AE1249" s="6"/>
      <c r="AF1249" s="6">
        <v>1</v>
      </c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>
        <f t="shared" si="38"/>
        <v>2008</v>
      </c>
      <c r="AS1249" s="6">
        <f t="shared" si="39"/>
        <v>2</v>
      </c>
    </row>
    <row r="1250" spans="1:45">
      <c r="A1250" t="s">
        <v>1276</v>
      </c>
      <c r="B1250" t="s">
        <v>26</v>
      </c>
      <c r="C1250" s="1">
        <v>109</v>
      </c>
      <c r="E1250" s="97" t="s">
        <v>966</v>
      </c>
      <c r="F12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50" s="4">
        <v>39478</v>
      </c>
      <c r="H1250" s="4">
        <v>39506</v>
      </c>
      <c r="I1250" s="80">
        <f>All_2[[#This Row],[Filled]]-All_2[[#This Row],[Vacant]]</f>
        <v>28</v>
      </c>
      <c r="J1250" t="s">
        <v>144</v>
      </c>
      <c r="P1250" s="80"/>
      <c r="Q1250" s="80"/>
      <c r="R1250" s="80"/>
      <c r="S1250" s="80" t="str">
        <f>IF(All_2[[#This Row],[M.O.Date]]&lt;&gt;"","no","Yes")</f>
        <v>no</v>
      </c>
      <c r="T1250" s="80" t="str">
        <f ca="1">IF(All_2[[#This Row],[Length.of.Stay]]&gt;364,"Yes","no")</f>
        <v>Yes</v>
      </c>
      <c r="U1250" s="4">
        <v>39918</v>
      </c>
      <c r="V1250" s="80">
        <f ca="1">_xlfn.IFS(All_2[[#This Row],[M.O.Date]] = FALSE,TODAY()-All_2[[#This Row],[Filled]],All_2[[#This Row],[Extant]] = "no",All_2[[#This Row],[M.O.Date]] - All_2[[#This Row],[Filled]])</f>
        <v>412</v>
      </c>
      <c r="W1250" t="s">
        <v>971</v>
      </c>
      <c r="X1250" s="6"/>
      <c r="Y1250" s="6">
        <v>1</v>
      </c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>
        <f t="shared" si="38"/>
        <v>2008</v>
      </c>
      <c r="AS1250" s="6">
        <f t="shared" si="39"/>
        <v>2</v>
      </c>
    </row>
    <row r="1251" spans="1:45">
      <c r="A1251" t="s">
        <v>1275</v>
      </c>
      <c r="B1251" t="s">
        <v>993</v>
      </c>
      <c r="C1251" s="1">
        <v>211</v>
      </c>
      <c r="E1251" s="97" t="s">
        <v>144</v>
      </c>
      <c r="F12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51" s="4">
        <v>39447</v>
      </c>
      <c r="H1251" s="4">
        <v>39506</v>
      </c>
      <c r="I1251" s="80">
        <f>All_2[[#This Row],[Filled]]-All_2[[#This Row],[Vacant]]</f>
        <v>59</v>
      </c>
      <c r="J1251" t="s">
        <v>144</v>
      </c>
      <c r="N1251" s="4"/>
      <c r="O1251" s="4"/>
      <c r="P1251" s="80"/>
      <c r="Q1251" s="80"/>
      <c r="R1251" s="80"/>
      <c r="S1251" s="80" t="str">
        <f>IF(All_2[[#This Row],[M.O.Date]]&lt;&gt;"","no","Yes")</f>
        <v>no</v>
      </c>
      <c r="T1251" s="80" t="str">
        <f ca="1">IF(All_2[[#This Row],[Length.of.Stay]]&gt;364,"Yes","no")</f>
        <v>Yes</v>
      </c>
      <c r="U1251" s="4">
        <v>40473</v>
      </c>
      <c r="V1251" s="80">
        <f ca="1">_xlfn.IFS(All_2[[#This Row],[M.O.Date]] = FALSE,TODAY()-All_2[[#This Row],[Filled]],All_2[[#This Row],[Extant]] = "no",All_2[[#This Row],[M.O.Date]] - All_2[[#This Row],[Filled]])</f>
        <v>967</v>
      </c>
      <c r="W1251" t="s">
        <v>980</v>
      </c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>
        <f t="shared" si="38"/>
        <v>2008</v>
      </c>
      <c r="AS1251" s="6">
        <f t="shared" si="39"/>
        <v>2</v>
      </c>
    </row>
    <row r="1252" spans="1:45">
      <c r="A1252" t="s">
        <v>1274</v>
      </c>
      <c r="B1252" t="s">
        <v>830</v>
      </c>
      <c r="C1252" s="1">
        <v>317</v>
      </c>
      <c r="E1252" s="97" t="s">
        <v>144</v>
      </c>
      <c r="F12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52" s="4">
        <v>39325</v>
      </c>
      <c r="H1252" s="4">
        <v>39493</v>
      </c>
      <c r="I1252" s="80">
        <f>All_2[[#This Row],[Filled]]-All_2[[#This Row],[Vacant]]</f>
        <v>168</v>
      </c>
      <c r="J1252" t="s">
        <v>144</v>
      </c>
      <c r="N1252" s="4"/>
      <c r="O1252" s="4"/>
      <c r="P1252" s="80"/>
      <c r="Q1252" s="80"/>
      <c r="R1252" s="80"/>
      <c r="S1252" s="80" t="str">
        <f>IF(All_2[[#This Row],[M.O.Date]]&lt;&gt;"","no","Yes")</f>
        <v>no</v>
      </c>
      <c r="T1252" s="80" t="str">
        <f ca="1">IF(All_2[[#This Row],[Length.of.Stay]]&gt;364,"Yes","no")</f>
        <v>no</v>
      </c>
      <c r="U1252" s="4">
        <v>39711</v>
      </c>
      <c r="V1252" s="80">
        <f ca="1">_xlfn.IFS(All_2[[#This Row],[M.O.Date]] = FALSE,TODAY()-All_2[[#This Row],[Filled]],All_2[[#This Row],[Extant]] = "no",All_2[[#This Row],[M.O.Date]] - All_2[[#This Row],[Filled]])</f>
        <v>218</v>
      </c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>
        <f t="shared" si="38"/>
        <v>2008</v>
      </c>
      <c r="AS1252" s="6">
        <f t="shared" si="39"/>
        <v>2</v>
      </c>
    </row>
    <row r="1253" spans="1:45">
      <c r="A1253" t="s">
        <v>1273</v>
      </c>
      <c r="B1253" t="s">
        <v>1151</v>
      </c>
      <c r="C1253" s="1">
        <v>118</v>
      </c>
      <c r="E1253" s="97" t="s">
        <v>718</v>
      </c>
      <c r="F1253" s="80" t="s">
        <v>1150</v>
      </c>
      <c r="G1253" s="4">
        <v>39475</v>
      </c>
      <c r="H1253" s="4">
        <v>39492</v>
      </c>
      <c r="I1253" s="80">
        <f>All_2[[#This Row],[Filled]]-All_2[[#This Row],[Vacant]]</f>
        <v>17</v>
      </c>
      <c r="J1253" t="s">
        <v>144</v>
      </c>
      <c r="P1253" s="80"/>
      <c r="Q1253" s="80"/>
      <c r="R1253" s="80"/>
      <c r="S1253" s="80" t="str">
        <f>IF(All_2[[#This Row],[M.O.Date]]&lt;&gt;"","no","Yes")</f>
        <v>no</v>
      </c>
      <c r="T1253" s="80" t="str">
        <f ca="1">IF(All_2[[#This Row],[Length.of.Stay]]&gt;364,"Yes","no")</f>
        <v>no</v>
      </c>
      <c r="U1253" s="4">
        <v>39721</v>
      </c>
      <c r="V1253" s="80">
        <f ca="1">_xlfn.IFS(All_2[[#This Row],[M.O.Date]] = FALSE,TODAY()-All_2[[#This Row],[Filled]],All_2[[#This Row],[Extant]] = "no",All_2[[#This Row],[M.O.Date]] - All_2[[#This Row],[Filled]])</f>
        <v>229</v>
      </c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>
        <f t="shared" si="38"/>
        <v>2008</v>
      </c>
      <c r="AS1253" s="6">
        <f t="shared" si="39"/>
        <v>2</v>
      </c>
    </row>
    <row r="1254" spans="1:45">
      <c r="A1254" t="s">
        <v>1272</v>
      </c>
      <c r="B1254" t="s">
        <v>1151</v>
      </c>
      <c r="C1254" s="1">
        <v>107</v>
      </c>
      <c r="E1254" s="97" t="s">
        <v>833</v>
      </c>
      <c r="F1254" s="80" t="s">
        <v>1150</v>
      </c>
      <c r="G1254" s="4">
        <v>39478</v>
      </c>
      <c r="H1254" s="4">
        <v>39485</v>
      </c>
      <c r="I1254" s="80">
        <f>All_2[[#This Row],[Filled]]-All_2[[#This Row],[Vacant]]</f>
        <v>7</v>
      </c>
      <c r="J1254" t="s">
        <v>144</v>
      </c>
      <c r="P1254" s="80"/>
      <c r="Q1254" s="80"/>
      <c r="R1254" s="80"/>
      <c r="S1254" s="80" t="str">
        <f>IF(All_2[[#This Row],[M.O.Date]]&lt;&gt;"","no","Yes")</f>
        <v>no</v>
      </c>
      <c r="T1254" s="80" t="str">
        <f ca="1">IF(All_2[[#This Row],[Length.of.Stay]]&gt;364,"Yes","no")</f>
        <v>no</v>
      </c>
      <c r="U1254" s="4">
        <v>39599</v>
      </c>
      <c r="V1254" s="80">
        <f ca="1">_xlfn.IFS(All_2[[#This Row],[M.O.Date]] = FALSE,TODAY()-All_2[[#This Row],[Filled]],All_2[[#This Row],[Extant]] = "no",All_2[[#This Row],[M.O.Date]] - All_2[[#This Row],[Filled]])</f>
        <v>114</v>
      </c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>
        <f t="shared" si="38"/>
        <v>2008</v>
      </c>
      <c r="AS1254" s="6">
        <f t="shared" si="39"/>
        <v>2</v>
      </c>
    </row>
    <row r="1255" spans="1:45">
      <c r="A1255" t="s">
        <v>1271</v>
      </c>
      <c r="B1255" t="s">
        <v>26</v>
      </c>
      <c r="C1255" s="1">
        <v>110</v>
      </c>
      <c r="E1255" s="97" t="s">
        <v>966</v>
      </c>
      <c r="F12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55" s="4">
        <v>39345</v>
      </c>
      <c r="H1255" s="4">
        <v>39479</v>
      </c>
      <c r="I1255" s="80">
        <f>All_2[[#This Row],[Filled]]-All_2[[#This Row],[Vacant]]</f>
        <v>134</v>
      </c>
      <c r="J1255" t="s">
        <v>144</v>
      </c>
      <c r="P1255" s="80"/>
      <c r="Q1255" s="80"/>
      <c r="R1255" s="80"/>
      <c r="S1255" s="80" t="str">
        <f>IF(All_2[[#This Row],[M.O.Date]]&lt;&gt;"","no","Yes")</f>
        <v>no</v>
      </c>
      <c r="T1255" s="80" t="str">
        <f ca="1">IF(All_2[[#This Row],[Length.of.Stay]]&gt;364,"Yes","no")</f>
        <v>Yes</v>
      </c>
      <c r="U1255" s="4">
        <v>40694</v>
      </c>
      <c r="V1255" s="80">
        <f ca="1">_xlfn.IFS(All_2[[#This Row],[M.O.Date]] = FALSE,TODAY()-All_2[[#This Row],[Filled]],All_2[[#This Row],[Extant]] = "no",All_2[[#This Row],[M.O.Date]] - All_2[[#This Row],[Filled]])</f>
        <v>1215</v>
      </c>
      <c r="W1255" t="s">
        <v>980</v>
      </c>
      <c r="X1255" s="6"/>
      <c r="Y1255" s="6"/>
      <c r="Z1255" s="6"/>
      <c r="AA1255" s="6"/>
      <c r="AB1255" s="6"/>
      <c r="AC1255" s="6"/>
      <c r="AD1255" s="6"/>
      <c r="AE1255" s="6"/>
      <c r="AF1255" s="6">
        <v>1</v>
      </c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>
        <f t="shared" si="38"/>
        <v>2008</v>
      </c>
      <c r="AS1255" s="6">
        <f t="shared" si="39"/>
        <v>2</v>
      </c>
    </row>
    <row r="1256" spans="1:45">
      <c r="A1256" t="s">
        <v>1270</v>
      </c>
      <c r="B1256" t="s">
        <v>26</v>
      </c>
      <c r="C1256" s="1">
        <v>302</v>
      </c>
      <c r="E1256" s="97" t="s">
        <v>966</v>
      </c>
      <c r="F12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56" s="4">
        <v>39355</v>
      </c>
      <c r="H1256" s="4">
        <v>39479</v>
      </c>
      <c r="I1256" s="80">
        <f>All_2[[#This Row],[Filled]]-All_2[[#This Row],[Vacant]]</f>
        <v>124</v>
      </c>
      <c r="J1256" t="s">
        <v>144</v>
      </c>
      <c r="P1256" s="80"/>
      <c r="Q1256" s="80"/>
      <c r="R1256" s="80"/>
      <c r="S1256" s="80" t="str">
        <f>IF(All_2[[#This Row],[M.O.Date]]&lt;&gt;"","no","Yes")</f>
        <v>no</v>
      </c>
      <c r="T1256" s="80" t="str">
        <f ca="1">IF(All_2[[#This Row],[Length.of.Stay]]&gt;364,"Yes","no")</f>
        <v>Yes</v>
      </c>
      <c r="U1256" s="4">
        <v>39964</v>
      </c>
      <c r="V1256" s="80">
        <f ca="1">_xlfn.IFS(All_2[[#This Row],[M.O.Date]] = FALSE,TODAY()-All_2[[#This Row],[Filled]],All_2[[#This Row],[Extant]] = "no",All_2[[#This Row],[M.O.Date]] - All_2[[#This Row],[Filled]])</f>
        <v>485</v>
      </c>
      <c r="W1256" t="s">
        <v>980</v>
      </c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>
        <f t="shared" si="38"/>
        <v>2008</v>
      </c>
      <c r="AS1256" s="6">
        <f t="shared" si="39"/>
        <v>2</v>
      </c>
    </row>
    <row r="1257" spans="1:45">
      <c r="A1257" t="s">
        <v>1171</v>
      </c>
      <c r="B1257" t="s">
        <v>832</v>
      </c>
      <c r="C1257" s="1" t="s">
        <v>953</v>
      </c>
      <c r="E1257" s="97" t="s">
        <v>833</v>
      </c>
      <c r="F12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57" s="4">
        <v>39426</v>
      </c>
      <c r="H1257" s="4">
        <v>39479</v>
      </c>
      <c r="I1257" s="80">
        <f>All_2[[#This Row],[Filled]]-All_2[[#This Row],[Vacant]]</f>
        <v>53</v>
      </c>
      <c r="N1257" s="4"/>
      <c r="O1257" s="4"/>
      <c r="P1257" s="80"/>
      <c r="Q1257" s="80"/>
      <c r="R1257" s="80"/>
      <c r="S1257" s="80" t="str">
        <f>IF(All_2[[#This Row],[M.O.Date]]&lt;&gt;"","no","Yes")</f>
        <v>no</v>
      </c>
      <c r="T1257" s="80" t="str">
        <f ca="1">IF(All_2[[#This Row],[Length.of.Stay]]&gt;364,"Yes","no")</f>
        <v>Yes</v>
      </c>
      <c r="U1257" s="4">
        <v>39979</v>
      </c>
      <c r="V1257" s="80">
        <f ca="1">_xlfn.IFS(All_2[[#This Row],[M.O.Date]] = FALSE,TODAY()-All_2[[#This Row],[Filled]],All_2[[#This Row],[Extant]] = "no",All_2[[#This Row],[M.O.Date]] - All_2[[#This Row],[Filled]])</f>
        <v>500</v>
      </c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>
        <f t="shared" si="38"/>
        <v>2008</v>
      </c>
      <c r="AS1257" s="6">
        <f t="shared" si="39"/>
        <v>2</v>
      </c>
    </row>
    <row r="1258" spans="1:45">
      <c r="A1258" t="s">
        <v>1269</v>
      </c>
      <c r="B1258" t="s">
        <v>26</v>
      </c>
      <c r="C1258" s="1">
        <v>105</v>
      </c>
      <c r="E1258" s="97" t="s">
        <v>966</v>
      </c>
      <c r="F12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58" s="4">
        <v>39345</v>
      </c>
      <c r="H1258" s="4">
        <v>39478</v>
      </c>
      <c r="I1258" s="80">
        <f>All_2[[#This Row],[Filled]]-All_2[[#This Row],[Vacant]]</f>
        <v>133</v>
      </c>
      <c r="J1258" t="s">
        <v>144</v>
      </c>
      <c r="P1258" s="80"/>
      <c r="Q1258" s="80"/>
      <c r="R1258" s="80"/>
      <c r="S1258" s="80" t="str">
        <f>IF(All_2[[#This Row],[M.O.Date]]&lt;&gt;"","no","Yes")</f>
        <v>no</v>
      </c>
      <c r="T1258" s="80" t="str">
        <f ca="1">IF(All_2[[#This Row],[Length.of.Stay]]&gt;364,"Yes","no")</f>
        <v>Yes</v>
      </c>
      <c r="U1258" s="4">
        <v>40056</v>
      </c>
      <c r="V1258" s="80">
        <f ca="1">_xlfn.IFS(All_2[[#This Row],[M.O.Date]] = FALSE,TODAY()-All_2[[#This Row],[Filled]],All_2[[#This Row],[Extant]] = "no",All_2[[#This Row],[M.O.Date]] - All_2[[#This Row],[Filled]])</f>
        <v>578</v>
      </c>
      <c r="W1258" t="s">
        <v>1123</v>
      </c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>
        <f t="shared" si="38"/>
        <v>2008</v>
      </c>
      <c r="AS1258" s="6">
        <f t="shared" si="39"/>
        <v>1</v>
      </c>
    </row>
    <row r="1259" spans="1:45">
      <c r="A1259" t="s">
        <v>1268</v>
      </c>
      <c r="B1259" t="s">
        <v>830</v>
      </c>
      <c r="C1259" s="1">
        <v>412</v>
      </c>
      <c r="E1259" s="97" t="s">
        <v>144</v>
      </c>
      <c r="F12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59" s="4">
        <v>39367</v>
      </c>
      <c r="H1259" s="4">
        <v>39450</v>
      </c>
      <c r="I1259" s="80">
        <f>All_2[[#This Row],[Filled]]-All_2[[#This Row],[Vacant]]</f>
        <v>83</v>
      </c>
      <c r="J1259" t="s">
        <v>144</v>
      </c>
      <c r="N1259" s="4"/>
      <c r="O1259" s="4"/>
      <c r="P1259" s="80"/>
      <c r="Q1259" s="80"/>
      <c r="R1259" s="80"/>
      <c r="S1259" s="80" t="str">
        <f>IF(All_2[[#This Row],[M.O.Date]]&lt;&gt;"","no","Yes")</f>
        <v>no</v>
      </c>
      <c r="T1259" s="80" t="str">
        <f ca="1">IF(All_2[[#This Row],[Length.of.Stay]]&gt;364,"Yes","no")</f>
        <v>no</v>
      </c>
      <c r="U1259" s="4">
        <v>39711</v>
      </c>
      <c r="V1259" s="80">
        <f ca="1">_xlfn.IFS(All_2[[#This Row],[M.O.Date]] = FALSE,TODAY()-All_2[[#This Row],[Filled]],All_2[[#This Row],[Extant]] = "no",All_2[[#This Row],[M.O.Date]] - All_2[[#This Row],[Filled]])</f>
        <v>261</v>
      </c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>
        <f t="shared" si="38"/>
        <v>2008</v>
      </c>
      <c r="AS1259" s="6">
        <f t="shared" si="39"/>
        <v>1</v>
      </c>
    </row>
    <row r="1260" spans="1:45">
      <c r="A1260" t="s">
        <v>1267</v>
      </c>
      <c r="B1260" t="s">
        <v>26</v>
      </c>
      <c r="C1260" s="1">
        <v>318</v>
      </c>
      <c r="E1260" s="97" t="s">
        <v>966</v>
      </c>
      <c r="F12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60" s="4">
        <v>39294</v>
      </c>
      <c r="H1260" s="4">
        <v>39437</v>
      </c>
      <c r="I1260" s="80">
        <f>All_2[[#This Row],[Filled]]-All_2[[#This Row],[Vacant]]</f>
        <v>143</v>
      </c>
      <c r="J1260" t="s">
        <v>144</v>
      </c>
      <c r="P1260" s="80"/>
      <c r="Q1260" s="80"/>
      <c r="R1260" s="80"/>
      <c r="S1260" s="80" t="str">
        <f>IF(All_2[[#This Row],[M.O.Date]]&lt;&gt;"","no","Yes")</f>
        <v>no</v>
      </c>
      <c r="T1260" s="80" t="str">
        <f ca="1">IF(All_2[[#This Row],[Length.of.Stay]]&gt;364,"Yes","no")</f>
        <v>Yes</v>
      </c>
      <c r="U1260" s="4">
        <v>39933</v>
      </c>
      <c r="V1260" s="80">
        <f ca="1">_xlfn.IFS(All_2[[#This Row],[M.O.Date]] = FALSE,TODAY()-All_2[[#This Row],[Filled]],All_2[[#This Row],[Extant]] = "no",All_2[[#This Row],[M.O.Date]] - All_2[[#This Row],[Filled]])</f>
        <v>496</v>
      </c>
      <c r="W1260" t="s">
        <v>980</v>
      </c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>
        <f t="shared" si="38"/>
        <v>2007</v>
      </c>
      <c r="AS1260" s="6">
        <f t="shared" si="39"/>
        <v>12</v>
      </c>
    </row>
    <row r="1261" spans="1:45">
      <c r="A1261" t="s">
        <v>1266</v>
      </c>
      <c r="B1261" t="s">
        <v>26</v>
      </c>
      <c r="C1261" s="1">
        <v>309</v>
      </c>
      <c r="E1261" s="97" t="s">
        <v>966</v>
      </c>
      <c r="F12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61" s="4">
        <v>39294</v>
      </c>
      <c r="H1261" s="4">
        <v>39437</v>
      </c>
      <c r="I1261" s="80">
        <f>All_2[[#This Row],[Filled]]-All_2[[#This Row],[Vacant]]</f>
        <v>143</v>
      </c>
      <c r="J1261" t="s">
        <v>144</v>
      </c>
      <c r="P1261" s="80"/>
      <c r="Q1261" s="80"/>
      <c r="R1261" s="80"/>
      <c r="S1261" s="80" t="str">
        <f>IF(All_2[[#This Row],[M.O.Date]]&lt;&gt;"","no","Yes")</f>
        <v>no</v>
      </c>
      <c r="T1261" s="80" t="str">
        <f ca="1">IF(All_2[[#This Row],[Length.of.Stay]]&gt;364,"Yes","no")</f>
        <v>no</v>
      </c>
      <c r="U1261" s="4">
        <v>39782</v>
      </c>
      <c r="V1261" s="80">
        <f ca="1">_xlfn.IFS(All_2[[#This Row],[M.O.Date]] = FALSE,TODAY()-All_2[[#This Row],[Filled]],All_2[[#This Row],[Extant]] = "no",All_2[[#This Row],[M.O.Date]] - All_2[[#This Row],[Filled]])</f>
        <v>345</v>
      </c>
      <c r="W1261" t="s">
        <v>980</v>
      </c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>
        <f t="shared" si="38"/>
        <v>2007</v>
      </c>
      <c r="AS1261" s="6">
        <f t="shared" si="39"/>
        <v>12</v>
      </c>
    </row>
    <row r="1262" spans="1:45">
      <c r="A1262" t="s">
        <v>1265</v>
      </c>
      <c r="B1262" t="s">
        <v>26</v>
      </c>
      <c r="C1262" s="1">
        <v>108</v>
      </c>
      <c r="E1262" s="97" t="s">
        <v>966</v>
      </c>
      <c r="F12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62" s="4">
        <v>39338</v>
      </c>
      <c r="H1262" s="4">
        <v>39437</v>
      </c>
      <c r="I1262" s="80">
        <f>All_2[[#This Row],[Filled]]-All_2[[#This Row],[Vacant]]</f>
        <v>99</v>
      </c>
      <c r="J1262" t="s">
        <v>144</v>
      </c>
      <c r="P1262" s="80"/>
      <c r="Q1262" s="80"/>
      <c r="R1262" s="80"/>
      <c r="S1262" s="80" t="str">
        <f>IF(All_2[[#This Row],[M.O.Date]]&lt;&gt;"","no","Yes")</f>
        <v>no</v>
      </c>
      <c r="T1262" s="80" t="str">
        <f ca="1">IF(All_2[[#This Row],[Length.of.Stay]]&gt;364,"Yes","no")</f>
        <v>Yes</v>
      </c>
      <c r="U1262" s="4">
        <v>40117</v>
      </c>
      <c r="V1262" s="80">
        <f ca="1">_xlfn.IFS(All_2[[#This Row],[M.O.Date]] = FALSE,TODAY()-All_2[[#This Row],[Filled]],All_2[[#This Row],[Extant]] = "no",All_2[[#This Row],[M.O.Date]] - All_2[[#This Row],[Filled]])</f>
        <v>680</v>
      </c>
      <c r="W1262" t="s">
        <v>980</v>
      </c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>
        <f t="shared" si="38"/>
        <v>2007</v>
      </c>
      <c r="AS1262" s="6">
        <f t="shared" si="39"/>
        <v>12</v>
      </c>
    </row>
    <row r="1263" spans="1:45">
      <c r="A1263" t="s">
        <v>1264</v>
      </c>
      <c r="B1263" t="s">
        <v>26</v>
      </c>
      <c r="C1263" s="1">
        <v>104</v>
      </c>
      <c r="E1263" s="97" t="s">
        <v>966</v>
      </c>
      <c r="F12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63" s="4">
        <v>39233</v>
      </c>
      <c r="H1263" s="4">
        <v>39430</v>
      </c>
      <c r="I1263" s="80">
        <f>All_2[[#This Row],[Filled]]-All_2[[#This Row],[Vacant]]</f>
        <v>197</v>
      </c>
      <c r="J1263" t="s">
        <v>144</v>
      </c>
      <c r="P1263" s="80"/>
      <c r="Q1263" s="80"/>
      <c r="R1263" s="80"/>
      <c r="S1263" s="80" t="str">
        <f>IF(All_2[[#This Row],[M.O.Date]]&lt;&gt;"","no","Yes")</f>
        <v>no</v>
      </c>
      <c r="T1263" s="80" t="str">
        <f ca="1">IF(All_2[[#This Row],[Length.of.Stay]]&gt;364,"Yes","no")</f>
        <v>no</v>
      </c>
      <c r="U1263" s="4">
        <v>39762</v>
      </c>
      <c r="V1263" s="80">
        <f ca="1">_xlfn.IFS(All_2[[#This Row],[M.O.Date]] = FALSE,TODAY()-All_2[[#This Row],[Filled]],All_2[[#This Row],[Extant]] = "no",All_2[[#This Row],[M.O.Date]] - All_2[[#This Row],[Filled]])</f>
        <v>332</v>
      </c>
      <c r="W1263" t="s">
        <v>971</v>
      </c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>
        <f t="shared" si="38"/>
        <v>2007</v>
      </c>
      <c r="AS1263" s="6">
        <f t="shared" si="39"/>
        <v>12</v>
      </c>
    </row>
    <row r="1264" spans="1:45">
      <c r="A1264" t="s">
        <v>1263</v>
      </c>
      <c r="B1264" t="s">
        <v>26</v>
      </c>
      <c r="C1264" s="1">
        <v>116</v>
      </c>
      <c r="E1264" s="97" t="s">
        <v>966</v>
      </c>
      <c r="F12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64" s="4">
        <v>39278</v>
      </c>
      <c r="H1264" s="4">
        <v>39430</v>
      </c>
      <c r="I1264" s="80">
        <f>All_2[[#This Row],[Filled]]-All_2[[#This Row],[Vacant]]</f>
        <v>152</v>
      </c>
      <c r="J1264" t="s">
        <v>144</v>
      </c>
      <c r="P1264" s="80"/>
      <c r="Q1264" s="80"/>
      <c r="R1264" s="80"/>
      <c r="S1264" s="80" t="str">
        <f>IF(All_2[[#This Row],[M.O.Date]]&lt;&gt;"","no","Yes")</f>
        <v>no</v>
      </c>
      <c r="T1264" s="80" t="str">
        <f ca="1">IF(All_2[[#This Row],[Length.of.Stay]]&gt;364,"Yes","no")</f>
        <v>Yes</v>
      </c>
      <c r="U1264" s="4">
        <v>40816</v>
      </c>
      <c r="V1264" s="80">
        <f ca="1">_xlfn.IFS(All_2[[#This Row],[M.O.Date]] = FALSE,TODAY()-All_2[[#This Row],[Filled]],All_2[[#This Row],[Extant]] = "no",All_2[[#This Row],[M.O.Date]] - All_2[[#This Row],[Filled]])</f>
        <v>1386</v>
      </c>
      <c r="W1264" t="s">
        <v>980</v>
      </c>
      <c r="X1264" s="6"/>
      <c r="Y1264" s="6"/>
      <c r="Z1264" s="6"/>
      <c r="AA1264" s="6"/>
      <c r="AB1264" s="6"/>
      <c r="AC1264" s="6"/>
      <c r="AD1264" s="6"/>
      <c r="AE1264" s="6"/>
      <c r="AF1264" s="6">
        <v>1</v>
      </c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>
        <f t="shared" si="38"/>
        <v>2007</v>
      </c>
      <c r="AS1264" s="6">
        <f t="shared" si="39"/>
        <v>12</v>
      </c>
    </row>
    <row r="1265" spans="1:45">
      <c r="A1265" t="s">
        <v>1262</v>
      </c>
      <c r="B1265" t="s">
        <v>26</v>
      </c>
      <c r="C1265" s="1">
        <v>320</v>
      </c>
      <c r="E1265" s="97" t="s">
        <v>966</v>
      </c>
      <c r="F12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65" s="4">
        <v>39416</v>
      </c>
      <c r="H1265" s="4">
        <v>39430</v>
      </c>
      <c r="I1265" s="80">
        <f>All_2[[#This Row],[Filled]]-All_2[[#This Row],[Vacant]]</f>
        <v>14</v>
      </c>
      <c r="J1265" t="s">
        <v>144</v>
      </c>
      <c r="P1265" s="80"/>
      <c r="Q1265" s="80"/>
      <c r="R1265" s="80"/>
      <c r="S1265" s="80" t="str">
        <f>IF(All_2[[#This Row],[M.O.Date]]&lt;&gt;"","no","Yes")</f>
        <v>no</v>
      </c>
      <c r="T1265" s="80" t="str">
        <f ca="1">IF(All_2[[#This Row],[Length.of.Stay]]&gt;364,"Yes","no")</f>
        <v>Yes</v>
      </c>
      <c r="U1265" s="4">
        <v>39872</v>
      </c>
      <c r="V1265" s="80">
        <f ca="1">_xlfn.IFS(All_2[[#This Row],[M.O.Date]] = FALSE,TODAY()-All_2[[#This Row],[Filled]],All_2[[#This Row],[Extant]] = "no",All_2[[#This Row],[M.O.Date]] - All_2[[#This Row],[Filled]])</f>
        <v>442</v>
      </c>
      <c r="W1265" t="s">
        <v>971</v>
      </c>
      <c r="X1265" s="6"/>
      <c r="Y1265" s="6">
        <v>1</v>
      </c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>
        <f t="shared" si="38"/>
        <v>2007</v>
      </c>
      <c r="AS1265" s="6">
        <f t="shared" si="39"/>
        <v>12</v>
      </c>
    </row>
    <row r="1266" spans="1:45">
      <c r="A1266" t="s">
        <v>1261</v>
      </c>
      <c r="B1266" t="s">
        <v>1151</v>
      </c>
      <c r="C1266" s="1">
        <v>102</v>
      </c>
      <c r="E1266" s="97" t="s">
        <v>833</v>
      </c>
      <c r="F1266" s="80" t="s">
        <v>1150</v>
      </c>
      <c r="G1266" s="4">
        <v>39386</v>
      </c>
      <c r="H1266" s="4">
        <v>39429</v>
      </c>
      <c r="I1266" s="80">
        <f>All_2[[#This Row],[Filled]]-All_2[[#This Row],[Vacant]]</f>
        <v>43</v>
      </c>
      <c r="J1266" t="s">
        <v>144</v>
      </c>
      <c r="P1266" s="80"/>
      <c r="Q1266" s="80"/>
      <c r="R1266" s="80"/>
      <c r="S1266" s="80" t="str">
        <f>IF(All_2[[#This Row],[M.O.Date]]&lt;&gt;"","no","Yes")</f>
        <v>no</v>
      </c>
      <c r="T1266" s="80" t="str">
        <f ca="1">IF(All_2[[#This Row],[Length.of.Stay]]&gt;364,"Yes","no")</f>
        <v>no</v>
      </c>
      <c r="U1266" s="4">
        <v>39721</v>
      </c>
      <c r="V1266" s="80">
        <f ca="1">_xlfn.IFS(All_2[[#This Row],[M.O.Date]] = FALSE,TODAY()-All_2[[#This Row],[Filled]],All_2[[#This Row],[Extant]] = "no",All_2[[#This Row],[M.O.Date]] - All_2[[#This Row],[Filled]])</f>
        <v>292</v>
      </c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>
        <f t="shared" si="38"/>
        <v>2007</v>
      </c>
      <c r="AS1266" s="6">
        <f t="shared" si="39"/>
        <v>12</v>
      </c>
    </row>
    <row r="1267" spans="1:45">
      <c r="A1267" t="s">
        <v>1260</v>
      </c>
      <c r="B1267" t="s">
        <v>830</v>
      </c>
      <c r="C1267" s="1">
        <v>405</v>
      </c>
      <c r="E1267" s="97" t="s">
        <v>144</v>
      </c>
      <c r="F12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67" s="4">
        <v>39313</v>
      </c>
      <c r="H1267" s="4">
        <v>39428</v>
      </c>
      <c r="I1267" s="80">
        <f>All_2[[#This Row],[Filled]]-All_2[[#This Row],[Vacant]]</f>
        <v>115</v>
      </c>
      <c r="J1267" t="s">
        <v>144</v>
      </c>
      <c r="N1267" s="4"/>
      <c r="O1267" s="4"/>
      <c r="P1267" s="80"/>
      <c r="Q1267" s="80"/>
      <c r="R1267" s="80"/>
      <c r="S1267" s="80" t="str">
        <f>IF(All_2[[#This Row],[M.O.Date]]&lt;&gt;"","no","Yes")</f>
        <v>no</v>
      </c>
      <c r="T1267" s="80" t="str">
        <f ca="1">IF(All_2[[#This Row],[Length.of.Stay]]&gt;364,"Yes","no")</f>
        <v>Yes</v>
      </c>
      <c r="U1267" s="4">
        <v>40178</v>
      </c>
      <c r="V1267" s="80">
        <f ca="1">_xlfn.IFS(All_2[[#This Row],[M.O.Date]] = FALSE,TODAY()-All_2[[#This Row],[Filled]],All_2[[#This Row],[Extant]] = "no",All_2[[#This Row],[M.O.Date]] - All_2[[#This Row],[Filled]])</f>
        <v>750</v>
      </c>
      <c r="W1267" t="s">
        <v>969</v>
      </c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>
        <f t="shared" si="38"/>
        <v>2007</v>
      </c>
      <c r="AS1267" s="6">
        <f t="shared" si="39"/>
        <v>12</v>
      </c>
    </row>
    <row r="1268" spans="1:45">
      <c r="A1268" t="s">
        <v>1259</v>
      </c>
      <c r="B1268" t="s">
        <v>830</v>
      </c>
      <c r="C1268" s="1">
        <v>403</v>
      </c>
      <c r="E1268" s="97" t="s">
        <v>144</v>
      </c>
      <c r="F12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68" s="4">
        <v>39233</v>
      </c>
      <c r="H1268" s="4">
        <v>39416</v>
      </c>
      <c r="I1268" s="80">
        <f>All_2[[#This Row],[Filled]]-All_2[[#This Row],[Vacant]]</f>
        <v>183</v>
      </c>
      <c r="J1268" t="s">
        <v>144</v>
      </c>
      <c r="N1268" s="4"/>
      <c r="O1268" s="4"/>
      <c r="P1268" s="80"/>
      <c r="Q1268" s="80"/>
      <c r="R1268" s="80"/>
      <c r="S1268" s="80" t="str">
        <f>IF(All_2[[#This Row],[M.O.Date]]&lt;&gt;"","no","Yes")</f>
        <v>no</v>
      </c>
      <c r="T1268" s="80" t="str">
        <f ca="1">IF(All_2[[#This Row],[Length.of.Stay]]&gt;364,"Yes","no")</f>
        <v>Yes</v>
      </c>
      <c r="U1268" s="4">
        <v>39903</v>
      </c>
      <c r="V1268" s="80">
        <f ca="1">_xlfn.IFS(All_2[[#This Row],[M.O.Date]] = FALSE,TODAY()-All_2[[#This Row],[Filled]],All_2[[#This Row],[Extant]] = "no",All_2[[#This Row],[M.O.Date]] - All_2[[#This Row],[Filled]])</f>
        <v>487</v>
      </c>
      <c r="W1268" t="s">
        <v>971</v>
      </c>
      <c r="X1268" s="6"/>
      <c r="Y1268" s="6"/>
      <c r="Z1268" s="6"/>
      <c r="AA1268" s="6"/>
      <c r="AB1268" s="6"/>
      <c r="AC1268" s="6"/>
      <c r="AD1268" s="6"/>
      <c r="AE1268" s="6">
        <v>1</v>
      </c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>
        <f t="shared" si="38"/>
        <v>2007</v>
      </c>
      <c r="AS1268" s="6">
        <f t="shared" si="39"/>
        <v>11</v>
      </c>
    </row>
    <row r="1269" spans="1:45">
      <c r="A1269" t="s">
        <v>1258</v>
      </c>
      <c r="B1269" t="s">
        <v>830</v>
      </c>
      <c r="C1269" s="1">
        <v>315</v>
      </c>
      <c r="E1269" s="97" t="s">
        <v>144</v>
      </c>
      <c r="F12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69" s="4">
        <v>39311</v>
      </c>
      <c r="H1269" s="4">
        <v>39416</v>
      </c>
      <c r="I1269" s="80">
        <f>All_2[[#This Row],[Filled]]-All_2[[#This Row],[Vacant]]</f>
        <v>105</v>
      </c>
      <c r="J1269" t="s">
        <v>144</v>
      </c>
      <c r="N1269" s="4"/>
      <c r="O1269" s="4"/>
      <c r="P1269" s="80"/>
      <c r="Q1269" s="80"/>
      <c r="R1269" s="80"/>
      <c r="S1269" s="80" t="str">
        <f>IF(All_2[[#This Row],[M.O.Date]]&lt;&gt;"","no","Yes")</f>
        <v>no</v>
      </c>
      <c r="T1269" s="80" t="str">
        <f ca="1">IF(All_2[[#This Row],[Length.of.Stay]]&gt;364,"Yes","no")</f>
        <v>no</v>
      </c>
      <c r="U1269" s="4">
        <v>39773</v>
      </c>
      <c r="V1269" s="80">
        <f ca="1">_xlfn.IFS(All_2[[#This Row],[M.O.Date]] = FALSE,TODAY()-All_2[[#This Row],[Filled]],All_2[[#This Row],[Extant]] = "no",All_2[[#This Row],[M.O.Date]] - All_2[[#This Row],[Filled]])</f>
        <v>357</v>
      </c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>
        <f t="shared" si="38"/>
        <v>2007</v>
      </c>
      <c r="AS1269" s="6">
        <f t="shared" si="39"/>
        <v>11</v>
      </c>
    </row>
    <row r="1270" spans="1:45">
      <c r="A1270" t="s">
        <v>1257</v>
      </c>
      <c r="B1270" t="s">
        <v>830</v>
      </c>
      <c r="C1270" s="1">
        <v>308</v>
      </c>
      <c r="E1270" s="97" t="s">
        <v>144</v>
      </c>
      <c r="F12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70" s="4">
        <v>39325</v>
      </c>
      <c r="H1270" s="4">
        <v>39416</v>
      </c>
      <c r="I1270" s="80">
        <f>All_2[[#This Row],[Filled]]-All_2[[#This Row],[Vacant]]</f>
        <v>91</v>
      </c>
      <c r="J1270" t="s">
        <v>144</v>
      </c>
      <c r="N1270" s="4"/>
      <c r="O1270" s="4"/>
      <c r="P1270" s="80"/>
      <c r="Q1270" s="80"/>
      <c r="R1270" s="80"/>
      <c r="S1270" s="80" t="str">
        <f>IF(All_2[[#This Row],[M.O.Date]]&lt;&gt;"","no","Yes")</f>
        <v>no</v>
      </c>
      <c r="T1270" s="80" t="str">
        <f ca="1">IF(All_2[[#This Row],[Length.of.Stay]]&gt;364,"Yes","no")</f>
        <v>no</v>
      </c>
      <c r="U1270" s="4">
        <v>39677</v>
      </c>
      <c r="V1270" s="80">
        <f ca="1">_xlfn.IFS(All_2[[#This Row],[M.O.Date]] = FALSE,TODAY()-All_2[[#This Row],[Filled]],All_2[[#This Row],[Extant]] = "no",All_2[[#This Row],[M.O.Date]] - All_2[[#This Row],[Filled]])</f>
        <v>261</v>
      </c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>
        <f t="shared" si="38"/>
        <v>2007</v>
      </c>
      <c r="AS1270" s="6">
        <f t="shared" si="39"/>
        <v>11</v>
      </c>
    </row>
    <row r="1271" spans="1:45">
      <c r="A1271" t="s">
        <v>1256</v>
      </c>
      <c r="B1271" t="s">
        <v>26</v>
      </c>
      <c r="C1271" s="1">
        <v>203</v>
      </c>
      <c r="E1271" s="97" t="s">
        <v>966</v>
      </c>
      <c r="F12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71" s="4">
        <v>39386</v>
      </c>
      <c r="H1271" s="4">
        <v>39405</v>
      </c>
      <c r="I1271" s="80">
        <f>All_2[[#This Row],[Filled]]-All_2[[#This Row],[Vacant]]</f>
        <v>19</v>
      </c>
      <c r="J1271" t="s">
        <v>144</v>
      </c>
      <c r="P1271" s="80"/>
      <c r="Q1271" s="80"/>
      <c r="R1271" s="80"/>
      <c r="S1271" s="80" t="str">
        <f>IF(All_2[[#This Row],[M.O.Date]]&lt;&gt;"","no","Yes")</f>
        <v>no</v>
      </c>
      <c r="T1271" s="80" t="str">
        <f ca="1">IF(All_2[[#This Row],[Length.of.Stay]]&gt;364,"Yes","no")</f>
        <v>Yes</v>
      </c>
      <c r="U1271" s="4">
        <v>40359</v>
      </c>
      <c r="V1271" s="80">
        <f ca="1">_xlfn.IFS(All_2[[#This Row],[M.O.Date]] = FALSE,TODAY()-All_2[[#This Row],[Filled]],All_2[[#This Row],[Extant]] = "no",All_2[[#This Row],[M.O.Date]] - All_2[[#This Row],[Filled]])</f>
        <v>954</v>
      </c>
      <c r="W1271" t="s">
        <v>971</v>
      </c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>
        <f t="shared" si="38"/>
        <v>2007</v>
      </c>
      <c r="AS1271" s="6">
        <f t="shared" si="39"/>
        <v>11</v>
      </c>
    </row>
    <row r="1272" spans="1:45">
      <c r="A1272" t="s">
        <v>1255</v>
      </c>
      <c r="B1272" t="s">
        <v>1151</v>
      </c>
      <c r="C1272" s="1">
        <v>112</v>
      </c>
      <c r="E1272" s="97" t="s">
        <v>718</v>
      </c>
      <c r="F1272" s="80" t="s">
        <v>1150</v>
      </c>
      <c r="G1272" s="4">
        <v>39386</v>
      </c>
      <c r="H1272" s="4">
        <v>39395</v>
      </c>
      <c r="I1272" s="80">
        <f>All_2[[#This Row],[Filled]]-All_2[[#This Row],[Vacant]]</f>
        <v>9</v>
      </c>
      <c r="J1272" t="s">
        <v>144</v>
      </c>
      <c r="P1272" s="80"/>
      <c r="Q1272" s="80"/>
      <c r="R1272" s="80"/>
      <c r="S1272" s="80" t="str">
        <f>IF(All_2[[#This Row],[M.O.Date]]&lt;&gt;"","no","Yes")</f>
        <v>no</v>
      </c>
      <c r="T1272" s="80" t="str">
        <f ca="1">IF(All_2[[#This Row],[Length.of.Stay]]&gt;364,"Yes","no")</f>
        <v>Yes</v>
      </c>
      <c r="U1272" s="4">
        <v>39844</v>
      </c>
      <c r="V1272" s="80">
        <f ca="1">_xlfn.IFS(All_2[[#This Row],[M.O.Date]] = FALSE,TODAY()-All_2[[#This Row],[Filled]],All_2[[#This Row],[Extant]] = "no",All_2[[#This Row],[M.O.Date]] - All_2[[#This Row],[Filled]])</f>
        <v>449</v>
      </c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>
        <f t="shared" si="38"/>
        <v>2007</v>
      </c>
      <c r="AS1272" s="6">
        <f t="shared" si="39"/>
        <v>11</v>
      </c>
    </row>
    <row r="1273" spans="1:45">
      <c r="A1273" t="s">
        <v>1254</v>
      </c>
      <c r="B1273" t="s">
        <v>26</v>
      </c>
      <c r="C1273" s="1">
        <v>303</v>
      </c>
      <c r="E1273" s="97" t="s">
        <v>966</v>
      </c>
      <c r="F12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73" s="4">
        <v>39355</v>
      </c>
      <c r="H1273" s="4">
        <v>39387</v>
      </c>
      <c r="I1273" s="80">
        <f>All_2[[#This Row],[Filled]]-All_2[[#This Row],[Vacant]]</f>
        <v>32</v>
      </c>
      <c r="J1273" t="s">
        <v>144</v>
      </c>
      <c r="P1273" s="80"/>
      <c r="Q1273" s="80"/>
      <c r="R1273" s="80"/>
      <c r="S1273" s="80" t="str">
        <f>IF(All_2[[#This Row],[M.O.Date]]&lt;&gt;"","no","Yes")</f>
        <v>no</v>
      </c>
      <c r="T1273" s="80" t="str">
        <f ca="1">IF(All_2[[#This Row],[Length.of.Stay]]&gt;364,"Yes","no")</f>
        <v>no</v>
      </c>
      <c r="U1273" s="4">
        <v>39478</v>
      </c>
      <c r="V1273" s="80">
        <f ca="1">_xlfn.IFS(All_2[[#This Row],[M.O.Date]] = FALSE,TODAY()-All_2[[#This Row],[Filled]],All_2[[#This Row],[Extant]] = "no",All_2[[#This Row],[M.O.Date]] - All_2[[#This Row],[Filled]])</f>
        <v>91</v>
      </c>
      <c r="W1273" t="s">
        <v>971</v>
      </c>
      <c r="X1273" s="6"/>
      <c r="Y1273" s="6">
        <v>1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>
        <f t="shared" si="38"/>
        <v>2007</v>
      </c>
      <c r="AS1273" s="6">
        <f t="shared" si="39"/>
        <v>11</v>
      </c>
    </row>
    <row r="1274" spans="1:45">
      <c r="A1274" t="s">
        <v>1100</v>
      </c>
      <c r="B1274" t="s">
        <v>993</v>
      </c>
      <c r="C1274" s="1">
        <v>203</v>
      </c>
      <c r="E1274" s="97" t="s">
        <v>144</v>
      </c>
      <c r="F12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74" s="4">
        <v>39355</v>
      </c>
      <c r="H1274" s="4">
        <v>39366</v>
      </c>
      <c r="I1274" s="80">
        <f>All_2[[#This Row],[Filled]]-All_2[[#This Row],[Vacant]]</f>
        <v>11</v>
      </c>
      <c r="J1274" t="s">
        <v>144</v>
      </c>
      <c r="N1274" s="4"/>
      <c r="O1274" s="4"/>
      <c r="P1274" s="80"/>
      <c r="Q1274" s="80"/>
      <c r="R1274" s="80"/>
      <c r="S1274" s="80" t="str">
        <f>IF(All_2[[#This Row],[M.O.Date]]&lt;&gt;"","no","Yes")</f>
        <v>no</v>
      </c>
      <c r="T1274" s="80" t="str">
        <f ca="1">IF(All_2[[#This Row],[Length.of.Stay]]&gt;364,"Yes","no")</f>
        <v>Yes</v>
      </c>
      <c r="U1274" s="4">
        <v>39782</v>
      </c>
      <c r="V1274" s="80">
        <f ca="1">_xlfn.IFS(All_2[[#This Row],[M.O.Date]] = FALSE,TODAY()-All_2[[#This Row],[Filled]],All_2[[#This Row],[Extant]] = "no",All_2[[#This Row],[M.O.Date]] - All_2[[#This Row],[Filled]])</f>
        <v>416</v>
      </c>
      <c r="W1274" t="s">
        <v>969</v>
      </c>
      <c r="X1274" s="6"/>
      <c r="Y1274" s="6">
        <v>1</v>
      </c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>
        <f t="shared" si="38"/>
        <v>2007</v>
      </c>
      <c r="AS1274" s="6">
        <f t="shared" si="39"/>
        <v>10</v>
      </c>
    </row>
    <row r="1275" spans="1:45">
      <c r="A1275" t="s">
        <v>1253</v>
      </c>
      <c r="B1275" t="s">
        <v>1151</v>
      </c>
      <c r="C1275" s="1">
        <v>114</v>
      </c>
      <c r="E1275" s="97" t="s">
        <v>718</v>
      </c>
      <c r="F1275" s="80" t="s">
        <v>1150</v>
      </c>
      <c r="G1275" s="4"/>
      <c r="H1275" s="4">
        <v>39359</v>
      </c>
      <c r="I1275" s="80"/>
      <c r="J1275" t="s">
        <v>144</v>
      </c>
      <c r="P1275" s="80"/>
      <c r="Q1275" s="80"/>
      <c r="R1275" s="80"/>
      <c r="S1275" s="80" t="str">
        <f>IF(All_2[[#This Row],[M.O.Date]]&lt;&gt;"","no","Yes")</f>
        <v>no</v>
      </c>
      <c r="T1275" s="80" t="str">
        <f ca="1">IF(All_2[[#This Row],[Length.of.Stay]]&gt;364,"Yes","no")</f>
        <v>Yes</v>
      </c>
      <c r="U1275" s="4">
        <v>40602</v>
      </c>
      <c r="V1275" s="80">
        <f ca="1">_xlfn.IFS(All_2[[#This Row],[M.O.Date]] = FALSE,TODAY()-All_2[[#This Row],[Filled]],All_2[[#This Row],[Extant]] = "no",All_2[[#This Row],[M.O.Date]] - All_2[[#This Row],[Filled]])</f>
        <v>1243</v>
      </c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>
        <f t="shared" si="38"/>
        <v>2007</v>
      </c>
      <c r="AS1275" s="6">
        <f t="shared" si="39"/>
        <v>10</v>
      </c>
    </row>
    <row r="1276" spans="1:45">
      <c r="A1276" t="s">
        <v>1252</v>
      </c>
      <c r="B1276" t="s">
        <v>830</v>
      </c>
      <c r="C1276" s="1">
        <v>304</v>
      </c>
      <c r="E1276" s="97" t="s">
        <v>144</v>
      </c>
      <c r="F12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76" s="4">
        <v>39325</v>
      </c>
      <c r="H1276" s="4">
        <v>39356</v>
      </c>
      <c r="I1276" s="80">
        <f>All_2[[#This Row],[Filled]]-All_2[[#This Row],[Vacant]]</f>
        <v>31</v>
      </c>
      <c r="J1276" t="s">
        <v>144</v>
      </c>
      <c r="N1276" s="4"/>
      <c r="O1276" s="4"/>
      <c r="P1276" s="80"/>
      <c r="Q1276" s="80"/>
      <c r="R1276" s="80"/>
      <c r="S1276" s="80" t="str">
        <f>IF(All_2[[#This Row],[M.O.Date]]&lt;&gt;"","no","Yes")</f>
        <v>no</v>
      </c>
      <c r="T1276" s="80" t="str">
        <f ca="1">IF(All_2[[#This Row],[Length.of.Stay]]&gt;364,"Yes","no")</f>
        <v>Yes</v>
      </c>
      <c r="U1276" s="4">
        <v>39873</v>
      </c>
      <c r="V1276" s="80">
        <f ca="1">_xlfn.IFS(All_2[[#This Row],[M.O.Date]] = FALSE,TODAY()-All_2[[#This Row],[Filled]],All_2[[#This Row],[Extant]] = "no",All_2[[#This Row],[M.O.Date]] - All_2[[#This Row],[Filled]])</f>
        <v>517</v>
      </c>
      <c r="W1276" t="s">
        <v>1123</v>
      </c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>
        <f t="shared" si="38"/>
        <v>2007</v>
      </c>
      <c r="AS1276" s="6">
        <f t="shared" si="39"/>
        <v>10</v>
      </c>
    </row>
    <row r="1277" spans="1:45">
      <c r="A1277" t="s">
        <v>1251</v>
      </c>
      <c r="B1277" t="s">
        <v>1151</v>
      </c>
      <c r="C1277" s="1">
        <v>117</v>
      </c>
      <c r="E1277" s="97" t="s">
        <v>833</v>
      </c>
      <c r="F1277" s="80" t="s">
        <v>1150</v>
      </c>
      <c r="G1277" s="4"/>
      <c r="H1277" s="4">
        <v>39352</v>
      </c>
      <c r="I1277" s="80"/>
      <c r="J1277" t="s">
        <v>144</v>
      </c>
      <c r="P1277" s="80"/>
      <c r="Q1277" s="80"/>
      <c r="R1277" s="80"/>
      <c r="S1277" s="80" t="str">
        <f>IF(All_2[[#This Row],[M.O.Date]]&lt;&gt;"","no","Yes")</f>
        <v>no</v>
      </c>
      <c r="T1277" s="80" t="str">
        <f ca="1">IF(All_2[[#This Row],[Length.of.Stay]]&gt;364,"Yes","no")</f>
        <v>Yes</v>
      </c>
      <c r="U1277" s="4">
        <v>41547</v>
      </c>
      <c r="V1277" s="80">
        <f ca="1">_xlfn.IFS(All_2[[#This Row],[M.O.Date]] = FALSE,TODAY()-All_2[[#This Row],[Filled]],All_2[[#This Row],[Extant]] = "no",All_2[[#This Row],[M.O.Date]] - All_2[[#This Row],[Filled]])</f>
        <v>2195</v>
      </c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>
        <f t="shared" si="38"/>
        <v>2007</v>
      </c>
      <c r="AS1277" s="6">
        <f t="shared" si="39"/>
        <v>9</v>
      </c>
    </row>
    <row r="1278" spans="1:45">
      <c r="A1278" t="s">
        <v>1250</v>
      </c>
      <c r="B1278" t="s">
        <v>1151</v>
      </c>
      <c r="C1278" s="1">
        <v>108</v>
      </c>
      <c r="E1278" s="97" t="s">
        <v>833</v>
      </c>
      <c r="F1278" s="80" t="s">
        <v>1150</v>
      </c>
      <c r="G1278" s="4"/>
      <c r="H1278" s="4">
        <v>39345</v>
      </c>
      <c r="I1278" s="80"/>
      <c r="J1278" t="s">
        <v>144</v>
      </c>
      <c r="P1278" s="80"/>
      <c r="Q1278" s="80"/>
      <c r="R1278" s="80"/>
      <c r="S1278" s="80" t="str">
        <f>IF(All_2[[#This Row],[M.O.Date]]&lt;&gt;"","no","Yes")</f>
        <v>no</v>
      </c>
      <c r="T1278" s="80" t="str">
        <f ca="1">IF(All_2[[#This Row],[Length.of.Stay]]&gt;364,"Yes","no")</f>
        <v>Yes</v>
      </c>
      <c r="U1278" s="4">
        <v>40939</v>
      </c>
      <c r="V1278" s="80">
        <f ca="1">_xlfn.IFS(All_2[[#This Row],[M.O.Date]] = FALSE,TODAY()-All_2[[#This Row],[Filled]],All_2[[#This Row],[Extant]] = "no",All_2[[#This Row],[M.O.Date]] - All_2[[#This Row],[Filled]])</f>
        <v>1594</v>
      </c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>
        <f t="shared" si="38"/>
        <v>2007</v>
      </c>
      <c r="AS1278" s="6">
        <f t="shared" si="39"/>
        <v>9</v>
      </c>
    </row>
    <row r="1279" spans="1:45">
      <c r="A1279" t="s">
        <v>1249</v>
      </c>
      <c r="B1279" t="s">
        <v>26</v>
      </c>
      <c r="C1279" s="1">
        <v>204</v>
      </c>
      <c r="E1279" s="97" t="s">
        <v>966</v>
      </c>
      <c r="F12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79" s="4">
        <v>39202</v>
      </c>
      <c r="H1279" s="4">
        <v>39339</v>
      </c>
      <c r="I1279" s="80">
        <f>All_2[[#This Row],[Filled]]-All_2[[#This Row],[Vacant]]</f>
        <v>137</v>
      </c>
      <c r="J1279" t="s">
        <v>144</v>
      </c>
      <c r="P1279" s="80"/>
      <c r="Q1279" s="80"/>
      <c r="R1279" s="80"/>
      <c r="S1279" s="80" t="str">
        <f>IF(All_2[[#This Row],[M.O.Date]]&lt;&gt;"","no","Yes")</f>
        <v>no</v>
      </c>
      <c r="T1279" s="80" t="str">
        <f ca="1">IF(All_2[[#This Row],[Length.of.Stay]]&gt;364,"Yes","no")</f>
        <v>Yes</v>
      </c>
      <c r="U1279" s="4">
        <v>40694</v>
      </c>
      <c r="V1279" s="80">
        <f ca="1">_xlfn.IFS(All_2[[#This Row],[M.O.Date]] = FALSE,TODAY()-All_2[[#This Row],[Filled]],All_2[[#This Row],[Extant]] = "no",All_2[[#This Row],[M.O.Date]] - All_2[[#This Row],[Filled]])</f>
        <v>1355</v>
      </c>
      <c r="W1279" t="s">
        <v>980</v>
      </c>
      <c r="X1279" s="6"/>
      <c r="Y1279" s="6"/>
      <c r="Z1279" s="6"/>
      <c r="AA1279" s="6"/>
      <c r="AB1279" s="6"/>
      <c r="AC1279" s="6"/>
      <c r="AD1279" s="6"/>
      <c r="AE1279" s="6"/>
      <c r="AF1279" s="6">
        <v>1</v>
      </c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>
        <f t="shared" si="38"/>
        <v>2007</v>
      </c>
      <c r="AS1279" s="6">
        <f t="shared" si="39"/>
        <v>9</v>
      </c>
    </row>
    <row r="1280" spans="1:45">
      <c r="A1280" t="s">
        <v>1248</v>
      </c>
      <c r="B1280" t="s">
        <v>832</v>
      </c>
      <c r="C1280" s="1" t="s">
        <v>957</v>
      </c>
      <c r="E1280" s="97" t="s">
        <v>833</v>
      </c>
      <c r="F12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80" s="4">
        <v>39299</v>
      </c>
      <c r="H1280" s="4">
        <v>39338</v>
      </c>
      <c r="I1280" s="80">
        <f>All_2[[#This Row],[Filled]]-All_2[[#This Row],[Vacant]]</f>
        <v>39</v>
      </c>
      <c r="N1280" s="4"/>
      <c r="O1280" s="4"/>
      <c r="P1280" s="80"/>
      <c r="Q1280" s="80"/>
      <c r="R1280" s="80"/>
      <c r="S1280" s="80" t="str">
        <f>IF(All_2[[#This Row],[M.O.Date]]&lt;&gt;"","no","Yes")</f>
        <v>no</v>
      </c>
      <c r="T1280" s="80" t="str">
        <f ca="1">IF(All_2[[#This Row],[Length.of.Stay]]&gt;364,"Yes","no")</f>
        <v>no</v>
      </c>
      <c r="U1280" s="4">
        <v>39660</v>
      </c>
      <c r="V1280" s="80">
        <f ca="1">_xlfn.IFS(All_2[[#This Row],[M.O.Date]] = FALSE,TODAY()-All_2[[#This Row],[Filled]],All_2[[#This Row],[Extant]] = "no",All_2[[#This Row],[M.O.Date]] - All_2[[#This Row],[Filled]])</f>
        <v>322</v>
      </c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>
        <f t="shared" si="38"/>
        <v>2007</v>
      </c>
      <c r="AS1280" s="6">
        <f t="shared" si="39"/>
        <v>9</v>
      </c>
    </row>
    <row r="1281" spans="1:45">
      <c r="A1281" t="s">
        <v>1247</v>
      </c>
      <c r="B1281" t="s">
        <v>1151</v>
      </c>
      <c r="C1281" s="1">
        <v>113</v>
      </c>
      <c r="E1281" s="97" t="s">
        <v>833</v>
      </c>
      <c r="F1281" s="80" t="s">
        <v>1150</v>
      </c>
      <c r="G1281" s="4"/>
      <c r="H1281" s="4">
        <v>39332</v>
      </c>
      <c r="I1281" s="80"/>
      <c r="J1281" t="s">
        <v>144</v>
      </c>
      <c r="P1281" s="80"/>
      <c r="Q1281" s="80"/>
      <c r="R1281" s="80"/>
      <c r="S1281" s="80" t="str">
        <f>IF(All_2[[#This Row],[M.O.Date]]&lt;&gt;"","no","Yes")</f>
        <v>no</v>
      </c>
      <c r="T1281" s="80" t="str">
        <f ca="1">IF(All_2[[#This Row],[Length.of.Stay]]&gt;364,"Yes","no")</f>
        <v>Yes</v>
      </c>
      <c r="U1281" s="4">
        <v>40630</v>
      </c>
      <c r="V1281" s="80">
        <f ca="1">_xlfn.IFS(All_2[[#This Row],[M.O.Date]] = FALSE,TODAY()-All_2[[#This Row],[Filled]],All_2[[#This Row],[Extant]] = "no",All_2[[#This Row],[M.O.Date]] - All_2[[#This Row],[Filled]])</f>
        <v>1298</v>
      </c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>
        <f t="shared" si="38"/>
        <v>2007</v>
      </c>
      <c r="AS1281" s="6">
        <f t="shared" si="39"/>
        <v>9</v>
      </c>
    </row>
    <row r="1282" spans="1:45">
      <c r="A1282" t="s">
        <v>1246</v>
      </c>
      <c r="B1282" t="s">
        <v>1151</v>
      </c>
      <c r="C1282" s="1">
        <v>105</v>
      </c>
      <c r="E1282" s="97" t="s">
        <v>718</v>
      </c>
      <c r="F1282" s="80" t="s">
        <v>1150</v>
      </c>
      <c r="G1282" s="4"/>
      <c r="H1282" s="4">
        <v>39310</v>
      </c>
      <c r="I1282" s="80"/>
      <c r="J1282" t="s">
        <v>144</v>
      </c>
      <c r="P1282" s="80"/>
      <c r="Q1282" s="80"/>
      <c r="R1282" s="80"/>
      <c r="S1282" s="80" t="str">
        <f>IF(All_2[[#This Row],[M.O.Date]]&lt;&gt;"","no","Yes")</f>
        <v>no</v>
      </c>
      <c r="T1282" s="80" t="str">
        <f ca="1">IF(All_2[[#This Row],[Length.of.Stay]]&gt;364,"Yes","no")</f>
        <v>Yes</v>
      </c>
      <c r="U1282" s="4">
        <v>40025</v>
      </c>
      <c r="V1282" s="80">
        <f ca="1">_xlfn.IFS(All_2[[#This Row],[M.O.Date]] = FALSE,TODAY()-All_2[[#This Row],[Filled]],All_2[[#This Row],[Extant]] = "no",All_2[[#This Row],[M.O.Date]] - All_2[[#This Row],[Filled]])</f>
        <v>715</v>
      </c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>
        <f t="shared" ref="AR1282:AR1345" si="40">YEAR(H1282)</f>
        <v>2007</v>
      </c>
      <c r="AS1282" s="6">
        <f t="shared" ref="AS1282:AS1345" si="41">MONTH(H1282)</f>
        <v>8</v>
      </c>
    </row>
    <row r="1283" spans="1:45">
      <c r="A1283" t="s">
        <v>1245</v>
      </c>
      <c r="B1283" t="s">
        <v>832</v>
      </c>
      <c r="C1283" s="1" t="s">
        <v>953</v>
      </c>
      <c r="E1283" s="97" t="s">
        <v>833</v>
      </c>
      <c r="F12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83" s="4">
        <v>39233</v>
      </c>
      <c r="H1283" s="4">
        <v>39309</v>
      </c>
      <c r="I1283" s="80">
        <f>All_2[[#This Row],[Filled]]-All_2[[#This Row],[Vacant]]</f>
        <v>76</v>
      </c>
      <c r="N1283" s="4"/>
      <c r="O1283" s="4"/>
      <c r="P1283" s="80"/>
      <c r="Q1283" s="80"/>
      <c r="R1283" s="80"/>
      <c r="S1283" s="80" t="str">
        <f>IF(All_2[[#This Row],[M.O.Date]]&lt;&gt;"","no","Yes")</f>
        <v>no</v>
      </c>
      <c r="T1283" s="80" t="str">
        <f ca="1">IF(All_2[[#This Row],[Length.of.Stay]]&gt;364,"Yes","no")</f>
        <v>no</v>
      </c>
      <c r="U1283" s="4">
        <v>39426</v>
      </c>
      <c r="V1283" s="80">
        <f ca="1">_xlfn.IFS(All_2[[#This Row],[M.O.Date]] = FALSE,TODAY()-All_2[[#This Row],[Filled]],All_2[[#This Row],[Extant]] = "no",All_2[[#This Row],[M.O.Date]] - All_2[[#This Row],[Filled]])</f>
        <v>117</v>
      </c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>
        <f t="shared" si="40"/>
        <v>2007</v>
      </c>
      <c r="AS1283" s="6">
        <f t="shared" si="41"/>
        <v>8</v>
      </c>
    </row>
    <row r="1284" spans="1:45">
      <c r="A1284" t="s">
        <v>1244</v>
      </c>
      <c r="B1284" t="s">
        <v>830</v>
      </c>
      <c r="C1284" s="1">
        <v>417</v>
      </c>
      <c r="E1284" s="97" t="s">
        <v>144</v>
      </c>
      <c r="F12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84" s="4">
        <v>39202</v>
      </c>
      <c r="H1284" s="4">
        <v>39308</v>
      </c>
      <c r="I1284" s="80">
        <f>All_2[[#This Row],[Filled]]-All_2[[#This Row],[Vacant]]</f>
        <v>106</v>
      </c>
      <c r="J1284" t="s">
        <v>144</v>
      </c>
      <c r="M1284" s="126"/>
      <c r="N1284" s="4"/>
      <c r="O1284" s="4"/>
      <c r="P1284" s="80"/>
      <c r="Q1284" s="80"/>
      <c r="R1284" s="80"/>
      <c r="S1284" s="80" t="str">
        <f>IF(All_2[[#This Row],[M.O.Date]]&lt;&gt;"","no","Yes")</f>
        <v>no</v>
      </c>
      <c r="T1284" s="80" t="str">
        <f ca="1">IF(All_2[[#This Row],[Length.of.Stay]]&gt;364,"Yes","no")</f>
        <v>Yes</v>
      </c>
      <c r="U1284" s="4">
        <v>40456</v>
      </c>
      <c r="V1284" s="80">
        <f ca="1">_xlfn.IFS(All_2[[#This Row],[M.O.Date]] = FALSE,TODAY()-All_2[[#This Row],[Filled]],All_2[[#This Row],[Extant]] = "no",All_2[[#This Row],[M.O.Date]] - All_2[[#This Row],[Filled]])</f>
        <v>1148</v>
      </c>
      <c r="W1284" t="s">
        <v>980</v>
      </c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>
        <f t="shared" si="40"/>
        <v>2007</v>
      </c>
      <c r="AS1284" s="6">
        <f t="shared" si="41"/>
        <v>8</v>
      </c>
    </row>
    <row r="1285" spans="1:45">
      <c r="A1285" t="s">
        <v>1085</v>
      </c>
      <c r="B1285" t="s">
        <v>832</v>
      </c>
      <c r="C1285" s="1" t="s">
        <v>978</v>
      </c>
      <c r="E1285" s="97" t="s">
        <v>946</v>
      </c>
      <c r="F12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85" s="4">
        <v>39268</v>
      </c>
      <c r="H1285" s="4">
        <v>39299</v>
      </c>
      <c r="I1285" s="80">
        <f>All_2[[#This Row],[Filled]]-All_2[[#This Row],[Vacant]]</f>
        <v>31</v>
      </c>
      <c r="J1285" t="s">
        <v>1033</v>
      </c>
      <c r="K1285" t="s">
        <v>1032</v>
      </c>
      <c r="N1285" s="4"/>
      <c r="O1285" s="4"/>
      <c r="P1285" s="80"/>
      <c r="Q1285" s="80"/>
      <c r="R1285" s="80"/>
      <c r="S1285" s="80" t="str">
        <f>IF(All_2[[#This Row],[M.O.Date]]&lt;&gt;"","no","Yes")</f>
        <v>no</v>
      </c>
      <c r="T1285" s="80" t="str">
        <f ca="1">IF(All_2[[#This Row],[Length.of.Stay]]&gt;364,"Yes","no")</f>
        <v>Yes</v>
      </c>
      <c r="U1285" s="4">
        <v>40040</v>
      </c>
      <c r="V1285" s="80">
        <f ca="1">_xlfn.IFS(All_2[[#This Row],[M.O.Date]] = FALSE,TODAY()-All_2[[#This Row],[Filled]],All_2[[#This Row],[Extant]] = "no",All_2[[#This Row],[M.O.Date]] - All_2[[#This Row],[Filled]])</f>
        <v>741</v>
      </c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>
        <f t="shared" si="40"/>
        <v>2007</v>
      </c>
      <c r="AS1285" s="6">
        <f t="shared" si="41"/>
        <v>8</v>
      </c>
    </row>
    <row r="1286" spans="1:45">
      <c r="A1286" t="s">
        <v>1243</v>
      </c>
      <c r="B1286" t="s">
        <v>832</v>
      </c>
      <c r="C1286" s="1" t="s">
        <v>959</v>
      </c>
      <c r="E1286" s="97" t="s">
        <v>718</v>
      </c>
      <c r="F12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86" s="4">
        <v>39254</v>
      </c>
      <c r="H1286" s="4">
        <v>39297</v>
      </c>
      <c r="I1286" s="80">
        <f>All_2[[#This Row],[Filled]]-All_2[[#This Row],[Vacant]]</f>
        <v>43</v>
      </c>
      <c r="N1286" s="4"/>
      <c r="O1286" s="4"/>
      <c r="P1286" s="80"/>
      <c r="Q1286" s="80"/>
      <c r="R1286" s="80"/>
      <c r="S1286" s="80" t="str">
        <f>IF(All_2[[#This Row],[M.O.Date]]&lt;&gt;"","no","Yes")</f>
        <v>no</v>
      </c>
      <c r="T1286" s="80" t="str">
        <f ca="1">IF(All_2[[#This Row],[Length.of.Stay]]&gt;364,"Yes","no")</f>
        <v>no</v>
      </c>
      <c r="U1286" s="4">
        <v>39538</v>
      </c>
      <c r="V1286" s="80">
        <f ca="1">_xlfn.IFS(All_2[[#This Row],[M.O.Date]] = FALSE,TODAY()-All_2[[#This Row],[Filled]],All_2[[#This Row],[Extant]] = "no",All_2[[#This Row],[M.O.Date]] - All_2[[#This Row],[Filled]])</f>
        <v>241</v>
      </c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>
        <f t="shared" si="40"/>
        <v>2007</v>
      </c>
      <c r="AS1286" s="6">
        <f t="shared" si="41"/>
        <v>8</v>
      </c>
    </row>
    <row r="1287" spans="1:45">
      <c r="A1287" t="s">
        <v>1242</v>
      </c>
      <c r="B1287" t="s">
        <v>832</v>
      </c>
      <c r="C1287" s="1" t="s">
        <v>947</v>
      </c>
      <c r="E1287" s="97" t="s">
        <v>946</v>
      </c>
      <c r="F12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87" s="4">
        <v>39263</v>
      </c>
      <c r="H1287" s="4">
        <v>39296</v>
      </c>
      <c r="I1287" s="80">
        <f>All_2[[#This Row],[Filled]]-All_2[[#This Row],[Vacant]]</f>
        <v>33</v>
      </c>
      <c r="N1287" s="4"/>
      <c r="O1287" s="4"/>
      <c r="P1287" s="80"/>
      <c r="Q1287" s="80"/>
      <c r="R1287" s="80"/>
      <c r="S1287" s="80" t="str">
        <f>IF(All_2[[#This Row],[M.O.Date]]&lt;&gt;"","no","Yes")</f>
        <v>no</v>
      </c>
      <c r="T1287" s="80" t="str">
        <f ca="1">IF(All_2[[#This Row],[Length.of.Stay]]&gt;364,"Yes","no")</f>
        <v>Yes</v>
      </c>
      <c r="U1287" s="4">
        <v>39979</v>
      </c>
      <c r="V1287" s="80">
        <f ca="1">_xlfn.IFS(All_2[[#This Row],[M.O.Date]] = FALSE,TODAY()-All_2[[#This Row],[Filled]],All_2[[#This Row],[Extant]] = "no",All_2[[#This Row],[M.O.Date]] - All_2[[#This Row],[Filled]])</f>
        <v>683</v>
      </c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>
        <f t="shared" si="40"/>
        <v>2007</v>
      </c>
      <c r="AS1287" s="6">
        <f t="shared" si="41"/>
        <v>8</v>
      </c>
    </row>
    <row r="1288" spans="1:45">
      <c r="A1288" t="s">
        <v>1241</v>
      </c>
      <c r="B1288" t="s">
        <v>832</v>
      </c>
      <c r="C1288" s="1" t="s">
        <v>932</v>
      </c>
      <c r="E1288" s="97" t="s">
        <v>718</v>
      </c>
      <c r="F12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88" s="4">
        <v>39278</v>
      </c>
      <c r="H1288" s="4">
        <v>39295</v>
      </c>
      <c r="I1288" s="80">
        <f>All_2[[#This Row],[Filled]]-All_2[[#This Row],[Vacant]]</f>
        <v>17</v>
      </c>
      <c r="N1288" s="4"/>
      <c r="O1288" s="4"/>
      <c r="P1288" s="80"/>
      <c r="Q1288" s="80"/>
      <c r="R1288" s="80"/>
      <c r="S1288" s="80" t="str">
        <f>IF(All_2[[#This Row],[M.O.Date]]&lt;&gt;"","no","Yes")</f>
        <v>no</v>
      </c>
      <c r="T1288" s="80" t="str">
        <f ca="1">IF(All_2[[#This Row],[Length.of.Stay]]&gt;364,"Yes","no")</f>
        <v>Yes</v>
      </c>
      <c r="U1288" s="4">
        <v>40602</v>
      </c>
      <c r="V1288" s="80">
        <f ca="1">_xlfn.IFS(All_2[[#This Row],[M.O.Date]] = FALSE,TODAY()-All_2[[#This Row],[Filled]],All_2[[#This Row],[Extant]] = "no",All_2[[#This Row],[M.O.Date]] - All_2[[#This Row],[Filled]])</f>
        <v>1307</v>
      </c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>
        <f t="shared" si="40"/>
        <v>2007</v>
      </c>
      <c r="AS1288" s="6">
        <f t="shared" si="41"/>
        <v>8</v>
      </c>
    </row>
    <row r="1289" spans="1:45">
      <c r="A1289" t="s">
        <v>1240</v>
      </c>
      <c r="B1289" t="s">
        <v>993</v>
      </c>
      <c r="C1289" s="1">
        <v>202</v>
      </c>
      <c r="E1289" s="97" t="s">
        <v>144</v>
      </c>
      <c r="F12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89" s="4">
        <v>39263</v>
      </c>
      <c r="H1289" s="4">
        <v>39289</v>
      </c>
      <c r="I1289" s="80">
        <f>All_2[[#This Row],[Filled]]-All_2[[#This Row],[Vacant]]</f>
        <v>26</v>
      </c>
      <c r="J1289" t="s">
        <v>144</v>
      </c>
      <c r="M1289" s="89"/>
      <c r="N1289" s="4"/>
      <c r="O1289" s="4"/>
      <c r="P1289" s="80"/>
      <c r="Q1289" s="80"/>
      <c r="R1289" s="80"/>
      <c r="S1289" s="80" t="str">
        <f>IF(All_2[[#This Row],[M.O.Date]]&lt;&gt;"","no","Yes")</f>
        <v>no</v>
      </c>
      <c r="T1289" s="80" t="str">
        <f ca="1">IF(All_2[[#This Row],[Length.of.Stay]]&gt;364,"Yes","no")</f>
        <v>Yes</v>
      </c>
      <c r="U1289" s="4">
        <v>39691</v>
      </c>
      <c r="V1289" s="80">
        <f ca="1">_xlfn.IFS(All_2[[#This Row],[M.O.Date]] = FALSE,TODAY()-All_2[[#This Row],[Filled]],All_2[[#This Row],[Extant]] = "no",All_2[[#This Row],[M.O.Date]] - All_2[[#This Row],[Filled]])</f>
        <v>402</v>
      </c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>
        <f t="shared" si="40"/>
        <v>2007</v>
      </c>
      <c r="AS1289" s="6">
        <f t="shared" si="41"/>
        <v>7</v>
      </c>
    </row>
    <row r="1290" spans="1:45">
      <c r="A1290" t="s">
        <v>1239</v>
      </c>
      <c r="B1290" t="s">
        <v>830</v>
      </c>
      <c r="C1290" s="1">
        <v>404</v>
      </c>
      <c r="E1290" s="97" t="s">
        <v>144</v>
      </c>
      <c r="F12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90" s="4">
        <v>39202</v>
      </c>
      <c r="H1290" s="4">
        <v>39288</v>
      </c>
      <c r="I1290" s="80">
        <f>All_2[[#This Row],[Filled]]-All_2[[#This Row],[Vacant]]</f>
        <v>86</v>
      </c>
      <c r="J1290" t="s">
        <v>144</v>
      </c>
      <c r="N1290" s="4"/>
      <c r="O1290" s="4"/>
      <c r="P1290" s="80"/>
      <c r="Q1290" s="80"/>
      <c r="R1290" s="80"/>
      <c r="S1290" s="80" t="str">
        <f>IF(All_2[[#This Row],[M.O.Date]]&lt;&gt;"","no","Yes")</f>
        <v>no</v>
      </c>
      <c r="T1290" s="80" t="str">
        <f ca="1">IF(All_2[[#This Row],[Length.of.Stay]]&gt;364,"Yes","no")</f>
        <v>Yes</v>
      </c>
      <c r="U1290" s="4">
        <v>39844</v>
      </c>
      <c r="V1290" s="80">
        <f ca="1">_xlfn.IFS(All_2[[#This Row],[M.O.Date]] = FALSE,TODAY()-All_2[[#This Row],[Filled]],All_2[[#This Row],[Extant]] = "no",All_2[[#This Row],[M.O.Date]] - All_2[[#This Row],[Filled]])</f>
        <v>556</v>
      </c>
      <c r="W1290" t="s">
        <v>969</v>
      </c>
      <c r="X1290" s="6"/>
      <c r="Y1290" s="6">
        <v>1</v>
      </c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>
        <f t="shared" si="40"/>
        <v>2007</v>
      </c>
      <c r="AS1290" s="6">
        <f t="shared" si="41"/>
        <v>7</v>
      </c>
    </row>
    <row r="1291" spans="1:45">
      <c r="A1291" t="s">
        <v>1238</v>
      </c>
      <c r="B1291" t="s">
        <v>830</v>
      </c>
      <c r="C1291" s="1">
        <v>415</v>
      </c>
      <c r="E1291" s="97" t="s">
        <v>144</v>
      </c>
      <c r="F12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91" s="4">
        <v>39233</v>
      </c>
      <c r="H1291" s="4">
        <v>39283</v>
      </c>
      <c r="I1291" s="80">
        <f>All_2[[#This Row],[Filled]]-All_2[[#This Row],[Vacant]]</f>
        <v>50</v>
      </c>
      <c r="J1291" t="s">
        <v>144</v>
      </c>
      <c r="N1291" s="4"/>
      <c r="O1291" s="4"/>
      <c r="P1291" s="80"/>
      <c r="Q1291" s="80"/>
      <c r="R1291" s="80"/>
      <c r="S1291" s="80" t="str">
        <f>IF(All_2[[#This Row],[M.O.Date]]&lt;&gt;"","no","Yes")</f>
        <v>no</v>
      </c>
      <c r="T1291" s="80" t="str">
        <f ca="1">IF(All_2[[#This Row],[Length.of.Stay]]&gt;364,"Yes","no")</f>
        <v>no</v>
      </c>
      <c r="U1291" s="4">
        <v>39478</v>
      </c>
      <c r="V1291" s="80">
        <f ca="1">_xlfn.IFS(All_2[[#This Row],[M.O.Date]] = FALSE,TODAY()-All_2[[#This Row],[Filled]],All_2[[#This Row],[Extant]] = "no",All_2[[#This Row],[M.O.Date]] - All_2[[#This Row],[Filled]])</f>
        <v>195</v>
      </c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>
        <f t="shared" si="40"/>
        <v>2007</v>
      </c>
      <c r="AS1291" s="6">
        <f t="shared" si="41"/>
        <v>7</v>
      </c>
    </row>
    <row r="1292" spans="1:45">
      <c r="A1292" t="s">
        <v>1237</v>
      </c>
      <c r="B1292" t="s">
        <v>832</v>
      </c>
      <c r="C1292" s="1" t="s">
        <v>938</v>
      </c>
      <c r="E1292" s="97" t="s">
        <v>833</v>
      </c>
      <c r="F12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92" s="4">
        <v>39233</v>
      </c>
      <c r="H1292" s="4">
        <v>39265</v>
      </c>
      <c r="I1292" s="80">
        <f>All_2[[#This Row],[Filled]]-All_2[[#This Row],[Vacant]]</f>
        <v>32</v>
      </c>
      <c r="N1292" s="4"/>
      <c r="O1292" s="4"/>
      <c r="P1292" s="80"/>
      <c r="Q1292" s="80"/>
      <c r="R1292" s="80"/>
      <c r="S1292" s="80" t="str">
        <f>IF(All_2[[#This Row],[M.O.Date]]&lt;&gt;"","no","Yes")</f>
        <v>no</v>
      </c>
      <c r="T1292" s="80" t="str">
        <f ca="1">IF(All_2[[#This Row],[Length.of.Stay]]&gt;364,"Yes","no")</f>
        <v>Yes</v>
      </c>
      <c r="U1292" s="4">
        <v>40126</v>
      </c>
      <c r="V1292" s="80">
        <f ca="1">_xlfn.IFS(All_2[[#This Row],[M.O.Date]] = FALSE,TODAY()-All_2[[#This Row],[Filled]],All_2[[#This Row],[Extant]] = "no",All_2[[#This Row],[M.O.Date]] - All_2[[#This Row],[Filled]])</f>
        <v>861</v>
      </c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>
        <f t="shared" si="40"/>
        <v>2007</v>
      </c>
      <c r="AS1292" s="6">
        <f t="shared" si="41"/>
        <v>7</v>
      </c>
    </row>
    <row r="1293" spans="1:45">
      <c r="A1293" t="s">
        <v>1236</v>
      </c>
      <c r="B1293" t="s">
        <v>26</v>
      </c>
      <c r="C1293" s="1">
        <v>310</v>
      </c>
      <c r="E1293" s="97" t="s">
        <v>966</v>
      </c>
      <c r="F12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93" s="4">
        <v>39156</v>
      </c>
      <c r="H1293" s="4">
        <v>39234</v>
      </c>
      <c r="I1293" s="80">
        <f>All_2[[#This Row],[Filled]]-All_2[[#This Row],[Vacant]]</f>
        <v>78</v>
      </c>
      <c r="J1293" t="s">
        <v>144</v>
      </c>
      <c r="P1293" s="80"/>
      <c r="Q1293" s="80"/>
      <c r="R1293" s="80"/>
      <c r="S1293" s="80" t="str">
        <f>IF(All_2[[#This Row],[M.O.Date]]&lt;&gt;"","no","Yes")</f>
        <v>no</v>
      </c>
      <c r="T1293" s="80" t="str">
        <f ca="1">IF(All_2[[#This Row],[Length.of.Stay]]&gt;364,"Yes","no")</f>
        <v>Yes</v>
      </c>
      <c r="U1293" s="4">
        <v>40663</v>
      </c>
      <c r="V1293" s="80">
        <f ca="1">_xlfn.IFS(All_2[[#This Row],[M.O.Date]] = FALSE,TODAY()-All_2[[#This Row],[Filled]],All_2[[#This Row],[Extant]] = "no",All_2[[#This Row],[M.O.Date]] - All_2[[#This Row],[Filled]])</f>
        <v>1429</v>
      </c>
      <c r="W1293" t="s">
        <v>980</v>
      </c>
      <c r="X1293" s="6"/>
      <c r="Y1293" s="6"/>
      <c r="Z1293" s="6"/>
      <c r="AA1293" s="6"/>
      <c r="AB1293" s="6"/>
      <c r="AC1293" s="6"/>
      <c r="AD1293" s="6"/>
      <c r="AE1293" s="6"/>
      <c r="AF1293" s="6">
        <v>1</v>
      </c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>
        <f t="shared" si="40"/>
        <v>2007</v>
      </c>
      <c r="AS1293" s="6">
        <f t="shared" si="41"/>
        <v>6</v>
      </c>
    </row>
    <row r="1294" spans="1:45">
      <c r="A1294" t="s">
        <v>1235</v>
      </c>
      <c r="B1294" t="s">
        <v>830</v>
      </c>
      <c r="C1294" s="1">
        <v>306</v>
      </c>
      <c r="E1294" s="97" t="s">
        <v>144</v>
      </c>
      <c r="F12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94" s="4">
        <v>39128</v>
      </c>
      <c r="H1294" s="4">
        <v>39227</v>
      </c>
      <c r="I1294" s="80">
        <f>All_2[[#This Row],[Filled]]-All_2[[#This Row],[Vacant]]</f>
        <v>99</v>
      </c>
      <c r="J1294" t="s">
        <v>144</v>
      </c>
      <c r="N1294" s="4"/>
      <c r="O1294" s="4"/>
      <c r="P1294" s="80"/>
      <c r="Q1294" s="80"/>
      <c r="R1294" s="80"/>
      <c r="S1294" s="80" t="str">
        <f>IF(All_2[[#This Row],[M.O.Date]]&lt;&gt;"","no","Yes")</f>
        <v>no</v>
      </c>
      <c r="T1294" s="80" t="str">
        <f ca="1">IF(All_2[[#This Row],[Length.of.Stay]]&gt;364,"Yes","no")</f>
        <v>Yes</v>
      </c>
      <c r="U1294" s="4">
        <v>40209</v>
      </c>
      <c r="V1294" s="80">
        <f ca="1">_xlfn.IFS(All_2[[#This Row],[M.O.Date]] = FALSE,TODAY()-All_2[[#This Row],[Filled]],All_2[[#This Row],[Extant]] = "no",All_2[[#This Row],[M.O.Date]] - All_2[[#This Row],[Filled]])</f>
        <v>982</v>
      </c>
      <c r="W1294" t="s">
        <v>969</v>
      </c>
      <c r="X1294" s="6"/>
      <c r="Y1294" s="6">
        <v>1</v>
      </c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>
        <f t="shared" si="40"/>
        <v>2007</v>
      </c>
      <c r="AS1294" s="6">
        <f t="shared" si="41"/>
        <v>5</v>
      </c>
    </row>
    <row r="1295" spans="1:45">
      <c r="A1295" t="s">
        <v>1234</v>
      </c>
      <c r="B1295" t="s">
        <v>830</v>
      </c>
      <c r="C1295" s="1">
        <v>313</v>
      </c>
      <c r="E1295" s="97" t="s">
        <v>144</v>
      </c>
      <c r="F12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95" s="4">
        <v>39172</v>
      </c>
      <c r="H1295" s="4">
        <v>39227</v>
      </c>
      <c r="I1295" s="80">
        <f>All_2[[#This Row],[Filled]]-All_2[[#This Row],[Vacant]]</f>
        <v>55</v>
      </c>
      <c r="J1295" t="s">
        <v>144</v>
      </c>
      <c r="N1295" s="4"/>
      <c r="O1295" s="4"/>
      <c r="P1295" s="80"/>
      <c r="Q1295" s="80"/>
      <c r="R1295" s="80"/>
      <c r="S1295" s="80" t="str">
        <f>IF(All_2[[#This Row],[M.O.Date]]&lt;&gt;"","no","Yes")</f>
        <v>no</v>
      </c>
      <c r="T1295" s="80" t="str">
        <f ca="1">IF(All_2[[#This Row],[Length.of.Stay]]&gt;364,"Yes","no")</f>
        <v>Yes</v>
      </c>
      <c r="U1295" s="4">
        <v>39599</v>
      </c>
      <c r="V1295" s="80">
        <f ca="1">_xlfn.IFS(All_2[[#This Row],[M.O.Date]] = FALSE,TODAY()-All_2[[#This Row],[Filled]],All_2[[#This Row],[Extant]] = "no",All_2[[#This Row],[M.O.Date]] - All_2[[#This Row],[Filled]])</f>
        <v>372</v>
      </c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>
        <f t="shared" si="40"/>
        <v>2007</v>
      </c>
      <c r="AS1295" s="6">
        <f t="shared" si="41"/>
        <v>5</v>
      </c>
    </row>
    <row r="1296" spans="1:45">
      <c r="A1296" t="s">
        <v>1233</v>
      </c>
      <c r="B1296" t="s">
        <v>830</v>
      </c>
      <c r="C1296" s="1">
        <v>304</v>
      </c>
      <c r="E1296" s="97" t="s">
        <v>144</v>
      </c>
      <c r="F12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296" s="4">
        <v>39141</v>
      </c>
      <c r="H1296" s="4">
        <v>39227</v>
      </c>
      <c r="I1296" s="80">
        <f>All_2[[#This Row],[Filled]]-All_2[[#This Row],[Vacant]]</f>
        <v>86</v>
      </c>
      <c r="J1296" t="s">
        <v>144</v>
      </c>
      <c r="N1296" s="4"/>
      <c r="O1296" s="4"/>
      <c r="P1296" s="80"/>
      <c r="Q1296" s="80"/>
      <c r="R1296" s="80"/>
      <c r="S1296" s="80" t="str">
        <f>IF(All_2[[#This Row],[M.O.Date]]&lt;&gt;"","no","Yes")</f>
        <v>no</v>
      </c>
      <c r="T1296" s="80" t="str">
        <f ca="1">IF(All_2[[#This Row],[Length.of.Stay]]&gt;364,"Yes","no")</f>
        <v>no</v>
      </c>
      <c r="U1296" s="4">
        <v>39325</v>
      </c>
      <c r="V1296" s="80">
        <f ca="1">_xlfn.IFS(All_2[[#This Row],[M.O.Date]] = FALSE,TODAY()-All_2[[#This Row],[Filled]],All_2[[#This Row],[Extant]] = "no",All_2[[#This Row],[M.O.Date]] - All_2[[#This Row],[Filled]])</f>
        <v>98</v>
      </c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>
        <f t="shared" si="40"/>
        <v>2007</v>
      </c>
      <c r="AS1296" s="6">
        <f t="shared" si="41"/>
        <v>5</v>
      </c>
    </row>
    <row r="1297" spans="1:45">
      <c r="A1297" t="s">
        <v>1232</v>
      </c>
      <c r="B1297" t="s">
        <v>26</v>
      </c>
      <c r="C1297" s="1">
        <v>114</v>
      </c>
      <c r="E1297" s="97" t="s">
        <v>966</v>
      </c>
      <c r="F12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97" s="4">
        <v>39141</v>
      </c>
      <c r="H1297" s="4">
        <v>39226</v>
      </c>
      <c r="I1297" s="80">
        <f>All_2[[#This Row],[Filled]]-All_2[[#This Row],[Vacant]]</f>
        <v>85</v>
      </c>
      <c r="J1297" t="s">
        <v>144</v>
      </c>
      <c r="P1297" s="80"/>
      <c r="Q1297" s="80"/>
      <c r="R1297" s="80"/>
      <c r="S1297" s="80" t="str">
        <f>IF(All_2[[#This Row],[M.O.Date]]&lt;&gt;"","no","Yes")</f>
        <v>no</v>
      </c>
      <c r="T1297" s="80" t="str">
        <f ca="1">IF(All_2[[#This Row],[Length.of.Stay]]&gt;364,"Yes","no")</f>
        <v>Yes</v>
      </c>
      <c r="U1297" s="4">
        <v>39660</v>
      </c>
      <c r="V1297" s="80">
        <f ca="1">_xlfn.IFS(All_2[[#This Row],[M.O.Date]] = FALSE,TODAY()-All_2[[#This Row],[Filled]],All_2[[#This Row],[Extant]] = "no",All_2[[#This Row],[M.O.Date]] - All_2[[#This Row],[Filled]])</f>
        <v>434</v>
      </c>
      <c r="W1297" t="s">
        <v>980</v>
      </c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>
        <f t="shared" si="40"/>
        <v>2007</v>
      </c>
      <c r="AS1297" s="6">
        <f t="shared" si="41"/>
        <v>5</v>
      </c>
    </row>
    <row r="1298" spans="1:45">
      <c r="A1298" t="s">
        <v>1231</v>
      </c>
      <c r="B1298" t="s">
        <v>26</v>
      </c>
      <c r="C1298" s="1">
        <v>305</v>
      </c>
      <c r="E1298" s="97" t="s">
        <v>966</v>
      </c>
      <c r="F12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298" s="4">
        <v>39172</v>
      </c>
      <c r="H1298" s="4">
        <v>39226</v>
      </c>
      <c r="I1298" s="80">
        <f>All_2[[#This Row],[Filled]]-All_2[[#This Row],[Vacant]]</f>
        <v>54</v>
      </c>
      <c r="J1298" t="s">
        <v>144</v>
      </c>
      <c r="P1298" s="80"/>
      <c r="Q1298" s="80"/>
      <c r="R1298" s="80"/>
      <c r="S1298" s="80" t="str">
        <f>IF(All_2[[#This Row],[M.O.Date]]&lt;&gt;"","no","Yes")</f>
        <v>no</v>
      </c>
      <c r="T1298" s="80" t="str">
        <f ca="1">IF(All_2[[#This Row],[Length.of.Stay]]&gt;364,"Yes","no")</f>
        <v>Yes</v>
      </c>
      <c r="U1298" s="4">
        <v>39725</v>
      </c>
      <c r="V1298" s="80">
        <f ca="1">_xlfn.IFS(All_2[[#This Row],[M.O.Date]] = FALSE,TODAY()-All_2[[#This Row],[Filled]],All_2[[#This Row],[Extant]] = "no",All_2[[#This Row],[M.O.Date]] - All_2[[#This Row],[Filled]])</f>
        <v>499</v>
      </c>
      <c r="W1298" t="s">
        <v>53</v>
      </c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>
        <f t="shared" si="40"/>
        <v>2007</v>
      </c>
      <c r="AS1298" s="6">
        <f t="shared" si="41"/>
        <v>5</v>
      </c>
    </row>
    <row r="1299" spans="1:45">
      <c r="A1299" t="s">
        <v>1230</v>
      </c>
      <c r="B1299" t="s">
        <v>832</v>
      </c>
      <c r="C1299" s="1" t="s">
        <v>930</v>
      </c>
      <c r="E1299" s="97" t="s">
        <v>833</v>
      </c>
      <c r="F12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299" s="4">
        <v>39153</v>
      </c>
      <c r="H1299" s="4">
        <v>39217</v>
      </c>
      <c r="I1299" s="80">
        <f>All_2[[#This Row],[Filled]]-All_2[[#This Row],[Vacant]]</f>
        <v>64</v>
      </c>
      <c r="N1299" s="4"/>
      <c r="O1299" s="4"/>
      <c r="P1299" s="80"/>
      <c r="Q1299" s="80"/>
      <c r="R1299" s="80"/>
      <c r="S1299" s="80" t="str">
        <f>IF(All_2[[#This Row],[M.O.Date]]&lt;&gt;"","no","Yes")</f>
        <v>no</v>
      </c>
      <c r="T1299" s="80" t="str">
        <f ca="1">IF(All_2[[#This Row],[Length.of.Stay]]&gt;364,"Yes","no")</f>
        <v>no</v>
      </c>
      <c r="U1299" s="4">
        <v>39526</v>
      </c>
      <c r="V1299" s="80">
        <f ca="1">_xlfn.IFS(All_2[[#This Row],[M.O.Date]] = FALSE,TODAY()-All_2[[#This Row],[Filled]],All_2[[#This Row],[Extant]] = "no",All_2[[#This Row],[M.O.Date]] - All_2[[#This Row],[Filled]])</f>
        <v>309</v>
      </c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>
        <f t="shared" si="40"/>
        <v>2007</v>
      </c>
      <c r="AS1299" s="6">
        <f t="shared" si="41"/>
        <v>5</v>
      </c>
    </row>
    <row r="1300" spans="1:45">
      <c r="A1300" t="s">
        <v>1229</v>
      </c>
      <c r="B1300" t="s">
        <v>37</v>
      </c>
      <c r="C1300" s="1">
        <v>202</v>
      </c>
      <c r="D1300" s="1">
        <v>3210</v>
      </c>
      <c r="E1300" s="97" t="s">
        <v>695</v>
      </c>
      <c r="F13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300" s="4">
        <v>39203</v>
      </c>
      <c r="I1300" s="80"/>
      <c r="J1300" t="s">
        <v>144</v>
      </c>
      <c r="K1300" s="89"/>
      <c r="L1300" s="89"/>
      <c r="N1300" s="89"/>
      <c r="O1300" s="89"/>
      <c r="P1300" s="80"/>
      <c r="Q1300" s="80"/>
      <c r="R1300" s="80"/>
      <c r="S1300" s="80" t="s">
        <v>348</v>
      </c>
      <c r="T1300" s="80"/>
      <c r="V1300" s="80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>
        <f t="shared" si="40"/>
        <v>2007</v>
      </c>
      <c r="AS1300" s="6">
        <f t="shared" si="41"/>
        <v>5</v>
      </c>
    </row>
    <row r="1301" spans="1:45">
      <c r="A1301" t="s">
        <v>1228</v>
      </c>
      <c r="B1301" t="s">
        <v>830</v>
      </c>
      <c r="C1301" s="1">
        <v>314</v>
      </c>
      <c r="E1301" s="97" t="s">
        <v>144</v>
      </c>
      <c r="F13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01" s="4">
        <v>39160</v>
      </c>
      <c r="H1301" s="4">
        <v>39203</v>
      </c>
      <c r="I1301" s="80">
        <f>All_2[[#This Row],[Filled]]-All_2[[#This Row],[Vacant]]</f>
        <v>43</v>
      </c>
      <c r="J1301" t="s">
        <v>144</v>
      </c>
      <c r="N1301" s="4"/>
      <c r="O1301" s="4"/>
      <c r="P1301" s="80"/>
      <c r="Q1301" s="80"/>
      <c r="R1301" s="80"/>
      <c r="S1301" s="80" t="str">
        <f>IF(All_2[[#This Row],[M.O.Date]]&lt;&gt;"","no","Yes")</f>
        <v>no</v>
      </c>
      <c r="T1301" s="80" t="str">
        <f ca="1">IF(All_2[[#This Row],[Length.of.Stay]]&gt;364,"Yes","no")</f>
        <v>Yes</v>
      </c>
      <c r="U1301" s="4">
        <v>39691</v>
      </c>
      <c r="V1301" s="80">
        <f ca="1">_xlfn.IFS(All_2[[#This Row],[M.O.Date]] = FALSE,TODAY()-All_2[[#This Row],[Filled]],All_2[[#This Row],[Extant]] = "no",All_2[[#This Row],[M.O.Date]] - All_2[[#This Row],[Filled]])</f>
        <v>488</v>
      </c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>
        <f t="shared" si="40"/>
        <v>2007</v>
      </c>
      <c r="AS1301" s="6">
        <f t="shared" si="41"/>
        <v>5</v>
      </c>
    </row>
    <row r="1302" spans="1:45">
      <c r="A1302" t="s">
        <v>1227</v>
      </c>
      <c r="B1302" t="s">
        <v>26</v>
      </c>
      <c r="C1302" s="1">
        <v>322</v>
      </c>
      <c r="E1302" s="97" t="s">
        <v>966</v>
      </c>
      <c r="F13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02" s="4">
        <v>39128</v>
      </c>
      <c r="H1302" s="4">
        <v>39196</v>
      </c>
      <c r="I1302" s="80">
        <f>All_2[[#This Row],[Filled]]-All_2[[#This Row],[Vacant]]</f>
        <v>68</v>
      </c>
      <c r="J1302" t="s">
        <v>144</v>
      </c>
      <c r="P1302" s="80"/>
      <c r="Q1302" s="80"/>
      <c r="R1302" s="80"/>
      <c r="S1302" s="80" t="str">
        <f>IF(All_2[[#This Row],[M.O.Date]]&lt;&gt;"","no","Yes")</f>
        <v>no</v>
      </c>
      <c r="T1302" s="80" t="str">
        <f ca="1">IF(All_2[[#This Row],[Length.of.Stay]]&gt;364,"Yes","no")</f>
        <v>Yes</v>
      </c>
      <c r="U1302" s="4">
        <v>40663</v>
      </c>
      <c r="V1302" s="80">
        <f ca="1">_xlfn.IFS(All_2[[#This Row],[M.O.Date]] = FALSE,TODAY()-All_2[[#This Row],[Filled]],All_2[[#This Row],[Extant]] = "no",All_2[[#This Row],[M.O.Date]] - All_2[[#This Row],[Filled]])</f>
        <v>1467</v>
      </c>
      <c r="W1302" t="s">
        <v>971</v>
      </c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>
        <f t="shared" si="40"/>
        <v>2007</v>
      </c>
      <c r="AS1302" s="6">
        <f t="shared" si="41"/>
        <v>4</v>
      </c>
    </row>
    <row r="1303" spans="1:45">
      <c r="A1303" t="s">
        <v>1226</v>
      </c>
      <c r="B1303" t="s">
        <v>26</v>
      </c>
      <c r="C1303" s="1">
        <v>301</v>
      </c>
      <c r="E1303" s="97" t="s">
        <v>966</v>
      </c>
      <c r="F13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03" s="4">
        <v>39141</v>
      </c>
      <c r="H1303" s="4">
        <v>39196</v>
      </c>
      <c r="I1303" s="80">
        <f>All_2[[#This Row],[Filled]]-All_2[[#This Row],[Vacant]]</f>
        <v>55</v>
      </c>
      <c r="J1303" t="s">
        <v>144</v>
      </c>
      <c r="P1303" s="80"/>
      <c r="Q1303" s="80"/>
      <c r="R1303" s="80"/>
      <c r="S1303" s="80" t="str">
        <f>IF(All_2[[#This Row],[M.O.Date]]&lt;&gt;"","no","Yes")</f>
        <v>no</v>
      </c>
      <c r="T1303" s="80" t="str">
        <f ca="1">IF(All_2[[#This Row],[Length.of.Stay]]&gt;364,"Yes","no")</f>
        <v>Yes</v>
      </c>
      <c r="U1303" s="4">
        <v>39824</v>
      </c>
      <c r="V1303" s="80">
        <f ca="1">_xlfn.IFS(All_2[[#This Row],[M.O.Date]] = FALSE,TODAY()-All_2[[#This Row],[Filled]],All_2[[#This Row],[Extant]] = "no",All_2[[#This Row],[M.O.Date]] - All_2[[#This Row],[Filled]])</f>
        <v>628</v>
      </c>
      <c r="W1303" t="s">
        <v>971</v>
      </c>
      <c r="X1303" s="6"/>
      <c r="Y1303" s="6">
        <v>1</v>
      </c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>
        <f t="shared" si="40"/>
        <v>2007</v>
      </c>
      <c r="AS1303" s="6">
        <f t="shared" si="41"/>
        <v>4</v>
      </c>
    </row>
    <row r="1304" spans="1:45">
      <c r="A1304" t="s">
        <v>1225</v>
      </c>
      <c r="B1304" t="s">
        <v>26</v>
      </c>
      <c r="C1304" s="1">
        <v>112</v>
      </c>
      <c r="E1304" s="97" t="s">
        <v>966</v>
      </c>
      <c r="F13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04" s="4">
        <v>39055</v>
      </c>
      <c r="H1304" s="4">
        <v>39171</v>
      </c>
      <c r="I1304" s="80">
        <f>All_2[[#This Row],[Filled]]-All_2[[#This Row],[Vacant]]</f>
        <v>116</v>
      </c>
      <c r="J1304" t="s">
        <v>144</v>
      </c>
      <c r="P1304" s="80"/>
      <c r="Q1304" s="80"/>
      <c r="R1304" s="80"/>
      <c r="S1304" s="80" t="str">
        <f>IF(All_2[[#This Row],[M.O.Date]]&lt;&gt;"","no","Yes")</f>
        <v>no</v>
      </c>
      <c r="T1304" s="80" t="str">
        <f ca="1">IF(All_2[[#This Row],[Length.of.Stay]]&gt;364,"Yes","no")</f>
        <v>Yes</v>
      </c>
      <c r="U1304" s="4">
        <v>40086</v>
      </c>
      <c r="V1304" s="80">
        <f ca="1">_xlfn.IFS(All_2[[#This Row],[M.O.Date]] = FALSE,TODAY()-All_2[[#This Row],[Filled]],All_2[[#This Row],[Extant]] = "no",All_2[[#This Row],[M.O.Date]] - All_2[[#This Row],[Filled]])</f>
        <v>915</v>
      </c>
      <c r="W1304" t="s">
        <v>980</v>
      </c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>
        <f t="shared" si="40"/>
        <v>2007</v>
      </c>
      <c r="AS1304" s="6">
        <f t="shared" si="41"/>
        <v>3</v>
      </c>
    </row>
    <row r="1305" spans="1:45">
      <c r="A1305" t="s">
        <v>1224</v>
      </c>
      <c r="B1305" t="s">
        <v>26</v>
      </c>
      <c r="C1305" s="1">
        <v>316</v>
      </c>
      <c r="E1305" s="97" t="s">
        <v>966</v>
      </c>
      <c r="F13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05" s="4">
        <v>39082</v>
      </c>
      <c r="H1305" s="4">
        <v>39171</v>
      </c>
      <c r="I1305" s="80">
        <f>All_2[[#This Row],[Filled]]-All_2[[#This Row],[Vacant]]</f>
        <v>89</v>
      </c>
      <c r="J1305" t="s">
        <v>144</v>
      </c>
      <c r="P1305" s="80"/>
      <c r="Q1305" s="80"/>
      <c r="R1305" s="80"/>
      <c r="S1305" s="80" t="str">
        <f>IF(All_2[[#This Row],[M.O.Date]]&lt;&gt;"","no","Yes")</f>
        <v>no</v>
      </c>
      <c r="T1305" s="80" t="str">
        <f ca="1">IF(All_2[[#This Row],[Length.of.Stay]]&gt;364,"Yes","no")</f>
        <v>Yes</v>
      </c>
      <c r="U1305" s="4">
        <v>39629</v>
      </c>
      <c r="V1305" s="80">
        <f ca="1">_xlfn.IFS(All_2[[#This Row],[M.O.Date]] = FALSE,TODAY()-All_2[[#This Row],[Filled]],All_2[[#This Row],[Extant]] = "no",All_2[[#This Row],[M.O.Date]] - All_2[[#This Row],[Filled]])</f>
        <v>458</v>
      </c>
      <c r="W1305" t="s">
        <v>971</v>
      </c>
      <c r="X1305" s="6"/>
      <c r="Y1305" s="6">
        <v>1</v>
      </c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>
        <f t="shared" si="40"/>
        <v>2007</v>
      </c>
      <c r="AS1305" s="6">
        <f t="shared" si="41"/>
        <v>3</v>
      </c>
    </row>
    <row r="1306" spans="1:45">
      <c r="A1306" t="s">
        <v>1223</v>
      </c>
      <c r="B1306" t="s">
        <v>821</v>
      </c>
      <c r="C1306" s="1">
        <v>1505</v>
      </c>
      <c r="E1306" s="97" t="s">
        <v>833</v>
      </c>
      <c r="F13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06" s="4"/>
      <c r="H1306" s="4">
        <v>39160</v>
      </c>
      <c r="I1306" s="80"/>
      <c r="N1306" s="4"/>
      <c r="O1306" s="4"/>
      <c r="P1306" s="80"/>
      <c r="Q1306" s="80"/>
      <c r="R1306" s="80"/>
      <c r="S1306" s="80" t="str">
        <f>IF(All_2[[#This Row],[M.O.Date]]&lt;&gt;"","no","Yes")</f>
        <v>no</v>
      </c>
      <c r="T1306" s="80" t="str">
        <f ca="1">IF(All_2[[#This Row],[Length.of.Stay]]&gt;364,"Yes","no")</f>
        <v>Yes</v>
      </c>
      <c r="U1306" s="4">
        <v>40729</v>
      </c>
      <c r="V1306" s="80">
        <f ca="1">_xlfn.IFS(All_2[[#This Row],[M.O.Date]] = FALSE,TODAY()-All_2[[#This Row],[Filled]],All_2[[#This Row],[Extant]] = "no",All_2[[#This Row],[M.O.Date]] - All_2[[#This Row],[Filled]])</f>
        <v>1569</v>
      </c>
      <c r="W1306" t="s">
        <v>971</v>
      </c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>
        <f t="shared" si="40"/>
        <v>2007</v>
      </c>
      <c r="AS1306" s="6">
        <f t="shared" si="41"/>
        <v>3</v>
      </c>
    </row>
    <row r="1307" spans="1:45">
      <c r="A1307" t="s">
        <v>1222</v>
      </c>
      <c r="B1307" t="s">
        <v>26</v>
      </c>
      <c r="C1307" s="1">
        <v>218</v>
      </c>
      <c r="E1307" s="97" t="s">
        <v>966</v>
      </c>
      <c r="F13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07" s="4">
        <v>39051</v>
      </c>
      <c r="H1307" s="4">
        <v>39156</v>
      </c>
      <c r="I1307" s="80">
        <f>All_2[[#This Row],[Filled]]-All_2[[#This Row],[Vacant]]</f>
        <v>105</v>
      </c>
      <c r="J1307" t="s">
        <v>144</v>
      </c>
      <c r="P1307" s="80"/>
      <c r="Q1307" s="80"/>
      <c r="R1307" s="80"/>
      <c r="S1307" s="80" t="str">
        <f>IF(All_2[[#This Row],[M.O.Date]]&lt;&gt;"","no","Yes")</f>
        <v>no</v>
      </c>
      <c r="T1307" s="80" t="str">
        <f ca="1">IF(All_2[[#This Row],[Length.of.Stay]]&gt;364,"Yes","no")</f>
        <v>Yes</v>
      </c>
      <c r="U1307" s="4">
        <v>40663</v>
      </c>
      <c r="V1307" s="80">
        <f ca="1">_xlfn.IFS(All_2[[#This Row],[M.O.Date]] = FALSE,TODAY()-All_2[[#This Row],[Filled]],All_2[[#This Row],[Extant]] = "no",All_2[[#This Row],[M.O.Date]] - All_2[[#This Row],[Filled]])</f>
        <v>1507</v>
      </c>
      <c r="W1307" t="s">
        <v>980</v>
      </c>
      <c r="X1307" s="6"/>
      <c r="Y1307" s="6"/>
      <c r="Z1307" s="6"/>
      <c r="AA1307" s="6"/>
      <c r="AB1307" s="6"/>
      <c r="AC1307" s="6"/>
      <c r="AD1307" s="6"/>
      <c r="AE1307" s="6"/>
      <c r="AF1307" s="6">
        <v>1</v>
      </c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>
        <f t="shared" si="40"/>
        <v>2007</v>
      </c>
      <c r="AS1307" s="6">
        <f t="shared" si="41"/>
        <v>3</v>
      </c>
    </row>
    <row r="1308" spans="1:45">
      <c r="A1308" t="s">
        <v>1221</v>
      </c>
      <c r="B1308" t="s">
        <v>832</v>
      </c>
      <c r="C1308" s="1" t="s">
        <v>934</v>
      </c>
      <c r="E1308" s="97" t="s">
        <v>718</v>
      </c>
      <c r="F13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08" s="4">
        <v>39091</v>
      </c>
      <c r="H1308" s="4">
        <v>39156</v>
      </c>
      <c r="I1308" s="80">
        <f>All_2[[#This Row],[Filled]]-All_2[[#This Row],[Vacant]]</f>
        <v>65</v>
      </c>
      <c r="N1308" s="4"/>
      <c r="O1308" s="4"/>
      <c r="P1308" s="80"/>
      <c r="Q1308" s="80"/>
      <c r="R1308" s="80"/>
      <c r="S1308" s="80" t="str">
        <f>IF(All_2[[#This Row],[M.O.Date]]&lt;&gt;"","no","Yes")</f>
        <v>no</v>
      </c>
      <c r="T1308" s="80" t="str">
        <f ca="1">IF(All_2[[#This Row],[Length.of.Stay]]&gt;364,"Yes","no")</f>
        <v>Yes</v>
      </c>
      <c r="U1308" s="4">
        <v>39987</v>
      </c>
      <c r="V1308" s="80">
        <f ca="1">_xlfn.IFS(All_2[[#This Row],[M.O.Date]] = FALSE,TODAY()-All_2[[#This Row],[Filled]],All_2[[#This Row],[Extant]] = "no",All_2[[#This Row],[M.O.Date]] - All_2[[#This Row],[Filled]])</f>
        <v>831</v>
      </c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>
        <f t="shared" si="40"/>
        <v>2007</v>
      </c>
      <c r="AS1308" s="6">
        <f t="shared" si="41"/>
        <v>3</v>
      </c>
    </row>
    <row r="1309" spans="1:45">
      <c r="A1309" t="s">
        <v>1220</v>
      </c>
      <c r="B1309" t="s">
        <v>1151</v>
      </c>
      <c r="C1309" s="1">
        <v>111</v>
      </c>
      <c r="E1309" s="97" t="s">
        <v>833</v>
      </c>
      <c r="F1309" s="80" t="s">
        <v>1150</v>
      </c>
      <c r="G1309" s="4"/>
      <c r="H1309" s="4">
        <v>39147</v>
      </c>
      <c r="I1309" s="80"/>
      <c r="J1309" t="s">
        <v>144</v>
      </c>
      <c r="P1309" s="80"/>
      <c r="Q1309" s="80"/>
      <c r="R1309" s="80"/>
      <c r="S1309" s="80" t="str">
        <f>IF(All_2[[#This Row],[M.O.Date]]&lt;&gt;"","no","Yes")</f>
        <v>no</v>
      </c>
      <c r="T1309" s="80" t="str">
        <f ca="1">IF(All_2[[#This Row],[Length.of.Stay]]&gt;364,"Yes","no")</f>
        <v>Yes</v>
      </c>
      <c r="U1309" s="4">
        <v>39691</v>
      </c>
      <c r="V1309" s="80">
        <f ca="1">_xlfn.IFS(All_2[[#This Row],[M.O.Date]] = FALSE,TODAY()-All_2[[#This Row],[Filled]],All_2[[#This Row],[Extant]] = "no",All_2[[#This Row],[M.O.Date]] - All_2[[#This Row],[Filled]])</f>
        <v>544</v>
      </c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>
        <f t="shared" si="40"/>
        <v>2007</v>
      </c>
      <c r="AS1309" s="6">
        <f t="shared" si="41"/>
        <v>3</v>
      </c>
    </row>
    <row r="1310" spans="1:45">
      <c r="A1310" t="s">
        <v>1219</v>
      </c>
      <c r="B1310" t="s">
        <v>1151</v>
      </c>
      <c r="C1310" s="1">
        <v>116</v>
      </c>
      <c r="E1310" s="97" t="s">
        <v>718</v>
      </c>
      <c r="F1310" s="80" t="s">
        <v>1150</v>
      </c>
      <c r="G1310" s="4"/>
      <c r="H1310" s="4">
        <v>39142</v>
      </c>
      <c r="I1310" s="80"/>
      <c r="J1310" t="s">
        <v>144</v>
      </c>
      <c r="P1310" s="80"/>
      <c r="Q1310" s="80"/>
      <c r="R1310" s="80"/>
      <c r="S1310" s="80" t="str">
        <f>IF(All_2[[#This Row],[M.O.Date]]&lt;&gt;"","no","Yes")</f>
        <v>no</v>
      </c>
      <c r="T1310" s="80" t="str">
        <f ca="1">IF(All_2[[#This Row],[Length.of.Stay]]&gt;364,"Yes","no")</f>
        <v>Yes</v>
      </c>
      <c r="U1310" s="4">
        <v>39721</v>
      </c>
      <c r="V1310" s="80">
        <f ca="1">_xlfn.IFS(All_2[[#This Row],[M.O.Date]] = FALSE,TODAY()-All_2[[#This Row],[Filled]],All_2[[#This Row],[Extant]] = "no",All_2[[#This Row],[M.O.Date]] - All_2[[#This Row],[Filled]])</f>
        <v>579</v>
      </c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>
        <f t="shared" si="40"/>
        <v>2007</v>
      </c>
      <c r="AS1310" s="6">
        <f t="shared" si="41"/>
        <v>3</v>
      </c>
    </row>
    <row r="1311" spans="1:45">
      <c r="A1311" t="s">
        <v>1218</v>
      </c>
      <c r="B1311" t="s">
        <v>1151</v>
      </c>
      <c r="C1311" s="1">
        <v>110</v>
      </c>
      <c r="E1311" s="97" t="s">
        <v>718</v>
      </c>
      <c r="F1311" s="80" t="s">
        <v>1150</v>
      </c>
      <c r="G1311" s="4"/>
      <c r="H1311" s="4">
        <v>39141</v>
      </c>
      <c r="I1311" s="80"/>
      <c r="J1311" t="s">
        <v>144</v>
      </c>
      <c r="P1311" s="80"/>
      <c r="Q1311" s="80"/>
      <c r="R1311" s="80"/>
      <c r="S1311" s="80" t="str">
        <f>IF(All_2[[#This Row],[M.O.Date]]&lt;&gt;"","no","Yes")</f>
        <v>no</v>
      </c>
      <c r="T1311" s="80" t="str">
        <f ca="1">IF(All_2[[#This Row],[Length.of.Stay]]&gt;364,"Yes","no")</f>
        <v>Yes</v>
      </c>
      <c r="U1311" s="4">
        <v>40086</v>
      </c>
      <c r="V1311" s="80">
        <f ca="1">_xlfn.IFS(All_2[[#This Row],[M.O.Date]] = FALSE,TODAY()-All_2[[#This Row],[Filled]],All_2[[#This Row],[Extant]] = "no",All_2[[#This Row],[M.O.Date]] - All_2[[#This Row],[Filled]])</f>
        <v>945</v>
      </c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>
        <f t="shared" si="40"/>
        <v>2007</v>
      </c>
      <c r="AS1311" s="6">
        <f t="shared" si="41"/>
        <v>2</v>
      </c>
    </row>
    <row r="1312" spans="1:45">
      <c r="A1312" t="s">
        <v>1217</v>
      </c>
      <c r="B1312" t="s">
        <v>26</v>
      </c>
      <c r="C1312" s="1">
        <v>306</v>
      </c>
      <c r="E1312" s="97" t="s">
        <v>966</v>
      </c>
      <c r="F13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12" s="4">
        <v>39051</v>
      </c>
      <c r="H1312" s="4">
        <v>39139</v>
      </c>
      <c r="I1312" s="80">
        <f>All_2[[#This Row],[Filled]]-All_2[[#This Row],[Vacant]]</f>
        <v>88</v>
      </c>
      <c r="J1312" t="s">
        <v>144</v>
      </c>
      <c r="P1312" s="80"/>
      <c r="Q1312" s="80"/>
      <c r="R1312" s="80"/>
      <c r="S1312" s="80" t="str">
        <f>IF(All_2[[#This Row],[M.O.Date]]&lt;&gt;"","no","Yes")</f>
        <v>no</v>
      </c>
      <c r="T1312" s="80" t="str">
        <f ca="1">IF(All_2[[#This Row],[Length.of.Stay]]&gt;364,"Yes","no")</f>
        <v>Yes</v>
      </c>
      <c r="U1312" s="4">
        <v>40298</v>
      </c>
      <c r="V1312" s="80">
        <f ca="1">_xlfn.IFS(All_2[[#This Row],[M.O.Date]] = FALSE,TODAY()-All_2[[#This Row],[Filled]],All_2[[#This Row],[Extant]] = "no",All_2[[#This Row],[M.O.Date]] - All_2[[#This Row],[Filled]])</f>
        <v>1159</v>
      </c>
      <c r="W1312" t="s">
        <v>980</v>
      </c>
      <c r="X1312" s="6"/>
      <c r="Y1312" s="6"/>
      <c r="Z1312" s="6"/>
      <c r="AA1312" s="6"/>
      <c r="AB1312" s="6"/>
      <c r="AC1312" s="6"/>
      <c r="AD1312" s="6"/>
      <c r="AE1312" s="6"/>
      <c r="AF1312" s="6">
        <v>1</v>
      </c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>
        <f t="shared" si="40"/>
        <v>2007</v>
      </c>
      <c r="AS1312" s="6">
        <f t="shared" si="41"/>
        <v>2</v>
      </c>
    </row>
    <row r="1313" spans="1:45">
      <c r="A1313" t="s">
        <v>1216</v>
      </c>
      <c r="B1313" t="s">
        <v>26</v>
      </c>
      <c r="C1313" s="1">
        <v>212</v>
      </c>
      <c r="E1313" s="97" t="s">
        <v>966</v>
      </c>
      <c r="F13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13" s="4">
        <v>39051</v>
      </c>
      <c r="H1313" s="4">
        <v>39133</v>
      </c>
      <c r="I1313" s="80">
        <f>All_2[[#This Row],[Filled]]-All_2[[#This Row],[Vacant]]</f>
        <v>82</v>
      </c>
      <c r="J1313" t="s">
        <v>144</v>
      </c>
      <c r="P1313" s="80"/>
      <c r="Q1313" s="80"/>
      <c r="R1313" s="80"/>
      <c r="S1313" s="80" t="str">
        <f>IF(All_2[[#This Row],[M.O.Date]]&lt;&gt;"","no","Yes")</f>
        <v>no</v>
      </c>
      <c r="T1313" s="80" t="str">
        <f ca="1">IF(All_2[[#This Row],[Length.of.Stay]]&gt;364,"Yes","no")</f>
        <v>Yes</v>
      </c>
      <c r="U1313" s="4">
        <v>39660</v>
      </c>
      <c r="V1313" s="80">
        <f ca="1">_xlfn.IFS(All_2[[#This Row],[M.O.Date]] = FALSE,TODAY()-All_2[[#This Row],[Filled]],All_2[[#This Row],[Extant]] = "no",All_2[[#This Row],[M.O.Date]] - All_2[[#This Row],[Filled]])</f>
        <v>527</v>
      </c>
      <c r="W1313" t="s">
        <v>971</v>
      </c>
      <c r="X1313" s="6"/>
      <c r="Y1313" s="6">
        <v>1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>
        <f t="shared" si="40"/>
        <v>2007</v>
      </c>
      <c r="AS1313" s="6">
        <f t="shared" si="41"/>
        <v>2</v>
      </c>
    </row>
    <row r="1314" spans="1:45">
      <c r="A1314" t="s">
        <v>1215</v>
      </c>
      <c r="B1314" t="s">
        <v>1151</v>
      </c>
      <c r="C1314" s="1">
        <v>115</v>
      </c>
      <c r="E1314" s="97" t="s">
        <v>833</v>
      </c>
      <c r="F1314" s="80" t="s">
        <v>1150</v>
      </c>
      <c r="G1314" s="4"/>
      <c r="H1314" s="4">
        <v>39132</v>
      </c>
      <c r="I1314" s="80"/>
      <c r="J1314" t="s">
        <v>144</v>
      </c>
      <c r="P1314" s="80"/>
      <c r="Q1314" s="80"/>
      <c r="R1314" s="80"/>
      <c r="S1314" s="80" t="str">
        <f>IF(All_2[[#This Row],[M.O.Date]]&lt;&gt;"","no","Yes")</f>
        <v>no</v>
      </c>
      <c r="T1314" s="80" t="str">
        <f ca="1">IF(All_2[[#This Row],[Length.of.Stay]]&gt;364,"Yes","no")</f>
        <v>Yes</v>
      </c>
      <c r="U1314" s="4">
        <v>40314</v>
      </c>
      <c r="V1314" s="80">
        <f ca="1">_xlfn.IFS(All_2[[#This Row],[M.O.Date]] = FALSE,TODAY()-All_2[[#This Row],[Filled]],All_2[[#This Row],[Extant]] = "no",All_2[[#This Row],[M.O.Date]] - All_2[[#This Row],[Filled]])</f>
        <v>1182</v>
      </c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>
        <f t="shared" si="40"/>
        <v>2007</v>
      </c>
      <c r="AS1314" s="6">
        <f t="shared" si="41"/>
        <v>2</v>
      </c>
    </row>
    <row r="1315" spans="1:45">
      <c r="A1315" t="s">
        <v>1214</v>
      </c>
      <c r="B1315" t="s">
        <v>830</v>
      </c>
      <c r="C1315" s="1">
        <v>317</v>
      </c>
      <c r="E1315" s="97" t="s">
        <v>144</v>
      </c>
      <c r="F13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15" s="4">
        <v>39051</v>
      </c>
      <c r="H1315" s="4">
        <v>39128</v>
      </c>
      <c r="I1315" s="80">
        <f>All_2[[#This Row],[Filled]]-All_2[[#This Row],[Vacant]]</f>
        <v>77</v>
      </c>
      <c r="J1315" t="s">
        <v>144</v>
      </c>
      <c r="N1315" s="4"/>
      <c r="O1315" s="4"/>
      <c r="P1315" s="80"/>
      <c r="Q1315" s="80"/>
      <c r="R1315" s="80"/>
      <c r="S1315" s="80" t="str">
        <f>IF(All_2[[#This Row],[M.O.Date]]&lt;&gt;"","no","Yes")</f>
        <v>no</v>
      </c>
      <c r="T1315" s="80" t="str">
        <f ca="1">IF(All_2[[#This Row],[Length.of.Stay]]&gt;364,"Yes","no")</f>
        <v>no</v>
      </c>
      <c r="U1315" s="4">
        <v>39325</v>
      </c>
      <c r="V1315" s="80">
        <f ca="1">_xlfn.IFS(All_2[[#This Row],[M.O.Date]] = FALSE,TODAY()-All_2[[#This Row],[Filled]],All_2[[#This Row],[Extant]] = "no",All_2[[#This Row],[M.O.Date]] - All_2[[#This Row],[Filled]])</f>
        <v>197</v>
      </c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>
        <f t="shared" si="40"/>
        <v>2007</v>
      </c>
      <c r="AS1315" s="6">
        <f t="shared" si="41"/>
        <v>2</v>
      </c>
    </row>
    <row r="1316" spans="1:45">
      <c r="A1316" t="s">
        <v>1213</v>
      </c>
      <c r="B1316" t="s">
        <v>830</v>
      </c>
      <c r="C1316" s="1">
        <v>313</v>
      </c>
      <c r="E1316" s="97" t="s">
        <v>144</v>
      </c>
      <c r="F13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16" s="4">
        <v>39113</v>
      </c>
      <c r="H1316" s="4">
        <v>39128</v>
      </c>
      <c r="I1316" s="80">
        <f>All_2[[#This Row],[Filled]]-All_2[[#This Row],[Vacant]]</f>
        <v>15</v>
      </c>
      <c r="J1316" t="s">
        <v>144</v>
      </c>
      <c r="N1316" s="4"/>
      <c r="O1316" s="4"/>
      <c r="P1316" s="80"/>
      <c r="Q1316" s="80"/>
      <c r="R1316" s="80"/>
      <c r="S1316" s="80" t="str">
        <f>IF(All_2[[#This Row],[M.O.Date]]&lt;&gt;"","no","Yes")</f>
        <v>no</v>
      </c>
      <c r="T1316" s="80" t="str">
        <f ca="1">IF(All_2[[#This Row],[Length.of.Stay]]&gt;364,"Yes","no")</f>
        <v>no</v>
      </c>
      <c r="U1316" s="4">
        <v>39172</v>
      </c>
      <c r="V1316" s="80">
        <f ca="1">_xlfn.IFS(All_2[[#This Row],[M.O.Date]] = FALSE,TODAY()-All_2[[#This Row],[Filled]],All_2[[#This Row],[Extant]] = "no",All_2[[#This Row],[M.O.Date]] - All_2[[#This Row],[Filled]])</f>
        <v>44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>
        <f t="shared" si="40"/>
        <v>2007</v>
      </c>
      <c r="AS1316" s="6">
        <f t="shared" si="41"/>
        <v>2</v>
      </c>
    </row>
    <row r="1317" spans="1:45">
      <c r="A1317" t="s">
        <v>1212</v>
      </c>
      <c r="B1317" t="s">
        <v>832</v>
      </c>
      <c r="C1317" s="1" t="s">
        <v>944</v>
      </c>
      <c r="E1317" s="97" t="s">
        <v>833</v>
      </c>
      <c r="F13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17" s="4">
        <v>39071</v>
      </c>
      <c r="H1317" s="4">
        <v>39128</v>
      </c>
      <c r="I1317" s="80">
        <f>All_2[[#This Row],[Filled]]-All_2[[#This Row],[Vacant]]</f>
        <v>57</v>
      </c>
      <c r="N1317" s="4"/>
      <c r="O1317" s="4"/>
      <c r="P1317" s="80"/>
      <c r="Q1317" s="80"/>
      <c r="R1317" s="80"/>
      <c r="S1317" s="80" t="str">
        <f>IF(All_2[[#This Row],[M.O.Date]]&lt;&gt;"","no","Yes")</f>
        <v>no</v>
      </c>
      <c r="T1317" s="80" t="str">
        <f ca="1">IF(All_2[[#This Row],[Length.of.Stay]]&gt;364,"Yes","no")</f>
        <v>Yes</v>
      </c>
      <c r="U1317" s="4">
        <v>40633</v>
      </c>
      <c r="V1317" s="80">
        <f ca="1">_xlfn.IFS(All_2[[#This Row],[M.O.Date]] = FALSE,TODAY()-All_2[[#This Row],[Filled]],All_2[[#This Row],[Extant]] = "no",All_2[[#This Row],[M.O.Date]] - All_2[[#This Row],[Filled]])</f>
        <v>1505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>
        <f t="shared" si="40"/>
        <v>2007</v>
      </c>
      <c r="AS1317" s="6">
        <f t="shared" si="41"/>
        <v>2</v>
      </c>
    </row>
    <row r="1318" spans="1:45">
      <c r="A1318" t="s">
        <v>1211</v>
      </c>
      <c r="B1318" t="s">
        <v>830</v>
      </c>
      <c r="C1318" s="1">
        <v>412</v>
      </c>
      <c r="E1318" s="97" t="s">
        <v>144</v>
      </c>
      <c r="F13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18" s="4">
        <v>39051</v>
      </c>
      <c r="H1318" s="4">
        <v>39114</v>
      </c>
      <c r="I1318" s="80">
        <f>All_2[[#This Row],[Filled]]-All_2[[#This Row],[Vacant]]</f>
        <v>63</v>
      </c>
      <c r="J1318" t="s">
        <v>144</v>
      </c>
      <c r="N1318" s="4"/>
      <c r="O1318" s="4"/>
      <c r="P1318" s="80"/>
      <c r="Q1318" s="80"/>
      <c r="R1318" s="80"/>
      <c r="S1318" s="80" t="str">
        <f>IF(All_2[[#This Row],[M.O.Date]]&lt;&gt;"","no","Yes")</f>
        <v>no</v>
      </c>
      <c r="T1318" s="80" t="str">
        <f ca="1">IF(All_2[[#This Row],[Length.of.Stay]]&gt;364,"Yes","no")</f>
        <v>no</v>
      </c>
      <c r="U1318" s="4">
        <v>39367</v>
      </c>
      <c r="V1318" s="80">
        <f ca="1">_xlfn.IFS(All_2[[#This Row],[M.O.Date]] = FALSE,TODAY()-All_2[[#This Row],[Filled]],All_2[[#This Row],[Extant]] = "no",All_2[[#This Row],[M.O.Date]] - All_2[[#This Row],[Filled]])</f>
        <v>253</v>
      </c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>
        <f t="shared" si="40"/>
        <v>2007</v>
      </c>
      <c r="AS1318" s="6">
        <f t="shared" si="41"/>
        <v>2</v>
      </c>
    </row>
    <row r="1319" spans="1:45">
      <c r="A1319" t="s">
        <v>1210</v>
      </c>
      <c r="B1319" t="s">
        <v>26</v>
      </c>
      <c r="C1319" s="1">
        <v>321</v>
      </c>
      <c r="E1319" s="97" t="s">
        <v>966</v>
      </c>
      <c r="F13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19" s="4">
        <v>39051</v>
      </c>
      <c r="H1319" s="4">
        <v>39111</v>
      </c>
      <c r="I1319" s="80">
        <f>All_2[[#This Row],[Filled]]-All_2[[#This Row],[Vacant]]</f>
        <v>60</v>
      </c>
      <c r="J1319" t="s">
        <v>144</v>
      </c>
      <c r="P1319" s="80"/>
      <c r="Q1319" s="80"/>
      <c r="R1319" s="80"/>
      <c r="S1319" s="80" t="str">
        <f>IF(All_2[[#This Row],[M.O.Date]]&lt;&gt;"","no","Yes")</f>
        <v>no</v>
      </c>
      <c r="T1319" s="80" t="str">
        <f ca="1">IF(All_2[[#This Row],[Length.of.Stay]]&gt;364,"Yes","no")</f>
        <v>Yes</v>
      </c>
      <c r="U1319" s="4">
        <v>39528</v>
      </c>
      <c r="V1319" s="80">
        <f ca="1">_xlfn.IFS(All_2[[#This Row],[M.O.Date]] = FALSE,TODAY()-All_2[[#This Row],[Filled]],All_2[[#This Row],[Extant]] = "no",All_2[[#This Row],[M.O.Date]] - All_2[[#This Row],[Filled]])</f>
        <v>417</v>
      </c>
      <c r="W1319" t="s">
        <v>971</v>
      </c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>
        <f t="shared" si="40"/>
        <v>2007</v>
      </c>
      <c r="AS1319" s="6">
        <f t="shared" si="41"/>
        <v>1</v>
      </c>
    </row>
    <row r="1320" spans="1:45">
      <c r="A1320" t="s">
        <v>273</v>
      </c>
      <c r="B1320" t="s">
        <v>26</v>
      </c>
      <c r="C1320" s="1">
        <v>108</v>
      </c>
      <c r="E1320" s="97" t="s">
        <v>966</v>
      </c>
      <c r="F13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20" s="4">
        <v>39068</v>
      </c>
      <c r="H1320" s="4">
        <v>39111</v>
      </c>
      <c r="I1320" s="80">
        <f>All_2[[#This Row],[Filled]]-All_2[[#This Row],[Vacant]]</f>
        <v>43</v>
      </c>
      <c r="J1320" t="s">
        <v>144</v>
      </c>
      <c r="P1320" s="80"/>
      <c r="Q1320" s="80"/>
      <c r="R1320" s="80"/>
      <c r="S1320" s="80" t="str">
        <f>IF(All_2[[#This Row],[M.O.Date]]&lt;&gt;"","no","Yes")</f>
        <v>no</v>
      </c>
      <c r="T1320" s="80" t="str">
        <f ca="1">IF(All_2[[#This Row],[Length.of.Stay]]&gt;364,"Yes","no")</f>
        <v>no</v>
      </c>
      <c r="U1320" s="4">
        <v>39338</v>
      </c>
      <c r="V1320" s="80">
        <f ca="1">_xlfn.IFS(All_2[[#This Row],[M.O.Date]] = FALSE,TODAY()-All_2[[#This Row],[Filled]],All_2[[#This Row],[Extant]] = "no",All_2[[#This Row],[M.O.Date]] - All_2[[#This Row],[Filled]])</f>
        <v>227</v>
      </c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>
        <f t="shared" si="40"/>
        <v>2007</v>
      </c>
      <c r="AS1320" s="6">
        <f t="shared" si="41"/>
        <v>1</v>
      </c>
    </row>
    <row r="1321" spans="1:45">
      <c r="A1321" t="s">
        <v>1209</v>
      </c>
      <c r="B1321" t="s">
        <v>830</v>
      </c>
      <c r="C1321" s="1">
        <v>315</v>
      </c>
      <c r="E1321" s="97" t="s">
        <v>144</v>
      </c>
      <c r="F13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21" s="4">
        <v>39051</v>
      </c>
      <c r="H1321" s="4">
        <v>39108</v>
      </c>
      <c r="I1321" s="80">
        <f>All_2[[#This Row],[Filled]]-All_2[[#This Row],[Vacant]]</f>
        <v>57</v>
      </c>
      <c r="J1321" t="s">
        <v>144</v>
      </c>
      <c r="N1321" s="4"/>
      <c r="O1321" s="4"/>
      <c r="P1321" s="80"/>
      <c r="Q1321" s="80"/>
      <c r="R1321" s="80"/>
      <c r="S1321" s="80" t="str">
        <f>IF(All_2[[#This Row],[M.O.Date]]&lt;&gt;"","no","Yes")</f>
        <v>no</v>
      </c>
      <c r="T1321" s="80" t="str">
        <f ca="1">IF(All_2[[#This Row],[Length.of.Stay]]&gt;364,"Yes","no")</f>
        <v>no</v>
      </c>
      <c r="U1321" s="4">
        <v>39311</v>
      </c>
      <c r="V1321" s="80">
        <f ca="1">_xlfn.IFS(All_2[[#This Row],[M.O.Date]] = FALSE,TODAY()-All_2[[#This Row],[Filled]],All_2[[#This Row],[Extant]] = "no",All_2[[#This Row],[M.O.Date]] - All_2[[#This Row],[Filled]])</f>
        <v>203</v>
      </c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>
        <f t="shared" si="40"/>
        <v>2007</v>
      </c>
      <c r="AS1321" s="6">
        <f t="shared" si="41"/>
        <v>1</v>
      </c>
    </row>
    <row r="1322" spans="1:45">
      <c r="A1322" t="s">
        <v>1208</v>
      </c>
      <c r="B1322" t="s">
        <v>830</v>
      </c>
      <c r="C1322" s="1">
        <v>409</v>
      </c>
      <c r="E1322" s="97" t="s">
        <v>144</v>
      </c>
      <c r="F13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22" s="4">
        <v>38990</v>
      </c>
      <c r="H1322" s="4">
        <v>39094</v>
      </c>
      <c r="I1322" s="80">
        <f>All_2[[#This Row],[Filled]]-All_2[[#This Row],[Vacant]]</f>
        <v>104</v>
      </c>
      <c r="J1322" t="s">
        <v>144</v>
      </c>
      <c r="N1322" s="4"/>
      <c r="O1322" s="4"/>
      <c r="P1322" s="80"/>
      <c r="Q1322" s="80"/>
      <c r="R1322" s="80"/>
      <c r="S1322" s="80" t="str">
        <f>IF(All_2[[#This Row],[M.O.Date]]&lt;&gt;"","no","Yes")</f>
        <v>no</v>
      </c>
      <c r="T1322" s="80" t="str">
        <f ca="1">IF(All_2[[#This Row],[Length.of.Stay]]&gt;364,"Yes","no")</f>
        <v>Yes</v>
      </c>
      <c r="U1322" s="4">
        <v>39691</v>
      </c>
      <c r="V1322" s="80">
        <f ca="1">_xlfn.IFS(All_2[[#This Row],[M.O.Date]] = FALSE,TODAY()-All_2[[#This Row],[Filled]],All_2[[#This Row],[Extant]] = "no",All_2[[#This Row],[M.O.Date]] - All_2[[#This Row],[Filled]])</f>
        <v>597</v>
      </c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>
        <f t="shared" si="40"/>
        <v>2007</v>
      </c>
      <c r="AS1322" s="6">
        <f t="shared" si="41"/>
        <v>1</v>
      </c>
    </row>
    <row r="1323" spans="1:45">
      <c r="A1323" t="s">
        <v>1207</v>
      </c>
      <c r="B1323" t="s">
        <v>1151</v>
      </c>
      <c r="C1323" s="1">
        <v>109</v>
      </c>
      <c r="E1323" s="97" t="s">
        <v>833</v>
      </c>
      <c r="F1323" s="80" t="s">
        <v>1150</v>
      </c>
      <c r="G1323" s="4"/>
      <c r="H1323" s="4">
        <v>39094</v>
      </c>
      <c r="I1323" s="80"/>
      <c r="J1323" t="s">
        <v>144</v>
      </c>
      <c r="P1323" s="80"/>
      <c r="Q1323" s="80"/>
      <c r="R1323" s="80"/>
      <c r="S1323" s="80" t="str">
        <f>IF(All_2[[#This Row],[M.O.Date]]&lt;&gt;"","no","Yes")</f>
        <v>no</v>
      </c>
      <c r="T1323" s="80" t="str">
        <f ca="1">IF(All_2[[#This Row],[Length.of.Stay]]&gt;364,"Yes","no")</f>
        <v>Yes</v>
      </c>
      <c r="U1323" s="4">
        <v>42704</v>
      </c>
      <c r="V1323" s="80">
        <f ca="1">_xlfn.IFS(All_2[[#This Row],[M.O.Date]] = FALSE,TODAY()-All_2[[#This Row],[Filled]],All_2[[#This Row],[Extant]] = "no",All_2[[#This Row],[M.O.Date]] - All_2[[#This Row],[Filled]])</f>
        <v>3610</v>
      </c>
      <c r="W1323" t="s">
        <v>969</v>
      </c>
      <c r="X1323" s="6"/>
      <c r="Y1323" s="6"/>
      <c r="Z1323" s="6"/>
      <c r="AA1323" s="6"/>
      <c r="AB1323" s="6"/>
      <c r="AC1323" s="6"/>
      <c r="AD1323" s="6">
        <v>1</v>
      </c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>
        <f t="shared" si="40"/>
        <v>2007</v>
      </c>
      <c r="AS1323" s="6">
        <f t="shared" si="41"/>
        <v>1</v>
      </c>
    </row>
    <row r="1324" spans="1:45">
      <c r="A1324" t="s">
        <v>1206</v>
      </c>
      <c r="B1324" t="s">
        <v>26</v>
      </c>
      <c r="C1324" s="1">
        <v>103</v>
      </c>
      <c r="E1324" s="97" t="s">
        <v>966</v>
      </c>
      <c r="F13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24" s="4">
        <v>39021</v>
      </c>
      <c r="H1324" s="4">
        <v>39087</v>
      </c>
      <c r="I1324" s="80">
        <f>All_2[[#This Row],[Filled]]-All_2[[#This Row],[Vacant]]</f>
        <v>66</v>
      </c>
      <c r="J1324" t="s">
        <v>144</v>
      </c>
      <c r="P1324" s="80"/>
      <c r="Q1324" s="80"/>
      <c r="R1324" s="80"/>
      <c r="S1324" s="80" t="str">
        <f>IF(All_2[[#This Row],[M.O.Date]]&lt;&gt;"","no","Yes")</f>
        <v>no</v>
      </c>
      <c r="T1324" s="80" t="str">
        <f ca="1">IF(All_2[[#This Row],[Length.of.Stay]]&gt;364,"Yes","no")</f>
        <v>Yes</v>
      </c>
      <c r="U1324" s="4">
        <v>40237</v>
      </c>
      <c r="V1324" s="80">
        <f ca="1">_xlfn.IFS(All_2[[#This Row],[M.O.Date]] = FALSE,TODAY()-All_2[[#This Row],[Filled]],All_2[[#This Row],[Extant]] = "no",All_2[[#This Row],[M.O.Date]] - All_2[[#This Row],[Filled]])</f>
        <v>1150</v>
      </c>
      <c r="W1324" t="s">
        <v>971</v>
      </c>
      <c r="X1324" s="6"/>
      <c r="Y1324" s="6">
        <v>1</v>
      </c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>
        <f t="shared" si="40"/>
        <v>2007</v>
      </c>
      <c r="AS1324" s="6">
        <f t="shared" si="41"/>
        <v>1</v>
      </c>
    </row>
    <row r="1325" spans="1:45">
      <c r="A1325" t="s">
        <v>1205</v>
      </c>
      <c r="B1325" t="s">
        <v>26</v>
      </c>
      <c r="C1325" s="1">
        <v>213</v>
      </c>
      <c r="E1325" s="97" t="s">
        <v>966</v>
      </c>
      <c r="F13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25" s="4">
        <v>39021</v>
      </c>
      <c r="H1325" s="4">
        <v>39087</v>
      </c>
      <c r="I1325" s="80">
        <f>All_2[[#This Row],[Filled]]-All_2[[#This Row],[Vacant]]</f>
        <v>66</v>
      </c>
      <c r="J1325" t="s">
        <v>144</v>
      </c>
      <c r="P1325" s="80"/>
      <c r="Q1325" s="80"/>
      <c r="R1325" s="80"/>
      <c r="S1325" s="80" t="str">
        <f>IF(All_2[[#This Row],[M.O.Date]]&lt;&gt;"","no","Yes")</f>
        <v>no</v>
      </c>
      <c r="T1325" s="80" t="str">
        <f ca="1">IF(All_2[[#This Row],[Length.of.Stay]]&gt;364,"Yes","no")</f>
        <v>no</v>
      </c>
      <c r="U1325" s="4">
        <v>39447</v>
      </c>
      <c r="V1325" s="80">
        <f ca="1">_xlfn.IFS(All_2[[#This Row],[M.O.Date]] = FALSE,TODAY()-All_2[[#This Row],[Filled]],All_2[[#This Row],[Extant]] = "no",All_2[[#This Row],[M.O.Date]] - All_2[[#This Row],[Filled]])</f>
        <v>360</v>
      </c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>
        <f t="shared" si="40"/>
        <v>2007</v>
      </c>
      <c r="AS1325" s="6">
        <f t="shared" si="41"/>
        <v>1</v>
      </c>
    </row>
    <row r="1326" spans="1:45">
      <c r="A1326" t="s">
        <v>1204</v>
      </c>
      <c r="B1326" t="s">
        <v>830</v>
      </c>
      <c r="C1326" s="1">
        <v>314</v>
      </c>
      <c r="E1326" s="97" t="s">
        <v>144</v>
      </c>
      <c r="F13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26" s="4">
        <v>38990</v>
      </c>
      <c r="H1326" s="4">
        <v>39079</v>
      </c>
      <c r="I1326" s="80">
        <f>All_2[[#This Row],[Filled]]-All_2[[#This Row],[Vacant]]</f>
        <v>89</v>
      </c>
      <c r="J1326" t="s">
        <v>144</v>
      </c>
      <c r="N1326" s="4"/>
      <c r="O1326" s="4"/>
      <c r="P1326" s="80"/>
      <c r="Q1326" s="80"/>
      <c r="R1326" s="80"/>
      <c r="S1326" s="80" t="str">
        <f>IF(All_2[[#This Row],[M.O.Date]]&lt;&gt;"","no","Yes")</f>
        <v>no</v>
      </c>
      <c r="T1326" s="80" t="str">
        <f ca="1">IF(All_2[[#This Row],[Length.of.Stay]]&gt;364,"Yes","no")</f>
        <v>no</v>
      </c>
      <c r="U1326" s="4">
        <v>39101</v>
      </c>
      <c r="V1326" s="80">
        <f ca="1">_xlfn.IFS(All_2[[#This Row],[M.O.Date]] = FALSE,TODAY()-All_2[[#This Row],[Filled]],All_2[[#This Row],[Extant]] = "no",All_2[[#This Row],[M.O.Date]] - All_2[[#This Row],[Filled]])</f>
        <v>22</v>
      </c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>
        <f t="shared" si="40"/>
        <v>2006</v>
      </c>
      <c r="AS1326" s="6">
        <f t="shared" si="41"/>
        <v>12</v>
      </c>
    </row>
    <row r="1327" spans="1:45">
      <c r="A1327" t="s">
        <v>1203</v>
      </c>
      <c r="B1327" t="s">
        <v>26</v>
      </c>
      <c r="C1327" s="1">
        <v>117</v>
      </c>
      <c r="E1327" s="97" t="s">
        <v>966</v>
      </c>
      <c r="F13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27" s="4">
        <v>38960</v>
      </c>
      <c r="H1327" s="4">
        <v>39077</v>
      </c>
      <c r="I1327" s="80">
        <f>All_2[[#This Row],[Filled]]-All_2[[#This Row],[Vacant]]</f>
        <v>117</v>
      </c>
      <c r="J1327" t="s">
        <v>144</v>
      </c>
      <c r="P1327" s="80"/>
      <c r="Q1327" s="80"/>
      <c r="R1327" s="80"/>
      <c r="S1327" s="80" t="str">
        <f>IF(All_2[[#This Row],[M.O.Date]]&lt;&gt;"","no","Yes")</f>
        <v>no</v>
      </c>
      <c r="T1327" s="80" t="str">
        <f ca="1">IF(All_2[[#This Row],[Length.of.Stay]]&gt;364,"Yes","no")</f>
        <v>Yes</v>
      </c>
      <c r="U1327" s="4">
        <v>39933</v>
      </c>
      <c r="V1327" s="80">
        <f ca="1">_xlfn.IFS(All_2[[#This Row],[M.O.Date]] = FALSE,TODAY()-All_2[[#This Row],[Filled]],All_2[[#This Row],[Extant]] = "no",All_2[[#This Row],[M.O.Date]] - All_2[[#This Row],[Filled]])</f>
        <v>856</v>
      </c>
      <c r="W1327" t="s">
        <v>980</v>
      </c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>
        <f t="shared" si="40"/>
        <v>2006</v>
      </c>
      <c r="AS1327" s="6">
        <f t="shared" si="41"/>
        <v>12</v>
      </c>
    </row>
    <row r="1328" spans="1:45">
      <c r="A1328" t="s">
        <v>1202</v>
      </c>
      <c r="B1328" t="s">
        <v>830</v>
      </c>
      <c r="C1328" s="1">
        <v>404</v>
      </c>
      <c r="E1328" s="97" t="s">
        <v>144</v>
      </c>
      <c r="F13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28" s="4">
        <v>38960</v>
      </c>
      <c r="H1328" s="4">
        <v>39066</v>
      </c>
      <c r="I1328" s="80">
        <f>All_2[[#This Row],[Filled]]-All_2[[#This Row],[Vacant]]</f>
        <v>106</v>
      </c>
      <c r="J1328" t="s">
        <v>144</v>
      </c>
      <c r="N1328" s="4"/>
      <c r="O1328" s="4"/>
      <c r="P1328" s="80"/>
      <c r="Q1328" s="80"/>
      <c r="R1328" s="80"/>
      <c r="S1328" s="80" t="str">
        <f>IF(All_2[[#This Row],[M.O.Date]]&lt;&gt;"","no","Yes")</f>
        <v>no</v>
      </c>
      <c r="T1328" s="80" t="str">
        <f ca="1">IF(All_2[[#This Row],[Length.of.Stay]]&gt;364,"Yes","no")</f>
        <v>no</v>
      </c>
      <c r="U1328" s="4">
        <v>39202</v>
      </c>
      <c r="V1328" s="80">
        <f ca="1">_xlfn.IFS(All_2[[#This Row],[M.O.Date]] = FALSE,TODAY()-All_2[[#This Row],[Filled]],All_2[[#This Row],[Extant]] = "no",All_2[[#This Row],[M.O.Date]] - All_2[[#This Row],[Filled]])</f>
        <v>136</v>
      </c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>
        <f t="shared" si="40"/>
        <v>2006</v>
      </c>
      <c r="AS1328" s="6">
        <f t="shared" si="41"/>
        <v>12</v>
      </c>
    </row>
    <row r="1329" spans="1:45">
      <c r="A1329" t="s">
        <v>1201</v>
      </c>
      <c r="B1329" t="s">
        <v>832</v>
      </c>
      <c r="C1329" s="1" t="s">
        <v>953</v>
      </c>
      <c r="E1329" s="97" t="s">
        <v>833</v>
      </c>
      <c r="F13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29" s="4">
        <v>39039</v>
      </c>
      <c r="H1329" s="4">
        <v>39066</v>
      </c>
      <c r="I1329" s="80">
        <f>All_2[[#This Row],[Filled]]-All_2[[#This Row],[Vacant]]</f>
        <v>27</v>
      </c>
      <c r="N1329" s="4"/>
      <c r="O1329" s="4"/>
      <c r="P1329" s="80"/>
      <c r="Q1329" s="80"/>
      <c r="R1329" s="80"/>
      <c r="S1329" s="80" t="str">
        <f>IF(All_2[[#This Row],[M.O.Date]]&lt;&gt;"","no","Yes")</f>
        <v>no</v>
      </c>
      <c r="T1329" s="80" t="str">
        <f ca="1">IF(All_2[[#This Row],[Length.of.Stay]]&gt;364,"Yes","no")</f>
        <v>no</v>
      </c>
      <c r="U1329" s="4">
        <v>39233</v>
      </c>
      <c r="V1329" s="80">
        <f ca="1">_xlfn.IFS(All_2[[#This Row],[M.O.Date]] = FALSE,TODAY()-All_2[[#This Row],[Filled]],All_2[[#This Row],[Extant]] = "no",All_2[[#This Row],[M.O.Date]] - All_2[[#This Row],[Filled]])</f>
        <v>167</v>
      </c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>
        <f t="shared" si="40"/>
        <v>2006</v>
      </c>
      <c r="AS1329" s="6">
        <f t="shared" si="41"/>
        <v>12</v>
      </c>
    </row>
    <row r="1330" spans="1:45">
      <c r="A1330" t="s">
        <v>1200</v>
      </c>
      <c r="B1330" t="s">
        <v>832</v>
      </c>
      <c r="C1330" s="1" t="s">
        <v>930</v>
      </c>
      <c r="E1330" s="97" t="s">
        <v>833</v>
      </c>
      <c r="F13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30" s="4">
        <v>39036</v>
      </c>
      <c r="H1330" s="4">
        <v>39066</v>
      </c>
      <c r="I1330" s="80">
        <f>All_2[[#This Row],[Filled]]-All_2[[#This Row],[Vacant]]</f>
        <v>30</v>
      </c>
      <c r="N1330" s="4"/>
      <c r="O1330" s="4"/>
      <c r="P1330" s="80"/>
      <c r="Q1330" s="80"/>
      <c r="R1330" s="80"/>
      <c r="S1330" s="80" t="str">
        <f>IF(All_2[[#This Row],[M.O.Date]]&lt;&gt;"","no","Yes")</f>
        <v>no</v>
      </c>
      <c r="T1330" s="80" t="str">
        <f ca="1">IF(All_2[[#This Row],[Length.of.Stay]]&gt;364,"Yes","no")</f>
        <v>no</v>
      </c>
      <c r="U1330" s="4">
        <v>39153</v>
      </c>
      <c r="V1330" s="80">
        <f ca="1">_xlfn.IFS(All_2[[#This Row],[M.O.Date]] = FALSE,TODAY()-All_2[[#This Row],[Filled]],All_2[[#This Row],[Extant]] = "no",All_2[[#This Row],[M.O.Date]] - All_2[[#This Row],[Filled]])</f>
        <v>87</v>
      </c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>
        <f t="shared" si="40"/>
        <v>2006</v>
      </c>
      <c r="AS1330" s="6">
        <f t="shared" si="41"/>
        <v>12</v>
      </c>
    </row>
    <row r="1331" spans="1:45">
      <c r="A1331" t="s">
        <v>1199</v>
      </c>
      <c r="B1331" t="s">
        <v>26</v>
      </c>
      <c r="C1331" s="1">
        <v>215</v>
      </c>
      <c r="E1331" s="97" t="s">
        <v>966</v>
      </c>
      <c r="F13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31" s="4">
        <v>38990</v>
      </c>
      <c r="H1331" s="4">
        <v>39065</v>
      </c>
      <c r="I1331" s="80">
        <f>All_2[[#This Row],[Filled]]-All_2[[#This Row],[Vacant]]</f>
        <v>75</v>
      </c>
      <c r="J1331" t="s">
        <v>144</v>
      </c>
      <c r="P1331" s="80"/>
      <c r="Q1331" s="80"/>
      <c r="R1331" s="80"/>
      <c r="S1331" s="80" t="str">
        <f>IF(All_2[[#This Row],[M.O.Date]]&lt;&gt;"","no","Yes")</f>
        <v>no</v>
      </c>
      <c r="T1331" s="80" t="str">
        <f ca="1">IF(All_2[[#This Row],[Length.of.Stay]]&gt;364,"Yes","no")</f>
        <v>Yes</v>
      </c>
      <c r="U1331" s="4">
        <v>40694</v>
      </c>
      <c r="V1331" s="80">
        <f ca="1">_xlfn.IFS(All_2[[#This Row],[M.O.Date]] = FALSE,TODAY()-All_2[[#This Row],[Filled]],All_2[[#This Row],[Extant]] = "no",All_2[[#This Row],[M.O.Date]] - All_2[[#This Row],[Filled]])</f>
        <v>1629</v>
      </c>
      <c r="W1331" t="s">
        <v>980</v>
      </c>
      <c r="X1331" s="6"/>
      <c r="Y1331" s="6"/>
      <c r="Z1331" s="6"/>
      <c r="AA1331" s="6"/>
      <c r="AB1331" s="6"/>
      <c r="AC1331" s="6"/>
      <c r="AD1331" s="6"/>
      <c r="AE1331" s="6"/>
      <c r="AF1331" s="6">
        <v>1</v>
      </c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>
        <f t="shared" si="40"/>
        <v>2006</v>
      </c>
      <c r="AS1331" s="6">
        <f t="shared" si="41"/>
        <v>12</v>
      </c>
    </row>
    <row r="1332" spans="1:45">
      <c r="A1332" t="s">
        <v>1198</v>
      </c>
      <c r="B1332" t="s">
        <v>993</v>
      </c>
      <c r="C1332" s="1">
        <v>208</v>
      </c>
      <c r="E1332" s="97" t="s">
        <v>144</v>
      </c>
      <c r="F13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32" s="4">
        <v>39055</v>
      </c>
      <c r="H1332" s="4">
        <v>39058</v>
      </c>
      <c r="I1332" s="80">
        <f>All_2[[#This Row],[Filled]]-All_2[[#This Row],[Vacant]]</f>
        <v>3</v>
      </c>
      <c r="J1332" t="s">
        <v>144</v>
      </c>
      <c r="M1332" s="89"/>
      <c r="N1332" s="4"/>
      <c r="O1332" s="4"/>
      <c r="P1332" s="80"/>
      <c r="Q1332" s="80"/>
      <c r="R1332" s="80"/>
      <c r="S1332" s="80" t="str">
        <f>IF(All_2[[#This Row],[M.O.Date]]&lt;&gt;"","no","Yes")</f>
        <v>no</v>
      </c>
      <c r="T1332" s="80" t="str">
        <f ca="1">IF(All_2[[#This Row],[Length.of.Stay]]&gt;364,"Yes","no")</f>
        <v>no</v>
      </c>
      <c r="U1332" s="4">
        <v>39416</v>
      </c>
      <c r="V1332" s="80">
        <f ca="1">_xlfn.IFS(All_2[[#This Row],[M.O.Date]] = FALSE,TODAY()-All_2[[#This Row],[Filled]],All_2[[#This Row],[Extant]] = "no",All_2[[#This Row],[M.O.Date]] - All_2[[#This Row],[Filled]])</f>
        <v>358</v>
      </c>
      <c r="W1332" t="s">
        <v>969</v>
      </c>
      <c r="X1332" s="6"/>
      <c r="Y1332" s="6"/>
      <c r="Z1332" s="6"/>
      <c r="AA1332" s="6"/>
      <c r="AB1332" s="6"/>
      <c r="AC1332" s="6"/>
      <c r="AD1332" s="6"/>
      <c r="AE1332" s="6">
        <v>1</v>
      </c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>
        <f t="shared" si="40"/>
        <v>2006</v>
      </c>
      <c r="AS1332" s="6">
        <f t="shared" si="41"/>
        <v>12</v>
      </c>
    </row>
    <row r="1333" spans="1:45">
      <c r="A1333" t="s">
        <v>1197</v>
      </c>
      <c r="B1333" t="s">
        <v>993</v>
      </c>
      <c r="C1333" s="1">
        <v>205</v>
      </c>
      <c r="E1333" s="97" t="s">
        <v>144</v>
      </c>
      <c r="F13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33" s="4">
        <v>38990</v>
      </c>
      <c r="H1333" s="4">
        <v>39056</v>
      </c>
      <c r="I1333" s="80">
        <f>All_2[[#This Row],[Filled]]-All_2[[#This Row],[Vacant]]</f>
        <v>66</v>
      </c>
      <c r="J1333" t="s">
        <v>144</v>
      </c>
      <c r="N1333" s="4"/>
      <c r="O1333" s="4"/>
      <c r="P1333" s="80"/>
      <c r="Q1333" s="80"/>
      <c r="R1333" s="80"/>
      <c r="S1333" s="80" t="str">
        <f>IF(All_2[[#This Row],[M.O.Date]]&lt;&gt;"","no","Yes")</f>
        <v>no</v>
      </c>
      <c r="T1333" s="80" t="str">
        <f ca="1">IF(All_2[[#This Row],[Length.of.Stay]]&gt;364,"Yes","no")</f>
        <v>Yes</v>
      </c>
      <c r="U1333" s="4">
        <v>39629</v>
      </c>
      <c r="V1333" s="80">
        <f ca="1">_xlfn.IFS(All_2[[#This Row],[M.O.Date]] = FALSE,TODAY()-All_2[[#This Row],[Filled]],All_2[[#This Row],[Extant]] = "no",All_2[[#This Row],[M.O.Date]] - All_2[[#This Row],[Filled]])</f>
        <v>573</v>
      </c>
      <c r="W1333" t="s">
        <v>980</v>
      </c>
      <c r="X1333" s="6"/>
      <c r="Y1333" s="6"/>
      <c r="Z1333" s="6"/>
      <c r="AA1333" s="6"/>
      <c r="AB1333" s="6"/>
      <c r="AC1333" s="6"/>
      <c r="AD1333" s="6"/>
      <c r="AE1333" s="6"/>
      <c r="AF1333" s="6">
        <v>1</v>
      </c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>
        <f t="shared" si="40"/>
        <v>2006</v>
      </c>
      <c r="AS1333" s="6">
        <f t="shared" si="41"/>
        <v>12</v>
      </c>
    </row>
    <row r="1334" spans="1:45">
      <c r="A1334" t="s">
        <v>1196</v>
      </c>
      <c r="B1334" t="s">
        <v>26</v>
      </c>
      <c r="C1334" s="1">
        <v>313</v>
      </c>
      <c r="E1334" s="97" t="s">
        <v>966</v>
      </c>
      <c r="F13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34" s="4">
        <v>38990</v>
      </c>
      <c r="H1334" s="4">
        <v>39042</v>
      </c>
      <c r="I1334" s="80">
        <f>All_2[[#This Row],[Filled]]-All_2[[#This Row],[Vacant]]</f>
        <v>52</v>
      </c>
      <c r="J1334" t="s">
        <v>144</v>
      </c>
      <c r="P1334" s="80"/>
      <c r="Q1334" s="80"/>
      <c r="R1334" s="80"/>
      <c r="S1334" s="80" t="str">
        <f>IF(All_2[[#This Row],[M.O.Date]]&lt;&gt;"","no","Yes")</f>
        <v>no</v>
      </c>
      <c r="T1334" s="80" t="str">
        <f ca="1">IF(All_2[[#This Row],[Length.of.Stay]]&gt;364,"Yes","no")</f>
        <v>Yes</v>
      </c>
      <c r="U1334" s="4">
        <v>40543</v>
      </c>
      <c r="V1334" s="80">
        <f ca="1">_xlfn.IFS(All_2[[#This Row],[M.O.Date]] = FALSE,TODAY()-All_2[[#This Row],[Filled]],All_2[[#This Row],[Extant]] = "no",All_2[[#This Row],[M.O.Date]] - All_2[[#This Row],[Filled]])</f>
        <v>1501</v>
      </c>
      <c r="W1334" t="s">
        <v>980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>
        <f t="shared" si="40"/>
        <v>2006</v>
      </c>
      <c r="AS1334" s="6">
        <f t="shared" si="41"/>
        <v>11</v>
      </c>
    </row>
    <row r="1335" spans="1:45">
      <c r="A1335" t="s">
        <v>1195</v>
      </c>
      <c r="B1335" t="s">
        <v>26</v>
      </c>
      <c r="C1335" s="1">
        <v>318</v>
      </c>
      <c r="E1335" s="97" t="s">
        <v>966</v>
      </c>
      <c r="F13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35" s="4">
        <v>38990</v>
      </c>
      <c r="H1335" s="4">
        <v>39042</v>
      </c>
      <c r="I1335" s="80">
        <f>All_2[[#This Row],[Filled]]-All_2[[#This Row],[Vacant]]</f>
        <v>52</v>
      </c>
      <c r="J1335" t="s">
        <v>144</v>
      </c>
      <c r="P1335" s="80"/>
      <c r="Q1335" s="80"/>
      <c r="R1335" s="80"/>
      <c r="S1335" s="80" t="str">
        <f>IF(All_2[[#This Row],[M.O.Date]]&lt;&gt;"","no","Yes")</f>
        <v>no</v>
      </c>
      <c r="T1335" s="80" t="str">
        <f ca="1">IF(All_2[[#This Row],[Length.of.Stay]]&gt;364,"Yes","no")</f>
        <v>no</v>
      </c>
      <c r="U1335" s="4">
        <v>39294</v>
      </c>
      <c r="V1335" s="80">
        <f ca="1">_xlfn.IFS(All_2[[#This Row],[M.O.Date]] = FALSE,TODAY()-All_2[[#This Row],[Filled]],All_2[[#This Row],[Extant]] = "no",All_2[[#This Row],[M.O.Date]] - All_2[[#This Row],[Filled]])</f>
        <v>252</v>
      </c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>
        <f t="shared" si="40"/>
        <v>2006</v>
      </c>
      <c r="AS1335" s="6">
        <f t="shared" si="41"/>
        <v>11</v>
      </c>
    </row>
    <row r="1336" spans="1:45">
      <c r="A1336" t="s">
        <v>1194</v>
      </c>
      <c r="B1336" t="s">
        <v>26</v>
      </c>
      <c r="C1336" s="1">
        <v>220</v>
      </c>
      <c r="E1336" s="97" t="s">
        <v>966</v>
      </c>
      <c r="F13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36" s="4">
        <v>38898</v>
      </c>
      <c r="H1336" s="4">
        <v>39041</v>
      </c>
      <c r="I1336" s="80">
        <f>All_2[[#This Row],[Filled]]-All_2[[#This Row],[Vacant]]</f>
        <v>143</v>
      </c>
      <c r="J1336" t="s">
        <v>144</v>
      </c>
      <c r="P1336" s="80"/>
      <c r="Q1336" s="80"/>
      <c r="R1336" s="80"/>
      <c r="S1336" s="80" t="str">
        <f>IF(All_2[[#This Row],[M.O.Date]]&lt;&gt;"","no","Yes")</f>
        <v>no</v>
      </c>
      <c r="T1336" s="80" t="str">
        <f ca="1">IF(All_2[[#This Row],[Length.of.Stay]]&gt;364,"Yes","no")</f>
        <v>Yes</v>
      </c>
      <c r="U1336" s="4">
        <v>39629</v>
      </c>
      <c r="V1336" s="80">
        <f ca="1">_xlfn.IFS(All_2[[#This Row],[M.O.Date]] = FALSE,TODAY()-All_2[[#This Row],[Filled]],All_2[[#This Row],[Extant]] = "no",All_2[[#This Row],[M.O.Date]] - All_2[[#This Row],[Filled]])</f>
        <v>588</v>
      </c>
      <c r="W1336" t="s">
        <v>971</v>
      </c>
      <c r="X1336" s="6"/>
      <c r="Y1336" s="6">
        <v>1</v>
      </c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>
        <f t="shared" si="40"/>
        <v>2006</v>
      </c>
      <c r="AS1336" s="6">
        <f t="shared" si="41"/>
        <v>11</v>
      </c>
    </row>
    <row r="1337" spans="1:45">
      <c r="A1337" t="s">
        <v>1193</v>
      </c>
      <c r="B1337" t="s">
        <v>26</v>
      </c>
      <c r="C1337" s="1">
        <v>102</v>
      </c>
      <c r="E1337" s="97" t="s">
        <v>966</v>
      </c>
      <c r="F13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37" s="4">
        <v>38990</v>
      </c>
      <c r="H1337" s="4">
        <v>39041</v>
      </c>
      <c r="I1337" s="80">
        <f>All_2[[#This Row],[Filled]]-All_2[[#This Row],[Vacant]]</f>
        <v>51</v>
      </c>
      <c r="J1337" t="s">
        <v>144</v>
      </c>
      <c r="P1337" s="80"/>
      <c r="Q1337" s="80"/>
      <c r="R1337" s="80"/>
      <c r="S1337" s="80" t="str">
        <f>IF(All_2[[#This Row],[M.O.Date]]&lt;&gt;"","no","Yes")</f>
        <v>no</v>
      </c>
      <c r="T1337" s="80" t="str">
        <f ca="1">IF(All_2[[#This Row],[Length.of.Stay]]&gt;364,"Yes","no")</f>
        <v>Yes</v>
      </c>
      <c r="U1337" s="4">
        <v>39933</v>
      </c>
      <c r="V1337" s="80">
        <f ca="1">_xlfn.IFS(All_2[[#This Row],[M.O.Date]] = FALSE,TODAY()-All_2[[#This Row],[Filled]],All_2[[#This Row],[Extant]] = "no",All_2[[#This Row],[M.O.Date]] - All_2[[#This Row],[Filled]])</f>
        <v>892</v>
      </c>
      <c r="W1337" t="s">
        <v>980</v>
      </c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>
        <f t="shared" si="40"/>
        <v>2006</v>
      </c>
      <c r="AS1337" s="6">
        <f t="shared" si="41"/>
        <v>11</v>
      </c>
    </row>
    <row r="1338" spans="1:45">
      <c r="A1338" t="s">
        <v>1192</v>
      </c>
      <c r="B1338" t="s">
        <v>830</v>
      </c>
      <c r="C1338" s="1">
        <v>408</v>
      </c>
      <c r="E1338" s="97" t="s">
        <v>144</v>
      </c>
      <c r="F13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38" s="4">
        <v>38947</v>
      </c>
      <c r="H1338" s="4">
        <v>39031</v>
      </c>
      <c r="I1338" s="80">
        <f>All_2[[#This Row],[Filled]]-All_2[[#This Row],[Vacant]]</f>
        <v>84</v>
      </c>
      <c r="J1338" t="s">
        <v>144</v>
      </c>
      <c r="N1338" s="4"/>
      <c r="O1338" s="4"/>
      <c r="P1338" s="80"/>
      <c r="Q1338" s="80"/>
      <c r="R1338" s="80"/>
      <c r="S1338" s="80" t="str">
        <f>IF(All_2[[#This Row],[M.O.Date]]&lt;&gt;"","no","Yes")</f>
        <v>no</v>
      </c>
      <c r="T1338" s="80" t="str">
        <f ca="1">IF(All_2[[#This Row],[Length.of.Stay]]&gt;364,"Yes","no")</f>
        <v>Yes</v>
      </c>
      <c r="U1338" s="4">
        <v>39599</v>
      </c>
      <c r="V1338" s="80">
        <f ca="1">_xlfn.IFS(All_2[[#This Row],[M.O.Date]] = FALSE,TODAY()-All_2[[#This Row],[Filled]],All_2[[#This Row],[Extant]] = "no",All_2[[#This Row],[M.O.Date]] - All_2[[#This Row],[Filled]])</f>
        <v>568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>
        <f t="shared" si="40"/>
        <v>2006</v>
      </c>
      <c r="AS1338" s="6">
        <f t="shared" si="41"/>
        <v>11</v>
      </c>
    </row>
    <row r="1339" spans="1:45">
      <c r="A1339" t="s">
        <v>1191</v>
      </c>
      <c r="B1339" t="s">
        <v>830</v>
      </c>
      <c r="C1339" s="1">
        <v>402</v>
      </c>
      <c r="E1339" s="97" t="s">
        <v>144</v>
      </c>
      <c r="F13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39" s="4">
        <v>38960</v>
      </c>
      <c r="H1339" s="4">
        <v>39022</v>
      </c>
      <c r="I1339" s="80">
        <f>All_2[[#This Row],[Filled]]-All_2[[#This Row],[Vacant]]</f>
        <v>62</v>
      </c>
      <c r="J1339" t="s">
        <v>144</v>
      </c>
      <c r="N1339" s="4"/>
      <c r="O1339" s="4"/>
      <c r="P1339" s="80"/>
      <c r="Q1339" s="80"/>
      <c r="R1339" s="80"/>
      <c r="S1339" s="80" t="str">
        <f>IF(All_2[[#This Row],[M.O.Date]]&lt;&gt;"","no","Yes")</f>
        <v>no</v>
      </c>
      <c r="T1339" s="80" t="str">
        <f ca="1">IF(All_2[[#This Row],[Length.of.Stay]]&gt;364,"Yes","no")</f>
        <v>Yes</v>
      </c>
      <c r="U1339" s="4">
        <v>40218</v>
      </c>
      <c r="V1339" s="80">
        <f ca="1">_xlfn.IFS(All_2[[#This Row],[M.O.Date]] = FALSE,TODAY()-All_2[[#This Row],[Filled]],All_2[[#This Row],[Extant]] = "no",All_2[[#This Row],[M.O.Date]] - All_2[[#This Row],[Filled]])</f>
        <v>1196</v>
      </c>
      <c r="W1339" t="s">
        <v>969</v>
      </c>
      <c r="X1339" s="6"/>
      <c r="Y1339" s="6"/>
      <c r="Z1339" s="6">
        <v>1</v>
      </c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>
        <f t="shared" si="40"/>
        <v>2006</v>
      </c>
      <c r="AS1339" s="6">
        <f t="shared" si="41"/>
        <v>11</v>
      </c>
    </row>
    <row r="1340" spans="1:45">
      <c r="A1340" t="s">
        <v>1190</v>
      </c>
      <c r="B1340" t="s">
        <v>830</v>
      </c>
      <c r="C1340" s="1">
        <v>407</v>
      </c>
      <c r="E1340" s="97" t="s">
        <v>144</v>
      </c>
      <c r="F13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40" s="4">
        <v>38929</v>
      </c>
      <c r="H1340" s="4">
        <v>39022</v>
      </c>
      <c r="I1340" s="80">
        <f>All_2[[#This Row],[Filled]]-All_2[[#This Row],[Vacant]]</f>
        <v>93</v>
      </c>
      <c r="J1340" t="s">
        <v>144</v>
      </c>
      <c r="N1340" s="4"/>
      <c r="O1340" s="4"/>
      <c r="P1340" s="80"/>
      <c r="Q1340" s="80"/>
      <c r="R1340" s="80"/>
      <c r="S1340" s="80" t="str">
        <f>IF(All_2[[#This Row],[M.O.Date]]&lt;&gt;"","no","Yes")</f>
        <v>no</v>
      </c>
      <c r="T1340" s="80" t="str">
        <f ca="1">IF(All_2[[#This Row],[Length.of.Stay]]&gt;364,"Yes","no")</f>
        <v>Yes</v>
      </c>
      <c r="U1340" s="4">
        <v>39979</v>
      </c>
      <c r="V1340" s="80">
        <f ca="1">_xlfn.IFS(All_2[[#This Row],[M.O.Date]] = FALSE,TODAY()-All_2[[#This Row],[Filled]],All_2[[#This Row],[Extant]] = "no",All_2[[#This Row],[M.O.Date]] - All_2[[#This Row],[Filled]])</f>
        <v>957</v>
      </c>
      <c r="W1340" t="s">
        <v>1123</v>
      </c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>
        <f t="shared" si="40"/>
        <v>2006</v>
      </c>
      <c r="AS1340" s="6">
        <f t="shared" si="41"/>
        <v>11</v>
      </c>
    </row>
    <row r="1341" spans="1:45">
      <c r="A1341" t="s">
        <v>1189</v>
      </c>
      <c r="B1341" t="s">
        <v>993</v>
      </c>
      <c r="C1341" s="1">
        <v>206</v>
      </c>
      <c r="E1341" s="97" t="s">
        <v>144</v>
      </c>
      <c r="F13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41" s="4">
        <v>38990</v>
      </c>
      <c r="H1341" s="4">
        <v>39021</v>
      </c>
      <c r="I1341" s="80">
        <f>All_2[[#This Row],[Filled]]-All_2[[#This Row],[Vacant]]</f>
        <v>31</v>
      </c>
      <c r="J1341" t="s">
        <v>144</v>
      </c>
      <c r="N1341" s="4"/>
      <c r="O1341" s="4"/>
      <c r="P1341" s="80"/>
      <c r="Q1341" s="80"/>
      <c r="R1341" s="80"/>
      <c r="S1341" s="80" t="str">
        <f>IF(All_2[[#This Row],[M.O.Date]]&lt;&gt;"","no","Yes")</f>
        <v>no</v>
      </c>
      <c r="T1341" s="80" t="str">
        <f ca="1">IF(All_2[[#This Row],[Length.of.Stay]]&gt;364,"Yes","no")</f>
        <v>Yes</v>
      </c>
      <c r="U1341" s="4">
        <v>41973</v>
      </c>
      <c r="V1341" s="80">
        <f ca="1">_xlfn.IFS(All_2[[#This Row],[M.O.Date]] = FALSE,TODAY()-All_2[[#This Row],[Filled]],All_2[[#This Row],[Extant]] = "no",All_2[[#This Row],[M.O.Date]] - All_2[[#This Row],[Filled]])</f>
        <v>2952</v>
      </c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>
        <f t="shared" si="40"/>
        <v>2006</v>
      </c>
      <c r="AS1341" s="6">
        <f t="shared" si="41"/>
        <v>10</v>
      </c>
    </row>
    <row r="1342" spans="1:45">
      <c r="A1342" t="s">
        <v>1000</v>
      </c>
      <c r="B1342" t="s">
        <v>993</v>
      </c>
      <c r="C1342" s="1">
        <v>212</v>
      </c>
      <c r="E1342" s="97" t="s">
        <v>144</v>
      </c>
      <c r="F13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42" s="4">
        <v>38990</v>
      </c>
      <c r="H1342" s="4">
        <v>39001</v>
      </c>
      <c r="I1342" s="80">
        <f>All_2[[#This Row],[Filled]]-All_2[[#This Row],[Vacant]]</f>
        <v>11</v>
      </c>
      <c r="J1342" t="s">
        <v>144</v>
      </c>
      <c r="N1342" s="4"/>
      <c r="O1342" s="4"/>
      <c r="P1342" s="80"/>
      <c r="Q1342" s="80"/>
      <c r="R1342" s="80"/>
      <c r="S1342" s="80" t="str">
        <f>IF(All_2[[#This Row],[M.O.Date]]&lt;&gt;"","no","Yes")</f>
        <v>no</v>
      </c>
      <c r="T1342" s="80" t="str">
        <f ca="1">IF(All_2[[#This Row],[Length.of.Stay]]&gt;364,"Yes","no")</f>
        <v>Yes</v>
      </c>
      <c r="U1342" s="4">
        <v>39454</v>
      </c>
      <c r="V1342" s="80">
        <f ca="1">_xlfn.IFS(All_2[[#This Row],[M.O.Date]] = FALSE,TODAY()-All_2[[#This Row],[Filled]],All_2[[#This Row],[Extant]] = "no",All_2[[#This Row],[M.O.Date]] - All_2[[#This Row],[Filled]])</f>
        <v>453</v>
      </c>
      <c r="W1342" t="s">
        <v>980</v>
      </c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>
        <f t="shared" si="40"/>
        <v>2006</v>
      </c>
      <c r="AS1342" s="6">
        <f t="shared" si="41"/>
        <v>10</v>
      </c>
    </row>
    <row r="1343" spans="1:45">
      <c r="A1343" t="s">
        <v>1188</v>
      </c>
      <c r="B1343" t="s">
        <v>832</v>
      </c>
      <c r="C1343" s="1" t="s">
        <v>930</v>
      </c>
      <c r="E1343" s="97" t="s">
        <v>833</v>
      </c>
      <c r="F13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43" s="4">
        <v>38947</v>
      </c>
      <c r="H1343" s="4">
        <v>38994</v>
      </c>
      <c r="I1343" s="80">
        <f>All_2[[#This Row],[Filled]]-All_2[[#This Row],[Vacant]]</f>
        <v>47</v>
      </c>
      <c r="N1343" s="4"/>
      <c r="O1343" s="4"/>
      <c r="P1343" s="80"/>
      <c r="Q1343" s="80"/>
      <c r="R1343" s="80"/>
      <c r="S1343" s="80" t="str">
        <f>IF(All_2[[#This Row],[M.O.Date]]&lt;&gt;"","no","Yes")</f>
        <v>no</v>
      </c>
      <c r="T1343" s="80" t="str">
        <f ca="1">IF(All_2[[#This Row],[Length.of.Stay]]&gt;364,"Yes","no")</f>
        <v>no</v>
      </c>
      <c r="U1343" s="4">
        <v>39036</v>
      </c>
      <c r="V1343" s="80">
        <f ca="1">_xlfn.IFS(All_2[[#This Row],[M.O.Date]] = FALSE,TODAY()-All_2[[#This Row],[Filled]],All_2[[#This Row],[Extant]] = "no",All_2[[#This Row],[M.O.Date]] - All_2[[#This Row],[Filled]])</f>
        <v>42</v>
      </c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>
        <f t="shared" si="40"/>
        <v>2006</v>
      </c>
      <c r="AS1343" s="6">
        <f t="shared" si="41"/>
        <v>10</v>
      </c>
    </row>
    <row r="1344" spans="1:45">
      <c r="A1344" t="s">
        <v>1187</v>
      </c>
      <c r="B1344" t="s">
        <v>26</v>
      </c>
      <c r="C1344" s="1">
        <v>113</v>
      </c>
      <c r="E1344" s="97" t="s">
        <v>966</v>
      </c>
      <c r="F13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44" s="4">
        <v>38908</v>
      </c>
      <c r="H1344" s="4">
        <v>38991</v>
      </c>
      <c r="I1344" s="80">
        <f>All_2[[#This Row],[Filled]]-All_2[[#This Row],[Vacant]]</f>
        <v>83</v>
      </c>
      <c r="J1344" t="s">
        <v>144</v>
      </c>
      <c r="P1344" s="80"/>
      <c r="Q1344" s="80"/>
      <c r="R1344" s="80"/>
      <c r="S1344" s="80" t="str">
        <f>IF(All_2[[#This Row],[M.O.Date]]&lt;&gt;"","no","Yes")</f>
        <v>no</v>
      </c>
      <c r="T1344" s="80" t="str">
        <f ca="1">IF(All_2[[#This Row],[Length.of.Stay]]&gt;364,"Yes","no")</f>
        <v>Yes</v>
      </c>
      <c r="U1344" s="4">
        <v>39598</v>
      </c>
      <c r="V1344" s="80">
        <f ca="1">_xlfn.IFS(All_2[[#This Row],[M.O.Date]] = FALSE,TODAY()-All_2[[#This Row],[Filled]],All_2[[#This Row],[Extant]] = "no",All_2[[#This Row],[M.O.Date]] - All_2[[#This Row],[Filled]])</f>
        <v>607</v>
      </c>
      <c r="W1344" t="s">
        <v>980</v>
      </c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>
        <f t="shared" si="40"/>
        <v>2006</v>
      </c>
      <c r="AS1344" s="6">
        <f t="shared" si="41"/>
        <v>10</v>
      </c>
    </row>
    <row r="1345" spans="1:45">
      <c r="A1345" t="s">
        <v>1186</v>
      </c>
      <c r="B1345" t="s">
        <v>832</v>
      </c>
      <c r="C1345" s="1" t="s">
        <v>959</v>
      </c>
      <c r="E1345" s="97" t="s">
        <v>718</v>
      </c>
      <c r="F13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45" s="4">
        <v>38930</v>
      </c>
      <c r="H1345" s="4">
        <v>38975</v>
      </c>
      <c r="I1345" s="80">
        <f>All_2[[#This Row],[Filled]]-All_2[[#This Row],[Vacant]]</f>
        <v>45</v>
      </c>
      <c r="N1345" s="4"/>
      <c r="O1345" s="4"/>
      <c r="P1345" s="80"/>
      <c r="Q1345" s="80"/>
      <c r="R1345" s="80"/>
      <c r="S1345" s="80" t="str">
        <f>IF(All_2[[#This Row],[M.O.Date]]&lt;&gt;"","no","Yes")</f>
        <v>no</v>
      </c>
      <c r="T1345" s="80" t="str">
        <f ca="1">IF(All_2[[#This Row],[Length.of.Stay]]&gt;364,"Yes","no")</f>
        <v>no</v>
      </c>
      <c r="U1345" s="4">
        <v>39254</v>
      </c>
      <c r="V1345" s="80">
        <f ca="1">_xlfn.IFS(All_2[[#This Row],[M.O.Date]] = FALSE,TODAY()-All_2[[#This Row],[Filled]],All_2[[#This Row],[Extant]] = "no",All_2[[#This Row],[M.O.Date]] - All_2[[#This Row],[Filled]])</f>
        <v>279</v>
      </c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>
        <f t="shared" si="40"/>
        <v>2006</v>
      </c>
      <c r="AS1345" s="6">
        <f t="shared" si="41"/>
        <v>9</v>
      </c>
    </row>
    <row r="1346" spans="1:45">
      <c r="A1346" t="s">
        <v>1185</v>
      </c>
      <c r="B1346" t="s">
        <v>830</v>
      </c>
      <c r="C1346" s="1">
        <v>406</v>
      </c>
      <c r="E1346" s="97" t="s">
        <v>144</v>
      </c>
      <c r="F13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46" s="4">
        <v>38944</v>
      </c>
      <c r="H1346" s="4">
        <v>38967</v>
      </c>
      <c r="I1346" s="80">
        <f>All_2[[#This Row],[Filled]]-All_2[[#This Row],[Vacant]]</f>
        <v>23</v>
      </c>
      <c r="J1346" t="s">
        <v>144</v>
      </c>
      <c r="N1346" s="4"/>
      <c r="O1346" s="4"/>
      <c r="P1346" s="80"/>
      <c r="Q1346" s="80"/>
      <c r="R1346" s="80"/>
      <c r="S1346" s="80" t="str">
        <f>IF(All_2[[#This Row],[M.O.Date]]&lt;&gt;"","no","Yes")</f>
        <v>no</v>
      </c>
      <c r="T1346" s="80" t="str">
        <f ca="1">IF(All_2[[#This Row],[Length.of.Stay]]&gt;364,"Yes","no")</f>
        <v>Yes</v>
      </c>
      <c r="U1346" s="4">
        <v>39964</v>
      </c>
      <c r="V1346" s="80">
        <f ca="1">_xlfn.IFS(All_2[[#This Row],[M.O.Date]] = FALSE,TODAY()-All_2[[#This Row],[Filled]],All_2[[#This Row],[Extant]] = "no",All_2[[#This Row],[M.O.Date]] - All_2[[#This Row],[Filled]])</f>
        <v>997</v>
      </c>
      <c r="W1346" t="s">
        <v>971</v>
      </c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>
        <f t="shared" ref="AR1346:AR1409" si="42">YEAR(H1346)</f>
        <v>2006</v>
      </c>
      <c r="AS1346" s="6">
        <f t="shared" ref="AS1346:AS1409" si="43">MONTH(H1346)</f>
        <v>9</v>
      </c>
    </row>
    <row r="1347" spans="1:45">
      <c r="A1347" t="s">
        <v>1184</v>
      </c>
      <c r="B1347" t="s">
        <v>26</v>
      </c>
      <c r="C1347" s="1">
        <v>219</v>
      </c>
      <c r="E1347" s="97" t="s">
        <v>966</v>
      </c>
      <c r="F13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47" s="4">
        <v>38868</v>
      </c>
      <c r="H1347" s="4">
        <v>38961</v>
      </c>
      <c r="I1347" s="80">
        <f>All_2[[#This Row],[Filled]]-All_2[[#This Row],[Vacant]]</f>
        <v>93</v>
      </c>
      <c r="J1347" t="s">
        <v>144</v>
      </c>
      <c r="P1347" s="80"/>
      <c r="Q1347" s="80"/>
      <c r="R1347" s="80"/>
      <c r="S1347" s="80" t="str">
        <f>IF(All_2[[#This Row],[M.O.Date]]&lt;&gt;"","no","Yes")</f>
        <v>no</v>
      </c>
      <c r="T1347" s="80" t="str">
        <f ca="1">IF(All_2[[#This Row],[Length.of.Stay]]&gt;364,"Yes","no")</f>
        <v>Yes</v>
      </c>
      <c r="U1347" s="4">
        <v>39598</v>
      </c>
      <c r="V1347" s="80">
        <f ca="1">_xlfn.IFS(All_2[[#This Row],[M.O.Date]] = FALSE,TODAY()-All_2[[#This Row],[Filled]],All_2[[#This Row],[Extant]] = "no",All_2[[#This Row],[M.O.Date]] - All_2[[#This Row],[Filled]])</f>
        <v>637</v>
      </c>
      <c r="W1347" t="s">
        <v>1003</v>
      </c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>
        <f t="shared" si="42"/>
        <v>2006</v>
      </c>
      <c r="AS1347" s="6">
        <f t="shared" si="43"/>
        <v>9</v>
      </c>
    </row>
    <row r="1348" spans="1:45">
      <c r="A1348" t="s">
        <v>1183</v>
      </c>
      <c r="B1348" t="s">
        <v>832</v>
      </c>
      <c r="C1348" s="1" t="s">
        <v>831</v>
      </c>
      <c r="E1348" s="97" t="s">
        <v>833</v>
      </c>
      <c r="F13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48" s="4">
        <v>38930</v>
      </c>
      <c r="H1348" s="4">
        <v>38961</v>
      </c>
      <c r="I1348" s="80">
        <f>All_2[[#This Row],[Filled]]-All_2[[#This Row],[Vacant]]</f>
        <v>31</v>
      </c>
      <c r="N1348" s="4"/>
      <c r="O1348" s="4"/>
      <c r="P1348" s="80"/>
      <c r="Q1348" s="80"/>
      <c r="R1348" s="80"/>
      <c r="S1348" s="80" t="str">
        <f>IF(All_2[[#This Row],[M.O.Date]]&lt;&gt;"","no","Yes")</f>
        <v>no</v>
      </c>
      <c r="T1348" s="80" t="str">
        <f ca="1">IF(All_2[[#This Row],[Length.of.Stay]]&gt;364,"Yes","no")</f>
        <v>Yes</v>
      </c>
      <c r="U1348" s="4">
        <v>39698</v>
      </c>
      <c r="V1348" s="80">
        <f ca="1">_xlfn.IFS(All_2[[#This Row],[M.O.Date]] = FALSE,TODAY()-All_2[[#This Row],[Filled]],All_2[[#This Row],[Extant]] = "no",All_2[[#This Row],[M.O.Date]] - All_2[[#This Row],[Filled]])</f>
        <v>737</v>
      </c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>
        <f t="shared" si="42"/>
        <v>2006</v>
      </c>
      <c r="AS1348" s="6">
        <f t="shared" si="43"/>
        <v>9</v>
      </c>
    </row>
    <row r="1349" spans="1:45">
      <c r="A1349" t="s">
        <v>1182</v>
      </c>
      <c r="B1349" t="s">
        <v>993</v>
      </c>
      <c r="C1349" s="1">
        <v>211</v>
      </c>
      <c r="E1349" s="97" t="s">
        <v>144</v>
      </c>
      <c r="F13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49" s="4">
        <v>38868</v>
      </c>
      <c r="H1349" s="4">
        <v>38952</v>
      </c>
      <c r="I1349" s="80">
        <f>All_2[[#This Row],[Filled]]-All_2[[#This Row],[Vacant]]</f>
        <v>84</v>
      </c>
      <c r="J1349" t="s">
        <v>144</v>
      </c>
      <c r="M1349" s="89"/>
      <c r="N1349" s="4"/>
      <c r="O1349" s="4"/>
      <c r="P1349" s="80"/>
      <c r="Q1349" s="80"/>
      <c r="R1349" s="80"/>
      <c r="S1349" s="80" t="str">
        <f>IF(All_2[[#This Row],[M.O.Date]]&lt;&gt;"","no","Yes")</f>
        <v>no</v>
      </c>
      <c r="T1349" s="80" t="str">
        <f ca="1">IF(All_2[[#This Row],[Length.of.Stay]]&gt;364,"Yes","no")</f>
        <v>Yes</v>
      </c>
      <c r="U1349" s="4">
        <v>39447</v>
      </c>
      <c r="V1349" s="80">
        <f ca="1">_xlfn.IFS(All_2[[#This Row],[M.O.Date]] = FALSE,TODAY()-All_2[[#This Row],[Filled]],All_2[[#This Row],[Extant]] = "no",All_2[[#This Row],[M.O.Date]] - All_2[[#This Row],[Filled]])</f>
        <v>495</v>
      </c>
      <c r="W1349" t="s">
        <v>980</v>
      </c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>
        <f t="shared" si="42"/>
        <v>2006</v>
      </c>
      <c r="AS1349" s="6">
        <f t="shared" si="43"/>
        <v>8</v>
      </c>
    </row>
    <row r="1350" spans="1:45">
      <c r="A1350" t="s">
        <v>1181</v>
      </c>
      <c r="B1350" t="s">
        <v>26</v>
      </c>
      <c r="C1350" s="1">
        <v>216</v>
      </c>
      <c r="E1350" s="97" t="s">
        <v>966</v>
      </c>
      <c r="F13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50" s="4">
        <v>38898</v>
      </c>
      <c r="H1350" s="4">
        <v>38930</v>
      </c>
      <c r="I1350" s="80">
        <f>All_2[[#This Row],[Filled]]-All_2[[#This Row],[Vacant]]</f>
        <v>32</v>
      </c>
      <c r="J1350" t="s">
        <v>144</v>
      </c>
      <c r="P1350" s="80"/>
      <c r="Q1350" s="80"/>
      <c r="R1350" s="80"/>
      <c r="S1350" s="80" t="str">
        <f>IF(All_2[[#This Row],[M.O.Date]]&lt;&gt;"","no","Yes")</f>
        <v>no</v>
      </c>
      <c r="T1350" s="80" t="str">
        <f ca="1">IF(All_2[[#This Row],[Length.of.Stay]]&gt;364,"Yes","no")</f>
        <v>Yes</v>
      </c>
      <c r="U1350" s="4">
        <v>39482</v>
      </c>
      <c r="V1350" s="80">
        <f ca="1">_xlfn.IFS(All_2[[#This Row],[M.O.Date]] = FALSE,TODAY()-All_2[[#This Row],[Filled]],All_2[[#This Row],[Extant]] = "no",All_2[[#This Row],[M.O.Date]] - All_2[[#This Row],[Filled]])</f>
        <v>552</v>
      </c>
      <c r="W1350" t="s">
        <v>971</v>
      </c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>
        <f t="shared" si="42"/>
        <v>2006</v>
      </c>
      <c r="AS1350" s="6">
        <f t="shared" si="43"/>
        <v>8</v>
      </c>
    </row>
    <row r="1351" spans="1:45">
      <c r="A1351" t="s">
        <v>1180</v>
      </c>
      <c r="B1351" t="s">
        <v>993</v>
      </c>
      <c r="C1351" s="1">
        <v>202</v>
      </c>
      <c r="E1351" s="97" t="s">
        <v>144</v>
      </c>
      <c r="F13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51" s="4">
        <v>38868</v>
      </c>
      <c r="H1351" s="4">
        <v>38924</v>
      </c>
      <c r="I1351" s="80">
        <f>All_2[[#This Row],[Filled]]-All_2[[#This Row],[Vacant]]</f>
        <v>56</v>
      </c>
      <c r="J1351" t="s">
        <v>144</v>
      </c>
      <c r="N1351" s="4"/>
      <c r="O1351" s="4"/>
      <c r="P1351" s="80"/>
      <c r="Q1351" s="80"/>
      <c r="R1351" s="80"/>
      <c r="S1351" s="80" t="str">
        <f>IF(All_2[[#This Row],[M.O.Date]]&lt;&gt;"","no","Yes")</f>
        <v>no</v>
      </c>
      <c r="T1351" s="80" t="str">
        <f ca="1">IF(All_2[[#This Row],[Length.of.Stay]]&gt;364,"Yes","no")</f>
        <v>no</v>
      </c>
      <c r="U1351" s="4">
        <v>39263</v>
      </c>
      <c r="V1351" s="80">
        <f ca="1">_xlfn.IFS(All_2[[#This Row],[M.O.Date]] = FALSE,TODAY()-All_2[[#This Row],[Filled]],All_2[[#This Row],[Extant]] = "no",All_2[[#This Row],[M.O.Date]] - All_2[[#This Row],[Filled]])</f>
        <v>339</v>
      </c>
      <c r="W1351" t="s">
        <v>980</v>
      </c>
      <c r="X1351" s="6"/>
      <c r="Y1351" s="6"/>
      <c r="Z1351" s="6"/>
      <c r="AA1351" s="6"/>
      <c r="AB1351" s="6"/>
      <c r="AC1351" s="6"/>
      <c r="AD1351" s="6"/>
      <c r="AE1351" s="6"/>
      <c r="AF1351" s="6">
        <v>1</v>
      </c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>
        <f t="shared" si="42"/>
        <v>2006</v>
      </c>
      <c r="AS1351" s="6">
        <f t="shared" si="43"/>
        <v>7</v>
      </c>
    </row>
    <row r="1352" spans="1:45">
      <c r="A1352" t="s">
        <v>1179</v>
      </c>
      <c r="B1352" t="s">
        <v>832</v>
      </c>
      <c r="C1352" s="1" t="s">
        <v>976</v>
      </c>
      <c r="E1352" s="97" t="s">
        <v>946</v>
      </c>
      <c r="F13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52" s="4">
        <v>38868</v>
      </c>
      <c r="H1352" s="4">
        <v>38908</v>
      </c>
      <c r="I1352" s="80">
        <f>All_2[[#This Row],[Filled]]-All_2[[#This Row],[Vacant]]</f>
        <v>40</v>
      </c>
      <c r="N1352" s="4"/>
      <c r="O1352" s="4"/>
      <c r="P1352" s="80"/>
      <c r="Q1352" s="80"/>
      <c r="R1352" s="80"/>
      <c r="S1352" s="80" t="str">
        <f>IF(All_2[[#This Row],[M.O.Date]]&lt;&gt;"","no","Yes")</f>
        <v>no</v>
      </c>
      <c r="T1352" s="80" t="str">
        <f ca="1">IF(All_2[[#This Row],[Length.of.Stay]]&gt;364,"Yes","no")</f>
        <v>Yes</v>
      </c>
      <c r="U1352" s="4">
        <v>39660</v>
      </c>
      <c r="V1352" s="80">
        <f ca="1">_xlfn.IFS(All_2[[#This Row],[M.O.Date]] = FALSE,TODAY()-All_2[[#This Row],[Filled]],All_2[[#This Row],[Extant]] = "no",All_2[[#This Row],[M.O.Date]] - All_2[[#This Row],[Filled]])</f>
        <v>752</v>
      </c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>
        <f t="shared" si="42"/>
        <v>2006</v>
      </c>
      <c r="AS1352" s="6">
        <f t="shared" si="43"/>
        <v>7</v>
      </c>
    </row>
    <row r="1353" spans="1:45">
      <c r="A1353" t="s">
        <v>1178</v>
      </c>
      <c r="B1353" t="s">
        <v>821</v>
      </c>
      <c r="C1353" s="1">
        <v>1509</v>
      </c>
      <c r="E1353" s="97" t="s">
        <v>833</v>
      </c>
      <c r="F13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53" s="4"/>
      <c r="H1353" s="4">
        <v>38898</v>
      </c>
      <c r="I1353" s="80"/>
      <c r="N1353" s="4"/>
      <c r="O1353" s="4"/>
      <c r="P1353" s="80"/>
      <c r="Q1353" s="80"/>
      <c r="R1353" s="80"/>
      <c r="S1353" s="80" t="str">
        <f>IF(All_2[[#This Row],[M.O.Date]]&lt;&gt;"","no","Yes")</f>
        <v>no</v>
      </c>
      <c r="T1353" s="80" t="str">
        <f ca="1">IF(All_2[[#This Row],[Length.of.Stay]]&gt;364,"Yes","no")</f>
        <v>Yes</v>
      </c>
      <c r="U1353" s="4">
        <v>40999</v>
      </c>
      <c r="V1353" s="80">
        <f ca="1">_xlfn.IFS(All_2[[#This Row],[M.O.Date]] = FALSE,TODAY()-All_2[[#This Row],[Filled]],All_2[[#This Row],[Extant]] = "no",All_2[[#This Row],[M.O.Date]] - All_2[[#This Row],[Filled]])</f>
        <v>2101</v>
      </c>
      <c r="W1353" t="s">
        <v>980</v>
      </c>
      <c r="X1353" s="125"/>
      <c r="Y1353" s="6"/>
      <c r="Z1353" s="6"/>
      <c r="AA1353" s="6"/>
      <c r="AB1353" s="6"/>
      <c r="AC1353" s="6"/>
      <c r="AD1353" s="6"/>
      <c r="AE1353" s="6"/>
      <c r="AF1353" s="6">
        <v>1</v>
      </c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>
        <f t="shared" si="42"/>
        <v>2006</v>
      </c>
      <c r="AS1353" s="6">
        <f t="shared" si="43"/>
        <v>6</v>
      </c>
    </row>
    <row r="1354" spans="1:45">
      <c r="A1354" t="s">
        <v>1177</v>
      </c>
      <c r="B1354" t="s">
        <v>993</v>
      </c>
      <c r="C1354" s="1">
        <v>203</v>
      </c>
      <c r="E1354" s="97" t="s">
        <v>144</v>
      </c>
      <c r="F13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54" s="4">
        <v>38837</v>
      </c>
      <c r="H1354" s="4">
        <v>38895</v>
      </c>
      <c r="I1354" s="80">
        <f>All_2[[#This Row],[Filled]]-All_2[[#This Row],[Vacant]]</f>
        <v>58</v>
      </c>
      <c r="J1354" t="s">
        <v>144</v>
      </c>
      <c r="N1354" s="4"/>
      <c r="O1354" s="4"/>
      <c r="P1354" s="80"/>
      <c r="Q1354" s="80"/>
      <c r="R1354" s="80"/>
      <c r="S1354" s="80" t="str">
        <f>IF(All_2[[#This Row],[M.O.Date]]&lt;&gt;"","no","Yes")</f>
        <v>no</v>
      </c>
      <c r="T1354" s="80" t="str">
        <f ca="1">IF(All_2[[#This Row],[Length.of.Stay]]&gt;364,"Yes","no")</f>
        <v>Yes</v>
      </c>
      <c r="U1354" s="4">
        <v>39355</v>
      </c>
      <c r="V1354" s="80">
        <f ca="1">_xlfn.IFS(All_2[[#This Row],[M.O.Date]] = FALSE,TODAY()-All_2[[#This Row],[Filled]],All_2[[#This Row],[Extant]] = "no",All_2[[#This Row],[M.O.Date]] - All_2[[#This Row],[Filled]])</f>
        <v>460</v>
      </c>
      <c r="W1354" t="s">
        <v>980</v>
      </c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>
        <f t="shared" si="42"/>
        <v>2006</v>
      </c>
      <c r="AS1354" s="6">
        <f t="shared" si="43"/>
        <v>6</v>
      </c>
    </row>
    <row r="1355" spans="1:45">
      <c r="A1355" t="s">
        <v>1176</v>
      </c>
      <c r="B1355" t="s">
        <v>830</v>
      </c>
      <c r="C1355" s="1">
        <v>310</v>
      </c>
      <c r="E1355" s="97" t="s">
        <v>144</v>
      </c>
      <c r="F13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55" s="4">
        <v>38852</v>
      </c>
      <c r="H1355" s="4">
        <v>38888</v>
      </c>
      <c r="I1355" s="80">
        <f>All_2[[#This Row],[Filled]]-All_2[[#This Row],[Vacant]]</f>
        <v>36</v>
      </c>
      <c r="J1355" t="s">
        <v>144</v>
      </c>
      <c r="N1355" s="4"/>
      <c r="O1355" s="4"/>
      <c r="P1355" s="80"/>
      <c r="Q1355" s="80"/>
      <c r="R1355" s="80"/>
      <c r="S1355" s="80" t="str">
        <f>IF(All_2[[#This Row],[M.O.Date]]&lt;&gt;"","no","Yes")</f>
        <v>no</v>
      </c>
      <c r="T1355" s="80" t="str">
        <f ca="1">IF(All_2[[#This Row],[Length.of.Stay]]&gt;364,"Yes","no")</f>
        <v>Yes</v>
      </c>
      <c r="U1355" s="4">
        <v>39721</v>
      </c>
      <c r="V1355" s="80">
        <f ca="1">_xlfn.IFS(All_2[[#This Row],[M.O.Date]] = FALSE,TODAY()-All_2[[#This Row],[Filled]],All_2[[#This Row],[Extant]] = "no",All_2[[#This Row],[M.O.Date]] - All_2[[#This Row],[Filled]])</f>
        <v>833</v>
      </c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>
        <f t="shared" si="42"/>
        <v>2006</v>
      </c>
      <c r="AS1355" s="6">
        <f t="shared" si="43"/>
        <v>6</v>
      </c>
    </row>
    <row r="1356" spans="1:45">
      <c r="A1356" t="s">
        <v>1175</v>
      </c>
      <c r="B1356" t="s">
        <v>26</v>
      </c>
      <c r="C1356" s="1">
        <v>305</v>
      </c>
      <c r="E1356" s="97" t="s">
        <v>966</v>
      </c>
      <c r="F13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56" s="4">
        <v>38837</v>
      </c>
      <c r="H1356" s="4">
        <v>38883</v>
      </c>
      <c r="I1356" s="80">
        <f>All_2[[#This Row],[Filled]]-All_2[[#This Row],[Vacant]]</f>
        <v>46</v>
      </c>
      <c r="J1356" t="s">
        <v>144</v>
      </c>
      <c r="P1356" s="80"/>
      <c r="Q1356" s="80"/>
      <c r="R1356" s="80"/>
      <c r="S1356" s="80" t="str">
        <f>IF(All_2[[#This Row],[M.O.Date]]&lt;&gt;"","no","Yes")</f>
        <v>no</v>
      </c>
      <c r="T1356" s="80" t="str">
        <f ca="1">IF(All_2[[#This Row],[Length.of.Stay]]&gt;364,"Yes","no")</f>
        <v>no</v>
      </c>
      <c r="U1356" s="4">
        <v>39172</v>
      </c>
      <c r="V1356" s="80">
        <f ca="1">_xlfn.IFS(All_2[[#This Row],[M.O.Date]] = FALSE,TODAY()-All_2[[#This Row],[Filled]],All_2[[#This Row],[Extant]] = "no",All_2[[#This Row],[M.O.Date]] - All_2[[#This Row],[Filled]])</f>
        <v>289</v>
      </c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>
        <f t="shared" si="42"/>
        <v>2006</v>
      </c>
      <c r="AS1356" s="6">
        <f t="shared" si="43"/>
        <v>6</v>
      </c>
    </row>
    <row r="1357" spans="1:45">
      <c r="A1357" t="s">
        <v>1174</v>
      </c>
      <c r="B1357" t="s">
        <v>830</v>
      </c>
      <c r="C1357" s="1">
        <v>305</v>
      </c>
      <c r="E1357" s="97" t="s">
        <v>144</v>
      </c>
      <c r="F13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57" s="4">
        <v>38868</v>
      </c>
      <c r="H1357" s="4">
        <v>38883</v>
      </c>
      <c r="I1357" s="80">
        <f>All_2[[#This Row],[Filled]]-All_2[[#This Row],[Vacant]]</f>
        <v>15</v>
      </c>
      <c r="J1357" t="s">
        <v>144</v>
      </c>
      <c r="N1357" s="4"/>
      <c r="O1357" s="4"/>
      <c r="P1357" s="80"/>
      <c r="Q1357" s="80"/>
      <c r="R1357" s="80"/>
      <c r="S1357" s="80" t="str">
        <f>IF(All_2[[#This Row],[M.O.Date]]&lt;&gt;"","no","Yes")</f>
        <v>no</v>
      </c>
      <c r="T1357" s="80" t="str">
        <f ca="1">IF(All_2[[#This Row],[Length.of.Stay]]&gt;364,"Yes","no")</f>
        <v>Yes</v>
      </c>
      <c r="U1357" s="4">
        <v>40086</v>
      </c>
      <c r="V1357" s="80">
        <f ca="1">_xlfn.IFS(All_2[[#This Row],[M.O.Date]] = FALSE,TODAY()-All_2[[#This Row],[Filled]],All_2[[#This Row],[Extant]] = "no",All_2[[#This Row],[M.O.Date]] - All_2[[#This Row],[Filled]])</f>
        <v>1203</v>
      </c>
      <c r="W1357" t="s">
        <v>980</v>
      </c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>
        <f t="shared" si="42"/>
        <v>2006</v>
      </c>
      <c r="AS1357" s="6">
        <f t="shared" si="43"/>
        <v>6</v>
      </c>
    </row>
    <row r="1358" spans="1:45">
      <c r="A1358" t="s">
        <v>1173</v>
      </c>
      <c r="B1358" t="s">
        <v>830</v>
      </c>
      <c r="C1358" s="1">
        <v>308</v>
      </c>
      <c r="E1358" s="97" t="s">
        <v>144</v>
      </c>
      <c r="F13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58" s="4">
        <v>38868</v>
      </c>
      <c r="H1358" s="4">
        <v>38883</v>
      </c>
      <c r="I1358" s="80">
        <f>All_2[[#This Row],[Filled]]-All_2[[#This Row],[Vacant]]</f>
        <v>15</v>
      </c>
      <c r="J1358" t="s">
        <v>144</v>
      </c>
      <c r="N1358" s="4"/>
      <c r="O1358" s="4"/>
      <c r="P1358" s="80"/>
      <c r="Q1358" s="80"/>
      <c r="R1358" s="80"/>
      <c r="S1358" s="80" t="str">
        <f>IF(All_2[[#This Row],[M.O.Date]]&lt;&gt;"","no","Yes")</f>
        <v>no</v>
      </c>
      <c r="T1358" s="80" t="str">
        <f ca="1">IF(All_2[[#This Row],[Length.of.Stay]]&gt;364,"Yes","no")</f>
        <v>Yes</v>
      </c>
      <c r="U1358" s="4">
        <v>39325</v>
      </c>
      <c r="V1358" s="80">
        <f ca="1">_xlfn.IFS(All_2[[#This Row],[M.O.Date]] = FALSE,TODAY()-All_2[[#This Row],[Filled]],All_2[[#This Row],[Extant]] = "no",All_2[[#This Row],[M.O.Date]] - All_2[[#This Row],[Filled]])</f>
        <v>442</v>
      </c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>
        <f t="shared" si="42"/>
        <v>2006</v>
      </c>
      <c r="AS1358" s="6">
        <f t="shared" si="43"/>
        <v>6</v>
      </c>
    </row>
    <row r="1359" spans="1:45">
      <c r="A1359" t="s">
        <v>1172</v>
      </c>
      <c r="B1359" t="s">
        <v>830</v>
      </c>
      <c r="C1359" s="1">
        <v>404</v>
      </c>
      <c r="E1359" s="97" t="s">
        <v>144</v>
      </c>
      <c r="F13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59" s="4">
        <v>38807</v>
      </c>
      <c r="H1359" s="4">
        <v>38883</v>
      </c>
      <c r="I1359" s="80">
        <f>All_2[[#This Row],[Filled]]-All_2[[#This Row],[Vacant]]</f>
        <v>76</v>
      </c>
      <c r="J1359" t="s">
        <v>144</v>
      </c>
      <c r="N1359" s="4"/>
      <c r="O1359" s="4"/>
      <c r="P1359" s="80"/>
      <c r="Q1359" s="80"/>
      <c r="R1359" s="80"/>
      <c r="S1359" s="80" t="str">
        <f>IF(All_2[[#This Row],[M.O.Date]]&lt;&gt;"","no","Yes")</f>
        <v>no</v>
      </c>
      <c r="T1359" s="80" t="str">
        <f ca="1">IF(All_2[[#This Row],[Length.of.Stay]]&gt;364,"Yes","no")</f>
        <v>no</v>
      </c>
      <c r="U1359" s="4">
        <v>38960</v>
      </c>
      <c r="V1359" s="80">
        <f ca="1">_xlfn.IFS(All_2[[#This Row],[M.O.Date]] = FALSE,TODAY()-All_2[[#This Row],[Filled]],All_2[[#This Row],[Extant]] = "no",All_2[[#This Row],[M.O.Date]] - All_2[[#This Row],[Filled]])</f>
        <v>77</v>
      </c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>
        <f t="shared" si="42"/>
        <v>2006</v>
      </c>
      <c r="AS1359" s="6">
        <f t="shared" si="43"/>
        <v>6</v>
      </c>
    </row>
    <row r="1360" spans="1:45">
      <c r="A1360" t="s">
        <v>1171</v>
      </c>
      <c r="B1360" t="s">
        <v>832</v>
      </c>
      <c r="C1360" s="1" t="s">
        <v>986</v>
      </c>
      <c r="E1360" s="97" t="s">
        <v>718</v>
      </c>
      <c r="F13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60" s="4">
        <v>38837</v>
      </c>
      <c r="H1360" s="4">
        <v>38869</v>
      </c>
      <c r="I1360" s="80">
        <f>All_2[[#This Row],[Filled]]-All_2[[#This Row],[Vacant]]</f>
        <v>32</v>
      </c>
      <c r="N1360" s="4"/>
      <c r="O1360" s="4"/>
      <c r="P1360" s="80"/>
      <c r="Q1360" s="80"/>
      <c r="R1360" s="80"/>
      <c r="S1360" s="80" t="str">
        <f>IF(All_2[[#This Row],[M.O.Date]]&lt;&gt;"","no","Yes")</f>
        <v>no</v>
      </c>
      <c r="T1360" s="80" t="str">
        <f ca="1">IF(All_2[[#This Row],[Length.of.Stay]]&gt;364,"Yes","no")</f>
        <v>Yes</v>
      </c>
      <c r="U1360" s="4">
        <v>39478</v>
      </c>
      <c r="V1360" s="80">
        <f ca="1">_xlfn.IFS(All_2[[#This Row],[M.O.Date]] = FALSE,TODAY()-All_2[[#This Row],[Filled]],All_2[[#This Row],[Extant]] = "no",All_2[[#This Row],[M.O.Date]] - All_2[[#This Row],[Filled]])</f>
        <v>609</v>
      </c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>
        <f t="shared" si="42"/>
        <v>2006</v>
      </c>
      <c r="AS1360" s="6">
        <f t="shared" si="43"/>
        <v>6</v>
      </c>
    </row>
    <row r="1361" spans="1:45">
      <c r="A1361" t="s">
        <v>1165</v>
      </c>
      <c r="B1361" t="s">
        <v>832</v>
      </c>
      <c r="C1361" s="1" t="s">
        <v>930</v>
      </c>
      <c r="E1361" s="97" t="s">
        <v>833</v>
      </c>
      <c r="F13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61" s="4">
        <v>38807</v>
      </c>
      <c r="H1361" s="4">
        <v>38869</v>
      </c>
      <c r="I1361" s="80">
        <f>All_2[[#This Row],[Filled]]-All_2[[#This Row],[Vacant]]</f>
        <v>62</v>
      </c>
      <c r="J1361" t="s">
        <v>1033</v>
      </c>
      <c r="K1361" t="s">
        <v>1032</v>
      </c>
      <c r="N1361" s="4"/>
      <c r="O1361" s="4"/>
      <c r="P1361" s="80"/>
      <c r="Q1361" s="80"/>
      <c r="R1361" s="80"/>
      <c r="S1361" s="80" t="str">
        <f>IF(All_2[[#This Row],[M.O.Date]]&lt;&gt;"","no","Yes")</f>
        <v>no</v>
      </c>
      <c r="T1361" s="80" t="str">
        <f ca="1">IF(All_2[[#This Row],[Length.of.Stay]]&gt;364,"Yes","no")</f>
        <v>no</v>
      </c>
      <c r="U1361" s="4">
        <v>38947</v>
      </c>
      <c r="V1361" s="80">
        <f ca="1">_xlfn.IFS(All_2[[#This Row],[M.O.Date]] = FALSE,TODAY()-All_2[[#This Row],[Filled]],All_2[[#This Row],[Extant]] = "no",All_2[[#This Row],[M.O.Date]] - All_2[[#This Row],[Filled]])</f>
        <v>78</v>
      </c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>
        <f t="shared" si="42"/>
        <v>2006</v>
      </c>
      <c r="AS1361" s="6">
        <f t="shared" si="43"/>
        <v>6</v>
      </c>
    </row>
    <row r="1362" spans="1:45">
      <c r="A1362" t="s">
        <v>1170</v>
      </c>
      <c r="B1362" t="s">
        <v>993</v>
      </c>
      <c r="C1362" s="1">
        <v>204</v>
      </c>
      <c r="E1362" s="97" t="s">
        <v>144</v>
      </c>
      <c r="F13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62" s="4">
        <v>38837</v>
      </c>
      <c r="H1362" s="4">
        <v>38869</v>
      </c>
      <c r="I1362" s="80">
        <f>All_2[[#This Row],[Filled]]-All_2[[#This Row],[Vacant]]</f>
        <v>32</v>
      </c>
      <c r="J1362" t="s">
        <v>144</v>
      </c>
      <c r="N1362" s="4"/>
      <c r="O1362" s="4"/>
      <c r="P1362" s="80"/>
      <c r="Q1362" s="80"/>
      <c r="R1362" s="80"/>
      <c r="S1362" s="80" t="str">
        <f>IF(All_2[[#This Row],[M.O.Date]]&lt;&gt;"","no","Yes")</f>
        <v>no</v>
      </c>
      <c r="T1362" s="80" t="str">
        <f ca="1">IF(All_2[[#This Row],[Length.of.Stay]]&gt;364,"Yes","no")</f>
        <v>Yes</v>
      </c>
      <c r="U1362" s="4">
        <v>39964</v>
      </c>
      <c r="V1362" s="80">
        <f ca="1">_xlfn.IFS(All_2[[#This Row],[M.O.Date]] = FALSE,TODAY()-All_2[[#This Row],[Filled]],All_2[[#This Row],[Extant]] = "no",All_2[[#This Row],[M.O.Date]] - All_2[[#This Row],[Filled]])</f>
        <v>1095</v>
      </c>
      <c r="W1362" t="s">
        <v>980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>
        <f t="shared" si="42"/>
        <v>2006</v>
      </c>
      <c r="AS1362" s="6">
        <f t="shared" si="43"/>
        <v>6</v>
      </c>
    </row>
    <row r="1363" spans="1:45">
      <c r="A1363" t="s">
        <v>1169</v>
      </c>
      <c r="B1363" t="s">
        <v>830</v>
      </c>
      <c r="C1363" s="1">
        <v>403</v>
      </c>
      <c r="E1363" s="97" t="s">
        <v>144</v>
      </c>
      <c r="F13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63" s="4">
        <v>38779</v>
      </c>
      <c r="H1363" s="4">
        <v>38852</v>
      </c>
      <c r="I1363" s="80">
        <f>All_2[[#This Row],[Filled]]-All_2[[#This Row],[Vacant]]</f>
        <v>73</v>
      </c>
      <c r="J1363" t="s">
        <v>144</v>
      </c>
      <c r="N1363" s="4"/>
      <c r="O1363" s="4"/>
      <c r="P1363" s="80"/>
      <c r="Q1363" s="80"/>
      <c r="R1363" s="80"/>
      <c r="S1363" s="80" t="str">
        <f>IF(All_2[[#This Row],[M.O.Date]]&lt;&gt;"","no","Yes")</f>
        <v>no</v>
      </c>
      <c r="T1363" s="80" t="str">
        <f ca="1">IF(All_2[[#This Row],[Length.of.Stay]]&gt;364,"Yes","no")</f>
        <v>Yes</v>
      </c>
      <c r="U1363" s="4">
        <v>39233</v>
      </c>
      <c r="V1363" s="80">
        <f ca="1">_xlfn.IFS(All_2[[#This Row],[M.O.Date]] = FALSE,TODAY()-All_2[[#This Row],[Filled]],All_2[[#This Row],[Extant]] = "no",All_2[[#This Row],[M.O.Date]] - All_2[[#This Row],[Filled]])</f>
        <v>381</v>
      </c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>
        <f t="shared" si="42"/>
        <v>2006</v>
      </c>
      <c r="AS1363" s="6">
        <f t="shared" si="43"/>
        <v>5</v>
      </c>
    </row>
    <row r="1364" spans="1:45">
      <c r="A1364" t="s">
        <v>1168</v>
      </c>
      <c r="B1364" t="s">
        <v>830</v>
      </c>
      <c r="C1364" s="1">
        <v>412</v>
      </c>
      <c r="E1364" s="97" t="s">
        <v>144</v>
      </c>
      <c r="F13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64" s="4">
        <v>38837</v>
      </c>
      <c r="H1364" s="4">
        <v>38852</v>
      </c>
      <c r="I1364" s="80">
        <f>All_2[[#This Row],[Filled]]-All_2[[#This Row],[Vacant]]</f>
        <v>15</v>
      </c>
      <c r="J1364" t="s">
        <v>144</v>
      </c>
      <c r="N1364" s="4"/>
      <c r="O1364" s="4"/>
      <c r="P1364" s="80"/>
      <c r="Q1364" s="80"/>
      <c r="R1364" s="80"/>
      <c r="S1364" s="80" t="str">
        <f>IF(All_2[[#This Row],[M.O.Date]]&lt;&gt;"","no","Yes")</f>
        <v>no</v>
      </c>
      <c r="T1364" s="80" t="str">
        <f ca="1">IF(All_2[[#This Row],[Length.of.Stay]]&gt;364,"Yes","no")</f>
        <v>no</v>
      </c>
      <c r="U1364" s="4">
        <v>39051</v>
      </c>
      <c r="V1364" s="80">
        <f ca="1">_xlfn.IFS(All_2[[#This Row],[M.O.Date]] = FALSE,TODAY()-All_2[[#This Row],[Filled]],All_2[[#This Row],[Extant]] = "no",All_2[[#This Row],[M.O.Date]] - All_2[[#This Row],[Filled]])</f>
        <v>199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>
        <f t="shared" si="42"/>
        <v>2006</v>
      </c>
      <c r="AS1364" s="6">
        <f t="shared" si="43"/>
        <v>5</v>
      </c>
    </row>
    <row r="1365" spans="1:45">
      <c r="A1365" t="s">
        <v>1167</v>
      </c>
      <c r="B1365" t="s">
        <v>830</v>
      </c>
      <c r="C1365" s="1">
        <v>314</v>
      </c>
      <c r="E1365" s="97" t="s">
        <v>144</v>
      </c>
      <c r="F13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65" s="4">
        <v>38807</v>
      </c>
      <c r="H1365" s="4">
        <v>38852</v>
      </c>
      <c r="I1365" s="80">
        <f>All_2[[#This Row],[Filled]]-All_2[[#This Row],[Vacant]]</f>
        <v>45</v>
      </c>
      <c r="J1365" t="s">
        <v>144</v>
      </c>
      <c r="N1365" s="4"/>
      <c r="O1365" s="4"/>
      <c r="P1365" s="80"/>
      <c r="Q1365" s="80"/>
      <c r="R1365" s="80"/>
      <c r="S1365" s="80" t="str">
        <f>IF(All_2[[#This Row],[M.O.Date]]&lt;&gt;"","no","Yes")</f>
        <v>no</v>
      </c>
      <c r="T1365" s="80" t="str">
        <f ca="1">IF(All_2[[#This Row],[Length.of.Stay]]&gt;364,"Yes","no")</f>
        <v>no</v>
      </c>
      <c r="U1365" s="4">
        <v>38990</v>
      </c>
      <c r="V1365" s="80">
        <f ca="1">_xlfn.IFS(All_2[[#This Row],[M.O.Date]] = FALSE,TODAY()-All_2[[#This Row],[Filled]],All_2[[#This Row],[Extant]] = "no",All_2[[#This Row],[M.O.Date]] - All_2[[#This Row],[Filled]])</f>
        <v>138</v>
      </c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>
        <f t="shared" si="42"/>
        <v>2006</v>
      </c>
      <c r="AS1365" s="6">
        <f t="shared" si="43"/>
        <v>5</v>
      </c>
    </row>
    <row r="1366" spans="1:45">
      <c r="A1366" t="s">
        <v>1099</v>
      </c>
      <c r="B1366" t="s">
        <v>832</v>
      </c>
      <c r="C1366" s="1" t="s">
        <v>932</v>
      </c>
      <c r="E1366" s="97" t="s">
        <v>718</v>
      </c>
      <c r="F13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66" s="4">
        <v>38813</v>
      </c>
      <c r="H1366" s="4">
        <v>38852</v>
      </c>
      <c r="I1366" s="80">
        <f>All_2[[#This Row],[Filled]]-All_2[[#This Row],[Vacant]]</f>
        <v>39</v>
      </c>
      <c r="N1366" s="4"/>
      <c r="O1366" s="4"/>
      <c r="P1366" s="80"/>
      <c r="Q1366" s="80"/>
      <c r="R1366" s="80"/>
      <c r="S1366" s="80" t="str">
        <f>IF(All_2[[#This Row],[M.O.Date]]&lt;&gt;"","no","Yes")</f>
        <v>no</v>
      </c>
      <c r="T1366" s="80" t="str">
        <f ca="1">IF(All_2[[#This Row],[Length.of.Stay]]&gt;364,"Yes","no")</f>
        <v>Yes</v>
      </c>
      <c r="U1366" s="4">
        <v>39278</v>
      </c>
      <c r="V1366" s="80">
        <f ca="1">_xlfn.IFS(All_2[[#This Row],[M.O.Date]] = FALSE,TODAY()-All_2[[#This Row],[Filled]],All_2[[#This Row],[Extant]] = "no",All_2[[#This Row],[M.O.Date]] - All_2[[#This Row],[Filled]])</f>
        <v>426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>
        <f t="shared" si="42"/>
        <v>2006</v>
      </c>
      <c r="AS1366" s="6">
        <f t="shared" si="43"/>
        <v>5</v>
      </c>
    </row>
    <row r="1367" spans="1:45">
      <c r="A1367" t="s">
        <v>1124</v>
      </c>
      <c r="B1367" t="s">
        <v>830</v>
      </c>
      <c r="C1367" s="1">
        <v>313</v>
      </c>
      <c r="E1367" s="97" t="s">
        <v>144</v>
      </c>
      <c r="F13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67" s="4">
        <v>38748</v>
      </c>
      <c r="H1367" s="4">
        <v>38838</v>
      </c>
      <c r="I1367" s="80">
        <f>All_2[[#This Row],[Filled]]-All_2[[#This Row],[Vacant]]</f>
        <v>90</v>
      </c>
      <c r="J1367" t="s">
        <v>1033</v>
      </c>
      <c r="K1367" t="s">
        <v>1032</v>
      </c>
      <c r="N1367" s="4"/>
      <c r="O1367" s="4"/>
      <c r="P1367" s="80"/>
      <c r="Q1367" s="80"/>
      <c r="R1367" s="80"/>
      <c r="S1367" s="80" t="str">
        <f>IF(All_2[[#This Row],[M.O.Date]]&lt;&gt;"","no","Yes")</f>
        <v>no</v>
      </c>
      <c r="T1367" s="80" t="str">
        <f ca="1">IF(All_2[[#This Row],[Length.of.Stay]]&gt;364,"Yes","no")</f>
        <v>no</v>
      </c>
      <c r="U1367" s="4">
        <v>39113</v>
      </c>
      <c r="V1367" s="80">
        <f ca="1">_xlfn.IFS(All_2[[#This Row],[M.O.Date]] = FALSE,TODAY()-All_2[[#This Row],[Filled]],All_2[[#This Row],[Extant]] = "no",All_2[[#This Row],[M.O.Date]] - All_2[[#This Row],[Filled]])</f>
        <v>275</v>
      </c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>
        <f t="shared" si="42"/>
        <v>2006</v>
      </c>
      <c r="AS1367" s="6">
        <f t="shared" si="43"/>
        <v>5</v>
      </c>
    </row>
    <row r="1368" spans="1:45">
      <c r="A1368" t="s">
        <v>1166</v>
      </c>
      <c r="B1368" t="s">
        <v>830</v>
      </c>
      <c r="C1368" s="1">
        <v>315</v>
      </c>
      <c r="E1368" s="97" t="s">
        <v>144</v>
      </c>
      <c r="F13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68" s="4">
        <v>38807</v>
      </c>
      <c r="H1368" s="4">
        <v>38827</v>
      </c>
      <c r="I1368" s="80">
        <f>All_2[[#This Row],[Filled]]-All_2[[#This Row],[Vacant]]</f>
        <v>20</v>
      </c>
      <c r="J1368" t="s">
        <v>144</v>
      </c>
      <c r="N1368" s="4"/>
      <c r="O1368" s="4"/>
      <c r="P1368" s="80"/>
      <c r="Q1368" s="80"/>
      <c r="R1368" s="80"/>
      <c r="S1368" s="80" t="str">
        <f>IF(All_2[[#This Row],[M.O.Date]]&lt;&gt;"","no","Yes")</f>
        <v>no</v>
      </c>
      <c r="T1368" s="80" t="str">
        <f ca="1">IF(All_2[[#This Row],[Length.of.Stay]]&gt;364,"Yes","no")</f>
        <v>no</v>
      </c>
      <c r="U1368" s="4">
        <v>39051</v>
      </c>
      <c r="V1368" s="80">
        <f ca="1">_xlfn.IFS(All_2[[#This Row],[M.O.Date]] = FALSE,TODAY()-All_2[[#This Row],[Filled]],All_2[[#This Row],[Extant]] = "no",All_2[[#This Row],[M.O.Date]] - All_2[[#This Row],[Filled]])</f>
        <v>224</v>
      </c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>
        <f t="shared" si="42"/>
        <v>2006</v>
      </c>
      <c r="AS1368" s="6">
        <f t="shared" si="43"/>
        <v>4</v>
      </c>
    </row>
    <row r="1369" spans="1:45">
      <c r="A1369" t="s">
        <v>1165</v>
      </c>
      <c r="B1369" t="s">
        <v>832</v>
      </c>
      <c r="C1369" s="1" t="s">
        <v>976</v>
      </c>
      <c r="E1369" s="97" t="s">
        <v>946</v>
      </c>
      <c r="F13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69" s="4">
        <v>38776</v>
      </c>
      <c r="H1369" s="4">
        <v>38807</v>
      </c>
      <c r="I1369" s="80">
        <f>All_2[[#This Row],[Filled]]-All_2[[#This Row],[Vacant]]</f>
        <v>31</v>
      </c>
      <c r="N1369" s="4"/>
      <c r="O1369" s="4"/>
      <c r="P1369" s="80"/>
      <c r="Q1369" s="80"/>
      <c r="R1369" s="80"/>
      <c r="S1369" s="80" t="str">
        <f>IF(All_2[[#This Row],[M.O.Date]]&lt;&gt;"","no","Yes")</f>
        <v>no</v>
      </c>
      <c r="T1369" s="80" t="str">
        <f ca="1">IF(All_2[[#This Row],[Length.of.Stay]]&gt;364,"Yes","no")</f>
        <v>no</v>
      </c>
      <c r="U1369" s="4">
        <v>38868</v>
      </c>
      <c r="V1369" s="80">
        <f ca="1">_xlfn.IFS(All_2[[#This Row],[M.O.Date]] = FALSE,TODAY()-All_2[[#This Row],[Filled]],All_2[[#This Row],[Extant]] = "no",All_2[[#This Row],[M.O.Date]] - All_2[[#This Row],[Filled]])</f>
        <v>61</v>
      </c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>
        <f t="shared" si="42"/>
        <v>2006</v>
      </c>
      <c r="AS1369" s="6">
        <f t="shared" si="43"/>
        <v>3</v>
      </c>
    </row>
    <row r="1370" spans="1:45">
      <c r="A1370" t="s">
        <v>1164</v>
      </c>
      <c r="B1370" t="s">
        <v>830</v>
      </c>
      <c r="C1370" s="1">
        <v>414</v>
      </c>
      <c r="E1370" s="97" t="s">
        <v>144</v>
      </c>
      <c r="F13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70" s="4">
        <v>38776</v>
      </c>
      <c r="H1370" s="4">
        <v>38783</v>
      </c>
      <c r="I1370" s="80">
        <f>All_2[[#This Row],[Filled]]-All_2[[#This Row],[Vacant]]</f>
        <v>7</v>
      </c>
      <c r="J1370" t="s">
        <v>144</v>
      </c>
      <c r="N1370" s="4"/>
      <c r="O1370" s="4"/>
      <c r="P1370" s="80"/>
      <c r="Q1370" s="80"/>
      <c r="R1370" s="80"/>
      <c r="S1370" s="80" t="str">
        <f>IF(All_2[[#This Row],[M.O.Date]]&lt;&gt;"","no","Yes")</f>
        <v>no</v>
      </c>
      <c r="T1370" s="80" t="str">
        <f ca="1">IF(All_2[[#This Row],[Length.of.Stay]]&gt;364,"Yes","no")</f>
        <v>Yes</v>
      </c>
      <c r="U1370" s="4">
        <v>39813</v>
      </c>
      <c r="V1370" s="80">
        <f ca="1">_xlfn.IFS(All_2[[#This Row],[M.O.Date]] = FALSE,TODAY()-All_2[[#This Row],[Filled]],All_2[[#This Row],[Extant]] = "no",All_2[[#This Row],[M.O.Date]] - All_2[[#This Row],[Filled]])</f>
        <v>1030</v>
      </c>
      <c r="W1370" t="s">
        <v>980</v>
      </c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>
        <f t="shared" si="42"/>
        <v>2006</v>
      </c>
      <c r="AS1370" s="6">
        <f t="shared" si="43"/>
        <v>3</v>
      </c>
    </row>
    <row r="1371" spans="1:45">
      <c r="A1371" t="s">
        <v>1163</v>
      </c>
      <c r="B1371" t="s">
        <v>830</v>
      </c>
      <c r="C1371" s="1">
        <v>411</v>
      </c>
      <c r="E1371" s="97" t="s">
        <v>144</v>
      </c>
      <c r="F13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71" s="4">
        <v>38776</v>
      </c>
      <c r="H1371" s="4">
        <v>38783</v>
      </c>
      <c r="I1371" s="80">
        <f>All_2[[#This Row],[Filled]]-All_2[[#This Row],[Vacant]]</f>
        <v>7</v>
      </c>
      <c r="J1371" t="s">
        <v>144</v>
      </c>
      <c r="N1371" s="4"/>
      <c r="O1371" s="4"/>
      <c r="P1371" s="80"/>
      <c r="Q1371" s="80"/>
      <c r="R1371" s="80"/>
      <c r="S1371" s="80" t="str">
        <f>IF(All_2[[#This Row],[M.O.Date]]&lt;&gt;"","no","Yes")</f>
        <v>no</v>
      </c>
      <c r="T1371" s="80" t="str">
        <f ca="1">IF(All_2[[#This Row],[Length.of.Stay]]&gt;364,"Yes","no")</f>
        <v>Yes</v>
      </c>
      <c r="U1371" s="4">
        <v>39325</v>
      </c>
      <c r="V1371" s="80">
        <f ca="1">_xlfn.IFS(All_2[[#This Row],[M.O.Date]] = FALSE,TODAY()-All_2[[#This Row],[Filled]],All_2[[#This Row],[Extant]] = "no",All_2[[#This Row],[M.O.Date]] - All_2[[#This Row],[Filled]])</f>
        <v>542</v>
      </c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>
        <f t="shared" si="42"/>
        <v>2006</v>
      </c>
      <c r="AS1371" s="6">
        <f t="shared" si="43"/>
        <v>3</v>
      </c>
    </row>
    <row r="1372" spans="1:45">
      <c r="A1372" t="s">
        <v>1162</v>
      </c>
      <c r="B1372" t="s">
        <v>830</v>
      </c>
      <c r="C1372" s="1">
        <v>417</v>
      </c>
      <c r="E1372" s="97" t="s">
        <v>144</v>
      </c>
      <c r="F13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72" s="4">
        <v>38728</v>
      </c>
      <c r="H1372" s="4">
        <v>38783</v>
      </c>
      <c r="I1372" s="80">
        <f>All_2[[#This Row],[Filled]]-All_2[[#This Row],[Vacant]]</f>
        <v>55</v>
      </c>
      <c r="J1372" t="s">
        <v>144</v>
      </c>
      <c r="N1372" s="4"/>
      <c r="O1372" s="4"/>
      <c r="P1372" s="80"/>
      <c r="Q1372" s="80"/>
      <c r="R1372" s="80"/>
      <c r="S1372" s="80" t="str">
        <f>IF(All_2[[#This Row],[M.O.Date]]&lt;&gt;"","no","Yes")</f>
        <v>no</v>
      </c>
      <c r="T1372" s="80" t="str">
        <f ca="1">IF(All_2[[#This Row],[Length.of.Stay]]&gt;364,"Yes","no")</f>
        <v>Yes</v>
      </c>
      <c r="U1372" s="4">
        <v>39202</v>
      </c>
      <c r="V1372" s="80">
        <f ca="1">_xlfn.IFS(All_2[[#This Row],[M.O.Date]] = FALSE,TODAY()-All_2[[#This Row],[Filled]],All_2[[#This Row],[Extant]] = "no",All_2[[#This Row],[M.O.Date]] - All_2[[#This Row],[Filled]])</f>
        <v>419</v>
      </c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>
        <f t="shared" si="42"/>
        <v>2006</v>
      </c>
      <c r="AS1372" s="6">
        <f t="shared" si="43"/>
        <v>3</v>
      </c>
    </row>
    <row r="1373" spans="1:45">
      <c r="A1373" t="s">
        <v>1161</v>
      </c>
      <c r="B1373" t="s">
        <v>993</v>
      </c>
      <c r="C1373" s="1">
        <v>201</v>
      </c>
      <c r="E1373" s="97" t="s">
        <v>144</v>
      </c>
      <c r="F13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73" s="4">
        <v>38776</v>
      </c>
      <c r="H1373" s="4">
        <v>38782</v>
      </c>
      <c r="I1373" s="80">
        <f>All_2[[#This Row],[Filled]]-All_2[[#This Row],[Vacant]]</f>
        <v>6</v>
      </c>
      <c r="J1373" t="s">
        <v>144</v>
      </c>
      <c r="N1373" s="4"/>
      <c r="O1373" s="4"/>
      <c r="P1373" s="80"/>
      <c r="Q1373" s="80"/>
      <c r="R1373" s="80"/>
      <c r="S1373" s="80" t="str">
        <f>IF(All_2[[#This Row],[M.O.Date]]&lt;&gt;"","no","Yes")</f>
        <v>no</v>
      </c>
      <c r="T1373" s="80" t="str">
        <f ca="1">IF(All_2[[#This Row],[Length.of.Stay]]&gt;364,"Yes","no")</f>
        <v>Yes</v>
      </c>
      <c r="U1373" s="4">
        <v>41851</v>
      </c>
      <c r="V1373" s="80">
        <f ca="1">_xlfn.IFS(All_2[[#This Row],[M.O.Date]] = FALSE,TODAY()-All_2[[#This Row],[Filled]],All_2[[#This Row],[Extant]] = "no",All_2[[#This Row],[M.O.Date]] - All_2[[#This Row],[Filled]])</f>
        <v>3069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>
        <f t="shared" si="42"/>
        <v>2006</v>
      </c>
      <c r="AS1373" s="6">
        <f t="shared" si="43"/>
        <v>3</v>
      </c>
    </row>
    <row r="1374" spans="1:45">
      <c r="A1374" t="s">
        <v>1160</v>
      </c>
      <c r="B1374" t="s">
        <v>26</v>
      </c>
      <c r="C1374" s="1">
        <v>322</v>
      </c>
      <c r="E1374" s="97" t="s">
        <v>966</v>
      </c>
      <c r="F13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74" s="4">
        <v>38748</v>
      </c>
      <c r="H1374" s="4">
        <v>38777</v>
      </c>
      <c r="I1374" s="80">
        <f>All_2[[#This Row],[Filled]]-All_2[[#This Row],[Vacant]]</f>
        <v>29</v>
      </c>
      <c r="J1374" t="s">
        <v>144</v>
      </c>
      <c r="P1374" s="80"/>
      <c r="Q1374" s="80"/>
      <c r="R1374" s="80"/>
      <c r="S1374" s="80" t="str">
        <f>IF(All_2[[#This Row],[M.O.Date]]&lt;&gt;"","no","Yes")</f>
        <v>no</v>
      </c>
      <c r="T1374" s="80" t="str">
        <f ca="1">IF(All_2[[#This Row],[Length.of.Stay]]&gt;364,"Yes","no")</f>
        <v>no</v>
      </c>
      <c r="U1374" s="4">
        <v>39128</v>
      </c>
      <c r="V1374" s="80">
        <f ca="1">_xlfn.IFS(All_2[[#This Row],[M.O.Date]] = FALSE,TODAY()-All_2[[#This Row],[Filled]],All_2[[#This Row],[Extant]] = "no",All_2[[#This Row],[M.O.Date]] - All_2[[#This Row],[Filled]])</f>
        <v>351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>
        <f t="shared" si="42"/>
        <v>2006</v>
      </c>
      <c r="AS1374" s="6">
        <f t="shared" si="43"/>
        <v>3</v>
      </c>
    </row>
    <row r="1375" spans="1:45">
      <c r="A1375" t="s">
        <v>1159</v>
      </c>
      <c r="B1375" t="s">
        <v>26</v>
      </c>
      <c r="C1375" s="1">
        <v>313</v>
      </c>
      <c r="E1375" s="97" t="s">
        <v>966</v>
      </c>
      <c r="F13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75" s="4">
        <v>38748</v>
      </c>
      <c r="H1375" s="4">
        <v>38777</v>
      </c>
      <c r="I1375" s="80">
        <f>All_2[[#This Row],[Filled]]-All_2[[#This Row],[Vacant]]</f>
        <v>29</v>
      </c>
      <c r="J1375" t="s">
        <v>144</v>
      </c>
      <c r="P1375" s="80"/>
      <c r="Q1375" s="80"/>
      <c r="R1375" s="80"/>
      <c r="S1375" s="80" t="str">
        <f>IF(All_2[[#This Row],[M.O.Date]]&lt;&gt;"","no","Yes")</f>
        <v>no</v>
      </c>
      <c r="T1375" s="80" t="str">
        <f ca="1">IF(All_2[[#This Row],[Length.of.Stay]]&gt;364,"Yes","no")</f>
        <v>no</v>
      </c>
      <c r="U1375" s="4">
        <v>38990</v>
      </c>
      <c r="V1375" s="80">
        <f ca="1">_xlfn.IFS(All_2[[#This Row],[M.O.Date]] = FALSE,TODAY()-All_2[[#This Row],[Filled]],All_2[[#This Row],[Extant]] = "no",All_2[[#This Row],[M.O.Date]] - All_2[[#This Row],[Filled]])</f>
        <v>213</v>
      </c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>
        <f t="shared" si="42"/>
        <v>2006</v>
      </c>
      <c r="AS1375" s="6">
        <f t="shared" si="43"/>
        <v>3</v>
      </c>
    </row>
    <row r="1376" spans="1:45">
      <c r="A1376" t="s">
        <v>1158</v>
      </c>
      <c r="B1376" t="s">
        <v>26</v>
      </c>
      <c r="C1376" s="1">
        <v>212</v>
      </c>
      <c r="E1376" s="97" t="s">
        <v>966</v>
      </c>
      <c r="F13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76" s="4">
        <v>38755</v>
      </c>
      <c r="H1376" s="4">
        <v>38777</v>
      </c>
      <c r="I1376" s="80">
        <f>All_2[[#This Row],[Filled]]-All_2[[#This Row],[Vacant]]</f>
        <v>22</v>
      </c>
      <c r="J1376" t="s">
        <v>144</v>
      </c>
      <c r="P1376" s="80"/>
      <c r="Q1376" s="80"/>
      <c r="R1376" s="80"/>
      <c r="S1376" s="80" t="str">
        <f>IF(All_2[[#This Row],[M.O.Date]]&lt;&gt;"","no","Yes")</f>
        <v>no</v>
      </c>
      <c r="T1376" s="80" t="str">
        <f ca="1">IF(All_2[[#This Row],[Length.of.Stay]]&gt;364,"Yes","no")</f>
        <v>no</v>
      </c>
      <c r="U1376" s="4">
        <v>39051</v>
      </c>
      <c r="V1376" s="80">
        <f ca="1">_xlfn.IFS(All_2[[#This Row],[M.O.Date]] = FALSE,TODAY()-All_2[[#This Row],[Filled]],All_2[[#This Row],[Extant]] = "no",All_2[[#This Row],[M.O.Date]] - All_2[[#This Row],[Filled]])</f>
        <v>274</v>
      </c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>
        <f t="shared" si="42"/>
        <v>2006</v>
      </c>
      <c r="AS1376" s="6">
        <f t="shared" si="43"/>
        <v>3</v>
      </c>
    </row>
    <row r="1377" spans="1:45">
      <c r="A1377" t="s">
        <v>1157</v>
      </c>
      <c r="B1377" t="s">
        <v>832</v>
      </c>
      <c r="C1377" s="1" t="s">
        <v>940</v>
      </c>
      <c r="E1377" s="97" t="s">
        <v>718</v>
      </c>
      <c r="F13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77" s="4">
        <v>38748</v>
      </c>
      <c r="H1377" s="4">
        <v>38775</v>
      </c>
      <c r="I1377" s="80">
        <f>All_2[[#This Row],[Filled]]-All_2[[#This Row],[Vacant]]</f>
        <v>27</v>
      </c>
      <c r="N1377" s="4"/>
      <c r="O1377" s="4"/>
      <c r="P1377" s="80"/>
      <c r="Q1377" s="80"/>
      <c r="R1377" s="80"/>
      <c r="S1377" s="80" t="str">
        <f>IF(All_2[[#This Row],[M.O.Date]]&lt;&gt;"","no","Yes")</f>
        <v>no</v>
      </c>
      <c r="T1377" s="80" t="str">
        <f ca="1">IF(All_2[[#This Row],[Length.of.Stay]]&gt;364,"Yes","no")</f>
        <v>Yes</v>
      </c>
      <c r="U1377" s="4">
        <v>39839</v>
      </c>
      <c r="V1377" s="80">
        <f ca="1">_xlfn.IFS(All_2[[#This Row],[M.O.Date]] = FALSE,TODAY()-All_2[[#This Row],[Filled]],All_2[[#This Row],[Extant]] = "no",All_2[[#This Row],[M.O.Date]] - All_2[[#This Row],[Filled]])</f>
        <v>1064</v>
      </c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>
        <f t="shared" si="42"/>
        <v>2006</v>
      </c>
      <c r="AS1377" s="6">
        <f t="shared" si="43"/>
        <v>2</v>
      </c>
    </row>
    <row r="1378" spans="1:45">
      <c r="A1378" t="s">
        <v>1156</v>
      </c>
      <c r="B1378" t="s">
        <v>832</v>
      </c>
      <c r="C1378" s="1" t="s">
        <v>934</v>
      </c>
      <c r="E1378" s="97" t="s">
        <v>718</v>
      </c>
      <c r="F13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78" s="4">
        <v>38717</v>
      </c>
      <c r="H1378" s="4">
        <v>38775</v>
      </c>
      <c r="I1378" s="80">
        <f>All_2[[#This Row],[Filled]]-All_2[[#This Row],[Vacant]]</f>
        <v>58</v>
      </c>
      <c r="N1378" s="4"/>
      <c r="O1378" s="4"/>
      <c r="P1378" s="80"/>
      <c r="Q1378" s="80"/>
      <c r="R1378" s="80"/>
      <c r="S1378" s="80" t="str">
        <f>IF(All_2[[#This Row],[M.O.Date]]&lt;&gt;"","no","Yes")</f>
        <v>no</v>
      </c>
      <c r="T1378" s="80" t="str">
        <f ca="1">IF(All_2[[#This Row],[Length.of.Stay]]&gt;364,"Yes","no")</f>
        <v>no</v>
      </c>
      <c r="U1378" s="4">
        <v>39091</v>
      </c>
      <c r="V1378" s="80">
        <f ca="1">_xlfn.IFS(All_2[[#This Row],[M.O.Date]] = FALSE,TODAY()-All_2[[#This Row],[Filled]],All_2[[#This Row],[Extant]] = "no",All_2[[#This Row],[M.O.Date]] - All_2[[#This Row],[Filled]])</f>
        <v>316</v>
      </c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>
        <f t="shared" si="42"/>
        <v>2006</v>
      </c>
      <c r="AS1378" s="6">
        <f t="shared" si="43"/>
        <v>2</v>
      </c>
    </row>
    <row r="1379" spans="1:45">
      <c r="A1379" t="s">
        <v>1155</v>
      </c>
      <c r="B1379" t="s">
        <v>993</v>
      </c>
      <c r="C1379" s="1">
        <v>206</v>
      </c>
      <c r="E1379" s="97" t="s">
        <v>144</v>
      </c>
      <c r="F13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79" s="4">
        <v>38717</v>
      </c>
      <c r="H1379" s="4">
        <v>38755</v>
      </c>
      <c r="I1379" s="80">
        <f>All_2[[#This Row],[Filled]]-All_2[[#This Row],[Vacant]]</f>
        <v>38</v>
      </c>
      <c r="J1379" t="s">
        <v>144</v>
      </c>
      <c r="N1379" s="4"/>
      <c r="O1379" s="4"/>
      <c r="P1379" s="80"/>
      <c r="Q1379" s="80"/>
      <c r="R1379" s="80"/>
      <c r="S1379" s="80" t="str">
        <f>IF(All_2[[#This Row],[M.O.Date]]&lt;&gt;"","no","Yes")</f>
        <v>no</v>
      </c>
      <c r="T1379" s="80" t="str">
        <f ca="1">IF(All_2[[#This Row],[Length.of.Stay]]&gt;364,"Yes","no")</f>
        <v>no</v>
      </c>
      <c r="U1379" s="4">
        <v>38990</v>
      </c>
      <c r="V1379" s="80">
        <f ca="1">_xlfn.IFS(All_2[[#This Row],[M.O.Date]] = FALSE,TODAY()-All_2[[#This Row],[Filled]],All_2[[#This Row],[Extant]] = "no",All_2[[#This Row],[M.O.Date]] - All_2[[#This Row],[Filled]])</f>
        <v>235</v>
      </c>
      <c r="W1379" t="s">
        <v>971</v>
      </c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>
        <f t="shared" si="42"/>
        <v>2006</v>
      </c>
      <c r="AS1379" s="6">
        <f t="shared" si="43"/>
        <v>2</v>
      </c>
    </row>
    <row r="1380" spans="1:45">
      <c r="A1380" t="s">
        <v>1154</v>
      </c>
      <c r="B1380" t="s">
        <v>26</v>
      </c>
      <c r="C1380" s="1">
        <v>108</v>
      </c>
      <c r="E1380" s="97" t="s">
        <v>966</v>
      </c>
      <c r="F13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80" s="4">
        <v>38717</v>
      </c>
      <c r="H1380" s="4">
        <v>38754</v>
      </c>
      <c r="I1380" s="80">
        <f>All_2[[#This Row],[Filled]]-All_2[[#This Row],[Vacant]]</f>
        <v>37</v>
      </c>
      <c r="J1380" t="s">
        <v>144</v>
      </c>
      <c r="P1380" s="80"/>
      <c r="Q1380" s="80"/>
      <c r="R1380" s="80"/>
      <c r="S1380" s="80" t="str">
        <f>IF(All_2[[#This Row],[M.O.Date]]&lt;&gt;"","no","Yes")</f>
        <v>no</v>
      </c>
      <c r="T1380" s="80" t="str">
        <f ca="1">IF(All_2[[#This Row],[Length.of.Stay]]&gt;364,"Yes","no")</f>
        <v>no</v>
      </c>
      <c r="U1380" s="4">
        <v>39068</v>
      </c>
      <c r="V1380" s="80">
        <f ca="1">_xlfn.IFS(All_2[[#This Row],[M.O.Date]] = FALSE,TODAY()-All_2[[#This Row],[Filled]],All_2[[#This Row],[Extant]] = "no",All_2[[#This Row],[M.O.Date]] - All_2[[#This Row],[Filled]])</f>
        <v>314</v>
      </c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>
        <f t="shared" si="42"/>
        <v>2006</v>
      </c>
      <c r="AS1380" s="6">
        <f t="shared" si="43"/>
        <v>2</v>
      </c>
    </row>
    <row r="1381" spans="1:45">
      <c r="A1381" t="s">
        <v>1153</v>
      </c>
      <c r="B1381" t="s">
        <v>26</v>
      </c>
      <c r="C1381" s="1">
        <v>316</v>
      </c>
      <c r="E1381" s="97" t="s">
        <v>966</v>
      </c>
      <c r="F13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381" s="4">
        <v>38754</v>
      </c>
      <c r="I1381" s="80"/>
      <c r="J1381" t="s">
        <v>144</v>
      </c>
      <c r="P1381" s="80"/>
      <c r="Q1381" s="80"/>
      <c r="R1381" s="80"/>
      <c r="S1381" s="80" t="str">
        <f>IF(All_2[[#This Row],[M.O.Date]]&lt;&gt;"","no","Yes")</f>
        <v>no</v>
      </c>
      <c r="T1381" s="80" t="str">
        <f ca="1">IF(All_2[[#This Row],[Length.of.Stay]]&gt;364,"Yes","no")</f>
        <v>no</v>
      </c>
      <c r="U1381" s="4">
        <v>39082</v>
      </c>
      <c r="V1381" s="80">
        <f ca="1">_xlfn.IFS(All_2[[#This Row],[M.O.Date]] = FALSE,TODAY()-All_2[[#This Row],[Filled]],All_2[[#This Row],[Extant]] = "no",All_2[[#This Row],[M.O.Date]] - All_2[[#This Row],[Filled]])</f>
        <v>328</v>
      </c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>
        <f t="shared" si="42"/>
        <v>2006</v>
      </c>
      <c r="AS1381" s="6">
        <f t="shared" si="43"/>
        <v>2</v>
      </c>
    </row>
    <row r="1382" spans="1:45">
      <c r="A1382" t="s">
        <v>1152</v>
      </c>
      <c r="B1382" t="s">
        <v>1151</v>
      </c>
      <c r="C1382" s="1">
        <v>104</v>
      </c>
      <c r="E1382" s="97" t="s">
        <v>833</v>
      </c>
      <c r="F1382" s="80" t="s">
        <v>1150</v>
      </c>
      <c r="G1382" s="4"/>
      <c r="H1382" s="4">
        <v>38749</v>
      </c>
      <c r="I1382" s="80"/>
      <c r="J1382" t="s">
        <v>144</v>
      </c>
      <c r="P1382" s="80"/>
      <c r="Q1382" s="80"/>
      <c r="R1382" s="80"/>
      <c r="S1382" s="80" t="str">
        <f>IF(All_2[[#This Row],[M.O.Date]]&lt;&gt;"","no","Yes")</f>
        <v>no</v>
      </c>
      <c r="T1382" s="80" t="str">
        <f ca="1">IF(All_2[[#This Row],[Length.of.Stay]]&gt;364,"Yes","no")</f>
        <v>Yes</v>
      </c>
      <c r="U1382" s="4">
        <v>40449</v>
      </c>
      <c r="V1382" s="80">
        <f ca="1">_xlfn.IFS(All_2[[#This Row],[M.O.Date]] = FALSE,TODAY()-All_2[[#This Row],[Filled]],All_2[[#This Row],[Extant]] = "no",All_2[[#This Row],[M.O.Date]] - All_2[[#This Row],[Filled]])</f>
        <v>1700</v>
      </c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>
        <f t="shared" si="42"/>
        <v>2006</v>
      </c>
      <c r="AS1382" s="6">
        <f t="shared" si="43"/>
        <v>2</v>
      </c>
    </row>
    <row r="1383" spans="1:45">
      <c r="A1383" t="s">
        <v>1149</v>
      </c>
      <c r="B1383" t="s">
        <v>832</v>
      </c>
      <c r="C1383" s="1" t="s">
        <v>944</v>
      </c>
      <c r="E1383" s="97" t="s">
        <v>833</v>
      </c>
      <c r="F13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83" s="4">
        <v>38679</v>
      </c>
      <c r="H1383" s="4">
        <v>38747</v>
      </c>
      <c r="I1383" s="80">
        <f>All_2[[#This Row],[Filled]]-All_2[[#This Row],[Vacant]]</f>
        <v>68</v>
      </c>
      <c r="N1383" s="4"/>
      <c r="O1383" s="4"/>
      <c r="P1383" s="80"/>
      <c r="Q1383" s="80"/>
      <c r="R1383" s="80"/>
      <c r="S1383" s="80" t="str">
        <f>IF(All_2[[#This Row],[M.O.Date]]&lt;&gt;"","no","Yes")</f>
        <v>no</v>
      </c>
      <c r="T1383" s="80" t="str">
        <f ca="1">IF(All_2[[#This Row],[Length.of.Stay]]&gt;364,"Yes","no")</f>
        <v>no</v>
      </c>
      <c r="U1383" s="4">
        <v>39071</v>
      </c>
      <c r="V1383" s="80">
        <f ca="1">_xlfn.IFS(All_2[[#This Row],[M.O.Date]] = FALSE,TODAY()-All_2[[#This Row],[Filled]],All_2[[#This Row],[Extant]] = "no",All_2[[#This Row],[M.O.Date]] - All_2[[#This Row],[Filled]])</f>
        <v>324</v>
      </c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>
        <f t="shared" si="42"/>
        <v>2006</v>
      </c>
      <c r="AS1383" s="6">
        <f t="shared" si="43"/>
        <v>1</v>
      </c>
    </row>
    <row r="1384" spans="1:45">
      <c r="A1384" t="s">
        <v>1148</v>
      </c>
      <c r="B1384" t="s">
        <v>830</v>
      </c>
      <c r="C1384" s="1">
        <v>312</v>
      </c>
      <c r="E1384" s="97" t="s">
        <v>144</v>
      </c>
      <c r="F13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84" s="4">
        <v>38717</v>
      </c>
      <c r="H1384" s="4">
        <v>38743</v>
      </c>
      <c r="I1384" s="80">
        <f>All_2[[#This Row],[Filled]]-All_2[[#This Row],[Vacant]]</f>
        <v>26</v>
      </c>
      <c r="J1384" t="s">
        <v>144</v>
      </c>
      <c r="N1384" s="4"/>
      <c r="O1384" s="4"/>
      <c r="P1384" s="80"/>
      <c r="Q1384" s="80"/>
      <c r="R1384" s="80"/>
      <c r="S1384" s="80" t="str">
        <f>IF(All_2[[#This Row],[M.O.Date]]&lt;&gt;"","no","Yes")</f>
        <v>no</v>
      </c>
      <c r="T1384" s="80" t="str">
        <f ca="1">IF(All_2[[#This Row],[Length.of.Stay]]&gt;364,"Yes","no")</f>
        <v>Yes</v>
      </c>
      <c r="U1384" s="4">
        <v>41364</v>
      </c>
      <c r="V1384" s="80">
        <f ca="1">_xlfn.IFS(All_2[[#This Row],[M.O.Date]] = FALSE,TODAY()-All_2[[#This Row],[Filled]],All_2[[#This Row],[Extant]] = "no",All_2[[#This Row],[M.O.Date]] - All_2[[#This Row],[Filled]])</f>
        <v>2621</v>
      </c>
      <c r="W1384" t="s">
        <v>969</v>
      </c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>
        <f t="shared" si="42"/>
        <v>2006</v>
      </c>
      <c r="AS1384" s="6">
        <f t="shared" si="43"/>
        <v>1</v>
      </c>
    </row>
    <row r="1385" spans="1:45">
      <c r="A1385" t="s">
        <v>1147</v>
      </c>
      <c r="B1385" t="s">
        <v>26</v>
      </c>
      <c r="C1385" s="1">
        <v>204</v>
      </c>
      <c r="E1385" s="97" t="s">
        <v>966</v>
      </c>
      <c r="F13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385" s="4">
        <v>38741</v>
      </c>
      <c r="I1385" s="80"/>
      <c r="J1385" t="s">
        <v>144</v>
      </c>
      <c r="P1385" s="80"/>
      <c r="Q1385" s="80"/>
      <c r="R1385" s="80"/>
      <c r="S1385" s="80" t="str">
        <f>IF(All_2[[#This Row],[M.O.Date]]&lt;&gt;"","no","Yes")</f>
        <v>no</v>
      </c>
      <c r="T1385" s="80" t="str">
        <f ca="1">IF(All_2[[#This Row],[Length.of.Stay]]&gt;364,"Yes","no")</f>
        <v>Yes</v>
      </c>
      <c r="U1385" s="4">
        <v>39202</v>
      </c>
      <c r="V1385" s="80">
        <f ca="1">_xlfn.IFS(All_2[[#This Row],[M.O.Date]] = FALSE,TODAY()-All_2[[#This Row],[Filled]],All_2[[#This Row],[Extant]] = "no",All_2[[#This Row],[M.O.Date]] - All_2[[#This Row],[Filled]])</f>
        <v>461</v>
      </c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>
        <f t="shared" si="42"/>
        <v>2006</v>
      </c>
      <c r="AS1385" s="6">
        <f t="shared" si="43"/>
        <v>1</v>
      </c>
    </row>
    <row r="1386" spans="1:45">
      <c r="A1386" s="120" t="s">
        <v>1146</v>
      </c>
      <c r="B1386" t="s">
        <v>993</v>
      </c>
      <c r="C1386" s="123">
        <v>212</v>
      </c>
      <c r="E1386" s="97" t="s">
        <v>144</v>
      </c>
      <c r="F13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86" s="122">
        <v>38717</v>
      </c>
      <c r="H1386" s="122">
        <v>38730</v>
      </c>
      <c r="I1386" s="80">
        <f>All_2[[#This Row],[Filled]]-All_2[[#This Row],[Vacant]]</f>
        <v>13</v>
      </c>
      <c r="J1386" s="120" t="s">
        <v>144</v>
      </c>
      <c r="K1386" s="120"/>
      <c r="L1386" s="120"/>
      <c r="M1386" s="89"/>
      <c r="N1386" s="122"/>
      <c r="O1386" s="122"/>
      <c r="P1386" s="80"/>
      <c r="Q1386" s="80"/>
      <c r="R1386" s="80"/>
      <c r="S1386" s="80" t="str">
        <f>IF(All_2[[#This Row],[M.O.Date]]&lt;&gt;"","no","Yes")</f>
        <v>no</v>
      </c>
      <c r="T1386" s="80" t="str">
        <f ca="1">IF(All_2[[#This Row],[Length.of.Stay]]&gt;364,"Yes","no")</f>
        <v>no</v>
      </c>
      <c r="U1386" s="122">
        <v>38990</v>
      </c>
      <c r="V1386" s="80">
        <f ca="1">_xlfn.IFS(All_2[[#This Row],[M.O.Date]] = FALSE,TODAY()-All_2[[#This Row],[Filled]],All_2[[#This Row],[Extant]] = "no",All_2[[#This Row],[M.O.Date]] - All_2[[#This Row],[Filled]])</f>
        <v>260</v>
      </c>
      <c r="W1386" t="s">
        <v>969</v>
      </c>
      <c r="X1386" s="6"/>
      <c r="Y1386" s="6">
        <v>1</v>
      </c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>
        <f t="shared" si="42"/>
        <v>2006</v>
      </c>
      <c r="AS1386" s="6">
        <f t="shared" si="43"/>
        <v>1</v>
      </c>
    </row>
    <row r="1387" spans="1:45">
      <c r="A1387" s="120" t="s">
        <v>1145</v>
      </c>
      <c r="B1387" t="s">
        <v>830</v>
      </c>
      <c r="C1387" s="123">
        <v>306</v>
      </c>
      <c r="E1387" s="97" t="s">
        <v>144</v>
      </c>
      <c r="F13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87" s="122">
        <v>38717</v>
      </c>
      <c r="H1387" s="122">
        <v>38723</v>
      </c>
      <c r="I1387" s="80">
        <f>All_2[[#This Row],[Filled]]-All_2[[#This Row],[Vacant]]</f>
        <v>6</v>
      </c>
      <c r="J1387" s="120" t="s">
        <v>144</v>
      </c>
      <c r="K1387" s="120"/>
      <c r="L1387" s="120"/>
      <c r="N1387" s="122"/>
      <c r="O1387" s="122"/>
      <c r="P1387" s="80"/>
      <c r="Q1387" s="80"/>
      <c r="R1387" s="80"/>
      <c r="S1387" s="80" t="str">
        <f>IF(All_2[[#This Row],[M.O.Date]]&lt;&gt;"","no","Yes")</f>
        <v>no</v>
      </c>
      <c r="T1387" s="80" t="str">
        <f ca="1">IF(All_2[[#This Row],[Length.of.Stay]]&gt;364,"Yes","no")</f>
        <v>Yes</v>
      </c>
      <c r="U1387" s="122">
        <v>39128</v>
      </c>
      <c r="V1387" s="80">
        <f ca="1">_xlfn.IFS(All_2[[#This Row],[M.O.Date]] = FALSE,TODAY()-All_2[[#This Row],[Filled]],All_2[[#This Row],[Extant]] = "no",All_2[[#This Row],[M.O.Date]] - All_2[[#This Row],[Filled]])</f>
        <v>405</v>
      </c>
      <c r="W1387" s="120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>
        <f t="shared" si="42"/>
        <v>2006</v>
      </c>
      <c r="AS1387" s="6">
        <f t="shared" si="43"/>
        <v>1</v>
      </c>
    </row>
    <row r="1388" spans="1:45">
      <c r="A1388" s="120" t="s">
        <v>1144</v>
      </c>
      <c r="B1388" t="s">
        <v>26</v>
      </c>
      <c r="C1388" s="123">
        <v>320</v>
      </c>
      <c r="E1388" s="97" t="s">
        <v>966</v>
      </c>
      <c r="F13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88" s="120"/>
      <c r="H1388" s="122">
        <v>38706</v>
      </c>
      <c r="I1388" s="80"/>
      <c r="J1388" s="120" t="s">
        <v>144</v>
      </c>
      <c r="K1388" s="120"/>
      <c r="L1388" s="120"/>
      <c r="N1388" s="120"/>
      <c r="O1388" s="120"/>
      <c r="P1388" s="80"/>
      <c r="Q1388" s="80"/>
      <c r="R1388" s="80"/>
      <c r="S1388" s="80" t="str">
        <f>IF(All_2[[#This Row],[M.O.Date]]&lt;&gt;"","no","Yes")</f>
        <v>no</v>
      </c>
      <c r="T1388" s="80" t="str">
        <f ca="1">IF(All_2[[#This Row],[Length.of.Stay]]&gt;364,"Yes","no")</f>
        <v>Yes</v>
      </c>
      <c r="U1388" s="122">
        <v>39416</v>
      </c>
      <c r="V1388" s="80">
        <f ca="1">_xlfn.IFS(All_2[[#This Row],[M.O.Date]] = FALSE,TODAY()-All_2[[#This Row],[Filled]],All_2[[#This Row],[Extant]] = "no",All_2[[#This Row],[M.O.Date]] - All_2[[#This Row],[Filled]])</f>
        <v>710</v>
      </c>
      <c r="W1388" s="120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>
        <f t="shared" si="42"/>
        <v>2005</v>
      </c>
      <c r="AS1388" s="6">
        <f t="shared" si="43"/>
        <v>12</v>
      </c>
    </row>
    <row r="1389" spans="1:45">
      <c r="A1389" s="120" t="s">
        <v>1143</v>
      </c>
      <c r="B1389" t="s">
        <v>26</v>
      </c>
      <c r="C1389" s="123">
        <v>102</v>
      </c>
      <c r="E1389" s="97" t="s">
        <v>966</v>
      </c>
      <c r="F13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89" s="120"/>
      <c r="H1389" s="122">
        <v>38706</v>
      </c>
      <c r="I1389" s="80"/>
      <c r="J1389" s="120" t="s">
        <v>144</v>
      </c>
      <c r="K1389" s="120"/>
      <c r="L1389" s="120"/>
      <c r="N1389" s="120"/>
      <c r="O1389" s="120"/>
      <c r="P1389" s="80"/>
      <c r="Q1389" s="80"/>
      <c r="R1389" s="80"/>
      <c r="S1389" s="80" t="str">
        <f>IF(All_2[[#This Row],[M.O.Date]]&lt;&gt;"","no","Yes")</f>
        <v>no</v>
      </c>
      <c r="T1389" s="80" t="str">
        <f ca="1">IF(All_2[[#This Row],[Length.of.Stay]]&gt;364,"Yes","no")</f>
        <v>no</v>
      </c>
      <c r="U1389" s="122">
        <v>38990</v>
      </c>
      <c r="V1389" s="80">
        <f ca="1">_xlfn.IFS(All_2[[#This Row],[M.O.Date]] = FALSE,TODAY()-All_2[[#This Row],[Filled]],All_2[[#This Row],[Extant]] = "no",All_2[[#This Row],[M.O.Date]] - All_2[[#This Row],[Filled]])</f>
        <v>284</v>
      </c>
      <c r="W1389" s="120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>
        <f t="shared" si="42"/>
        <v>2005</v>
      </c>
      <c r="AS1389" s="6">
        <f t="shared" si="43"/>
        <v>12</v>
      </c>
    </row>
    <row r="1390" spans="1:45">
      <c r="A1390" s="120" t="s">
        <v>1142</v>
      </c>
      <c r="B1390" t="s">
        <v>832</v>
      </c>
      <c r="C1390" s="123" t="s">
        <v>940</v>
      </c>
      <c r="E1390" s="97" t="s">
        <v>718</v>
      </c>
      <c r="F13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90" s="122">
        <v>38679</v>
      </c>
      <c r="H1390" s="122">
        <v>38706</v>
      </c>
      <c r="I1390" s="80">
        <f>All_2[[#This Row],[Filled]]-All_2[[#This Row],[Vacant]]</f>
        <v>27</v>
      </c>
      <c r="J1390" s="120"/>
      <c r="K1390" s="120"/>
      <c r="L1390" s="120"/>
      <c r="N1390" s="122"/>
      <c r="O1390" s="122"/>
      <c r="P1390" s="80"/>
      <c r="Q1390" s="80"/>
      <c r="R1390" s="80"/>
      <c r="S1390" s="80" t="str">
        <f>IF(All_2[[#This Row],[M.O.Date]]&lt;&gt;"","no","Yes")</f>
        <v>no</v>
      </c>
      <c r="T1390" s="80" t="str">
        <f ca="1">IF(All_2[[#This Row],[Length.of.Stay]]&gt;364,"Yes","no")</f>
        <v>no</v>
      </c>
      <c r="U1390" s="122">
        <v>38748</v>
      </c>
      <c r="V1390" s="80">
        <f ca="1">_xlfn.IFS(All_2[[#This Row],[M.O.Date]] = FALSE,TODAY()-All_2[[#This Row],[Filled]],All_2[[#This Row],[Extant]] = "no",All_2[[#This Row],[M.O.Date]] - All_2[[#This Row],[Filled]])</f>
        <v>42</v>
      </c>
      <c r="W1390" s="120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>
        <f t="shared" si="42"/>
        <v>2005</v>
      </c>
      <c r="AS1390" s="6">
        <f t="shared" si="43"/>
        <v>12</v>
      </c>
    </row>
    <row r="1391" spans="1:45">
      <c r="A1391" s="120" t="s">
        <v>1141</v>
      </c>
      <c r="B1391" t="s">
        <v>993</v>
      </c>
      <c r="C1391" s="123">
        <v>208</v>
      </c>
      <c r="E1391" s="97" t="s">
        <v>144</v>
      </c>
      <c r="F13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91" s="122">
        <v>38686</v>
      </c>
      <c r="H1391" s="122">
        <v>38700</v>
      </c>
      <c r="I1391" s="80">
        <f>All_2[[#This Row],[Filled]]-All_2[[#This Row],[Vacant]]</f>
        <v>14</v>
      </c>
      <c r="J1391" s="120" t="s">
        <v>144</v>
      </c>
      <c r="K1391" s="120"/>
      <c r="L1391" s="120"/>
      <c r="N1391" s="122"/>
      <c r="O1391" s="122"/>
      <c r="P1391" s="80"/>
      <c r="Q1391" s="80"/>
      <c r="R1391" s="80"/>
      <c r="S1391" s="80" t="str">
        <f>IF(All_2[[#This Row],[M.O.Date]]&lt;&gt;"","no","Yes")</f>
        <v>no</v>
      </c>
      <c r="T1391" s="80" t="str">
        <f ca="1">IF(All_2[[#This Row],[Length.of.Stay]]&gt;364,"Yes","no")</f>
        <v>no</v>
      </c>
      <c r="U1391" s="122">
        <v>39055</v>
      </c>
      <c r="V1391" s="80">
        <f ca="1">_xlfn.IFS(All_2[[#This Row],[M.O.Date]] = FALSE,TODAY()-All_2[[#This Row],[Filled]],All_2[[#This Row],[Extant]] = "no",All_2[[#This Row],[M.O.Date]] - All_2[[#This Row],[Filled]])</f>
        <v>355</v>
      </c>
      <c r="W1391" s="120" t="s">
        <v>980</v>
      </c>
      <c r="X1391" s="6"/>
      <c r="Y1391" s="6"/>
      <c r="Z1391" s="6"/>
      <c r="AA1391" s="6"/>
      <c r="AB1391" s="6"/>
      <c r="AC1391" s="6"/>
      <c r="AD1391" s="6"/>
      <c r="AE1391" s="6"/>
      <c r="AF1391" s="6">
        <v>1</v>
      </c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>
        <f t="shared" si="42"/>
        <v>2005</v>
      </c>
      <c r="AS1391" s="6">
        <f t="shared" si="43"/>
        <v>12</v>
      </c>
    </row>
    <row r="1392" spans="1:45">
      <c r="A1392" s="120" t="s">
        <v>1140</v>
      </c>
      <c r="B1392" t="s">
        <v>26</v>
      </c>
      <c r="C1392" s="123">
        <v>214</v>
      </c>
      <c r="E1392" s="97" t="s">
        <v>966</v>
      </c>
      <c r="F13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92" s="120"/>
      <c r="H1392" s="122">
        <v>38687</v>
      </c>
      <c r="I1392" s="80"/>
      <c r="J1392" s="120" t="s">
        <v>144</v>
      </c>
      <c r="K1392" s="120"/>
      <c r="L1392" s="120"/>
      <c r="N1392" s="120"/>
      <c r="O1392" s="120"/>
      <c r="P1392" s="80"/>
      <c r="Q1392" s="80"/>
      <c r="R1392" s="80"/>
      <c r="S1392" s="80" t="str">
        <f>IF(All_2[[#This Row],[M.O.Date]]&lt;&gt;"","no","Yes")</f>
        <v>no</v>
      </c>
      <c r="T1392" s="80" t="str">
        <f ca="1">IF(All_2[[#This Row],[Length.of.Stay]]&gt;364,"Yes","no")</f>
        <v>Yes</v>
      </c>
      <c r="U1392" s="122">
        <v>40770</v>
      </c>
      <c r="V1392" s="80">
        <f ca="1">_xlfn.IFS(All_2[[#This Row],[M.O.Date]] = FALSE,TODAY()-All_2[[#This Row],[Filled]],All_2[[#This Row],[Extant]] = "no",All_2[[#This Row],[M.O.Date]] - All_2[[#This Row],[Filled]])</f>
        <v>2083</v>
      </c>
      <c r="W1392" s="120" t="s">
        <v>980</v>
      </c>
      <c r="X1392" s="6"/>
      <c r="Y1392" s="6"/>
      <c r="Z1392" s="6"/>
      <c r="AA1392" s="6"/>
      <c r="AB1392" s="6"/>
      <c r="AC1392" s="6"/>
      <c r="AD1392" s="6"/>
      <c r="AE1392" s="6"/>
      <c r="AF1392" s="6">
        <v>1</v>
      </c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>
        <f t="shared" si="42"/>
        <v>2005</v>
      </c>
      <c r="AS1392" s="6">
        <f t="shared" si="43"/>
        <v>12</v>
      </c>
    </row>
    <row r="1393" spans="1:45">
      <c r="A1393" s="120" t="s">
        <v>1139</v>
      </c>
      <c r="B1393" t="s">
        <v>26</v>
      </c>
      <c r="C1393" s="123">
        <v>205</v>
      </c>
      <c r="E1393" s="97" t="s">
        <v>966</v>
      </c>
      <c r="F13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93" s="120"/>
      <c r="H1393" s="122">
        <v>38687</v>
      </c>
      <c r="I1393" s="80"/>
      <c r="J1393" s="120" t="s">
        <v>144</v>
      </c>
      <c r="K1393" s="120"/>
      <c r="L1393" s="120"/>
      <c r="N1393" s="120"/>
      <c r="O1393" s="120"/>
      <c r="P1393" s="80"/>
      <c r="Q1393" s="80"/>
      <c r="R1393" s="80"/>
      <c r="S1393" s="80" t="str">
        <f>IF(All_2[[#This Row],[M.O.Date]]&lt;&gt;"","no","Yes")</f>
        <v>no</v>
      </c>
      <c r="T1393" s="80" t="str">
        <f ca="1">IF(All_2[[#This Row],[Length.of.Stay]]&gt;364,"Yes","no")</f>
        <v>Yes</v>
      </c>
      <c r="U1393" s="122">
        <v>40237</v>
      </c>
      <c r="V1393" s="80">
        <f ca="1">_xlfn.IFS(All_2[[#This Row],[M.O.Date]] = FALSE,TODAY()-All_2[[#This Row],[Filled]],All_2[[#This Row],[Extant]] = "no",All_2[[#This Row],[M.O.Date]] - All_2[[#This Row],[Filled]])</f>
        <v>1550</v>
      </c>
      <c r="W1393" s="120" t="s">
        <v>980</v>
      </c>
      <c r="X1393" s="6"/>
      <c r="Y1393" s="6"/>
      <c r="Z1393" s="6"/>
      <c r="AA1393" s="6"/>
      <c r="AB1393" s="6"/>
      <c r="AC1393" s="6"/>
      <c r="AD1393" s="6"/>
      <c r="AE1393" s="6"/>
      <c r="AF1393" s="6">
        <v>1</v>
      </c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>
        <f t="shared" si="42"/>
        <v>2005</v>
      </c>
      <c r="AS1393" s="6">
        <f t="shared" si="43"/>
        <v>12</v>
      </c>
    </row>
    <row r="1394" spans="1:45">
      <c r="A1394" s="120" t="s">
        <v>1138</v>
      </c>
      <c r="B1394" t="s">
        <v>26</v>
      </c>
      <c r="C1394" s="123">
        <v>309</v>
      </c>
      <c r="E1394" s="97" t="s">
        <v>966</v>
      </c>
      <c r="F13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94" s="120"/>
      <c r="H1394" s="122">
        <v>38687</v>
      </c>
      <c r="I1394" s="80"/>
      <c r="J1394" s="120" t="s">
        <v>144</v>
      </c>
      <c r="K1394" s="120"/>
      <c r="L1394" s="120"/>
      <c r="N1394" s="120"/>
      <c r="O1394" s="120"/>
      <c r="P1394" s="80"/>
      <c r="Q1394" s="80"/>
      <c r="R1394" s="80"/>
      <c r="S1394" s="80" t="str">
        <f>IF(All_2[[#This Row],[M.O.Date]]&lt;&gt;"","no","Yes")</f>
        <v>no</v>
      </c>
      <c r="T1394" s="80" t="str">
        <f ca="1">IF(All_2[[#This Row],[Length.of.Stay]]&gt;364,"Yes","no")</f>
        <v>Yes</v>
      </c>
      <c r="U1394" s="122">
        <v>39294</v>
      </c>
      <c r="V1394" s="80">
        <f ca="1">_xlfn.IFS(All_2[[#This Row],[M.O.Date]] = FALSE,TODAY()-All_2[[#This Row],[Filled]],All_2[[#This Row],[Extant]] = "no",All_2[[#This Row],[M.O.Date]] - All_2[[#This Row],[Filled]])</f>
        <v>607</v>
      </c>
      <c r="W1394" s="120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>
        <f t="shared" si="42"/>
        <v>2005</v>
      </c>
      <c r="AS1394" s="6">
        <f t="shared" si="43"/>
        <v>12</v>
      </c>
    </row>
    <row r="1395" spans="1:45">
      <c r="A1395" s="120" t="s">
        <v>1137</v>
      </c>
      <c r="B1395" t="s">
        <v>26</v>
      </c>
      <c r="C1395" s="123">
        <v>218</v>
      </c>
      <c r="E1395" s="97" t="s">
        <v>966</v>
      </c>
      <c r="F13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395" s="120"/>
      <c r="H1395" s="122">
        <v>38687</v>
      </c>
      <c r="I1395" s="80"/>
      <c r="J1395" s="120" t="s">
        <v>144</v>
      </c>
      <c r="K1395" s="120"/>
      <c r="L1395" s="120"/>
      <c r="N1395" s="120"/>
      <c r="O1395" s="120"/>
      <c r="P1395" s="80"/>
      <c r="Q1395" s="80"/>
      <c r="R1395" s="80"/>
      <c r="S1395" s="80" t="str">
        <f>IF(All_2[[#This Row],[M.O.Date]]&lt;&gt;"","no","Yes")</f>
        <v>no</v>
      </c>
      <c r="T1395" s="80" t="str">
        <f ca="1">IF(All_2[[#This Row],[Length.of.Stay]]&gt;364,"Yes","no")</f>
        <v>no</v>
      </c>
      <c r="U1395" s="122">
        <v>39051</v>
      </c>
      <c r="V1395" s="80">
        <f ca="1">_xlfn.IFS(All_2[[#This Row],[M.O.Date]] = FALSE,TODAY()-All_2[[#This Row],[Filled]],All_2[[#This Row],[Extant]] = "no",All_2[[#This Row],[M.O.Date]] - All_2[[#This Row],[Filled]])</f>
        <v>364</v>
      </c>
      <c r="W1395" s="120" t="s">
        <v>1003</v>
      </c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>
        <f t="shared" si="42"/>
        <v>2005</v>
      </c>
      <c r="AS1395" s="6">
        <f t="shared" si="43"/>
        <v>12</v>
      </c>
    </row>
    <row r="1396" spans="1:45">
      <c r="A1396" s="120" t="s">
        <v>1136</v>
      </c>
      <c r="B1396" t="s">
        <v>832</v>
      </c>
      <c r="C1396" s="123" t="s">
        <v>983</v>
      </c>
      <c r="E1396" s="97" t="s">
        <v>833</v>
      </c>
      <c r="F13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396" s="122">
        <v>38595</v>
      </c>
      <c r="H1396" s="122">
        <v>38687</v>
      </c>
      <c r="I1396" s="80">
        <f>All_2[[#This Row],[Filled]]-All_2[[#This Row],[Vacant]]</f>
        <v>92</v>
      </c>
      <c r="J1396" s="120"/>
      <c r="K1396" s="120"/>
      <c r="L1396" s="120"/>
      <c r="N1396" s="122"/>
      <c r="O1396" s="122"/>
      <c r="P1396" s="80"/>
      <c r="Q1396" s="80"/>
      <c r="R1396" s="80"/>
      <c r="S1396" s="80" t="str">
        <f>IF(All_2[[#This Row],[M.O.Date]]&lt;&gt;"","no","Yes")</f>
        <v>no</v>
      </c>
      <c r="T1396" s="80" t="str">
        <f ca="1">IF(All_2[[#This Row],[Length.of.Stay]]&gt;364,"Yes","no")</f>
        <v>Yes</v>
      </c>
      <c r="U1396" s="122">
        <v>39706</v>
      </c>
      <c r="V1396" s="80">
        <f ca="1">_xlfn.IFS(All_2[[#This Row],[M.O.Date]] = FALSE,TODAY()-All_2[[#This Row],[Filled]],All_2[[#This Row],[Extant]] = "no",All_2[[#This Row],[M.O.Date]] - All_2[[#This Row],[Filled]])</f>
        <v>1019</v>
      </c>
      <c r="W1396" s="120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>
        <f t="shared" si="42"/>
        <v>2005</v>
      </c>
      <c r="AS1396" s="6">
        <f t="shared" si="43"/>
        <v>12</v>
      </c>
    </row>
    <row r="1397" spans="1:45">
      <c r="A1397" s="120" t="s">
        <v>1135</v>
      </c>
      <c r="B1397" t="s">
        <v>830</v>
      </c>
      <c r="C1397" s="123">
        <v>409</v>
      </c>
      <c r="E1397" s="97" t="s">
        <v>144</v>
      </c>
      <c r="F13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97" s="122">
        <v>38586</v>
      </c>
      <c r="H1397" s="122">
        <v>38678</v>
      </c>
      <c r="I1397" s="80">
        <f>All_2[[#This Row],[Filled]]-All_2[[#This Row],[Vacant]]</f>
        <v>92</v>
      </c>
      <c r="J1397" s="120" t="s">
        <v>144</v>
      </c>
      <c r="K1397" s="120"/>
      <c r="L1397" s="120"/>
      <c r="N1397" s="122"/>
      <c r="O1397" s="122"/>
      <c r="P1397" s="80"/>
      <c r="Q1397" s="80"/>
      <c r="R1397" s="80"/>
      <c r="S1397" s="80" t="str">
        <f>IF(All_2[[#This Row],[M.O.Date]]&lt;&gt;"","no","Yes")</f>
        <v>no</v>
      </c>
      <c r="T1397" s="80" t="str">
        <f ca="1">IF(All_2[[#This Row],[Length.of.Stay]]&gt;364,"Yes","no")</f>
        <v>no</v>
      </c>
      <c r="U1397" s="122">
        <v>38990</v>
      </c>
      <c r="V1397" s="80">
        <f ca="1">_xlfn.IFS(All_2[[#This Row],[M.O.Date]] = FALSE,TODAY()-All_2[[#This Row],[Filled]],All_2[[#This Row],[Extant]] = "no",All_2[[#This Row],[M.O.Date]] - All_2[[#This Row],[Filled]])</f>
        <v>312</v>
      </c>
      <c r="W1397" s="120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>
        <f t="shared" si="42"/>
        <v>2005</v>
      </c>
      <c r="AS1397" s="6">
        <f t="shared" si="43"/>
        <v>11</v>
      </c>
    </row>
    <row r="1398" spans="1:45">
      <c r="A1398" s="120" t="s">
        <v>1134</v>
      </c>
      <c r="B1398" t="s">
        <v>830</v>
      </c>
      <c r="C1398" s="123">
        <v>408</v>
      </c>
      <c r="E1398" s="97" t="s">
        <v>144</v>
      </c>
      <c r="F13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98" s="122">
        <v>38586</v>
      </c>
      <c r="H1398" s="122">
        <v>38678</v>
      </c>
      <c r="I1398" s="80">
        <f>All_2[[#This Row],[Filled]]-All_2[[#This Row],[Vacant]]</f>
        <v>92</v>
      </c>
      <c r="J1398" s="120" t="s">
        <v>144</v>
      </c>
      <c r="K1398" s="120"/>
      <c r="L1398" s="120"/>
      <c r="M1398" s="89"/>
      <c r="N1398" s="122"/>
      <c r="O1398" s="122"/>
      <c r="P1398" s="80"/>
      <c r="Q1398" s="80"/>
      <c r="R1398" s="80"/>
      <c r="S1398" s="80" t="str">
        <f>IF(All_2[[#This Row],[M.O.Date]]&lt;&gt;"","no","Yes")</f>
        <v>no</v>
      </c>
      <c r="T1398" s="80" t="str">
        <f ca="1">IF(All_2[[#This Row],[Length.of.Stay]]&gt;364,"Yes","no")</f>
        <v>no</v>
      </c>
      <c r="U1398" s="122">
        <v>38947</v>
      </c>
      <c r="V1398" s="80">
        <f ca="1">_xlfn.IFS(All_2[[#This Row],[M.O.Date]] = FALSE,TODAY()-All_2[[#This Row],[Filled]],All_2[[#This Row],[Extant]] = "no",All_2[[#This Row],[M.O.Date]] - All_2[[#This Row],[Filled]])</f>
        <v>269</v>
      </c>
      <c r="W1398" s="120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>
        <f t="shared" si="42"/>
        <v>2005</v>
      </c>
      <c r="AS1398" s="6">
        <f t="shared" si="43"/>
        <v>11</v>
      </c>
    </row>
    <row r="1399" spans="1:45">
      <c r="A1399" s="120" t="s">
        <v>1133</v>
      </c>
      <c r="B1399" t="s">
        <v>830</v>
      </c>
      <c r="C1399" s="123">
        <v>407</v>
      </c>
      <c r="E1399" s="97" t="s">
        <v>144</v>
      </c>
      <c r="F13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399" s="122">
        <v>38586</v>
      </c>
      <c r="H1399" s="122">
        <v>38672</v>
      </c>
      <c r="I1399" s="80">
        <f>All_2[[#This Row],[Filled]]-All_2[[#This Row],[Vacant]]</f>
        <v>86</v>
      </c>
      <c r="J1399" s="120" t="s">
        <v>144</v>
      </c>
      <c r="K1399" s="120"/>
      <c r="L1399" s="120"/>
      <c r="N1399" s="122"/>
      <c r="O1399" s="122"/>
      <c r="P1399" s="80"/>
      <c r="Q1399" s="80"/>
      <c r="R1399" s="80"/>
      <c r="S1399" s="80" t="str">
        <f>IF(All_2[[#This Row],[M.O.Date]]&lt;&gt;"","no","Yes")</f>
        <v>no</v>
      </c>
      <c r="T1399" s="80" t="str">
        <f ca="1">IF(All_2[[#This Row],[Length.of.Stay]]&gt;364,"Yes","no")</f>
        <v>no</v>
      </c>
      <c r="U1399" s="122">
        <v>38929</v>
      </c>
      <c r="V1399" s="80">
        <f ca="1">_xlfn.IFS(All_2[[#This Row],[M.O.Date]] = FALSE,TODAY()-All_2[[#This Row],[Filled]],All_2[[#This Row],[Extant]] = "no",All_2[[#This Row],[M.O.Date]] - All_2[[#This Row],[Filled]])</f>
        <v>257</v>
      </c>
      <c r="W1399" s="120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>
        <f t="shared" si="42"/>
        <v>2005</v>
      </c>
      <c r="AS1399" s="6">
        <f t="shared" si="43"/>
        <v>11</v>
      </c>
    </row>
    <row r="1400" spans="1:45">
      <c r="A1400" s="120" t="s">
        <v>1132</v>
      </c>
      <c r="B1400" t="s">
        <v>830</v>
      </c>
      <c r="C1400" s="123">
        <v>405</v>
      </c>
      <c r="E1400" s="97" t="s">
        <v>144</v>
      </c>
      <c r="F14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00" s="122">
        <v>38586</v>
      </c>
      <c r="H1400" s="122">
        <v>38670</v>
      </c>
      <c r="I1400" s="80">
        <f>All_2[[#This Row],[Filled]]-All_2[[#This Row],[Vacant]]</f>
        <v>84</v>
      </c>
      <c r="J1400" s="120" t="s">
        <v>144</v>
      </c>
      <c r="K1400" s="120"/>
      <c r="L1400" s="120"/>
      <c r="N1400" s="122"/>
      <c r="O1400" s="122"/>
      <c r="P1400" s="80"/>
      <c r="Q1400" s="80"/>
      <c r="R1400" s="80"/>
      <c r="S1400" s="80" t="str">
        <f>IF(All_2[[#This Row],[M.O.Date]]&lt;&gt;"","no","Yes")</f>
        <v>no</v>
      </c>
      <c r="T1400" s="80" t="str">
        <f ca="1">IF(All_2[[#This Row],[Length.of.Stay]]&gt;364,"Yes","no")</f>
        <v>Yes</v>
      </c>
      <c r="U1400" s="122">
        <v>39313</v>
      </c>
      <c r="V1400" s="80">
        <f ca="1">_xlfn.IFS(All_2[[#This Row],[M.O.Date]] = FALSE,TODAY()-All_2[[#This Row],[Filled]],All_2[[#This Row],[Extant]] = "no",All_2[[#This Row],[M.O.Date]] - All_2[[#This Row],[Filled]])</f>
        <v>643</v>
      </c>
      <c r="W1400" s="120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>
        <f t="shared" si="42"/>
        <v>2005</v>
      </c>
      <c r="AS1400" s="6">
        <f t="shared" si="43"/>
        <v>11</v>
      </c>
    </row>
    <row r="1401" spans="1:45">
      <c r="A1401" s="120" t="s">
        <v>1131</v>
      </c>
      <c r="B1401" t="s">
        <v>830</v>
      </c>
      <c r="C1401" s="123">
        <v>314</v>
      </c>
      <c r="E1401" s="97" t="s">
        <v>144</v>
      </c>
      <c r="F14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01" s="122">
        <v>38586</v>
      </c>
      <c r="H1401" s="122">
        <v>38670</v>
      </c>
      <c r="I1401" s="80">
        <f>All_2[[#This Row],[Filled]]-All_2[[#This Row],[Vacant]]</f>
        <v>84</v>
      </c>
      <c r="J1401" s="120" t="s">
        <v>144</v>
      </c>
      <c r="K1401" s="120"/>
      <c r="L1401" s="120"/>
      <c r="N1401" s="122"/>
      <c r="O1401" s="122"/>
      <c r="P1401" s="80"/>
      <c r="Q1401" s="80"/>
      <c r="R1401" s="80"/>
      <c r="S1401" s="80" t="str">
        <f>IF(All_2[[#This Row],[M.O.Date]]&lt;&gt;"","no","Yes")</f>
        <v>no</v>
      </c>
      <c r="T1401" s="80" t="str">
        <f ca="1">IF(All_2[[#This Row],[Length.of.Stay]]&gt;364,"Yes","no")</f>
        <v>no</v>
      </c>
      <c r="U1401" s="122">
        <v>38807</v>
      </c>
      <c r="V1401" s="80">
        <f ca="1">_xlfn.IFS(All_2[[#This Row],[M.O.Date]] = FALSE,TODAY()-All_2[[#This Row],[Filled]],All_2[[#This Row],[Extant]] = "no",All_2[[#This Row],[M.O.Date]] - All_2[[#This Row],[Filled]])</f>
        <v>137</v>
      </c>
      <c r="W1401" s="120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>
        <f t="shared" si="42"/>
        <v>2005</v>
      </c>
      <c r="AS1401" s="6">
        <f t="shared" si="43"/>
        <v>11</v>
      </c>
    </row>
    <row r="1402" spans="1:45">
      <c r="A1402" s="120" t="s">
        <v>1130</v>
      </c>
      <c r="B1402" t="s">
        <v>832</v>
      </c>
      <c r="C1402" s="123" t="s">
        <v>942</v>
      </c>
      <c r="E1402" s="97" t="s">
        <v>718</v>
      </c>
      <c r="F14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02" s="122">
        <v>38608</v>
      </c>
      <c r="H1402" s="122">
        <v>38667</v>
      </c>
      <c r="I1402" s="80">
        <f>All_2[[#This Row],[Filled]]-All_2[[#This Row],[Vacant]]</f>
        <v>59</v>
      </c>
      <c r="J1402" s="120"/>
      <c r="K1402" s="120"/>
      <c r="L1402" s="120"/>
      <c r="N1402" s="122"/>
      <c r="O1402" s="122"/>
      <c r="P1402" s="80"/>
      <c r="Q1402" s="80"/>
      <c r="R1402" s="80"/>
      <c r="S1402" s="80" t="str">
        <f>IF(All_2[[#This Row],[M.O.Date]]&lt;&gt;"","no","Yes")</f>
        <v>no</v>
      </c>
      <c r="T1402" s="80" t="str">
        <f ca="1">IF(All_2[[#This Row],[Length.of.Stay]]&gt;364,"Yes","no")</f>
        <v>Yes</v>
      </c>
      <c r="U1402" s="122">
        <v>39636</v>
      </c>
      <c r="V1402" s="80">
        <f ca="1">_xlfn.IFS(All_2[[#This Row],[M.O.Date]] = FALSE,TODAY()-All_2[[#This Row],[Filled]],All_2[[#This Row],[Extant]] = "no",All_2[[#This Row],[M.O.Date]] - All_2[[#This Row],[Filled]])</f>
        <v>969</v>
      </c>
      <c r="W1402" s="120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>
        <f t="shared" si="42"/>
        <v>2005</v>
      </c>
      <c r="AS1402" s="6">
        <f t="shared" si="43"/>
        <v>11</v>
      </c>
    </row>
    <row r="1403" spans="1:45">
      <c r="A1403" s="120" t="s">
        <v>1129</v>
      </c>
      <c r="B1403" t="s">
        <v>993</v>
      </c>
      <c r="C1403" s="123">
        <v>211</v>
      </c>
      <c r="E1403" s="97" t="s">
        <v>144</v>
      </c>
      <c r="F14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03" s="122">
        <v>38628</v>
      </c>
      <c r="H1403" s="122">
        <v>38665</v>
      </c>
      <c r="I1403" s="80">
        <f>All_2[[#This Row],[Filled]]-All_2[[#This Row],[Vacant]]</f>
        <v>37</v>
      </c>
      <c r="J1403" s="120" t="s">
        <v>144</v>
      </c>
      <c r="K1403" s="120"/>
      <c r="L1403" s="120"/>
      <c r="M1403" s="89"/>
      <c r="N1403" s="122"/>
      <c r="O1403" s="122"/>
      <c r="P1403" s="80"/>
      <c r="Q1403" s="80"/>
      <c r="R1403" s="80"/>
      <c r="S1403" s="80" t="str">
        <f>IF(All_2[[#This Row],[M.O.Date]]&lt;&gt;"","no","Yes")</f>
        <v>no</v>
      </c>
      <c r="T1403" s="80" t="str">
        <f ca="1">IF(All_2[[#This Row],[Length.of.Stay]]&gt;364,"Yes","no")</f>
        <v>no</v>
      </c>
      <c r="U1403" s="122">
        <v>38868</v>
      </c>
      <c r="V1403" s="80">
        <f ca="1">_xlfn.IFS(All_2[[#This Row],[M.O.Date]] = FALSE,TODAY()-All_2[[#This Row],[Filled]],All_2[[#This Row],[Extant]] = "no",All_2[[#This Row],[M.O.Date]] - All_2[[#This Row],[Filled]])</f>
        <v>203</v>
      </c>
      <c r="W1403" t="s">
        <v>969</v>
      </c>
      <c r="X1403" s="6"/>
      <c r="Y1403" s="6"/>
      <c r="Z1403" s="6"/>
      <c r="AA1403" s="6"/>
      <c r="AB1403" s="6"/>
      <c r="AC1403" s="6"/>
      <c r="AD1403" s="6"/>
      <c r="AE1403" s="6">
        <v>1</v>
      </c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>
        <f t="shared" si="42"/>
        <v>2005</v>
      </c>
      <c r="AS1403" s="6">
        <f t="shared" si="43"/>
        <v>11</v>
      </c>
    </row>
    <row r="1404" spans="1:45">
      <c r="A1404" s="120" t="s">
        <v>1128</v>
      </c>
      <c r="B1404" t="s">
        <v>993</v>
      </c>
      <c r="C1404" s="123">
        <v>204</v>
      </c>
      <c r="E1404" s="97" t="s">
        <v>144</v>
      </c>
      <c r="F14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04" s="122">
        <v>38646</v>
      </c>
      <c r="H1404" s="122">
        <v>38665</v>
      </c>
      <c r="I1404" s="80">
        <f>All_2[[#This Row],[Filled]]-All_2[[#This Row],[Vacant]]</f>
        <v>19</v>
      </c>
      <c r="J1404" s="120" t="s">
        <v>144</v>
      </c>
      <c r="K1404" s="120"/>
      <c r="L1404" s="120"/>
      <c r="N1404" s="122"/>
      <c r="O1404" s="122"/>
      <c r="P1404" s="80"/>
      <c r="Q1404" s="80"/>
      <c r="R1404" s="80"/>
      <c r="S1404" s="80" t="str">
        <f>IF(All_2[[#This Row],[M.O.Date]]&lt;&gt;"","no","Yes")</f>
        <v>no</v>
      </c>
      <c r="T1404" s="80" t="str">
        <f ca="1">IF(All_2[[#This Row],[Length.of.Stay]]&gt;364,"Yes","no")</f>
        <v>no</v>
      </c>
      <c r="U1404" s="122">
        <v>38837</v>
      </c>
      <c r="V1404" s="80">
        <f ca="1">_xlfn.IFS(All_2[[#This Row],[M.O.Date]] = FALSE,TODAY()-All_2[[#This Row],[Filled]],All_2[[#This Row],[Extant]] = "no",All_2[[#This Row],[M.O.Date]] - All_2[[#This Row],[Filled]])</f>
        <v>172</v>
      </c>
      <c r="W1404" s="120" t="s">
        <v>980</v>
      </c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>
        <f t="shared" si="42"/>
        <v>2005</v>
      </c>
      <c r="AS1404" s="6">
        <f t="shared" si="43"/>
        <v>11</v>
      </c>
    </row>
    <row r="1405" spans="1:45">
      <c r="A1405" s="120" t="s">
        <v>1127</v>
      </c>
      <c r="B1405" t="s">
        <v>832</v>
      </c>
      <c r="C1405" s="123" t="s">
        <v>947</v>
      </c>
      <c r="E1405" s="97" t="s">
        <v>946</v>
      </c>
      <c r="F14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05" s="122">
        <v>38656</v>
      </c>
      <c r="H1405" s="122">
        <v>38663</v>
      </c>
      <c r="I1405" s="80">
        <f>All_2[[#This Row],[Filled]]-All_2[[#This Row],[Vacant]]</f>
        <v>7</v>
      </c>
      <c r="J1405" s="120"/>
      <c r="K1405" s="120"/>
      <c r="L1405" s="120"/>
      <c r="N1405" s="122"/>
      <c r="O1405" s="122"/>
      <c r="P1405" s="80"/>
      <c r="Q1405" s="80"/>
      <c r="R1405" s="80"/>
      <c r="S1405" s="80" t="str">
        <f>IF(All_2[[#This Row],[M.O.Date]]&lt;&gt;"","no","Yes")</f>
        <v>no</v>
      </c>
      <c r="T1405" s="80" t="str">
        <f ca="1">IF(All_2[[#This Row],[Length.of.Stay]]&gt;364,"Yes","no")</f>
        <v>Yes</v>
      </c>
      <c r="U1405" s="122">
        <v>39263</v>
      </c>
      <c r="V1405" s="80">
        <f ca="1">_xlfn.IFS(All_2[[#This Row],[M.O.Date]] = FALSE,TODAY()-All_2[[#This Row],[Filled]],All_2[[#This Row],[Extant]] = "no",All_2[[#This Row],[M.O.Date]] - All_2[[#This Row],[Filled]])</f>
        <v>600</v>
      </c>
      <c r="W1405" s="120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>
        <f t="shared" si="42"/>
        <v>2005</v>
      </c>
      <c r="AS1405" s="6">
        <f t="shared" si="43"/>
        <v>11</v>
      </c>
    </row>
    <row r="1406" spans="1:45">
      <c r="A1406" s="120" t="s">
        <v>1126</v>
      </c>
      <c r="B1406" t="s">
        <v>26</v>
      </c>
      <c r="C1406" s="123">
        <v>202</v>
      </c>
      <c r="E1406" s="97" t="s">
        <v>966</v>
      </c>
      <c r="F14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06" s="120"/>
      <c r="H1406" s="122">
        <v>38657</v>
      </c>
      <c r="I1406" s="80"/>
      <c r="J1406" s="120" t="s">
        <v>144</v>
      </c>
      <c r="K1406" s="120"/>
      <c r="L1406" s="120"/>
      <c r="N1406" s="120"/>
      <c r="O1406" s="120"/>
      <c r="P1406" s="80"/>
      <c r="Q1406" s="80"/>
      <c r="R1406" s="80"/>
      <c r="S1406" s="80" t="str">
        <f>IF(All_2[[#This Row],[M.O.Date]]&lt;&gt;"","no","Yes")</f>
        <v>no</v>
      </c>
      <c r="T1406" s="80" t="str">
        <f ca="1">IF(All_2[[#This Row],[Length.of.Stay]]&gt;364,"Yes","no")</f>
        <v>Yes</v>
      </c>
      <c r="U1406" s="122">
        <v>40237</v>
      </c>
      <c r="V1406" s="80">
        <f ca="1">_xlfn.IFS(All_2[[#This Row],[M.O.Date]] = FALSE,TODAY()-All_2[[#This Row],[Filled]],All_2[[#This Row],[Extant]] = "no",All_2[[#This Row],[M.O.Date]] - All_2[[#This Row],[Filled]])</f>
        <v>1580</v>
      </c>
      <c r="W1406" s="120" t="s">
        <v>980</v>
      </c>
      <c r="X1406" s="6"/>
      <c r="Y1406" s="6"/>
      <c r="Z1406" s="6"/>
      <c r="AA1406" s="6"/>
      <c r="AB1406" s="6"/>
      <c r="AC1406" s="6"/>
      <c r="AD1406" s="6"/>
      <c r="AE1406" s="6"/>
      <c r="AF1406" s="6">
        <v>1</v>
      </c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>
        <f t="shared" si="42"/>
        <v>2005</v>
      </c>
      <c r="AS1406" s="6">
        <f t="shared" si="43"/>
        <v>11</v>
      </c>
    </row>
    <row r="1407" spans="1:45">
      <c r="A1407" s="120" t="s">
        <v>1125</v>
      </c>
      <c r="B1407" t="s">
        <v>26</v>
      </c>
      <c r="C1407" s="123">
        <v>301</v>
      </c>
      <c r="E1407" s="97" t="s">
        <v>966</v>
      </c>
      <c r="F14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07" s="120"/>
      <c r="H1407" s="122">
        <v>38657</v>
      </c>
      <c r="I1407" s="80"/>
      <c r="J1407" s="120" t="s">
        <v>144</v>
      </c>
      <c r="K1407" s="120"/>
      <c r="L1407" s="120"/>
      <c r="N1407" s="120"/>
      <c r="O1407" s="120"/>
      <c r="P1407" s="80"/>
      <c r="Q1407" s="80"/>
      <c r="R1407" s="80"/>
      <c r="S1407" s="80" t="str">
        <f>IF(All_2[[#This Row],[M.O.Date]]&lt;&gt;"","no","Yes")</f>
        <v>no</v>
      </c>
      <c r="T1407" s="80" t="str">
        <f ca="1">IF(All_2[[#This Row],[Length.of.Stay]]&gt;364,"Yes","no")</f>
        <v>Yes</v>
      </c>
      <c r="U1407" s="122">
        <v>39141</v>
      </c>
      <c r="V1407" s="80">
        <f ca="1">_xlfn.IFS(All_2[[#This Row],[M.O.Date]] = FALSE,TODAY()-All_2[[#This Row],[Filled]],All_2[[#This Row],[Extant]] = "no",All_2[[#This Row],[M.O.Date]] - All_2[[#This Row],[Filled]])</f>
        <v>484</v>
      </c>
      <c r="W1407" s="120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>
        <f t="shared" si="42"/>
        <v>2005</v>
      </c>
      <c r="AS1407" s="6">
        <f t="shared" si="43"/>
        <v>11</v>
      </c>
    </row>
    <row r="1408" spans="1:45">
      <c r="A1408" s="120" t="s">
        <v>1124</v>
      </c>
      <c r="B1408" t="s">
        <v>830</v>
      </c>
      <c r="C1408" s="123">
        <v>412</v>
      </c>
      <c r="E1408" s="97" t="s">
        <v>144</v>
      </c>
      <c r="F14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08" s="122">
        <v>38586</v>
      </c>
      <c r="H1408" s="122">
        <v>38656</v>
      </c>
      <c r="I1408" s="80">
        <f>All_2[[#This Row],[Filled]]-All_2[[#This Row],[Vacant]]</f>
        <v>70</v>
      </c>
      <c r="J1408" s="120" t="s">
        <v>144</v>
      </c>
      <c r="K1408" s="120"/>
      <c r="L1408" s="120"/>
      <c r="N1408" s="122"/>
      <c r="O1408" s="122"/>
      <c r="P1408" s="80"/>
      <c r="Q1408" s="80"/>
      <c r="R1408" s="80"/>
      <c r="S1408" s="80" t="str">
        <f>IF(All_2[[#This Row],[M.O.Date]]&lt;&gt;"","no","Yes")</f>
        <v>no</v>
      </c>
      <c r="T1408" s="80" t="str">
        <f ca="1">IF(All_2[[#This Row],[Length.of.Stay]]&gt;364,"Yes","no")</f>
        <v>no</v>
      </c>
      <c r="U1408" s="122">
        <v>38837</v>
      </c>
      <c r="V1408" s="80">
        <f ca="1">_xlfn.IFS(All_2[[#This Row],[M.O.Date]] = FALSE,TODAY()-All_2[[#This Row],[Filled]],All_2[[#This Row],[Extant]] = "no",All_2[[#This Row],[M.O.Date]] - All_2[[#This Row],[Filled]])</f>
        <v>181</v>
      </c>
      <c r="W1408" s="120" t="s">
        <v>1123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>
        <f t="shared" si="42"/>
        <v>2005</v>
      </c>
      <c r="AS1408" s="6">
        <f t="shared" si="43"/>
        <v>10</v>
      </c>
    </row>
    <row r="1409" spans="1:45">
      <c r="A1409" s="120" t="s">
        <v>1122</v>
      </c>
      <c r="B1409" t="s">
        <v>830</v>
      </c>
      <c r="C1409" s="123">
        <v>411</v>
      </c>
      <c r="E1409" s="97" t="s">
        <v>144</v>
      </c>
      <c r="F14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09" s="122">
        <v>38586</v>
      </c>
      <c r="H1409" s="122">
        <v>38656</v>
      </c>
      <c r="I1409" s="80">
        <f>All_2[[#This Row],[Filled]]-All_2[[#This Row],[Vacant]]</f>
        <v>70</v>
      </c>
      <c r="J1409" s="120" t="s">
        <v>144</v>
      </c>
      <c r="K1409" s="120"/>
      <c r="L1409" s="120"/>
      <c r="N1409" s="122"/>
      <c r="O1409" s="122"/>
      <c r="P1409" s="80"/>
      <c r="Q1409" s="80"/>
      <c r="R1409" s="80"/>
      <c r="S1409" s="80" t="str">
        <f>IF(All_2[[#This Row],[M.O.Date]]&lt;&gt;"","no","Yes")</f>
        <v>no</v>
      </c>
      <c r="T1409" s="80" t="str">
        <f ca="1">IF(All_2[[#This Row],[Length.of.Stay]]&gt;364,"Yes","no")</f>
        <v>no</v>
      </c>
      <c r="U1409" s="122">
        <v>38776</v>
      </c>
      <c r="V1409" s="80">
        <f ca="1">_xlfn.IFS(All_2[[#This Row],[M.O.Date]] = FALSE,TODAY()-All_2[[#This Row],[Filled]],All_2[[#This Row],[Extant]] = "no",All_2[[#This Row],[M.O.Date]] - All_2[[#This Row],[Filled]])</f>
        <v>120</v>
      </c>
      <c r="W1409" s="120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>
        <f t="shared" si="42"/>
        <v>2005</v>
      </c>
      <c r="AS1409" s="6">
        <f t="shared" si="43"/>
        <v>10</v>
      </c>
    </row>
    <row r="1410" spans="1:45">
      <c r="A1410" s="120" t="s">
        <v>1121</v>
      </c>
      <c r="B1410" t="s">
        <v>26</v>
      </c>
      <c r="C1410" s="123">
        <v>207</v>
      </c>
      <c r="E1410" s="97" t="s">
        <v>966</v>
      </c>
      <c r="F14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10" s="120"/>
      <c r="H1410" s="122">
        <v>38640</v>
      </c>
      <c r="I1410" s="80"/>
      <c r="J1410" s="120" t="s">
        <v>144</v>
      </c>
      <c r="K1410" s="120"/>
      <c r="L1410" s="120"/>
      <c r="N1410" s="120"/>
      <c r="O1410" s="120"/>
      <c r="P1410" s="80"/>
      <c r="Q1410" s="80"/>
      <c r="R1410" s="80"/>
      <c r="S1410" s="80" t="str">
        <f>IF(All_2[[#This Row],[M.O.Date]]&lt;&gt;"","no","Yes")</f>
        <v>no</v>
      </c>
      <c r="T1410" s="80" t="str">
        <f ca="1">IF(All_2[[#This Row],[Length.of.Stay]]&gt;364,"Yes","no")</f>
        <v>Yes</v>
      </c>
      <c r="U1410" s="122">
        <v>39629</v>
      </c>
      <c r="V1410" s="80">
        <f ca="1">_xlfn.IFS(All_2[[#This Row],[M.O.Date]] = FALSE,TODAY()-All_2[[#This Row],[Filled]],All_2[[#This Row],[Extant]] = "no",All_2[[#This Row],[M.O.Date]] - All_2[[#This Row],[Filled]])</f>
        <v>989</v>
      </c>
      <c r="W1410" s="120" t="s">
        <v>980</v>
      </c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>
        <f t="shared" ref="AR1410:AR1473" si="44">YEAR(H1410)</f>
        <v>2005</v>
      </c>
      <c r="AS1410" s="6">
        <f t="shared" ref="AS1410:AS1473" si="45">MONTH(H1410)</f>
        <v>10</v>
      </c>
    </row>
    <row r="1411" spans="1:45">
      <c r="A1411" s="120" t="s">
        <v>1120</v>
      </c>
      <c r="B1411" t="s">
        <v>26</v>
      </c>
      <c r="C1411" s="123">
        <v>201</v>
      </c>
      <c r="E1411" s="97" t="s">
        <v>966</v>
      </c>
      <c r="F14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11" s="120"/>
      <c r="H1411" s="122">
        <v>38640</v>
      </c>
      <c r="I1411" s="80"/>
      <c r="J1411" s="120" t="s">
        <v>144</v>
      </c>
      <c r="K1411" s="120"/>
      <c r="L1411" s="120"/>
      <c r="N1411" s="120"/>
      <c r="O1411" s="120"/>
      <c r="P1411" s="80"/>
      <c r="Q1411" s="80"/>
      <c r="R1411" s="80"/>
      <c r="S1411" s="80" t="str">
        <f>IF(All_2[[#This Row],[M.O.Date]]&lt;&gt;"","no","Yes")</f>
        <v>no</v>
      </c>
      <c r="T1411" s="80" t="str">
        <f ca="1">IF(All_2[[#This Row],[Length.of.Stay]]&gt;364,"Yes","no")</f>
        <v>Yes</v>
      </c>
      <c r="U1411" s="122">
        <v>39082</v>
      </c>
      <c r="V1411" s="80">
        <f ca="1">_xlfn.IFS(All_2[[#This Row],[M.O.Date]] = FALSE,TODAY()-All_2[[#This Row],[Filled]],All_2[[#This Row],[Extant]] = "no",All_2[[#This Row],[M.O.Date]] - All_2[[#This Row],[Filled]])</f>
        <v>442</v>
      </c>
      <c r="W1411" s="120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>
        <f t="shared" si="44"/>
        <v>2005</v>
      </c>
      <c r="AS1411" s="6">
        <f t="shared" si="45"/>
        <v>10</v>
      </c>
    </row>
    <row r="1412" spans="1:45">
      <c r="A1412" s="120" t="s">
        <v>1119</v>
      </c>
      <c r="B1412" t="s">
        <v>26</v>
      </c>
      <c r="C1412" s="123">
        <v>318</v>
      </c>
      <c r="E1412" s="97" t="s">
        <v>966</v>
      </c>
      <c r="F14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12" s="120"/>
      <c r="H1412" s="122">
        <v>38640</v>
      </c>
      <c r="I1412" s="80"/>
      <c r="J1412" s="120" t="s">
        <v>144</v>
      </c>
      <c r="K1412" s="120"/>
      <c r="L1412" s="120"/>
      <c r="N1412" s="120"/>
      <c r="O1412" s="120"/>
      <c r="P1412" s="80"/>
      <c r="Q1412" s="80"/>
      <c r="R1412" s="80"/>
      <c r="S1412" s="80" t="str">
        <f>IF(All_2[[#This Row],[M.O.Date]]&lt;&gt;"","no","Yes")</f>
        <v>no</v>
      </c>
      <c r="T1412" s="80" t="str">
        <f ca="1">IF(All_2[[#This Row],[Length.of.Stay]]&gt;364,"Yes","no")</f>
        <v>no</v>
      </c>
      <c r="U1412" s="122">
        <v>38990</v>
      </c>
      <c r="V1412" s="80">
        <f ca="1">_xlfn.IFS(All_2[[#This Row],[M.O.Date]] = FALSE,TODAY()-All_2[[#This Row],[Filled]],All_2[[#This Row],[Extant]] = "no",All_2[[#This Row],[M.O.Date]] - All_2[[#This Row],[Filled]])</f>
        <v>350</v>
      </c>
      <c r="W1412" s="120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>
        <f t="shared" si="44"/>
        <v>2005</v>
      </c>
      <c r="AS1412" s="6">
        <f t="shared" si="45"/>
        <v>10</v>
      </c>
    </row>
    <row r="1413" spans="1:45">
      <c r="A1413" s="120" t="s">
        <v>1118</v>
      </c>
      <c r="B1413" t="s">
        <v>830</v>
      </c>
      <c r="C1413" s="123">
        <v>404</v>
      </c>
      <c r="E1413" s="97" t="s">
        <v>144</v>
      </c>
      <c r="F14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13" s="122">
        <v>38586</v>
      </c>
      <c r="H1413" s="122">
        <v>38639</v>
      </c>
      <c r="I1413" s="80">
        <f>All_2[[#This Row],[Filled]]-All_2[[#This Row],[Vacant]]</f>
        <v>53</v>
      </c>
      <c r="J1413" s="120" t="s">
        <v>144</v>
      </c>
      <c r="K1413" s="120"/>
      <c r="L1413" s="120"/>
      <c r="N1413" s="122"/>
      <c r="O1413" s="122"/>
      <c r="P1413" s="80"/>
      <c r="Q1413" s="80"/>
      <c r="R1413" s="80"/>
      <c r="S1413" s="80" t="str">
        <f>IF(All_2[[#This Row],[M.O.Date]]&lt;&gt;"","no","Yes")</f>
        <v>no</v>
      </c>
      <c r="T1413" s="80" t="str">
        <f ca="1">IF(All_2[[#This Row],[Length.of.Stay]]&gt;364,"Yes","no")</f>
        <v>no</v>
      </c>
      <c r="U1413" s="122">
        <v>38807</v>
      </c>
      <c r="V1413" s="80">
        <f ca="1">_xlfn.IFS(All_2[[#This Row],[M.O.Date]] = FALSE,TODAY()-All_2[[#This Row],[Filled]],All_2[[#This Row],[Extant]] = "no",All_2[[#This Row],[M.O.Date]] - All_2[[#This Row],[Filled]])</f>
        <v>168</v>
      </c>
      <c r="W1413" s="120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>
        <f t="shared" si="44"/>
        <v>2005</v>
      </c>
      <c r="AS1413" s="6">
        <f t="shared" si="45"/>
        <v>10</v>
      </c>
    </row>
    <row r="1414" spans="1:45">
      <c r="A1414" s="120" t="s">
        <v>1117</v>
      </c>
      <c r="B1414" t="s">
        <v>830</v>
      </c>
      <c r="C1414" s="123">
        <v>414</v>
      </c>
      <c r="E1414" s="97" t="s">
        <v>144</v>
      </c>
      <c r="F14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14" s="122">
        <v>38586</v>
      </c>
      <c r="H1414" s="122">
        <v>38639</v>
      </c>
      <c r="I1414" s="80">
        <f>All_2[[#This Row],[Filled]]-All_2[[#This Row],[Vacant]]</f>
        <v>53</v>
      </c>
      <c r="J1414" s="120" t="s">
        <v>144</v>
      </c>
      <c r="K1414" s="120"/>
      <c r="L1414" s="120"/>
      <c r="N1414" s="122"/>
      <c r="O1414" s="122"/>
      <c r="P1414" s="80"/>
      <c r="Q1414" s="80"/>
      <c r="R1414" s="80"/>
      <c r="S1414" s="80" t="str">
        <f>IF(All_2[[#This Row],[M.O.Date]]&lt;&gt;"","no","Yes")</f>
        <v>no</v>
      </c>
      <c r="T1414" s="80" t="str">
        <f ca="1">IF(All_2[[#This Row],[Length.of.Stay]]&gt;364,"Yes","no")</f>
        <v>no</v>
      </c>
      <c r="U1414" s="122">
        <v>38776</v>
      </c>
      <c r="V1414" s="80">
        <f ca="1">_xlfn.IFS(All_2[[#This Row],[M.O.Date]] = FALSE,TODAY()-All_2[[#This Row],[Filled]],All_2[[#This Row],[Extant]] = "no",All_2[[#This Row],[M.O.Date]] - All_2[[#This Row],[Filled]])</f>
        <v>137</v>
      </c>
      <c r="W1414" s="120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>
        <f t="shared" si="44"/>
        <v>2005</v>
      </c>
      <c r="AS1414" s="6">
        <f t="shared" si="45"/>
        <v>10</v>
      </c>
    </row>
    <row r="1415" spans="1:45">
      <c r="A1415" s="120" t="s">
        <v>1116</v>
      </c>
      <c r="B1415" t="s">
        <v>830</v>
      </c>
      <c r="C1415" s="123">
        <v>417</v>
      </c>
      <c r="E1415" s="97" t="s">
        <v>144</v>
      </c>
      <c r="F14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15" s="122">
        <v>38586</v>
      </c>
      <c r="H1415" s="122">
        <v>38639</v>
      </c>
      <c r="I1415" s="80">
        <f>All_2[[#This Row],[Filled]]-All_2[[#This Row],[Vacant]]</f>
        <v>53</v>
      </c>
      <c r="J1415" s="120" t="s">
        <v>144</v>
      </c>
      <c r="K1415" s="120"/>
      <c r="L1415" s="120"/>
      <c r="N1415" s="122"/>
      <c r="O1415" s="122"/>
      <c r="P1415" s="80"/>
      <c r="Q1415" s="80"/>
      <c r="R1415" s="80"/>
      <c r="S1415" s="80" t="str">
        <f>IF(All_2[[#This Row],[M.O.Date]]&lt;&gt;"","no","Yes")</f>
        <v>no</v>
      </c>
      <c r="T1415" s="80" t="str">
        <f ca="1">IF(All_2[[#This Row],[Length.of.Stay]]&gt;364,"Yes","no")</f>
        <v>no</v>
      </c>
      <c r="U1415" s="122">
        <v>38728</v>
      </c>
      <c r="V1415" s="80">
        <f ca="1">_xlfn.IFS(All_2[[#This Row],[M.O.Date]] = FALSE,TODAY()-All_2[[#This Row],[Filled]],All_2[[#This Row],[Extant]] = "no",All_2[[#This Row],[M.O.Date]] - All_2[[#This Row],[Filled]])</f>
        <v>89</v>
      </c>
      <c r="W1415" s="120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>
        <f t="shared" si="44"/>
        <v>2005</v>
      </c>
      <c r="AS1415" s="6">
        <f t="shared" si="45"/>
        <v>10</v>
      </c>
    </row>
    <row r="1416" spans="1:45">
      <c r="A1416" s="120" t="s">
        <v>1115</v>
      </c>
      <c r="B1416" t="s">
        <v>830</v>
      </c>
      <c r="C1416" s="123">
        <v>415</v>
      </c>
      <c r="E1416" s="97" t="s">
        <v>144</v>
      </c>
      <c r="F14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16" s="122">
        <v>38586</v>
      </c>
      <c r="H1416" s="122">
        <v>38635</v>
      </c>
      <c r="I1416" s="80">
        <f>All_2[[#This Row],[Filled]]-All_2[[#This Row],[Vacant]]</f>
        <v>49</v>
      </c>
      <c r="J1416" s="120" t="s">
        <v>144</v>
      </c>
      <c r="K1416" s="120"/>
      <c r="L1416" s="120"/>
      <c r="N1416" s="122"/>
      <c r="O1416" s="122"/>
      <c r="P1416" s="80"/>
      <c r="Q1416" s="80"/>
      <c r="R1416" s="80"/>
      <c r="S1416" s="80" t="str">
        <f>IF(All_2[[#This Row],[M.O.Date]]&lt;&gt;"","no","Yes")</f>
        <v>no</v>
      </c>
      <c r="T1416" s="80" t="str">
        <f ca="1">IF(All_2[[#This Row],[Length.of.Stay]]&gt;364,"Yes","no")</f>
        <v>Yes</v>
      </c>
      <c r="U1416" s="122">
        <v>39233</v>
      </c>
      <c r="V1416" s="80">
        <f ca="1">_xlfn.IFS(All_2[[#This Row],[M.O.Date]] = FALSE,TODAY()-All_2[[#This Row],[Filled]],All_2[[#This Row],[Extant]] = "no",All_2[[#This Row],[M.O.Date]] - All_2[[#This Row],[Filled]])</f>
        <v>598</v>
      </c>
      <c r="W1416" s="120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>
        <f t="shared" si="44"/>
        <v>2005</v>
      </c>
      <c r="AS1416" s="6">
        <f t="shared" si="45"/>
        <v>10</v>
      </c>
    </row>
    <row r="1417" spans="1:45">
      <c r="A1417" s="120" t="s">
        <v>1030</v>
      </c>
      <c r="B1417" t="s">
        <v>830</v>
      </c>
      <c r="C1417" s="123">
        <v>305</v>
      </c>
      <c r="E1417" s="97" t="s">
        <v>144</v>
      </c>
      <c r="F14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17" s="122">
        <v>38586</v>
      </c>
      <c r="H1417" s="122">
        <v>38628</v>
      </c>
      <c r="I1417" s="80">
        <f>All_2[[#This Row],[Filled]]-All_2[[#This Row],[Vacant]]</f>
        <v>42</v>
      </c>
      <c r="J1417" s="120" t="s">
        <v>144</v>
      </c>
      <c r="K1417" s="120"/>
      <c r="L1417" s="120"/>
      <c r="N1417" s="122"/>
      <c r="O1417" s="122"/>
      <c r="P1417" s="80"/>
      <c r="Q1417" s="80"/>
      <c r="R1417" s="80"/>
      <c r="S1417" s="80" t="str">
        <f>IF(All_2[[#This Row],[M.O.Date]]&lt;&gt;"","no","Yes")</f>
        <v>no</v>
      </c>
      <c r="T1417" s="80" t="str">
        <f ca="1">IF(All_2[[#This Row],[Length.of.Stay]]&gt;364,"Yes","no")</f>
        <v>no</v>
      </c>
      <c r="U1417" s="122">
        <v>38868</v>
      </c>
      <c r="V1417" s="80">
        <f ca="1">_xlfn.IFS(All_2[[#This Row],[M.O.Date]] = FALSE,TODAY()-All_2[[#This Row],[Filled]],All_2[[#This Row],[Extant]] = "no",All_2[[#This Row],[M.O.Date]] - All_2[[#This Row],[Filled]])</f>
        <v>240</v>
      </c>
      <c r="W1417" s="120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>
        <f t="shared" si="44"/>
        <v>2005</v>
      </c>
      <c r="AS1417" s="6">
        <f t="shared" si="45"/>
        <v>10</v>
      </c>
    </row>
    <row r="1418" spans="1:45">
      <c r="A1418" t="s">
        <v>1114</v>
      </c>
      <c r="B1418" t="s">
        <v>26</v>
      </c>
      <c r="C1418" s="1">
        <v>110</v>
      </c>
      <c r="E1418" s="97" t="s">
        <v>966</v>
      </c>
      <c r="F14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18" s="4">
        <v>38626</v>
      </c>
      <c r="I1418" s="80"/>
      <c r="J1418" t="s">
        <v>144</v>
      </c>
      <c r="P1418" s="80"/>
      <c r="Q1418" s="80"/>
      <c r="R1418" s="80"/>
      <c r="S1418" s="80" t="str">
        <f>IF(All_2[[#This Row],[M.O.Date]]&lt;&gt;"","no","Yes")</f>
        <v>no</v>
      </c>
      <c r="T1418" s="80" t="str">
        <f ca="1">IF(All_2[[#This Row],[Length.of.Stay]]&gt;364,"Yes","no")</f>
        <v>Yes</v>
      </c>
      <c r="U1418" s="4">
        <v>39345</v>
      </c>
      <c r="V1418" s="80">
        <f ca="1">_xlfn.IFS(All_2[[#This Row],[M.O.Date]] = FALSE,TODAY()-All_2[[#This Row],[Filled]],All_2[[#This Row],[Extant]] = "no",All_2[[#This Row],[M.O.Date]] - All_2[[#This Row],[Filled]])</f>
        <v>719</v>
      </c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>
        <f t="shared" si="44"/>
        <v>2005</v>
      </c>
      <c r="AS1418" s="6">
        <f t="shared" si="45"/>
        <v>10</v>
      </c>
    </row>
    <row r="1419" spans="1:45">
      <c r="A1419" s="120" t="s">
        <v>1113</v>
      </c>
      <c r="B1419" t="s">
        <v>830</v>
      </c>
      <c r="C1419" s="123">
        <v>319</v>
      </c>
      <c r="E1419" s="97" t="s">
        <v>144</v>
      </c>
      <c r="F14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19" s="122">
        <v>38586</v>
      </c>
      <c r="H1419" s="122">
        <v>38624</v>
      </c>
      <c r="I1419" s="80">
        <f>All_2[[#This Row],[Filled]]-All_2[[#This Row],[Vacant]]</f>
        <v>38</v>
      </c>
      <c r="J1419" s="120" t="s">
        <v>144</v>
      </c>
      <c r="K1419" s="120"/>
      <c r="L1419" s="120"/>
      <c r="N1419" s="122"/>
      <c r="O1419" s="122"/>
      <c r="P1419" s="80"/>
      <c r="Q1419" s="80"/>
      <c r="R1419" s="80"/>
      <c r="S1419" s="80" t="str">
        <f>IF(All_2[[#This Row],[M.O.Date]]&lt;&gt;"","no","Yes")</f>
        <v>no</v>
      </c>
      <c r="T1419" s="80" t="str">
        <f ca="1">IF(All_2[[#This Row],[Length.of.Stay]]&gt;364,"Yes","no")</f>
        <v>Yes</v>
      </c>
      <c r="U1419" s="122">
        <v>40086</v>
      </c>
      <c r="V1419" s="80">
        <f ca="1">_xlfn.IFS(All_2[[#This Row],[M.O.Date]] = FALSE,TODAY()-All_2[[#This Row],[Filled]],All_2[[#This Row],[Extant]] = "no",All_2[[#This Row],[M.O.Date]] - All_2[[#This Row],[Filled]])</f>
        <v>1462</v>
      </c>
      <c r="W1419" s="120" t="s">
        <v>980</v>
      </c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>
        <f t="shared" si="44"/>
        <v>2005</v>
      </c>
      <c r="AS1419" s="6">
        <f t="shared" si="45"/>
        <v>9</v>
      </c>
    </row>
    <row r="1420" spans="1:45">
      <c r="A1420" s="120" t="s">
        <v>1112</v>
      </c>
      <c r="B1420" t="s">
        <v>832</v>
      </c>
      <c r="C1420" s="123" t="s">
        <v>959</v>
      </c>
      <c r="E1420" s="97" t="s">
        <v>718</v>
      </c>
      <c r="F14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20" s="122">
        <v>38593</v>
      </c>
      <c r="H1420" s="122">
        <v>38616</v>
      </c>
      <c r="I1420" s="80">
        <f>All_2[[#This Row],[Filled]]-All_2[[#This Row],[Vacant]]</f>
        <v>23</v>
      </c>
      <c r="J1420" s="120"/>
      <c r="K1420" s="120"/>
      <c r="L1420" s="120"/>
      <c r="N1420" s="122"/>
      <c r="O1420" s="122"/>
      <c r="P1420" s="80"/>
      <c r="Q1420" s="80"/>
      <c r="R1420" s="80"/>
      <c r="S1420" s="80" t="str">
        <f>IF(All_2[[#This Row],[M.O.Date]]&lt;&gt;"","no","Yes")</f>
        <v>no</v>
      </c>
      <c r="T1420" s="80" t="str">
        <f ca="1">IF(All_2[[#This Row],[Length.of.Stay]]&gt;364,"Yes","no")</f>
        <v>no</v>
      </c>
      <c r="U1420" s="122">
        <v>38930</v>
      </c>
      <c r="V1420" s="80">
        <f ca="1">_xlfn.IFS(All_2[[#This Row],[M.O.Date]] = FALSE,TODAY()-All_2[[#This Row],[Filled]],All_2[[#This Row],[Extant]] = "no",All_2[[#This Row],[M.O.Date]] - All_2[[#This Row],[Filled]])</f>
        <v>314</v>
      </c>
      <c r="W1420" s="120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>
        <f t="shared" si="44"/>
        <v>2005</v>
      </c>
      <c r="AS1420" s="6">
        <f t="shared" si="45"/>
        <v>9</v>
      </c>
    </row>
    <row r="1421" spans="1:45">
      <c r="A1421" s="120" t="s">
        <v>1111</v>
      </c>
      <c r="B1421" t="s">
        <v>26</v>
      </c>
      <c r="C1421" s="123">
        <v>111</v>
      </c>
      <c r="E1421" s="97" t="s">
        <v>966</v>
      </c>
      <c r="F14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21" s="120"/>
      <c r="H1421" s="122">
        <v>38610</v>
      </c>
      <c r="I1421" s="80"/>
      <c r="J1421" s="120" t="s">
        <v>144</v>
      </c>
      <c r="K1421" s="120"/>
      <c r="L1421" s="120"/>
      <c r="N1421" s="120"/>
      <c r="O1421" s="120"/>
      <c r="P1421" s="80"/>
      <c r="Q1421" s="80"/>
      <c r="R1421" s="80"/>
      <c r="S1421" s="80" t="str">
        <f>IF(All_2[[#This Row],[M.O.Date]]&lt;&gt;"","no","Yes")</f>
        <v>no</v>
      </c>
      <c r="T1421" s="80" t="str">
        <f ca="1">IF(All_2[[#This Row],[Length.of.Stay]]&gt;364,"Yes","no")</f>
        <v>Yes</v>
      </c>
      <c r="U1421" s="122">
        <v>39478</v>
      </c>
      <c r="V1421" s="80">
        <f ca="1">_xlfn.IFS(All_2[[#This Row],[M.O.Date]] = FALSE,TODAY()-All_2[[#This Row],[Filled]],All_2[[#This Row],[Extant]] = "no",All_2[[#This Row],[M.O.Date]] - All_2[[#This Row],[Filled]])</f>
        <v>868</v>
      </c>
      <c r="W1421" t="s">
        <v>969</v>
      </c>
      <c r="X1421" s="6"/>
      <c r="Y1421" s="6"/>
      <c r="Z1421" s="6">
        <v>1</v>
      </c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>
        <f t="shared" si="44"/>
        <v>2005</v>
      </c>
      <c r="AS1421" s="6">
        <f t="shared" si="45"/>
        <v>9</v>
      </c>
    </row>
    <row r="1422" spans="1:45">
      <c r="A1422" s="120" t="s">
        <v>943</v>
      </c>
      <c r="B1422" t="s">
        <v>832</v>
      </c>
      <c r="C1422" s="123" t="s">
        <v>951</v>
      </c>
      <c r="E1422" s="97" t="s">
        <v>718</v>
      </c>
      <c r="F14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22" s="122">
        <v>38595</v>
      </c>
      <c r="H1422" s="122">
        <v>38608</v>
      </c>
      <c r="I1422" s="80">
        <f>All_2[[#This Row],[Filled]]-All_2[[#This Row],[Vacant]]</f>
        <v>13</v>
      </c>
      <c r="J1422" s="120" t="s">
        <v>1033</v>
      </c>
      <c r="K1422" s="120" t="s">
        <v>1032</v>
      </c>
      <c r="L1422" s="120"/>
      <c r="N1422" s="122"/>
      <c r="O1422" s="122"/>
      <c r="P1422" s="80"/>
      <c r="Q1422" s="80"/>
      <c r="R1422" s="80"/>
      <c r="S1422" s="80" t="str">
        <f>IF(All_2[[#This Row],[M.O.Date]]&lt;&gt;"","no","Yes")</f>
        <v>no</v>
      </c>
      <c r="T1422" s="80" t="str">
        <f ca="1">IF(All_2[[#This Row],[Length.of.Stay]]&gt;364,"Yes","no")</f>
        <v>Yes</v>
      </c>
      <c r="U1422" s="122">
        <v>39844</v>
      </c>
      <c r="V1422" s="80">
        <f ca="1">_xlfn.IFS(All_2[[#This Row],[M.O.Date]] = FALSE,TODAY()-All_2[[#This Row],[Filled]],All_2[[#This Row],[Extant]] = "no",All_2[[#This Row],[M.O.Date]] - All_2[[#This Row],[Filled]])</f>
        <v>1236</v>
      </c>
      <c r="W1422" s="120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>
        <f t="shared" si="44"/>
        <v>2005</v>
      </c>
      <c r="AS1422" s="6">
        <f t="shared" si="45"/>
        <v>9</v>
      </c>
    </row>
    <row r="1423" spans="1:45">
      <c r="A1423" s="120" t="s">
        <v>1110</v>
      </c>
      <c r="B1423" t="s">
        <v>26</v>
      </c>
      <c r="C1423" s="123">
        <v>304</v>
      </c>
      <c r="E1423" s="97" t="s">
        <v>966</v>
      </c>
      <c r="F14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23" s="120"/>
      <c r="H1423" s="122">
        <v>38596</v>
      </c>
      <c r="I1423" s="80"/>
      <c r="J1423" s="120" t="s">
        <v>144</v>
      </c>
      <c r="K1423" s="120"/>
      <c r="L1423" s="120"/>
      <c r="N1423" s="120"/>
      <c r="O1423" s="120"/>
      <c r="P1423" s="80"/>
      <c r="Q1423" s="80"/>
      <c r="R1423" s="80"/>
      <c r="S1423" s="80" t="str">
        <f>IF(All_2[[#This Row],[M.O.Date]]&lt;&gt;"","no","Yes")</f>
        <v>no</v>
      </c>
      <c r="T1423" s="80" t="str">
        <f ca="1">IF(All_2[[#This Row],[Length.of.Stay]]&gt;364,"Yes","no")</f>
        <v>Yes</v>
      </c>
      <c r="U1423" s="122">
        <v>40147</v>
      </c>
      <c r="V1423" s="80">
        <f ca="1">_xlfn.IFS(All_2[[#This Row],[M.O.Date]] = FALSE,TODAY()-All_2[[#This Row],[Filled]],All_2[[#This Row],[Extant]] = "no",All_2[[#This Row],[M.O.Date]] - All_2[[#This Row],[Filled]])</f>
        <v>1551</v>
      </c>
      <c r="W1423" t="s">
        <v>971</v>
      </c>
      <c r="X1423" s="6"/>
      <c r="Y1423" s="6"/>
      <c r="Z1423" s="6"/>
      <c r="AA1423" s="6"/>
      <c r="AB1423" s="6"/>
      <c r="AC1423" s="6"/>
      <c r="AD1423" s="6">
        <v>1</v>
      </c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>
        <f t="shared" si="44"/>
        <v>2005</v>
      </c>
      <c r="AS1423" s="6">
        <f t="shared" si="45"/>
        <v>9</v>
      </c>
    </row>
    <row r="1424" spans="1:45">
      <c r="A1424" s="120" t="s">
        <v>1109</v>
      </c>
      <c r="B1424" t="s">
        <v>26</v>
      </c>
      <c r="C1424" s="123">
        <v>116</v>
      </c>
      <c r="E1424" s="97" t="s">
        <v>966</v>
      </c>
      <c r="F14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24" s="120"/>
      <c r="H1424" s="122">
        <v>38596</v>
      </c>
      <c r="I1424" s="80"/>
      <c r="J1424" s="120" t="s">
        <v>144</v>
      </c>
      <c r="K1424" s="120"/>
      <c r="L1424" s="120"/>
      <c r="N1424" s="120"/>
      <c r="O1424" s="120"/>
      <c r="P1424" s="80"/>
      <c r="Q1424" s="80"/>
      <c r="R1424" s="80"/>
      <c r="S1424" s="80" t="str">
        <f>IF(All_2[[#This Row],[M.O.Date]]&lt;&gt;"","no","Yes")</f>
        <v>no</v>
      </c>
      <c r="T1424" s="80" t="str">
        <f ca="1">IF(All_2[[#This Row],[Length.of.Stay]]&gt;364,"Yes","no")</f>
        <v>Yes</v>
      </c>
      <c r="U1424" s="122">
        <v>39278</v>
      </c>
      <c r="V1424" s="80">
        <f ca="1">_xlfn.IFS(All_2[[#This Row],[M.O.Date]] = FALSE,TODAY()-All_2[[#This Row],[Filled]],All_2[[#This Row],[Extant]] = "no",All_2[[#This Row],[M.O.Date]] - All_2[[#This Row],[Filled]])</f>
        <v>682</v>
      </c>
      <c r="W1424" s="120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>
        <f t="shared" si="44"/>
        <v>2005</v>
      </c>
      <c r="AS1424" s="6">
        <f t="shared" si="45"/>
        <v>9</v>
      </c>
    </row>
    <row r="1425" spans="1:45">
      <c r="A1425" s="120" t="s">
        <v>1108</v>
      </c>
      <c r="B1425" t="s">
        <v>26</v>
      </c>
      <c r="C1425" s="123">
        <v>117</v>
      </c>
      <c r="E1425" s="97" t="s">
        <v>966</v>
      </c>
      <c r="F14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25" s="120"/>
      <c r="H1425" s="122">
        <v>38596</v>
      </c>
      <c r="I1425" s="80"/>
      <c r="J1425" s="120" t="s">
        <v>144</v>
      </c>
      <c r="K1425" s="120"/>
      <c r="L1425" s="120"/>
      <c r="N1425" s="120"/>
      <c r="O1425" s="120"/>
      <c r="P1425" s="80"/>
      <c r="Q1425" s="80"/>
      <c r="R1425" s="80"/>
      <c r="S1425" s="80" t="str">
        <f>IF(All_2[[#This Row],[M.O.Date]]&lt;&gt;"","no","Yes")</f>
        <v>no</v>
      </c>
      <c r="T1425" s="80" t="str">
        <f ca="1">IF(All_2[[#This Row],[Length.of.Stay]]&gt;364,"Yes","no")</f>
        <v>no</v>
      </c>
      <c r="U1425" s="122">
        <v>38960</v>
      </c>
      <c r="V1425" s="80">
        <f ca="1">_xlfn.IFS(All_2[[#This Row],[M.O.Date]] = FALSE,TODAY()-All_2[[#This Row],[Filled]],All_2[[#This Row],[Extant]] = "no",All_2[[#This Row],[M.O.Date]] - All_2[[#This Row],[Filled]])</f>
        <v>364</v>
      </c>
      <c r="W1425" s="120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>
        <f t="shared" si="44"/>
        <v>2005</v>
      </c>
      <c r="AS1425" s="6">
        <f t="shared" si="45"/>
        <v>9</v>
      </c>
    </row>
    <row r="1426" spans="1:45">
      <c r="A1426" s="120" t="s">
        <v>1107</v>
      </c>
      <c r="B1426" t="s">
        <v>26</v>
      </c>
      <c r="C1426" s="123">
        <v>216</v>
      </c>
      <c r="E1426" s="97" t="s">
        <v>966</v>
      </c>
      <c r="F14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26" s="120"/>
      <c r="H1426" s="122">
        <v>38596</v>
      </c>
      <c r="I1426" s="80"/>
      <c r="J1426" s="120" t="s">
        <v>144</v>
      </c>
      <c r="K1426" s="120"/>
      <c r="L1426" s="120"/>
      <c r="N1426" s="120"/>
      <c r="O1426" s="120"/>
      <c r="P1426" s="80"/>
      <c r="Q1426" s="80"/>
      <c r="R1426" s="80"/>
      <c r="S1426" s="80" t="str">
        <f>IF(All_2[[#This Row],[M.O.Date]]&lt;&gt;"","no","Yes")</f>
        <v>no</v>
      </c>
      <c r="T1426" s="80" t="str">
        <f ca="1">IF(All_2[[#This Row],[Length.of.Stay]]&gt;364,"Yes","no")</f>
        <v>no</v>
      </c>
      <c r="U1426" s="122">
        <v>38898</v>
      </c>
      <c r="V1426" s="80">
        <f ca="1">_xlfn.IFS(All_2[[#This Row],[M.O.Date]] = FALSE,TODAY()-All_2[[#This Row],[Filled]],All_2[[#This Row],[Extant]] = "no",All_2[[#This Row],[M.O.Date]] - All_2[[#This Row],[Filled]])</f>
        <v>302</v>
      </c>
      <c r="W1426" s="120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>
        <f t="shared" si="44"/>
        <v>2005</v>
      </c>
      <c r="AS1426" s="6">
        <f t="shared" si="45"/>
        <v>9</v>
      </c>
    </row>
    <row r="1427" spans="1:45">
      <c r="A1427" s="120" t="s">
        <v>1106</v>
      </c>
      <c r="B1427" t="s">
        <v>26</v>
      </c>
      <c r="C1427" s="123">
        <v>212</v>
      </c>
      <c r="E1427" s="97" t="s">
        <v>966</v>
      </c>
      <c r="F14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27" s="120"/>
      <c r="H1427" s="122">
        <v>38596</v>
      </c>
      <c r="I1427" s="80"/>
      <c r="J1427" s="120" t="s">
        <v>144</v>
      </c>
      <c r="K1427" s="120"/>
      <c r="L1427" s="120"/>
      <c r="N1427" s="120"/>
      <c r="O1427" s="120"/>
      <c r="P1427" s="80"/>
      <c r="Q1427" s="80"/>
      <c r="R1427" s="80"/>
      <c r="S1427" s="80" t="str">
        <f>IF(All_2[[#This Row],[M.O.Date]]&lt;&gt;"","no","Yes")</f>
        <v>no</v>
      </c>
      <c r="T1427" s="80" t="str">
        <f ca="1">IF(All_2[[#This Row],[Length.of.Stay]]&gt;364,"Yes","no")</f>
        <v>no</v>
      </c>
      <c r="U1427" s="122">
        <v>38755</v>
      </c>
      <c r="V1427" s="80">
        <f ca="1">_xlfn.IFS(All_2[[#This Row],[M.O.Date]] = FALSE,TODAY()-All_2[[#This Row],[Filled]],All_2[[#This Row],[Extant]] = "no",All_2[[#This Row],[M.O.Date]] - All_2[[#This Row],[Filled]])</f>
        <v>159</v>
      </c>
      <c r="W1427" s="120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>
        <f t="shared" si="44"/>
        <v>2005</v>
      </c>
      <c r="AS1427" s="6">
        <f t="shared" si="45"/>
        <v>9</v>
      </c>
    </row>
    <row r="1428" spans="1:45">
      <c r="A1428" t="s">
        <v>1105</v>
      </c>
      <c r="B1428" t="s">
        <v>26</v>
      </c>
      <c r="C1428" s="1">
        <v>322</v>
      </c>
      <c r="E1428" s="97" t="s">
        <v>966</v>
      </c>
      <c r="F14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28" s="4">
        <v>38596</v>
      </c>
      <c r="I1428" s="80"/>
      <c r="J1428" t="s">
        <v>144</v>
      </c>
      <c r="P1428" s="80"/>
      <c r="Q1428" s="80"/>
      <c r="R1428" s="80"/>
      <c r="S1428" s="80" t="str">
        <f>IF(All_2[[#This Row],[M.O.Date]]&lt;&gt;"","no","Yes")</f>
        <v>no</v>
      </c>
      <c r="T1428" s="80" t="str">
        <f ca="1">IF(All_2[[#This Row],[Length.of.Stay]]&gt;364,"Yes","no")</f>
        <v>no</v>
      </c>
      <c r="U1428" s="4">
        <v>38748</v>
      </c>
      <c r="V1428" s="80">
        <f ca="1">_xlfn.IFS(All_2[[#This Row],[M.O.Date]] = FALSE,TODAY()-All_2[[#This Row],[Filled]],All_2[[#This Row],[Extant]] = "no",All_2[[#This Row],[M.O.Date]] - All_2[[#This Row],[Filled]])</f>
        <v>152</v>
      </c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>
        <f t="shared" si="44"/>
        <v>2005</v>
      </c>
      <c r="AS1428" s="6">
        <f t="shared" si="45"/>
        <v>9</v>
      </c>
    </row>
    <row r="1429" spans="1:45">
      <c r="A1429" s="120" t="s">
        <v>1104</v>
      </c>
      <c r="B1429" t="s">
        <v>830</v>
      </c>
      <c r="C1429" s="123">
        <v>317</v>
      </c>
      <c r="E1429" s="97" t="s">
        <v>144</v>
      </c>
      <c r="F14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29" s="122">
        <v>38586</v>
      </c>
      <c r="H1429" s="122">
        <v>38596</v>
      </c>
      <c r="I1429" s="80">
        <f>All_2[[#This Row],[Filled]]-All_2[[#This Row],[Vacant]]</f>
        <v>10</v>
      </c>
      <c r="J1429" s="120" t="s">
        <v>144</v>
      </c>
      <c r="K1429" s="120"/>
      <c r="L1429" s="120"/>
      <c r="N1429" s="122"/>
      <c r="O1429" s="122"/>
      <c r="P1429" s="80"/>
      <c r="Q1429" s="80"/>
      <c r="R1429" s="80"/>
      <c r="S1429" s="80" t="str">
        <f>IF(All_2[[#This Row],[M.O.Date]]&lt;&gt;"","no","Yes")</f>
        <v>no</v>
      </c>
      <c r="T1429" s="80" t="str">
        <f ca="1">IF(All_2[[#This Row],[Length.of.Stay]]&gt;364,"Yes","no")</f>
        <v>Yes</v>
      </c>
      <c r="U1429" s="122">
        <v>39051</v>
      </c>
      <c r="V1429" s="80">
        <f ca="1">_xlfn.IFS(All_2[[#This Row],[M.O.Date]] = FALSE,TODAY()-All_2[[#This Row],[Filled]],All_2[[#This Row],[Extant]] = "no",All_2[[#This Row],[M.O.Date]] - All_2[[#This Row],[Filled]])</f>
        <v>455</v>
      </c>
      <c r="W1429" s="120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>
        <f t="shared" si="44"/>
        <v>2005</v>
      </c>
      <c r="AS1429" s="6">
        <f t="shared" si="45"/>
        <v>9</v>
      </c>
    </row>
    <row r="1430" spans="1:45">
      <c r="A1430" t="s">
        <v>1103</v>
      </c>
      <c r="B1430" t="s">
        <v>830</v>
      </c>
      <c r="C1430" s="1">
        <v>402</v>
      </c>
      <c r="E1430" s="97" t="s">
        <v>144</v>
      </c>
      <c r="F14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0" s="4">
        <v>38586</v>
      </c>
      <c r="H1430" s="4">
        <v>38596</v>
      </c>
      <c r="I1430" s="80">
        <f>All_2[[#This Row],[Filled]]-All_2[[#This Row],[Vacant]]</f>
        <v>10</v>
      </c>
      <c r="J1430" t="s">
        <v>144</v>
      </c>
      <c r="N1430" s="4"/>
      <c r="O1430" s="4"/>
      <c r="P1430" s="80"/>
      <c r="Q1430" s="80"/>
      <c r="R1430" s="80"/>
      <c r="S1430" s="80" t="str">
        <f>IF(All_2[[#This Row],[M.O.Date]]&lt;&gt;"","no","Yes")</f>
        <v>no</v>
      </c>
      <c r="T1430" s="80" t="str">
        <f ca="1">IF(All_2[[#This Row],[Length.of.Stay]]&gt;364,"Yes","no")</f>
        <v>no</v>
      </c>
      <c r="U1430" s="4">
        <v>38960</v>
      </c>
      <c r="V1430" s="80">
        <f ca="1">_xlfn.IFS(All_2[[#This Row],[M.O.Date]] = FALSE,TODAY()-All_2[[#This Row],[Filled]],All_2[[#This Row],[Extant]] = "no",All_2[[#This Row],[M.O.Date]] - All_2[[#This Row],[Filled]])</f>
        <v>364</v>
      </c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>
        <f t="shared" si="44"/>
        <v>2005</v>
      </c>
      <c r="AS1430" s="6">
        <f t="shared" si="45"/>
        <v>9</v>
      </c>
    </row>
    <row r="1431" spans="1:45">
      <c r="A1431" s="120" t="s">
        <v>1102</v>
      </c>
      <c r="B1431" t="s">
        <v>830</v>
      </c>
      <c r="C1431" s="123">
        <v>315</v>
      </c>
      <c r="E1431" s="97" t="s">
        <v>144</v>
      </c>
      <c r="F14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1" s="122">
        <v>38586</v>
      </c>
      <c r="H1431" s="122">
        <v>38596</v>
      </c>
      <c r="I1431" s="80">
        <f>All_2[[#This Row],[Filled]]-All_2[[#This Row],[Vacant]]</f>
        <v>10</v>
      </c>
      <c r="J1431" s="120" t="s">
        <v>144</v>
      </c>
      <c r="K1431" s="120"/>
      <c r="L1431" s="120"/>
      <c r="N1431" s="122"/>
      <c r="O1431" s="122"/>
      <c r="P1431" s="80"/>
      <c r="Q1431" s="80"/>
      <c r="R1431" s="80"/>
      <c r="S1431" s="80" t="str">
        <f>IF(All_2[[#This Row],[M.O.Date]]&lt;&gt;"","no","Yes")</f>
        <v>no</v>
      </c>
      <c r="T1431" s="80" t="str">
        <f ca="1">IF(All_2[[#This Row],[Length.of.Stay]]&gt;364,"Yes","no")</f>
        <v>no</v>
      </c>
      <c r="U1431" s="122">
        <v>38807</v>
      </c>
      <c r="V1431" s="80">
        <f ca="1">_xlfn.IFS(All_2[[#This Row],[M.O.Date]] = FALSE,TODAY()-All_2[[#This Row],[Filled]],All_2[[#This Row],[Extant]] = "no",All_2[[#This Row],[M.O.Date]] - All_2[[#This Row],[Filled]])</f>
        <v>211</v>
      </c>
      <c r="W1431" s="120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>
        <f t="shared" si="44"/>
        <v>2005</v>
      </c>
      <c r="AS1431" s="6">
        <f t="shared" si="45"/>
        <v>9</v>
      </c>
    </row>
    <row r="1432" spans="1:45">
      <c r="A1432" t="s">
        <v>1101</v>
      </c>
      <c r="B1432" t="s">
        <v>830</v>
      </c>
      <c r="C1432" s="1">
        <v>403</v>
      </c>
      <c r="E1432" s="97" t="s">
        <v>144</v>
      </c>
      <c r="F14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2" s="4">
        <v>38586</v>
      </c>
      <c r="H1432" s="4">
        <v>38596</v>
      </c>
      <c r="I1432" s="80">
        <f>All_2[[#This Row],[Filled]]-All_2[[#This Row],[Vacant]]</f>
        <v>10</v>
      </c>
      <c r="J1432" t="s">
        <v>144</v>
      </c>
      <c r="N1432" s="4"/>
      <c r="O1432" s="4"/>
      <c r="P1432" s="80"/>
      <c r="Q1432" s="80"/>
      <c r="R1432" s="80"/>
      <c r="S1432" s="80" t="str">
        <f>IF(All_2[[#This Row],[M.O.Date]]&lt;&gt;"","no","Yes")</f>
        <v>no</v>
      </c>
      <c r="T1432" s="80" t="str">
        <f ca="1">IF(All_2[[#This Row],[Length.of.Stay]]&gt;364,"Yes","no")</f>
        <v>no</v>
      </c>
      <c r="U1432" s="4">
        <v>38779</v>
      </c>
      <c r="V1432" s="80">
        <f ca="1">_xlfn.IFS(All_2[[#This Row],[M.O.Date]] = FALSE,TODAY()-All_2[[#This Row],[Filled]],All_2[[#This Row],[Extant]] = "no",All_2[[#This Row],[M.O.Date]] - All_2[[#This Row],[Filled]])</f>
        <v>183</v>
      </c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>
        <f t="shared" si="44"/>
        <v>2005</v>
      </c>
      <c r="AS1432" s="6">
        <f t="shared" si="45"/>
        <v>9</v>
      </c>
    </row>
    <row r="1433" spans="1:45">
      <c r="A1433" s="120" t="s">
        <v>1100</v>
      </c>
      <c r="B1433" t="s">
        <v>830</v>
      </c>
      <c r="C1433" s="123">
        <v>308</v>
      </c>
      <c r="E1433" s="97" t="s">
        <v>144</v>
      </c>
      <c r="F14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3" s="122">
        <v>38586</v>
      </c>
      <c r="H1433" s="122">
        <v>38593</v>
      </c>
      <c r="I1433" s="80">
        <f>All_2[[#This Row],[Filled]]-All_2[[#This Row],[Vacant]]</f>
        <v>7</v>
      </c>
      <c r="J1433" s="120" t="s">
        <v>144</v>
      </c>
      <c r="K1433" s="120"/>
      <c r="L1433" s="120"/>
      <c r="N1433" s="122"/>
      <c r="O1433" s="122"/>
      <c r="P1433" s="80"/>
      <c r="Q1433" s="80"/>
      <c r="R1433" s="80"/>
      <c r="S1433" s="80" t="str">
        <f>IF(All_2[[#This Row],[M.O.Date]]&lt;&gt;"","no","Yes")</f>
        <v>no</v>
      </c>
      <c r="T1433" s="80" t="str">
        <f ca="1">IF(All_2[[#This Row],[Length.of.Stay]]&gt;364,"Yes","no")</f>
        <v>no</v>
      </c>
      <c r="U1433" s="122">
        <v>38868</v>
      </c>
      <c r="V1433" s="80">
        <f ca="1">_xlfn.IFS(All_2[[#This Row],[M.O.Date]] = FALSE,TODAY()-All_2[[#This Row],[Filled]],All_2[[#This Row],[Extant]] = "no",All_2[[#This Row],[M.O.Date]] - All_2[[#This Row],[Filled]])</f>
        <v>275</v>
      </c>
      <c r="W1433" s="120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>
        <f t="shared" si="44"/>
        <v>2005</v>
      </c>
      <c r="AS1433" s="6">
        <f t="shared" si="45"/>
        <v>8</v>
      </c>
    </row>
    <row r="1434" spans="1:45">
      <c r="A1434" t="s">
        <v>1099</v>
      </c>
      <c r="B1434" t="s">
        <v>830</v>
      </c>
      <c r="C1434" s="1">
        <v>310</v>
      </c>
      <c r="E1434" s="97" t="s">
        <v>144</v>
      </c>
      <c r="F14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4" s="4">
        <v>38586</v>
      </c>
      <c r="H1434" s="4">
        <v>38593</v>
      </c>
      <c r="I1434" s="80">
        <f>All_2[[#This Row],[Filled]]-All_2[[#This Row],[Vacant]]</f>
        <v>7</v>
      </c>
      <c r="J1434" t="s">
        <v>144</v>
      </c>
      <c r="N1434" s="4"/>
      <c r="O1434" s="4"/>
      <c r="P1434" s="80"/>
      <c r="Q1434" s="80"/>
      <c r="R1434" s="80"/>
      <c r="S1434" s="80" t="str">
        <f>IF(All_2[[#This Row],[M.O.Date]]&lt;&gt;"","no","Yes")</f>
        <v>no</v>
      </c>
      <c r="T1434" s="80" t="str">
        <f ca="1">IF(All_2[[#This Row],[Length.of.Stay]]&gt;364,"Yes","no")</f>
        <v>no</v>
      </c>
      <c r="U1434" s="4">
        <v>38852</v>
      </c>
      <c r="V1434" s="80">
        <f ca="1">_xlfn.IFS(All_2[[#This Row],[M.O.Date]] = FALSE,TODAY()-All_2[[#This Row],[Filled]],All_2[[#This Row],[Extant]] = "no",All_2[[#This Row],[M.O.Date]] - All_2[[#This Row],[Filled]])</f>
        <v>259</v>
      </c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>
        <f t="shared" si="44"/>
        <v>2005</v>
      </c>
      <c r="AS1434" s="6">
        <f t="shared" si="45"/>
        <v>8</v>
      </c>
    </row>
    <row r="1435" spans="1:45">
      <c r="A1435" s="120" t="s">
        <v>1098</v>
      </c>
      <c r="B1435" t="s">
        <v>830</v>
      </c>
      <c r="C1435" s="123">
        <v>313</v>
      </c>
      <c r="E1435" s="97" t="s">
        <v>144</v>
      </c>
      <c r="F14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5" s="122">
        <v>38586</v>
      </c>
      <c r="H1435" s="122">
        <v>38593</v>
      </c>
      <c r="I1435" s="80">
        <f>All_2[[#This Row],[Filled]]-All_2[[#This Row],[Vacant]]</f>
        <v>7</v>
      </c>
      <c r="J1435" s="120" t="s">
        <v>144</v>
      </c>
      <c r="K1435" s="120"/>
      <c r="L1435" s="120"/>
      <c r="N1435" s="122"/>
      <c r="O1435" s="122"/>
      <c r="P1435" s="80"/>
      <c r="Q1435" s="80"/>
      <c r="R1435" s="80"/>
      <c r="S1435" s="80" t="str">
        <f>IF(All_2[[#This Row],[M.O.Date]]&lt;&gt;"","no","Yes")</f>
        <v>no</v>
      </c>
      <c r="T1435" s="80" t="str">
        <f ca="1">IF(All_2[[#This Row],[Length.of.Stay]]&gt;364,"Yes","no")</f>
        <v>no</v>
      </c>
      <c r="U1435" s="122">
        <v>38748</v>
      </c>
      <c r="V1435" s="80">
        <f ca="1">_xlfn.IFS(All_2[[#This Row],[M.O.Date]] = FALSE,TODAY()-All_2[[#This Row],[Filled]],All_2[[#This Row],[Extant]] = "no",All_2[[#This Row],[M.O.Date]] - All_2[[#This Row],[Filled]])</f>
        <v>155</v>
      </c>
      <c r="W1435" s="120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>
        <f t="shared" si="44"/>
        <v>2005</v>
      </c>
      <c r="AS1435" s="6">
        <f t="shared" si="45"/>
        <v>8</v>
      </c>
    </row>
    <row r="1436" spans="1:45">
      <c r="A1436" t="s">
        <v>1097</v>
      </c>
      <c r="B1436" t="s">
        <v>830</v>
      </c>
      <c r="C1436" s="1">
        <v>312</v>
      </c>
      <c r="E1436" s="97" t="s">
        <v>144</v>
      </c>
      <c r="F14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6" s="4">
        <v>38586</v>
      </c>
      <c r="H1436" s="4">
        <v>38593</v>
      </c>
      <c r="I1436" s="80">
        <f>All_2[[#This Row],[Filled]]-All_2[[#This Row],[Vacant]]</f>
        <v>7</v>
      </c>
      <c r="J1436" t="s">
        <v>144</v>
      </c>
      <c r="N1436" s="4"/>
      <c r="O1436" s="4"/>
      <c r="P1436" s="80"/>
      <c r="Q1436" s="80"/>
      <c r="R1436" s="80"/>
      <c r="S1436" s="80" t="str">
        <f>IF(All_2[[#This Row],[M.O.Date]]&lt;&gt;"","no","Yes")</f>
        <v>no</v>
      </c>
      <c r="T1436" s="80" t="str">
        <f ca="1">IF(All_2[[#This Row],[Length.of.Stay]]&gt;364,"Yes","no")</f>
        <v>no</v>
      </c>
      <c r="U1436" s="4">
        <v>38717</v>
      </c>
      <c r="V1436" s="80">
        <f ca="1">_xlfn.IFS(All_2[[#This Row],[M.O.Date]] = FALSE,TODAY()-All_2[[#This Row],[Filled]],All_2[[#This Row],[Extant]] = "no",All_2[[#This Row],[M.O.Date]] - All_2[[#This Row],[Filled]])</f>
        <v>124</v>
      </c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>
        <f t="shared" si="44"/>
        <v>2005</v>
      </c>
      <c r="AS1436" s="6">
        <f t="shared" si="45"/>
        <v>8</v>
      </c>
    </row>
    <row r="1437" spans="1:45">
      <c r="A1437" s="120" t="s">
        <v>1096</v>
      </c>
      <c r="B1437" t="s">
        <v>830</v>
      </c>
      <c r="C1437" s="123">
        <v>303</v>
      </c>
      <c r="E1437" s="97" t="s">
        <v>144</v>
      </c>
      <c r="F14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7" s="122">
        <v>38586</v>
      </c>
      <c r="H1437" s="122">
        <v>38586</v>
      </c>
      <c r="I1437" s="80">
        <f>All_2[[#This Row],[Filled]]-All_2[[#This Row],[Vacant]]</f>
        <v>0</v>
      </c>
      <c r="J1437" s="120" t="s">
        <v>144</v>
      </c>
      <c r="K1437" s="120"/>
      <c r="L1437" s="120"/>
      <c r="M1437" s="89"/>
      <c r="N1437" s="122"/>
      <c r="O1437" s="122"/>
      <c r="P1437" s="80"/>
      <c r="Q1437" s="80"/>
      <c r="R1437" s="80"/>
      <c r="S1437" s="80" t="str">
        <f>IF(All_2[[#This Row],[M.O.Date]]&lt;&gt;"","no","Yes")</f>
        <v>no</v>
      </c>
      <c r="T1437" s="80" t="str">
        <f ca="1">IF(All_2[[#This Row],[Length.of.Stay]]&gt;364,"Yes","no")</f>
        <v>Yes</v>
      </c>
      <c r="U1437" s="122">
        <v>39506</v>
      </c>
      <c r="V1437" s="80">
        <f ca="1">_xlfn.IFS(All_2[[#This Row],[M.O.Date]] = FALSE,TODAY()-All_2[[#This Row],[Filled]],All_2[[#This Row],[Extant]] = "no",All_2[[#This Row],[M.O.Date]] - All_2[[#This Row],[Filled]])</f>
        <v>920</v>
      </c>
      <c r="W1437" s="120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>
        <f t="shared" si="44"/>
        <v>2005</v>
      </c>
      <c r="AS1437" s="6">
        <f t="shared" si="45"/>
        <v>8</v>
      </c>
    </row>
    <row r="1438" spans="1:45">
      <c r="A1438" t="s">
        <v>1095</v>
      </c>
      <c r="B1438" t="s">
        <v>830</v>
      </c>
      <c r="C1438" s="1">
        <v>304</v>
      </c>
      <c r="E1438" s="97" t="s">
        <v>144</v>
      </c>
      <c r="F14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8" s="4">
        <v>38586</v>
      </c>
      <c r="H1438" s="4">
        <v>38586</v>
      </c>
      <c r="I1438" s="80">
        <f>All_2[[#This Row],[Filled]]-All_2[[#This Row],[Vacant]]</f>
        <v>0</v>
      </c>
      <c r="J1438" t="s">
        <v>144</v>
      </c>
      <c r="N1438" s="4"/>
      <c r="O1438" s="4"/>
      <c r="P1438" s="80"/>
      <c r="Q1438" s="80"/>
      <c r="R1438" s="80"/>
      <c r="S1438" s="80" t="str">
        <f>IF(All_2[[#This Row],[M.O.Date]]&lt;&gt;"","no","Yes")</f>
        <v>no</v>
      </c>
      <c r="T1438" s="80" t="str">
        <f ca="1">IF(All_2[[#This Row],[Length.of.Stay]]&gt;364,"Yes","no")</f>
        <v>Yes</v>
      </c>
      <c r="U1438" s="4">
        <v>39141</v>
      </c>
      <c r="V1438" s="80">
        <f ca="1">_xlfn.IFS(All_2[[#This Row],[M.O.Date]] = FALSE,TODAY()-All_2[[#This Row],[Filled]],All_2[[#This Row],[Extant]] = "no",All_2[[#This Row],[M.O.Date]] - All_2[[#This Row],[Filled]])</f>
        <v>555</v>
      </c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>
        <f t="shared" si="44"/>
        <v>2005</v>
      </c>
      <c r="AS1438" s="6">
        <f t="shared" si="45"/>
        <v>8</v>
      </c>
    </row>
    <row r="1439" spans="1:45">
      <c r="A1439" s="120" t="s">
        <v>1094</v>
      </c>
      <c r="B1439" t="s">
        <v>830</v>
      </c>
      <c r="C1439" s="123">
        <v>406</v>
      </c>
      <c r="E1439" s="97" t="s">
        <v>144</v>
      </c>
      <c r="F14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39" s="122">
        <v>38586</v>
      </c>
      <c r="H1439" s="122">
        <v>38586</v>
      </c>
      <c r="I1439" s="80">
        <f>All_2[[#This Row],[Filled]]-All_2[[#This Row],[Vacant]]</f>
        <v>0</v>
      </c>
      <c r="J1439" s="120" t="s">
        <v>144</v>
      </c>
      <c r="K1439" s="120"/>
      <c r="L1439" s="120"/>
      <c r="N1439" s="122"/>
      <c r="O1439" s="122"/>
      <c r="P1439" s="80"/>
      <c r="Q1439" s="80"/>
      <c r="R1439" s="80"/>
      <c r="S1439" s="80" t="str">
        <f>IF(All_2[[#This Row],[M.O.Date]]&lt;&gt;"","no","Yes")</f>
        <v>no</v>
      </c>
      <c r="T1439" s="80" t="str">
        <f ca="1">IF(All_2[[#This Row],[Length.of.Stay]]&gt;364,"Yes","no")</f>
        <v>no</v>
      </c>
      <c r="U1439" s="122">
        <v>38947</v>
      </c>
      <c r="V1439" s="80">
        <f ca="1">_xlfn.IFS(All_2[[#This Row],[M.O.Date]] = FALSE,TODAY()-All_2[[#This Row],[Filled]],All_2[[#This Row],[Extant]] = "no",All_2[[#This Row],[M.O.Date]] - All_2[[#This Row],[Filled]])</f>
        <v>361</v>
      </c>
      <c r="W1439" s="120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>
        <f t="shared" si="44"/>
        <v>2005</v>
      </c>
      <c r="AS1439" s="6">
        <f t="shared" si="45"/>
        <v>8</v>
      </c>
    </row>
    <row r="1440" spans="1:45">
      <c r="A1440" t="s">
        <v>1093</v>
      </c>
      <c r="B1440" t="s">
        <v>830</v>
      </c>
      <c r="C1440" s="1">
        <v>306</v>
      </c>
      <c r="E1440" s="97" t="s">
        <v>144</v>
      </c>
      <c r="F14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40" s="4">
        <v>38586</v>
      </c>
      <c r="H1440" s="4">
        <v>38586</v>
      </c>
      <c r="I1440" s="80">
        <f>All_2[[#This Row],[Filled]]-All_2[[#This Row],[Vacant]]</f>
        <v>0</v>
      </c>
      <c r="J1440" t="s">
        <v>144</v>
      </c>
      <c r="M1440" s="89"/>
      <c r="N1440" s="4"/>
      <c r="O1440" s="4"/>
      <c r="P1440" s="80"/>
      <c r="Q1440" s="80"/>
      <c r="R1440" s="80"/>
      <c r="S1440" s="80" t="str">
        <f>IF(All_2[[#This Row],[M.O.Date]]&lt;&gt;"","no","Yes")</f>
        <v>no</v>
      </c>
      <c r="T1440" s="80" t="str">
        <f ca="1">IF(All_2[[#This Row],[Length.of.Stay]]&gt;364,"Yes","no")</f>
        <v>no</v>
      </c>
      <c r="U1440" s="4">
        <v>38717</v>
      </c>
      <c r="V1440" s="80">
        <f ca="1">_xlfn.IFS(All_2[[#This Row],[M.O.Date]] = FALSE,TODAY()-All_2[[#This Row],[Filled]],All_2[[#This Row],[Extant]] = "no",All_2[[#This Row],[M.O.Date]] - All_2[[#This Row],[Filled]])</f>
        <v>131</v>
      </c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>
        <f t="shared" si="44"/>
        <v>2005</v>
      </c>
      <c r="AS1440" s="6">
        <f t="shared" si="45"/>
        <v>8</v>
      </c>
    </row>
    <row r="1441" spans="1:45">
      <c r="A1441" s="120" t="s">
        <v>1092</v>
      </c>
      <c r="B1441" t="s">
        <v>26</v>
      </c>
      <c r="C1441" s="123">
        <v>215</v>
      </c>
      <c r="E1441" s="97" t="s">
        <v>966</v>
      </c>
      <c r="F14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41" s="120"/>
      <c r="H1441" s="122">
        <v>38579</v>
      </c>
      <c r="I1441" s="80"/>
      <c r="J1441" s="120" t="s">
        <v>144</v>
      </c>
      <c r="K1441" s="120"/>
      <c r="L1441" s="120"/>
      <c r="N1441" s="120"/>
      <c r="O1441" s="120"/>
      <c r="P1441" s="80"/>
      <c r="Q1441" s="80"/>
      <c r="R1441" s="80"/>
      <c r="S1441" s="80" t="str">
        <f>IF(All_2[[#This Row],[M.O.Date]]&lt;&gt;"","no","Yes")</f>
        <v>no</v>
      </c>
      <c r="T1441" s="80" t="str">
        <f ca="1">IF(All_2[[#This Row],[Length.of.Stay]]&gt;364,"Yes","no")</f>
        <v>Yes</v>
      </c>
      <c r="U1441" s="122">
        <v>38990</v>
      </c>
      <c r="V1441" s="80">
        <f ca="1">_xlfn.IFS(All_2[[#This Row],[M.O.Date]] = FALSE,TODAY()-All_2[[#This Row],[Filled]],All_2[[#This Row],[Extant]] = "no",All_2[[#This Row],[M.O.Date]] - All_2[[#This Row],[Filled]])</f>
        <v>411</v>
      </c>
      <c r="W1441" s="120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>
        <f t="shared" si="44"/>
        <v>2005</v>
      </c>
      <c r="AS1441" s="6">
        <f t="shared" si="45"/>
        <v>8</v>
      </c>
    </row>
    <row r="1442" spans="1:45">
      <c r="A1442" t="s">
        <v>1091</v>
      </c>
      <c r="B1442" t="s">
        <v>26</v>
      </c>
      <c r="C1442" s="1">
        <v>313</v>
      </c>
      <c r="E1442" s="97" t="s">
        <v>966</v>
      </c>
      <c r="F14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42" s="4">
        <v>38579</v>
      </c>
      <c r="I1442" s="80"/>
      <c r="J1442" t="s">
        <v>144</v>
      </c>
      <c r="P1442" s="80"/>
      <c r="Q1442" s="80"/>
      <c r="R1442" s="80"/>
      <c r="S1442" s="80" t="str">
        <f>IF(All_2[[#This Row],[M.O.Date]]&lt;&gt;"","no","Yes")</f>
        <v>no</v>
      </c>
      <c r="T1442" s="80" t="str">
        <f ca="1">IF(All_2[[#This Row],[Length.of.Stay]]&gt;364,"Yes","no")</f>
        <v>no</v>
      </c>
      <c r="U1442" s="4">
        <v>38747</v>
      </c>
      <c r="V1442" s="80">
        <f ca="1">_xlfn.IFS(All_2[[#This Row],[M.O.Date]] = FALSE,TODAY()-All_2[[#This Row],[Filled]],All_2[[#This Row],[Extant]] = "no",All_2[[#This Row],[M.O.Date]] - All_2[[#This Row],[Filled]])</f>
        <v>168</v>
      </c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>
        <f t="shared" si="44"/>
        <v>2005</v>
      </c>
      <c r="AS1442" s="6">
        <f t="shared" si="45"/>
        <v>8</v>
      </c>
    </row>
    <row r="1443" spans="1:45">
      <c r="A1443" s="120" t="s">
        <v>1090</v>
      </c>
      <c r="B1443" t="s">
        <v>832</v>
      </c>
      <c r="C1443" s="123" t="s">
        <v>831</v>
      </c>
      <c r="E1443" s="97" t="s">
        <v>833</v>
      </c>
      <c r="F14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43" s="122">
        <v>38533</v>
      </c>
      <c r="H1443" s="122">
        <v>38572</v>
      </c>
      <c r="I1443" s="80">
        <f>All_2[[#This Row],[Filled]]-All_2[[#This Row],[Vacant]]</f>
        <v>39</v>
      </c>
      <c r="J1443" s="120"/>
      <c r="K1443" s="120"/>
      <c r="L1443" s="120"/>
      <c r="N1443" s="122"/>
      <c r="O1443" s="122"/>
      <c r="P1443" s="80"/>
      <c r="Q1443" s="80"/>
      <c r="R1443" s="80"/>
      <c r="S1443" s="80" t="str">
        <f>IF(All_2[[#This Row],[M.O.Date]]&lt;&gt;"","no","Yes")</f>
        <v>no</v>
      </c>
      <c r="T1443" s="80" t="str">
        <f ca="1">IF(All_2[[#This Row],[Length.of.Stay]]&gt;364,"Yes","no")</f>
        <v>no</v>
      </c>
      <c r="U1443" s="122">
        <v>38930</v>
      </c>
      <c r="V1443" s="80">
        <f ca="1">_xlfn.IFS(All_2[[#This Row],[M.O.Date]] = FALSE,TODAY()-All_2[[#This Row],[Filled]],All_2[[#This Row],[Extant]] = "no",All_2[[#This Row],[M.O.Date]] - All_2[[#This Row],[Filled]])</f>
        <v>358</v>
      </c>
      <c r="W1443" s="120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>
        <f t="shared" si="44"/>
        <v>2005</v>
      </c>
      <c r="AS1443" s="6">
        <f t="shared" si="45"/>
        <v>8</v>
      </c>
    </row>
    <row r="1444" spans="1:45">
      <c r="A1444" t="s">
        <v>1089</v>
      </c>
      <c r="B1444" t="s">
        <v>993</v>
      </c>
      <c r="C1444" s="1">
        <v>203</v>
      </c>
      <c r="E1444" s="97" t="s">
        <v>144</v>
      </c>
      <c r="F14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44" s="4">
        <v>38538</v>
      </c>
      <c r="H1444" s="4">
        <v>38568</v>
      </c>
      <c r="I1444" s="80">
        <f>All_2[[#This Row],[Filled]]-All_2[[#This Row],[Vacant]]</f>
        <v>30</v>
      </c>
      <c r="J1444" t="s">
        <v>144</v>
      </c>
      <c r="N1444" s="4"/>
      <c r="O1444" s="4"/>
      <c r="P1444" s="80"/>
      <c r="Q1444" s="80"/>
      <c r="R1444" s="80"/>
      <c r="S1444" s="80" t="str">
        <f>IF(All_2[[#This Row],[M.O.Date]]&lt;&gt;"","no","Yes")</f>
        <v>no</v>
      </c>
      <c r="T1444" s="80" t="str">
        <f ca="1">IF(All_2[[#This Row],[Length.of.Stay]]&gt;364,"Yes","no")</f>
        <v>no</v>
      </c>
      <c r="U1444" s="4">
        <v>38837</v>
      </c>
      <c r="V1444" s="80">
        <f ca="1">_xlfn.IFS(All_2[[#This Row],[M.O.Date]] = FALSE,TODAY()-All_2[[#This Row],[Filled]],All_2[[#This Row],[Extant]] = "no",All_2[[#This Row],[M.O.Date]] - All_2[[#This Row],[Filled]])</f>
        <v>269</v>
      </c>
      <c r="W1444" t="s">
        <v>969</v>
      </c>
      <c r="X1444" s="6">
        <v>1</v>
      </c>
      <c r="Y1444" s="6">
        <v>1</v>
      </c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>
        <f t="shared" si="44"/>
        <v>2005</v>
      </c>
      <c r="AS1444" s="6">
        <f t="shared" si="45"/>
        <v>8</v>
      </c>
    </row>
    <row r="1445" spans="1:45">
      <c r="A1445" s="120" t="s">
        <v>1088</v>
      </c>
      <c r="B1445" t="s">
        <v>26</v>
      </c>
      <c r="C1445" s="123">
        <v>106</v>
      </c>
      <c r="E1445" s="97" t="s">
        <v>966</v>
      </c>
      <c r="F14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45" s="120"/>
      <c r="H1445" s="122">
        <v>38548</v>
      </c>
      <c r="I1445" s="80"/>
      <c r="J1445" s="120" t="s">
        <v>144</v>
      </c>
      <c r="K1445" s="120"/>
      <c r="L1445" s="120"/>
      <c r="N1445" s="120"/>
      <c r="O1445" s="120"/>
      <c r="P1445" s="80"/>
      <c r="Q1445" s="80"/>
      <c r="R1445" s="80"/>
      <c r="S1445" s="80" t="str">
        <f>IF(All_2[[#This Row],[M.O.Date]]&lt;&gt;"","no","Yes")</f>
        <v>no</v>
      </c>
      <c r="T1445" s="80" t="str">
        <f ca="1">IF(All_2[[#This Row],[Length.of.Stay]]&gt;364,"Yes","no")</f>
        <v>Yes</v>
      </c>
      <c r="U1445" s="122">
        <v>39660</v>
      </c>
      <c r="V1445" s="80">
        <f ca="1">_xlfn.IFS(All_2[[#This Row],[M.O.Date]] = FALSE,TODAY()-All_2[[#This Row],[Filled]],All_2[[#This Row],[Extant]] = "no",All_2[[#This Row],[M.O.Date]] - All_2[[#This Row],[Filled]])</f>
        <v>1112</v>
      </c>
      <c r="W1445" t="s">
        <v>971</v>
      </c>
      <c r="X1445" s="6"/>
      <c r="Y1445" s="6">
        <v>1</v>
      </c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>
        <f t="shared" si="44"/>
        <v>2005</v>
      </c>
      <c r="AS1445" s="6">
        <f t="shared" si="45"/>
        <v>7</v>
      </c>
    </row>
    <row r="1446" spans="1:45">
      <c r="A1446" t="s">
        <v>1087</v>
      </c>
      <c r="B1446" t="s">
        <v>832</v>
      </c>
      <c r="C1446" s="1" t="s">
        <v>961</v>
      </c>
      <c r="E1446" s="97" t="s">
        <v>718</v>
      </c>
      <c r="F14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46" s="4">
        <v>38533</v>
      </c>
      <c r="H1446" s="4">
        <v>38544</v>
      </c>
      <c r="I1446" s="80">
        <f>All_2[[#This Row],[Filled]]-All_2[[#This Row],[Vacant]]</f>
        <v>11</v>
      </c>
      <c r="N1446" s="4"/>
      <c r="O1446" s="4"/>
      <c r="P1446" s="80"/>
      <c r="Q1446" s="80"/>
      <c r="R1446" s="80"/>
      <c r="S1446" s="80" t="str">
        <f>IF(All_2[[#This Row],[M.O.Date]]&lt;&gt;"","no","Yes")</f>
        <v>no</v>
      </c>
      <c r="T1446" s="80" t="str">
        <f ca="1">IF(All_2[[#This Row],[Length.of.Stay]]&gt;364,"Yes","no")</f>
        <v>Yes</v>
      </c>
      <c r="U1446" s="4">
        <v>40040</v>
      </c>
      <c r="V1446" s="80">
        <f ca="1">_xlfn.IFS(All_2[[#This Row],[M.O.Date]] = FALSE,TODAY()-All_2[[#This Row],[Filled]],All_2[[#This Row],[Extant]] = "no",All_2[[#This Row],[M.O.Date]] - All_2[[#This Row],[Filled]])</f>
        <v>1496</v>
      </c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>
        <f t="shared" si="44"/>
        <v>2005</v>
      </c>
      <c r="AS1446" s="6">
        <f t="shared" si="45"/>
        <v>7</v>
      </c>
    </row>
    <row r="1447" spans="1:45">
      <c r="A1447" s="120" t="s">
        <v>1086</v>
      </c>
      <c r="B1447" t="s">
        <v>832</v>
      </c>
      <c r="C1447" s="123" t="s">
        <v>936</v>
      </c>
      <c r="E1447" s="97" t="s">
        <v>833</v>
      </c>
      <c r="F14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47" s="122">
        <v>38503</v>
      </c>
      <c r="H1447" s="122">
        <v>38533</v>
      </c>
      <c r="I1447" s="80">
        <f>All_2[[#This Row],[Filled]]-All_2[[#This Row],[Vacant]]</f>
        <v>30</v>
      </c>
      <c r="J1447" s="120"/>
      <c r="K1447" s="120"/>
      <c r="L1447" s="120"/>
      <c r="N1447" s="122"/>
      <c r="O1447" s="122"/>
      <c r="P1447" s="80"/>
      <c r="Q1447" s="80"/>
      <c r="R1447" s="80"/>
      <c r="S1447" s="80" t="str">
        <f>IF(All_2[[#This Row],[M.O.Date]]&lt;&gt;"","no","Yes")</f>
        <v>no</v>
      </c>
      <c r="T1447" s="80" t="str">
        <f ca="1">IF(All_2[[#This Row],[Length.of.Stay]]&gt;364,"Yes","no")</f>
        <v>Yes</v>
      </c>
      <c r="U1447" s="122">
        <v>40126</v>
      </c>
      <c r="V1447" s="80">
        <f ca="1">_xlfn.IFS(All_2[[#This Row],[M.O.Date]] = FALSE,TODAY()-All_2[[#This Row],[Filled]],All_2[[#This Row],[Extant]] = "no",All_2[[#This Row],[M.O.Date]] - All_2[[#This Row],[Filled]])</f>
        <v>1593</v>
      </c>
      <c r="W1447" s="120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>
        <f t="shared" si="44"/>
        <v>2005</v>
      </c>
      <c r="AS1447" s="6">
        <f t="shared" si="45"/>
        <v>6</v>
      </c>
    </row>
    <row r="1448" spans="1:45">
      <c r="A1448" t="s">
        <v>1085</v>
      </c>
      <c r="B1448" t="s">
        <v>832</v>
      </c>
      <c r="C1448" s="1" t="s">
        <v>957</v>
      </c>
      <c r="E1448" s="97" t="s">
        <v>833</v>
      </c>
      <c r="F14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48" s="4">
        <v>38503</v>
      </c>
      <c r="H1448" s="4">
        <v>38518</v>
      </c>
      <c r="I1448" s="80">
        <f>All_2[[#This Row],[Filled]]-All_2[[#This Row],[Vacant]]</f>
        <v>15</v>
      </c>
      <c r="N1448" s="4"/>
      <c r="O1448" s="4"/>
      <c r="P1448" s="80"/>
      <c r="Q1448" s="80"/>
      <c r="R1448" s="80"/>
      <c r="S1448" s="80" t="str">
        <f>IF(All_2[[#This Row],[M.O.Date]]&lt;&gt;"","no","Yes")</f>
        <v>no</v>
      </c>
      <c r="T1448" s="80" t="str">
        <f ca="1">IF(All_2[[#This Row],[Length.of.Stay]]&gt;364,"Yes","no")</f>
        <v>Yes</v>
      </c>
      <c r="U1448" s="4">
        <v>39299</v>
      </c>
      <c r="V1448" s="80">
        <f ca="1">_xlfn.IFS(All_2[[#This Row],[M.O.Date]] = FALSE,TODAY()-All_2[[#This Row],[Filled]],All_2[[#This Row],[Extant]] = "no",All_2[[#This Row],[M.O.Date]] - All_2[[#This Row],[Filled]])</f>
        <v>781</v>
      </c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>
        <f t="shared" si="44"/>
        <v>2005</v>
      </c>
      <c r="AS1448" s="6">
        <f t="shared" si="45"/>
        <v>6</v>
      </c>
    </row>
    <row r="1449" spans="1:45">
      <c r="A1449" s="120" t="s">
        <v>1084</v>
      </c>
      <c r="B1449" t="s">
        <v>832</v>
      </c>
      <c r="C1449" s="123" t="s">
        <v>955</v>
      </c>
      <c r="E1449" s="97" t="s">
        <v>833</v>
      </c>
      <c r="F14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49" s="122">
        <v>38503</v>
      </c>
      <c r="H1449" s="122">
        <v>38512</v>
      </c>
      <c r="I1449" s="80">
        <f>All_2[[#This Row],[Filled]]-All_2[[#This Row],[Vacant]]</f>
        <v>9</v>
      </c>
      <c r="J1449" s="120"/>
      <c r="K1449" s="120"/>
      <c r="L1449" s="120"/>
      <c r="N1449" s="122"/>
      <c r="O1449" s="122"/>
      <c r="P1449" s="80"/>
      <c r="Q1449" s="80"/>
      <c r="R1449" s="80"/>
      <c r="S1449" s="80" t="str">
        <f>IF(All_2[[#This Row],[M.O.Date]]&lt;&gt;"","no","Yes")</f>
        <v>no</v>
      </c>
      <c r="T1449" s="80" t="str">
        <f ca="1">IF(All_2[[#This Row],[Length.of.Stay]]&gt;364,"Yes","no")</f>
        <v>Yes</v>
      </c>
      <c r="U1449" s="122">
        <v>39583</v>
      </c>
      <c r="V1449" s="80">
        <f ca="1">_xlfn.IFS(All_2[[#This Row],[M.O.Date]] = FALSE,TODAY()-All_2[[#This Row],[Filled]],All_2[[#This Row],[Extant]] = "no",All_2[[#This Row],[M.O.Date]] - All_2[[#This Row],[Filled]])</f>
        <v>1071</v>
      </c>
      <c r="W1449" s="120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>
        <f t="shared" si="44"/>
        <v>2005</v>
      </c>
      <c r="AS1449" s="6">
        <f t="shared" si="45"/>
        <v>6</v>
      </c>
    </row>
    <row r="1450" spans="1:45">
      <c r="A1450" t="s">
        <v>1083</v>
      </c>
      <c r="B1450" t="s">
        <v>832</v>
      </c>
      <c r="C1450" s="1" t="s">
        <v>983</v>
      </c>
      <c r="E1450" s="97" t="s">
        <v>833</v>
      </c>
      <c r="F14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50" s="4">
        <v>38481</v>
      </c>
      <c r="H1450" s="4">
        <v>38495</v>
      </c>
      <c r="I1450" s="80">
        <f>All_2[[#This Row],[Filled]]-All_2[[#This Row],[Vacant]]</f>
        <v>14</v>
      </c>
      <c r="N1450" s="4"/>
      <c r="O1450" s="4"/>
      <c r="P1450" s="80"/>
      <c r="Q1450" s="80"/>
      <c r="R1450" s="80"/>
      <c r="S1450" s="80" t="str">
        <f>IF(All_2[[#This Row],[M.O.Date]]&lt;&gt;"","no","Yes")</f>
        <v>no</v>
      </c>
      <c r="T1450" s="80" t="str">
        <f ca="1">IF(All_2[[#This Row],[Length.of.Stay]]&gt;364,"Yes","no")</f>
        <v>no</v>
      </c>
      <c r="U1450" s="4">
        <v>38595</v>
      </c>
      <c r="V1450" s="80">
        <f ca="1">_xlfn.IFS(All_2[[#This Row],[M.O.Date]] = FALSE,TODAY()-All_2[[#This Row],[Filled]],All_2[[#This Row],[Extant]] = "no",All_2[[#This Row],[M.O.Date]] - All_2[[#This Row],[Filled]])</f>
        <v>100</v>
      </c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>
        <f t="shared" si="44"/>
        <v>2005</v>
      </c>
      <c r="AS1450" s="6">
        <f t="shared" si="45"/>
        <v>5</v>
      </c>
    </row>
    <row r="1451" spans="1:45">
      <c r="A1451" s="120" t="s">
        <v>1082</v>
      </c>
      <c r="B1451" t="s">
        <v>993</v>
      </c>
      <c r="C1451" s="123">
        <v>202</v>
      </c>
      <c r="E1451" s="97" t="s">
        <v>144</v>
      </c>
      <c r="F14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51" s="122">
        <v>38442</v>
      </c>
      <c r="H1451" s="122">
        <v>38484</v>
      </c>
      <c r="I1451" s="80">
        <f>All_2[[#This Row],[Filled]]-All_2[[#This Row],[Vacant]]</f>
        <v>42</v>
      </c>
      <c r="J1451" s="120" t="s">
        <v>144</v>
      </c>
      <c r="K1451" s="120"/>
      <c r="L1451" s="120"/>
      <c r="N1451" s="122"/>
      <c r="O1451" s="122"/>
      <c r="P1451" s="80"/>
      <c r="Q1451" s="80"/>
      <c r="R1451" s="80"/>
      <c r="S1451" s="80" t="str">
        <f>IF(All_2[[#This Row],[M.O.Date]]&lt;&gt;"","no","Yes")</f>
        <v>no</v>
      </c>
      <c r="T1451" s="80" t="str">
        <f ca="1">IF(All_2[[#This Row],[Length.of.Stay]]&gt;364,"Yes","no")</f>
        <v>Yes</v>
      </c>
      <c r="U1451" s="122">
        <v>38868</v>
      </c>
      <c r="V1451" s="80">
        <f ca="1">_xlfn.IFS(All_2[[#This Row],[M.O.Date]] = FALSE,TODAY()-All_2[[#This Row],[Filled]],All_2[[#This Row],[Extant]] = "no",All_2[[#This Row],[M.O.Date]] - All_2[[#This Row],[Filled]])</f>
        <v>384</v>
      </c>
      <c r="W1451" s="120" t="s">
        <v>980</v>
      </c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>
        <f t="shared" si="44"/>
        <v>2005</v>
      </c>
      <c r="AS1451" s="6">
        <f t="shared" si="45"/>
        <v>5</v>
      </c>
    </row>
    <row r="1452" spans="1:45">
      <c r="A1452" t="s">
        <v>1081</v>
      </c>
      <c r="B1452" t="s">
        <v>37</v>
      </c>
      <c r="C1452" s="1">
        <v>103</v>
      </c>
      <c r="D1452" s="1">
        <v>3210</v>
      </c>
      <c r="E1452" s="97" t="s">
        <v>695</v>
      </c>
      <c r="F14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52" s="4">
        <v>38473</v>
      </c>
      <c r="I1452" s="80"/>
      <c r="J1452" t="s">
        <v>144</v>
      </c>
      <c r="K1452" s="89"/>
      <c r="L1452" s="89"/>
      <c r="N1452" s="89"/>
      <c r="O1452" s="89"/>
      <c r="P1452" s="80"/>
      <c r="Q1452" s="80"/>
      <c r="R1452" s="80"/>
      <c r="S1452" s="80" t="s">
        <v>348</v>
      </c>
      <c r="T1452" s="80"/>
      <c r="V1452" s="80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>
        <f t="shared" si="44"/>
        <v>2005</v>
      </c>
      <c r="AS1452" s="6">
        <f t="shared" si="45"/>
        <v>5</v>
      </c>
    </row>
    <row r="1453" spans="1:45">
      <c r="A1453" s="120" t="s">
        <v>1080</v>
      </c>
      <c r="B1453" t="s">
        <v>832</v>
      </c>
      <c r="C1453" s="123" t="s">
        <v>959</v>
      </c>
      <c r="E1453" s="97" t="s">
        <v>718</v>
      </c>
      <c r="F14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53" s="122">
        <v>38472</v>
      </c>
      <c r="H1453" s="122">
        <v>38473</v>
      </c>
      <c r="I1453" s="80">
        <f>All_2[[#This Row],[Filled]]-All_2[[#This Row],[Vacant]]</f>
        <v>1</v>
      </c>
      <c r="J1453" s="120"/>
      <c r="K1453" s="120"/>
      <c r="L1453" s="120"/>
      <c r="N1453" s="122"/>
      <c r="O1453" s="122"/>
      <c r="P1453" s="80"/>
      <c r="Q1453" s="80"/>
      <c r="R1453" s="80"/>
      <c r="S1453" s="80" t="str">
        <f>IF(All_2[[#This Row],[M.O.Date]]&lt;&gt;"","no","Yes")</f>
        <v>no</v>
      </c>
      <c r="T1453" s="80" t="str">
        <f ca="1">IF(All_2[[#This Row],[Length.of.Stay]]&gt;364,"Yes","no")</f>
        <v>no</v>
      </c>
      <c r="U1453" s="122">
        <v>38593</v>
      </c>
      <c r="V1453" s="80">
        <f ca="1">_xlfn.IFS(All_2[[#This Row],[M.O.Date]] = FALSE,TODAY()-All_2[[#This Row],[Filled]],All_2[[#This Row],[Extant]] = "no",All_2[[#This Row],[M.O.Date]] - All_2[[#This Row],[Filled]])</f>
        <v>120</v>
      </c>
      <c r="W1453" s="120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>
        <f t="shared" si="44"/>
        <v>2005</v>
      </c>
      <c r="AS1453" s="6">
        <f t="shared" si="45"/>
        <v>5</v>
      </c>
    </row>
    <row r="1454" spans="1:45">
      <c r="A1454" t="s">
        <v>1079</v>
      </c>
      <c r="B1454" t="s">
        <v>26</v>
      </c>
      <c r="C1454" s="1">
        <v>221</v>
      </c>
      <c r="E1454" s="97" t="s">
        <v>966</v>
      </c>
      <c r="F14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54" s="4">
        <v>38462</v>
      </c>
      <c r="I1454" s="80"/>
      <c r="J1454" t="s">
        <v>144</v>
      </c>
      <c r="P1454" s="80"/>
      <c r="Q1454" s="80"/>
      <c r="R1454" s="80"/>
      <c r="S1454" s="80" t="str">
        <f>IF(All_2[[#This Row],[M.O.Date]]&lt;&gt;"","no","Yes")</f>
        <v>no</v>
      </c>
      <c r="T1454" s="80" t="str">
        <f ca="1">IF(All_2[[#This Row],[Length.of.Stay]]&gt;364,"Yes","no")</f>
        <v>Yes</v>
      </c>
      <c r="U1454" s="4">
        <v>39598</v>
      </c>
      <c r="V1454" s="80">
        <f ca="1">_xlfn.IFS(All_2[[#This Row],[M.O.Date]] = FALSE,TODAY()-All_2[[#This Row],[Filled]],All_2[[#This Row],[Extant]] = "no",All_2[[#This Row],[M.O.Date]] - All_2[[#This Row],[Filled]])</f>
        <v>1136</v>
      </c>
      <c r="W1454" t="s">
        <v>980</v>
      </c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>
        <f t="shared" si="44"/>
        <v>2005</v>
      </c>
      <c r="AS1454" s="6">
        <f t="shared" si="45"/>
        <v>4</v>
      </c>
    </row>
    <row r="1455" spans="1:45">
      <c r="A1455" s="120" t="s">
        <v>1078</v>
      </c>
      <c r="B1455" t="s">
        <v>832</v>
      </c>
      <c r="C1455" s="123" t="s">
        <v>951</v>
      </c>
      <c r="E1455" s="97" t="s">
        <v>718</v>
      </c>
      <c r="F14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55" s="122">
        <v>38442</v>
      </c>
      <c r="H1455" s="122">
        <v>38456</v>
      </c>
      <c r="I1455" s="80">
        <f>All_2[[#This Row],[Filled]]-All_2[[#This Row],[Vacant]]</f>
        <v>14</v>
      </c>
      <c r="J1455" s="120"/>
      <c r="K1455" s="120"/>
      <c r="L1455" s="120"/>
      <c r="N1455" s="122"/>
      <c r="O1455" s="122"/>
      <c r="P1455" s="80"/>
      <c r="Q1455" s="80"/>
      <c r="R1455" s="80"/>
      <c r="S1455" s="80" t="str">
        <f>IF(All_2[[#This Row],[M.O.Date]]&lt;&gt;"","no","Yes")</f>
        <v>no</v>
      </c>
      <c r="T1455" s="80" t="str">
        <f ca="1">IF(All_2[[#This Row],[Length.of.Stay]]&gt;364,"Yes","no")</f>
        <v>no</v>
      </c>
      <c r="U1455" s="122">
        <v>38595</v>
      </c>
      <c r="V1455" s="80">
        <f ca="1">_xlfn.IFS(All_2[[#This Row],[M.O.Date]] = FALSE,TODAY()-All_2[[#This Row],[Filled]],All_2[[#This Row],[Extant]] = "no",All_2[[#This Row],[M.O.Date]] - All_2[[#This Row],[Filled]])</f>
        <v>139</v>
      </c>
      <c r="W1455" s="120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>
        <f t="shared" si="44"/>
        <v>2005</v>
      </c>
      <c r="AS1455" s="6">
        <f t="shared" si="45"/>
        <v>4</v>
      </c>
    </row>
    <row r="1456" spans="1:45">
      <c r="A1456" t="s">
        <v>1077</v>
      </c>
      <c r="B1456" t="s">
        <v>832</v>
      </c>
      <c r="C1456" s="1" t="s">
        <v>940</v>
      </c>
      <c r="E1456" s="97" t="s">
        <v>718</v>
      </c>
      <c r="F14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56" s="4">
        <v>38442</v>
      </c>
      <c r="H1456" s="4">
        <v>38449</v>
      </c>
      <c r="I1456" s="80">
        <f>All_2[[#This Row],[Filled]]-All_2[[#This Row],[Vacant]]</f>
        <v>7</v>
      </c>
      <c r="N1456" s="4"/>
      <c r="O1456" s="4"/>
      <c r="P1456" s="80"/>
      <c r="Q1456" s="80"/>
      <c r="R1456" s="80"/>
      <c r="S1456" s="80" t="str">
        <f>IF(All_2[[#This Row],[M.O.Date]]&lt;&gt;"","no","Yes")</f>
        <v>no</v>
      </c>
      <c r="T1456" s="80" t="str">
        <f ca="1">IF(All_2[[#This Row],[Length.of.Stay]]&gt;364,"Yes","no")</f>
        <v>no</v>
      </c>
      <c r="U1456" s="4">
        <v>38679</v>
      </c>
      <c r="V1456" s="80">
        <f ca="1">_xlfn.IFS(All_2[[#This Row],[M.O.Date]] = FALSE,TODAY()-All_2[[#This Row],[Filled]],All_2[[#This Row],[Extant]] = "no",All_2[[#This Row],[M.O.Date]] - All_2[[#This Row],[Filled]])</f>
        <v>230</v>
      </c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>
        <f t="shared" si="44"/>
        <v>2005</v>
      </c>
      <c r="AS1456" s="6">
        <f t="shared" si="45"/>
        <v>4</v>
      </c>
    </row>
    <row r="1457" spans="1:45">
      <c r="A1457" s="120" t="s">
        <v>1076</v>
      </c>
      <c r="B1457" t="s">
        <v>26</v>
      </c>
      <c r="C1457" s="123">
        <v>219</v>
      </c>
      <c r="E1457" s="97" t="s">
        <v>966</v>
      </c>
      <c r="F14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57" s="120"/>
      <c r="H1457" s="122">
        <v>38443</v>
      </c>
      <c r="I1457" s="80"/>
      <c r="J1457" s="120" t="s">
        <v>144</v>
      </c>
      <c r="K1457" s="120"/>
      <c r="L1457" s="120"/>
      <c r="N1457" s="120"/>
      <c r="O1457" s="120"/>
      <c r="P1457" s="80"/>
      <c r="Q1457" s="80"/>
      <c r="R1457" s="80"/>
      <c r="S1457" s="80" t="str">
        <f>IF(All_2[[#This Row],[M.O.Date]]&lt;&gt;"","no","Yes")</f>
        <v>no</v>
      </c>
      <c r="T1457" s="80" t="str">
        <f ca="1">IF(All_2[[#This Row],[Length.of.Stay]]&gt;364,"Yes","no")</f>
        <v>Yes</v>
      </c>
      <c r="U1457" s="122">
        <v>38868</v>
      </c>
      <c r="V1457" s="80">
        <f ca="1">_xlfn.IFS(All_2[[#This Row],[M.O.Date]] = FALSE,TODAY()-All_2[[#This Row],[Filled]],All_2[[#This Row],[Extant]] = "no",All_2[[#This Row],[M.O.Date]] - All_2[[#This Row],[Filled]])</f>
        <v>425</v>
      </c>
      <c r="W1457" s="120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>
        <f t="shared" si="44"/>
        <v>2005</v>
      </c>
      <c r="AS1457" s="6">
        <f t="shared" si="45"/>
        <v>4</v>
      </c>
    </row>
    <row r="1458" spans="1:45">
      <c r="A1458" t="s">
        <v>1075</v>
      </c>
      <c r="B1458" t="s">
        <v>993</v>
      </c>
      <c r="C1458" s="1">
        <v>206</v>
      </c>
      <c r="E1458" s="97" t="s">
        <v>144</v>
      </c>
      <c r="F14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58" s="4">
        <v>38411</v>
      </c>
      <c r="H1458" s="4">
        <v>38440</v>
      </c>
      <c r="I1458" s="80">
        <f>All_2[[#This Row],[Filled]]-All_2[[#This Row],[Vacant]]</f>
        <v>29</v>
      </c>
      <c r="J1458" t="s">
        <v>144</v>
      </c>
      <c r="M1458" s="89"/>
      <c r="N1458" s="4"/>
      <c r="O1458" s="4"/>
      <c r="P1458" s="80"/>
      <c r="Q1458" s="80"/>
      <c r="R1458" s="80"/>
      <c r="S1458" s="80" t="str">
        <f>IF(All_2[[#This Row],[M.O.Date]]&lt;&gt;"","no","Yes")</f>
        <v>no</v>
      </c>
      <c r="T1458" s="80" t="str">
        <f ca="1">IF(All_2[[#This Row],[Length.of.Stay]]&gt;364,"Yes","no")</f>
        <v>no</v>
      </c>
      <c r="U1458" s="4">
        <v>38717</v>
      </c>
      <c r="V1458" s="80">
        <f ca="1">_xlfn.IFS(All_2[[#This Row],[M.O.Date]] = FALSE,TODAY()-All_2[[#This Row],[Filled]],All_2[[#This Row],[Extant]] = "no",All_2[[#This Row],[M.O.Date]] - All_2[[#This Row],[Filled]])</f>
        <v>277</v>
      </c>
      <c r="W1458" t="s">
        <v>980</v>
      </c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>
        <f t="shared" si="44"/>
        <v>2005</v>
      </c>
      <c r="AS1458" s="6">
        <f t="shared" si="45"/>
        <v>3</v>
      </c>
    </row>
    <row r="1459" spans="1:45">
      <c r="A1459" s="120" t="s">
        <v>1074</v>
      </c>
      <c r="B1459" t="s">
        <v>993</v>
      </c>
      <c r="C1459" s="123">
        <v>203</v>
      </c>
      <c r="E1459" s="97" t="s">
        <v>144</v>
      </c>
      <c r="F14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59" s="122">
        <v>38411</v>
      </c>
      <c r="H1459" s="122">
        <v>38436</v>
      </c>
      <c r="I1459" s="80">
        <f>All_2[[#This Row],[Filled]]-All_2[[#This Row],[Vacant]]</f>
        <v>25</v>
      </c>
      <c r="J1459" s="120" t="s">
        <v>144</v>
      </c>
      <c r="K1459" s="120"/>
      <c r="L1459" s="120"/>
      <c r="M1459" s="89"/>
      <c r="N1459" s="122"/>
      <c r="O1459" s="122"/>
      <c r="P1459" s="80"/>
      <c r="Q1459" s="80"/>
      <c r="R1459" s="80"/>
      <c r="S1459" s="80" t="str">
        <f>IF(All_2[[#This Row],[M.O.Date]]&lt;&gt;"","no","Yes")</f>
        <v>no</v>
      </c>
      <c r="T1459" s="80" t="str">
        <f ca="1">IF(All_2[[#This Row],[Length.of.Stay]]&gt;364,"Yes","no")</f>
        <v>no</v>
      </c>
      <c r="U1459" s="122">
        <v>38538</v>
      </c>
      <c r="V1459" s="80">
        <f ca="1">_xlfn.IFS(All_2[[#This Row],[M.O.Date]] = FALSE,TODAY()-All_2[[#This Row],[Filled]],All_2[[#This Row],[Extant]] = "no",All_2[[#This Row],[M.O.Date]] - All_2[[#This Row],[Filled]])</f>
        <v>102</v>
      </c>
      <c r="W1459" t="s">
        <v>969</v>
      </c>
      <c r="X1459" s="6"/>
      <c r="Y1459" s="6"/>
      <c r="Z1459" s="6"/>
      <c r="AA1459" s="6"/>
      <c r="AB1459" s="6"/>
      <c r="AC1459" s="6"/>
      <c r="AD1459" s="6">
        <v>1</v>
      </c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>
        <f t="shared" si="44"/>
        <v>2005</v>
      </c>
      <c r="AS1459" s="6">
        <f t="shared" si="45"/>
        <v>3</v>
      </c>
    </row>
    <row r="1460" spans="1:45">
      <c r="A1460" t="s">
        <v>1073</v>
      </c>
      <c r="B1460" t="s">
        <v>832</v>
      </c>
      <c r="C1460" s="1" t="s">
        <v>961</v>
      </c>
      <c r="E1460" s="97" t="s">
        <v>718</v>
      </c>
      <c r="F14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60" s="4">
        <v>38411</v>
      </c>
      <c r="H1460" s="4">
        <v>38418</v>
      </c>
      <c r="I1460" s="80">
        <f>All_2[[#This Row],[Filled]]-All_2[[#This Row],[Vacant]]</f>
        <v>7</v>
      </c>
      <c r="N1460" s="4"/>
      <c r="O1460" s="4"/>
      <c r="P1460" s="80"/>
      <c r="Q1460" s="80"/>
      <c r="R1460" s="80"/>
      <c r="S1460" s="80" t="str">
        <f>IF(All_2[[#This Row],[M.O.Date]]&lt;&gt;"","no","Yes")</f>
        <v>no</v>
      </c>
      <c r="T1460" s="80" t="str">
        <f ca="1">IF(All_2[[#This Row],[Length.of.Stay]]&gt;364,"Yes","no")</f>
        <v>no</v>
      </c>
      <c r="U1460" s="4">
        <v>38533</v>
      </c>
      <c r="V1460" s="80">
        <f ca="1">_xlfn.IFS(All_2[[#This Row],[M.O.Date]] = FALSE,TODAY()-All_2[[#This Row],[Filled]],All_2[[#This Row],[Extant]] = "no",All_2[[#This Row],[M.O.Date]] - All_2[[#This Row],[Filled]])</f>
        <v>115</v>
      </c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>
        <f t="shared" si="44"/>
        <v>2005</v>
      </c>
      <c r="AS1460" s="6">
        <f t="shared" si="45"/>
        <v>3</v>
      </c>
    </row>
    <row r="1461" spans="1:45">
      <c r="A1461" s="120" t="s">
        <v>1072</v>
      </c>
      <c r="B1461" t="s">
        <v>832</v>
      </c>
      <c r="C1461" s="123" t="s">
        <v>965</v>
      </c>
      <c r="E1461" s="97" t="s">
        <v>833</v>
      </c>
      <c r="F14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61" s="122">
        <v>38383</v>
      </c>
      <c r="H1461" s="122">
        <v>38411</v>
      </c>
      <c r="I1461" s="80">
        <f>All_2[[#This Row],[Filled]]-All_2[[#This Row],[Vacant]]</f>
        <v>28</v>
      </c>
      <c r="J1461" s="120"/>
      <c r="K1461" s="120"/>
      <c r="L1461" s="120"/>
      <c r="N1461" s="122"/>
      <c r="O1461" s="122"/>
      <c r="P1461" s="80"/>
      <c r="Q1461" s="80"/>
      <c r="R1461" s="80"/>
      <c r="S1461" s="80" t="str">
        <f>IF(All_2[[#This Row],[M.O.Date]]&lt;&gt;"","no","Yes")</f>
        <v>no</v>
      </c>
      <c r="T1461" s="80" t="str">
        <f ca="1">IF(All_2[[#This Row],[Length.of.Stay]]&gt;364,"Yes","no")</f>
        <v>Yes</v>
      </c>
      <c r="U1461" s="122">
        <v>39583</v>
      </c>
      <c r="V1461" s="80">
        <f ca="1">_xlfn.IFS(All_2[[#This Row],[M.O.Date]] = FALSE,TODAY()-All_2[[#This Row],[Filled]],All_2[[#This Row],[Extant]] = "no",All_2[[#This Row],[M.O.Date]] - All_2[[#This Row],[Filled]])</f>
        <v>1172</v>
      </c>
      <c r="W1461" s="120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>
        <f t="shared" si="44"/>
        <v>2005</v>
      </c>
      <c r="AS1461" s="6">
        <f t="shared" si="45"/>
        <v>2</v>
      </c>
    </row>
    <row r="1462" spans="1:45">
      <c r="A1462" t="s">
        <v>1071</v>
      </c>
      <c r="B1462" t="s">
        <v>993</v>
      </c>
      <c r="C1462" s="1">
        <v>204</v>
      </c>
      <c r="E1462" s="97" t="s">
        <v>144</v>
      </c>
      <c r="F14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62" s="4">
        <v>38383</v>
      </c>
      <c r="H1462" s="4">
        <v>38405</v>
      </c>
      <c r="I1462" s="80">
        <f>All_2[[#This Row],[Filled]]-All_2[[#This Row],[Vacant]]</f>
        <v>22</v>
      </c>
      <c r="J1462" t="s">
        <v>144</v>
      </c>
      <c r="M1462" s="89"/>
      <c r="N1462" s="4"/>
      <c r="O1462" s="4"/>
      <c r="P1462" s="80"/>
      <c r="Q1462" s="80"/>
      <c r="R1462" s="80"/>
      <c r="S1462" s="80" t="str">
        <f>IF(All_2[[#This Row],[M.O.Date]]&lt;&gt;"","no","Yes")</f>
        <v>no</v>
      </c>
      <c r="T1462" s="80" t="str">
        <f ca="1">IF(All_2[[#This Row],[Length.of.Stay]]&gt;364,"Yes","no")</f>
        <v>no</v>
      </c>
      <c r="U1462" s="4">
        <v>38646</v>
      </c>
      <c r="V1462" s="80">
        <f ca="1">_xlfn.IFS(All_2[[#This Row],[M.O.Date]] = FALSE,TODAY()-All_2[[#This Row],[Filled]],All_2[[#This Row],[Extant]] = "no",All_2[[#This Row],[M.O.Date]] - All_2[[#This Row],[Filled]])</f>
        <v>241</v>
      </c>
      <c r="W1462" t="s">
        <v>969</v>
      </c>
      <c r="X1462" s="6"/>
      <c r="Y1462" s="6">
        <v>1</v>
      </c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>
        <f t="shared" si="44"/>
        <v>2005</v>
      </c>
      <c r="AS1462" s="6">
        <f t="shared" si="45"/>
        <v>2</v>
      </c>
    </row>
    <row r="1463" spans="1:45">
      <c r="A1463" s="120" t="s">
        <v>1070</v>
      </c>
      <c r="B1463" t="s">
        <v>993</v>
      </c>
      <c r="C1463" s="123">
        <v>205</v>
      </c>
      <c r="E1463" s="97" t="s">
        <v>144</v>
      </c>
      <c r="F14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63" s="122">
        <v>38352</v>
      </c>
      <c r="H1463" s="122">
        <v>38398</v>
      </c>
      <c r="I1463" s="80">
        <f>All_2[[#This Row],[Filled]]-All_2[[#This Row],[Vacant]]</f>
        <v>46</v>
      </c>
      <c r="J1463" s="120" t="s">
        <v>144</v>
      </c>
      <c r="K1463" s="120"/>
      <c r="L1463" s="120"/>
      <c r="N1463" s="122"/>
      <c r="O1463" s="122"/>
      <c r="P1463" s="80"/>
      <c r="Q1463" s="80"/>
      <c r="R1463" s="80"/>
      <c r="S1463" s="80" t="str">
        <f>IF(All_2[[#This Row],[M.O.Date]]&lt;&gt;"","no","Yes")</f>
        <v>no</v>
      </c>
      <c r="T1463" s="80" t="str">
        <f ca="1">IF(All_2[[#This Row],[Length.of.Stay]]&gt;364,"Yes","no")</f>
        <v>Yes</v>
      </c>
      <c r="U1463" s="122">
        <v>38990</v>
      </c>
      <c r="V1463" s="80">
        <f ca="1">_xlfn.IFS(All_2[[#This Row],[M.O.Date]] = FALSE,TODAY()-All_2[[#This Row],[Filled]],All_2[[#This Row],[Extant]] = "no",All_2[[#This Row],[M.O.Date]] - All_2[[#This Row],[Filled]])</f>
        <v>592</v>
      </c>
      <c r="W1463" s="120" t="s">
        <v>1003</v>
      </c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>
        <f t="shared" si="44"/>
        <v>2005</v>
      </c>
      <c r="AS1463" s="6">
        <f t="shared" si="45"/>
        <v>2</v>
      </c>
    </row>
    <row r="1464" spans="1:45">
      <c r="A1464" t="s">
        <v>1069</v>
      </c>
      <c r="B1464" t="s">
        <v>26</v>
      </c>
      <c r="C1464" s="1">
        <v>109</v>
      </c>
      <c r="E1464" s="97" t="s">
        <v>966</v>
      </c>
      <c r="F14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64" s="4">
        <v>38384</v>
      </c>
      <c r="I1464" s="80"/>
      <c r="J1464" t="s">
        <v>144</v>
      </c>
      <c r="P1464" s="80"/>
      <c r="Q1464" s="80"/>
      <c r="R1464" s="80"/>
      <c r="S1464" s="80" t="str">
        <f>IF(All_2[[#This Row],[M.O.Date]]&lt;&gt;"","no","Yes")</f>
        <v>no</v>
      </c>
      <c r="T1464" s="80" t="str">
        <f ca="1">IF(All_2[[#This Row],[Length.of.Stay]]&gt;364,"Yes","no")</f>
        <v>Yes</v>
      </c>
      <c r="U1464" s="4">
        <v>39478</v>
      </c>
      <c r="V1464" s="80">
        <f ca="1">_xlfn.IFS(All_2[[#This Row],[M.O.Date]] = FALSE,TODAY()-All_2[[#This Row],[Filled]],All_2[[#This Row],[Extant]] = "no",All_2[[#This Row],[M.O.Date]] - All_2[[#This Row],[Filled]])</f>
        <v>1094</v>
      </c>
      <c r="W1464" t="s">
        <v>971</v>
      </c>
      <c r="X1464" s="6"/>
      <c r="Y1464" s="6">
        <v>1</v>
      </c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>
        <f t="shared" si="44"/>
        <v>2005</v>
      </c>
      <c r="AS1464" s="6">
        <f t="shared" si="45"/>
        <v>2</v>
      </c>
    </row>
    <row r="1465" spans="1:45">
      <c r="A1465" s="120" t="s">
        <v>1068</v>
      </c>
      <c r="B1465" t="s">
        <v>832</v>
      </c>
      <c r="C1465" s="123" t="s">
        <v>951</v>
      </c>
      <c r="E1465" s="97" t="s">
        <v>718</v>
      </c>
      <c r="F14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65" s="122">
        <v>38352</v>
      </c>
      <c r="H1465" s="122">
        <v>38384</v>
      </c>
      <c r="I1465" s="80">
        <f>All_2[[#This Row],[Filled]]-All_2[[#This Row],[Vacant]]</f>
        <v>32</v>
      </c>
      <c r="J1465" s="120"/>
      <c r="K1465" s="120"/>
      <c r="L1465" s="120"/>
      <c r="N1465" s="122"/>
      <c r="O1465" s="122"/>
      <c r="P1465" s="80"/>
      <c r="Q1465" s="80"/>
      <c r="R1465" s="80"/>
      <c r="S1465" s="80" t="str">
        <f>IF(All_2[[#This Row],[M.O.Date]]&lt;&gt;"","no","Yes")</f>
        <v>no</v>
      </c>
      <c r="T1465" s="80" t="str">
        <f ca="1">IF(All_2[[#This Row],[Length.of.Stay]]&gt;364,"Yes","no")</f>
        <v>no</v>
      </c>
      <c r="U1465" s="122">
        <v>38442</v>
      </c>
      <c r="V1465" s="80">
        <f ca="1">_xlfn.IFS(All_2[[#This Row],[M.O.Date]] = FALSE,TODAY()-All_2[[#This Row],[Filled]],All_2[[#This Row],[Extant]] = "no",All_2[[#This Row],[M.O.Date]] - All_2[[#This Row],[Filled]])</f>
        <v>58</v>
      </c>
      <c r="W1465" s="120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>
        <f t="shared" si="44"/>
        <v>2005</v>
      </c>
      <c r="AS1465" s="6">
        <f t="shared" si="45"/>
        <v>2</v>
      </c>
    </row>
    <row r="1466" spans="1:45">
      <c r="A1466" t="s">
        <v>1067</v>
      </c>
      <c r="B1466" t="s">
        <v>26</v>
      </c>
      <c r="C1466" s="1">
        <v>210</v>
      </c>
      <c r="E1466" s="97" t="s">
        <v>966</v>
      </c>
      <c r="F14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66" s="4">
        <v>38353</v>
      </c>
      <c r="I1466" s="80"/>
      <c r="J1466" t="s">
        <v>144</v>
      </c>
      <c r="P1466" s="80"/>
      <c r="Q1466" s="80"/>
      <c r="R1466" s="80"/>
      <c r="S1466" s="80" t="str">
        <f>IF(All_2[[#This Row],[M.O.Date]]&lt;&gt;"","no","Yes")</f>
        <v>no</v>
      </c>
      <c r="T1466" s="80" t="str">
        <f ca="1">IF(All_2[[#This Row],[Length.of.Stay]]&gt;364,"Yes","no")</f>
        <v>Yes</v>
      </c>
      <c r="U1466" s="4">
        <v>39872</v>
      </c>
      <c r="V1466" s="80">
        <f ca="1">_xlfn.IFS(All_2[[#This Row],[M.O.Date]] = FALSE,TODAY()-All_2[[#This Row],[Filled]],All_2[[#This Row],[Extant]] = "no",All_2[[#This Row],[M.O.Date]] - All_2[[#This Row],[Filled]])</f>
        <v>1519</v>
      </c>
      <c r="W1466" t="s">
        <v>971</v>
      </c>
      <c r="X1466" s="6"/>
      <c r="Y1466" s="6">
        <v>1</v>
      </c>
      <c r="Z1466" s="6"/>
      <c r="AA1466" s="6"/>
      <c r="AB1466" s="6">
        <v>1</v>
      </c>
      <c r="AC1466" s="6"/>
      <c r="AD1466" s="6"/>
      <c r="AE1466" s="6"/>
      <c r="AF1466" s="6"/>
      <c r="AG1466" s="6">
        <v>1</v>
      </c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>
        <f t="shared" si="44"/>
        <v>2005</v>
      </c>
      <c r="AS1466" s="6">
        <f t="shared" si="45"/>
        <v>1</v>
      </c>
    </row>
    <row r="1467" spans="1:45">
      <c r="A1467" s="120" t="s">
        <v>1066</v>
      </c>
      <c r="B1467" t="s">
        <v>26</v>
      </c>
      <c r="C1467" s="123">
        <v>203</v>
      </c>
      <c r="E1467" s="97" t="s">
        <v>966</v>
      </c>
      <c r="F14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67" s="120"/>
      <c r="H1467" s="122">
        <v>38353</v>
      </c>
      <c r="I1467" s="80"/>
      <c r="J1467" s="120" t="s">
        <v>144</v>
      </c>
      <c r="K1467" s="120"/>
      <c r="L1467" s="120"/>
      <c r="N1467" s="120"/>
      <c r="O1467" s="120"/>
      <c r="P1467" s="80"/>
      <c r="Q1467" s="80"/>
      <c r="R1467" s="80"/>
      <c r="S1467" s="80" t="str">
        <f>IF(All_2[[#This Row],[M.O.Date]]&lt;&gt;"","no","Yes")</f>
        <v>no</v>
      </c>
      <c r="T1467" s="80" t="str">
        <f ca="1">IF(All_2[[#This Row],[Length.of.Stay]]&gt;364,"Yes","no")</f>
        <v>Yes</v>
      </c>
      <c r="U1467" s="122">
        <v>39386</v>
      </c>
      <c r="V1467" s="80">
        <f ca="1">_xlfn.IFS(All_2[[#This Row],[M.O.Date]] = FALSE,TODAY()-All_2[[#This Row],[Filled]],All_2[[#This Row],[Extant]] = "no",All_2[[#This Row],[M.O.Date]] - All_2[[#This Row],[Filled]])</f>
        <v>1033</v>
      </c>
      <c r="W1467" s="120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>
        <f t="shared" si="44"/>
        <v>2005</v>
      </c>
      <c r="AS1467" s="6">
        <f t="shared" si="45"/>
        <v>1</v>
      </c>
    </row>
    <row r="1468" spans="1:45">
      <c r="A1468" t="s">
        <v>1065</v>
      </c>
      <c r="B1468" t="s">
        <v>26</v>
      </c>
      <c r="C1468" s="1">
        <v>112</v>
      </c>
      <c r="E1468" s="97" t="s">
        <v>966</v>
      </c>
      <c r="F14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68" s="4">
        <v>38353</v>
      </c>
      <c r="I1468" s="80"/>
      <c r="J1468" t="s">
        <v>144</v>
      </c>
      <c r="P1468" s="80"/>
      <c r="Q1468" s="80"/>
      <c r="R1468" s="80"/>
      <c r="S1468" s="80" t="str">
        <f>IF(All_2[[#This Row],[M.O.Date]]&lt;&gt;"","no","Yes")</f>
        <v>no</v>
      </c>
      <c r="T1468" s="80" t="str">
        <f ca="1">IF(All_2[[#This Row],[Length.of.Stay]]&gt;364,"Yes","no")</f>
        <v>Yes</v>
      </c>
      <c r="U1468" s="4">
        <v>39055</v>
      </c>
      <c r="V1468" s="80">
        <f ca="1">_xlfn.IFS(All_2[[#This Row],[M.O.Date]] = FALSE,TODAY()-All_2[[#This Row],[Filled]],All_2[[#This Row],[Extant]] = "no",All_2[[#This Row],[M.O.Date]] - All_2[[#This Row],[Filled]])</f>
        <v>702</v>
      </c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>
        <f t="shared" si="44"/>
        <v>2005</v>
      </c>
      <c r="AS1468" s="6">
        <f t="shared" si="45"/>
        <v>1</v>
      </c>
    </row>
    <row r="1469" spans="1:45">
      <c r="A1469" s="120" t="s">
        <v>1064</v>
      </c>
      <c r="B1469" t="s">
        <v>26</v>
      </c>
      <c r="C1469" s="123">
        <v>213</v>
      </c>
      <c r="E1469" s="97" t="s">
        <v>966</v>
      </c>
      <c r="F14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69" s="120"/>
      <c r="H1469" s="122">
        <v>38353</v>
      </c>
      <c r="I1469" s="80"/>
      <c r="J1469" s="120" t="s">
        <v>144</v>
      </c>
      <c r="K1469" s="120"/>
      <c r="L1469" s="120"/>
      <c r="N1469" s="120"/>
      <c r="O1469" s="120"/>
      <c r="P1469" s="80"/>
      <c r="Q1469" s="80"/>
      <c r="R1469" s="80"/>
      <c r="S1469" s="80" t="str">
        <f>IF(All_2[[#This Row],[M.O.Date]]&lt;&gt;"","no","Yes")</f>
        <v>no</v>
      </c>
      <c r="T1469" s="80" t="str">
        <f ca="1">IF(All_2[[#This Row],[Length.of.Stay]]&gt;364,"Yes","no")</f>
        <v>Yes</v>
      </c>
      <c r="U1469" s="122">
        <v>39021</v>
      </c>
      <c r="V1469" s="80">
        <f ca="1">_xlfn.IFS(All_2[[#This Row],[M.O.Date]] = FALSE,TODAY()-All_2[[#This Row],[Filled]],All_2[[#This Row],[Extant]] = "no",All_2[[#This Row],[M.O.Date]] - All_2[[#This Row],[Filled]])</f>
        <v>668</v>
      </c>
      <c r="W1469" s="120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>
        <f t="shared" si="44"/>
        <v>2005</v>
      </c>
      <c r="AS1469" s="6">
        <f t="shared" si="45"/>
        <v>1</v>
      </c>
    </row>
    <row r="1470" spans="1:45">
      <c r="A1470" s="120" t="s">
        <v>952</v>
      </c>
      <c r="B1470" t="s">
        <v>832</v>
      </c>
      <c r="C1470" s="123" t="s">
        <v>938</v>
      </c>
      <c r="E1470" s="97" t="s">
        <v>833</v>
      </c>
      <c r="F14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70" s="122">
        <v>38343</v>
      </c>
      <c r="H1470" s="122">
        <v>38353</v>
      </c>
      <c r="I1470" s="80">
        <f>All_2[[#This Row],[Filled]]-All_2[[#This Row],[Vacant]]</f>
        <v>10</v>
      </c>
      <c r="J1470" s="120"/>
      <c r="K1470" s="120"/>
      <c r="L1470" s="120"/>
      <c r="N1470" s="122"/>
      <c r="O1470" s="122"/>
      <c r="P1470" s="80"/>
      <c r="Q1470" s="80"/>
      <c r="R1470" s="80"/>
      <c r="S1470" s="80" t="str">
        <f>IF(All_2[[#This Row],[M.O.Date]]&lt;&gt;"","no","Yes")</f>
        <v>no</v>
      </c>
      <c r="T1470" s="80" t="str">
        <f ca="1">IF(All_2[[#This Row],[Length.of.Stay]]&gt;364,"Yes","no")</f>
        <v>Yes</v>
      </c>
      <c r="U1470" s="122">
        <v>39233</v>
      </c>
      <c r="V1470" s="80">
        <f ca="1">_xlfn.IFS(All_2[[#This Row],[M.O.Date]] = FALSE,TODAY()-All_2[[#This Row],[Filled]],All_2[[#This Row],[Extant]] = "no",All_2[[#This Row],[M.O.Date]] - All_2[[#This Row],[Filled]])</f>
        <v>880</v>
      </c>
      <c r="W1470" s="120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>
        <f t="shared" si="44"/>
        <v>2005</v>
      </c>
      <c r="AS1470" s="6">
        <f t="shared" si="45"/>
        <v>1</v>
      </c>
    </row>
    <row r="1471" spans="1:45">
      <c r="A1471" t="s">
        <v>1063</v>
      </c>
      <c r="B1471" t="s">
        <v>993</v>
      </c>
      <c r="C1471" s="1">
        <v>212</v>
      </c>
      <c r="E1471" s="97" t="s">
        <v>144</v>
      </c>
      <c r="F14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71" s="4">
        <v>38321</v>
      </c>
      <c r="H1471" s="4">
        <v>38342</v>
      </c>
      <c r="I1471" s="80">
        <f>All_2[[#This Row],[Filled]]-All_2[[#This Row],[Vacant]]</f>
        <v>21</v>
      </c>
      <c r="J1471" t="s">
        <v>144</v>
      </c>
      <c r="N1471" s="4"/>
      <c r="O1471" s="4"/>
      <c r="P1471" s="80"/>
      <c r="Q1471" s="80"/>
      <c r="R1471" s="80"/>
      <c r="S1471" s="80" t="str">
        <f>IF(All_2[[#This Row],[M.O.Date]]&lt;&gt;"","no","Yes")</f>
        <v>no</v>
      </c>
      <c r="T1471" s="80" t="str">
        <f ca="1">IF(All_2[[#This Row],[Length.of.Stay]]&gt;364,"Yes","no")</f>
        <v>Yes</v>
      </c>
      <c r="U1471" s="4">
        <v>38717</v>
      </c>
      <c r="V1471" s="80">
        <f ca="1">_xlfn.IFS(All_2[[#This Row],[M.O.Date]] = FALSE,TODAY()-All_2[[#This Row],[Filled]],All_2[[#This Row],[Extant]] = "no",All_2[[#This Row],[M.O.Date]] - All_2[[#This Row],[Filled]])</f>
        <v>375</v>
      </c>
      <c r="W1471" t="s">
        <v>980</v>
      </c>
      <c r="X1471" s="6"/>
      <c r="Y1471" s="6"/>
      <c r="Z1471" s="6"/>
      <c r="AA1471" s="6"/>
      <c r="AB1471" s="6"/>
      <c r="AC1471" s="6"/>
      <c r="AD1471" s="6"/>
      <c r="AE1471" s="6"/>
      <c r="AF1471" s="6">
        <v>1</v>
      </c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>
        <f t="shared" si="44"/>
        <v>2004</v>
      </c>
      <c r="AS1471" s="6">
        <f t="shared" si="45"/>
        <v>12</v>
      </c>
    </row>
    <row r="1472" spans="1:45">
      <c r="A1472" s="120" t="s">
        <v>1062</v>
      </c>
      <c r="B1472" t="s">
        <v>993</v>
      </c>
      <c r="C1472" s="123">
        <v>208</v>
      </c>
      <c r="E1472" s="97" t="s">
        <v>144</v>
      </c>
      <c r="F14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72" s="122">
        <v>38321</v>
      </c>
      <c r="H1472" s="122">
        <v>38329</v>
      </c>
      <c r="I1472" s="80">
        <f>All_2[[#This Row],[Filled]]-All_2[[#This Row],[Vacant]]</f>
        <v>8</v>
      </c>
      <c r="J1472" s="120" t="s">
        <v>144</v>
      </c>
      <c r="K1472" s="120"/>
      <c r="L1472" s="120"/>
      <c r="N1472" s="122"/>
      <c r="O1472" s="122"/>
      <c r="P1472" s="80"/>
      <c r="Q1472" s="80"/>
      <c r="R1472" s="80"/>
      <c r="S1472" s="80" t="str">
        <f>IF(All_2[[#This Row],[M.O.Date]]&lt;&gt;"","no","Yes")</f>
        <v>no</v>
      </c>
      <c r="T1472" s="80" t="str">
        <f ca="1">IF(All_2[[#This Row],[Length.of.Stay]]&gt;364,"Yes","no")</f>
        <v>no</v>
      </c>
      <c r="U1472" s="122">
        <v>38686</v>
      </c>
      <c r="V1472" s="80">
        <f ca="1">_xlfn.IFS(All_2[[#This Row],[M.O.Date]] = FALSE,TODAY()-All_2[[#This Row],[Filled]],All_2[[#This Row],[Extant]] = "no",All_2[[#This Row],[M.O.Date]] - All_2[[#This Row],[Filled]])</f>
        <v>357</v>
      </c>
      <c r="W1472" s="120" t="s">
        <v>980</v>
      </c>
      <c r="X1472" s="6"/>
      <c r="Y1472" s="6"/>
      <c r="Z1472" s="6"/>
      <c r="AA1472" s="6"/>
      <c r="AB1472" s="6"/>
      <c r="AC1472" s="6"/>
      <c r="AD1472" s="6"/>
      <c r="AE1472" s="6"/>
      <c r="AF1472" s="6">
        <v>1</v>
      </c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>
        <f t="shared" si="44"/>
        <v>2004</v>
      </c>
      <c r="AS1472" s="6">
        <f t="shared" si="45"/>
        <v>12</v>
      </c>
    </row>
    <row r="1473" spans="1:45">
      <c r="A1473" t="s">
        <v>1061</v>
      </c>
      <c r="B1473" t="s">
        <v>26</v>
      </c>
      <c r="C1473" s="1">
        <v>319</v>
      </c>
      <c r="E1473" s="97" t="s">
        <v>966</v>
      </c>
      <c r="F14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73" s="4">
        <v>38322</v>
      </c>
      <c r="I1473" s="80"/>
      <c r="J1473" t="s">
        <v>144</v>
      </c>
      <c r="P1473" s="80"/>
      <c r="Q1473" s="80"/>
      <c r="R1473" s="80"/>
      <c r="S1473" s="80" t="str">
        <f>IF(All_2[[#This Row],[M.O.Date]]&lt;&gt;"","no","Yes")</f>
        <v>no</v>
      </c>
      <c r="T1473" s="80" t="str">
        <f ca="1">IF(All_2[[#This Row],[Length.of.Stay]]&gt;364,"Yes","no")</f>
        <v>Yes</v>
      </c>
      <c r="U1473" s="4">
        <v>40329</v>
      </c>
      <c r="V1473" s="80">
        <f ca="1">_xlfn.IFS(All_2[[#This Row],[M.O.Date]] = FALSE,TODAY()-All_2[[#This Row],[Filled]],All_2[[#This Row],[Extant]] = "no",All_2[[#This Row],[M.O.Date]] - All_2[[#This Row],[Filled]])</f>
        <v>2007</v>
      </c>
      <c r="W1473" t="s">
        <v>980</v>
      </c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>
        <f t="shared" si="44"/>
        <v>2004</v>
      </c>
      <c r="AS1473" s="6">
        <f t="shared" si="45"/>
        <v>12</v>
      </c>
    </row>
    <row r="1474" spans="1:45">
      <c r="A1474" s="120" t="s">
        <v>1060</v>
      </c>
      <c r="B1474" t="s">
        <v>26</v>
      </c>
      <c r="C1474" s="123">
        <v>113</v>
      </c>
      <c r="E1474" s="97" t="s">
        <v>966</v>
      </c>
      <c r="F14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74" s="120"/>
      <c r="H1474" s="122">
        <v>38306</v>
      </c>
      <c r="I1474" s="80"/>
      <c r="J1474" s="120" t="s">
        <v>144</v>
      </c>
      <c r="K1474" s="120"/>
      <c r="L1474" s="120"/>
      <c r="N1474" s="120"/>
      <c r="O1474" s="120"/>
      <c r="P1474" s="80"/>
      <c r="Q1474" s="80"/>
      <c r="R1474" s="80"/>
      <c r="S1474" s="80" t="str">
        <f>IF(All_2[[#This Row],[M.O.Date]]&lt;&gt;"","no","Yes")</f>
        <v>no</v>
      </c>
      <c r="T1474" s="80" t="str">
        <f ca="1">IF(All_2[[#This Row],[Length.of.Stay]]&gt;364,"Yes","no")</f>
        <v>Yes</v>
      </c>
      <c r="U1474" s="122">
        <v>38908</v>
      </c>
      <c r="V1474" s="80">
        <f ca="1">_xlfn.IFS(All_2[[#This Row],[M.O.Date]] = FALSE,TODAY()-All_2[[#This Row],[Filled]],All_2[[#This Row],[Extant]] = "no",All_2[[#This Row],[M.O.Date]] - All_2[[#This Row],[Filled]])</f>
        <v>602</v>
      </c>
      <c r="W1474" s="120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>
        <f t="shared" ref="AR1474:AR1537" si="46">YEAR(H1474)</f>
        <v>2004</v>
      </c>
      <c r="AS1474" s="6">
        <f t="shared" ref="AS1474:AS1537" si="47">MONTH(H1474)</f>
        <v>11</v>
      </c>
    </row>
    <row r="1475" spans="1:45">
      <c r="A1475" t="s">
        <v>1059</v>
      </c>
      <c r="B1475" t="s">
        <v>832</v>
      </c>
      <c r="C1475" s="1" t="s">
        <v>953</v>
      </c>
      <c r="E1475" s="97" t="s">
        <v>833</v>
      </c>
      <c r="F147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75" s="4">
        <v>38291</v>
      </c>
      <c r="H1475" s="4">
        <v>38304</v>
      </c>
      <c r="I1475" s="80">
        <f>All_2[[#This Row],[Filled]]-All_2[[#This Row],[Vacant]]</f>
        <v>13</v>
      </c>
      <c r="N1475" s="4"/>
      <c r="O1475" s="4"/>
      <c r="P1475" s="80"/>
      <c r="Q1475" s="80"/>
      <c r="R1475" s="80"/>
      <c r="S1475" s="80" t="str">
        <f>IF(All_2[[#This Row],[M.O.Date]]&lt;&gt;"","no","Yes")</f>
        <v>no</v>
      </c>
      <c r="T1475" s="80" t="str">
        <f ca="1">IF(All_2[[#This Row],[Length.of.Stay]]&gt;364,"Yes","no")</f>
        <v>Yes</v>
      </c>
      <c r="U1475" s="4">
        <v>39021</v>
      </c>
      <c r="V1475" s="80">
        <f ca="1">_xlfn.IFS(All_2[[#This Row],[M.O.Date]] = FALSE,TODAY()-All_2[[#This Row],[Filled]],All_2[[#This Row],[Extant]] = "no",All_2[[#This Row],[M.O.Date]] - All_2[[#This Row],[Filled]])</f>
        <v>717</v>
      </c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>
        <f t="shared" si="46"/>
        <v>2004</v>
      </c>
      <c r="AS1475" s="6">
        <f t="shared" si="47"/>
        <v>11</v>
      </c>
    </row>
    <row r="1476" spans="1:45">
      <c r="A1476" s="120" t="s">
        <v>1058</v>
      </c>
      <c r="B1476" t="s">
        <v>26</v>
      </c>
      <c r="C1476" s="123">
        <v>315</v>
      </c>
      <c r="E1476" s="97" t="s">
        <v>966</v>
      </c>
      <c r="F147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76" s="120"/>
      <c r="H1476" s="122">
        <v>38292</v>
      </c>
      <c r="I1476" s="80"/>
      <c r="J1476" s="120" t="s">
        <v>144</v>
      </c>
      <c r="K1476" s="120"/>
      <c r="L1476" s="120"/>
      <c r="N1476" s="120"/>
      <c r="O1476" s="120"/>
      <c r="P1476" s="80"/>
      <c r="Q1476" s="80"/>
      <c r="R1476" s="80"/>
      <c r="S1476" s="80" t="str">
        <f>IF(All_2[[#This Row],[M.O.Date]]&lt;&gt;"","no","Yes")</f>
        <v>Yes</v>
      </c>
      <c r="T1476" s="80" t="str">
        <f ca="1">IF(All_2[[#This Row],[Length.of.Stay]]&gt;364,"Yes","no")</f>
        <v>Yes</v>
      </c>
      <c r="U1476" s="120"/>
      <c r="V1476" s="80">
        <f ca="1">_xlfn.IFS(All_2[[#This Row],[M.O.Date]] = FALSE,TODAY()-All_2[[#This Row],[Filled]],All_2[[#This Row],[Extant]] = "no",All_2[[#This Row],[M.O.Date]] - All_2[[#This Row],[Filled]])</f>
        <v>5569</v>
      </c>
      <c r="W1476" s="120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>
        <v>1</v>
      </c>
      <c r="AJ1476" s="6"/>
      <c r="AK1476" s="6"/>
      <c r="AL1476" s="6"/>
      <c r="AM1476" s="6"/>
      <c r="AN1476" s="6"/>
      <c r="AO1476" s="6">
        <v>1</v>
      </c>
      <c r="AP1476" s="6"/>
      <c r="AQ1476" s="6"/>
      <c r="AR1476" s="6">
        <f t="shared" si="46"/>
        <v>2004</v>
      </c>
      <c r="AS1476" s="6">
        <f t="shared" si="47"/>
        <v>11</v>
      </c>
    </row>
    <row r="1477" spans="1:45">
      <c r="A1477" t="s">
        <v>1057</v>
      </c>
      <c r="B1477" t="s">
        <v>26</v>
      </c>
      <c r="C1477" s="1">
        <v>303</v>
      </c>
      <c r="E1477" s="97" t="s">
        <v>966</v>
      </c>
      <c r="F147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77" s="4">
        <v>38275</v>
      </c>
      <c r="I1477" s="80"/>
      <c r="J1477" t="s">
        <v>144</v>
      </c>
      <c r="P1477" s="80"/>
      <c r="Q1477" s="80"/>
      <c r="R1477" s="80"/>
      <c r="S1477" s="80" t="str">
        <f>IF(All_2[[#This Row],[M.O.Date]]&lt;&gt;"","no","Yes")</f>
        <v>no</v>
      </c>
      <c r="T1477" s="80" t="str">
        <f ca="1">IF(All_2[[#This Row],[Length.of.Stay]]&gt;364,"Yes","no")</f>
        <v>Yes</v>
      </c>
      <c r="U1477" s="4">
        <v>39355</v>
      </c>
      <c r="V1477" s="80">
        <f ca="1">_xlfn.IFS(All_2[[#This Row],[M.O.Date]] = FALSE,TODAY()-All_2[[#This Row],[Filled]],All_2[[#This Row],[Extant]] = "no",All_2[[#This Row],[M.O.Date]] - All_2[[#This Row],[Filled]])</f>
        <v>1080</v>
      </c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>
        <f t="shared" si="46"/>
        <v>2004</v>
      </c>
      <c r="AS1477" s="6">
        <f t="shared" si="47"/>
        <v>10</v>
      </c>
    </row>
    <row r="1478" spans="1:45">
      <c r="A1478" s="120" t="s">
        <v>1056</v>
      </c>
      <c r="B1478" t="s">
        <v>832</v>
      </c>
      <c r="C1478" s="123" t="s">
        <v>928</v>
      </c>
      <c r="E1478" s="97" t="s">
        <v>833</v>
      </c>
      <c r="F147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78" s="122">
        <v>38254</v>
      </c>
      <c r="H1478" s="122">
        <v>38274</v>
      </c>
      <c r="I1478" s="80">
        <f>All_2[[#This Row],[Filled]]-All_2[[#This Row],[Vacant]]</f>
        <v>20</v>
      </c>
      <c r="J1478" s="120"/>
      <c r="K1478" s="120"/>
      <c r="L1478" s="120"/>
      <c r="N1478" s="122"/>
      <c r="O1478" s="122"/>
      <c r="P1478" s="80"/>
      <c r="Q1478" s="80"/>
      <c r="R1478" s="80"/>
      <c r="S1478" s="80" t="str">
        <f>IF(All_2[[#This Row],[M.O.Date]]&lt;&gt;"","no","Yes")</f>
        <v>no</v>
      </c>
      <c r="T1478" s="80" t="str">
        <f ca="1">IF(All_2[[#This Row],[Length.of.Stay]]&gt;364,"Yes","no")</f>
        <v>Yes</v>
      </c>
      <c r="U1478" s="122">
        <v>40816</v>
      </c>
      <c r="V1478" s="80">
        <f ca="1">_xlfn.IFS(All_2[[#This Row],[M.O.Date]] = FALSE,TODAY()-All_2[[#This Row],[Filled]],All_2[[#This Row],[Extant]] = "no",All_2[[#This Row],[M.O.Date]] - All_2[[#This Row],[Filled]])</f>
        <v>2542</v>
      </c>
      <c r="W1478" s="120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>
        <f t="shared" si="46"/>
        <v>2004</v>
      </c>
      <c r="AS1478" s="6">
        <f t="shared" si="47"/>
        <v>10</v>
      </c>
    </row>
    <row r="1479" spans="1:45">
      <c r="A1479" t="s">
        <v>1055</v>
      </c>
      <c r="B1479" t="s">
        <v>37</v>
      </c>
      <c r="C1479" s="1">
        <v>304</v>
      </c>
      <c r="D1479" s="1">
        <v>3218</v>
      </c>
      <c r="E1479" s="97" t="s">
        <v>695</v>
      </c>
      <c r="F147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79" s="4">
        <v>38273</v>
      </c>
      <c r="I1479" s="80"/>
      <c r="J1479" t="s">
        <v>144</v>
      </c>
      <c r="K1479" s="89"/>
      <c r="L1479" s="89"/>
      <c r="N1479" s="89"/>
      <c r="O1479" s="89"/>
      <c r="P1479" s="80"/>
      <c r="Q1479" s="80"/>
      <c r="R1479" s="80"/>
      <c r="S1479" s="80" t="str">
        <f>IF(All_2[[#This Row],[M.O.Date]]&lt;&gt;"","no","Yes")</f>
        <v>no</v>
      </c>
      <c r="T1479" s="80" t="str">
        <f ca="1">IF(All_2[[#This Row],[Length.of.Stay]]&gt;364,"Yes","no")</f>
        <v>Yes</v>
      </c>
      <c r="U1479" s="4">
        <v>42216</v>
      </c>
      <c r="V1479" s="80">
        <f ca="1">_xlfn.IFS(All_2[[#This Row],[M.O.Date]] = FALSE,TODAY()-All_2[[#This Row],[Filled]],All_2[[#This Row],[Extant]] = "no",All_2[[#This Row],[M.O.Date]] - All_2[[#This Row],[Filled]])</f>
        <v>3943</v>
      </c>
      <c r="W1479" t="s">
        <v>53</v>
      </c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>
        <f t="shared" si="46"/>
        <v>2004</v>
      </c>
      <c r="AS1479" s="6">
        <f t="shared" si="47"/>
        <v>10</v>
      </c>
    </row>
    <row r="1480" spans="1:45">
      <c r="A1480" s="120" t="s">
        <v>1054</v>
      </c>
      <c r="B1480" t="s">
        <v>37</v>
      </c>
      <c r="C1480" s="123">
        <v>202</v>
      </c>
      <c r="D1480" s="1">
        <v>3218</v>
      </c>
      <c r="E1480" s="97" t="s">
        <v>695</v>
      </c>
      <c r="F148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80" s="120"/>
      <c r="H1480" s="122">
        <v>38269</v>
      </c>
      <c r="I1480" s="80"/>
      <c r="J1480" s="120" t="s">
        <v>144</v>
      </c>
      <c r="K1480" s="124"/>
      <c r="L1480" s="124"/>
      <c r="N1480" s="124"/>
      <c r="O1480" s="124"/>
      <c r="P1480" s="80"/>
      <c r="Q1480" s="80"/>
      <c r="R1480" s="80"/>
      <c r="S1480" s="80" t="str">
        <f>IF(All_2[[#This Row],[M.O.Date]]&lt;&gt;"","no","Yes")</f>
        <v>no</v>
      </c>
      <c r="T1480" s="80" t="str">
        <f ca="1">IF(All_2[[#This Row],[Length.of.Stay]]&gt;364,"Yes","no")</f>
        <v>Yes</v>
      </c>
      <c r="U1480" s="122">
        <v>43586</v>
      </c>
      <c r="V1480" s="80">
        <f ca="1">_xlfn.IFS(All_2[[#This Row],[M.O.Date]] = FALSE,TODAY()-All_2[[#This Row],[Filled]],All_2[[#This Row],[Extant]] = "no",All_2[[#This Row],[M.O.Date]] - All_2[[#This Row],[Filled]])</f>
        <v>5317</v>
      </c>
      <c r="W1480" s="120" t="s">
        <v>1053</v>
      </c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>
        <v>1</v>
      </c>
      <c r="AJ1480" s="6"/>
      <c r="AK1480" s="6"/>
      <c r="AL1480" s="6"/>
      <c r="AM1480" s="6">
        <v>1</v>
      </c>
      <c r="AN1480" s="6"/>
      <c r="AO1480" s="6"/>
      <c r="AP1480" s="6"/>
      <c r="AQ1480" s="6"/>
      <c r="AR1480" s="6">
        <f t="shared" si="46"/>
        <v>2004</v>
      </c>
      <c r="AS1480" s="6">
        <f t="shared" si="47"/>
        <v>10</v>
      </c>
    </row>
    <row r="1481" spans="1:45">
      <c r="A1481" t="s">
        <v>1052</v>
      </c>
      <c r="B1481" t="s">
        <v>832</v>
      </c>
      <c r="C1481" s="1" t="s">
        <v>831</v>
      </c>
      <c r="E1481" s="97" t="s">
        <v>833</v>
      </c>
      <c r="F148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81" s="4">
        <v>38260</v>
      </c>
      <c r="H1481" s="4">
        <v>38267</v>
      </c>
      <c r="I1481" s="80">
        <f>All_2[[#This Row],[Filled]]-All_2[[#This Row],[Vacant]]</f>
        <v>7</v>
      </c>
      <c r="N1481" s="4"/>
      <c r="O1481" s="4"/>
      <c r="P1481" s="80"/>
      <c r="Q1481" s="80"/>
      <c r="R1481" s="80"/>
      <c r="S1481" s="80" t="str">
        <f>IF(All_2[[#This Row],[M.O.Date]]&lt;&gt;"","no","Yes")</f>
        <v>no</v>
      </c>
      <c r="T1481" s="80" t="str">
        <f ca="1">IF(All_2[[#This Row],[Length.of.Stay]]&gt;364,"Yes","no")</f>
        <v>no</v>
      </c>
      <c r="U1481" s="4">
        <v>38533</v>
      </c>
      <c r="V1481" s="80">
        <f ca="1">_xlfn.IFS(All_2[[#This Row],[M.O.Date]] = FALSE,TODAY()-All_2[[#This Row],[Filled]],All_2[[#This Row],[Extant]] = "no",All_2[[#This Row],[M.O.Date]] - All_2[[#This Row],[Filled]])</f>
        <v>266</v>
      </c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>
        <f t="shared" si="46"/>
        <v>2004</v>
      </c>
      <c r="AS1481" s="6">
        <f t="shared" si="47"/>
        <v>10</v>
      </c>
    </row>
    <row r="1482" spans="1:45">
      <c r="A1482" s="120" t="s">
        <v>1051</v>
      </c>
      <c r="B1482" t="s">
        <v>993</v>
      </c>
      <c r="C1482" s="123">
        <v>203</v>
      </c>
      <c r="E1482" s="97" t="s">
        <v>144</v>
      </c>
      <c r="F148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82" s="122">
        <v>38260</v>
      </c>
      <c r="H1482" s="122">
        <v>38261</v>
      </c>
      <c r="I1482" s="80">
        <f>All_2[[#This Row],[Filled]]-All_2[[#This Row],[Vacant]]</f>
        <v>1</v>
      </c>
      <c r="J1482" s="120" t="s">
        <v>144</v>
      </c>
      <c r="K1482" s="120"/>
      <c r="L1482" s="120"/>
      <c r="N1482" s="122"/>
      <c r="O1482" s="122"/>
      <c r="P1482" s="80"/>
      <c r="Q1482" s="80"/>
      <c r="R1482" s="80"/>
      <c r="S1482" s="80" t="str">
        <f>IF(All_2[[#This Row],[M.O.Date]]&lt;&gt;"","no","Yes")</f>
        <v>no</v>
      </c>
      <c r="T1482" s="80" t="str">
        <f ca="1">IF(All_2[[#This Row],[Length.of.Stay]]&gt;364,"Yes","no")</f>
        <v>no</v>
      </c>
      <c r="U1482" s="122">
        <v>38411</v>
      </c>
      <c r="V1482" s="80">
        <f ca="1">_xlfn.IFS(All_2[[#This Row],[M.O.Date]] = FALSE,TODAY()-All_2[[#This Row],[Filled]],All_2[[#This Row],[Extant]] = "no",All_2[[#This Row],[M.O.Date]] - All_2[[#This Row],[Filled]])</f>
        <v>150</v>
      </c>
      <c r="W1482" s="120" t="s">
        <v>1003</v>
      </c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>
        <f t="shared" si="46"/>
        <v>2004</v>
      </c>
      <c r="AS1482" s="6">
        <f t="shared" si="47"/>
        <v>10</v>
      </c>
    </row>
    <row r="1483" spans="1:45">
      <c r="A1483" t="s">
        <v>1050</v>
      </c>
      <c r="B1483" t="s">
        <v>832</v>
      </c>
      <c r="C1483" s="1" t="s">
        <v>940</v>
      </c>
      <c r="E1483" s="97" t="s">
        <v>718</v>
      </c>
      <c r="F148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83" s="4">
        <v>38230</v>
      </c>
      <c r="H1483" s="4">
        <v>38243</v>
      </c>
      <c r="I1483" s="80">
        <f>All_2[[#This Row],[Filled]]-All_2[[#This Row],[Vacant]]</f>
        <v>13</v>
      </c>
      <c r="N1483" s="4"/>
      <c r="O1483" s="4"/>
      <c r="P1483" s="80"/>
      <c r="Q1483" s="80"/>
      <c r="R1483" s="80"/>
      <c r="S1483" s="80" t="str">
        <f>IF(All_2[[#This Row],[M.O.Date]]&lt;&gt;"","no","Yes")</f>
        <v>no</v>
      </c>
      <c r="T1483" s="80" t="str">
        <f ca="1">IF(All_2[[#This Row],[Length.of.Stay]]&gt;364,"Yes","no")</f>
        <v>no</v>
      </c>
      <c r="U1483" s="4">
        <v>38442</v>
      </c>
      <c r="V1483" s="80">
        <f ca="1">_xlfn.IFS(All_2[[#This Row],[M.O.Date]] = FALSE,TODAY()-All_2[[#This Row],[Filled]],All_2[[#This Row],[Extant]] = "no",All_2[[#This Row],[M.O.Date]] - All_2[[#This Row],[Filled]])</f>
        <v>199</v>
      </c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>
        <f t="shared" si="46"/>
        <v>2004</v>
      </c>
      <c r="AS1483" s="6">
        <f t="shared" si="47"/>
        <v>9</v>
      </c>
    </row>
    <row r="1484" spans="1:45">
      <c r="A1484" s="120" t="s">
        <v>1049</v>
      </c>
      <c r="B1484" t="s">
        <v>26</v>
      </c>
      <c r="C1484" s="123">
        <v>222</v>
      </c>
      <c r="E1484" s="97" t="s">
        <v>966</v>
      </c>
      <c r="F148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84" s="120"/>
      <c r="H1484" s="122">
        <v>38231</v>
      </c>
      <c r="I1484" s="80"/>
      <c r="J1484" s="120" t="s">
        <v>144</v>
      </c>
      <c r="K1484" s="120"/>
      <c r="L1484" s="120"/>
      <c r="N1484" s="120"/>
      <c r="O1484" s="120"/>
      <c r="P1484" s="80"/>
      <c r="Q1484" s="80"/>
      <c r="R1484" s="80"/>
      <c r="S1484" s="80" t="str">
        <f>IF(All_2[[#This Row],[M.O.Date]]&lt;&gt;"","no","Yes")</f>
        <v>no</v>
      </c>
      <c r="T1484" s="80" t="str">
        <f ca="1">IF(All_2[[#This Row],[Length.of.Stay]]&gt;364,"Yes","no")</f>
        <v>Yes</v>
      </c>
      <c r="U1484" s="122">
        <v>40147</v>
      </c>
      <c r="V1484" s="80">
        <f ca="1">_xlfn.IFS(All_2[[#This Row],[M.O.Date]] = FALSE,TODAY()-All_2[[#This Row],[Filled]],All_2[[#This Row],[Extant]] = "no",All_2[[#This Row],[M.O.Date]] - All_2[[#This Row],[Filled]])</f>
        <v>1916</v>
      </c>
      <c r="W1484" s="120" t="s">
        <v>980</v>
      </c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>
        <f t="shared" si="46"/>
        <v>2004</v>
      </c>
      <c r="AS1484" s="6">
        <f t="shared" si="47"/>
        <v>9</v>
      </c>
    </row>
    <row r="1485" spans="1:45">
      <c r="A1485" t="s">
        <v>1048</v>
      </c>
      <c r="B1485" t="s">
        <v>26</v>
      </c>
      <c r="C1485" s="1">
        <v>302</v>
      </c>
      <c r="E1485" s="97" t="s">
        <v>966</v>
      </c>
      <c r="F148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485" s="4">
        <v>38231</v>
      </c>
      <c r="I1485" s="80"/>
      <c r="J1485" t="s">
        <v>144</v>
      </c>
      <c r="P1485" s="80"/>
      <c r="Q1485" s="80"/>
      <c r="R1485" s="80"/>
      <c r="S1485" s="80" t="str">
        <f>IF(All_2[[#This Row],[M.O.Date]]&lt;&gt;"","no","Yes")</f>
        <v>no</v>
      </c>
      <c r="T1485" s="80" t="str">
        <f ca="1">IF(All_2[[#This Row],[Length.of.Stay]]&gt;364,"Yes","no")</f>
        <v>Yes</v>
      </c>
      <c r="U1485" s="4">
        <v>39355</v>
      </c>
      <c r="V1485" s="80">
        <f ca="1">_xlfn.IFS(All_2[[#This Row],[M.O.Date]] = FALSE,TODAY()-All_2[[#This Row],[Filled]],All_2[[#This Row],[Extant]] = "no",All_2[[#This Row],[M.O.Date]] - All_2[[#This Row],[Filled]])</f>
        <v>1124</v>
      </c>
      <c r="W1485" t="s">
        <v>969</v>
      </c>
      <c r="X1485" s="6"/>
      <c r="Y1485" s="6">
        <v>1</v>
      </c>
      <c r="Z1485" s="6"/>
      <c r="AA1485" s="6"/>
      <c r="AB1485" s="6"/>
      <c r="AC1485" s="6"/>
      <c r="AD1485" s="6"/>
      <c r="AE1485" s="6"/>
      <c r="AF1485" s="6"/>
      <c r="AG1485" s="6">
        <v>1</v>
      </c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>
        <f t="shared" si="46"/>
        <v>2004</v>
      </c>
      <c r="AS1485" s="6">
        <f t="shared" si="47"/>
        <v>9</v>
      </c>
    </row>
    <row r="1486" spans="1:45">
      <c r="A1486" s="120" t="s">
        <v>1047</v>
      </c>
      <c r="B1486" t="s">
        <v>832</v>
      </c>
      <c r="C1486" s="123" t="s">
        <v>930</v>
      </c>
      <c r="E1486" s="97" t="s">
        <v>833</v>
      </c>
      <c r="F148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86" s="122">
        <v>38196</v>
      </c>
      <c r="H1486" s="122">
        <v>38222</v>
      </c>
      <c r="I1486" s="80">
        <f>All_2[[#This Row],[Filled]]-All_2[[#This Row],[Vacant]]</f>
        <v>26</v>
      </c>
      <c r="J1486" s="120"/>
      <c r="K1486" s="120"/>
      <c r="L1486" s="120"/>
      <c r="N1486" s="122"/>
      <c r="O1486" s="122"/>
      <c r="P1486" s="80"/>
      <c r="Q1486" s="80"/>
      <c r="R1486" s="80"/>
      <c r="S1486" s="80" t="str">
        <f>IF(All_2[[#This Row],[M.O.Date]]&lt;&gt;"","no","Yes")</f>
        <v>no</v>
      </c>
      <c r="T1486" s="80" t="str">
        <f ca="1">IF(All_2[[#This Row],[Length.of.Stay]]&gt;364,"Yes","no")</f>
        <v>Yes</v>
      </c>
      <c r="U1486" s="122">
        <v>38807</v>
      </c>
      <c r="V1486" s="80">
        <f ca="1">_xlfn.IFS(All_2[[#This Row],[M.O.Date]] = FALSE,TODAY()-All_2[[#This Row],[Filled]],All_2[[#This Row],[Extant]] = "no",All_2[[#This Row],[M.O.Date]] - All_2[[#This Row],[Filled]])</f>
        <v>585</v>
      </c>
      <c r="W1486" s="120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>
        <f t="shared" si="46"/>
        <v>2004</v>
      </c>
      <c r="AS1486" s="6">
        <f t="shared" si="47"/>
        <v>8</v>
      </c>
    </row>
    <row r="1487" spans="1:45">
      <c r="A1487" t="s">
        <v>1046</v>
      </c>
      <c r="B1487" t="s">
        <v>993</v>
      </c>
      <c r="C1487" s="1">
        <v>203</v>
      </c>
      <c r="E1487" s="97" t="s">
        <v>144</v>
      </c>
      <c r="F148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87" s="4">
        <v>38168</v>
      </c>
      <c r="H1487" s="4">
        <v>38197</v>
      </c>
      <c r="I1487" s="80">
        <f>All_2[[#This Row],[Filled]]-All_2[[#This Row],[Vacant]]</f>
        <v>29</v>
      </c>
      <c r="J1487" t="s">
        <v>144</v>
      </c>
      <c r="N1487" s="4"/>
      <c r="O1487" s="4"/>
      <c r="P1487" s="80"/>
      <c r="Q1487" s="80"/>
      <c r="R1487" s="80"/>
      <c r="S1487" s="80" t="str">
        <f>IF(All_2[[#This Row],[M.O.Date]]&lt;&gt;"","no","Yes")</f>
        <v>no</v>
      </c>
      <c r="T1487" s="80" t="str">
        <f ca="1">IF(All_2[[#This Row],[Length.of.Stay]]&gt;364,"Yes","no")</f>
        <v>no</v>
      </c>
      <c r="U1487" s="4">
        <v>38260</v>
      </c>
      <c r="V1487" s="80">
        <f ca="1">_xlfn.IFS(All_2[[#This Row],[M.O.Date]] = FALSE,TODAY()-All_2[[#This Row],[Filled]],All_2[[#This Row],[Extant]] = "no",All_2[[#This Row],[M.O.Date]] - All_2[[#This Row],[Filled]])</f>
        <v>63</v>
      </c>
      <c r="W1487" t="s">
        <v>1003</v>
      </c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>
        <f t="shared" si="46"/>
        <v>2004</v>
      </c>
      <c r="AS1487" s="6">
        <f t="shared" si="47"/>
        <v>7</v>
      </c>
    </row>
    <row r="1488" spans="1:45">
      <c r="A1488" s="120" t="s">
        <v>1045</v>
      </c>
      <c r="B1488" t="s">
        <v>993</v>
      </c>
      <c r="C1488" s="123">
        <v>208</v>
      </c>
      <c r="E1488" s="97" t="s">
        <v>144</v>
      </c>
      <c r="F148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88" s="122">
        <v>38168</v>
      </c>
      <c r="H1488" s="122">
        <v>38195</v>
      </c>
      <c r="I1488" s="80">
        <f>All_2[[#This Row],[Filled]]-All_2[[#This Row],[Vacant]]</f>
        <v>27</v>
      </c>
      <c r="J1488" s="120" t="s">
        <v>144</v>
      </c>
      <c r="K1488" s="120"/>
      <c r="L1488" s="120"/>
      <c r="N1488" s="122"/>
      <c r="O1488" s="122"/>
      <c r="P1488" s="80"/>
      <c r="Q1488" s="80"/>
      <c r="R1488" s="80"/>
      <c r="S1488" s="80" t="str">
        <f>IF(All_2[[#This Row],[M.O.Date]]&lt;&gt;"","no","Yes")</f>
        <v>no</v>
      </c>
      <c r="T1488" s="80" t="str">
        <f ca="1">IF(All_2[[#This Row],[Length.of.Stay]]&gt;364,"Yes","no")</f>
        <v>no</v>
      </c>
      <c r="U1488" s="122">
        <v>38321</v>
      </c>
      <c r="V1488" s="80">
        <f ca="1">_xlfn.IFS(All_2[[#This Row],[M.O.Date]] = FALSE,TODAY()-All_2[[#This Row],[Filled]],All_2[[#This Row],[Extant]] = "no",All_2[[#This Row],[M.O.Date]] - All_2[[#This Row],[Filled]])</f>
        <v>126</v>
      </c>
      <c r="W1488" s="120" t="s">
        <v>980</v>
      </c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>
        <f t="shared" si="46"/>
        <v>2004</v>
      </c>
      <c r="AS1488" s="6">
        <f t="shared" si="47"/>
        <v>7</v>
      </c>
    </row>
    <row r="1489" spans="1:45">
      <c r="A1489" s="120" t="s">
        <v>1044</v>
      </c>
      <c r="B1489" t="s">
        <v>26</v>
      </c>
      <c r="C1489" s="123">
        <v>206</v>
      </c>
      <c r="E1489" s="97" t="s">
        <v>966</v>
      </c>
      <c r="F148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89" s="120"/>
      <c r="H1489" s="122">
        <v>38176</v>
      </c>
      <c r="I1489" s="80"/>
      <c r="J1489" s="120" t="s">
        <v>144</v>
      </c>
      <c r="K1489" s="120"/>
      <c r="L1489" s="120"/>
      <c r="N1489" s="120"/>
      <c r="O1489" s="120"/>
      <c r="P1489" s="80"/>
      <c r="Q1489" s="80"/>
      <c r="R1489" s="80"/>
      <c r="S1489" s="80" t="str">
        <f>IF(All_2[[#This Row],[M.O.Date]]&lt;&gt;"","no","Yes")</f>
        <v>no</v>
      </c>
      <c r="T1489" s="80" t="str">
        <f ca="1">IF(All_2[[#This Row],[Length.of.Stay]]&gt;364,"Yes","no")</f>
        <v>Yes</v>
      </c>
      <c r="U1489" s="122">
        <v>39660</v>
      </c>
      <c r="V1489" s="80">
        <f ca="1">_xlfn.IFS(All_2[[#This Row],[M.O.Date]] = FALSE,TODAY()-All_2[[#This Row],[Filled]],All_2[[#This Row],[Extant]] = "no",All_2[[#This Row],[M.O.Date]] - All_2[[#This Row],[Filled]])</f>
        <v>1484</v>
      </c>
      <c r="W1489" t="s">
        <v>971</v>
      </c>
      <c r="X1489" s="6"/>
      <c r="Y1489" s="6">
        <v>1</v>
      </c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>
        <f t="shared" si="46"/>
        <v>2004</v>
      </c>
      <c r="AS1489" s="6">
        <f t="shared" si="47"/>
        <v>7</v>
      </c>
    </row>
    <row r="1490" spans="1:45">
      <c r="A1490" s="120" t="s">
        <v>1043</v>
      </c>
      <c r="B1490" t="s">
        <v>26</v>
      </c>
      <c r="C1490" s="123">
        <v>220</v>
      </c>
      <c r="E1490" s="97" t="s">
        <v>966</v>
      </c>
      <c r="F149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90" s="120"/>
      <c r="H1490" s="122">
        <v>38169</v>
      </c>
      <c r="I1490" s="80"/>
      <c r="J1490" s="120" t="s">
        <v>144</v>
      </c>
      <c r="K1490" s="120"/>
      <c r="L1490" s="120"/>
      <c r="N1490" s="120"/>
      <c r="O1490" s="120"/>
      <c r="P1490" s="80"/>
      <c r="Q1490" s="80"/>
      <c r="R1490" s="80"/>
      <c r="S1490" s="80" t="str">
        <f>IF(All_2[[#This Row],[M.O.Date]]&lt;&gt;"","no","Yes")</f>
        <v>no</v>
      </c>
      <c r="T1490" s="80" t="str">
        <f ca="1">IF(All_2[[#This Row],[Length.of.Stay]]&gt;364,"Yes","no")</f>
        <v>Yes</v>
      </c>
      <c r="U1490" s="122">
        <v>38898</v>
      </c>
      <c r="V1490" s="80">
        <f ca="1">_xlfn.IFS(All_2[[#This Row],[M.O.Date]] = FALSE,TODAY()-All_2[[#This Row],[Filled]],All_2[[#This Row],[Extant]] = "no",All_2[[#This Row],[M.O.Date]] - All_2[[#This Row],[Filled]])</f>
        <v>729</v>
      </c>
      <c r="W1490" s="120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>
        <f t="shared" si="46"/>
        <v>2004</v>
      </c>
      <c r="AS1490" s="6">
        <f t="shared" si="47"/>
        <v>7</v>
      </c>
    </row>
    <row r="1491" spans="1:45">
      <c r="A1491" t="s">
        <v>1042</v>
      </c>
      <c r="B1491" t="s">
        <v>26</v>
      </c>
      <c r="C1491" s="1">
        <v>108</v>
      </c>
      <c r="E1491" s="97" t="s">
        <v>966</v>
      </c>
      <c r="F149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91" s="120"/>
      <c r="H1491" s="4">
        <v>38169</v>
      </c>
      <c r="I1491" s="80"/>
      <c r="J1491" t="s">
        <v>144</v>
      </c>
      <c r="P1491" s="80"/>
      <c r="Q1491" s="80"/>
      <c r="R1491" s="80"/>
      <c r="S1491" s="80" t="str">
        <f>IF(All_2[[#This Row],[M.O.Date]]&lt;&gt;"","no","Yes")</f>
        <v>no</v>
      </c>
      <c r="T1491" s="80" t="str">
        <f ca="1">IF(All_2[[#This Row],[Length.of.Stay]]&gt;364,"Yes","no")</f>
        <v>Yes</v>
      </c>
      <c r="U1491" s="4">
        <v>38717</v>
      </c>
      <c r="V1491" s="80">
        <f ca="1">_xlfn.IFS(All_2[[#This Row],[M.O.Date]] = FALSE,TODAY()-All_2[[#This Row],[Filled]],All_2[[#This Row],[Extant]] = "no",All_2[[#This Row],[M.O.Date]] - All_2[[#This Row],[Filled]])</f>
        <v>548</v>
      </c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>
        <f t="shared" si="46"/>
        <v>2004</v>
      </c>
      <c r="AS1491" s="6">
        <f t="shared" si="47"/>
        <v>7</v>
      </c>
    </row>
    <row r="1492" spans="1:45">
      <c r="A1492" s="120" t="s">
        <v>1041</v>
      </c>
      <c r="B1492" t="s">
        <v>993</v>
      </c>
      <c r="C1492" s="123">
        <v>202</v>
      </c>
      <c r="E1492" s="97" t="s">
        <v>144</v>
      </c>
      <c r="F149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492" s="122">
        <v>38138</v>
      </c>
      <c r="H1492" s="122">
        <v>38152</v>
      </c>
      <c r="I1492" s="80">
        <f>All_2[[#This Row],[Filled]]-All_2[[#This Row],[Vacant]]</f>
        <v>14</v>
      </c>
      <c r="J1492" s="120" t="s">
        <v>144</v>
      </c>
      <c r="K1492" s="120"/>
      <c r="L1492" s="120"/>
      <c r="M1492" s="89"/>
      <c r="N1492" s="122"/>
      <c r="O1492" s="122"/>
      <c r="P1492" s="80"/>
      <c r="Q1492" s="80"/>
      <c r="R1492" s="80"/>
      <c r="S1492" s="80" t="str">
        <f>IF(All_2[[#This Row],[M.O.Date]]&lt;&gt;"","no","Yes")</f>
        <v>no</v>
      </c>
      <c r="T1492" s="80" t="str">
        <f ca="1">IF(All_2[[#This Row],[Length.of.Stay]]&gt;364,"Yes","no")</f>
        <v>no</v>
      </c>
      <c r="U1492" s="122">
        <v>38442</v>
      </c>
      <c r="V1492" s="80">
        <f ca="1">_xlfn.IFS(All_2[[#This Row],[M.O.Date]] = FALSE,TODAY()-All_2[[#This Row],[Filled]],All_2[[#This Row],[Extant]] = "no",All_2[[#This Row],[M.O.Date]] - All_2[[#This Row],[Filled]])</f>
        <v>290</v>
      </c>
      <c r="W1492" t="s">
        <v>969</v>
      </c>
      <c r="X1492" s="6"/>
      <c r="Y1492" s="6">
        <v>1</v>
      </c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>
        <f t="shared" si="46"/>
        <v>2004</v>
      </c>
      <c r="AS1492" s="6">
        <f t="shared" si="47"/>
        <v>6</v>
      </c>
    </row>
    <row r="1493" spans="1:45">
      <c r="A1493" t="s">
        <v>1040</v>
      </c>
      <c r="B1493" t="s">
        <v>26</v>
      </c>
      <c r="C1493" s="1">
        <v>209</v>
      </c>
      <c r="E1493" s="97" t="s">
        <v>966</v>
      </c>
      <c r="F149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93" s="120"/>
      <c r="H1493" s="4">
        <v>38139</v>
      </c>
      <c r="I1493" s="80"/>
      <c r="J1493" t="s">
        <v>144</v>
      </c>
      <c r="P1493" s="80"/>
      <c r="Q1493" s="80"/>
      <c r="R1493" s="80"/>
      <c r="S1493" s="80" t="str">
        <f>IF(All_2[[#This Row],[M.O.Date]]&lt;&gt;"","no","Yes")</f>
        <v>no</v>
      </c>
      <c r="T1493" s="80" t="str">
        <f ca="1">IF(All_2[[#This Row],[Length.of.Stay]]&gt;364,"Yes","no")</f>
        <v>Yes</v>
      </c>
      <c r="U1493" s="4">
        <v>39508</v>
      </c>
      <c r="V1493" s="80">
        <f ca="1">_xlfn.IFS(All_2[[#This Row],[M.O.Date]] = FALSE,TODAY()-All_2[[#This Row],[Filled]],All_2[[#This Row],[Extant]] = "no",All_2[[#This Row],[M.O.Date]] - All_2[[#This Row],[Filled]])</f>
        <v>1369</v>
      </c>
      <c r="W1493" t="s">
        <v>980</v>
      </c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>
        <f t="shared" si="46"/>
        <v>2004</v>
      </c>
      <c r="AS1493" s="6">
        <f t="shared" si="47"/>
        <v>6</v>
      </c>
    </row>
    <row r="1494" spans="1:45">
      <c r="A1494" s="120" t="s">
        <v>1039</v>
      </c>
      <c r="B1494" t="s">
        <v>832</v>
      </c>
      <c r="C1494" s="123" t="s">
        <v>983</v>
      </c>
      <c r="E1494" s="97" t="s">
        <v>833</v>
      </c>
      <c r="F149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94" s="122">
        <v>38107</v>
      </c>
      <c r="H1494" s="122">
        <v>38135</v>
      </c>
      <c r="I1494" s="80">
        <f>All_2[[#This Row],[Filled]]-All_2[[#This Row],[Vacant]]</f>
        <v>28</v>
      </c>
      <c r="J1494" s="120"/>
      <c r="K1494" s="120"/>
      <c r="L1494" s="120"/>
      <c r="N1494" s="122"/>
      <c r="O1494" s="122"/>
      <c r="P1494" s="80"/>
      <c r="Q1494" s="80"/>
      <c r="R1494" s="80"/>
      <c r="S1494" s="80" t="str">
        <f>IF(All_2[[#This Row],[M.O.Date]]&lt;&gt;"","no","Yes")</f>
        <v>no</v>
      </c>
      <c r="T1494" s="80" t="str">
        <f ca="1">IF(All_2[[#This Row],[Length.of.Stay]]&gt;364,"Yes","no")</f>
        <v>no</v>
      </c>
      <c r="U1494" s="122">
        <v>38481</v>
      </c>
      <c r="V1494" s="80">
        <f ca="1">_xlfn.IFS(All_2[[#This Row],[M.O.Date]] = FALSE,TODAY()-All_2[[#This Row],[Filled]],All_2[[#This Row],[Extant]] = "no",All_2[[#This Row],[M.O.Date]] - All_2[[#This Row],[Filled]])</f>
        <v>346</v>
      </c>
      <c r="W1494" s="120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>
        <f t="shared" si="46"/>
        <v>2004</v>
      </c>
      <c r="AS1494" s="6">
        <f t="shared" si="47"/>
        <v>5</v>
      </c>
    </row>
    <row r="1495" spans="1:45">
      <c r="A1495" s="120" t="s">
        <v>1038</v>
      </c>
      <c r="B1495" t="s">
        <v>832</v>
      </c>
      <c r="C1495" s="123" t="s">
        <v>959</v>
      </c>
      <c r="E1495" s="97" t="s">
        <v>718</v>
      </c>
      <c r="F149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95" s="122">
        <v>38107</v>
      </c>
      <c r="H1495" s="122">
        <v>38135</v>
      </c>
      <c r="I1495" s="80">
        <f>All_2[[#This Row],[Filled]]-All_2[[#This Row],[Vacant]]</f>
        <v>28</v>
      </c>
      <c r="J1495" s="120"/>
      <c r="K1495" s="120"/>
      <c r="L1495" s="120"/>
      <c r="N1495" s="122"/>
      <c r="O1495" s="122"/>
      <c r="P1495" s="80"/>
      <c r="Q1495" s="80"/>
      <c r="R1495" s="80"/>
      <c r="S1495" s="80" t="str">
        <f>IF(All_2[[#This Row],[M.O.Date]]&lt;&gt;"","no","Yes")</f>
        <v>no</v>
      </c>
      <c r="T1495" s="80" t="str">
        <f ca="1">IF(All_2[[#This Row],[Length.of.Stay]]&gt;364,"Yes","no")</f>
        <v>no</v>
      </c>
      <c r="U1495" s="122">
        <v>38472</v>
      </c>
      <c r="V1495" s="80">
        <f ca="1">_xlfn.IFS(All_2[[#This Row],[M.O.Date]] = FALSE,TODAY()-All_2[[#This Row],[Filled]],All_2[[#This Row],[Extant]] = "no",All_2[[#This Row],[M.O.Date]] - All_2[[#This Row],[Filled]])</f>
        <v>337</v>
      </c>
      <c r="W1495" s="120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>
        <f t="shared" si="46"/>
        <v>2004</v>
      </c>
      <c r="AS1495" s="6">
        <f t="shared" si="47"/>
        <v>5</v>
      </c>
    </row>
    <row r="1496" spans="1:45">
      <c r="A1496" s="120" t="s">
        <v>1037</v>
      </c>
      <c r="B1496" t="s">
        <v>832</v>
      </c>
      <c r="C1496" s="123" t="s">
        <v>831</v>
      </c>
      <c r="E1496" s="97" t="s">
        <v>833</v>
      </c>
      <c r="F149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96" s="122">
        <v>38107</v>
      </c>
      <c r="H1496" s="122">
        <v>38135</v>
      </c>
      <c r="I1496" s="80">
        <f>All_2[[#This Row],[Filled]]-All_2[[#This Row],[Vacant]]</f>
        <v>28</v>
      </c>
      <c r="J1496" s="120"/>
      <c r="K1496" s="120"/>
      <c r="L1496" s="120"/>
      <c r="N1496" s="122"/>
      <c r="O1496" s="122"/>
      <c r="P1496" s="80"/>
      <c r="Q1496" s="80"/>
      <c r="R1496" s="80"/>
      <c r="S1496" s="80" t="str">
        <f>IF(All_2[[#This Row],[M.O.Date]]&lt;&gt;"","no","Yes")</f>
        <v>no</v>
      </c>
      <c r="T1496" s="80" t="str">
        <f ca="1">IF(All_2[[#This Row],[Length.of.Stay]]&gt;364,"Yes","no")</f>
        <v>no</v>
      </c>
      <c r="U1496" s="122">
        <v>38260</v>
      </c>
      <c r="V1496" s="80">
        <f ca="1">_xlfn.IFS(All_2[[#This Row],[M.O.Date]] = FALSE,TODAY()-All_2[[#This Row],[Filled]],All_2[[#This Row],[Extant]] = "no",All_2[[#This Row],[M.O.Date]] - All_2[[#This Row],[Filled]])</f>
        <v>125</v>
      </c>
      <c r="W1496" s="120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>
        <f t="shared" si="46"/>
        <v>2004</v>
      </c>
      <c r="AS1496" s="6">
        <f t="shared" si="47"/>
        <v>5</v>
      </c>
    </row>
    <row r="1497" spans="1:45">
      <c r="A1497" s="120" t="s">
        <v>1036</v>
      </c>
      <c r="B1497" t="s">
        <v>832</v>
      </c>
      <c r="C1497" s="123" t="s">
        <v>965</v>
      </c>
      <c r="E1497" s="97" t="s">
        <v>833</v>
      </c>
      <c r="F149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97" s="122">
        <v>38107</v>
      </c>
      <c r="H1497" s="122">
        <v>38117</v>
      </c>
      <c r="I1497" s="80">
        <f>All_2[[#This Row],[Filled]]-All_2[[#This Row],[Vacant]]</f>
        <v>10</v>
      </c>
      <c r="J1497" s="120" t="s">
        <v>1033</v>
      </c>
      <c r="K1497" s="120" t="s">
        <v>1032</v>
      </c>
      <c r="L1497" s="120"/>
      <c r="N1497" s="122"/>
      <c r="O1497" s="122"/>
      <c r="P1497" s="80"/>
      <c r="Q1497" s="80"/>
      <c r="R1497" s="80"/>
      <c r="S1497" s="80" t="str">
        <f>IF(All_2[[#This Row],[M.O.Date]]&lt;&gt;"","no","Yes")</f>
        <v>no</v>
      </c>
      <c r="T1497" s="80" t="str">
        <f ca="1">IF(All_2[[#This Row],[Length.of.Stay]]&gt;364,"Yes","no")</f>
        <v>no</v>
      </c>
      <c r="U1497" s="122">
        <v>38383</v>
      </c>
      <c r="V1497" s="80">
        <f ca="1">_xlfn.IFS(All_2[[#This Row],[M.O.Date]] = FALSE,TODAY()-All_2[[#This Row],[Filled]],All_2[[#This Row],[Extant]] = "no",All_2[[#This Row],[M.O.Date]] - All_2[[#This Row],[Filled]])</f>
        <v>266</v>
      </c>
      <c r="W1497" s="120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>
        <f t="shared" si="46"/>
        <v>2004</v>
      </c>
      <c r="AS1497" s="6">
        <f t="shared" si="47"/>
        <v>5</v>
      </c>
    </row>
    <row r="1498" spans="1:45">
      <c r="A1498" s="120" t="s">
        <v>1035</v>
      </c>
      <c r="B1498" t="s">
        <v>26</v>
      </c>
      <c r="C1498" s="123">
        <v>312</v>
      </c>
      <c r="E1498" s="97" t="s">
        <v>966</v>
      </c>
      <c r="F149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498" s="120"/>
      <c r="H1498" s="122">
        <v>38108</v>
      </c>
      <c r="I1498" s="80"/>
      <c r="J1498" s="120" t="s">
        <v>144</v>
      </c>
      <c r="K1498" s="120"/>
      <c r="L1498" s="120"/>
      <c r="N1498" s="120"/>
      <c r="O1498" s="120"/>
      <c r="P1498" s="80"/>
      <c r="Q1498" s="80"/>
      <c r="R1498" s="80"/>
      <c r="S1498" s="80" t="str">
        <f>IF(All_2[[#This Row],[M.O.Date]]&lt;&gt;"","no","Yes")</f>
        <v>no</v>
      </c>
      <c r="T1498" s="80" t="str">
        <f ca="1">IF(All_2[[#This Row],[Length.of.Stay]]&gt;364,"Yes","no")</f>
        <v>Yes</v>
      </c>
      <c r="U1498" s="122">
        <v>40512</v>
      </c>
      <c r="V1498" s="80">
        <f ca="1">_xlfn.IFS(All_2[[#This Row],[M.O.Date]] = FALSE,TODAY()-All_2[[#This Row],[Filled]],All_2[[#This Row],[Extant]] = "no",All_2[[#This Row],[M.O.Date]] - All_2[[#This Row],[Filled]])</f>
        <v>2404</v>
      </c>
      <c r="W1498" s="120" t="s">
        <v>980</v>
      </c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>
        <f t="shared" si="46"/>
        <v>2004</v>
      </c>
      <c r="AS1498" s="6">
        <f t="shared" si="47"/>
        <v>5</v>
      </c>
    </row>
    <row r="1499" spans="1:45">
      <c r="A1499" s="120" t="s">
        <v>1034</v>
      </c>
      <c r="B1499" t="s">
        <v>832</v>
      </c>
      <c r="C1499" s="123" t="s">
        <v>947</v>
      </c>
      <c r="E1499" s="97" t="s">
        <v>946</v>
      </c>
      <c r="F149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499" s="122">
        <v>38107</v>
      </c>
      <c r="H1499" s="122">
        <v>38108</v>
      </c>
      <c r="I1499" s="80">
        <f>All_2[[#This Row],[Filled]]-All_2[[#This Row],[Vacant]]</f>
        <v>1</v>
      </c>
      <c r="J1499" s="120" t="s">
        <v>1033</v>
      </c>
      <c r="K1499" s="120" t="s">
        <v>1032</v>
      </c>
      <c r="L1499" s="120"/>
      <c r="N1499" s="122"/>
      <c r="O1499" s="122"/>
      <c r="P1499" s="80"/>
      <c r="Q1499" s="80"/>
      <c r="R1499" s="80"/>
      <c r="S1499" s="80" t="str">
        <f>IF(All_2[[#This Row],[M.O.Date]]&lt;&gt;"","no","Yes")</f>
        <v>no</v>
      </c>
      <c r="T1499" s="80" t="str">
        <f ca="1">IF(All_2[[#This Row],[Length.of.Stay]]&gt;364,"Yes","no")</f>
        <v>Yes</v>
      </c>
      <c r="U1499" s="122">
        <v>38656</v>
      </c>
      <c r="V1499" s="80">
        <f ca="1">_xlfn.IFS(All_2[[#This Row],[M.O.Date]] = FALSE,TODAY()-All_2[[#This Row],[Filled]],All_2[[#This Row],[Extant]] = "no",All_2[[#This Row],[M.O.Date]] - All_2[[#This Row],[Filled]])</f>
        <v>548</v>
      </c>
      <c r="W1499" s="120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>
        <f t="shared" si="46"/>
        <v>2004</v>
      </c>
      <c r="AS1499" s="6">
        <f t="shared" si="47"/>
        <v>5</v>
      </c>
    </row>
    <row r="1500" spans="1:45">
      <c r="A1500" t="s">
        <v>1031</v>
      </c>
      <c r="B1500" t="s">
        <v>26</v>
      </c>
      <c r="C1500" s="121">
        <v>208</v>
      </c>
      <c r="E1500" s="97" t="s">
        <v>966</v>
      </c>
      <c r="F150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G1500" s="120"/>
      <c r="H1500" s="119">
        <v>38098</v>
      </c>
      <c r="I1500" s="80"/>
      <c r="J1500" s="118" t="s">
        <v>144</v>
      </c>
      <c r="K1500" s="118"/>
      <c r="L1500" s="118"/>
      <c r="P1500" s="80"/>
      <c r="Q1500" s="80"/>
      <c r="R1500" s="80"/>
      <c r="S1500" s="80" t="str">
        <f>IF(All_2[[#This Row],[M.O.Date]]&lt;&gt;"","no","Yes")</f>
        <v>no</v>
      </c>
      <c r="T1500" s="80" t="str">
        <f ca="1">IF(All_2[[#This Row],[Length.of.Stay]]&gt;364,"Yes","no")</f>
        <v>Yes</v>
      </c>
      <c r="U1500" s="119">
        <v>40939</v>
      </c>
      <c r="V1500" s="80">
        <f ca="1">_xlfn.IFS(All_2[[#This Row],[M.O.Date]] = FALSE,TODAY()-All_2[[#This Row],[Filled]],All_2[[#This Row],[Extant]] = "no",All_2[[#This Row],[M.O.Date]] - All_2[[#This Row],[Filled]])</f>
        <v>2841</v>
      </c>
      <c r="W1500" s="118" t="s">
        <v>980</v>
      </c>
      <c r="X1500" s="6"/>
      <c r="Y1500" s="6"/>
      <c r="Z1500" s="6"/>
      <c r="AA1500" s="6"/>
      <c r="AB1500" s="6"/>
      <c r="AC1500" s="6"/>
      <c r="AD1500" s="6"/>
      <c r="AE1500" s="6"/>
      <c r="AF1500" s="6">
        <v>1</v>
      </c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>
        <f t="shared" si="46"/>
        <v>2004</v>
      </c>
      <c r="AS1500" s="6">
        <f t="shared" si="47"/>
        <v>4</v>
      </c>
    </row>
    <row r="1501" spans="1:45">
      <c r="A1501" t="s">
        <v>1030</v>
      </c>
      <c r="B1501" t="s">
        <v>993</v>
      </c>
      <c r="C1501" s="1">
        <v>211</v>
      </c>
      <c r="E1501" s="97" t="s">
        <v>144</v>
      </c>
      <c r="F150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01" s="4">
        <v>38017</v>
      </c>
      <c r="H1501" s="4">
        <v>38086</v>
      </c>
      <c r="I1501" s="80">
        <f>All_2[[#This Row],[Filled]]-All_2[[#This Row],[Vacant]]</f>
        <v>69</v>
      </c>
      <c r="J1501" t="s">
        <v>144</v>
      </c>
      <c r="N1501" s="4"/>
      <c r="O1501" s="4"/>
      <c r="P1501" s="80"/>
      <c r="Q1501" s="80"/>
      <c r="R1501" s="80"/>
      <c r="S1501" s="80" t="str">
        <f>IF(All_2[[#This Row],[M.O.Date]]&lt;&gt;"","no","Yes")</f>
        <v>no</v>
      </c>
      <c r="T1501" s="80" t="str">
        <f ca="1">IF(All_2[[#This Row],[Length.of.Stay]]&gt;364,"Yes","no")</f>
        <v>Yes</v>
      </c>
      <c r="U1501" s="4">
        <v>38628</v>
      </c>
      <c r="V1501" s="80">
        <f ca="1">_xlfn.IFS(All_2[[#This Row],[M.O.Date]] = FALSE,TODAY()-All_2[[#This Row],[Filled]],All_2[[#This Row],[Extant]] = "no",All_2[[#This Row],[M.O.Date]] - All_2[[#This Row],[Filled]])</f>
        <v>542</v>
      </c>
      <c r="W1501" t="s">
        <v>969</v>
      </c>
      <c r="X1501" s="6"/>
      <c r="Y1501" s="6">
        <v>1</v>
      </c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>
        <f t="shared" si="46"/>
        <v>2004</v>
      </c>
      <c r="AS1501" s="6">
        <f t="shared" si="47"/>
        <v>4</v>
      </c>
    </row>
    <row r="1502" spans="1:45">
      <c r="A1502" t="s">
        <v>1029</v>
      </c>
      <c r="B1502" t="s">
        <v>26</v>
      </c>
      <c r="C1502" s="1">
        <v>105</v>
      </c>
      <c r="E1502" s="97" t="s">
        <v>966</v>
      </c>
      <c r="F150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02" s="4">
        <v>38078</v>
      </c>
      <c r="I1502" s="80"/>
      <c r="J1502" t="s">
        <v>144</v>
      </c>
      <c r="P1502" s="80"/>
      <c r="Q1502" s="80"/>
      <c r="R1502" s="80"/>
      <c r="S1502" s="80" t="str">
        <f>IF(All_2[[#This Row],[M.O.Date]]&lt;&gt;"","no","Yes")</f>
        <v>no</v>
      </c>
      <c r="T1502" s="80" t="str">
        <f ca="1">IF(All_2[[#This Row],[Length.of.Stay]]&gt;364,"Yes","no")</f>
        <v>Yes</v>
      </c>
      <c r="U1502" s="4">
        <v>39345</v>
      </c>
      <c r="V1502" s="80">
        <f ca="1">_xlfn.IFS(All_2[[#This Row],[M.O.Date]] = FALSE,TODAY()-All_2[[#This Row],[Filled]],All_2[[#This Row],[Extant]] = "no",All_2[[#This Row],[M.O.Date]] - All_2[[#This Row],[Filled]])</f>
        <v>1267</v>
      </c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>
        <f t="shared" si="46"/>
        <v>2004</v>
      </c>
      <c r="AS1502" s="6">
        <f t="shared" si="47"/>
        <v>4</v>
      </c>
    </row>
    <row r="1503" spans="1:45">
      <c r="A1503" t="s">
        <v>1028</v>
      </c>
      <c r="B1503" t="s">
        <v>832</v>
      </c>
      <c r="C1503" s="1" t="s">
        <v>944</v>
      </c>
      <c r="E1503" s="97" t="s">
        <v>833</v>
      </c>
      <c r="F150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03" s="4">
        <v>38045</v>
      </c>
      <c r="H1503" s="4">
        <v>38071</v>
      </c>
      <c r="I1503" s="80">
        <f>All_2[[#This Row],[Filled]]-All_2[[#This Row],[Vacant]]</f>
        <v>26</v>
      </c>
      <c r="N1503" s="4"/>
      <c r="O1503" s="4"/>
      <c r="P1503" s="80"/>
      <c r="Q1503" s="80"/>
      <c r="R1503" s="80"/>
      <c r="S1503" s="80" t="str">
        <f>IF(All_2[[#This Row],[M.O.Date]]&lt;&gt;"","no","Yes")</f>
        <v>no</v>
      </c>
      <c r="T1503" s="80" t="str">
        <f ca="1">IF(All_2[[#This Row],[Length.of.Stay]]&gt;364,"Yes","no")</f>
        <v>Yes</v>
      </c>
      <c r="U1503" s="4">
        <v>38679</v>
      </c>
      <c r="V1503" s="80">
        <f ca="1">_xlfn.IFS(All_2[[#This Row],[M.O.Date]] = FALSE,TODAY()-All_2[[#This Row],[Filled]],All_2[[#This Row],[Extant]] = "no",All_2[[#This Row],[M.O.Date]] - All_2[[#This Row],[Filled]])</f>
        <v>608</v>
      </c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>
        <f t="shared" si="46"/>
        <v>2004</v>
      </c>
      <c r="AS1503" s="6">
        <f t="shared" si="47"/>
        <v>3</v>
      </c>
    </row>
    <row r="1504" spans="1:45">
      <c r="A1504" t="s">
        <v>1027</v>
      </c>
      <c r="B1504" t="s">
        <v>26</v>
      </c>
      <c r="C1504" s="1">
        <v>211</v>
      </c>
      <c r="E1504" s="97" t="s">
        <v>966</v>
      </c>
      <c r="F150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04" s="4">
        <v>38039</v>
      </c>
      <c r="I1504" s="80"/>
      <c r="J1504" t="s">
        <v>144</v>
      </c>
      <c r="P1504" s="80"/>
      <c r="Q1504" s="80"/>
      <c r="R1504" s="80"/>
      <c r="S1504" s="80" t="str">
        <f>IF(All_2[[#This Row],[M.O.Date]]&lt;&gt;"","no","Yes")</f>
        <v>no</v>
      </c>
      <c r="T1504" s="80" t="str">
        <f ca="1">IF(All_2[[#This Row],[Length.of.Stay]]&gt;364,"Yes","no")</f>
        <v>Yes</v>
      </c>
      <c r="U1504" s="4">
        <v>39660</v>
      </c>
      <c r="V1504" s="80">
        <f ca="1">_xlfn.IFS(All_2[[#This Row],[M.O.Date]] = FALSE,TODAY()-All_2[[#This Row],[Filled]],All_2[[#This Row],[Extant]] = "no",All_2[[#This Row],[M.O.Date]] - All_2[[#This Row],[Filled]])</f>
        <v>1621</v>
      </c>
      <c r="W1504" t="s">
        <v>971</v>
      </c>
      <c r="X1504" s="6"/>
      <c r="Y1504" s="6">
        <v>1</v>
      </c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>
        <f t="shared" si="46"/>
        <v>2004</v>
      </c>
      <c r="AS1504" s="6">
        <f t="shared" si="47"/>
        <v>2</v>
      </c>
    </row>
    <row r="1505" spans="1:45">
      <c r="A1505" t="s">
        <v>1026</v>
      </c>
      <c r="B1505" t="s">
        <v>832</v>
      </c>
      <c r="C1505" s="1" t="s">
        <v>953</v>
      </c>
      <c r="E1505" s="97" t="s">
        <v>833</v>
      </c>
      <c r="F150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05" s="4">
        <v>38017</v>
      </c>
      <c r="H1505" s="4">
        <v>38027</v>
      </c>
      <c r="I1505" s="80">
        <f>All_2[[#This Row],[Filled]]-All_2[[#This Row],[Vacant]]</f>
        <v>10</v>
      </c>
      <c r="N1505" s="4"/>
      <c r="O1505" s="4"/>
      <c r="P1505" s="80"/>
      <c r="Q1505" s="80"/>
      <c r="R1505" s="80"/>
      <c r="S1505" s="80" t="str">
        <f>IF(All_2[[#This Row],[M.O.Date]]&lt;&gt;"","no","Yes")</f>
        <v>no</v>
      </c>
      <c r="T1505" s="80" t="str">
        <f ca="1">IF(All_2[[#This Row],[Length.of.Stay]]&gt;364,"Yes","no")</f>
        <v>no</v>
      </c>
      <c r="U1505" s="4">
        <v>38291</v>
      </c>
      <c r="V1505" s="80">
        <f ca="1">_xlfn.IFS(All_2[[#This Row],[M.O.Date]] = FALSE,TODAY()-All_2[[#This Row],[Filled]],All_2[[#This Row],[Extant]] = "no",All_2[[#This Row],[M.O.Date]] - All_2[[#This Row],[Filled]])</f>
        <v>264</v>
      </c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>
        <f t="shared" si="46"/>
        <v>2004</v>
      </c>
      <c r="AS1505" s="6">
        <f t="shared" si="47"/>
        <v>2</v>
      </c>
    </row>
    <row r="1506" spans="1:45">
      <c r="A1506" t="s">
        <v>1025</v>
      </c>
      <c r="B1506" t="s">
        <v>993</v>
      </c>
      <c r="C1506" s="1">
        <v>212</v>
      </c>
      <c r="E1506" s="97" t="s">
        <v>144</v>
      </c>
      <c r="F150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06" s="4">
        <v>37986</v>
      </c>
      <c r="H1506" s="4">
        <v>38015</v>
      </c>
      <c r="I1506" s="80">
        <f>All_2[[#This Row],[Filled]]-All_2[[#This Row],[Vacant]]</f>
        <v>29</v>
      </c>
      <c r="J1506" t="s">
        <v>144</v>
      </c>
      <c r="N1506" s="4"/>
      <c r="O1506" s="4"/>
      <c r="P1506" s="80"/>
      <c r="Q1506" s="80"/>
      <c r="R1506" s="80"/>
      <c r="S1506" s="80" t="str">
        <f>IF(All_2[[#This Row],[M.O.Date]]&lt;&gt;"","no","Yes")</f>
        <v>no</v>
      </c>
      <c r="T1506" s="80" t="str">
        <f ca="1">IF(All_2[[#This Row],[Length.of.Stay]]&gt;364,"Yes","no")</f>
        <v>no</v>
      </c>
      <c r="U1506" s="4">
        <v>38321</v>
      </c>
      <c r="V1506" s="80">
        <f ca="1">_xlfn.IFS(All_2[[#This Row],[M.O.Date]] = FALSE,TODAY()-All_2[[#This Row],[Filled]],All_2[[#This Row],[Extant]] = "no",All_2[[#This Row],[M.O.Date]] - All_2[[#This Row],[Filled]])</f>
        <v>306</v>
      </c>
      <c r="W1506" t="s">
        <v>969</v>
      </c>
      <c r="X1506" s="6"/>
      <c r="Y1506" s="6">
        <v>1</v>
      </c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>
        <f t="shared" si="46"/>
        <v>2004</v>
      </c>
      <c r="AS1506" s="6">
        <f t="shared" si="47"/>
        <v>1</v>
      </c>
    </row>
    <row r="1507" spans="1:45">
      <c r="A1507" t="s">
        <v>1024</v>
      </c>
      <c r="B1507" t="s">
        <v>832</v>
      </c>
      <c r="C1507" s="1" t="s">
        <v>930</v>
      </c>
      <c r="E1507" s="97" t="s">
        <v>833</v>
      </c>
      <c r="F150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07" s="4">
        <v>37955</v>
      </c>
      <c r="H1507" s="4">
        <v>37985</v>
      </c>
      <c r="I1507" s="80">
        <f>All_2[[#This Row],[Filled]]-All_2[[#This Row],[Vacant]]</f>
        <v>30</v>
      </c>
      <c r="M1507" s="89"/>
      <c r="N1507" s="4"/>
      <c r="O1507" s="4"/>
      <c r="P1507" s="80"/>
      <c r="Q1507" s="80"/>
      <c r="R1507" s="80"/>
      <c r="S1507" s="80" t="str">
        <f>IF(All_2[[#This Row],[M.O.Date]]&lt;&gt;"","no","Yes")</f>
        <v>no</v>
      </c>
      <c r="T1507" s="80" t="str">
        <f ca="1">IF(All_2[[#This Row],[Length.of.Stay]]&gt;364,"Yes","no")</f>
        <v>no</v>
      </c>
      <c r="U1507" s="4">
        <v>38196</v>
      </c>
      <c r="V1507" s="80">
        <f ca="1">_xlfn.IFS(All_2[[#This Row],[M.O.Date]] = FALSE,TODAY()-All_2[[#This Row],[Filled]],All_2[[#This Row],[Extant]] = "no",All_2[[#This Row],[M.O.Date]] - All_2[[#This Row],[Filled]])</f>
        <v>211</v>
      </c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>
        <f t="shared" si="46"/>
        <v>2003</v>
      </c>
      <c r="AS1507" s="6">
        <f t="shared" si="47"/>
        <v>12</v>
      </c>
    </row>
    <row r="1508" spans="1:45">
      <c r="A1508" t="s">
        <v>1023</v>
      </c>
      <c r="B1508" t="s">
        <v>993</v>
      </c>
      <c r="C1508" s="1">
        <v>202</v>
      </c>
      <c r="E1508" s="97" t="s">
        <v>144</v>
      </c>
      <c r="F150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08" s="4">
        <v>37925</v>
      </c>
      <c r="H1508" s="4">
        <v>37971</v>
      </c>
      <c r="I1508" s="80">
        <f>All_2[[#This Row],[Filled]]-All_2[[#This Row],[Vacant]]</f>
        <v>46</v>
      </c>
      <c r="J1508" t="s">
        <v>144</v>
      </c>
      <c r="N1508" s="4"/>
      <c r="O1508" s="4"/>
      <c r="P1508" s="80"/>
      <c r="Q1508" s="80"/>
      <c r="R1508" s="80"/>
      <c r="S1508" s="80" t="str">
        <f>IF(All_2[[#This Row],[M.O.Date]]&lt;&gt;"","no","Yes")</f>
        <v>no</v>
      </c>
      <c r="T1508" s="80" t="str">
        <f ca="1">IF(All_2[[#This Row],[Length.of.Stay]]&gt;364,"Yes","no")</f>
        <v>no</v>
      </c>
      <c r="U1508" s="4">
        <v>38138</v>
      </c>
      <c r="V1508" s="80">
        <f ca="1">_xlfn.IFS(All_2[[#This Row],[M.O.Date]] = FALSE,TODAY()-All_2[[#This Row],[Filled]],All_2[[#This Row],[Extant]] = "no",All_2[[#This Row],[M.O.Date]] - All_2[[#This Row],[Filled]])</f>
        <v>167</v>
      </c>
      <c r="W1508" t="s">
        <v>969</v>
      </c>
      <c r="X1508" s="6"/>
      <c r="Y1508" s="6">
        <v>1</v>
      </c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>
        <f t="shared" si="46"/>
        <v>2003</v>
      </c>
      <c r="AS1508" s="6">
        <f t="shared" si="47"/>
        <v>12</v>
      </c>
    </row>
    <row r="1509" spans="1:45">
      <c r="A1509" t="s">
        <v>1022</v>
      </c>
      <c r="B1509" t="s">
        <v>832</v>
      </c>
      <c r="C1509" s="1" t="s">
        <v>957</v>
      </c>
      <c r="E1509" s="97" t="s">
        <v>833</v>
      </c>
      <c r="F150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09" s="4">
        <v>37955</v>
      </c>
      <c r="H1509" s="4">
        <v>37966</v>
      </c>
      <c r="I1509" s="80">
        <f>All_2[[#This Row],[Filled]]-All_2[[#This Row],[Vacant]]</f>
        <v>11</v>
      </c>
      <c r="N1509" s="4"/>
      <c r="O1509" s="4"/>
      <c r="P1509" s="80"/>
      <c r="Q1509" s="80"/>
      <c r="R1509" s="80"/>
      <c r="S1509" s="80" t="str">
        <f>IF(All_2[[#This Row],[M.O.Date]]&lt;&gt;"","no","Yes")</f>
        <v>no</v>
      </c>
      <c r="T1509" s="80" t="str">
        <f ca="1">IF(All_2[[#This Row],[Length.of.Stay]]&gt;364,"Yes","no")</f>
        <v>Yes</v>
      </c>
      <c r="U1509" s="4">
        <v>38503</v>
      </c>
      <c r="V1509" s="80">
        <f ca="1">_xlfn.IFS(All_2[[#This Row],[M.O.Date]] = FALSE,TODAY()-All_2[[#This Row],[Filled]],All_2[[#This Row],[Extant]] = "no",All_2[[#This Row],[M.O.Date]] - All_2[[#This Row],[Filled]])</f>
        <v>537</v>
      </c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>
        <f t="shared" si="46"/>
        <v>2003</v>
      </c>
      <c r="AS1509" s="6">
        <f t="shared" si="47"/>
        <v>12</v>
      </c>
    </row>
    <row r="1510" spans="1:45">
      <c r="A1510" t="s">
        <v>931</v>
      </c>
      <c r="B1510" t="s">
        <v>993</v>
      </c>
      <c r="C1510" s="1">
        <v>206</v>
      </c>
      <c r="E1510" s="97" t="s">
        <v>144</v>
      </c>
      <c r="F151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10" s="4">
        <v>37925</v>
      </c>
      <c r="H1510" s="4">
        <v>37960</v>
      </c>
      <c r="I1510" s="80">
        <f>All_2[[#This Row],[Filled]]-All_2[[#This Row],[Vacant]]</f>
        <v>35</v>
      </c>
      <c r="J1510" t="s">
        <v>144</v>
      </c>
      <c r="N1510" s="4"/>
      <c r="O1510" s="4"/>
      <c r="P1510" s="80"/>
      <c r="Q1510" s="80"/>
      <c r="R1510" s="80"/>
      <c r="S1510" s="80" t="str">
        <f>IF(All_2[[#This Row],[M.O.Date]]&lt;&gt;"","no","Yes")</f>
        <v>no</v>
      </c>
      <c r="T1510" s="80" t="str">
        <f ca="1">IF(All_2[[#This Row],[Length.of.Stay]]&gt;364,"Yes","no")</f>
        <v>Yes</v>
      </c>
      <c r="U1510" s="4">
        <v>38411</v>
      </c>
      <c r="V1510" s="80">
        <f ca="1">_xlfn.IFS(All_2[[#This Row],[M.O.Date]] = FALSE,TODAY()-All_2[[#This Row],[Filled]],All_2[[#This Row],[Extant]] = "no",All_2[[#This Row],[M.O.Date]] - All_2[[#This Row],[Filled]])</f>
        <v>451</v>
      </c>
      <c r="W1510" t="s">
        <v>980</v>
      </c>
      <c r="X1510" s="6"/>
      <c r="Y1510" s="6"/>
      <c r="Z1510" s="6"/>
      <c r="AA1510" s="6"/>
      <c r="AB1510" s="6"/>
      <c r="AC1510" s="6"/>
      <c r="AD1510" s="6"/>
      <c r="AE1510" s="6"/>
      <c r="AF1510" s="6">
        <v>1</v>
      </c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>
        <f t="shared" si="46"/>
        <v>2003</v>
      </c>
      <c r="AS1510" s="6">
        <f t="shared" si="47"/>
        <v>12</v>
      </c>
    </row>
    <row r="1511" spans="1:45">
      <c r="A1511" t="s">
        <v>1021</v>
      </c>
      <c r="B1511" t="s">
        <v>993</v>
      </c>
      <c r="C1511" s="1">
        <v>201</v>
      </c>
      <c r="E1511" s="97" t="s">
        <v>144</v>
      </c>
      <c r="F151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11" s="4">
        <v>37925</v>
      </c>
      <c r="H1511" s="4">
        <v>37957</v>
      </c>
      <c r="I1511" s="80">
        <f>All_2[[#This Row],[Filled]]-All_2[[#This Row],[Vacant]]</f>
        <v>32</v>
      </c>
      <c r="J1511" t="s">
        <v>144</v>
      </c>
      <c r="N1511" s="4"/>
      <c r="O1511" s="4"/>
      <c r="P1511" s="80"/>
      <c r="Q1511" s="80"/>
      <c r="R1511" s="80"/>
      <c r="S1511" s="80" t="str">
        <f>IF(All_2[[#This Row],[M.O.Date]]&lt;&gt;"","no","Yes")</f>
        <v>no</v>
      </c>
      <c r="T1511" s="80" t="str">
        <f ca="1">IF(All_2[[#This Row],[Length.of.Stay]]&gt;364,"Yes","no")</f>
        <v>Yes</v>
      </c>
      <c r="U1511" s="4">
        <v>38776</v>
      </c>
      <c r="V1511" s="80">
        <f ca="1">_xlfn.IFS(All_2[[#This Row],[M.O.Date]] = FALSE,TODAY()-All_2[[#This Row],[Filled]],All_2[[#This Row],[Extant]] = "no",All_2[[#This Row],[M.O.Date]] - All_2[[#This Row],[Filled]])</f>
        <v>819</v>
      </c>
      <c r="W1511" t="s">
        <v>980</v>
      </c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>
        <f t="shared" si="46"/>
        <v>2003</v>
      </c>
      <c r="AS1511" s="6">
        <f t="shared" si="47"/>
        <v>12</v>
      </c>
    </row>
    <row r="1512" spans="1:45">
      <c r="A1512" t="s">
        <v>1020</v>
      </c>
      <c r="B1512" t="s">
        <v>26</v>
      </c>
      <c r="C1512" s="1">
        <v>317</v>
      </c>
      <c r="E1512" s="97" t="s">
        <v>966</v>
      </c>
      <c r="F151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12" s="4">
        <v>37956</v>
      </c>
      <c r="I1512" s="80"/>
      <c r="J1512" t="s">
        <v>144</v>
      </c>
      <c r="P1512" s="80"/>
      <c r="Q1512" s="80"/>
      <c r="R1512" s="80"/>
      <c r="S1512" s="80" t="str">
        <f>IF(All_2[[#This Row],[M.O.Date]]&lt;&gt;"","no","Yes")</f>
        <v>no</v>
      </c>
      <c r="T1512" s="80" t="str">
        <f ca="1">IF(All_2[[#This Row],[Length.of.Stay]]&gt;364,"Yes","no")</f>
        <v>Yes</v>
      </c>
      <c r="U1512" s="4">
        <v>40200</v>
      </c>
      <c r="V1512" s="80">
        <f ca="1">_xlfn.IFS(All_2[[#This Row],[M.O.Date]] = FALSE,TODAY()-All_2[[#This Row],[Filled]],All_2[[#This Row],[Extant]] = "no",All_2[[#This Row],[M.O.Date]] - All_2[[#This Row],[Filled]])</f>
        <v>2244</v>
      </c>
      <c r="W1512" t="s">
        <v>971</v>
      </c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>
        <f t="shared" si="46"/>
        <v>2003</v>
      </c>
      <c r="AS1512" s="6">
        <f t="shared" si="47"/>
        <v>12</v>
      </c>
    </row>
    <row r="1513" spans="1:45">
      <c r="A1513" t="s">
        <v>1019</v>
      </c>
      <c r="B1513" t="s">
        <v>832</v>
      </c>
      <c r="C1513" s="1" t="s">
        <v>953</v>
      </c>
      <c r="E1513" s="97" t="s">
        <v>833</v>
      </c>
      <c r="F151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13" s="4">
        <v>37894</v>
      </c>
      <c r="H1513" s="4">
        <v>37942</v>
      </c>
      <c r="I1513" s="80">
        <f>All_2[[#This Row],[Filled]]-All_2[[#This Row],[Vacant]]</f>
        <v>48</v>
      </c>
      <c r="N1513" s="4"/>
      <c r="O1513" s="4"/>
      <c r="P1513" s="80"/>
      <c r="Q1513" s="80"/>
      <c r="R1513" s="80"/>
      <c r="S1513" s="80" t="str">
        <f>IF(All_2[[#This Row],[M.O.Date]]&lt;&gt;"","no","Yes")</f>
        <v>no</v>
      </c>
      <c r="T1513" s="80" t="str">
        <f ca="1">IF(All_2[[#This Row],[Length.of.Stay]]&gt;364,"Yes","no")</f>
        <v>no</v>
      </c>
      <c r="U1513" s="4">
        <v>38017</v>
      </c>
      <c r="V1513" s="80">
        <f ca="1">_xlfn.IFS(All_2[[#This Row],[M.O.Date]] = FALSE,TODAY()-All_2[[#This Row],[Filled]],All_2[[#This Row],[Extant]] = "no",All_2[[#This Row],[M.O.Date]] - All_2[[#This Row],[Filled]])</f>
        <v>75</v>
      </c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>
        <f t="shared" si="46"/>
        <v>2003</v>
      </c>
      <c r="AS1513" s="6">
        <f t="shared" si="47"/>
        <v>11</v>
      </c>
    </row>
    <row r="1514" spans="1:45">
      <c r="A1514" t="s">
        <v>1018</v>
      </c>
      <c r="B1514" t="s">
        <v>832</v>
      </c>
      <c r="C1514" s="1" t="s">
        <v>932</v>
      </c>
      <c r="E1514" s="97" t="s">
        <v>718</v>
      </c>
      <c r="F151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14" s="4">
        <v>37925</v>
      </c>
      <c r="H1514" s="4">
        <v>37936</v>
      </c>
      <c r="I1514" s="80">
        <f>All_2[[#This Row],[Filled]]-All_2[[#This Row],[Vacant]]</f>
        <v>11</v>
      </c>
      <c r="N1514" s="4"/>
      <c r="O1514" s="4"/>
      <c r="P1514" s="80"/>
      <c r="Q1514" s="80"/>
      <c r="R1514" s="80"/>
      <c r="S1514" s="80" t="str">
        <f>IF(All_2[[#This Row],[M.O.Date]]&lt;&gt;"","no","Yes")</f>
        <v>no</v>
      </c>
      <c r="T1514" s="80" t="str">
        <f ca="1">IF(All_2[[#This Row],[Length.of.Stay]]&gt;364,"Yes","no")</f>
        <v>Yes</v>
      </c>
      <c r="U1514" s="4">
        <v>38813</v>
      </c>
      <c r="V1514" s="80">
        <f ca="1">_xlfn.IFS(All_2[[#This Row],[M.O.Date]] = FALSE,TODAY()-All_2[[#This Row],[Filled]],All_2[[#This Row],[Extant]] = "no",All_2[[#This Row],[M.O.Date]] - All_2[[#This Row],[Filled]])</f>
        <v>877</v>
      </c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>
        <f t="shared" si="46"/>
        <v>2003</v>
      </c>
      <c r="AS1514" s="6">
        <f t="shared" si="47"/>
        <v>11</v>
      </c>
    </row>
    <row r="1515" spans="1:45">
      <c r="A1515" t="s">
        <v>1017</v>
      </c>
      <c r="B1515" t="s">
        <v>26</v>
      </c>
      <c r="C1515" s="1">
        <v>103</v>
      </c>
      <c r="E1515" s="97" t="s">
        <v>966</v>
      </c>
      <c r="F151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15" s="4">
        <v>37935</v>
      </c>
      <c r="I1515" s="80"/>
      <c r="J1515" t="s">
        <v>144</v>
      </c>
      <c r="P1515" s="80"/>
      <c r="Q1515" s="80"/>
      <c r="R1515" s="80"/>
      <c r="S1515" s="80" t="str">
        <f>IF(All_2[[#This Row],[M.O.Date]]&lt;&gt;"","no","Yes")</f>
        <v>no</v>
      </c>
      <c r="T1515" s="80" t="str">
        <f ca="1">IF(All_2[[#This Row],[Length.of.Stay]]&gt;364,"Yes","no")</f>
        <v>Yes</v>
      </c>
      <c r="U1515" s="4">
        <v>39021</v>
      </c>
      <c r="V1515" s="80">
        <f ca="1">_xlfn.IFS(All_2[[#This Row],[M.O.Date]] = FALSE,TODAY()-All_2[[#This Row],[Filled]],All_2[[#This Row],[Extant]] = "no",All_2[[#This Row],[M.O.Date]] - All_2[[#This Row],[Filled]])</f>
        <v>1086</v>
      </c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>
        <f t="shared" si="46"/>
        <v>2003</v>
      </c>
      <c r="AS1515" s="6">
        <f t="shared" si="47"/>
        <v>11</v>
      </c>
    </row>
    <row r="1516" spans="1:45">
      <c r="A1516" t="s">
        <v>1016</v>
      </c>
      <c r="B1516" t="s">
        <v>832</v>
      </c>
      <c r="C1516" s="1" t="s">
        <v>949</v>
      </c>
      <c r="E1516" s="97" t="s">
        <v>833</v>
      </c>
      <c r="F151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16" s="4">
        <v>37894</v>
      </c>
      <c r="H1516" s="4">
        <v>37911</v>
      </c>
      <c r="I1516" s="80">
        <f>All_2[[#This Row],[Filled]]-All_2[[#This Row],[Vacant]]</f>
        <v>17</v>
      </c>
      <c r="N1516" s="4"/>
      <c r="O1516" s="4"/>
      <c r="P1516" s="80"/>
      <c r="Q1516" s="80"/>
      <c r="R1516" s="80"/>
      <c r="S1516" s="80" t="str">
        <f>IF(All_2[[#This Row],[M.O.Date]]&lt;&gt;"","no","Yes")</f>
        <v>no</v>
      </c>
      <c r="T1516" s="80" t="str">
        <f ca="1">IF(All_2[[#This Row],[Length.of.Stay]]&gt;364,"Yes","no")</f>
        <v>Yes</v>
      </c>
      <c r="U1516" s="4">
        <v>39829</v>
      </c>
      <c r="V1516" s="80">
        <f ca="1">_xlfn.IFS(All_2[[#This Row],[M.O.Date]] = FALSE,TODAY()-All_2[[#This Row],[Filled]],All_2[[#This Row],[Extant]] = "no",All_2[[#This Row],[M.O.Date]] - All_2[[#This Row],[Filled]])</f>
        <v>1918</v>
      </c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>
        <f t="shared" si="46"/>
        <v>2003</v>
      </c>
      <c r="AS1516" s="6">
        <f t="shared" si="47"/>
        <v>10</v>
      </c>
    </row>
    <row r="1517" spans="1:45">
      <c r="A1517" t="s">
        <v>1015</v>
      </c>
      <c r="B1517" t="s">
        <v>26</v>
      </c>
      <c r="C1517" s="1">
        <v>114</v>
      </c>
      <c r="E1517" s="97" t="s">
        <v>966</v>
      </c>
      <c r="F151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17" s="4">
        <v>37896</v>
      </c>
      <c r="I1517" s="80"/>
      <c r="J1517" t="s">
        <v>144</v>
      </c>
      <c r="P1517" s="80"/>
      <c r="Q1517" s="80"/>
      <c r="R1517" s="80"/>
      <c r="S1517" s="80" t="str">
        <f>IF(All_2[[#This Row],[M.O.Date]]&lt;&gt;"","no","Yes")</f>
        <v>no</v>
      </c>
      <c r="T1517" s="80" t="str">
        <f ca="1">IF(All_2[[#This Row],[Length.of.Stay]]&gt;364,"Yes","no")</f>
        <v>Yes</v>
      </c>
      <c r="U1517" s="4">
        <v>39141</v>
      </c>
      <c r="V1517" s="80">
        <f ca="1">_xlfn.IFS(All_2[[#This Row],[M.O.Date]] = FALSE,TODAY()-All_2[[#This Row],[Filled]],All_2[[#This Row],[Extant]] = "no",All_2[[#This Row],[M.O.Date]] - All_2[[#This Row],[Filled]])</f>
        <v>1245</v>
      </c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>
        <f t="shared" si="46"/>
        <v>2003</v>
      </c>
      <c r="AS1517" s="6">
        <f t="shared" si="47"/>
        <v>10</v>
      </c>
    </row>
    <row r="1518" spans="1:45">
      <c r="A1518" t="s">
        <v>1014</v>
      </c>
      <c r="B1518" t="s">
        <v>26</v>
      </c>
      <c r="C1518" s="1">
        <v>217</v>
      </c>
      <c r="E1518" s="97" t="s">
        <v>966</v>
      </c>
      <c r="F151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18" s="4">
        <v>37895</v>
      </c>
      <c r="I1518" s="80"/>
      <c r="J1518" t="s">
        <v>144</v>
      </c>
      <c r="P1518" s="80"/>
      <c r="Q1518" s="80"/>
      <c r="R1518" s="80"/>
      <c r="S1518" s="80" t="str">
        <f>IF(All_2[[#This Row],[M.O.Date]]&lt;&gt;"","no","Yes")</f>
        <v>no</v>
      </c>
      <c r="T1518" s="80" t="str">
        <f ca="1">IF(All_2[[#This Row],[Length.of.Stay]]&gt;364,"Yes","no")</f>
        <v>Yes</v>
      </c>
      <c r="U1518" s="4">
        <v>39660</v>
      </c>
      <c r="V1518" s="80">
        <f ca="1">_xlfn.IFS(All_2[[#This Row],[M.O.Date]] = FALSE,TODAY()-All_2[[#This Row],[Filled]],All_2[[#This Row],[Extant]] = "no",All_2[[#This Row],[M.O.Date]] - All_2[[#This Row],[Filled]])</f>
        <v>1765</v>
      </c>
      <c r="W1518" t="s">
        <v>971</v>
      </c>
      <c r="X1518" s="6"/>
      <c r="Y1518" s="6">
        <v>1</v>
      </c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>
        <f t="shared" si="46"/>
        <v>2003</v>
      </c>
      <c r="AS1518" s="6">
        <f t="shared" si="47"/>
        <v>10</v>
      </c>
    </row>
    <row r="1519" spans="1:45">
      <c r="A1519" t="s">
        <v>1013</v>
      </c>
      <c r="B1519" t="s">
        <v>26</v>
      </c>
      <c r="C1519" s="1">
        <v>311</v>
      </c>
      <c r="E1519" s="97" t="s">
        <v>966</v>
      </c>
      <c r="F151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19" s="4">
        <v>37884</v>
      </c>
      <c r="I1519" s="80"/>
      <c r="J1519" t="s">
        <v>144</v>
      </c>
      <c r="P1519" s="80"/>
      <c r="Q1519" s="80"/>
      <c r="R1519" s="80"/>
      <c r="S1519" s="80" t="str">
        <f>IF(All_2[[#This Row],[M.O.Date]]&lt;&gt;"","no","Yes")</f>
        <v>no</v>
      </c>
      <c r="T1519" s="80" t="str">
        <f ca="1">IF(All_2[[#This Row],[Length.of.Stay]]&gt;364,"Yes","no")</f>
        <v>Yes</v>
      </c>
      <c r="U1519" s="4">
        <v>39629</v>
      </c>
      <c r="V1519" s="80">
        <f ca="1">_xlfn.IFS(All_2[[#This Row],[M.O.Date]] = FALSE,TODAY()-All_2[[#This Row],[Filled]],All_2[[#This Row],[Extant]] = "no",All_2[[#This Row],[M.O.Date]] - All_2[[#This Row],[Filled]])</f>
        <v>1745</v>
      </c>
      <c r="W1519" t="s">
        <v>980</v>
      </c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>
        <f t="shared" si="46"/>
        <v>2003</v>
      </c>
      <c r="AS1519" s="6">
        <f t="shared" si="47"/>
        <v>9</v>
      </c>
    </row>
    <row r="1520" spans="1:45">
      <c r="A1520" t="s">
        <v>1012</v>
      </c>
      <c r="B1520" t="s">
        <v>832</v>
      </c>
      <c r="C1520" s="1" t="s">
        <v>928</v>
      </c>
      <c r="E1520" s="97" t="s">
        <v>833</v>
      </c>
      <c r="F152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20" s="4">
        <v>37864</v>
      </c>
      <c r="H1520" s="4">
        <v>37881</v>
      </c>
      <c r="I1520" s="80">
        <f>All_2[[#This Row],[Filled]]-All_2[[#This Row],[Vacant]]</f>
        <v>17</v>
      </c>
      <c r="N1520" s="4"/>
      <c r="O1520" s="4"/>
      <c r="P1520" s="80"/>
      <c r="Q1520" s="80"/>
      <c r="R1520" s="80"/>
      <c r="S1520" s="80" t="str">
        <f>IF(All_2[[#This Row],[M.O.Date]]&lt;&gt;"","no","Yes")</f>
        <v>no</v>
      </c>
      <c r="T1520" s="80" t="str">
        <f ca="1">IF(All_2[[#This Row],[Length.of.Stay]]&gt;364,"Yes","no")</f>
        <v>Yes</v>
      </c>
      <c r="U1520" s="4">
        <v>38254</v>
      </c>
      <c r="V1520" s="80">
        <f ca="1">_xlfn.IFS(All_2[[#This Row],[M.O.Date]] = FALSE,TODAY()-All_2[[#This Row],[Filled]],All_2[[#This Row],[Extant]] = "no",All_2[[#This Row],[M.O.Date]] - All_2[[#This Row],[Filled]])</f>
        <v>373</v>
      </c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>
        <f t="shared" si="46"/>
        <v>2003</v>
      </c>
      <c r="AS1520" s="6">
        <f t="shared" si="47"/>
        <v>9</v>
      </c>
    </row>
    <row r="1521" spans="1:45" ht="15.75" thickBot="1">
      <c r="A1521" s="21" t="s">
        <v>1011</v>
      </c>
      <c r="B1521" t="s">
        <v>832</v>
      </c>
      <c r="C1521" s="117" t="s">
        <v>947</v>
      </c>
      <c r="E1521" s="97" t="s">
        <v>946</v>
      </c>
      <c r="F152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21" s="116">
        <v>37864</v>
      </c>
      <c r="H1521" s="116">
        <v>37876</v>
      </c>
      <c r="I1521" s="80">
        <f>All_2[[#This Row],[Filled]]-All_2[[#This Row],[Vacant]]</f>
        <v>12</v>
      </c>
      <c r="J1521" s="21"/>
      <c r="K1521" s="21"/>
      <c r="L1521" s="21"/>
      <c r="N1521" s="116"/>
      <c r="O1521" s="116"/>
      <c r="P1521" s="80"/>
      <c r="Q1521" s="80"/>
      <c r="R1521" s="80"/>
      <c r="S1521" s="80" t="str">
        <f>IF(All_2[[#This Row],[M.O.Date]]&lt;&gt;"","no","Yes")</f>
        <v>no</v>
      </c>
      <c r="T1521" s="80" t="str">
        <f ca="1">IF(All_2[[#This Row],[Length.of.Stay]]&gt;364,"Yes","no")</f>
        <v>no</v>
      </c>
      <c r="U1521" s="116">
        <v>38107</v>
      </c>
      <c r="V1521" s="80">
        <f ca="1">_xlfn.IFS(All_2[[#This Row],[M.O.Date]] = FALSE,TODAY()-All_2[[#This Row],[Filled]],All_2[[#This Row],[Extant]] = "no",All_2[[#This Row],[M.O.Date]] - All_2[[#This Row],[Filled]])</f>
        <v>231</v>
      </c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>
        <f t="shared" si="46"/>
        <v>2003</v>
      </c>
      <c r="AS1521" s="6">
        <f t="shared" si="47"/>
        <v>9</v>
      </c>
    </row>
    <row r="1522" spans="1:45">
      <c r="A1522" t="s">
        <v>1010</v>
      </c>
      <c r="B1522" t="s">
        <v>26</v>
      </c>
      <c r="C1522" s="1">
        <v>107</v>
      </c>
      <c r="E1522" s="97" t="s">
        <v>966</v>
      </c>
      <c r="F152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22" s="4">
        <v>37865</v>
      </c>
      <c r="I1522" s="80"/>
      <c r="J1522" t="s">
        <v>144</v>
      </c>
      <c r="P1522" s="80"/>
      <c r="Q1522" s="80"/>
      <c r="R1522" s="80"/>
      <c r="S1522" s="80" t="str">
        <f>IF(All_2[[#This Row],[M.O.Date]]&lt;&gt;"","no","Yes")</f>
        <v>no</v>
      </c>
      <c r="T1522" s="80" t="str">
        <f ca="1">IF(All_2[[#This Row],[Length.of.Stay]]&gt;364,"Yes","no")</f>
        <v>Yes</v>
      </c>
      <c r="U1522" s="4">
        <v>39721</v>
      </c>
      <c r="V1522" s="80">
        <f ca="1">_xlfn.IFS(All_2[[#This Row],[M.O.Date]] = FALSE,TODAY()-All_2[[#This Row],[Filled]],All_2[[#This Row],[Extant]] = "no",All_2[[#This Row],[M.O.Date]] - All_2[[#This Row],[Filled]])</f>
        <v>1856</v>
      </c>
      <c r="W1522" t="s">
        <v>980</v>
      </c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>
        <f t="shared" si="46"/>
        <v>2003</v>
      </c>
      <c r="AS1522" s="6">
        <f t="shared" si="47"/>
        <v>9</v>
      </c>
    </row>
    <row r="1523" spans="1:45">
      <c r="A1523" t="s">
        <v>1009</v>
      </c>
      <c r="B1523" t="s">
        <v>993</v>
      </c>
      <c r="C1523" s="1">
        <v>206</v>
      </c>
      <c r="E1523" s="97" t="s">
        <v>144</v>
      </c>
      <c r="F152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23" s="4">
        <v>37816</v>
      </c>
      <c r="H1523" s="4">
        <v>37852</v>
      </c>
      <c r="I1523" s="80">
        <f>All_2[[#This Row],[Filled]]-All_2[[#This Row],[Vacant]]</f>
        <v>36</v>
      </c>
      <c r="J1523" t="s">
        <v>144</v>
      </c>
      <c r="M1523" s="89"/>
      <c r="N1523" s="4"/>
      <c r="O1523" s="4"/>
      <c r="P1523" s="80"/>
      <c r="Q1523" s="80"/>
      <c r="R1523" s="80"/>
      <c r="S1523" s="80" t="str">
        <f>IF(All_2[[#This Row],[M.O.Date]]&lt;&gt;"","no","Yes")</f>
        <v>no</v>
      </c>
      <c r="T1523" s="80" t="str">
        <f ca="1">IF(All_2[[#This Row],[Length.of.Stay]]&gt;364,"Yes","no")</f>
        <v>no</v>
      </c>
      <c r="U1523" s="4">
        <v>37925</v>
      </c>
      <c r="V1523" s="80">
        <f ca="1">_xlfn.IFS(All_2[[#This Row],[M.O.Date]] = FALSE,TODAY()-All_2[[#This Row],[Filled]],All_2[[#This Row],[Extant]] = "no",All_2[[#This Row],[M.O.Date]] - All_2[[#This Row],[Filled]])</f>
        <v>73</v>
      </c>
      <c r="W1523" t="s">
        <v>969</v>
      </c>
      <c r="X1523" s="6"/>
      <c r="Y1523" s="6">
        <v>1</v>
      </c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>
        <f t="shared" si="46"/>
        <v>2003</v>
      </c>
      <c r="AS1523" s="6">
        <f t="shared" si="47"/>
        <v>8</v>
      </c>
    </row>
    <row r="1524" spans="1:45">
      <c r="A1524" t="s">
        <v>1008</v>
      </c>
      <c r="B1524" t="s">
        <v>832</v>
      </c>
      <c r="C1524" s="1" t="s">
        <v>938</v>
      </c>
      <c r="E1524" s="97" t="s">
        <v>833</v>
      </c>
      <c r="F152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24" s="4">
        <v>37833</v>
      </c>
      <c r="H1524" s="4">
        <v>37845</v>
      </c>
      <c r="I1524" s="80">
        <f>All_2[[#This Row],[Filled]]-All_2[[#This Row],[Vacant]]</f>
        <v>12</v>
      </c>
      <c r="N1524" s="4"/>
      <c r="O1524" s="4"/>
      <c r="P1524" s="80"/>
      <c r="Q1524" s="80"/>
      <c r="R1524" s="80"/>
      <c r="S1524" s="80" t="str">
        <f>IF(All_2[[#This Row],[M.O.Date]]&lt;&gt;"","no","Yes")</f>
        <v>no</v>
      </c>
      <c r="T1524" s="80" t="str">
        <f ca="1">IF(All_2[[#This Row],[Length.of.Stay]]&gt;364,"Yes","no")</f>
        <v>Yes</v>
      </c>
      <c r="U1524" s="4">
        <v>38342</v>
      </c>
      <c r="V1524" s="80">
        <f ca="1">_xlfn.IFS(All_2[[#This Row],[M.O.Date]] = FALSE,TODAY()-All_2[[#This Row],[Filled]],All_2[[#This Row],[Extant]] = "no",All_2[[#This Row],[M.O.Date]] - All_2[[#This Row],[Filled]])</f>
        <v>497</v>
      </c>
      <c r="W1524" t="s">
        <v>1007</v>
      </c>
      <c r="X1524" s="6"/>
      <c r="Y1524" s="6"/>
      <c r="Z1524" s="6">
        <v>1</v>
      </c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>
        <f t="shared" si="46"/>
        <v>2003</v>
      </c>
      <c r="AS1524" s="6">
        <f t="shared" si="47"/>
        <v>8</v>
      </c>
    </row>
    <row r="1525" spans="1:45">
      <c r="A1525" t="s">
        <v>1006</v>
      </c>
      <c r="B1525" t="s">
        <v>993</v>
      </c>
      <c r="C1525" s="1">
        <v>203</v>
      </c>
      <c r="E1525" s="97" t="s">
        <v>144</v>
      </c>
      <c r="F152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25" s="4">
        <v>37816</v>
      </c>
      <c r="H1525" s="4">
        <v>37841</v>
      </c>
      <c r="I1525" s="80">
        <f>All_2[[#This Row],[Filled]]-All_2[[#This Row],[Vacant]]</f>
        <v>25</v>
      </c>
      <c r="J1525" t="s">
        <v>144</v>
      </c>
      <c r="N1525" s="4"/>
      <c r="O1525" s="4"/>
      <c r="P1525" s="80"/>
      <c r="Q1525" s="80"/>
      <c r="R1525" s="80"/>
      <c r="S1525" s="80" t="str">
        <f>IF(All_2[[#This Row],[M.O.Date]]&lt;&gt;"","no","Yes")</f>
        <v>no</v>
      </c>
      <c r="T1525" s="80" t="str">
        <f ca="1">IF(All_2[[#This Row],[Length.of.Stay]]&gt;364,"Yes","no")</f>
        <v>no</v>
      </c>
      <c r="U1525" s="4">
        <v>38168</v>
      </c>
      <c r="V1525" s="80">
        <f ca="1">_xlfn.IFS(All_2[[#This Row],[M.O.Date]] = FALSE,TODAY()-All_2[[#This Row],[Filled]],All_2[[#This Row],[Extant]] = "no",All_2[[#This Row],[M.O.Date]] - All_2[[#This Row],[Filled]])</f>
        <v>327</v>
      </c>
      <c r="W1525" t="s">
        <v>969</v>
      </c>
      <c r="X1525" s="6"/>
      <c r="Y1525" s="6">
        <v>1</v>
      </c>
      <c r="Z1525" s="6"/>
      <c r="AA1525" s="6">
        <v>1</v>
      </c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>
        <f t="shared" si="46"/>
        <v>2003</v>
      </c>
      <c r="AS1525" s="6">
        <f t="shared" si="47"/>
        <v>8</v>
      </c>
    </row>
    <row r="1526" spans="1:45">
      <c r="A1526" t="s">
        <v>1005</v>
      </c>
      <c r="B1526" t="s">
        <v>993</v>
      </c>
      <c r="C1526" s="1">
        <v>212</v>
      </c>
      <c r="E1526" s="97" t="s">
        <v>144</v>
      </c>
      <c r="F152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26" s="4">
        <v>37816</v>
      </c>
      <c r="H1526" s="4">
        <v>37841</v>
      </c>
      <c r="I1526" s="80">
        <f>All_2[[#This Row],[Filled]]-All_2[[#This Row],[Vacant]]</f>
        <v>25</v>
      </c>
      <c r="J1526" t="s">
        <v>144</v>
      </c>
      <c r="N1526" s="4"/>
      <c r="O1526" s="4"/>
      <c r="P1526" s="80"/>
      <c r="Q1526" s="80"/>
      <c r="R1526" s="80"/>
      <c r="S1526" s="80" t="str">
        <f>IF(All_2[[#This Row],[M.O.Date]]&lt;&gt;"","no","Yes")</f>
        <v>no</v>
      </c>
      <c r="T1526" s="80" t="str">
        <f ca="1">IF(All_2[[#This Row],[Length.of.Stay]]&gt;364,"Yes","no")</f>
        <v>no</v>
      </c>
      <c r="U1526" s="4">
        <v>37986</v>
      </c>
      <c r="V1526" s="80">
        <f ca="1">_xlfn.IFS(All_2[[#This Row],[M.O.Date]] = FALSE,TODAY()-All_2[[#This Row],[Filled]],All_2[[#This Row],[Extant]] = "no",All_2[[#This Row],[M.O.Date]] - All_2[[#This Row],[Filled]])</f>
        <v>145</v>
      </c>
      <c r="W1526" t="s">
        <v>969</v>
      </c>
      <c r="X1526" s="6"/>
      <c r="Y1526" s="6"/>
      <c r="Z1526" s="6"/>
      <c r="AA1526" s="6"/>
      <c r="AB1526" s="6"/>
      <c r="AC1526" s="6"/>
      <c r="AD1526" s="6">
        <v>1</v>
      </c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>
        <f t="shared" si="46"/>
        <v>2003</v>
      </c>
      <c r="AS1526" s="6">
        <f t="shared" si="47"/>
        <v>8</v>
      </c>
    </row>
    <row r="1527" spans="1:45">
      <c r="A1527" t="s">
        <v>1004</v>
      </c>
      <c r="B1527" t="s">
        <v>993</v>
      </c>
      <c r="C1527" s="1">
        <v>202</v>
      </c>
      <c r="E1527" s="97" t="s">
        <v>144</v>
      </c>
      <c r="F152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27" s="4">
        <v>37816</v>
      </c>
      <c r="H1527" s="4">
        <v>37831</v>
      </c>
      <c r="I1527" s="80">
        <f>All_2[[#This Row],[Filled]]-All_2[[#This Row],[Vacant]]</f>
        <v>15</v>
      </c>
      <c r="J1527" t="s">
        <v>144</v>
      </c>
      <c r="N1527" s="4"/>
      <c r="O1527" s="4"/>
      <c r="P1527" s="80"/>
      <c r="Q1527" s="80"/>
      <c r="R1527" s="80"/>
      <c r="S1527" s="80" t="str">
        <f>IF(All_2[[#This Row],[M.O.Date]]&lt;&gt;"","no","Yes")</f>
        <v>no</v>
      </c>
      <c r="T1527" s="80" t="str">
        <f ca="1">IF(All_2[[#This Row],[Length.of.Stay]]&gt;364,"Yes","no")</f>
        <v>no</v>
      </c>
      <c r="U1527" s="4">
        <v>37925</v>
      </c>
      <c r="V1527" s="80">
        <f ca="1">_xlfn.IFS(All_2[[#This Row],[M.O.Date]] = FALSE,TODAY()-All_2[[#This Row],[Filled]],All_2[[#This Row],[Extant]] = "no",All_2[[#This Row],[M.O.Date]] - All_2[[#This Row],[Filled]])</f>
        <v>94</v>
      </c>
      <c r="W1527" t="s">
        <v>1003</v>
      </c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>
        <f t="shared" si="46"/>
        <v>2003</v>
      </c>
      <c r="AS1527" s="6">
        <f t="shared" si="47"/>
        <v>7</v>
      </c>
    </row>
    <row r="1528" spans="1:45">
      <c r="A1528" t="s">
        <v>1002</v>
      </c>
      <c r="B1528" t="s">
        <v>993</v>
      </c>
      <c r="C1528" s="1">
        <v>207</v>
      </c>
      <c r="E1528" s="97" t="s">
        <v>144</v>
      </c>
      <c r="F152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28" s="4">
        <v>37816</v>
      </c>
      <c r="H1528" s="4">
        <v>37827</v>
      </c>
      <c r="I1528" s="80">
        <f>All_2[[#This Row],[Filled]]-All_2[[#This Row],[Vacant]]</f>
        <v>11</v>
      </c>
      <c r="J1528" t="s">
        <v>144</v>
      </c>
      <c r="M1528" s="89"/>
      <c r="N1528" s="4"/>
      <c r="O1528" s="4"/>
      <c r="P1528" s="80"/>
      <c r="Q1528" s="80"/>
      <c r="R1528" s="80"/>
      <c r="S1528" s="80" t="str">
        <f>IF(All_2[[#This Row],[M.O.Date]]&lt;&gt;"","no","Yes")</f>
        <v>no</v>
      </c>
      <c r="T1528" s="80" t="str">
        <f ca="1">IF(All_2[[#This Row],[Length.of.Stay]]&gt;364,"Yes","no")</f>
        <v>Yes</v>
      </c>
      <c r="U1528" s="4">
        <v>40939</v>
      </c>
      <c r="V1528" s="80">
        <f ca="1">_xlfn.IFS(All_2[[#This Row],[M.O.Date]] = FALSE,TODAY()-All_2[[#This Row],[Filled]],All_2[[#This Row],[Extant]] = "no",All_2[[#This Row],[M.O.Date]] - All_2[[#This Row],[Filled]])</f>
        <v>3112</v>
      </c>
      <c r="W1528" t="s">
        <v>980</v>
      </c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>
        <f t="shared" si="46"/>
        <v>2003</v>
      </c>
      <c r="AS1528" s="6">
        <f t="shared" si="47"/>
        <v>7</v>
      </c>
    </row>
    <row r="1529" spans="1:45">
      <c r="A1529" t="s">
        <v>1001</v>
      </c>
      <c r="B1529" t="s">
        <v>993</v>
      </c>
      <c r="C1529" s="1">
        <v>209</v>
      </c>
      <c r="E1529" s="97" t="s">
        <v>144</v>
      </c>
      <c r="F152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29" s="4">
        <v>37816</v>
      </c>
      <c r="H1529" s="4">
        <v>37825</v>
      </c>
      <c r="I1529" s="80">
        <f>All_2[[#This Row],[Filled]]-All_2[[#This Row],[Vacant]]</f>
        <v>9</v>
      </c>
      <c r="J1529" t="s">
        <v>144</v>
      </c>
      <c r="N1529" s="4"/>
      <c r="O1529" s="4"/>
      <c r="P1529" s="80"/>
      <c r="Q1529" s="80"/>
      <c r="R1529" s="80"/>
      <c r="S1529" s="80" t="str">
        <f>IF(All_2[[#This Row],[M.O.Date]]&lt;&gt;"","no","Yes")</f>
        <v>no</v>
      </c>
      <c r="T1529" s="80" t="str">
        <f ca="1">IF(All_2[[#This Row],[Length.of.Stay]]&gt;364,"Yes","no")</f>
        <v>Yes</v>
      </c>
      <c r="U1529" s="4">
        <v>39789</v>
      </c>
      <c r="V1529" s="80">
        <f ca="1">_xlfn.IFS(All_2[[#This Row],[M.O.Date]] = FALSE,TODAY()-All_2[[#This Row],[Filled]],All_2[[#This Row],[Extant]] = "no",All_2[[#This Row],[M.O.Date]] - All_2[[#This Row],[Filled]])</f>
        <v>1964</v>
      </c>
      <c r="W1529" t="s">
        <v>980</v>
      </c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>
        <f t="shared" si="46"/>
        <v>2003</v>
      </c>
      <c r="AS1529" s="6">
        <f t="shared" si="47"/>
        <v>7</v>
      </c>
    </row>
    <row r="1530" spans="1:45">
      <c r="A1530" t="s">
        <v>1000</v>
      </c>
      <c r="B1530" t="s">
        <v>993</v>
      </c>
      <c r="C1530" s="1">
        <v>204</v>
      </c>
      <c r="E1530" s="97" t="s">
        <v>144</v>
      </c>
      <c r="F153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30" s="4">
        <v>37816</v>
      </c>
      <c r="H1530" s="4">
        <v>37825</v>
      </c>
      <c r="I1530" s="80">
        <f>All_2[[#This Row],[Filled]]-All_2[[#This Row],[Vacant]]</f>
        <v>9</v>
      </c>
      <c r="J1530" t="s">
        <v>144</v>
      </c>
      <c r="N1530" s="4"/>
      <c r="O1530" s="4"/>
      <c r="P1530" s="80"/>
      <c r="Q1530" s="80"/>
      <c r="R1530" s="80"/>
      <c r="S1530" s="80" t="str">
        <f>IF(All_2[[#This Row],[M.O.Date]]&lt;&gt;"","no","Yes")</f>
        <v>no</v>
      </c>
      <c r="T1530" s="80" t="str">
        <f ca="1">IF(All_2[[#This Row],[Length.of.Stay]]&gt;364,"Yes","no")</f>
        <v>Yes</v>
      </c>
      <c r="U1530" s="4">
        <v>38383</v>
      </c>
      <c r="V1530" s="80">
        <f ca="1">_xlfn.IFS(All_2[[#This Row],[M.O.Date]] = FALSE,TODAY()-All_2[[#This Row],[Filled]],All_2[[#This Row],[Extant]] = "no",All_2[[#This Row],[M.O.Date]] - All_2[[#This Row],[Filled]])</f>
        <v>558</v>
      </c>
      <c r="W1530" t="s">
        <v>980</v>
      </c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>
        <f t="shared" si="46"/>
        <v>2003</v>
      </c>
      <c r="AS1530" s="6">
        <f t="shared" si="47"/>
        <v>7</v>
      </c>
    </row>
    <row r="1531" spans="1:45">
      <c r="A1531" t="s">
        <v>999</v>
      </c>
      <c r="B1531" t="s">
        <v>993</v>
      </c>
      <c r="C1531" s="1">
        <v>201</v>
      </c>
      <c r="E1531" s="97" t="s">
        <v>144</v>
      </c>
      <c r="F153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31" s="4">
        <v>37816</v>
      </c>
      <c r="H1531" s="4">
        <v>37825</v>
      </c>
      <c r="I1531" s="80">
        <f>All_2[[#This Row],[Filled]]-All_2[[#This Row],[Vacant]]</f>
        <v>9</v>
      </c>
      <c r="J1531" t="s">
        <v>144</v>
      </c>
      <c r="N1531" s="4"/>
      <c r="O1531" s="4"/>
      <c r="P1531" s="80"/>
      <c r="Q1531" s="80"/>
      <c r="R1531" s="80"/>
      <c r="S1531" s="80" t="str">
        <f>IF(All_2[[#This Row],[M.O.Date]]&lt;&gt;"","no","Yes")</f>
        <v>no</v>
      </c>
      <c r="T1531" s="80" t="str">
        <f ca="1">IF(All_2[[#This Row],[Length.of.Stay]]&gt;364,"Yes","no")</f>
        <v>no</v>
      </c>
      <c r="U1531" s="4">
        <v>37925</v>
      </c>
      <c r="V1531" s="80">
        <f ca="1">_xlfn.IFS(All_2[[#This Row],[M.O.Date]] = FALSE,TODAY()-All_2[[#This Row],[Filled]],All_2[[#This Row],[Extant]] = "no",All_2[[#This Row],[M.O.Date]] - All_2[[#This Row],[Filled]])</f>
        <v>100</v>
      </c>
      <c r="W1531" t="s">
        <v>969</v>
      </c>
      <c r="X1531" s="6"/>
      <c r="Y1531" s="6">
        <v>1</v>
      </c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>
        <f t="shared" si="46"/>
        <v>2003</v>
      </c>
      <c r="AS1531" s="6">
        <f t="shared" si="47"/>
        <v>7</v>
      </c>
    </row>
    <row r="1532" spans="1:45">
      <c r="A1532" t="s">
        <v>998</v>
      </c>
      <c r="B1532" t="s">
        <v>26</v>
      </c>
      <c r="C1532" s="1">
        <v>321</v>
      </c>
      <c r="E1532" s="97" t="s">
        <v>966</v>
      </c>
      <c r="F153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32" s="4">
        <v>37817</v>
      </c>
      <c r="I1532" s="80"/>
      <c r="J1532" t="s">
        <v>144</v>
      </c>
      <c r="P1532" s="80"/>
      <c r="Q1532" s="80"/>
      <c r="R1532" s="80"/>
      <c r="S1532" s="80" t="str">
        <f>IF(All_2[[#This Row],[M.O.Date]]&lt;&gt;"","no","Yes")</f>
        <v>no</v>
      </c>
      <c r="T1532" s="80" t="str">
        <f ca="1">IF(All_2[[#This Row],[Length.of.Stay]]&gt;364,"Yes","no")</f>
        <v>Yes</v>
      </c>
      <c r="U1532" s="4">
        <v>39051</v>
      </c>
      <c r="V1532" s="80">
        <f ca="1">_xlfn.IFS(All_2[[#This Row],[M.O.Date]] = FALSE,TODAY()-All_2[[#This Row],[Filled]],All_2[[#This Row],[Extant]] = "no",All_2[[#This Row],[M.O.Date]] - All_2[[#This Row],[Filled]])</f>
        <v>1234</v>
      </c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>
        <f t="shared" si="46"/>
        <v>2003</v>
      </c>
      <c r="AS1532" s="6">
        <f t="shared" si="47"/>
        <v>7</v>
      </c>
    </row>
    <row r="1533" spans="1:45">
      <c r="A1533" t="s">
        <v>997</v>
      </c>
      <c r="B1533" t="s">
        <v>993</v>
      </c>
      <c r="C1533" s="1">
        <v>205</v>
      </c>
      <c r="E1533" s="97" t="s">
        <v>144</v>
      </c>
      <c r="F153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33" s="4">
        <v>37816</v>
      </c>
      <c r="H1533" s="4">
        <v>37816</v>
      </c>
      <c r="I1533" s="80">
        <f>All_2[[#This Row],[Filled]]-All_2[[#This Row],[Vacant]]</f>
        <v>0</v>
      </c>
      <c r="J1533" t="s">
        <v>144</v>
      </c>
      <c r="N1533" s="4"/>
      <c r="O1533" s="4"/>
      <c r="P1533" s="80"/>
      <c r="Q1533" s="80"/>
      <c r="R1533" s="80"/>
      <c r="S1533" s="80" t="str">
        <f>IF(All_2[[#This Row],[M.O.Date]]&lt;&gt;"","no","Yes")</f>
        <v>no</v>
      </c>
      <c r="T1533" s="80" t="str">
        <f ca="1">IF(All_2[[#This Row],[Length.of.Stay]]&gt;364,"Yes","no")</f>
        <v>Yes</v>
      </c>
      <c r="U1533" s="4">
        <v>38352</v>
      </c>
      <c r="V1533" s="80">
        <f ca="1">_xlfn.IFS(All_2[[#This Row],[M.O.Date]] = FALSE,TODAY()-All_2[[#This Row],[Filled]],All_2[[#This Row],[Extant]] = "no",All_2[[#This Row],[M.O.Date]] - All_2[[#This Row],[Filled]])</f>
        <v>536</v>
      </c>
      <c r="W1533" t="s">
        <v>980</v>
      </c>
      <c r="X1533" s="6"/>
      <c r="Y1533" s="6"/>
      <c r="Z1533" s="6"/>
      <c r="AA1533" s="6"/>
      <c r="AB1533" s="6"/>
      <c r="AC1533" s="6"/>
      <c r="AD1533" s="6"/>
      <c r="AE1533" s="6">
        <v>1</v>
      </c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>
        <f t="shared" si="46"/>
        <v>2003</v>
      </c>
      <c r="AS1533" s="6">
        <f t="shared" si="47"/>
        <v>7</v>
      </c>
    </row>
    <row r="1534" spans="1:45">
      <c r="A1534" t="s">
        <v>996</v>
      </c>
      <c r="B1534" t="s">
        <v>993</v>
      </c>
      <c r="C1534" s="1">
        <v>208</v>
      </c>
      <c r="E1534" s="97" t="s">
        <v>144</v>
      </c>
      <c r="F153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34" s="4">
        <v>37816</v>
      </c>
      <c r="H1534" s="4">
        <v>37816</v>
      </c>
      <c r="I1534" s="80">
        <f>All_2[[#This Row],[Filled]]-All_2[[#This Row],[Vacant]]</f>
        <v>0</v>
      </c>
      <c r="J1534" t="s">
        <v>144</v>
      </c>
      <c r="M1534" s="89"/>
      <c r="N1534" s="4"/>
      <c r="O1534" s="4"/>
      <c r="P1534" s="80"/>
      <c r="Q1534" s="80"/>
      <c r="R1534" s="80"/>
      <c r="S1534" s="80" t="str">
        <f>IF(All_2[[#This Row],[M.O.Date]]&lt;&gt;"","no","Yes")</f>
        <v>no</v>
      </c>
      <c r="T1534" s="80" t="str">
        <f ca="1">IF(All_2[[#This Row],[Length.of.Stay]]&gt;364,"Yes","no")</f>
        <v>no</v>
      </c>
      <c r="U1534" s="4">
        <v>38168</v>
      </c>
      <c r="V1534" s="80">
        <f ca="1">_xlfn.IFS(All_2[[#This Row],[M.O.Date]] = FALSE,TODAY()-All_2[[#This Row],[Filled]],All_2[[#This Row],[Extant]] = "no",All_2[[#This Row],[M.O.Date]] - All_2[[#This Row],[Filled]])</f>
        <v>352</v>
      </c>
      <c r="W1534" t="s">
        <v>969</v>
      </c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>
        <f t="shared" si="46"/>
        <v>2003</v>
      </c>
      <c r="AS1534" s="6">
        <f t="shared" si="47"/>
        <v>7</v>
      </c>
    </row>
    <row r="1535" spans="1:45">
      <c r="A1535" t="s">
        <v>995</v>
      </c>
      <c r="B1535" t="s">
        <v>993</v>
      </c>
      <c r="C1535" s="1">
        <v>211</v>
      </c>
      <c r="E1535" s="97" t="s">
        <v>144</v>
      </c>
      <c r="F153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35" s="4">
        <v>37816</v>
      </c>
      <c r="H1535" s="4">
        <v>37816</v>
      </c>
      <c r="I1535" s="80">
        <f>All_2[[#This Row],[Filled]]-All_2[[#This Row],[Vacant]]</f>
        <v>0</v>
      </c>
      <c r="J1535" t="s">
        <v>144</v>
      </c>
      <c r="M1535" s="89"/>
      <c r="N1535" s="4"/>
      <c r="O1535" s="4"/>
      <c r="P1535" s="80"/>
      <c r="Q1535" s="80"/>
      <c r="R1535" s="80"/>
      <c r="S1535" s="80" t="str">
        <f>IF(All_2[[#This Row],[M.O.Date]]&lt;&gt;"","no","Yes")</f>
        <v>no</v>
      </c>
      <c r="T1535" s="80" t="str">
        <f ca="1">IF(All_2[[#This Row],[Length.of.Stay]]&gt;364,"Yes","no")</f>
        <v>no</v>
      </c>
      <c r="U1535" s="4">
        <v>38017</v>
      </c>
      <c r="V1535" s="80">
        <f ca="1">_xlfn.IFS(All_2[[#This Row],[M.O.Date]] = FALSE,TODAY()-All_2[[#This Row],[Filled]],All_2[[#This Row],[Extant]] = "no",All_2[[#This Row],[M.O.Date]] - All_2[[#This Row],[Filled]])</f>
        <v>201</v>
      </c>
      <c r="W1535" t="s">
        <v>980</v>
      </c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>
        <f t="shared" si="46"/>
        <v>2003</v>
      </c>
      <c r="AS1535" s="6">
        <f t="shared" si="47"/>
        <v>7</v>
      </c>
    </row>
    <row r="1536" spans="1:45">
      <c r="A1536" t="s">
        <v>994</v>
      </c>
      <c r="B1536" t="s">
        <v>993</v>
      </c>
      <c r="C1536" s="1">
        <v>210</v>
      </c>
      <c r="E1536" s="97" t="s">
        <v>144</v>
      </c>
      <c r="F153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Youth</v>
      </c>
      <c r="G1536" s="4">
        <v>37816</v>
      </c>
      <c r="H1536" s="4">
        <v>37816</v>
      </c>
      <c r="I1536" s="80">
        <f>All_2[[#This Row],[Filled]]-All_2[[#This Row],[Vacant]]</f>
        <v>0</v>
      </c>
      <c r="J1536" t="s">
        <v>144</v>
      </c>
      <c r="N1536" s="4"/>
      <c r="O1536" s="4"/>
      <c r="P1536" s="80"/>
      <c r="Q1536" s="80"/>
      <c r="R1536" s="80"/>
      <c r="S1536" s="80" t="str">
        <f>IF(All_2[[#This Row],[M.O.Date]]&lt;&gt;"","no","Yes")</f>
        <v>Yes</v>
      </c>
      <c r="T1536" s="80" t="str">
        <f ca="1">IF(All_2[[#This Row],[Length.of.Stay]]&gt;364,"Yes","no")</f>
        <v>Yes</v>
      </c>
      <c r="U1536" s="4"/>
      <c r="V1536" s="80">
        <f ca="1">_xlfn.IFS(All_2[[#This Row],[M.O.Date]] = FALSE,TODAY()-All_2[[#This Row],[Filled]],All_2[[#This Row],[Extant]] = "no",All_2[[#This Row],[M.O.Date]] - All_2[[#This Row],[Filled]])</f>
        <v>6045</v>
      </c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>
        <v>1</v>
      </c>
      <c r="AI1536" s="6"/>
      <c r="AJ1536" s="6"/>
      <c r="AK1536" s="6"/>
      <c r="AL1536" s="6"/>
      <c r="AM1536" s="6"/>
      <c r="AN1536" s="6"/>
      <c r="AO1536" s="6">
        <v>1</v>
      </c>
      <c r="AP1536" s="6"/>
      <c r="AQ1536" s="6"/>
      <c r="AR1536" s="6">
        <f t="shared" si="46"/>
        <v>2003</v>
      </c>
      <c r="AS1536" s="6">
        <f t="shared" si="47"/>
        <v>7</v>
      </c>
    </row>
    <row r="1537" spans="1:45">
      <c r="A1537" t="s">
        <v>992</v>
      </c>
      <c r="B1537" t="s">
        <v>26</v>
      </c>
      <c r="C1537" s="1">
        <v>310</v>
      </c>
      <c r="E1537" s="97" t="s">
        <v>966</v>
      </c>
      <c r="F153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37" s="4">
        <v>37747</v>
      </c>
      <c r="I1537" s="80"/>
      <c r="J1537" t="s">
        <v>144</v>
      </c>
      <c r="P1537" s="80"/>
      <c r="Q1537" s="80"/>
      <c r="R1537" s="80"/>
      <c r="S1537" s="80" t="str">
        <f>IF(All_2[[#This Row],[M.O.Date]]&lt;&gt;"","no","Yes")</f>
        <v>no</v>
      </c>
      <c r="T1537" s="80" t="str">
        <f ca="1">IF(All_2[[#This Row],[Length.of.Stay]]&gt;364,"Yes","no")</f>
        <v>Yes</v>
      </c>
      <c r="U1537" s="4">
        <v>39156</v>
      </c>
      <c r="V1537" s="80">
        <f ca="1">_xlfn.IFS(All_2[[#This Row],[M.O.Date]] = FALSE,TODAY()-All_2[[#This Row],[Filled]],All_2[[#This Row],[Extant]] = "no",All_2[[#This Row],[M.O.Date]] - All_2[[#This Row],[Filled]])</f>
        <v>1409</v>
      </c>
      <c r="W1537" t="s">
        <v>53</v>
      </c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>
        <f t="shared" si="46"/>
        <v>2003</v>
      </c>
      <c r="AS1537" s="6">
        <f t="shared" si="47"/>
        <v>5</v>
      </c>
    </row>
    <row r="1538" spans="1:45">
      <c r="A1538" t="s">
        <v>991</v>
      </c>
      <c r="B1538" t="s">
        <v>26</v>
      </c>
      <c r="C1538" s="1">
        <v>115</v>
      </c>
      <c r="E1538" s="97" t="s">
        <v>966</v>
      </c>
      <c r="F153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38" s="4">
        <v>37742</v>
      </c>
      <c r="I1538" s="80"/>
      <c r="J1538" t="s">
        <v>144</v>
      </c>
      <c r="P1538" s="80"/>
      <c r="Q1538" s="80"/>
      <c r="R1538" s="80"/>
      <c r="S1538" s="80" t="str">
        <f>IF(All_2[[#This Row],[M.O.Date]]&lt;&gt;"","no","Yes")</f>
        <v>no</v>
      </c>
      <c r="T1538" s="80" t="str">
        <f ca="1">IF(All_2[[#This Row],[Length.of.Stay]]&gt;364,"Yes","no")</f>
        <v>Yes</v>
      </c>
      <c r="U1538" s="4">
        <v>40298</v>
      </c>
      <c r="V1538" s="80">
        <f ca="1">_xlfn.IFS(All_2[[#This Row],[M.O.Date]] = FALSE,TODAY()-All_2[[#This Row],[Filled]],All_2[[#This Row],[Extant]] = "no",All_2[[#This Row],[M.O.Date]] - All_2[[#This Row],[Filled]])</f>
        <v>2556</v>
      </c>
      <c r="W1538" t="s">
        <v>969</v>
      </c>
      <c r="X1538" s="6"/>
      <c r="Y1538" s="6"/>
      <c r="Z1538" s="6"/>
      <c r="AA1538" s="6"/>
      <c r="AB1538" s="6"/>
      <c r="AC1538" s="6"/>
      <c r="AD1538" s="6"/>
      <c r="AE1538" s="6">
        <v>1</v>
      </c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>
        <f t="shared" ref="AR1538:AR1574" si="48">YEAR(H1538)</f>
        <v>2003</v>
      </c>
      <c r="AS1538" s="6">
        <f t="shared" ref="AS1538:AS1574" si="49">MONTH(H1538)</f>
        <v>5</v>
      </c>
    </row>
    <row r="1539" spans="1:45">
      <c r="A1539" t="s">
        <v>990</v>
      </c>
      <c r="B1539" t="s">
        <v>821</v>
      </c>
      <c r="C1539" s="1">
        <v>1489</v>
      </c>
      <c r="E1539" s="97" t="s">
        <v>833</v>
      </c>
      <c r="F153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39" s="4"/>
      <c r="H1539" s="4">
        <v>37740</v>
      </c>
      <c r="I1539" s="80"/>
      <c r="N1539" s="4"/>
      <c r="O1539" s="4"/>
      <c r="P1539" s="80"/>
      <c r="Q1539" s="80"/>
      <c r="R1539" s="80"/>
      <c r="S1539" s="80" t="str">
        <f>IF(All_2[[#This Row],[M.O.Date]]&lt;&gt;"","no","Yes")</f>
        <v>no</v>
      </c>
      <c r="T1539" s="80" t="str">
        <f ca="1">IF(All_2[[#This Row],[Length.of.Stay]]&gt;364,"Yes","no")</f>
        <v>Yes</v>
      </c>
      <c r="U1539" s="4">
        <v>41029</v>
      </c>
      <c r="V1539" s="80">
        <f ca="1">_xlfn.IFS(All_2[[#This Row],[M.O.Date]] = FALSE,TODAY()-All_2[[#This Row],[Filled]],All_2[[#This Row],[Extant]] = "no",All_2[[#This Row],[M.O.Date]] - All_2[[#This Row],[Filled]])</f>
        <v>3289</v>
      </c>
      <c r="W1539" t="s">
        <v>980</v>
      </c>
      <c r="X1539" s="6"/>
      <c r="Y1539" s="6"/>
      <c r="Z1539" s="6"/>
      <c r="AA1539" s="6"/>
      <c r="AB1539" s="6"/>
      <c r="AC1539" s="6"/>
      <c r="AD1539" s="6"/>
      <c r="AE1539" s="6"/>
      <c r="AF1539" s="6">
        <v>1</v>
      </c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>
        <f t="shared" si="48"/>
        <v>2003</v>
      </c>
      <c r="AS1539" s="6">
        <f t="shared" si="49"/>
        <v>4</v>
      </c>
    </row>
    <row r="1540" spans="1:45">
      <c r="A1540" t="s">
        <v>989</v>
      </c>
      <c r="B1540" t="s">
        <v>832</v>
      </c>
      <c r="C1540" s="1" t="s">
        <v>932</v>
      </c>
      <c r="E1540" s="97" t="s">
        <v>718</v>
      </c>
      <c r="F154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0" s="4">
        <v>37711</v>
      </c>
      <c r="H1540" s="4">
        <v>37732</v>
      </c>
      <c r="I1540" s="80">
        <f>All_2[[#This Row],[Filled]]-All_2[[#This Row],[Vacant]]</f>
        <v>21</v>
      </c>
      <c r="N1540" s="4"/>
      <c r="O1540" s="4"/>
      <c r="P1540" s="80"/>
      <c r="Q1540" s="80"/>
      <c r="R1540" s="80"/>
      <c r="S1540" s="80" t="str">
        <f>IF(All_2[[#This Row],[M.O.Date]]&lt;&gt;"","no","Yes")</f>
        <v>no</v>
      </c>
      <c r="T1540" s="80" t="str">
        <f ca="1">IF(All_2[[#This Row],[Length.of.Stay]]&gt;364,"Yes","no")</f>
        <v>no</v>
      </c>
      <c r="U1540" s="4">
        <v>37925</v>
      </c>
      <c r="V1540" s="80">
        <f ca="1">_xlfn.IFS(All_2[[#This Row],[M.O.Date]] = FALSE,TODAY()-All_2[[#This Row],[Filled]],All_2[[#This Row],[Extant]] = "no",All_2[[#This Row],[M.O.Date]] - All_2[[#This Row],[Filled]])</f>
        <v>193</v>
      </c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>
        <f t="shared" si="48"/>
        <v>2003</v>
      </c>
      <c r="AS1540" s="6">
        <f t="shared" si="49"/>
        <v>4</v>
      </c>
    </row>
    <row r="1541" spans="1:45">
      <c r="A1541" t="s">
        <v>988</v>
      </c>
      <c r="B1541" t="s">
        <v>832</v>
      </c>
      <c r="C1541" s="1" t="s">
        <v>965</v>
      </c>
      <c r="E1541" s="97" t="s">
        <v>833</v>
      </c>
      <c r="F154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1" s="4">
        <v>37711</v>
      </c>
      <c r="H1541" s="4">
        <v>37729</v>
      </c>
      <c r="I1541" s="80">
        <f>All_2[[#This Row],[Filled]]-All_2[[#This Row],[Vacant]]</f>
        <v>18</v>
      </c>
      <c r="N1541" s="4"/>
      <c r="O1541" s="4"/>
      <c r="P1541" s="80"/>
      <c r="Q1541" s="80"/>
      <c r="R1541" s="80"/>
      <c r="S1541" s="80" t="str">
        <f>IF(All_2[[#This Row],[M.O.Date]]&lt;&gt;"","no","Yes")</f>
        <v>no</v>
      </c>
      <c r="T1541" s="80" t="str">
        <f ca="1">IF(All_2[[#This Row],[Length.of.Stay]]&gt;364,"Yes","no")</f>
        <v>Yes</v>
      </c>
      <c r="U1541" s="4">
        <v>38107</v>
      </c>
      <c r="V1541" s="80">
        <f ca="1">_xlfn.IFS(All_2[[#This Row],[M.O.Date]] = FALSE,TODAY()-All_2[[#This Row],[Filled]],All_2[[#This Row],[Extant]] = "no",All_2[[#This Row],[M.O.Date]] - All_2[[#This Row],[Filled]])</f>
        <v>378</v>
      </c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>
        <f t="shared" si="48"/>
        <v>2003</v>
      </c>
      <c r="AS1541" s="6">
        <f t="shared" si="49"/>
        <v>4</v>
      </c>
    </row>
    <row r="1542" spans="1:45">
      <c r="A1542" t="s">
        <v>987</v>
      </c>
      <c r="B1542" t="s">
        <v>832</v>
      </c>
      <c r="C1542" s="1" t="s">
        <v>986</v>
      </c>
      <c r="E1542" s="97" t="s">
        <v>718</v>
      </c>
      <c r="F154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2" s="4"/>
      <c r="H1542" s="4">
        <v>37722</v>
      </c>
      <c r="I1542" s="80"/>
      <c r="N1542" s="4"/>
      <c r="O1542" s="4"/>
      <c r="P1542" s="80"/>
      <c r="Q1542" s="80"/>
      <c r="R1542" s="80"/>
      <c r="S1542" s="80" t="str">
        <f>IF(All_2[[#This Row],[M.O.Date]]&lt;&gt;"","no","Yes")</f>
        <v>no</v>
      </c>
      <c r="T1542" s="80" t="str">
        <f ca="1">IF(All_2[[#This Row],[Length.of.Stay]]&gt;364,"Yes","no")</f>
        <v>Yes</v>
      </c>
      <c r="U1542" s="4">
        <v>38837</v>
      </c>
      <c r="V1542" s="80">
        <f ca="1">_xlfn.IFS(All_2[[#This Row],[M.O.Date]] = FALSE,TODAY()-All_2[[#This Row],[Filled]],All_2[[#This Row],[Extant]] = "no",All_2[[#This Row],[M.O.Date]] - All_2[[#This Row],[Filled]])</f>
        <v>1115</v>
      </c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>
        <f t="shared" si="48"/>
        <v>2003</v>
      </c>
      <c r="AS1542" s="6">
        <f t="shared" si="49"/>
        <v>4</v>
      </c>
    </row>
    <row r="1543" spans="1:45">
      <c r="A1543" t="s">
        <v>985</v>
      </c>
      <c r="B1543" t="s">
        <v>821</v>
      </c>
      <c r="C1543" s="1">
        <v>1485</v>
      </c>
      <c r="E1543" s="97" t="s">
        <v>946</v>
      </c>
      <c r="F154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3" s="4"/>
      <c r="H1543" s="4">
        <v>37712</v>
      </c>
      <c r="I1543" s="80"/>
      <c r="N1543" s="4"/>
      <c r="O1543" s="4"/>
      <c r="P1543" s="80"/>
      <c r="Q1543" s="80"/>
      <c r="R1543" s="80"/>
      <c r="S1543" s="80" t="str">
        <f>IF(All_2[[#This Row],[M.O.Date]]&lt;&gt;"","no","Yes")</f>
        <v>no</v>
      </c>
      <c r="T1543" s="80" t="str">
        <f ca="1">IF(All_2[[#This Row],[Length.of.Stay]]&gt;364,"Yes","no")</f>
        <v>Yes</v>
      </c>
      <c r="U1543" s="4">
        <v>41973</v>
      </c>
      <c r="V1543" s="80">
        <f ca="1">_xlfn.IFS(All_2[[#This Row],[M.O.Date]] = FALSE,TODAY()-All_2[[#This Row],[Filled]],All_2[[#This Row],[Extant]] = "no",All_2[[#This Row],[M.O.Date]] - All_2[[#This Row],[Filled]])</f>
        <v>4261</v>
      </c>
      <c r="W1543" t="s">
        <v>969</v>
      </c>
      <c r="X1543" s="6"/>
      <c r="Y1543" s="6"/>
      <c r="Z1543" s="6"/>
      <c r="AA1543" s="6"/>
      <c r="AB1543" s="6"/>
      <c r="AC1543" s="6"/>
      <c r="AD1543" s="6"/>
      <c r="AE1543" s="6">
        <v>1</v>
      </c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>
        <f t="shared" si="48"/>
        <v>2003</v>
      </c>
      <c r="AS1543" s="6">
        <f t="shared" si="49"/>
        <v>4</v>
      </c>
    </row>
    <row r="1544" spans="1:45">
      <c r="A1544" t="s">
        <v>984</v>
      </c>
      <c r="B1544" t="s">
        <v>832</v>
      </c>
      <c r="C1544" s="1" t="s">
        <v>983</v>
      </c>
      <c r="E1544" s="97" t="s">
        <v>833</v>
      </c>
      <c r="F154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4" s="4"/>
      <c r="H1544" s="4">
        <v>37712</v>
      </c>
      <c r="I1544" s="80"/>
      <c r="N1544" s="4"/>
      <c r="O1544" s="4"/>
      <c r="P1544" s="80"/>
      <c r="Q1544" s="80"/>
      <c r="R1544" s="80"/>
      <c r="S1544" s="80" t="str">
        <f>IF(All_2[[#This Row],[M.O.Date]]&lt;&gt;"","no","Yes")</f>
        <v>no</v>
      </c>
      <c r="T1544" s="80" t="str">
        <f ca="1">IF(All_2[[#This Row],[Length.of.Stay]]&gt;364,"Yes","no")</f>
        <v>Yes</v>
      </c>
      <c r="U1544" s="4">
        <v>38107</v>
      </c>
      <c r="V1544" s="80">
        <f ca="1">_xlfn.IFS(All_2[[#This Row],[M.O.Date]] = FALSE,TODAY()-All_2[[#This Row],[Filled]],All_2[[#This Row],[Extant]] = "no",All_2[[#This Row],[M.O.Date]] - All_2[[#This Row],[Filled]])</f>
        <v>395</v>
      </c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>
        <f t="shared" si="48"/>
        <v>2003</v>
      </c>
      <c r="AS1544" s="6">
        <f t="shared" si="49"/>
        <v>4</v>
      </c>
    </row>
    <row r="1545" spans="1:45">
      <c r="A1545" t="s">
        <v>982</v>
      </c>
      <c r="B1545" t="s">
        <v>821</v>
      </c>
      <c r="C1545" s="1">
        <v>1513</v>
      </c>
      <c r="E1545" s="97" t="s">
        <v>718</v>
      </c>
      <c r="F154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5" s="4"/>
      <c r="H1545" s="4">
        <v>37708</v>
      </c>
      <c r="I1545" s="80"/>
      <c r="K1545" s="89"/>
      <c r="L1545" s="89"/>
      <c r="N1545" s="4"/>
      <c r="O1545" s="4"/>
      <c r="P1545" s="80"/>
      <c r="Q1545" s="80"/>
      <c r="R1545" s="80"/>
      <c r="S1545" s="80" t="str">
        <f>IF(All_2[[#This Row],[M.O.Date]]&lt;&gt;"","no","Yes")</f>
        <v>no</v>
      </c>
      <c r="T1545" s="80" t="str">
        <f ca="1">IF(All_2[[#This Row],[Length.of.Stay]]&gt;364,"Yes","no")</f>
        <v>Yes</v>
      </c>
      <c r="U1545" s="4">
        <v>42308</v>
      </c>
      <c r="V1545" s="80">
        <f ca="1">_xlfn.IFS(All_2[[#This Row],[M.O.Date]] = FALSE,TODAY()-All_2[[#This Row],[Filled]],All_2[[#This Row],[Extant]] = "no",All_2[[#This Row],[M.O.Date]] - All_2[[#This Row],[Filled]])</f>
        <v>4600</v>
      </c>
      <c r="W1545" t="s">
        <v>969</v>
      </c>
      <c r="X1545" s="6"/>
      <c r="Y1545" s="6"/>
      <c r="Z1545" s="6"/>
      <c r="AA1545" s="6"/>
      <c r="AB1545" s="6"/>
      <c r="AC1545" s="6"/>
      <c r="AD1545" s="6"/>
      <c r="AE1545" s="6">
        <v>1</v>
      </c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>
        <f t="shared" si="48"/>
        <v>2003</v>
      </c>
      <c r="AS1545" s="6">
        <f t="shared" si="49"/>
        <v>3</v>
      </c>
    </row>
    <row r="1546" spans="1:45">
      <c r="A1546" t="s">
        <v>981</v>
      </c>
      <c r="B1546" t="s">
        <v>26</v>
      </c>
      <c r="C1546" s="1">
        <v>314</v>
      </c>
      <c r="E1546" s="97" t="s">
        <v>966</v>
      </c>
      <c r="F154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46" s="4">
        <v>37683</v>
      </c>
      <c r="I1546" s="80"/>
      <c r="J1546" t="s">
        <v>144</v>
      </c>
      <c r="P1546" s="80"/>
      <c r="Q1546" s="80"/>
      <c r="R1546" s="80"/>
      <c r="S1546" s="80" t="str">
        <f>IF(All_2[[#This Row],[M.O.Date]]&lt;&gt;"","no","Yes")</f>
        <v>no</v>
      </c>
      <c r="T1546" s="80" t="str">
        <f ca="1">IF(All_2[[#This Row],[Length.of.Stay]]&gt;364,"Yes","no")</f>
        <v>Yes</v>
      </c>
      <c r="U1546" s="4">
        <v>40512</v>
      </c>
      <c r="V1546" s="80">
        <f ca="1">_xlfn.IFS(All_2[[#This Row],[M.O.Date]] = FALSE,TODAY()-All_2[[#This Row],[Filled]],All_2[[#This Row],[Extant]] = "no",All_2[[#This Row],[M.O.Date]] - All_2[[#This Row],[Filled]])</f>
        <v>2829</v>
      </c>
      <c r="W1546" t="s">
        <v>980</v>
      </c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>
        <f t="shared" si="48"/>
        <v>2003</v>
      </c>
      <c r="AS1546" s="6">
        <f t="shared" si="49"/>
        <v>3</v>
      </c>
    </row>
    <row r="1547" spans="1:45">
      <c r="A1547" t="s">
        <v>979</v>
      </c>
      <c r="B1547" t="s">
        <v>832</v>
      </c>
      <c r="C1547" s="1" t="s">
        <v>978</v>
      </c>
      <c r="E1547" s="97" t="s">
        <v>946</v>
      </c>
      <c r="F154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7" s="4"/>
      <c r="H1547" s="4">
        <v>37673</v>
      </c>
      <c r="I1547" s="80"/>
      <c r="N1547" s="4"/>
      <c r="O1547" s="4"/>
      <c r="P1547" s="80"/>
      <c r="Q1547" s="80"/>
      <c r="R1547" s="80"/>
      <c r="S1547" s="80" t="str">
        <f>IF(All_2[[#This Row],[M.O.Date]]&lt;&gt;"","no","Yes")</f>
        <v>no</v>
      </c>
      <c r="T1547" s="80" t="str">
        <f ca="1">IF(All_2[[#This Row],[Length.of.Stay]]&gt;364,"Yes","no")</f>
        <v>Yes</v>
      </c>
      <c r="U1547" s="4">
        <v>39268</v>
      </c>
      <c r="V1547" s="80">
        <f ca="1">_xlfn.IFS(All_2[[#This Row],[M.O.Date]] = FALSE,TODAY()-All_2[[#This Row],[Filled]],All_2[[#This Row],[Extant]] = "no",All_2[[#This Row],[M.O.Date]] - All_2[[#This Row],[Filled]])</f>
        <v>1595</v>
      </c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>
        <f t="shared" si="48"/>
        <v>2003</v>
      </c>
      <c r="AS1547" s="6">
        <f t="shared" si="49"/>
        <v>2</v>
      </c>
    </row>
    <row r="1548" spans="1:45">
      <c r="A1548" t="s">
        <v>977</v>
      </c>
      <c r="B1548" t="s">
        <v>832</v>
      </c>
      <c r="C1548" s="1" t="s">
        <v>976</v>
      </c>
      <c r="E1548" s="97" t="s">
        <v>946</v>
      </c>
      <c r="F154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8" s="4"/>
      <c r="H1548" s="4">
        <v>37610</v>
      </c>
      <c r="I1548" s="80"/>
      <c r="M1548" s="89"/>
      <c r="N1548" s="4"/>
      <c r="O1548" s="4"/>
      <c r="P1548" s="80"/>
      <c r="Q1548" s="80"/>
      <c r="R1548" s="80"/>
      <c r="S1548" s="80" t="str">
        <f>IF(All_2[[#This Row],[M.O.Date]]&lt;&gt;"","no","Yes")</f>
        <v>no</v>
      </c>
      <c r="T1548" s="80" t="str">
        <f ca="1">IF(All_2[[#This Row],[Length.of.Stay]]&gt;364,"Yes","no")</f>
        <v>Yes</v>
      </c>
      <c r="U1548" s="4">
        <v>38776</v>
      </c>
      <c r="V1548" s="80">
        <f ca="1">_xlfn.IFS(All_2[[#This Row],[M.O.Date]] = FALSE,TODAY()-All_2[[#This Row],[Filled]],All_2[[#This Row],[Extant]] = "no",All_2[[#This Row],[M.O.Date]] - All_2[[#This Row],[Filled]])</f>
        <v>1166</v>
      </c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>
        <f t="shared" si="48"/>
        <v>2002</v>
      </c>
      <c r="AS1548" s="6">
        <f t="shared" si="49"/>
        <v>12</v>
      </c>
    </row>
    <row r="1549" spans="1:45">
      <c r="A1549" t="s">
        <v>975</v>
      </c>
      <c r="B1549" t="s">
        <v>832</v>
      </c>
      <c r="C1549" s="1" t="s">
        <v>831</v>
      </c>
      <c r="E1549" s="97" t="s">
        <v>833</v>
      </c>
      <c r="F154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49" s="4"/>
      <c r="H1549" s="4">
        <v>37607</v>
      </c>
      <c r="I1549" s="80"/>
      <c r="N1549" s="4"/>
      <c r="O1549" s="4"/>
      <c r="P1549" s="80"/>
      <c r="Q1549" s="80"/>
      <c r="R1549" s="80"/>
      <c r="S1549" s="80" t="str">
        <f>IF(All_2[[#This Row],[M.O.Date]]&lt;&gt;"","no","Yes")</f>
        <v>no</v>
      </c>
      <c r="T1549" s="80" t="str">
        <f ca="1">IF(All_2[[#This Row],[Length.of.Stay]]&gt;364,"Yes","no")</f>
        <v>Yes</v>
      </c>
      <c r="U1549" s="4">
        <v>38107</v>
      </c>
      <c r="V1549" s="80">
        <f ca="1">_xlfn.IFS(All_2[[#This Row],[M.O.Date]] = FALSE,TODAY()-All_2[[#This Row],[Filled]],All_2[[#This Row],[Extant]] = "no",All_2[[#This Row],[M.O.Date]] - All_2[[#This Row],[Filled]])</f>
        <v>500</v>
      </c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>
        <f t="shared" si="48"/>
        <v>2002</v>
      </c>
      <c r="AS1549" s="6">
        <f t="shared" si="49"/>
        <v>12</v>
      </c>
    </row>
    <row r="1550" spans="1:45">
      <c r="A1550" t="s">
        <v>974</v>
      </c>
      <c r="B1550" t="s">
        <v>26</v>
      </c>
      <c r="C1550" s="1">
        <v>104</v>
      </c>
      <c r="E1550" s="97" t="s">
        <v>966</v>
      </c>
      <c r="F155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50" s="4">
        <v>37581</v>
      </c>
      <c r="I1550" s="80"/>
      <c r="J1550" t="s">
        <v>144</v>
      </c>
      <c r="P1550" s="80"/>
      <c r="Q1550" s="80"/>
      <c r="R1550" s="80"/>
      <c r="S1550" s="80" t="str">
        <f>IF(All_2[[#This Row],[M.O.Date]]&lt;&gt;"","no","Yes")</f>
        <v>no</v>
      </c>
      <c r="T1550" s="80" t="str">
        <f ca="1">IF(All_2[[#This Row],[Length.of.Stay]]&gt;364,"Yes","no")</f>
        <v>Yes</v>
      </c>
      <c r="U1550" s="4">
        <v>39233</v>
      </c>
      <c r="V1550" s="80">
        <f ca="1">_xlfn.IFS(All_2[[#This Row],[M.O.Date]] = FALSE,TODAY()-All_2[[#This Row],[Filled]],All_2[[#This Row],[Extant]] = "no",All_2[[#This Row],[M.O.Date]] - All_2[[#This Row],[Filled]])</f>
        <v>1652</v>
      </c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>
        <f t="shared" si="48"/>
        <v>2002</v>
      </c>
      <c r="AS1550" s="6">
        <f t="shared" si="49"/>
        <v>11</v>
      </c>
    </row>
    <row r="1551" spans="1:45">
      <c r="A1551" t="s">
        <v>973</v>
      </c>
      <c r="B1551" t="s">
        <v>26</v>
      </c>
      <c r="C1551" s="1">
        <v>306</v>
      </c>
      <c r="E1551" s="97" t="s">
        <v>966</v>
      </c>
      <c r="F155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51" s="4">
        <v>37564</v>
      </c>
      <c r="I1551" s="80"/>
      <c r="J1551" t="s">
        <v>144</v>
      </c>
      <c r="P1551" s="80"/>
      <c r="Q1551" s="80"/>
      <c r="R1551" s="80"/>
      <c r="S1551" s="80" t="str">
        <f>IF(All_2[[#This Row],[M.O.Date]]&lt;&gt;"","no","Yes")</f>
        <v>no</v>
      </c>
      <c r="T1551" s="80" t="str">
        <f ca="1">IF(All_2[[#This Row],[Length.of.Stay]]&gt;364,"Yes","no")</f>
        <v>Yes</v>
      </c>
      <c r="U1551" s="4">
        <v>39051</v>
      </c>
      <c r="V1551" s="80">
        <f ca="1">_xlfn.IFS(All_2[[#This Row],[M.O.Date]] = FALSE,TODAY()-All_2[[#This Row],[Filled]],All_2[[#This Row],[Extant]] = "no",All_2[[#This Row],[M.O.Date]] - All_2[[#This Row],[Filled]])</f>
        <v>1487</v>
      </c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>
        <f t="shared" si="48"/>
        <v>2002</v>
      </c>
      <c r="AS1551" s="6">
        <f t="shared" si="49"/>
        <v>11</v>
      </c>
    </row>
    <row r="1552" spans="1:45">
      <c r="A1552" t="s">
        <v>972</v>
      </c>
      <c r="B1552" t="s">
        <v>26</v>
      </c>
      <c r="C1552" s="1">
        <v>101</v>
      </c>
      <c r="E1552" s="97" t="s">
        <v>966</v>
      </c>
      <c r="F155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52" s="4">
        <v>37562</v>
      </c>
      <c r="I1552" s="80"/>
      <c r="J1552" t="s">
        <v>144</v>
      </c>
      <c r="P1552" s="80"/>
      <c r="Q1552" s="80"/>
      <c r="R1552" s="80"/>
      <c r="S1552" s="80" t="str">
        <f>IF(All_2[[#This Row],[M.O.Date]]&lt;&gt;"","no","Yes")</f>
        <v>no</v>
      </c>
      <c r="T1552" s="80" t="str">
        <f ca="1">IF(All_2[[#This Row],[Length.of.Stay]]&gt;364,"Yes","no")</f>
        <v>Yes</v>
      </c>
      <c r="U1552" s="4">
        <v>40939</v>
      </c>
      <c r="V1552" s="80">
        <f ca="1">_xlfn.IFS(All_2[[#This Row],[M.O.Date]] = FALSE,TODAY()-All_2[[#This Row],[Filled]],All_2[[#This Row],[Extant]] = "no",All_2[[#This Row],[M.O.Date]] - All_2[[#This Row],[Filled]])</f>
        <v>3377</v>
      </c>
      <c r="W1552" t="s">
        <v>971</v>
      </c>
      <c r="X1552" s="6"/>
      <c r="Y1552" s="6">
        <v>1</v>
      </c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>
        <f t="shared" si="48"/>
        <v>2002</v>
      </c>
      <c r="AS1552" s="6">
        <f t="shared" si="49"/>
        <v>11</v>
      </c>
    </row>
    <row r="1553" spans="1:45">
      <c r="A1553" t="s">
        <v>970</v>
      </c>
      <c r="B1553" t="s">
        <v>26</v>
      </c>
      <c r="C1553" s="1">
        <v>307</v>
      </c>
      <c r="E1553" s="97" t="s">
        <v>966</v>
      </c>
      <c r="F155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53" s="4">
        <v>37561</v>
      </c>
      <c r="I1553" s="80"/>
      <c r="J1553" t="s">
        <v>144</v>
      </c>
      <c r="P1553" s="80"/>
      <c r="Q1553" s="80"/>
      <c r="R1553" s="80"/>
      <c r="S1553" s="80" t="str">
        <f>IF(All_2[[#This Row],[M.O.Date]]&lt;&gt;"","no","Yes")</f>
        <v>no</v>
      </c>
      <c r="T1553" s="80" t="str">
        <f ca="1">IF(All_2[[#This Row],[Length.of.Stay]]&gt;364,"Yes","no")</f>
        <v>Yes</v>
      </c>
      <c r="U1553" s="4">
        <v>42277</v>
      </c>
      <c r="V1553" s="80">
        <f ca="1">_xlfn.IFS(All_2[[#This Row],[M.O.Date]] = FALSE,TODAY()-All_2[[#This Row],[Filled]],All_2[[#This Row],[Extant]] = "no",All_2[[#This Row],[M.O.Date]] - All_2[[#This Row],[Filled]])</f>
        <v>4716</v>
      </c>
      <c r="W1553" t="s">
        <v>969</v>
      </c>
      <c r="X1553" s="6"/>
      <c r="Y1553" s="6"/>
      <c r="Z1553" s="6">
        <v>1</v>
      </c>
      <c r="AA1553" s="6"/>
      <c r="AB1553" s="6"/>
      <c r="AC1553" s="6"/>
      <c r="AD1553" s="6"/>
      <c r="AE1553" s="6"/>
      <c r="AF1553" s="6"/>
      <c r="AG1553" s="6">
        <v>1</v>
      </c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>
        <f t="shared" si="48"/>
        <v>2002</v>
      </c>
      <c r="AS1553" s="6">
        <f t="shared" si="49"/>
        <v>11</v>
      </c>
    </row>
    <row r="1554" spans="1:45">
      <c r="A1554" t="s">
        <v>968</v>
      </c>
      <c r="B1554" t="s">
        <v>26</v>
      </c>
      <c r="C1554" s="1">
        <v>305</v>
      </c>
      <c r="E1554" s="97" t="s">
        <v>966</v>
      </c>
      <c r="F155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54" s="4">
        <v>37561</v>
      </c>
      <c r="I1554" s="80"/>
      <c r="J1554" t="s">
        <v>144</v>
      </c>
      <c r="P1554" s="80"/>
      <c r="Q1554" s="80"/>
      <c r="R1554" s="80"/>
      <c r="S1554" s="80" t="str">
        <f>IF(All_2[[#This Row],[M.O.Date]]&lt;&gt;"","no","Yes")</f>
        <v>no</v>
      </c>
      <c r="T1554" s="80" t="str">
        <f ca="1">IF(All_2[[#This Row],[Length.of.Stay]]&gt;364,"Yes","no")</f>
        <v>Yes</v>
      </c>
      <c r="U1554" s="4">
        <v>38837</v>
      </c>
      <c r="V1554" s="80">
        <f ca="1">_xlfn.IFS(All_2[[#This Row],[M.O.Date]] = FALSE,TODAY()-All_2[[#This Row],[Filled]],All_2[[#This Row],[Extant]] = "no",All_2[[#This Row],[M.O.Date]] - All_2[[#This Row],[Filled]])</f>
        <v>1276</v>
      </c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>
        <f t="shared" si="48"/>
        <v>2002</v>
      </c>
      <c r="AS1554" s="6">
        <f t="shared" si="49"/>
        <v>11</v>
      </c>
    </row>
    <row r="1555" spans="1:45">
      <c r="A1555" t="s">
        <v>967</v>
      </c>
      <c r="B1555" t="s">
        <v>26</v>
      </c>
      <c r="C1555" s="1">
        <v>308</v>
      </c>
      <c r="E1555" s="97" t="s">
        <v>966</v>
      </c>
      <c r="F155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Singles</v>
      </c>
      <c r="H1555" s="4">
        <v>37561</v>
      </c>
      <c r="I1555" s="80"/>
      <c r="J1555" t="s">
        <v>144</v>
      </c>
      <c r="P1555" s="80"/>
      <c r="Q1555" s="80"/>
      <c r="R1555" s="80"/>
      <c r="S1555" s="80" t="str">
        <f>IF(All_2[[#This Row],[M.O.Date]]&lt;&gt;"","no","Yes")</f>
        <v>Yes</v>
      </c>
      <c r="T1555" s="80" t="str">
        <f ca="1">IF(All_2[[#This Row],[Length.of.Stay]]&gt;364,"Yes","no")</f>
        <v>Yes</v>
      </c>
      <c r="V1555" s="80">
        <f ca="1">_xlfn.IFS(All_2[[#This Row],[M.O.Date]] = FALSE,TODAY()-All_2[[#This Row],[Filled]],All_2[[#This Row],[Extant]] = "no",All_2[[#This Row],[M.O.Date]] - All_2[[#This Row],[Filled]])</f>
        <v>6300</v>
      </c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>
        <v>1</v>
      </c>
      <c r="AJ1555" s="6"/>
      <c r="AK1555" s="6"/>
      <c r="AL1555" s="6"/>
      <c r="AM1555" s="6"/>
      <c r="AN1555" s="6"/>
      <c r="AO1555" s="6">
        <v>1</v>
      </c>
      <c r="AP1555" s="6"/>
      <c r="AQ1555" s="6"/>
      <c r="AR1555" s="6">
        <f t="shared" si="48"/>
        <v>2002</v>
      </c>
      <c r="AS1555" s="6">
        <f t="shared" si="49"/>
        <v>11</v>
      </c>
    </row>
    <row r="1556" spans="1:45">
      <c r="A1556" t="s">
        <v>30</v>
      </c>
      <c r="B1556" t="s">
        <v>832</v>
      </c>
      <c r="C1556" s="1" t="s">
        <v>965</v>
      </c>
      <c r="E1556" s="97" t="s">
        <v>833</v>
      </c>
      <c r="F155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56" s="4"/>
      <c r="H1556" s="4">
        <v>37529</v>
      </c>
      <c r="I1556" s="80"/>
      <c r="M1556" s="89"/>
      <c r="N1556" s="4"/>
      <c r="O1556" s="4"/>
      <c r="P1556" s="80"/>
      <c r="Q1556" s="80"/>
      <c r="R1556" s="80"/>
      <c r="S1556" s="80" t="str">
        <f>IF(All_2[[#This Row],[M.O.Date]]&lt;&gt;"","no","Yes")</f>
        <v>no</v>
      </c>
      <c r="T1556" s="80" t="str">
        <f ca="1">IF(All_2[[#This Row],[Length.of.Stay]]&gt;364,"Yes","no")</f>
        <v>no</v>
      </c>
      <c r="U1556" s="4">
        <v>37711</v>
      </c>
      <c r="V1556" s="80">
        <f ca="1">_xlfn.IFS(All_2[[#This Row],[M.O.Date]] = FALSE,TODAY()-All_2[[#This Row],[Filled]],All_2[[#This Row],[Extant]] = "no",All_2[[#This Row],[M.O.Date]] - All_2[[#This Row],[Filled]])</f>
        <v>182</v>
      </c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>
        <f t="shared" si="48"/>
        <v>2002</v>
      </c>
      <c r="AS1556" s="6">
        <f t="shared" si="49"/>
        <v>9</v>
      </c>
    </row>
    <row r="1557" spans="1:45">
      <c r="A1557" t="s">
        <v>964</v>
      </c>
      <c r="B1557" t="s">
        <v>832</v>
      </c>
      <c r="C1557" s="1" t="s">
        <v>963</v>
      </c>
      <c r="E1557" s="97" t="s">
        <v>946</v>
      </c>
      <c r="F155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57" s="4"/>
      <c r="H1557" s="4">
        <v>37502</v>
      </c>
      <c r="I1557" s="80"/>
      <c r="M1557" s="89"/>
      <c r="N1557" s="4"/>
      <c r="O1557" s="4"/>
      <c r="P1557" s="80"/>
      <c r="Q1557" s="80"/>
      <c r="R1557" s="80"/>
      <c r="S1557" s="80" t="str">
        <f>IF(All_2[[#This Row],[M.O.Date]]&lt;&gt;"","no","Yes")</f>
        <v>no</v>
      </c>
      <c r="T1557" s="80" t="str">
        <f ca="1">IF(All_2[[#This Row],[Length.of.Stay]]&gt;364,"Yes","no")</f>
        <v>Yes</v>
      </c>
      <c r="U1557" s="4">
        <v>39514</v>
      </c>
      <c r="V1557" s="80">
        <f ca="1">_xlfn.IFS(All_2[[#This Row],[M.O.Date]] = FALSE,TODAY()-All_2[[#This Row],[Filled]],All_2[[#This Row],[Extant]] = "no",All_2[[#This Row],[M.O.Date]] - All_2[[#This Row],[Filled]])</f>
        <v>2012</v>
      </c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>
        <f t="shared" si="48"/>
        <v>2002</v>
      </c>
      <c r="AS1557" s="6">
        <f t="shared" si="49"/>
        <v>9</v>
      </c>
    </row>
    <row r="1558" spans="1:45">
      <c r="A1558" t="s">
        <v>962</v>
      </c>
      <c r="B1558" t="s">
        <v>832</v>
      </c>
      <c r="C1558" s="1" t="s">
        <v>961</v>
      </c>
      <c r="E1558" s="97" t="s">
        <v>718</v>
      </c>
      <c r="F155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58" s="4"/>
      <c r="H1558" s="4">
        <v>37497</v>
      </c>
      <c r="I1558" s="80"/>
      <c r="N1558" s="4"/>
      <c r="O1558" s="4"/>
      <c r="P1558" s="80"/>
      <c r="Q1558" s="80"/>
      <c r="R1558" s="80"/>
      <c r="S1558" s="80" t="str">
        <f>IF(All_2[[#This Row],[M.O.Date]]&lt;&gt;"","no","Yes")</f>
        <v>no</v>
      </c>
      <c r="T1558" s="80" t="str">
        <f ca="1">IF(All_2[[#This Row],[Length.of.Stay]]&gt;364,"Yes","no")</f>
        <v>Yes</v>
      </c>
      <c r="U1558" s="4">
        <v>38411</v>
      </c>
      <c r="V1558" s="80">
        <f ca="1">_xlfn.IFS(All_2[[#This Row],[M.O.Date]] = FALSE,TODAY()-All_2[[#This Row],[Filled]],All_2[[#This Row],[Extant]] = "no",All_2[[#This Row],[M.O.Date]] - All_2[[#This Row],[Filled]])</f>
        <v>914</v>
      </c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>
        <f t="shared" si="48"/>
        <v>2002</v>
      </c>
      <c r="AS1558" s="6">
        <f t="shared" si="49"/>
        <v>8</v>
      </c>
    </row>
    <row r="1559" spans="1:45">
      <c r="A1559" t="s">
        <v>960</v>
      </c>
      <c r="B1559" t="s">
        <v>832</v>
      </c>
      <c r="C1559" s="1" t="s">
        <v>959</v>
      </c>
      <c r="E1559" s="97" t="s">
        <v>718</v>
      </c>
      <c r="F155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59" s="4"/>
      <c r="H1559" s="4">
        <v>37452</v>
      </c>
      <c r="I1559" s="80"/>
      <c r="N1559" s="4"/>
      <c r="O1559" s="4"/>
      <c r="P1559" s="80"/>
      <c r="Q1559" s="80"/>
      <c r="R1559" s="80"/>
      <c r="S1559" s="80" t="str">
        <f>IF(All_2[[#This Row],[M.O.Date]]&lt;&gt;"","no","Yes")</f>
        <v>no</v>
      </c>
      <c r="T1559" s="80" t="str">
        <f ca="1">IF(All_2[[#This Row],[Length.of.Stay]]&gt;364,"Yes","no")</f>
        <v>Yes</v>
      </c>
      <c r="U1559" s="4">
        <v>38107</v>
      </c>
      <c r="V1559" s="80">
        <f ca="1">_xlfn.IFS(All_2[[#This Row],[M.O.Date]] = FALSE,TODAY()-All_2[[#This Row],[Filled]],All_2[[#This Row],[Extant]] = "no",All_2[[#This Row],[M.O.Date]] - All_2[[#This Row],[Filled]])</f>
        <v>655</v>
      </c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>
        <f t="shared" si="48"/>
        <v>2002</v>
      </c>
      <c r="AS1559" s="6">
        <f t="shared" si="49"/>
        <v>7</v>
      </c>
    </row>
    <row r="1560" spans="1:45">
      <c r="A1560" t="s">
        <v>958</v>
      </c>
      <c r="B1560" t="s">
        <v>832</v>
      </c>
      <c r="C1560" s="1" t="s">
        <v>957</v>
      </c>
      <c r="E1560" s="97" t="s">
        <v>833</v>
      </c>
      <c r="F156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0" s="4"/>
      <c r="H1560" s="4">
        <v>37426</v>
      </c>
      <c r="I1560" s="80"/>
      <c r="N1560" s="4"/>
      <c r="O1560" s="4"/>
      <c r="P1560" s="80"/>
      <c r="Q1560" s="80"/>
      <c r="R1560" s="80"/>
      <c r="S1560" s="80" t="str">
        <f>IF(All_2[[#This Row],[M.O.Date]]&lt;&gt;"","no","Yes")</f>
        <v>no</v>
      </c>
      <c r="T1560" s="80" t="str">
        <f ca="1">IF(All_2[[#This Row],[Length.of.Stay]]&gt;364,"Yes","no")</f>
        <v>Yes</v>
      </c>
      <c r="U1560" s="4">
        <v>37955</v>
      </c>
      <c r="V1560" s="80">
        <f ca="1">_xlfn.IFS(All_2[[#This Row],[M.O.Date]] = FALSE,TODAY()-All_2[[#This Row],[Filled]],All_2[[#This Row],[Extant]] = "no",All_2[[#This Row],[M.O.Date]] - All_2[[#This Row],[Filled]])</f>
        <v>529</v>
      </c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>
        <f t="shared" si="48"/>
        <v>2002</v>
      </c>
      <c r="AS1560" s="6">
        <f t="shared" si="49"/>
        <v>6</v>
      </c>
    </row>
    <row r="1561" spans="1:45">
      <c r="A1561" t="s">
        <v>956</v>
      </c>
      <c r="B1561" t="s">
        <v>832</v>
      </c>
      <c r="C1561" s="1" t="s">
        <v>955</v>
      </c>
      <c r="E1561" s="97" t="s">
        <v>833</v>
      </c>
      <c r="F156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1" s="4"/>
      <c r="H1561" s="4">
        <v>37287</v>
      </c>
      <c r="I1561" s="80"/>
      <c r="N1561" s="4"/>
      <c r="O1561" s="4"/>
      <c r="P1561" s="80"/>
      <c r="Q1561" s="80"/>
      <c r="R1561" s="80"/>
      <c r="S1561" s="80" t="str">
        <f>IF(All_2[[#This Row],[M.O.Date]]&lt;&gt;"","no","Yes")</f>
        <v>no</v>
      </c>
      <c r="T1561" s="80" t="str">
        <f ca="1">IF(All_2[[#This Row],[Length.of.Stay]]&gt;364,"Yes","no")</f>
        <v>Yes</v>
      </c>
      <c r="U1561" s="4">
        <v>38503</v>
      </c>
      <c r="V1561" s="80">
        <f ca="1">_xlfn.IFS(All_2[[#This Row],[M.O.Date]] = FALSE,TODAY()-All_2[[#This Row],[Filled]],All_2[[#This Row],[Extant]] = "no",All_2[[#This Row],[M.O.Date]] - All_2[[#This Row],[Filled]])</f>
        <v>1216</v>
      </c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>
        <f t="shared" si="48"/>
        <v>2002</v>
      </c>
      <c r="AS1561" s="6">
        <f t="shared" si="49"/>
        <v>1</v>
      </c>
    </row>
    <row r="1562" spans="1:45">
      <c r="A1562" t="s">
        <v>954</v>
      </c>
      <c r="B1562" t="s">
        <v>832</v>
      </c>
      <c r="C1562" s="1" t="s">
        <v>953</v>
      </c>
      <c r="E1562" s="97" t="s">
        <v>833</v>
      </c>
      <c r="F156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2" s="4"/>
      <c r="H1562" s="4">
        <v>37287</v>
      </c>
      <c r="I1562" s="80"/>
      <c r="N1562" s="4"/>
      <c r="O1562" s="4"/>
      <c r="P1562" s="80"/>
      <c r="Q1562" s="80"/>
      <c r="R1562" s="80"/>
      <c r="S1562" s="80" t="str">
        <f>IF(All_2[[#This Row],[M.O.Date]]&lt;&gt;"","no","Yes")</f>
        <v>no</v>
      </c>
      <c r="T1562" s="80" t="str">
        <f ca="1">IF(All_2[[#This Row],[Length.of.Stay]]&gt;364,"Yes","no")</f>
        <v>Yes</v>
      </c>
      <c r="U1562" s="4">
        <v>37894</v>
      </c>
      <c r="V1562" s="80">
        <f ca="1">_xlfn.IFS(All_2[[#This Row],[M.O.Date]] = FALSE,TODAY()-All_2[[#This Row],[Filled]],All_2[[#This Row],[Extant]] = "no",All_2[[#This Row],[M.O.Date]] - All_2[[#This Row],[Filled]])</f>
        <v>607</v>
      </c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>
        <f t="shared" si="48"/>
        <v>2002</v>
      </c>
      <c r="AS1562" s="6">
        <f t="shared" si="49"/>
        <v>1</v>
      </c>
    </row>
    <row r="1563" spans="1:45">
      <c r="A1563" t="s">
        <v>952</v>
      </c>
      <c r="B1563" t="s">
        <v>832</v>
      </c>
      <c r="C1563" s="1" t="s">
        <v>951</v>
      </c>
      <c r="E1563" s="97" t="s">
        <v>718</v>
      </c>
      <c r="F156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3" s="4"/>
      <c r="H1563" s="4">
        <v>37286</v>
      </c>
      <c r="I1563" s="80"/>
      <c r="N1563" s="4"/>
      <c r="O1563" s="4"/>
      <c r="P1563" s="80"/>
      <c r="Q1563" s="80"/>
      <c r="R1563" s="80"/>
      <c r="S1563" s="80" t="str">
        <f>IF(All_2[[#This Row],[M.O.Date]]&lt;&gt;"","no","Yes")</f>
        <v>no</v>
      </c>
      <c r="T1563" s="80" t="str">
        <f ca="1">IF(All_2[[#This Row],[Length.of.Stay]]&gt;364,"Yes","no")</f>
        <v>Yes</v>
      </c>
      <c r="U1563" s="4">
        <v>38352</v>
      </c>
      <c r="V1563" s="80">
        <f ca="1">_xlfn.IFS(All_2[[#This Row],[M.O.Date]] = FALSE,TODAY()-All_2[[#This Row],[Filled]],All_2[[#This Row],[Extant]] = "no",All_2[[#This Row],[M.O.Date]] - All_2[[#This Row],[Filled]])</f>
        <v>1066</v>
      </c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>
        <f t="shared" si="48"/>
        <v>2002</v>
      </c>
      <c r="AS1563" s="6">
        <f t="shared" si="49"/>
        <v>1</v>
      </c>
    </row>
    <row r="1564" spans="1:45">
      <c r="A1564" t="s">
        <v>950</v>
      </c>
      <c r="B1564" t="s">
        <v>832</v>
      </c>
      <c r="C1564" s="1" t="s">
        <v>949</v>
      </c>
      <c r="E1564" s="97" t="s">
        <v>833</v>
      </c>
      <c r="F156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4" s="4"/>
      <c r="H1564" s="4">
        <v>37286</v>
      </c>
      <c r="I1564" s="80"/>
      <c r="M1564" s="89"/>
      <c r="N1564" s="4"/>
      <c r="O1564" s="4"/>
      <c r="P1564" s="80"/>
      <c r="Q1564" s="80"/>
      <c r="R1564" s="80"/>
      <c r="S1564" s="80" t="str">
        <f>IF(All_2[[#This Row],[M.O.Date]]&lt;&gt;"","no","Yes")</f>
        <v>no</v>
      </c>
      <c r="T1564" s="80" t="str">
        <f ca="1">IF(All_2[[#This Row],[Length.of.Stay]]&gt;364,"Yes","no")</f>
        <v>Yes</v>
      </c>
      <c r="U1564" s="4">
        <v>37894</v>
      </c>
      <c r="V1564" s="80">
        <f ca="1">_xlfn.IFS(All_2[[#This Row],[M.O.Date]] = FALSE,TODAY()-All_2[[#This Row],[Filled]],All_2[[#This Row],[Extant]] = "no",All_2[[#This Row],[M.O.Date]] - All_2[[#This Row],[Filled]])</f>
        <v>608</v>
      </c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>
        <f t="shared" si="48"/>
        <v>2002</v>
      </c>
      <c r="AS1564" s="6">
        <f t="shared" si="49"/>
        <v>1</v>
      </c>
    </row>
    <row r="1565" spans="1:45">
      <c r="A1565" t="s">
        <v>948</v>
      </c>
      <c r="B1565" t="s">
        <v>832</v>
      </c>
      <c r="C1565" s="1" t="s">
        <v>947</v>
      </c>
      <c r="E1565" s="97" t="s">
        <v>946</v>
      </c>
      <c r="F1565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5" s="4"/>
      <c r="H1565" s="4">
        <v>37284</v>
      </c>
      <c r="I1565" s="80"/>
      <c r="M1565" s="89"/>
      <c r="N1565" s="4"/>
      <c r="O1565" s="4"/>
      <c r="P1565" s="80"/>
      <c r="Q1565" s="80"/>
      <c r="R1565" s="80"/>
      <c r="S1565" s="80" t="str">
        <f>IF(All_2[[#This Row],[M.O.Date]]&lt;&gt;"","no","Yes")</f>
        <v>no</v>
      </c>
      <c r="T1565" s="80" t="str">
        <f ca="1">IF(All_2[[#This Row],[Length.of.Stay]]&gt;364,"Yes","no")</f>
        <v>Yes</v>
      </c>
      <c r="U1565" s="4">
        <v>37864</v>
      </c>
      <c r="V1565" s="80">
        <f ca="1">_xlfn.IFS(All_2[[#This Row],[M.O.Date]] = FALSE,TODAY()-All_2[[#This Row],[Filled]],All_2[[#This Row],[Extant]] = "no",All_2[[#This Row],[M.O.Date]] - All_2[[#This Row],[Filled]])</f>
        <v>580</v>
      </c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>
        <f t="shared" si="48"/>
        <v>2002</v>
      </c>
      <c r="AS1565" s="6">
        <f t="shared" si="49"/>
        <v>1</v>
      </c>
    </row>
    <row r="1566" spans="1:45">
      <c r="A1566" t="s">
        <v>945</v>
      </c>
      <c r="B1566" t="s">
        <v>832</v>
      </c>
      <c r="C1566" s="1" t="s">
        <v>944</v>
      </c>
      <c r="E1566" s="97" t="s">
        <v>833</v>
      </c>
      <c r="F1566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6" s="4"/>
      <c r="H1566" s="4">
        <v>37280</v>
      </c>
      <c r="I1566" s="80"/>
      <c r="N1566" s="4"/>
      <c r="O1566" s="4"/>
      <c r="P1566" s="80"/>
      <c r="Q1566" s="80"/>
      <c r="R1566" s="80"/>
      <c r="S1566" s="80" t="str">
        <f>IF(All_2[[#This Row],[M.O.Date]]&lt;&gt;"","no","Yes")</f>
        <v>no</v>
      </c>
      <c r="T1566" s="80" t="str">
        <f ca="1">IF(All_2[[#This Row],[Length.of.Stay]]&gt;364,"Yes","no")</f>
        <v>Yes</v>
      </c>
      <c r="U1566" s="4">
        <v>38045</v>
      </c>
      <c r="V1566" s="80">
        <f ca="1">_xlfn.IFS(All_2[[#This Row],[M.O.Date]] = FALSE,TODAY()-All_2[[#This Row],[Filled]],All_2[[#This Row],[Extant]] = "no",All_2[[#This Row],[M.O.Date]] - All_2[[#This Row],[Filled]])</f>
        <v>765</v>
      </c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>
        <f t="shared" si="48"/>
        <v>2002</v>
      </c>
      <c r="AS1566" s="6">
        <f t="shared" si="49"/>
        <v>1</v>
      </c>
    </row>
    <row r="1567" spans="1:45">
      <c r="A1567" t="s">
        <v>943</v>
      </c>
      <c r="B1567" t="s">
        <v>832</v>
      </c>
      <c r="C1567" s="1" t="s">
        <v>942</v>
      </c>
      <c r="E1567" s="97" t="s">
        <v>718</v>
      </c>
      <c r="F1567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7" s="4"/>
      <c r="H1567" s="4">
        <v>37274</v>
      </c>
      <c r="I1567" s="80"/>
      <c r="N1567" s="4"/>
      <c r="O1567" s="4"/>
      <c r="P1567" s="80"/>
      <c r="Q1567" s="80"/>
      <c r="R1567" s="80"/>
      <c r="S1567" s="80" t="str">
        <f>IF(All_2[[#This Row],[M.O.Date]]&lt;&gt;"","no","Yes")</f>
        <v>no</v>
      </c>
      <c r="T1567" s="80" t="str">
        <f ca="1">IF(All_2[[#This Row],[Length.of.Stay]]&gt;364,"Yes","no")</f>
        <v>Yes</v>
      </c>
      <c r="U1567" s="4">
        <v>38608</v>
      </c>
      <c r="V1567" s="80">
        <f ca="1">_xlfn.IFS(All_2[[#This Row],[M.O.Date]] = FALSE,TODAY()-All_2[[#This Row],[Filled]],All_2[[#This Row],[Extant]] = "no",All_2[[#This Row],[M.O.Date]] - All_2[[#This Row],[Filled]])</f>
        <v>1334</v>
      </c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>
        <f t="shared" si="48"/>
        <v>2002</v>
      </c>
      <c r="AS1567" s="6">
        <f t="shared" si="49"/>
        <v>1</v>
      </c>
    </row>
    <row r="1568" spans="1:45">
      <c r="A1568" t="s">
        <v>941</v>
      </c>
      <c r="B1568" t="s">
        <v>832</v>
      </c>
      <c r="C1568" s="1" t="s">
        <v>940</v>
      </c>
      <c r="E1568" s="97" t="s">
        <v>718</v>
      </c>
      <c r="F1568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8" s="4"/>
      <c r="H1568" s="4">
        <v>37274</v>
      </c>
      <c r="I1568" s="80"/>
      <c r="N1568" s="4"/>
      <c r="O1568" s="4"/>
      <c r="P1568" s="80"/>
      <c r="Q1568" s="80"/>
      <c r="R1568" s="80"/>
      <c r="S1568" s="80" t="str">
        <f>IF(All_2[[#This Row],[M.O.Date]]&lt;&gt;"","no","Yes")</f>
        <v>no</v>
      </c>
      <c r="T1568" s="80" t="str">
        <f ca="1">IF(All_2[[#This Row],[Length.of.Stay]]&gt;364,"Yes","no")</f>
        <v>Yes</v>
      </c>
      <c r="U1568" s="4">
        <v>38230</v>
      </c>
      <c r="V1568" s="80">
        <f ca="1">_xlfn.IFS(All_2[[#This Row],[M.O.Date]] = FALSE,TODAY()-All_2[[#This Row],[Filled]],All_2[[#This Row],[Extant]] = "no",All_2[[#This Row],[M.O.Date]] - All_2[[#This Row],[Filled]])</f>
        <v>956</v>
      </c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>
        <f t="shared" si="48"/>
        <v>2002</v>
      </c>
      <c r="AS1568" s="6">
        <f t="shared" si="49"/>
        <v>1</v>
      </c>
    </row>
    <row r="1569" spans="1:45">
      <c r="A1569" t="s">
        <v>939</v>
      </c>
      <c r="B1569" t="s">
        <v>832</v>
      </c>
      <c r="C1569" s="1" t="s">
        <v>938</v>
      </c>
      <c r="E1569" s="97" t="s">
        <v>833</v>
      </c>
      <c r="F1569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69" s="4"/>
      <c r="H1569" s="4">
        <v>37274</v>
      </c>
      <c r="I1569" s="80"/>
      <c r="N1569" s="4"/>
      <c r="O1569" s="4"/>
      <c r="P1569" s="80"/>
      <c r="Q1569" s="80"/>
      <c r="R1569" s="80"/>
      <c r="S1569" s="80" t="str">
        <f>IF(All_2[[#This Row],[M.O.Date]]&lt;&gt;"","no","Yes")</f>
        <v>no</v>
      </c>
      <c r="T1569" s="80" t="str">
        <f ca="1">IF(All_2[[#This Row],[Length.of.Stay]]&gt;364,"Yes","no")</f>
        <v>Yes</v>
      </c>
      <c r="U1569" s="4">
        <v>37833</v>
      </c>
      <c r="V1569" s="80">
        <f ca="1">_xlfn.IFS(All_2[[#This Row],[M.O.Date]] = FALSE,TODAY()-All_2[[#This Row],[Filled]],All_2[[#This Row],[Extant]] = "no",All_2[[#This Row],[M.O.Date]] - All_2[[#This Row],[Filled]])</f>
        <v>559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>
        <f t="shared" si="48"/>
        <v>2002</v>
      </c>
      <c r="AS1569" s="6">
        <f t="shared" si="49"/>
        <v>1</v>
      </c>
    </row>
    <row r="1570" spans="1:45">
      <c r="A1570" t="s">
        <v>937</v>
      </c>
      <c r="B1570" t="s">
        <v>832</v>
      </c>
      <c r="C1570" s="1" t="s">
        <v>936</v>
      </c>
      <c r="E1570" s="97" t="s">
        <v>833</v>
      </c>
      <c r="F1570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70" s="4"/>
      <c r="H1570" s="4">
        <v>37272</v>
      </c>
      <c r="I1570" s="80"/>
      <c r="N1570" s="4"/>
      <c r="O1570" s="4"/>
      <c r="P1570" s="80"/>
      <c r="Q1570" s="80"/>
      <c r="R1570" s="80"/>
      <c r="S1570" s="80" t="str">
        <f>IF(All_2[[#This Row],[M.O.Date]]&lt;&gt;"","no","Yes")</f>
        <v>no</v>
      </c>
      <c r="T1570" s="80" t="str">
        <f ca="1">IF(All_2[[#This Row],[Length.of.Stay]]&gt;364,"Yes","no")</f>
        <v>Yes</v>
      </c>
      <c r="U1570" s="4">
        <v>38533</v>
      </c>
      <c r="V1570" s="80">
        <f ca="1">_xlfn.IFS(All_2[[#This Row],[M.O.Date]] = FALSE,TODAY()-All_2[[#This Row],[Filled]],All_2[[#This Row],[Extant]] = "no",All_2[[#This Row],[M.O.Date]] - All_2[[#This Row],[Filled]])</f>
        <v>1261</v>
      </c>
      <c r="X1570" s="115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>
        <f t="shared" si="48"/>
        <v>2002</v>
      </c>
      <c r="AS1570" s="6">
        <f t="shared" si="49"/>
        <v>1</v>
      </c>
    </row>
    <row r="1571" spans="1:45">
      <c r="A1571" t="s">
        <v>935</v>
      </c>
      <c r="B1571" t="s">
        <v>832</v>
      </c>
      <c r="C1571" s="1" t="s">
        <v>934</v>
      </c>
      <c r="E1571" s="97" t="s">
        <v>718</v>
      </c>
      <c r="F1571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71" s="4"/>
      <c r="H1571" s="4">
        <v>37271</v>
      </c>
      <c r="I1571" s="80"/>
      <c r="N1571" s="4"/>
      <c r="O1571" s="4"/>
      <c r="P1571" s="80"/>
      <c r="Q1571" s="80"/>
      <c r="R1571" s="80"/>
      <c r="S1571" s="80" t="str">
        <f>IF(All_2[[#This Row],[M.O.Date]]&lt;&gt;"","no","Yes")</f>
        <v>no</v>
      </c>
      <c r="T1571" s="80" t="str">
        <f ca="1">IF(All_2[[#This Row],[Length.of.Stay]]&gt;364,"Yes","no")</f>
        <v>Yes</v>
      </c>
      <c r="U1571" s="4">
        <v>38686</v>
      </c>
      <c r="V1571" s="80">
        <f ca="1">_xlfn.IFS(All_2[[#This Row],[M.O.Date]] = FALSE,TODAY()-All_2[[#This Row],[Filled]],All_2[[#This Row],[Extant]] = "no",All_2[[#This Row],[M.O.Date]] - All_2[[#This Row],[Filled]])</f>
        <v>1415</v>
      </c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>
        <f t="shared" si="48"/>
        <v>2002</v>
      </c>
      <c r="AS1571" s="6">
        <f t="shared" si="49"/>
        <v>1</v>
      </c>
    </row>
    <row r="1572" spans="1:45">
      <c r="A1572" t="s">
        <v>933</v>
      </c>
      <c r="B1572" t="s">
        <v>832</v>
      </c>
      <c r="C1572" s="1" t="s">
        <v>932</v>
      </c>
      <c r="E1572" s="97" t="s">
        <v>718</v>
      </c>
      <c r="F1572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72" s="4"/>
      <c r="H1572" s="4">
        <v>37270</v>
      </c>
      <c r="I1572" s="80"/>
      <c r="K1572" s="89"/>
      <c r="L1572" s="89"/>
      <c r="M1572" s="89"/>
      <c r="N1572" s="4"/>
      <c r="O1572" s="4"/>
      <c r="P1572" s="80"/>
      <c r="Q1572" s="80"/>
      <c r="R1572" s="80"/>
      <c r="S1572" s="80" t="str">
        <f>IF(All_2[[#This Row],[M.O.Date]]&lt;&gt;"","no","Yes")</f>
        <v>no</v>
      </c>
      <c r="T1572" s="80" t="str">
        <f ca="1">IF(All_2[[#This Row],[Length.of.Stay]]&gt;364,"Yes","no")</f>
        <v>Yes</v>
      </c>
      <c r="U1572" s="4">
        <v>37711</v>
      </c>
      <c r="V1572" s="80">
        <f ca="1">_xlfn.IFS(All_2[[#This Row],[M.O.Date]] = FALSE,TODAY()-All_2[[#This Row],[Filled]],All_2[[#This Row],[Extant]] = "no",All_2[[#This Row],[M.O.Date]] - All_2[[#This Row],[Filled]])</f>
        <v>441</v>
      </c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>
        <f t="shared" si="48"/>
        <v>2002</v>
      </c>
      <c r="AS1572" s="6">
        <f t="shared" si="49"/>
        <v>1</v>
      </c>
    </row>
    <row r="1573" spans="1:45">
      <c r="A1573" t="s">
        <v>931</v>
      </c>
      <c r="B1573" t="s">
        <v>832</v>
      </c>
      <c r="C1573" s="1" t="s">
        <v>930</v>
      </c>
      <c r="E1573" s="97" t="s">
        <v>833</v>
      </c>
      <c r="F1573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73" s="4"/>
      <c r="H1573" s="4">
        <v>37246</v>
      </c>
      <c r="I1573" s="80"/>
      <c r="K1573" s="89"/>
      <c r="L1573" s="89"/>
      <c r="M1573" s="89"/>
      <c r="N1573" s="4"/>
      <c r="O1573" s="4"/>
      <c r="P1573" s="80"/>
      <c r="Q1573" s="80"/>
      <c r="R1573" s="80"/>
      <c r="S1573" s="80" t="str">
        <f>IF(All_2[[#This Row],[M.O.Date]]&lt;&gt;"","no","Yes")</f>
        <v>no</v>
      </c>
      <c r="T1573" s="80" t="str">
        <f ca="1">IF(All_2[[#This Row],[Length.of.Stay]]&gt;364,"Yes","no")</f>
        <v>Yes</v>
      </c>
      <c r="U1573" s="4">
        <v>37955</v>
      </c>
      <c r="V1573" s="80">
        <f ca="1">_xlfn.IFS(All_2[[#This Row],[M.O.Date]] = FALSE,TODAY()-All_2[[#This Row],[Filled]],All_2[[#This Row],[Extant]] = "no",All_2[[#This Row],[M.O.Date]] - All_2[[#This Row],[Filled]])</f>
        <v>709</v>
      </c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>
        <f t="shared" si="48"/>
        <v>2001</v>
      </c>
      <c r="AS1573" s="6">
        <f t="shared" si="49"/>
        <v>12</v>
      </c>
    </row>
    <row r="1574" spans="1:45">
      <c r="A1574" t="s">
        <v>929</v>
      </c>
      <c r="B1574" t="s">
        <v>832</v>
      </c>
      <c r="C1574" s="1" t="s">
        <v>928</v>
      </c>
      <c r="E1574" s="97" t="s">
        <v>833</v>
      </c>
      <c r="F1574" s="80" t="str">
        <f>IF(All_2[[#This Row],[Property]] = "Emanuel","Singles", IF(All_2[[#This Row],[Property]] = "Central","Singles", IF(All_2[[#This Row],[Property]] = "Dillon","Singles", IF(All_2[[#This Row],[Property]] = "Lindquist","Youth", IF(All_2[[#This Row],[Property]] = "Seventh Landing","Youth", IF(All_2[[#This Row],[Property]] = "Portland Village","Families", IF(All_2[[#This Row],[Property]] = "Jackson St. Village","Families")))))))</f>
        <v>Families</v>
      </c>
      <c r="G1574" s="4"/>
      <c r="H1574" s="4">
        <v>37246</v>
      </c>
      <c r="I1574" s="80"/>
      <c r="N1574" s="4"/>
      <c r="O1574" s="4"/>
      <c r="P1574" s="80"/>
      <c r="Q1574" s="80"/>
      <c r="R1574" s="80"/>
      <c r="S1574" s="80" t="str">
        <f>IF(All_2[[#This Row],[M.O.Date]]&lt;&gt;"","no","Yes")</f>
        <v>no</v>
      </c>
      <c r="T1574" s="80" t="str">
        <f ca="1">IF(All_2[[#This Row],[Length.of.Stay]]&gt;364,"Yes","no")</f>
        <v>Yes</v>
      </c>
      <c r="U1574" s="4">
        <v>37864</v>
      </c>
      <c r="V1574" s="80">
        <f ca="1">_xlfn.IFS(All_2[[#This Row],[M.O.Date]] = FALSE,TODAY()-All_2[[#This Row],[Filled]],All_2[[#This Row],[Extant]] = "no",All_2[[#This Row],[M.O.Date]] - All_2[[#This Row],[Filled]])</f>
        <v>618</v>
      </c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>
        <f t="shared" si="48"/>
        <v>2001</v>
      </c>
      <c r="AS1574" s="6">
        <f t="shared" si="49"/>
        <v>12</v>
      </c>
    </row>
  </sheetData>
  <conditionalFormatting sqref="S1575:S3078 R330:R1574 R2:R328">
    <cfRule type="containsBlanks" dxfId="210" priority="112">
      <formula>LEN(TRIM(R2))=0</formula>
    </cfRule>
    <cfRule type="cellIs" dxfId="209" priority="113" operator="equal">
      <formula>"n/a"</formula>
    </cfRule>
    <cfRule type="cellIs" dxfId="208" priority="114" operator="lessThan">
      <formula>15</formula>
    </cfRule>
    <cfRule type="cellIs" dxfId="207" priority="115" operator="greaterThan">
      <formula>14</formula>
    </cfRule>
  </conditionalFormatting>
  <conditionalFormatting sqref="I1502:I1574 G1501:H1574 U1501:U1574 W1554:W1574 C348:E348 C347:D347 C352:E352 C373:E373 C372:D372 C378:E378 C408:D408 C418:E418 C450:E450 C488:E489 C590 C589:D589 C350:D351 C358:E359 C371:E371 C385:E385 C405:E407 C404:D404 C444:E444 C443:D443 C509:E509 C541:E541 C548:E549 C560 C558:D559 C566:E566 C605:E606 C610:E613 C623:E625 C622:D622 C650:E651 C649:D649 C364:E367 C329:D329 C334:E334 C332:D333 C341:E341 C340:D340 C355:E355 C353:D354 C356:D357 C368:D370 C374:D377 C383:D384 C401 C400:D400 C403:E403 C402:D402 C422:E422 C419:D419 C425:E426 C423:D423 C432:E434 C437:E437 C441:C442 C463:E466 C468:E471 C467:D467 C480:E480 C479:D479 C484:D487 C492:E492 C518:E518 C524:E524 C519:D521 C533:E535 C525:D532 C552:E552 C551:D551 C556:E556 C561:D564 C571:E572 C574:E574 C573:D573 C581:E581 C580:D580 C588:E588 C582:D586 C594 C591:D593 C598:D603 C607:D609 C617:E617 C614:D616 H661:H667 J661:K667 C887 C891 C902:E904 C924:E926 C938:E940 C948:E948 C884:D886 C888:D890 C911:E911 C933:D937 C946:D947 C952:E952 C930:C932 C954:D955 C893:E893 C892:D892 C895:D901 C907:E907 C905:D905 C908:D909 C913 C912:D912 C917:E919 C914:D914 C920:D923 C927:D929 C950:D951 C1204:E1204 C1211:E1211 C1217:E1218 C1214:D1216 C1241:E1241 C1248:E1250 C1255:E1256 C1273:E1273 C1272:D1272 C1312:E1313 C1308:D1311 C1347:E1347 C1380:E1381 C1213:E1213 C1212:D1212 C1224:E1227 C1231:E1233 C1235:E1235 C1234:D1234 C1258:E1258 C1257:D1257 C1271:E1271 C1279:E1279 C1293:E1293 C1300 C1299:D1299 C1307:E1307 C1306:D1306 C1319:E1320 C1324:E1325 C1331:E1331 C1344:E1344 C1350:E1350 C1356:E1356 C1385:E1385 C1194:D1203 C1236:D1240 C1280:D1292 C1374:E1376 C1205:D1210 C1219:D1223 C1228:D1230 C1243:E1244 C1242:D1242 C1245:D1247 C1251:D1254 C1260:E1265 C1259:D1259 C1266:D1270 C1274:D1278 C1297:E1298 C1294:D1296 C1302:E1305 C1301:D1301 C1314:D1318 C1321:D1323 C1327:E1327 C1326:D1326 C1328:D1330 C1334:E1337 C1332:D1333 C1338:D1343 C1345:D1346 C1348:D1349 C1351:D1355 C1357:D1373 C1377:D1379 C1382:D1384 C1515:E1515 C1546:E1546 C1504:E1504 C1503:D1503 C1512:E1512 C1513:D1514 C1517:E1519 C1516:D1516 C1522:E1522 C1532:E1532 C1539:D1545 C1550:E1555 C1556:D1574 C1520:D1521 C1547:D1549 C1501:D1501 C1505:D1511 C1523:D1531 C1537:E1538 C1533:D1536 W1489 W1466 W1464 W1423 W1192:W1193 W1189:W1190 W1184 W1144:W1145 W1142 W1127 W1115 W1049 W1039 W1033 W1013 W1006 W990:W991 W872 W867:W869 W842 W816 W808 W805 W781 W756 W751 W734 W705 W672 W1501:W1551 W1492 W1485 W1462 W1459 W1444:W1445 W1421 W1403 W1197:W1386 W1187 W1180 W1171 W1167:W1169 W1161:W1162 W1151:W1153 W1148 W1134:W1136 W1117:W1119 W1107 W1105 W1098 W1082:W1083 W1075:W1077 W1070 W1062 W1059:W1060 W1056 W1045:W1047 W1041:W1043 W1037 W1026:W1029 W1022:W1023 W1019 W1008:W1010 W1000:W1001 W995:W996 W980:W986 W978 W974:W976 W968 W884:W957 W876:W880 W864:W865 W858:W860 W854 W847:W850 W838 W834:W836 W829:W832 W822:W824 W818:W820 W814 W810:W811 W802 W798:W799 W796 W791:W794 W788:W789 W785:W786 W779 W766 W764 W748:W749 W741:W742 W737:W739 W728:W730 W724:W725 W719:W720 W717 W714:W715 W711 W703 W698:W700 W693:W694 W687:W688 W681:W684 W674:W678 W330:W669 N1501:O1574 A1501:A1574 N668:O668 A668 N882:O955 A882:A955 N1192:O1385 A1192:A1385 U2:U328 AG2:AG328 W2:W328 G3:H660 N2:O660 A2:A660 I3:I1467 C339:E339 C338:D338 C343:E345 C342:D342 C361:E361 C360:D360 C362:D363 C388:E388 C386:D387 C394:E394 C389:D393 C396:E397 C395:D395 C399 C398:D398 C411:D417 C427:D431 C435:D436 C445:D448 C451:D461 C477:E478 C472:D474 C482:E483 C481:D481 C490:D491 C499:E503 C496:D498 C504:D508 C514:E515 C510:D511 C516:D517 C538:D539 C545:E545 C542:D543 C546:D547 C553:D554 C568 C567:D567 C569:D570 C576 C575:D575 C579:E579 C577:D577 C597:E597 C595:D596 C621 C618:D620 C631:E631 C626:D630 C637:E637 C632:D636 C639:E639 C638:D638 C641:E641 C640:D640 C644:E644 C642:D643 C646:E648 C645:D645 C655:E657 C652:D654 C659:E659 C658:D658 C661:E661 C660:D660 C665:E666 C664:D664 C668:E668 C667:D667 J697 C409:C410 C440:E440 C555 C557 C910 C941:C945 C949 C331 C337:E337 C335:C336 C346 C349 C379:C382 C420:C421 C424 C438:C439 C449 C462 C475:C476 C494:E495 C493 C512:C513 C522:C523 C536:C537 C540 C544 C550 C565 C578 C587 C604 C663:E663 C662 C894 C906 C915:C916 C953 J3:J328 K2:L328 J329:L660">
    <cfRule type="expression" dxfId="206" priority="111">
      <formula>$M2="VACANT"</formula>
    </cfRule>
  </conditionalFormatting>
  <conditionalFormatting sqref="C121:D121 C131:D131 C237:D237 C254:D254 C273:E273 C272:D272 C274:D274 C292:D292 C306:D306 C26:D26 C153:D157 C167:E167 C166:D166 C168:D168 C181:D181 C190:D190 C200:D200 C235:E236 C267:D267 C311:D311 C320:D320 C251:E253 E1557 E1547:E1548 E1543 E1521 E1499 E1287 E1215 E1175 E1094 E1084 E1051 E954:E955 E899 E860 E764 E1525:E1531 E1523 E1510:E1511 E1508 E1506 E1501 E1492 E1487:E1488 E1482 E1471:E1472 E1462:E1463 E1458:E1459 E1451 E1444 E1429:E1440 E1419 E1413:E1417 E1408:E1409 E1403:E1405 E1397:E1401 E1391 E1386:E1387 E1384 E1379 E1367:E1373 E1362:E1365 E1357:E1359 E1354:E1355 E1351:E1352 E1349 E1346 E1338:E1342 E1332:E1333 E1328 E1326 E1321:E1322 E1318 E1315:E1316 E1301 E1294:E1296 E1289:E1291 E1284:E1285 E1276 E1274 E1267:E1270 E1259 E1251:E1252 E1245:E1246 E1242 E1237:E1238 E1228:E1229 E1223 E1209:E1210 E1206:E1207 E1201:E1202 E1196:E1197 E1189 E1187 E1183:E1185 E1180 E1178 E1171 E1167:E1169 E1147 E1144:E1145 E1139:E1140 E1134 E1128 E1117 E1114 E1111:E1112 E1105 E1080:E1082 E1078 E1071 E1062 E1047 E1045 E1042:E1043 E1039 E1033:E1034 E1025 E1016 E1013 E1008:E1009 E1006 E1003:E1004 E1000 E997 E994:E995 E990 E985:E986 E968 E958:E961 E950 E935:E936 E927:E929 E923 E914 E912 E909 E905 E895:E896 E892 E880 E874:E876 E871 E864:E866 E838 E836 E831 E827:E828 E821 E811:E813 E797:E800 E792:E793 E790 E787:E788 E784:E785 E779:E781 E772:E777 E759 E755:E756 E748 E740 E738 E736 E731 E728 E678 E614:E616 E609 E582:E586 E580 E573 E561:E563 E551 E525:E532 E487 E484:E485 E479 E467 E451:E452 E423 E419 E402 E400 E384 E376:E377 E369:E370 E353:E354 E350 E340 E332:E333 E329 C24:E25 C85:D89 C94:D94 C122:E130 C268:E271 C312:E319 E356 C57:E58 E716 E714 E707:E709 E704:E705 E701 E693:E699 E691 E680:E685 E676 E674 E671 E667 E664 E660 E658 E652:E654 E645 E642:E643 E640 E638 E632:E636 E626:E630 E618:E620 E598:E602 E595:E596 E591:E593 E577 E575 E569:E570 E567 E553:E554 E547 E542:E543 E538 E519:E521 E516:E517 E510:E511 E505:E508 E496:E498 E490:E491 E481 E472:E474 E457:E461 E447:E448 E435:E436 E427:E431 E413:E417 E398 E395 E389:E393 E386:E387 E362:E363 E360 E342 E338 E249:E250 C169:E180 E154:E157 C132:E152 E85:E94 C66:E84 E22 E18 E9 C225:D225 C238:E246 C307:E307 C27:E27 C61:E62 C95:E101 C158:E160 C182:E184 C191:E192 C201:E224 C226:E231 C255:E256 C275:E287 C293:E294 C301:E301 C321:E323 C29:E39 C28:D28 C43:E44 C40:D42 C48:E53 C45:D47 C63:D65 C103:E116 C102:D102 C118:E120 C117:D117 C163:E165 C161:D162 C187:E189 C185:D186 C194:E199 C193:D193 C232:D234 C247:D250 C258:E261 C257:D257 C263:E264 C262:D262 C266:E266 C265:D265 C289:E291 C288:D288 C296:E297 C295:D295 C298:D300 C303:E305 C302:D302 C309:E310 C308:D308 C325:E328 C324:D324 C2:E2">
    <cfRule type="expression" dxfId="205" priority="110">
      <formula>$M3="VACANT"</formula>
    </cfRule>
  </conditionalFormatting>
  <conditionalFormatting sqref="G2:J2">
    <cfRule type="expression" dxfId="204" priority="109">
      <formula>$M2="VACANT"</formula>
    </cfRule>
  </conditionalFormatting>
  <conditionalFormatting sqref="A661:A667">
    <cfRule type="expression" dxfId="203" priority="104">
      <formula>$I661="interview scheduled"</formula>
    </cfRule>
    <cfRule type="expression" dxfId="202" priority="105">
      <formula>$I661="in process"</formula>
    </cfRule>
    <cfRule type="expression" dxfId="201" priority="106">
      <formula>$I661="moved in"</formula>
    </cfRule>
    <cfRule type="expression" dxfId="200" priority="107">
      <formula>$I661="removed"</formula>
    </cfRule>
    <cfRule type="expression" dxfId="199" priority="108">
      <formula>$I661="contacted"</formula>
    </cfRule>
  </conditionalFormatting>
  <conditionalFormatting sqref="N661:O667">
    <cfRule type="expression" dxfId="198" priority="99">
      <formula>$I661="interview scheduled"</formula>
    </cfRule>
    <cfRule type="expression" dxfId="197" priority="100">
      <formula>$I661="in process"</formula>
    </cfRule>
    <cfRule type="expression" dxfId="196" priority="101">
      <formula>$I661="moved in"</formula>
    </cfRule>
    <cfRule type="expression" dxfId="195" priority="102">
      <formula>$I661="removed"</formula>
    </cfRule>
    <cfRule type="expression" dxfId="194" priority="103">
      <formula>$I661="contacted"</formula>
    </cfRule>
  </conditionalFormatting>
  <conditionalFormatting sqref="R329">
    <cfRule type="containsBlanks" dxfId="193" priority="95">
      <formula>LEN(TRIM(R329))=0</formula>
    </cfRule>
    <cfRule type="cellIs" dxfId="192" priority="96" operator="equal">
      <formula>"n/a"</formula>
    </cfRule>
    <cfRule type="cellIs" dxfId="191" priority="97" operator="lessThan">
      <formula>15</formula>
    </cfRule>
    <cfRule type="cellIs" dxfId="190" priority="98" operator="greaterThan">
      <formula>14</formula>
    </cfRule>
  </conditionalFormatting>
  <conditionalFormatting sqref="C330:E330">
    <cfRule type="expression" dxfId="189" priority="94">
      <formula>$M330="VACANT"</formula>
    </cfRule>
  </conditionalFormatting>
  <conditionalFormatting sqref="G668:H668">
    <cfRule type="expression" dxfId="188" priority="93">
      <formula>$M668="VACANT"</formula>
    </cfRule>
  </conditionalFormatting>
  <conditionalFormatting sqref="G661:G667">
    <cfRule type="expression" dxfId="187" priority="88">
      <formula>$I661="interview scheduled"</formula>
    </cfRule>
    <cfRule type="expression" dxfId="186" priority="89">
      <formula>$I661="in process"</formula>
    </cfRule>
    <cfRule type="expression" dxfId="185" priority="90">
      <formula>$I661="moved in"</formula>
    </cfRule>
    <cfRule type="expression" dxfId="184" priority="91">
      <formula>$I661="removed"</formula>
    </cfRule>
    <cfRule type="expression" dxfId="183" priority="92">
      <formula>$I661="contacted"</formula>
    </cfRule>
  </conditionalFormatting>
  <conditionalFormatting sqref="J668:L668">
    <cfRule type="expression" dxfId="182" priority="87">
      <formula>$M668="VACANT"</formula>
    </cfRule>
  </conditionalFormatting>
  <conditionalFormatting sqref="L661:L667">
    <cfRule type="expression" dxfId="181" priority="82">
      <formula>$I661="interview scheduled"</formula>
    </cfRule>
    <cfRule type="expression" dxfId="180" priority="83">
      <formula>$I661="in process"</formula>
    </cfRule>
    <cfRule type="expression" dxfId="179" priority="84">
      <formula>$I661="moved in"</formula>
    </cfRule>
    <cfRule type="expression" dxfId="178" priority="85">
      <formula>$I661="removed"</formula>
    </cfRule>
    <cfRule type="expression" dxfId="177" priority="86">
      <formula>$I661="contacted"</formula>
    </cfRule>
  </conditionalFormatting>
  <conditionalFormatting sqref="U329:U668">
    <cfRule type="expression" dxfId="176" priority="81">
      <formula>$M329="VACANT"</formula>
    </cfRule>
  </conditionalFormatting>
  <conditionalFormatting sqref="W329">
    <cfRule type="expression" dxfId="175" priority="80">
      <formula>$M329="VACANT"</formula>
    </cfRule>
  </conditionalFormatting>
  <conditionalFormatting sqref="AG329:AG668">
    <cfRule type="expression" dxfId="174" priority="79">
      <formula>$M329="VACANT"</formula>
    </cfRule>
  </conditionalFormatting>
  <conditionalFormatting sqref="C669:D725 E737 E754 E768:E771 E806 E834 E845 E854 E686:E690 E733:E734 E747 E796 E826 E839:E840 E847 E859 E868:E870 E743:E744 E751 E802 G679:H881 H671:H678 J679:L696 J671:K678 W673 W679:W680 W685:W686 W689:W692 W695:W697 W701:W702 W706:W710 W716 W726:W727 W731:W733 W735:W736 W740 W752:W755 W757:W763 W782:W784 W787 W795 W806:W807 W809 W817 W821 W825:W828 W833 W837 W843:W846 W851:W853 W866 W870:W871 W873:W875 W881 W704 W712:W713 W718 W721:W723 W743:W747 W750 W765 W767:W778 W780 W790 W797 W800:W801 W803:W804 W812:W813 W815 W839:W841 W855:W857 W861:W863 N679:O881 N669:O670 A669:A881 J698:L698 K697:L697 J700:L724 K699:L699 E692 E700 E702:E703 E706 E710:E713 E715 E717:E721 E723 E672:E673 E675 E677 C751:D756 C759:D760 C768:D782 C787:D788 C786 C790:D793 C789 C802:D804 C801 C811:D815 C810 C817:D817 C816 C820:D823 C826:D829 C843:D843 C842 C851:D856 C864:D866 C863 C878:D878 C877 C727:D738 C726 C740:D740 C739 C743:D748 C741:C742 C749:C750 C757:C758 C764:D765 C761:C763 C766:C767 C784:D785 C783 C795:D800 C794 C806:D807 C805 C809:D809 C808 C818:C819 C824:C825 C831:D831 C830 C833:D834 C832 C836:D841 C835 C845:D847 C844 C848:C850 C858:D862 C857 C868:D871 C867 C874:D876 C872:C873 C880:D880 C879 C881 J726:L729 J725:K725 J731:L751 J730:K730 J753:L759 J752:K752 J761:L770 J760:K760 J772:L781 J771:K771 J783:L854 J782:K782 J856:L881 J855:K855">
    <cfRule type="expression" dxfId="173" priority="78">
      <formula>$M669="VACANT"</formula>
    </cfRule>
  </conditionalFormatting>
  <conditionalFormatting sqref="E669:E670">
    <cfRule type="expression" dxfId="172" priority="77">
      <formula>$M669="VACANT"</formula>
    </cfRule>
  </conditionalFormatting>
  <conditionalFormatting sqref="G669:H670">
    <cfRule type="expression" dxfId="171" priority="76">
      <formula>$M669="VACANT"</formula>
    </cfRule>
  </conditionalFormatting>
  <conditionalFormatting sqref="G671:G678">
    <cfRule type="expression" dxfId="170" priority="65">
      <formula>$I671="interview scheduled"</formula>
    </cfRule>
    <cfRule type="expression" dxfId="169" priority="66">
      <formula>$I671="in process"</formula>
    </cfRule>
    <cfRule type="expression" dxfId="168" priority="67">
      <formula>$I671="moved in"</formula>
    </cfRule>
    <cfRule type="expression" dxfId="167" priority="68">
      <formula>$I671="removed"</formula>
    </cfRule>
    <cfRule type="expression" dxfId="166" priority="69">
      <formula>$I671="contacted"</formula>
    </cfRule>
  </conditionalFormatting>
  <conditionalFormatting sqref="G671:G678">
    <cfRule type="expression" dxfId="165" priority="70">
      <formula>$I671="appears eligible"</formula>
    </cfRule>
    <cfRule type="expression" dxfId="164" priority="71">
      <formula>$I671="contacted"</formula>
    </cfRule>
    <cfRule type="expression" dxfId="163" priority="72">
      <formula>$I671="moved in"</formula>
    </cfRule>
    <cfRule type="expression" dxfId="162" priority="73">
      <formula>$I671="interview scheduled"</formula>
    </cfRule>
    <cfRule type="expression" dxfId="161" priority="74">
      <formula>$I671="in process"</formula>
    </cfRule>
    <cfRule type="expression" dxfId="160" priority="75">
      <formula>$I671="removed"</formula>
    </cfRule>
  </conditionalFormatting>
  <conditionalFormatting sqref="J669:L670">
    <cfRule type="expression" dxfId="159" priority="64">
      <formula>$M669="VACANT"</formula>
    </cfRule>
  </conditionalFormatting>
  <conditionalFormatting sqref="L671:L678">
    <cfRule type="expression" dxfId="158" priority="58">
      <formula>$I671="appears eligible"</formula>
    </cfRule>
    <cfRule type="expression" dxfId="157" priority="59">
      <formula>$I671="contacted"</formula>
    </cfRule>
    <cfRule type="expression" dxfId="156" priority="60">
      <formula>$I671="moved in"</formula>
    </cfRule>
    <cfRule type="expression" dxfId="155" priority="61">
      <formula>$I671="interview scheduled"</formula>
    </cfRule>
    <cfRule type="expression" dxfId="154" priority="62">
      <formula>$I671="in process"</formula>
    </cfRule>
    <cfRule type="expression" dxfId="153" priority="63">
      <formula>$I671="removed"</formula>
    </cfRule>
  </conditionalFormatting>
  <conditionalFormatting sqref="L671:L678">
    <cfRule type="expression" dxfId="152" priority="53">
      <formula>$I671="interview scheduled"</formula>
    </cfRule>
    <cfRule type="expression" dxfId="151" priority="54">
      <formula>$I671="in process"</formula>
    </cfRule>
    <cfRule type="expression" dxfId="150" priority="55">
      <formula>$I671="moved in"</formula>
    </cfRule>
    <cfRule type="expression" dxfId="149" priority="56">
      <formula>$I671="removed"</formula>
    </cfRule>
    <cfRule type="expression" dxfId="148" priority="57">
      <formula>$I671="contacted"</formula>
    </cfRule>
  </conditionalFormatting>
  <conditionalFormatting sqref="N671:O678">
    <cfRule type="expression" dxfId="147" priority="47">
      <formula>$I671="appears eligible"</formula>
    </cfRule>
    <cfRule type="expression" dxfId="146" priority="48">
      <formula>$I671="contacted"</formula>
    </cfRule>
    <cfRule type="expression" dxfId="145" priority="49">
      <formula>$I671="moved in"</formula>
    </cfRule>
    <cfRule type="expression" dxfId="144" priority="50">
      <formula>$I671="interview scheduled"</formula>
    </cfRule>
    <cfRule type="expression" dxfId="143" priority="51">
      <formula>$I671="in process"</formula>
    </cfRule>
    <cfRule type="expression" dxfId="142" priority="52">
      <formula>$I671="removed"</formula>
    </cfRule>
  </conditionalFormatting>
  <conditionalFormatting sqref="N671:O678">
    <cfRule type="expression" dxfId="141" priority="42">
      <formula>$I671="interview scheduled"</formula>
    </cfRule>
    <cfRule type="expression" dxfId="140" priority="43">
      <formula>$I671="in process"</formula>
    </cfRule>
    <cfRule type="expression" dxfId="139" priority="44">
      <formula>$I671="moved in"</formula>
    </cfRule>
    <cfRule type="expression" dxfId="138" priority="45">
      <formula>$I671="removed"</formula>
    </cfRule>
    <cfRule type="expression" dxfId="137" priority="46">
      <formula>$I671="contacted"</formula>
    </cfRule>
  </conditionalFormatting>
  <conditionalFormatting sqref="U669:U881">
    <cfRule type="expression" dxfId="136" priority="41">
      <formula>$M669="VACANT"</formula>
    </cfRule>
  </conditionalFormatting>
  <conditionalFormatting sqref="W670:W671">
    <cfRule type="expression" dxfId="135" priority="40">
      <formula>$M670="VACANT"</formula>
    </cfRule>
  </conditionalFormatting>
  <conditionalFormatting sqref="J882:L883 J885:L887 J884:K884 J889:L924 J888:K888">
    <cfRule type="expression" dxfId="134" priority="39">
      <formula>$M882="VACANT"</formula>
    </cfRule>
  </conditionalFormatting>
  <conditionalFormatting sqref="C882:E883">
    <cfRule type="expression" dxfId="133" priority="38">
      <formula>$M882="VACANT"</formula>
    </cfRule>
  </conditionalFormatting>
  <conditionalFormatting sqref="G882:H955">
    <cfRule type="expression" dxfId="132" priority="37">
      <formula>$M882="VACANT"</formula>
    </cfRule>
  </conditionalFormatting>
  <conditionalFormatting sqref="W882:W883">
    <cfRule type="expression" dxfId="131" priority="35">
      <formula>$M882="VACANT"</formula>
    </cfRule>
  </conditionalFormatting>
  <conditionalFormatting sqref="U882:U955">
    <cfRule type="expression" dxfId="130" priority="36">
      <formula>$M882="VACANT"</formula>
    </cfRule>
  </conditionalFormatting>
  <conditionalFormatting sqref="AG669:AG816">
    <cfRule type="expression" dxfId="129" priority="34">
      <formula>$M669="VACANT"</formula>
    </cfRule>
  </conditionalFormatting>
  <conditionalFormatting sqref="W977 W987:W989 W992:W994 W997:W999 W1002:W1005 W1007 W1011:W1012 W1014:W1018 W1024:W1025 W1030:W1032 W1034:W1036 W1040 W1044 W1048 W1050:W1055 W1061 W1116 W1120:W1126 W1128:W1133 W1137:W1141 W1143 W1146:W1147 W1154:W1160 W1170 W1185:W1186 W1191 W969:W973 W979 W1020:W1021 W1038 W1057:W1058 W1063:W1069 W1071:W1074 W1078:W1081 W1084:W1097 W1099:W1104 W1106 W1108:W1114 W1149:W1150 W1163:W1166 W1172:W1179 W1181:W1183 W1188 W1424:W1443 W1446:W1458 W1465 W1467:W1484 W1490:W1491 W1404:W1420 W1422 W1460:W1461 W1463 W1486:W1488 W1493:W1500 N956:O1191 A956:A1191 N1386:O1500 A1386:A1500">
    <cfRule type="expression" dxfId="128" priority="33">
      <formula>$L956="VACANT"</formula>
    </cfRule>
  </conditionalFormatting>
  <conditionalFormatting sqref="C958:D962 C972:D973 C970:C971 C977:D981 C992:D1001 C991 C1003:D1009 C1002 C1015:D1021 C1014 C1032:D1036 C1031 C1045:D1047 C1044 C1049:D1053 C1048 C1057:D1060 C1080:D1082 C1079 C1142:D1148 C1141 C1167:D1181 C1183:D1191 C1182 C956:C957 C965:D969 C963:C964 C974:C976 C985:D990 C982:C984 C1011:D1013 C1010 C1023:D1027 C1022 C1030:D1030 C1028:C1029 C1038:D1043 C1037 C1054:C1056 C1062:D1074 C1061 C1078:D1078 C1075:C1077 C1084:D1086 C1083 C1088:D1094 C1087 C1096:D1101 C1095 C1105:D1106 C1102:C1104 C1109:D1109 C1107:C1108 C1111:D1112 C1110 C1114:D1117 C1113 C1121:D1128 C1118:C1120 C1134:D1136 C1129:C1133 C1139:D1140 C1137:C1138 C1149:C1166">
    <cfRule type="expression" dxfId="127" priority="32">
      <formula>$L956="VACANT"</formula>
    </cfRule>
  </conditionalFormatting>
  <conditionalFormatting sqref="G956:H1191">
    <cfRule type="expression" dxfId="126" priority="31">
      <formula>$L956="VACANT"</formula>
    </cfRule>
  </conditionalFormatting>
  <conditionalFormatting sqref="J956:L1099 J1101:L1191 J1100:K1100">
    <cfRule type="expression" dxfId="125" priority="30">
      <formula>$L956="VACANT"</formula>
    </cfRule>
  </conditionalFormatting>
  <conditionalFormatting sqref="U956:U1191">
    <cfRule type="expression" dxfId="124" priority="29">
      <formula>$L956="VACANT"</formula>
    </cfRule>
  </conditionalFormatting>
  <conditionalFormatting sqref="W958:W967">
    <cfRule type="expression" dxfId="123" priority="28">
      <formula>$L958="VACANT"</formula>
    </cfRule>
  </conditionalFormatting>
  <conditionalFormatting sqref="C1192:E1193">
    <cfRule type="expression" dxfId="122" priority="27">
      <formula>$M1192="VACANT"</formula>
    </cfRule>
  </conditionalFormatting>
  <conditionalFormatting sqref="G1192:H1385">
    <cfRule type="expression" dxfId="121" priority="26">
      <formula>$M1192="VACANT"</formula>
    </cfRule>
  </conditionalFormatting>
  <conditionalFormatting sqref="W1194:W1196">
    <cfRule type="expression" dxfId="120" priority="23">
      <formula>$M1194="VACANT"</formula>
    </cfRule>
  </conditionalFormatting>
  <conditionalFormatting sqref="J1192:L1379">
    <cfRule type="expression" dxfId="119" priority="25">
      <formula>$M1192="VACANT"</formula>
    </cfRule>
  </conditionalFormatting>
  <conditionalFormatting sqref="U1192:U1385">
    <cfRule type="expression" dxfId="118" priority="24">
      <formula>$M1192="VACANT"</formula>
    </cfRule>
  </conditionalFormatting>
  <conditionalFormatting sqref="C1386:D1451 C1481:D1500 C1479:C1480 C1453:D1478 C1452">
    <cfRule type="expression" dxfId="117" priority="22">
      <formula>$L1386="VACANT"</formula>
    </cfRule>
  </conditionalFormatting>
  <conditionalFormatting sqref="G1386:H1500">
    <cfRule type="expression" dxfId="116" priority="21">
      <formula>$L1386="VACANT"</formula>
    </cfRule>
  </conditionalFormatting>
  <conditionalFormatting sqref="I1468:I1488">
    <cfRule type="expression" dxfId="115" priority="20">
      <formula>$M1468="VACANT"</formula>
    </cfRule>
  </conditionalFormatting>
  <conditionalFormatting sqref="J1386:L1500">
    <cfRule type="expression" dxfId="114" priority="19">
      <formula>$L1386="VACANT"</formula>
    </cfRule>
  </conditionalFormatting>
  <conditionalFormatting sqref="U1386:U1500">
    <cfRule type="expression" dxfId="113" priority="18">
      <formula>$L1386="VACANT"</formula>
    </cfRule>
  </conditionalFormatting>
  <conditionalFormatting sqref="W1387:W1402">
    <cfRule type="expression" dxfId="112" priority="17">
      <formula>$L1387="VACANT"</formula>
    </cfRule>
  </conditionalFormatting>
  <conditionalFormatting sqref="C23:E23 C92:D92 C54:E55">
    <cfRule type="expression" dxfId="111" priority="116">
      <formula>$M26="VACANT"</formula>
    </cfRule>
  </conditionalFormatting>
  <conditionalFormatting sqref="I1500">
    <cfRule type="expression" dxfId="110" priority="16">
      <formula>$M1500="VACANT"</formula>
    </cfRule>
  </conditionalFormatting>
  <conditionalFormatting sqref="I1501">
    <cfRule type="expression" dxfId="109" priority="15">
      <formula>$M1501="VACANT"</formula>
    </cfRule>
  </conditionalFormatting>
  <conditionalFormatting sqref="C1502:E1502">
    <cfRule type="expression" dxfId="108" priority="14">
      <formula>$M1502="VACANT"</formula>
    </cfRule>
  </conditionalFormatting>
  <conditionalFormatting sqref="J1501:L1574">
    <cfRule type="expression" dxfId="107" priority="13">
      <formula>$M1501="VACANT"</formula>
    </cfRule>
  </conditionalFormatting>
  <conditionalFormatting sqref="C14:E14">
    <cfRule type="expression" dxfId="106" priority="117">
      <formula>$M25="VACANT"</formula>
    </cfRule>
  </conditionalFormatting>
  <conditionalFormatting sqref="C15:D15">
    <cfRule type="expression" dxfId="105" priority="118">
      <formula>$M24="VACANT"</formula>
    </cfRule>
  </conditionalFormatting>
  <conditionalFormatting sqref="C21:E21 C90:D91 C9:D9 C22:D22 C7:E8">
    <cfRule type="expression" dxfId="104" priority="119">
      <formula>$M11="VACANT"</formula>
    </cfRule>
  </conditionalFormatting>
  <conditionalFormatting sqref="C20:E20 C10:E10 C19:D19">
    <cfRule type="expression" dxfId="103" priority="120">
      <formula>$M16="VACANT"</formula>
    </cfRule>
  </conditionalFormatting>
  <conditionalFormatting sqref="C18:D18">
    <cfRule type="expression" dxfId="102" priority="121">
      <formula>$M25="VACANT"</formula>
    </cfRule>
  </conditionalFormatting>
  <conditionalFormatting sqref="C13:E13">
    <cfRule type="expression" dxfId="101" priority="122">
      <formula>$M25="VACANT"</formula>
    </cfRule>
  </conditionalFormatting>
  <conditionalFormatting sqref="E1569 E1564 E1560:E1562 E1556 E1549 E1544 E1541 E1539 E1524 E1520 E1516 E1513 E1509 E1507 E1505 E1503 E1496:E1497 E1494 E1486 E1481 E1478 E1475 E1470 E1461 E1447:E1450 E1443 E1396 E1382:E1383 E1361 E1353 E1348 E1343 E1329:E1330 E1323 E1317 E1314 E1309 E1306 E1299 E1292 E1283 E1280:E1281 E1277:E1278 E1266 E1257 E1254 E1236 E1234 E1230 E1219:E1222 E1212 E1205 E1198:E1199 E1194:E1195 E1181 E1176 E1172:E1174 E1121 E1116 E1106 E1096:E1099 E1092 E1074 E1069:E1070 E1067 E1063:E1064 E1050 E1038 E1035 E1030 E1024 E1021 E1007 E1001 E992 E979 E977 E972 E965:E966 E951 E947 E933:E934 E920:E921 E908 E901 E890 E885:E886 E878 E861:E862 E858 E855:E856 E853 E851 E846 E841 E837 E822:E823 E820 E817 E814:E815 E809 E807 E804 E795 E791 E778 E760 E752 E745:E746 E732 E727 E724 E679 E649 E622 E607:E608 E603 E564 E558:E559 E546 E539 E504 E455:E456 E453 E443 E412 E404 E383 E374 E368 E357 E320 E311 E299:E300 E267 E248 E234 E200 E190 E181 E168 E166 E153 E65 E26 E15:E16 C5:E6">
    <cfRule type="expression" dxfId="100" priority="123">
      <formula>$M10="VACANT"</formula>
    </cfRule>
  </conditionalFormatting>
  <conditionalFormatting sqref="C17:E17 C16:D16 E1558:E1559 E1545 E1542 E1540 E1514 E1495 E1483 E1465 E1460 E1455:E1456 E1453 E1446 E1422 E1420 E1402 E1390 E1377:E1378 E1366 E1360 E1345 E1310:E1311 E1308 E1288 E1286 E1282 E1275 E1272 E1253 E1247 E1239:E1240 E1216 E1214 E1208 E1203 E1200 E1186 E1177 E1170 E1143 E1123:E1124 E1109 E1100 E1093 E1091 E1058 E1018 E1015 E993 E973 E967 E962 E946 E937 E922 E900 E897:E898 E888:E889 E884 E852 E843 E833 E829 E803 E782 E765 E753 E735 E729:E730 E725 E589 E486 E454 E445:E446 E411 E408 E375 E372 E351 E347 E306 E292 E274 E272 E254 E237 E131 E121">
    <cfRule type="expression" dxfId="99" priority="124">
      <formula>$M24="VACANT"</formula>
    </cfRule>
  </conditionalFormatting>
  <conditionalFormatting sqref="E1563">
    <cfRule type="expression" dxfId="98" priority="12">
      <formula>$M1571="VACANT"</formula>
    </cfRule>
  </conditionalFormatting>
  <conditionalFormatting sqref="E1566">
    <cfRule type="expression" dxfId="97" priority="11">
      <formula>$M1571="VACANT"</formula>
    </cfRule>
  </conditionalFormatting>
  <conditionalFormatting sqref="E1565">
    <cfRule type="expression" dxfId="96" priority="10">
      <formula>$M1566="VACANT"</formula>
    </cfRule>
  </conditionalFormatting>
  <conditionalFormatting sqref="E1571:E1572 E1567:E1568">
    <cfRule type="expression" dxfId="95" priority="125">
      <formula>#REF!="VACANT"</formula>
    </cfRule>
  </conditionalFormatting>
  <conditionalFormatting sqref="E1573:E1574 E1570">
    <cfRule type="expression" dxfId="94" priority="126">
      <formula>#REF!="VACANT"</formula>
    </cfRule>
  </conditionalFormatting>
  <conditionalFormatting sqref="E1533:E1536">
    <cfRule type="expression" dxfId="93" priority="9">
      <formula>$M1534="VACANT"</formula>
    </cfRule>
  </conditionalFormatting>
  <conditionalFormatting sqref="W1552">
    <cfRule type="expression" dxfId="92" priority="8">
      <formula>$M1552="VACANT"</formula>
    </cfRule>
  </conditionalFormatting>
  <conditionalFormatting sqref="W1553">
    <cfRule type="expression" dxfId="91" priority="7">
      <formula>$M1553="VACANT"</formula>
    </cfRule>
  </conditionalFormatting>
  <conditionalFormatting sqref="C11:E12">
    <cfRule type="expression" dxfId="90" priority="127">
      <formula>$M24="VACANT"</formula>
    </cfRule>
  </conditionalFormatting>
  <conditionalFormatting sqref="E1:AG1 A1:B1 B2:F2 J925:M955 J1380:M1385 E1388:E1389 I1489:I1499 E1017 E1019:E1020 E1146 E1179 E1188 E1392:E1395 E1421 E1423:E1428 E1454 E1457 E1464 E1466:E1469 E1484:E1485 E978 E1040:E1041 E1065:E1066 E1068 E1072:E1073 E1122 E1445 E1473:E1474 E1476:E1477 E1489:E1491 E994 E1125:E1127 E1175 E1405:E1407 E1498:E1500 R1575:AG4078 A1575:A4078 X817:AG1574 E987:E989 E996 E998:E999 E1004:E1005 E1046 E1115 E1185 E1190:E1191 E1410:E1412 E1418 E1441:E1442 E1493 E1557 E1547:E1548 E1543 E1521 E1369 E1352 E1287 E1285 E1237 E1215 E1201 E927 E899 E866 E860 E775:E776 E764 E601 E457 E363 E312 E263 E239 E230 E215 E61 E1565 X2:AF816 B3:B1574 F3:F1574 V2:V1574 P2:T1574 E211 E954:E957 E963:E964 E969:E971 E974:E976 E980:E984 E991 E1002 E1010:E1012 E1014 E1022:E1023 E1026:E1029 E1031:E1032 E1036:E1037 E1044 E1048:E1049 E1051:E1057 E1059:E1061 E1075:E1077 E1079 E1083:E1090 E1094:E1095 E1101:E1104 E1107:E1108 E1110:E1111 E1113 E1118:E1120 E1129:E1133 E1135:E1138 E1140:E1142 E1148:E1166 E1182 E1452 E1479:E1480 M2:M924 M956:M1379 M1386:M1574">
    <cfRule type="expression" dxfId="89" priority="128">
      <formula>$A1="VACANT"</formula>
    </cfRule>
  </conditionalFormatting>
  <conditionalFormatting sqref="J699">
    <cfRule type="expression" dxfId="88" priority="6">
      <formula>$M699="VACANT"</formula>
    </cfRule>
  </conditionalFormatting>
  <conditionalFormatting sqref="C93:D93 C60:E60 C56:E56 C59 C3:E4">
    <cfRule type="expression" dxfId="87" priority="129">
      <formula>$M5="VACANT"</formula>
    </cfRule>
  </conditionalFormatting>
  <conditionalFormatting sqref="E722">
    <cfRule type="expression" dxfId="86" priority="5">
      <formula>$M723="VACANT"</formula>
    </cfRule>
  </conditionalFormatting>
  <conditionalFormatting sqref="D1479:D1480 D1182 D1166 D1150:D1156 D1141 D1079 D1055:D1056 D1048 D1044 D1031 D1014 D1002 D991 D974 D970:D971 D949 D944:D945 D941 D910 D877 D863 D849 D842 D825 D819 D816 D810 D801 D789 D786 D766 D758 D749 D621 D560 D557 D555 D475 D441 D438 D420 D409 D401 D381">
    <cfRule type="expression" dxfId="85" priority="4">
      <formula>$M382="VACANT"</formula>
    </cfRule>
  </conditionalFormatting>
  <conditionalFormatting sqref="D1452 D1300 D1157:D1165 D1149 D1137:D1138 D1129:D1133 D1118:D1120 D1113 D1110 D1107:D1108 D1102:D1104 D1095 D1087 D1083 D1075:D1077 D1061 D1054 D1037 D1028:D1029 D1022 D1010 D982:D984 D975:D976 D963:D964 D956:D957 D953 D942:D943 D930:D932 D915:D916 D913 D906 D894 D891 D887 D881 D879 D872:D873 D867 D857 D850 D848 D844 D835 D832 D830 D824 D818 D808 D805 D794 D783 D767 D761:D763 D757 D750 D741:D742 D739 D726 D662 D604 D594 D590 D587 D578 D576 D568 D565 D550 D544 D540 D536:D537 D522:D523 D512:D513 D493 D476 D462 D449 D442 D439 D424 D421 D410 D399 D382 D379:D380 D349 D346 D335:D336 D331 D59">
    <cfRule type="expression" dxfId="84" priority="3">
      <formula>$M60="VACANT"</formula>
    </cfRule>
  </conditionalFormatting>
  <conditionalFormatting sqref="E1300 E953 E949 E941:E945 E930:E932 E915:E916 E913 E910 E906 E894 E891 E887 E881 E879 E877 E872:E873 E867 E863 E857 E848:E850 E844 E842 E835 E832 E830 E824:E825 E818:E819 E816 E810 E808 E805 E801 E794 E789 E786 E783 E766:E767 E761:E763 E757:E758 E749:E750 E741:E742 E739 E726 E662 E621 E604 E594 E590 E587 E578 E576 E568 E565 E560 E557 E555 E550 E544 E540 E536:E537 E522:E523 E512:E513 E493 E475:E476 E462 E449 E441:E442 E438:E439 E424 E420:E421 E409:E410 E401 E399 E379:E382 E349 E346 E335:E336 E331 E324 E308 E302 E298 E295 E288 E265 E262 E257 E247 E232:E233 E225 E193 E185:E186 E161:E162 E117 E102 E63:E64 E59 E45:E47 E40:E42 E28 E19">
    <cfRule type="expression" dxfId="83" priority="2">
      <formula>$A19="VACANT"</formula>
    </cfRule>
  </conditionalFormatting>
  <conditionalFormatting sqref="L1100 L888 L884 L855 L782 L771 L760 L752 L730 L725">
    <cfRule type="expression" dxfId="82" priority="1">
      <formula>$M725="VACANT"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6C85-D633-49F7-91E5-C06043BA4D6C}">
  <sheetPr>
    <tabColor theme="5" tint="-0.499984740745262"/>
  </sheetPr>
  <dimension ref="A1:P1362"/>
  <sheetViews>
    <sheetView topLeftCell="A373" workbookViewId="0">
      <selection activeCell="A390" sqref="A390"/>
    </sheetView>
  </sheetViews>
  <sheetFormatPr defaultRowHeight="15"/>
  <cols>
    <col min="1" max="1" width="28.7109375" style="14" customWidth="1"/>
    <col min="2" max="2" width="20.7109375" style="14" customWidth="1"/>
    <col min="3" max="4" width="9.7109375" style="14" customWidth="1"/>
    <col min="5" max="5" width="10.7109375" style="14" customWidth="1"/>
    <col min="6" max="6" width="22.7109375" style="14" customWidth="1"/>
    <col min="7" max="7" width="9.140625" style="14" customWidth="1"/>
    <col min="8" max="8" width="15.7109375" style="14" customWidth="1"/>
    <col min="9" max="9" width="13.7109375" style="14" customWidth="1"/>
    <col min="10" max="10" width="14.140625" style="14" customWidth="1"/>
    <col min="11" max="11" width="11.7109375" style="14" customWidth="1"/>
    <col min="12" max="12" width="9.140625" style="14" customWidth="1"/>
    <col min="13" max="13" width="28.7109375" style="14" customWidth="1"/>
    <col min="14" max="14" width="37.5703125" style="14" customWidth="1"/>
    <col min="15" max="15" width="8.5703125" style="14" customWidth="1"/>
    <col min="16" max="16" width="9.140625" style="15"/>
    <col min="17" max="16384" width="9.140625" style="14"/>
  </cols>
  <sheetData>
    <row r="1" spans="1:16" ht="30">
      <c r="A1" s="146" t="s">
        <v>637</v>
      </c>
      <c r="B1" s="146" t="s">
        <v>701</v>
      </c>
      <c r="C1" s="147" t="s">
        <v>2458</v>
      </c>
      <c r="D1" s="147" t="s">
        <v>2457</v>
      </c>
      <c r="E1" s="146" t="s">
        <v>2453</v>
      </c>
      <c r="F1" s="147" t="s">
        <v>2451</v>
      </c>
      <c r="G1" s="147" t="s">
        <v>2452</v>
      </c>
      <c r="H1" s="147" t="s">
        <v>2450</v>
      </c>
      <c r="I1" s="147" t="s">
        <v>735</v>
      </c>
      <c r="J1" s="147" t="s">
        <v>811</v>
      </c>
      <c r="K1" s="146" t="s">
        <v>2999</v>
      </c>
      <c r="L1" s="146" t="s">
        <v>2454</v>
      </c>
      <c r="M1" s="147" t="s">
        <v>2998</v>
      </c>
      <c r="N1" s="147" t="s">
        <v>2997</v>
      </c>
      <c r="O1" s="147" t="s">
        <v>728</v>
      </c>
      <c r="P1" s="148" t="s">
        <v>729</v>
      </c>
    </row>
    <row r="2" spans="1:16">
      <c r="A2" s="14" t="s">
        <v>902</v>
      </c>
      <c r="B2" s="14" t="s">
        <v>821</v>
      </c>
      <c r="C2" s="14" t="s">
        <v>718</v>
      </c>
      <c r="D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2" s="14" t="s">
        <v>1033</v>
      </c>
      <c r="F2" s="14" t="s">
        <v>1416</v>
      </c>
      <c r="G2" s="14" t="s">
        <v>143</v>
      </c>
      <c r="H2" s="14" t="s">
        <v>1415</v>
      </c>
      <c r="I2" s="144">
        <v>43613</v>
      </c>
      <c r="J2" s="144">
        <v>43767</v>
      </c>
      <c r="K2" s="144">
        <v>43796</v>
      </c>
      <c r="L2" s="15">
        <f t="shared" ref="L2:L22" si="0">K2-J2</f>
        <v>29</v>
      </c>
      <c r="M2" s="14" t="s">
        <v>717</v>
      </c>
      <c r="O2" s="18">
        <f t="shared" ref="O2:O65" si="1">YEAR(J2)</f>
        <v>2019</v>
      </c>
      <c r="P2" s="13">
        <f t="shared" ref="P2:P65" si="2">MONTH(J2)</f>
        <v>10</v>
      </c>
    </row>
    <row r="3" spans="1:16">
      <c r="A3" s="14" t="s">
        <v>2996</v>
      </c>
      <c r="B3" s="14" t="s">
        <v>993</v>
      </c>
      <c r="D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" s="14" t="s">
        <v>812</v>
      </c>
      <c r="F3" s="14" t="s">
        <v>1972</v>
      </c>
      <c r="H3" s="14" t="s">
        <v>636</v>
      </c>
      <c r="I3" s="144">
        <v>43752</v>
      </c>
      <c r="J3" s="144">
        <v>43754</v>
      </c>
      <c r="K3" s="144">
        <v>43782</v>
      </c>
      <c r="L3" s="15">
        <f t="shared" si="0"/>
        <v>28</v>
      </c>
      <c r="M3" s="14" t="s">
        <v>717</v>
      </c>
      <c r="N3" s="14" t="s">
        <v>94</v>
      </c>
      <c r="O3" s="18">
        <f t="shared" si="1"/>
        <v>2019</v>
      </c>
      <c r="P3" s="13">
        <f t="shared" si="2"/>
        <v>10</v>
      </c>
    </row>
    <row r="4" spans="1:16">
      <c r="A4" s="14" t="s">
        <v>659</v>
      </c>
      <c r="B4" s="14" t="s">
        <v>26</v>
      </c>
      <c r="D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" s="14" t="s">
        <v>812</v>
      </c>
      <c r="F4" s="140" t="s">
        <v>284</v>
      </c>
      <c r="G4" s="140"/>
      <c r="H4" s="140" t="s">
        <v>636</v>
      </c>
      <c r="I4" s="145">
        <v>43693</v>
      </c>
      <c r="J4" s="145">
        <v>43734</v>
      </c>
      <c r="K4" s="144">
        <v>43801</v>
      </c>
      <c r="L4" s="15">
        <f t="shared" si="0"/>
        <v>67</v>
      </c>
      <c r="M4" s="14" t="s">
        <v>50</v>
      </c>
      <c r="O4" s="18">
        <f t="shared" si="1"/>
        <v>2019</v>
      </c>
      <c r="P4" s="13">
        <f t="shared" si="2"/>
        <v>9</v>
      </c>
    </row>
    <row r="5" spans="1:16">
      <c r="A5" s="14" t="s">
        <v>2993</v>
      </c>
      <c r="B5" s="14" t="s">
        <v>993</v>
      </c>
      <c r="D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" s="14" t="s">
        <v>812</v>
      </c>
      <c r="F5" s="14" t="s">
        <v>2225</v>
      </c>
      <c r="H5" s="14" t="s">
        <v>2078</v>
      </c>
      <c r="I5" s="144">
        <v>43728</v>
      </c>
      <c r="J5" s="144">
        <v>43733</v>
      </c>
      <c r="K5" s="144">
        <v>43745</v>
      </c>
      <c r="L5" s="15">
        <f t="shared" si="0"/>
        <v>12</v>
      </c>
      <c r="M5" s="14" t="s">
        <v>717</v>
      </c>
      <c r="O5" s="18">
        <f t="shared" si="1"/>
        <v>2019</v>
      </c>
      <c r="P5" s="13">
        <f t="shared" si="2"/>
        <v>9</v>
      </c>
    </row>
    <row r="6" spans="1:16">
      <c r="A6" s="14" t="s">
        <v>2995</v>
      </c>
      <c r="B6" s="14" t="s">
        <v>15</v>
      </c>
      <c r="C6" s="14" t="s">
        <v>826</v>
      </c>
      <c r="D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6" s="14" t="s">
        <v>829</v>
      </c>
      <c r="F6" s="14" t="s">
        <v>829</v>
      </c>
      <c r="H6" s="14" t="s">
        <v>636</v>
      </c>
      <c r="I6" s="144"/>
      <c r="J6" s="144">
        <v>43816</v>
      </c>
      <c r="K6" s="144">
        <v>43840</v>
      </c>
      <c r="L6" s="15">
        <f t="shared" si="0"/>
        <v>24</v>
      </c>
      <c r="M6" s="14" t="s">
        <v>50</v>
      </c>
      <c r="O6" s="18">
        <f t="shared" si="1"/>
        <v>2019</v>
      </c>
      <c r="P6" s="13">
        <f t="shared" si="2"/>
        <v>12</v>
      </c>
    </row>
    <row r="7" spans="1:16">
      <c r="A7" s="14" t="s">
        <v>2994</v>
      </c>
      <c r="B7" s="14" t="s">
        <v>993</v>
      </c>
      <c r="D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7" s="14" t="s">
        <v>812</v>
      </c>
      <c r="F7" s="140" t="s">
        <v>720</v>
      </c>
      <c r="G7" s="140"/>
      <c r="H7" s="140" t="s">
        <v>636</v>
      </c>
      <c r="I7" s="145">
        <v>43684</v>
      </c>
      <c r="J7" s="145">
        <v>43698</v>
      </c>
      <c r="K7" s="144">
        <v>43726</v>
      </c>
      <c r="L7" s="15">
        <f t="shared" si="0"/>
        <v>28</v>
      </c>
      <c r="M7" s="14" t="s">
        <v>41</v>
      </c>
      <c r="N7" s="14" t="s">
        <v>25</v>
      </c>
      <c r="O7" s="18">
        <f t="shared" si="1"/>
        <v>2019</v>
      </c>
      <c r="P7" s="13">
        <f t="shared" si="2"/>
        <v>8</v>
      </c>
    </row>
    <row r="8" spans="1:16">
      <c r="A8" s="14" t="s">
        <v>860</v>
      </c>
      <c r="B8" s="14" t="s">
        <v>37</v>
      </c>
      <c r="D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8" t="s">
        <v>2326</v>
      </c>
      <c r="F8" s="14" t="s">
        <v>1914</v>
      </c>
      <c r="H8" s="14" t="s">
        <v>1638</v>
      </c>
      <c r="I8" s="144">
        <v>43686</v>
      </c>
      <c r="J8" s="144">
        <v>43686</v>
      </c>
      <c r="K8" s="144">
        <v>43717</v>
      </c>
      <c r="L8" s="15">
        <f t="shared" si="0"/>
        <v>31</v>
      </c>
      <c r="M8" s="14" t="s">
        <v>41</v>
      </c>
      <c r="N8" s="14" t="s">
        <v>715</v>
      </c>
      <c r="O8" s="18">
        <f t="shared" si="1"/>
        <v>2019</v>
      </c>
      <c r="P8" s="13">
        <f t="shared" si="2"/>
        <v>8</v>
      </c>
    </row>
    <row r="9" spans="1:16">
      <c r="A9" s="14" t="s">
        <v>869</v>
      </c>
      <c r="B9" s="14" t="s">
        <v>37</v>
      </c>
      <c r="D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9" t="s">
        <v>2326</v>
      </c>
      <c r="F9" s="14" t="s">
        <v>144</v>
      </c>
      <c r="I9" s="144">
        <v>43672</v>
      </c>
      <c r="J9" s="144">
        <v>43672</v>
      </c>
      <c r="K9" s="144">
        <v>43679</v>
      </c>
      <c r="L9" s="15">
        <f t="shared" si="0"/>
        <v>7</v>
      </c>
      <c r="M9" s="14" t="s">
        <v>94</v>
      </c>
      <c r="O9" s="18">
        <f t="shared" si="1"/>
        <v>2019</v>
      </c>
      <c r="P9" s="13">
        <f t="shared" si="2"/>
        <v>7</v>
      </c>
    </row>
    <row r="10" spans="1:16">
      <c r="A10" s="14" t="s">
        <v>2993</v>
      </c>
      <c r="B10" s="14" t="s">
        <v>993</v>
      </c>
      <c r="D1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0" s="14" t="s">
        <v>1032</v>
      </c>
      <c r="F10" s="140" t="s">
        <v>2225</v>
      </c>
      <c r="G10" s="140"/>
      <c r="H10" s="140" t="s">
        <v>2078</v>
      </c>
      <c r="I10" s="145">
        <v>43643</v>
      </c>
      <c r="J10" s="145">
        <v>43643</v>
      </c>
      <c r="K10" s="144">
        <v>43684</v>
      </c>
      <c r="L10" s="15">
        <f t="shared" si="0"/>
        <v>41</v>
      </c>
      <c r="M10" s="14" t="s">
        <v>41</v>
      </c>
      <c r="N10" s="14" t="s">
        <v>25</v>
      </c>
      <c r="O10" s="18">
        <f t="shared" si="1"/>
        <v>2019</v>
      </c>
      <c r="P10" s="13">
        <f t="shared" si="2"/>
        <v>6</v>
      </c>
    </row>
    <row r="11" spans="1:16">
      <c r="A11" s="14" t="s">
        <v>628</v>
      </c>
      <c r="B11" s="14" t="s">
        <v>675</v>
      </c>
      <c r="C11" s="14" t="s">
        <v>718</v>
      </c>
      <c r="D11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1" s="14" t="s">
        <v>812</v>
      </c>
      <c r="F11" s="14" t="s">
        <v>60</v>
      </c>
      <c r="H11" s="14" t="s">
        <v>2034</v>
      </c>
      <c r="I11" s="144">
        <v>43566</v>
      </c>
      <c r="J11" s="144">
        <v>43642</v>
      </c>
      <c r="K11" s="144">
        <v>43643</v>
      </c>
      <c r="L11" s="15">
        <f t="shared" si="0"/>
        <v>1</v>
      </c>
      <c r="M11" s="14" t="s">
        <v>717</v>
      </c>
      <c r="N11" s="14" t="s">
        <v>2992</v>
      </c>
      <c r="O11" s="18">
        <f t="shared" si="1"/>
        <v>2019</v>
      </c>
      <c r="P11" s="13">
        <f t="shared" si="2"/>
        <v>6</v>
      </c>
    </row>
    <row r="12" spans="1:16">
      <c r="A12" s="14" t="s">
        <v>876</v>
      </c>
      <c r="B12" s="14" t="s">
        <v>26</v>
      </c>
      <c r="C12" s="14" t="s">
        <v>966</v>
      </c>
      <c r="D1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2" t="s">
        <v>2326</v>
      </c>
      <c r="F12" s="14" t="s">
        <v>144</v>
      </c>
      <c r="H12" s="14" t="s">
        <v>1638</v>
      </c>
      <c r="I12" s="144">
        <v>43641</v>
      </c>
      <c r="J12" s="144">
        <v>43641</v>
      </c>
      <c r="K12" s="144">
        <v>43678</v>
      </c>
      <c r="L12" s="15">
        <f t="shared" si="0"/>
        <v>37</v>
      </c>
      <c r="M12" s="14" t="s">
        <v>13</v>
      </c>
      <c r="N12" s="14" t="s">
        <v>715</v>
      </c>
      <c r="O12" s="18">
        <f t="shared" si="1"/>
        <v>2019</v>
      </c>
      <c r="P12" s="13">
        <f t="shared" si="2"/>
        <v>6</v>
      </c>
    </row>
    <row r="13" spans="1:16">
      <c r="A13" s="14" t="s">
        <v>2991</v>
      </c>
      <c r="B13" s="14" t="s">
        <v>832</v>
      </c>
      <c r="C13" s="14" t="s">
        <v>833</v>
      </c>
      <c r="D1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3" s="14" t="s">
        <v>812</v>
      </c>
      <c r="F13" s="14" t="s">
        <v>812</v>
      </c>
      <c r="H13" s="14" t="s">
        <v>812</v>
      </c>
      <c r="I13" s="144">
        <v>43614</v>
      </c>
      <c r="J13" s="144">
        <v>43627</v>
      </c>
      <c r="K13" s="144">
        <v>43627</v>
      </c>
      <c r="L13" s="15">
        <f t="shared" si="0"/>
        <v>0</v>
      </c>
      <c r="M13" s="14" t="s">
        <v>717</v>
      </c>
      <c r="O13" s="18">
        <f t="shared" si="1"/>
        <v>2019</v>
      </c>
      <c r="P13" s="13">
        <f t="shared" si="2"/>
        <v>6</v>
      </c>
    </row>
    <row r="14" spans="1:16">
      <c r="A14" s="14" t="s">
        <v>2990</v>
      </c>
      <c r="B14" s="14" t="s">
        <v>15</v>
      </c>
      <c r="C14" s="14" t="s">
        <v>826</v>
      </c>
      <c r="D1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4" s="14" t="s">
        <v>829</v>
      </c>
      <c r="F14" s="14" t="s">
        <v>829</v>
      </c>
      <c r="H14" s="14" t="s">
        <v>636</v>
      </c>
      <c r="I14" s="144"/>
      <c r="J14" s="144">
        <v>43546</v>
      </c>
      <c r="K14" s="144">
        <v>43556</v>
      </c>
      <c r="L14" s="15">
        <f t="shared" si="0"/>
        <v>10</v>
      </c>
      <c r="M14" s="14" t="s">
        <v>717</v>
      </c>
      <c r="O14" s="18">
        <f t="shared" si="1"/>
        <v>2019</v>
      </c>
      <c r="P14" s="13">
        <f t="shared" si="2"/>
        <v>3</v>
      </c>
    </row>
    <row r="15" spans="1:16">
      <c r="A15" s="14" t="s">
        <v>889</v>
      </c>
      <c r="B15" s="14" t="s">
        <v>15</v>
      </c>
      <c r="C15" s="14" t="s">
        <v>695</v>
      </c>
      <c r="D1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5" t="s">
        <v>2326</v>
      </c>
      <c r="F15" s="14" t="s">
        <v>1914</v>
      </c>
      <c r="H15" s="14" t="s">
        <v>1638</v>
      </c>
      <c r="I15" s="144">
        <v>43545</v>
      </c>
      <c r="J15" s="144">
        <v>43545</v>
      </c>
      <c r="K15" s="144">
        <v>43556</v>
      </c>
      <c r="L15" s="15">
        <f t="shared" si="0"/>
        <v>11</v>
      </c>
      <c r="M15" s="14" t="s">
        <v>41</v>
      </c>
      <c r="N15" s="14" t="s">
        <v>2807</v>
      </c>
      <c r="O15" s="18">
        <f t="shared" si="1"/>
        <v>2019</v>
      </c>
      <c r="P15" s="13">
        <f t="shared" si="2"/>
        <v>3</v>
      </c>
    </row>
    <row r="16" spans="1:16">
      <c r="A16" s="14" t="s">
        <v>909</v>
      </c>
      <c r="B16" s="14" t="s">
        <v>26</v>
      </c>
      <c r="C16" s="14" t="s">
        <v>966</v>
      </c>
      <c r="D1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" t="s">
        <v>2326</v>
      </c>
      <c r="F16" s="14" t="s">
        <v>1914</v>
      </c>
      <c r="H16" s="14" t="s">
        <v>1638</v>
      </c>
      <c r="I16" s="144">
        <v>43545</v>
      </c>
      <c r="J16" s="144">
        <v>43545</v>
      </c>
      <c r="K16" s="144">
        <v>43553</v>
      </c>
      <c r="L16" s="15">
        <f t="shared" si="0"/>
        <v>8</v>
      </c>
      <c r="M16" s="14" t="s">
        <v>717</v>
      </c>
      <c r="N16" s="14" t="s">
        <v>2989</v>
      </c>
      <c r="O16" s="18">
        <f t="shared" si="1"/>
        <v>2019</v>
      </c>
      <c r="P16" s="13">
        <f t="shared" si="2"/>
        <v>3</v>
      </c>
    </row>
    <row r="17" spans="1:16">
      <c r="A17" s="14" t="s">
        <v>890</v>
      </c>
      <c r="B17" s="14" t="s">
        <v>37</v>
      </c>
      <c r="D1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" t="s">
        <v>2326</v>
      </c>
      <c r="F17" s="14" t="s">
        <v>1914</v>
      </c>
      <c r="H17" s="14" t="s">
        <v>1638</v>
      </c>
      <c r="I17" s="144">
        <v>43545</v>
      </c>
      <c r="J17" s="144">
        <v>43545</v>
      </c>
      <c r="K17" s="144">
        <v>43572</v>
      </c>
      <c r="L17" s="15">
        <f t="shared" si="0"/>
        <v>27</v>
      </c>
      <c r="M17" s="14" t="s">
        <v>717</v>
      </c>
      <c r="O17" s="18">
        <f t="shared" si="1"/>
        <v>2019</v>
      </c>
      <c r="P17" s="13">
        <f t="shared" si="2"/>
        <v>3</v>
      </c>
    </row>
    <row r="18" spans="1:16">
      <c r="A18" s="14" t="s">
        <v>579</v>
      </c>
      <c r="B18" s="14" t="s">
        <v>15</v>
      </c>
      <c r="C18" s="14" t="s">
        <v>695</v>
      </c>
      <c r="D1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8" s="14" t="s">
        <v>812</v>
      </c>
      <c r="F18" s="14" t="s">
        <v>284</v>
      </c>
      <c r="H18" s="14" t="s">
        <v>636</v>
      </c>
      <c r="I18" s="144">
        <v>43453</v>
      </c>
      <c r="J18" s="144">
        <v>43537</v>
      </c>
      <c r="K18" s="144">
        <v>43566</v>
      </c>
      <c r="L18" s="15">
        <f t="shared" si="0"/>
        <v>29</v>
      </c>
      <c r="M18" s="14" t="s">
        <v>717</v>
      </c>
      <c r="O18" s="18">
        <f t="shared" si="1"/>
        <v>2019</v>
      </c>
      <c r="P18" s="13">
        <f t="shared" si="2"/>
        <v>3</v>
      </c>
    </row>
    <row r="19" spans="1:16">
      <c r="A19" s="14" t="s">
        <v>2988</v>
      </c>
      <c r="B19" s="14" t="s">
        <v>15</v>
      </c>
      <c r="C19" s="14" t="s">
        <v>835</v>
      </c>
      <c r="D1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" s="14" t="s">
        <v>835</v>
      </c>
      <c r="F19" s="14" t="s">
        <v>1822</v>
      </c>
      <c r="H19" s="14" t="s">
        <v>636</v>
      </c>
      <c r="I19" s="144">
        <v>43503</v>
      </c>
      <c r="J19" s="144">
        <v>43515</v>
      </c>
      <c r="K19" s="144">
        <v>43543</v>
      </c>
      <c r="L19" s="15">
        <f t="shared" si="0"/>
        <v>28</v>
      </c>
      <c r="M19" s="14" t="s">
        <v>41</v>
      </c>
      <c r="N19" s="14" t="s">
        <v>715</v>
      </c>
      <c r="O19" s="18">
        <f t="shared" si="1"/>
        <v>2019</v>
      </c>
      <c r="P19" s="13">
        <f t="shared" si="2"/>
        <v>2</v>
      </c>
    </row>
    <row r="20" spans="1:16">
      <c r="A20" s="14" t="s">
        <v>2987</v>
      </c>
      <c r="B20" s="14" t="s">
        <v>15</v>
      </c>
      <c r="C20" s="14" t="s">
        <v>835</v>
      </c>
      <c r="D2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" s="14" t="s">
        <v>835</v>
      </c>
      <c r="F20" s="14" t="s">
        <v>1822</v>
      </c>
      <c r="H20" s="14" t="s">
        <v>636</v>
      </c>
      <c r="I20" s="144">
        <v>43502</v>
      </c>
      <c r="J20" s="144">
        <v>43515</v>
      </c>
      <c r="K20" s="144">
        <v>43556</v>
      </c>
      <c r="L20" s="15">
        <f t="shared" si="0"/>
        <v>41</v>
      </c>
      <c r="M20" s="14" t="s">
        <v>41</v>
      </c>
      <c r="N20" s="14" t="s">
        <v>715</v>
      </c>
      <c r="O20" s="18">
        <f t="shared" si="1"/>
        <v>2019</v>
      </c>
      <c r="P20" s="13">
        <f t="shared" si="2"/>
        <v>2</v>
      </c>
    </row>
    <row r="21" spans="1:16">
      <c r="A21" s="14" t="s">
        <v>594</v>
      </c>
      <c r="B21" s="14" t="s">
        <v>37</v>
      </c>
      <c r="D2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" s="14" t="s">
        <v>812</v>
      </c>
      <c r="F21" s="14" t="s">
        <v>284</v>
      </c>
      <c r="H21" s="14" t="s">
        <v>636</v>
      </c>
      <c r="I21" s="144">
        <v>43481</v>
      </c>
      <c r="J21" s="144">
        <v>43511</v>
      </c>
      <c r="K21" s="144">
        <v>43556</v>
      </c>
      <c r="L21" s="15">
        <f t="shared" si="0"/>
        <v>45</v>
      </c>
      <c r="M21" s="14" t="s">
        <v>717</v>
      </c>
      <c r="N21" s="14" t="s">
        <v>104</v>
      </c>
      <c r="O21" s="18">
        <f t="shared" si="1"/>
        <v>2019</v>
      </c>
      <c r="P21" s="13">
        <f t="shared" si="2"/>
        <v>2</v>
      </c>
    </row>
    <row r="22" spans="1:16">
      <c r="A22" s="14" t="s">
        <v>911</v>
      </c>
      <c r="B22" s="14" t="s">
        <v>26</v>
      </c>
      <c r="C22" s="14" t="s">
        <v>966</v>
      </c>
      <c r="D2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2" t="s">
        <v>2326</v>
      </c>
      <c r="F22" s="14" t="s">
        <v>862</v>
      </c>
      <c r="H22" s="14" t="s">
        <v>1638</v>
      </c>
      <c r="I22" s="144">
        <v>43509</v>
      </c>
      <c r="J22" s="144">
        <v>43510</v>
      </c>
      <c r="K22" s="144">
        <v>43614</v>
      </c>
      <c r="L22" s="15">
        <f t="shared" si="0"/>
        <v>104</v>
      </c>
      <c r="M22" s="14" t="s">
        <v>50</v>
      </c>
      <c r="O22" s="18">
        <f t="shared" si="1"/>
        <v>2019</v>
      </c>
      <c r="P22" s="13">
        <f t="shared" si="2"/>
        <v>2</v>
      </c>
    </row>
    <row r="23" spans="1:16">
      <c r="A23" s="14" t="s">
        <v>595</v>
      </c>
      <c r="B23" s="14" t="s">
        <v>15</v>
      </c>
      <c r="C23" s="14" t="s">
        <v>695</v>
      </c>
      <c r="D2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" s="14" t="s">
        <v>812</v>
      </c>
      <c r="F23" s="14" t="s">
        <v>43</v>
      </c>
      <c r="G23" s="140"/>
      <c r="H23" s="140" t="s">
        <v>1734</v>
      </c>
      <c r="I23" s="145">
        <v>43481</v>
      </c>
      <c r="J23" s="145">
        <v>43501</v>
      </c>
      <c r="L23" s="15"/>
      <c r="M23" s="14" t="s">
        <v>717</v>
      </c>
      <c r="O23" s="18">
        <f t="shared" si="1"/>
        <v>2019</v>
      </c>
      <c r="P23" s="13">
        <f t="shared" si="2"/>
        <v>2</v>
      </c>
    </row>
    <row r="24" spans="1:16">
      <c r="A24" s="14" t="s">
        <v>916</v>
      </c>
      <c r="B24" s="14" t="s">
        <v>15</v>
      </c>
      <c r="C24" s="14" t="s">
        <v>695</v>
      </c>
      <c r="D2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4" t="s">
        <v>2326</v>
      </c>
      <c r="F24" s="14" t="s">
        <v>914</v>
      </c>
      <c r="H24" s="14" t="s">
        <v>1638</v>
      </c>
      <c r="I24" s="144">
        <v>43497</v>
      </c>
      <c r="J24" s="144">
        <v>43497</v>
      </c>
      <c r="K24" s="144">
        <v>43535</v>
      </c>
      <c r="L24" s="15">
        <f t="shared" ref="L24:L87" si="3">K24-J24</f>
        <v>38</v>
      </c>
      <c r="M24" s="14" t="s">
        <v>717</v>
      </c>
      <c r="O24" s="18">
        <f t="shared" si="1"/>
        <v>2019</v>
      </c>
      <c r="P24" s="13">
        <f t="shared" si="2"/>
        <v>2</v>
      </c>
    </row>
    <row r="25" spans="1:16">
      <c r="A25" s="14" t="s">
        <v>915</v>
      </c>
      <c r="B25" s="14" t="s">
        <v>15</v>
      </c>
      <c r="C25" s="14" t="s">
        <v>695</v>
      </c>
      <c r="D2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5" t="s">
        <v>2326</v>
      </c>
      <c r="F25" s="14" t="s">
        <v>914</v>
      </c>
      <c r="H25" s="14" t="s">
        <v>1638</v>
      </c>
      <c r="I25" s="144">
        <v>43497</v>
      </c>
      <c r="J25" s="144">
        <v>43497</v>
      </c>
      <c r="K25" s="144">
        <v>43549</v>
      </c>
      <c r="L25" s="15">
        <f t="shared" si="3"/>
        <v>52</v>
      </c>
      <c r="M25" s="14" t="s">
        <v>41</v>
      </c>
      <c r="N25" s="14" t="s">
        <v>2986</v>
      </c>
      <c r="O25" s="18">
        <f t="shared" si="1"/>
        <v>2019</v>
      </c>
      <c r="P25" s="13">
        <f t="shared" si="2"/>
        <v>2</v>
      </c>
    </row>
    <row r="26" spans="1:16">
      <c r="A26" s="14" t="s">
        <v>2985</v>
      </c>
      <c r="B26" s="14" t="s">
        <v>15</v>
      </c>
      <c r="C26" s="14" t="s">
        <v>835</v>
      </c>
      <c r="D2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" s="14" t="s">
        <v>835</v>
      </c>
      <c r="F26" s="14" t="s">
        <v>1822</v>
      </c>
      <c r="H26" s="14" t="s">
        <v>636</v>
      </c>
      <c r="I26" s="144">
        <v>43446</v>
      </c>
      <c r="J26" s="144">
        <v>43474</v>
      </c>
      <c r="K26" s="144">
        <v>43482</v>
      </c>
      <c r="L26" s="15">
        <f t="shared" si="3"/>
        <v>8</v>
      </c>
      <c r="M26" s="14" t="s">
        <v>41</v>
      </c>
      <c r="N26" s="14" t="s">
        <v>2807</v>
      </c>
      <c r="O26" s="18">
        <f t="shared" si="1"/>
        <v>2019</v>
      </c>
      <c r="P26" s="13">
        <f t="shared" si="2"/>
        <v>1</v>
      </c>
    </row>
    <row r="27" spans="1:16">
      <c r="A27" s="14" t="s">
        <v>2984</v>
      </c>
      <c r="B27" s="14" t="s">
        <v>993</v>
      </c>
      <c r="D2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7" s="14" t="s">
        <v>812</v>
      </c>
      <c r="F27" s="14" t="s">
        <v>720</v>
      </c>
      <c r="H27" s="14" t="s">
        <v>636</v>
      </c>
      <c r="I27" s="144">
        <v>43413</v>
      </c>
      <c r="J27" s="144">
        <v>43425</v>
      </c>
      <c r="K27" s="144">
        <v>43433</v>
      </c>
      <c r="L27" s="15">
        <f t="shared" si="3"/>
        <v>8</v>
      </c>
      <c r="M27" s="14" t="s">
        <v>717</v>
      </c>
      <c r="O27" s="18">
        <f t="shared" si="1"/>
        <v>2018</v>
      </c>
      <c r="P27" s="13">
        <f t="shared" si="2"/>
        <v>11</v>
      </c>
    </row>
    <row r="28" spans="1:16">
      <c r="A28" s="14" t="s">
        <v>2983</v>
      </c>
      <c r="B28" s="14" t="s">
        <v>15</v>
      </c>
      <c r="C28" s="14" t="s">
        <v>695</v>
      </c>
      <c r="D2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" t="s">
        <v>2326</v>
      </c>
      <c r="F28" s="14" t="s">
        <v>1914</v>
      </c>
      <c r="H28" s="14" t="s">
        <v>1638</v>
      </c>
      <c r="I28" s="144">
        <v>43402</v>
      </c>
      <c r="J28" s="144">
        <v>43405</v>
      </c>
      <c r="K28" s="144">
        <v>43405</v>
      </c>
      <c r="L28" s="15">
        <f t="shared" si="3"/>
        <v>0</v>
      </c>
      <c r="M28" s="14" t="s">
        <v>717</v>
      </c>
      <c r="O28" s="18">
        <f t="shared" si="1"/>
        <v>2018</v>
      </c>
      <c r="P28" s="13">
        <f t="shared" si="2"/>
        <v>11</v>
      </c>
    </row>
    <row r="29" spans="1:16">
      <c r="A29" s="14" t="s">
        <v>2982</v>
      </c>
      <c r="B29" s="14" t="s">
        <v>15</v>
      </c>
      <c r="C29" s="14" t="s">
        <v>695</v>
      </c>
      <c r="D2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" t="s">
        <v>2326</v>
      </c>
      <c r="F29" s="14" t="s">
        <v>1914</v>
      </c>
      <c r="H29" s="14" t="s">
        <v>1638</v>
      </c>
      <c r="I29" s="144">
        <v>43402</v>
      </c>
      <c r="J29" s="144">
        <v>43405</v>
      </c>
      <c r="K29" s="144">
        <v>43405</v>
      </c>
      <c r="L29" s="15">
        <f t="shared" si="3"/>
        <v>0</v>
      </c>
      <c r="M29" s="14" t="s">
        <v>717</v>
      </c>
      <c r="O29" s="18">
        <f t="shared" si="1"/>
        <v>2018</v>
      </c>
      <c r="P29" s="13">
        <f t="shared" si="2"/>
        <v>11</v>
      </c>
    </row>
    <row r="30" spans="1:16">
      <c r="A30" s="14" t="s">
        <v>2981</v>
      </c>
      <c r="B30" s="14" t="s">
        <v>15</v>
      </c>
      <c r="C30" s="14" t="s">
        <v>695</v>
      </c>
      <c r="D3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0" t="s">
        <v>2326</v>
      </c>
      <c r="F30" s="14" t="s">
        <v>862</v>
      </c>
      <c r="H30" s="14" t="s">
        <v>1638</v>
      </c>
      <c r="I30" s="144">
        <v>43402</v>
      </c>
      <c r="J30" s="144">
        <v>43405</v>
      </c>
      <c r="K30" s="144">
        <v>43420</v>
      </c>
      <c r="L30" s="15">
        <f t="shared" si="3"/>
        <v>15</v>
      </c>
      <c r="M30" s="14" t="s">
        <v>717</v>
      </c>
      <c r="O30" s="18">
        <f t="shared" si="1"/>
        <v>2018</v>
      </c>
      <c r="P30" s="13">
        <f t="shared" si="2"/>
        <v>11</v>
      </c>
    </row>
    <row r="31" spans="1:16">
      <c r="A31" s="14" t="s">
        <v>534</v>
      </c>
      <c r="B31" s="14" t="s">
        <v>15</v>
      </c>
      <c r="C31" s="14" t="s">
        <v>695</v>
      </c>
      <c r="D3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1" s="14" t="s">
        <v>812</v>
      </c>
      <c r="F31" s="14" t="s">
        <v>111</v>
      </c>
      <c r="H31" s="14" t="s">
        <v>2034</v>
      </c>
      <c r="I31" s="144">
        <v>43362</v>
      </c>
      <c r="J31" s="144">
        <v>43390</v>
      </c>
      <c r="K31" s="144">
        <v>43431</v>
      </c>
      <c r="L31" s="15">
        <f t="shared" si="3"/>
        <v>41</v>
      </c>
      <c r="M31" s="14" t="s">
        <v>717</v>
      </c>
      <c r="O31" s="18">
        <f t="shared" si="1"/>
        <v>2018</v>
      </c>
      <c r="P31" s="13">
        <f t="shared" si="2"/>
        <v>10</v>
      </c>
    </row>
    <row r="32" spans="1:16">
      <c r="A32" s="14" t="s">
        <v>2980</v>
      </c>
      <c r="B32" s="14" t="s">
        <v>1151</v>
      </c>
      <c r="C32" s="14" t="s">
        <v>718</v>
      </c>
      <c r="D32" s="14" t="s">
        <v>1150</v>
      </c>
      <c r="E32" s="14" t="s">
        <v>3015</v>
      </c>
      <c r="F32" s="14" t="s">
        <v>1984</v>
      </c>
      <c r="H32" s="14" t="s">
        <v>636</v>
      </c>
      <c r="I32" s="144">
        <v>43361</v>
      </c>
      <c r="J32" s="144">
        <v>43371</v>
      </c>
      <c r="K32" s="144">
        <v>43392</v>
      </c>
      <c r="L32" s="15">
        <f t="shared" si="3"/>
        <v>21</v>
      </c>
      <c r="M32" s="14" t="s">
        <v>41</v>
      </c>
      <c r="N32" s="14" t="s">
        <v>2524</v>
      </c>
      <c r="O32" s="18">
        <f t="shared" si="1"/>
        <v>2018</v>
      </c>
      <c r="P32" s="13">
        <f t="shared" si="2"/>
        <v>9</v>
      </c>
    </row>
    <row r="33" spans="1:16">
      <c r="A33" s="14" t="s">
        <v>507</v>
      </c>
      <c r="B33" s="14" t="s">
        <v>37</v>
      </c>
      <c r="D3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" s="14" t="s">
        <v>812</v>
      </c>
      <c r="F33" s="14" t="s">
        <v>111</v>
      </c>
      <c r="H33" s="14" t="s">
        <v>2034</v>
      </c>
      <c r="I33" s="144">
        <v>43339</v>
      </c>
      <c r="J33" s="144">
        <v>43350</v>
      </c>
      <c r="K33" s="144">
        <v>43357</v>
      </c>
      <c r="L33" s="15">
        <f t="shared" si="3"/>
        <v>7</v>
      </c>
      <c r="M33" s="14" t="s">
        <v>717</v>
      </c>
      <c r="N33" s="14" t="s">
        <v>2979</v>
      </c>
      <c r="O33" s="18">
        <f t="shared" si="1"/>
        <v>2018</v>
      </c>
      <c r="P33" s="13">
        <f t="shared" si="2"/>
        <v>9</v>
      </c>
    </row>
    <row r="34" spans="1:16">
      <c r="A34" s="14" t="s">
        <v>2977</v>
      </c>
      <c r="B34" s="14" t="s">
        <v>15</v>
      </c>
      <c r="C34" s="14" t="s">
        <v>826</v>
      </c>
      <c r="D3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" s="14" t="s">
        <v>2162</v>
      </c>
      <c r="F34" s="14" t="s">
        <v>2978</v>
      </c>
      <c r="H34" s="14" t="s">
        <v>1415</v>
      </c>
      <c r="I34" s="144">
        <v>43279</v>
      </c>
      <c r="J34" s="144">
        <v>43298</v>
      </c>
      <c r="K34" s="144">
        <v>43314</v>
      </c>
      <c r="L34" s="15">
        <f t="shared" si="3"/>
        <v>16</v>
      </c>
      <c r="M34" s="14" t="s">
        <v>717</v>
      </c>
      <c r="N34" s="14" t="s">
        <v>2976</v>
      </c>
      <c r="O34" s="18">
        <f t="shared" si="1"/>
        <v>2018</v>
      </c>
      <c r="P34" s="13">
        <f t="shared" si="2"/>
        <v>7</v>
      </c>
    </row>
    <row r="35" spans="1:16">
      <c r="A35" s="14" t="s">
        <v>2975</v>
      </c>
      <c r="B35" s="14" t="s">
        <v>830</v>
      </c>
      <c r="D3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5" s="14" t="s">
        <v>144</v>
      </c>
      <c r="I35" s="144"/>
      <c r="J35" s="144">
        <v>43294</v>
      </c>
      <c r="K35" s="144">
        <v>43301</v>
      </c>
      <c r="L35" s="15">
        <f t="shared" si="3"/>
        <v>7</v>
      </c>
      <c r="M35" s="14" t="s">
        <v>41</v>
      </c>
      <c r="N35" s="14" t="s">
        <v>2974</v>
      </c>
      <c r="O35" s="18">
        <f t="shared" si="1"/>
        <v>2018</v>
      </c>
      <c r="P35" s="13">
        <f t="shared" si="2"/>
        <v>7</v>
      </c>
    </row>
    <row r="36" spans="1:16">
      <c r="A36" s="14" t="s">
        <v>2973</v>
      </c>
      <c r="B36" s="14" t="s">
        <v>993</v>
      </c>
      <c r="D3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6" s="14" t="s">
        <v>1634</v>
      </c>
      <c r="F36" s="14" t="s">
        <v>2237</v>
      </c>
      <c r="H36" s="14" t="s">
        <v>1633</v>
      </c>
      <c r="I36" s="144">
        <v>43259</v>
      </c>
      <c r="J36" s="144">
        <v>43278</v>
      </c>
      <c r="K36" s="144">
        <v>43278</v>
      </c>
      <c r="L36" s="15">
        <f t="shared" si="3"/>
        <v>0</v>
      </c>
      <c r="M36" s="14" t="s">
        <v>717</v>
      </c>
      <c r="O36" s="18">
        <f t="shared" si="1"/>
        <v>2018</v>
      </c>
      <c r="P36" s="13">
        <f t="shared" si="2"/>
        <v>6</v>
      </c>
    </row>
    <row r="37" spans="1:16">
      <c r="A37" s="14" t="s">
        <v>2972</v>
      </c>
      <c r="B37" s="14" t="s">
        <v>993</v>
      </c>
      <c r="D3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7" s="14" t="s">
        <v>1634</v>
      </c>
      <c r="F37" s="14" t="s">
        <v>2225</v>
      </c>
      <c r="H37" s="14" t="s">
        <v>2078</v>
      </c>
      <c r="I37" s="144">
        <v>43259</v>
      </c>
      <c r="J37" s="144">
        <v>43271</v>
      </c>
      <c r="K37" s="144">
        <v>43271</v>
      </c>
      <c r="L37" s="15">
        <f t="shared" si="3"/>
        <v>0</v>
      </c>
      <c r="M37" s="14" t="s">
        <v>717</v>
      </c>
      <c r="O37" s="18">
        <f t="shared" si="1"/>
        <v>2018</v>
      </c>
      <c r="P37" s="13">
        <f t="shared" si="2"/>
        <v>6</v>
      </c>
    </row>
    <row r="38" spans="1:16">
      <c r="A38" s="14" t="s">
        <v>2971</v>
      </c>
      <c r="B38" s="14" t="s">
        <v>26</v>
      </c>
      <c r="C38" s="14" t="s">
        <v>966</v>
      </c>
      <c r="D3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8" t="s">
        <v>2326</v>
      </c>
      <c r="F38" s="14" t="s">
        <v>862</v>
      </c>
      <c r="H38" s="14" t="s">
        <v>1638</v>
      </c>
      <c r="I38" s="144">
        <v>43266</v>
      </c>
      <c r="J38" s="144">
        <v>43266</v>
      </c>
      <c r="K38" s="144">
        <v>43322</v>
      </c>
      <c r="L38" s="15">
        <f t="shared" si="3"/>
        <v>56</v>
      </c>
      <c r="M38" s="14" t="s">
        <v>41</v>
      </c>
      <c r="N38" s="14" t="s">
        <v>46</v>
      </c>
      <c r="O38" s="18">
        <f t="shared" si="1"/>
        <v>2018</v>
      </c>
      <c r="P38" s="13">
        <f t="shared" si="2"/>
        <v>6</v>
      </c>
    </row>
    <row r="39" spans="1:16">
      <c r="A39" s="14" t="s">
        <v>2970</v>
      </c>
      <c r="B39" s="14" t="s">
        <v>26</v>
      </c>
      <c r="C39" s="14" t="s">
        <v>966</v>
      </c>
      <c r="D3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9" t="s">
        <v>2326</v>
      </c>
      <c r="F39" s="14" t="s">
        <v>862</v>
      </c>
      <c r="H39" s="14" t="s">
        <v>1638</v>
      </c>
      <c r="I39" s="144">
        <v>43266</v>
      </c>
      <c r="J39" s="144">
        <v>43266</v>
      </c>
      <c r="K39" s="144">
        <v>43322</v>
      </c>
      <c r="L39" s="15">
        <f t="shared" si="3"/>
        <v>56</v>
      </c>
      <c r="M39" s="14" t="s">
        <v>41</v>
      </c>
      <c r="O39" s="18">
        <f t="shared" si="1"/>
        <v>2018</v>
      </c>
      <c r="P39" s="13">
        <f t="shared" si="2"/>
        <v>6</v>
      </c>
    </row>
    <row r="40" spans="1:16">
      <c r="A40" s="14" t="s">
        <v>2969</v>
      </c>
      <c r="B40" s="14" t="s">
        <v>26</v>
      </c>
      <c r="C40" s="14" t="s">
        <v>966</v>
      </c>
      <c r="D4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0" t="s">
        <v>2326</v>
      </c>
      <c r="F40" s="14" t="s">
        <v>862</v>
      </c>
      <c r="H40" s="14" t="s">
        <v>1638</v>
      </c>
      <c r="I40" s="144">
        <v>43266</v>
      </c>
      <c r="J40" s="144">
        <v>43266</v>
      </c>
      <c r="K40" s="144">
        <v>43322</v>
      </c>
      <c r="L40" s="15">
        <f t="shared" si="3"/>
        <v>56</v>
      </c>
      <c r="M40" s="14" t="s">
        <v>50</v>
      </c>
      <c r="O40" s="18">
        <f t="shared" si="1"/>
        <v>2018</v>
      </c>
      <c r="P40" s="13">
        <f t="shared" si="2"/>
        <v>6</v>
      </c>
    </row>
    <row r="41" spans="1:16">
      <c r="A41" s="14" t="s">
        <v>2968</v>
      </c>
      <c r="B41" s="14" t="s">
        <v>830</v>
      </c>
      <c r="D4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1" s="14" t="s">
        <v>144</v>
      </c>
      <c r="F41" s="140"/>
      <c r="G41" s="140"/>
      <c r="H41" s="140"/>
      <c r="I41" s="145"/>
      <c r="J41" s="145">
        <v>43258</v>
      </c>
      <c r="K41" s="144">
        <v>43294</v>
      </c>
      <c r="L41" s="15">
        <f t="shared" si="3"/>
        <v>36</v>
      </c>
      <c r="M41" s="14" t="s">
        <v>41</v>
      </c>
      <c r="N41" s="14" t="s">
        <v>2967</v>
      </c>
      <c r="O41" s="18">
        <f t="shared" si="1"/>
        <v>2018</v>
      </c>
      <c r="P41" s="13">
        <f t="shared" si="2"/>
        <v>6</v>
      </c>
    </row>
    <row r="42" spans="1:16">
      <c r="A42" s="14" t="s">
        <v>2966</v>
      </c>
      <c r="B42" s="14" t="s">
        <v>26</v>
      </c>
      <c r="C42" s="14" t="s">
        <v>966</v>
      </c>
      <c r="D4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" t="s">
        <v>2326</v>
      </c>
      <c r="F42" t="s">
        <v>1914</v>
      </c>
      <c r="H42" s="14" t="s">
        <v>1638</v>
      </c>
      <c r="I42" s="144">
        <v>43243</v>
      </c>
      <c r="J42" s="144">
        <v>43243</v>
      </c>
      <c r="K42" s="144">
        <v>43250</v>
      </c>
      <c r="L42" s="15">
        <f t="shared" si="3"/>
        <v>7</v>
      </c>
      <c r="M42" s="14" t="s">
        <v>41</v>
      </c>
      <c r="N42" s="14" t="s">
        <v>2461</v>
      </c>
      <c r="O42" s="18">
        <f t="shared" si="1"/>
        <v>2018</v>
      </c>
      <c r="P42" s="13">
        <f t="shared" si="2"/>
        <v>5</v>
      </c>
    </row>
    <row r="43" spans="1:16">
      <c r="A43" s="14" t="s">
        <v>2965</v>
      </c>
      <c r="B43" s="14" t="s">
        <v>26</v>
      </c>
      <c r="C43" s="14" t="s">
        <v>966</v>
      </c>
      <c r="D4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3" t="s">
        <v>2326</v>
      </c>
      <c r="F43" t="s">
        <v>1914</v>
      </c>
      <c r="H43" s="14" t="s">
        <v>1638</v>
      </c>
      <c r="I43" s="144">
        <v>43243</v>
      </c>
      <c r="J43" s="144">
        <v>43243</v>
      </c>
      <c r="K43" s="144">
        <v>43252</v>
      </c>
      <c r="L43" s="15">
        <f t="shared" si="3"/>
        <v>9</v>
      </c>
      <c r="M43" s="14" t="s">
        <v>41</v>
      </c>
      <c r="N43" s="14" t="s">
        <v>46</v>
      </c>
      <c r="O43" s="18">
        <f t="shared" si="1"/>
        <v>2018</v>
      </c>
      <c r="P43" s="13">
        <f t="shared" si="2"/>
        <v>5</v>
      </c>
    </row>
    <row r="44" spans="1:16">
      <c r="A44" s="14" t="s">
        <v>2964</v>
      </c>
      <c r="B44" s="14" t="s">
        <v>26</v>
      </c>
      <c r="C44" s="14" t="s">
        <v>966</v>
      </c>
      <c r="D4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4" t="s">
        <v>2326</v>
      </c>
      <c r="F44" t="s">
        <v>1914</v>
      </c>
      <c r="H44" s="14" t="s">
        <v>1638</v>
      </c>
      <c r="I44" s="144">
        <v>43243</v>
      </c>
      <c r="J44" s="144">
        <v>43243</v>
      </c>
      <c r="K44" s="144">
        <v>43250</v>
      </c>
      <c r="L44" s="15">
        <f t="shared" si="3"/>
        <v>7</v>
      </c>
      <c r="M44" s="14" t="s">
        <v>41</v>
      </c>
      <c r="N44" s="14" t="s">
        <v>2461</v>
      </c>
      <c r="O44" s="18">
        <f t="shared" si="1"/>
        <v>2018</v>
      </c>
      <c r="P44" s="13">
        <f t="shared" si="2"/>
        <v>5</v>
      </c>
    </row>
    <row r="45" spans="1:16">
      <c r="A45" s="14" t="s">
        <v>2963</v>
      </c>
      <c r="B45" s="14" t="s">
        <v>26</v>
      </c>
      <c r="C45" s="14" t="s">
        <v>966</v>
      </c>
      <c r="D4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" t="s">
        <v>2326</v>
      </c>
      <c r="F45" t="s">
        <v>1914</v>
      </c>
      <c r="H45" s="14" t="s">
        <v>1638</v>
      </c>
      <c r="I45" s="144">
        <v>43243</v>
      </c>
      <c r="J45" s="144">
        <v>43243</v>
      </c>
      <c r="K45" s="144">
        <v>43312</v>
      </c>
      <c r="L45" s="15">
        <f t="shared" si="3"/>
        <v>69</v>
      </c>
      <c r="M45" s="14" t="s">
        <v>94</v>
      </c>
      <c r="O45" s="18">
        <f t="shared" si="1"/>
        <v>2018</v>
      </c>
      <c r="P45" s="13">
        <f t="shared" si="2"/>
        <v>5</v>
      </c>
    </row>
    <row r="46" spans="1:16">
      <c r="A46" s="14" t="s">
        <v>2962</v>
      </c>
      <c r="B46" s="14" t="s">
        <v>993</v>
      </c>
      <c r="D4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6" s="14" t="s">
        <v>1634</v>
      </c>
      <c r="F46" s="14" t="s">
        <v>2237</v>
      </c>
      <c r="H46" s="14" t="s">
        <v>1633</v>
      </c>
      <c r="I46" s="144">
        <v>43222</v>
      </c>
      <c r="J46" s="144">
        <v>43229</v>
      </c>
      <c r="K46" s="144">
        <v>43257</v>
      </c>
      <c r="L46" s="15">
        <f t="shared" si="3"/>
        <v>28</v>
      </c>
      <c r="M46" s="14" t="s">
        <v>717</v>
      </c>
      <c r="O46" s="18">
        <f t="shared" si="1"/>
        <v>2018</v>
      </c>
      <c r="P46" s="13">
        <f t="shared" si="2"/>
        <v>5</v>
      </c>
    </row>
    <row r="47" spans="1:16">
      <c r="A47" s="14" t="s">
        <v>2961</v>
      </c>
      <c r="B47" s="14" t="s">
        <v>1151</v>
      </c>
      <c r="C47" s="14" t="s">
        <v>833</v>
      </c>
      <c r="D47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47" s="14" t="s">
        <v>812</v>
      </c>
      <c r="F47" s="14" t="s">
        <v>2320</v>
      </c>
      <c r="H47" s="14" t="s">
        <v>2056</v>
      </c>
      <c r="I47" s="144">
        <v>43200</v>
      </c>
      <c r="J47" s="144">
        <v>43224</v>
      </c>
      <c r="K47" s="144">
        <v>43238</v>
      </c>
      <c r="L47" s="15">
        <f t="shared" si="3"/>
        <v>14</v>
      </c>
      <c r="M47" s="14" t="s">
        <v>50</v>
      </c>
      <c r="O47" s="18">
        <f t="shared" si="1"/>
        <v>2018</v>
      </c>
      <c r="P47" s="13">
        <f t="shared" si="2"/>
        <v>5</v>
      </c>
    </row>
    <row r="48" spans="1:16">
      <c r="A48" s="14" t="s">
        <v>2960</v>
      </c>
      <c r="B48" s="14" t="s">
        <v>993</v>
      </c>
      <c r="D4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8" s="14" t="s">
        <v>812</v>
      </c>
      <c r="F48" s="14" t="s">
        <v>2654</v>
      </c>
      <c r="H48" s="14" t="s">
        <v>1633</v>
      </c>
      <c r="I48" s="144">
        <v>43202</v>
      </c>
      <c r="J48" s="144">
        <v>43215</v>
      </c>
      <c r="K48" s="144">
        <v>43224</v>
      </c>
      <c r="L48" s="15">
        <f t="shared" si="3"/>
        <v>9</v>
      </c>
      <c r="M48" s="14" t="s">
        <v>41</v>
      </c>
      <c r="O48" s="18">
        <f t="shared" si="1"/>
        <v>2018</v>
      </c>
      <c r="P48" s="13">
        <f t="shared" si="2"/>
        <v>4</v>
      </c>
    </row>
    <row r="49" spans="1:16">
      <c r="A49" s="14" t="s">
        <v>2959</v>
      </c>
      <c r="B49" s="14" t="s">
        <v>26</v>
      </c>
      <c r="C49" s="14" t="s">
        <v>966</v>
      </c>
      <c r="D4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" t="s">
        <v>2326</v>
      </c>
      <c r="F49" s="14" t="s">
        <v>2328</v>
      </c>
      <c r="H49" s="14" t="s">
        <v>1638</v>
      </c>
      <c r="I49" s="144">
        <v>43208</v>
      </c>
      <c r="J49" s="144">
        <v>43210</v>
      </c>
      <c r="K49" s="144">
        <v>43348</v>
      </c>
      <c r="L49" s="15">
        <f t="shared" si="3"/>
        <v>138</v>
      </c>
      <c r="M49" s="14" t="s">
        <v>717</v>
      </c>
      <c r="O49" s="18">
        <f t="shared" si="1"/>
        <v>2018</v>
      </c>
      <c r="P49" s="13">
        <f t="shared" si="2"/>
        <v>4</v>
      </c>
    </row>
    <row r="50" spans="1:16">
      <c r="A50" s="14" t="s">
        <v>2909</v>
      </c>
      <c r="B50" s="14" t="s">
        <v>993</v>
      </c>
      <c r="D5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0" s="14" t="s">
        <v>812</v>
      </c>
      <c r="F50" s="14" t="s">
        <v>2654</v>
      </c>
      <c r="H50" s="14" t="s">
        <v>1633</v>
      </c>
      <c r="I50" s="144">
        <v>43175</v>
      </c>
      <c r="J50" s="144">
        <v>43201</v>
      </c>
      <c r="K50" s="144">
        <v>43216</v>
      </c>
      <c r="L50" s="15">
        <f t="shared" si="3"/>
        <v>15</v>
      </c>
      <c r="M50" s="14" t="s">
        <v>41</v>
      </c>
      <c r="N50" s="14" t="s">
        <v>2524</v>
      </c>
      <c r="O50" s="18">
        <f t="shared" si="1"/>
        <v>2018</v>
      </c>
      <c r="P50" s="13">
        <f t="shared" si="2"/>
        <v>4</v>
      </c>
    </row>
    <row r="51" spans="1:16">
      <c r="A51" s="14" t="s">
        <v>2958</v>
      </c>
      <c r="B51" s="14" t="s">
        <v>830</v>
      </c>
      <c r="D5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I51" s="144"/>
      <c r="J51" s="144">
        <v>43179</v>
      </c>
      <c r="K51" s="144">
        <v>43234</v>
      </c>
      <c r="L51" s="15">
        <f t="shared" si="3"/>
        <v>55</v>
      </c>
      <c r="M51" s="14" t="s">
        <v>717</v>
      </c>
      <c r="N51" s="14" t="s">
        <v>2957</v>
      </c>
      <c r="O51" s="18">
        <f t="shared" si="1"/>
        <v>2018</v>
      </c>
      <c r="P51" s="13">
        <f t="shared" si="2"/>
        <v>3</v>
      </c>
    </row>
    <row r="52" spans="1:16">
      <c r="A52" s="14" t="s">
        <v>2956</v>
      </c>
      <c r="B52" s="14" t="s">
        <v>830</v>
      </c>
      <c r="D5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I52" s="144"/>
      <c r="J52" s="144">
        <v>43179</v>
      </c>
      <c r="K52" s="144">
        <v>43234</v>
      </c>
      <c r="L52" s="15">
        <f t="shared" si="3"/>
        <v>55</v>
      </c>
      <c r="M52" s="14" t="s">
        <v>50</v>
      </c>
      <c r="O52" s="18">
        <f t="shared" si="1"/>
        <v>2018</v>
      </c>
      <c r="P52" s="13">
        <f t="shared" si="2"/>
        <v>3</v>
      </c>
    </row>
    <row r="53" spans="1:16">
      <c r="A53" s="14" t="s">
        <v>2955</v>
      </c>
      <c r="B53" s="14" t="s">
        <v>830</v>
      </c>
      <c r="D5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I53" s="144"/>
      <c r="J53" s="144">
        <v>43179</v>
      </c>
      <c r="K53" s="144">
        <v>43220</v>
      </c>
      <c r="L53" s="15">
        <f t="shared" si="3"/>
        <v>41</v>
      </c>
      <c r="M53" s="14" t="s">
        <v>41</v>
      </c>
      <c r="N53" s="14" t="s">
        <v>2954</v>
      </c>
      <c r="O53" s="18">
        <f t="shared" si="1"/>
        <v>2018</v>
      </c>
      <c r="P53" s="13">
        <f t="shared" si="2"/>
        <v>3</v>
      </c>
    </row>
    <row r="54" spans="1:16">
      <c r="A54" s="14" t="s">
        <v>2953</v>
      </c>
      <c r="B54" s="14" t="s">
        <v>675</v>
      </c>
      <c r="C54" s="14" t="s">
        <v>718</v>
      </c>
      <c r="D54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54" s="14" t="s">
        <v>812</v>
      </c>
      <c r="I54" s="144">
        <v>43166</v>
      </c>
      <c r="J54" s="144">
        <v>43179</v>
      </c>
      <c r="K54" s="144">
        <v>43186</v>
      </c>
      <c r="L54" s="15">
        <f t="shared" si="3"/>
        <v>7</v>
      </c>
      <c r="M54" s="14" t="s">
        <v>2951</v>
      </c>
      <c r="N54" s="14" t="s">
        <v>2915</v>
      </c>
      <c r="O54" s="18">
        <f t="shared" si="1"/>
        <v>2018</v>
      </c>
      <c r="P54" s="13">
        <f t="shared" si="2"/>
        <v>3</v>
      </c>
    </row>
    <row r="55" spans="1:16">
      <c r="A55" s="14" t="s">
        <v>434</v>
      </c>
      <c r="B55" s="14" t="s">
        <v>26</v>
      </c>
      <c r="C55" s="14" t="s">
        <v>966</v>
      </c>
      <c r="D5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5" s="14" t="s">
        <v>812</v>
      </c>
      <c r="F55" s="14" t="s">
        <v>284</v>
      </c>
      <c r="H55" s="14" t="s">
        <v>1734</v>
      </c>
      <c r="I55" s="144">
        <v>43129</v>
      </c>
      <c r="J55" s="144">
        <v>43159</v>
      </c>
      <c r="K55" s="144">
        <v>43231</v>
      </c>
      <c r="L55" s="15">
        <f t="shared" si="3"/>
        <v>72</v>
      </c>
      <c r="M55" s="14" t="s">
        <v>717</v>
      </c>
      <c r="N55" s="14" t="s">
        <v>104</v>
      </c>
      <c r="O55" s="18">
        <f t="shared" si="1"/>
        <v>2018</v>
      </c>
      <c r="P55" s="13">
        <f t="shared" si="2"/>
        <v>2</v>
      </c>
    </row>
    <row r="56" spans="1:16">
      <c r="A56" s="14" t="s">
        <v>2952</v>
      </c>
      <c r="B56" s="14" t="s">
        <v>675</v>
      </c>
      <c r="C56" s="14" t="s">
        <v>718</v>
      </c>
      <c r="D56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56" s="14" t="s">
        <v>812</v>
      </c>
      <c r="I56" s="144">
        <v>43140</v>
      </c>
      <c r="J56" s="144">
        <v>43151</v>
      </c>
      <c r="K56" s="144">
        <v>43164</v>
      </c>
      <c r="L56" s="15">
        <f t="shared" si="3"/>
        <v>13</v>
      </c>
      <c r="M56" s="14" t="s">
        <v>2951</v>
      </c>
      <c r="N56" s="14" t="s">
        <v>2915</v>
      </c>
      <c r="O56" s="18">
        <f t="shared" si="1"/>
        <v>2018</v>
      </c>
      <c r="P56" s="13">
        <f t="shared" si="2"/>
        <v>2</v>
      </c>
    </row>
    <row r="57" spans="1:16">
      <c r="A57" s="14" t="s">
        <v>2950</v>
      </c>
      <c r="B57" s="14" t="s">
        <v>993</v>
      </c>
      <c r="D5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7" s="14" t="s">
        <v>812</v>
      </c>
      <c r="F57" s="14" t="s">
        <v>309</v>
      </c>
      <c r="H57" s="14" t="s">
        <v>1734</v>
      </c>
      <c r="I57" s="144">
        <v>43140</v>
      </c>
      <c r="J57" s="144">
        <v>43146</v>
      </c>
      <c r="K57" s="144">
        <v>43157</v>
      </c>
      <c r="L57" s="15">
        <f t="shared" si="3"/>
        <v>11</v>
      </c>
      <c r="M57" s="14" t="s">
        <v>717</v>
      </c>
      <c r="O57" s="18">
        <f t="shared" si="1"/>
        <v>2018</v>
      </c>
      <c r="P57" s="13">
        <f t="shared" si="2"/>
        <v>2</v>
      </c>
    </row>
    <row r="58" spans="1:16">
      <c r="A58" s="14" t="s">
        <v>404</v>
      </c>
      <c r="B58" s="14" t="s">
        <v>26</v>
      </c>
      <c r="C58" s="14" t="s">
        <v>966</v>
      </c>
      <c r="D5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8" s="14" t="s">
        <v>812</v>
      </c>
      <c r="F58" s="14" t="s">
        <v>60</v>
      </c>
      <c r="H58" s="14" t="s">
        <v>2034</v>
      </c>
      <c r="I58" s="144">
        <v>43098</v>
      </c>
      <c r="J58" s="144">
        <v>43143</v>
      </c>
      <c r="K58" s="144">
        <v>43231</v>
      </c>
      <c r="L58" s="15">
        <f t="shared" si="3"/>
        <v>88</v>
      </c>
      <c r="M58" s="14" t="s">
        <v>41</v>
      </c>
      <c r="N58" s="14" t="s">
        <v>25</v>
      </c>
      <c r="O58" s="18">
        <f t="shared" si="1"/>
        <v>2018</v>
      </c>
      <c r="P58" s="13">
        <f t="shared" si="2"/>
        <v>2</v>
      </c>
    </row>
    <row r="59" spans="1:16">
      <c r="A59" s="14" t="s">
        <v>2948</v>
      </c>
      <c r="B59" s="14" t="s">
        <v>993</v>
      </c>
      <c r="D5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9" s="14" t="s">
        <v>812</v>
      </c>
      <c r="F59" s="14" t="s">
        <v>2949</v>
      </c>
      <c r="H59" s="14" t="s">
        <v>1633</v>
      </c>
      <c r="I59" s="144">
        <v>43104</v>
      </c>
      <c r="J59" s="144">
        <v>43138</v>
      </c>
      <c r="K59" s="144">
        <v>43166</v>
      </c>
      <c r="L59" s="15">
        <f t="shared" si="3"/>
        <v>28</v>
      </c>
      <c r="M59" s="14" t="s">
        <v>50</v>
      </c>
      <c r="O59" s="18">
        <f t="shared" si="1"/>
        <v>2018</v>
      </c>
      <c r="P59" s="13">
        <f t="shared" si="2"/>
        <v>2</v>
      </c>
    </row>
    <row r="60" spans="1:16">
      <c r="A60" s="14" t="s">
        <v>2947</v>
      </c>
      <c r="B60" s="14" t="s">
        <v>993</v>
      </c>
      <c r="D6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60" s="14" t="s">
        <v>1634</v>
      </c>
      <c r="F60" s="14" t="s">
        <v>2225</v>
      </c>
      <c r="H60" s="14" t="s">
        <v>2078</v>
      </c>
      <c r="I60" s="144">
        <v>43096</v>
      </c>
      <c r="J60" s="144">
        <v>43124</v>
      </c>
      <c r="K60" s="144">
        <v>43124</v>
      </c>
      <c r="L60" s="15">
        <f t="shared" si="3"/>
        <v>0</v>
      </c>
      <c r="M60" s="14" t="s">
        <v>50</v>
      </c>
      <c r="O60" s="18">
        <f t="shared" si="1"/>
        <v>2018</v>
      </c>
      <c r="P60" s="13">
        <f t="shared" si="2"/>
        <v>1</v>
      </c>
    </row>
    <row r="61" spans="1:16">
      <c r="A61" s="14" t="s">
        <v>293</v>
      </c>
      <c r="B61" s="14" t="s">
        <v>26</v>
      </c>
      <c r="C61" s="14" t="s">
        <v>966</v>
      </c>
      <c r="D6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61" s="14" t="s">
        <v>812</v>
      </c>
      <c r="F61" s="14" t="s">
        <v>39</v>
      </c>
      <c r="H61" s="14" t="s">
        <v>1734</v>
      </c>
      <c r="I61" s="144">
        <v>43098</v>
      </c>
      <c r="J61" s="144">
        <v>43117</v>
      </c>
      <c r="K61" s="144">
        <v>43209</v>
      </c>
      <c r="L61" s="15">
        <f t="shared" si="3"/>
        <v>92</v>
      </c>
      <c r="M61" s="14" t="s">
        <v>717</v>
      </c>
      <c r="N61" s="14" t="s">
        <v>104</v>
      </c>
      <c r="O61" s="18">
        <f t="shared" si="1"/>
        <v>2018</v>
      </c>
      <c r="P61" s="13">
        <f t="shared" si="2"/>
        <v>1</v>
      </c>
    </row>
    <row r="62" spans="1:16">
      <c r="A62" s="14" t="s">
        <v>379</v>
      </c>
      <c r="B62" s="14" t="s">
        <v>26</v>
      </c>
      <c r="C62" s="14" t="s">
        <v>966</v>
      </c>
      <c r="D6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62" s="14" t="s">
        <v>812</v>
      </c>
      <c r="F62" s="14" t="s">
        <v>284</v>
      </c>
      <c r="H62" s="14" t="s">
        <v>1734</v>
      </c>
      <c r="I62" s="144">
        <v>43070</v>
      </c>
      <c r="J62" s="144">
        <v>43112</v>
      </c>
      <c r="K62" s="144">
        <v>43234</v>
      </c>
      <c r="L62" s="15">
        <f t="shared" si="3"/>
        <v>122</v>
      </c>
      <c r="M62" s="14" t="s">
        <v>41</v>
      </c>
      <c r="N62" s="14" t="s">
        <v>2942</v>
      </c>
      <c r="O62" s="18">
        <f t="shared" si="1"/>
        <v>2018</v>
      </c>
      <c r="P62" s="13">
        <f t="shared" si="2"/>
        <v>1</v>
      </c>
    </row>
    <row r="63" spans="1:16">
      <c r="A63" s="14" t="s">
        <v>2946</v>
      </c>
      <c r="B63" s="14" t="s">
        <v>993</v>
      </c>
      <c r="D6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63" s="14" t="s">
        <v>1634</v>
      </c>
      <c r="F63" s="14" t="s">
        <v>2225</v>
      </c>
      <c r="H63" s="14" t="s">
        <v>2078</v>
      </c>
      <c r="I63" s="144">
        <v>43096</v>
      </c>
      <c r="J63" s="144">
        <v>43110</v>
      </c>
      <c r="K63" s="144">
        <v>43136</v>
      </c>
      <c r="L63" s="15">
        <f t="shared" si="3"/>
        <v>26</v>
      </c>
      <c r="M63" s="14" t="s">
        <v>41</v>
      </c>
      <c r="N63" s="14" t="s">
        <v>25</v>
      </c>
      <c r="O63" s="18">
        <f t="shared" si="1"/>
        <v>2018</v>
      </c>
      <c r="P63" s="13">
        <f t="shared" si="2"/>
        <v>1</v>
      </c>
    </row>
    <row r="64" spans="1:16">
      <c r="A64" s="14" t="s">
        <v>2945</v>
      </c>
      <c r="B64" s="14" t="s">
        <v>26</v>
      </c>
      <c r="C64" s="14" t="s">
        <v>966</v>
      </c>
      <c r="D6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64" s="14" t="s">
        <v>812</v>
      </c>
      <c r="F64" s="14" t="s">
        <v>43</v>
      </c>
      <c r="H64" s="14" t="s">
        <v>1734</v>
      </c>
      <c r="I64" s="144">
        <v>43082</v>
      </c>
      <c r="J64" s="144">
        <v>43110</v>
      </c>
      <c r="K64" s="144">
        <v>43158</v>
      </c>
      <c r="L64" s="15">
        <f t="shared" si="3"/>
        <v>48</v>
      </c>
      <c r="M64" s="14" t="s">
        <v>41</v>
      </c>
      <c r="N64" s="14" t="s">
        <v>46</v>
      </c>
      <c r="O64" s="18">
        <f t="shared" si="1"/>
        <v>2018</v>
      </c>
      <c r="P64" s="13">
        <f t="shared" si="2"/>
        <v>1</v>
      </c>
    </row>
    <row r="65" spans="1:16">
      <c r="A65" s="14" t="s">
        <v>394</v>
      </c>
      <c r="B65" s="14" t="s">
        <v>26</v>
      </c>
      <c r="C65" s="14" t="s">
        <v>966</v>
      </c>
      <c r="D6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65" s="14" t="s">
        <v>812</v>
      </c>
      <c r="F65" s="14" t="s">
        <v>43</v>
      </c>
      <c r="H65" s="14" t="s">
        <v>1734</v>
      </c>
      <c r="I65" s="144">
        <v>43082</v>
      </c>
      <c r="J65" s="144">
        <v>43105</v>
      </c>
      <c r="K65" s="144">
        <v>43325</v>
      </c>
      <c r="L65" s="15">
        <f t="shared" si="3"/>
        <v>220</v>
      </c>
      <c r="M65" s="14" t="s">
        <v>717</v>
      </c>
      <c r="N65" s="14" t="s">
        <v>104</v>
      </c>
      <c r="O65" s="18">
        <f t="shared" si="1"/>
        <v>2018</v>
      </c>
      <c r="P65" s="13">
        <f t="shared" si="2"/>
        <v>1</v>
      </c>
    </row>
    <row r="66" spans="1:16">
      <c r="A66" s="14" t="s">
        <v>394</v>
      </c>
      <c r="B66" s="14" t="s">
        <v>15</v>
      </c>
      <c r="C66" s="14" t="s">
        <v>695</v>
      </c>
      <c r="D6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66" s="14" t="s">
        <v>812</v>
      </c>
      <c r="F66" s="14" t="s">
        <v>43</v>
      </c>
      <c r="H66" s="14" t="s">
        <v>1734</v>
      </c>
      <c r="I66" s="144">
        <v>43082</v>
      </c>
      <c r="J66" s="144">
        <v>43105</v>
      </c>
      <c r="K66" s="144">
        <v>43105</v>
      </c>
      <c r="L66" s="15">
        <f t="shared" si="3"/>
        <v>0</v>
      </c>
      <c r="M66" s="14" t="s">
        <v>717</v>
      </c>
      <c r="N66" s="14" t="s">
        <v>2879</v>
      </c>
      <c r="O66" s="18">
        <f t="shared" ref="O66:O129" si="4">YEAR(J66)</f>
        <v>2018</v>
      </c>
      <c r="P66" s="13">
        <f t="shared" ref="P66:P129" si="5">MONTH(J66)</f>
        <v>1</v>
      </c>
    </row>
    <row r="67" spans="1:16">
      <c r="A67" s="14" t="s">
        <v>2944</v>
      </c>
      <c r="B67" s="14" t="s">
        <v>993</v>
      </c>
      <c r="D6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67" s="14" t="s">
        <v>812</v>
      </c>
      <c r="F67" s="14" t="s">
        <v>2416</v>
      </c>
      <c r="H67" s="14" t="s">
        <v>636</v>
      </c>
      <c r="I67" s="144">
        <v>43098</v>
      </c>
      <c r="J67" s="144">
        <v>43103</v>
      </c>
      <c r="K67" s="144">
        <v>43104</v>
      </c>
      <c r="L67" s="15">
        <f t="shared" si="3"/>
        <v>1</v>
      </c>
      <c r="M67" s="14" t="s">
        <v>717</v>
      </c>
      <c r="O67" s="18">
        <f t="shared" si="4"/>
        <v>2018</v>
      </c>
      <c r="P67" s="13">
        <f t="shared" si="5"/>
        <v>1</v>
      </c>
    </row>
    <row r="68" spans="1:16">
      <c r="A68" s="14" t="s">
        <v>2943</v>
      </c>
      <c r="B68" s="14" t="s">
        <v>26</v>
      </c>
      <c r="C68" s="14" t="s">
        <v>966</v>
      </c>
      <c r="D6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68" t="s">
        <v>2326</v>
      </c>
      <c r="F68" s="14" t="s">
        <v>2328</v>
      </c>
      <c r="H68" s="14" t="s">
        <v>1638</v>
      </c>
      <c r="I68" s="144">
        <v>43095</v>
      </c>
      <c r="J68" s="144">
        <v>43096</v>
      </c>
      <c r="K68" s="144">
        <v>43234</v>
      </c>
      <c r="L68" s="15">
        <f t="shared" si="3"/>
        <v>138</v>
      </c>
      <c r="M68" s="14" t="s">
        <v>41</v>
      </c>
      <c r="N68" s="14" t="s">
        <v>2942</v>
      </c>
      <c r="O68" s="18">
        <f t="shared" si="4"/>
        <v>2017</v>
      </c>
      <c r="P68" s="13">
        <f t="shared" si="5"/>
        <v>12</v>
      </c>
    </row>
    <row r="69" spans="1:16">
      <c r="A69" s="14" t="s">
        <v>270</v>
      </c>
      <c r="D69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69" s="14" t="s">
        <v>812</v>
      </c>
      <c r="F69" s="14" t="s">
        <v>6</v>
      </c>
      <c r="H69" s="14" t="s">
        <v>1734</v>
      </c>
      <c r="I69" s="144">
        <v>42955</v>
      </c>
      <c r="J69" s="144">
        <v>43061</v>
      </c>
      <c r="K69" s="144">
        <v>43068</v>
      </c>
      <c r="L69" s="15">
        <f t="shared" si="3"/>
        <v>7</v>
      </c>
      <c r="M69" s="14" t="s">
        <v>717</v>
      </c>
      <c r="N69" s="14" t="s">
        <v>104</v>
      </c>
      <c r="O69" s="18">
        <f t="shared" si="4"/>
        <v>2017</v>
      </c>
      <c r="P69" s="13">
        <f t="shared" si="5"/>
        <v>11</v>
      </c>
    </row>
    <row r="70" spans="1:16">
      <c r="A70" s="14" t="s">
        <v>2941</v>
      </c>
      <c r="B70" s="14" t="s">
        <v>993</v>
      </c>
      <c r="D7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70" s="14" t="s">
        <v>812</v>
      </c>
      <c r="F70" s="14" t="s">
        <v>2496</v>
      </c>
      <c r="H70" s="14" t="s">
        <v>2034</v>
      </c>
      <c r="I70" s="144">
        <v>43005</v>
      </c>
      <c r="J70" s="144">
        <v>43026</v>
      </c>
      <c r="K70" s="144">
        <v>43026</v>
      </c>
      <c r="L70" s="15">
        <f t="shared" si="3"/>
        <v>0</v>
      </c>
      <c r="M70" s="14" t="s">
        <v>717</v>
      </c>
      <c r="O70" s="18">
        <f t="shared" si="4"/>
        <v>2017</v>
      </c>
      <c r="P70" s="13">
        <f t="shared" si="5"/>
        <v>10</v>
      </c>
    </row>
    <row r="71" spans="1:16">
      <c r="A71" s="14" t="s">
        <v>209</v>
      </c>
      <c r="B71" s="14" t="s">
        <v>26</v>
      </c>
      <c r="C71" s="14" t="s">
        <v>966</v>
      </c>
      <c r="D7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71" s="14" t="s">
        <v>812</v>
      </c>
      <c r="F71" s="14" t="s">
        <v>39</v>
      </c>
      <c r="H71" s="14" t="s">
        <v>1734</v>
      </c>
      <c r="I71" s="144">
        <v>42998</v>
      </c>
      <c r="J71" s="144">
        <v>43005</v>
      </c>
      <c r="K71" s="144">
        <v>43021</v>
      </c>
      <c r="L71" s="15">
        <f t="shared" si="3"/>
        <v>16</v>
      </c>
      <c r="M71" s="14" t="s">
        <v>94</v>
      </c>
      <c r="O71" s="18">
        <f t="shared" si="4"/>
        <v>2017</v>
      </c>
      <c r="P71" s="13">
        <f t="shared" si="5"/>
        <v>9</v>
      </c>
    </row>
    <row r="72" spans="1:16">
      <c r="A72" s="14" t="s">
        <v>198</v>
      </c>
      <c r="B72" s="14" t="s">
        <v>15</v>
      </c>
      <c r="C72" s="14" t="s">
        <v>695</v>
      </c>
      <c r="D7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72" s="14" t="s">
        <v>812</v>
      </c>
      <c r="F72" s="14" t="s">
        <v>60</v>
      </c>
      <c r="H72" s="14" t="s">
        <v>2034</v>
      </c>
      <c r="I72" s="144">
        <v>42864</v>
      </c>
      <c r="J72" s="144">
        <v>42971</v>
      </c>
      <c r="K72" s="144">
        <v>43083</v>
      </c>
      <c r="L72" s="15">
        <f t="shared" si="3"/>
        <v>112</v>
      </c>
      <c r="M72" s="14" t="s">
        <v>50</v>
      </c>
      <c r="O72" s="18">
        <f t="shared" si="4"/>
        <v>2017</v>
      </c>
      <c r="P72" s="13">
        <f t="shared" si="5"/>
        <v>8</v>
      </c>
    </row>
    <row r="73" spans="1:16">
      <c r="A73" s="14" t="s">
        <v>1197</v>
      </c>
      <c r="B73" s="14" t="s">
        <v>15</v>
      </c>
      <c r="C73" s="14" t="s">
        <v>835</v>
      </c>
      <c r="D7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73" s="14" t="s">
        <v>835</v>
      </c>
      <c r="F73" s="14" t="s">
        <v>2940</v>
      </c>
      <c r="H73" s="14" t="s">
        <v>835</v>
      </c>
      <c r="I73" s="144">
        <v>42955</v>
      </c>
      <c r="J73" s="144">
        <v>42963</v>
      </c>
      <c r="K73" s="144">
        <v>42969</v>
      </c>
      <c r="L73" s="15">
        <f t="shared" si="3"/>
        <v>6</v>
      </c>
      <c r="M73" s="14" t="s">
        <v>13</v>
      </c>
      <c r="N73" s="14" t="s">
        <v>715</v>
      </c>
      <c r="O73" s="18">
        <f t="shared" si="4"/>
        <v>2017</v>
      </c>
      <c r="P73" s="13">
        <f t="shared" si="5"/>
        <v>8</v>
      </c>
    </row>
    <row r="74" spans="1:16">
      <c r="A74" s="14" t="s">
        <v>2355</v>
      </c>
      <c r="B74" s="14" t="s">
        <v>15</v>
      </c>
      <c r="C74" s="14" t="s">
        <v>826</v>
      </c>
      <c r="D7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74" s="14" t="s">
        <v>2162</v>
      </c>
      <c r="F74" s="14" t="s">
        <v>2939</v>
      </c>
      <c r="H74" s="14" t="s">
        <v>835</v>
      </c>
      <c r="I74" s="144">
        <v>42937</v>
      </c>
      <c r="J74" s="144">
        <v>42954</v>
      </c>
      <c r="K74" s="144">
        <v>42954</v>
      </c>
      <c r="L74" s="15">
        <f t="shared" si="3"/>
        <v>0</v>
      </c>
      <c r="M74" s="14" t="s">
        <v>41</v>
      </c>
      <c r="N74" s="14" t="s">
        <v>2804</v>
      </c>
      <c r="O74" s="18">
        <f t="shared" si="4"/>
        <v>2017</v>
      </c>
      <c r="P74" s="13">
        <f t="shared" si="5"/>
        <v>8</v>
      </c>
    </row>
    <row r="75" spans="1:16">
      <c r="A75" s="14" t="s">
        <v>223</v>
      </c>
      <c r="B75" s="14" t="s">
        <v>15</v>
      </c>
      <c r="C75" s="14" t="s">
        <v>695</v>
      </c>
      <c r="D7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75" s="14" t="s">
        <v>812</v>
      </c>
      <c r="F75" s="14" t="s">
        <v>60</v>
      </c>
      <c r="H75" s="14" t="s">
        <v>2034</v>
      </c>
      <c r="I75" s="144">
        <v>42871</v>
      </c>
      <c r="J75" s="144">
        <v>42951</v>
      </c>
      <c r="K75" s="144">
        <v>42985</v>
      </c>
      <c r="L75" s="15">
        <f t="shared" si="3"/>
        <v>34</v>
      </c>
      <c r="M75" s="14" t="s">
        <v>50</v>
      </c>
      <c r="O75" s="18">
        <f t="shared" si="4"/>
        <v>2017</v>
      </c>
      <c r="P75" s="13">
        <f t="shared" si="5"/>
        <v>8</v>
      </c>
    </row>
    <row r="76" spans="1:16">
      <c r="A76" s="14" t="s">
        <v>2937</v>
      </c>
      <c r="B76" s="14" t="s">
        <v>37</v>
      </c>
      <c r="D7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76" s="14" t="s">
        <v>1032</v>
      </c>
      <c r="F76" s="14" t="s">
        <v>2938</v>
      </c>
      <c r="G76" s="144"/>
      <c r="H76" s="14" t="s">
        <v>636</v>
      </c>
      <c r="I76" s="144">
        <v>42943</v>
      </c>
      <c r="J76" s="144">
        <v>42949</v>
      </c>
      <c r="K76" s="144">
        <v>42954</v>
      </c>
      <c r="L76" s="15">
        <f t="shared" si="3"/>
        <v>5</v>
      </c>
      <c r="M76" s="14" t="s">
        <v>50</v>
      </c>
      <c r="O76" s="18">
        <f t="shared" si="4"/>
        <v>2017</v>
      </c>
      <c r="P76" s="13">
        <f t="shared" si="5"/>
        <v>8</v>
      </c>
    </row>
    <row r="77" spans="1:16">
      <c r="A77" s="14" t="s">
        <v>2936</v>
      </c>
      <c r="B77" s="14" t="s">
        <v>15</v>
      </c>
      <c r="C77" s="14" t="s">
        <v>835</v>
      </c>
      <c r="D7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77" s="14" t="s">
        <v>835</v>
      </c>
      <c r="F77" s="14" t="s">
        <v>2934</v>
      </c>
      <c r="H77" s="14" t="s">
        <v>835</v>
      </c>
      <c r="I77" s="144">
        <v>42936</v>
      </c>
      <c r="J77" s="144">
        <v>42942</v>
      </c>
      <c r="K77" s="144">
        <v>42942</v>
      </c>
      <c r="L77" s="15">
        <f t="shared" si="3"/>
        <v>0</v>
      </c>
      <c r="M77" s="14" t="s">
        <v>717</v>
      </c>
      <c r="O77" s="18">
        <f t="shared" si="4"/>
        <v>2017</v>
      </c>
      <c r="P77" s="13">
        <f t="shared" si="5"/>
        <v>7</v>
      </c>
    </row>
    <row r="78" spans="1:16">
      <c r="A78" s="14" t="s">
        <v>2935</v>
      </c>
      <c r="B78" s="14" t="s">
        <v>993</v>
      </c>
      <c r="D7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78" s="14" t="s">
        <v>812</v>
      </c>
      <c r="F78" s="14" t="s">
        <v>2927</v>
      </c>
      <c r="H78" s="14" t="s">
        <v>2926</v>
      </c>
      <c r="I78" s="144">
        <v>42933</v>
      </c>
      <c r="J78" s="144">
        <v>42934</v>
      </c>
      <c r="K78" s="144">
        <v>42956</v>
      </c>
      <c r="L78" s="15">
        <f t="shared" si="3"/>
        <v>22</v>
      </c>
      <c r="M78" s="14" t="s">
        <v>717</v>
      </c>
      <c r="O78" s="18">
        <f t="shared" si="4"/>
        <v>2017</v>
      </c>
      <c r="P78" s="13">
        <f t="shared" si="5"/>
        <v>7</v>
      </c>
    </row>
    <row r="79" spans="1:16">
      <c r="A79" s="14" t="s">
        <v>2933</v>
      </c>
      <c r="B79" s="14" t="s">
        <v>15</v>
      </c>
      <c r="C79" s="14" t="s">
        <v>835</v>
      </c>
      <c r="D7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79" s="14" t="s">
        <v>835</v>
      </c>
      <c r="F79" s="14" t="s">
        <v>2934</v>
      </c>
      <c r="H79" s="14" t="s">
        <v>835</v>
      </c>
      <c r="I79" s="144">
        <v>42923</v>
      </c>
      <c r="J79" s="144">
        <v>42929</v>
      </c>
      <c r="K79" s="144">
        <v>42957</v>
      </c>
      <c r="L79" s="15">
        <f t="shared" si="3"/>
        <v>28</v>
      </c>
      <c r="M79" s="14" t="s">
        <v>41</v>
      </c>
      <c r="N79" s="14" t="s">
        <v>46</v>
      </c>
      <c r="O79" s="18">
        <f t="shared" si="4"/>
        <v>2017</v>
      </c>
      <c r="P79" s="13">
        <f t="shared" si="5"/>
        <v>7</v>
      </c>
    </row>
    <row r="80" spans="1:16">
      <c r="A80" s="14" t="s">
        <v>2932</v>
      </c>
      <c r="B80" s="14" t="s">
        <v>1151</v>
      </c>
      <c r="C80" s="14" t="s">
        <v>833</v>
      </c>
      <c r="D80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80" s="14" t="s">
        <v>812</v>
      </c>
      <c r="F80" s="14" t="s">
        <v>2103</v>
      </c>
      <c r="H80" s="14" t="s">
        <v>2056</v>
      </c>
      <c r="I80" s="144">
        <v>42915</v>
      </c>
      <c r="J80" s="144">
        <v>42922</v>
      </c>
      <c r="K80" s="144">
        <v>42963</v>
      </c>
      <c r="L80" s="15">
        <f t="shared" si="3"/>
        <v>41</v>
      </c>
      <c r="M80" s="14" t="s">
        <v>50</v>
      </c>
      <c r="O80" s="18">
        <f t="shared" si="4"/>
        <v>2017</v>
      </c>
      <c r="P80" s="13">
        <f t="shared" si="5"/>
        <v>7</v>
      </c>
    </row>
    <row r="81" spans="1:16">
      <c r="A81" s="14" t="s">
        <v>2931</v>
      </c>
      <c r="B81" s="14" t="s">
        <v>26</v>
      </c>
      <c r="C81" s="14" t="s">
        <v>1922</v>
      </c>
      <c r="D8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81" s="14" t="s">
        <v>1922</v>
      </c>
      <c r="F81" s="140" t="s">
        <v>685</v>
      </c>
      <c r="G81" s="140"/>
      <c r="H81" s="14" t="s">
        <v>636</v>
      </c>
      <c r="I81" s="145">
        <v>42917</v>
      </c>
      <c r="J81" s="145">
        <v>42917</v>
      </c>
      <c r="K81" s="144">
        <v>43119</v>
      </c>
      <c r="L81" s="15">
        <f t="shared" si="3"/>
        <v>202</v>
      </c>
      <c r="M81" s="14" t="s">
        <v>717</v>
      </c>
      <c r="O81" s="18">
        <f t="shared" si="4"/>
        <v>2017</v>
      </c>
      <c r="P81" s="13">
        <f t="shared" si="5"/>
        <v>7</v>
      </c>
    </row>
    <row r="82" spans="1:16">
      <c r="A82" s="14" t="s">
        <v>2930</v>
      </c>
      <c r="B82" s="14" t="s">
        <v>830</v>
      </c>
      <c r="D8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82" s="14" t="s">
        <v>812</v>
      </c>
      <c r="F82" s="140"/>
      <c r="G82" s="140"/>
      <c r="H82" s="140"/>
      <c r="I82" s="145"/>
      <c r="J82" s="145">
        <v>42917</v>
      </c>
      <c r="K82" s="144">
        <v>42917</v>
      </c>
      <c r="L82" s="15">
        <f t="shared" si="3"/>
        <v>0</v>
      </c>
      <c r="M82" s="14" t="s">
        <v>717</v>
      </c>
      <c r="O82" s="18">
        <f t="shared" si="4"/>
        <v>2017</v>
      </c>
      <c r="P82" s="13">
        <f t="shared" si="5"/>
        <v>7</v>
      </c>
    </row>
    <row r="83" spans="1:16">
      <c r="A83" s="14" t="s">
        <v>2929</v>
      </c>
      <c r="B83" s="14" t="s">
        <v>993</v>
      </c>
      <c r="D8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83" s="14" t="s">
        <v>812</v>
      </c>
      <c r="F83" s="14" t="s">
        <v>2927</v>
      </c>
      <c r="H83" s="14" t="s">
        <v>2926</v>
      </c>
      <c r="I83" s="144">
        <v>42901</v>
      </c>
      <c r="J83" s="144">
        <v>42916</v>
      </c>
      <c r="K83" s="144">
        <v>42927</v>
      </c>
      <c r="L83" s="15">
        <f t="shared" si="3"/>
        <v>11</v>
      </c>
      <c r="M83" s="14" t="s">
        <v>50</v>
      </c>
      <c r="O83" s="18">
        <f t="shared" si="4"/>
        <v>2017</v>
      </c>
      <c r="P83" s="13">
        <f t="shared" si="5"/>
        <v>6</v>
      </c>
    </row>
    <row r="84" spans="1:16">
      <c r="A84" s="14" t="s">
        <v>2928</v>
      </c>
      <c r="B84" s="14" t="s">
        <v>993</v>
      </c>
      <c r="D8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84" s="14" t="s">
        <v>812</v>
      </c>
      <c r="F84" s="14" t="s">
        <v>2927</v>
      </c>
      <c r="H84" s="14" t="s">
        <v>2926</v>
      </c>
      <c r="I84" s="144">
        <v>42901</v>
      </c>
      <c r="J84" s="144">
        <v>42914</v>
      </c>
      <c r="K84" s="144">
        <v>42915</v>
      </c>
      <c r="L84" s="15">
        <f t="shared" si="3"/>
        <v>1</v>
      </c>
      <c r="M84" s="14" t="s">
        <v>717</v>
      </c>
      <c r="N84" s="14" t="s">
        <v>104</v>
      </c>
      <c r="O84" s="18">
        <f t="shared" si="4"/>
        <v>2017</v>
      </c>
      <c r="P84" s="13">
        <f t="shared" si="5"/>
        <v>6</v>
      </c>
    </row>
    <row r="85" spans="1:16">
      <c r="A85" s="14" t="s">
        <v>2925</v>
      </c>
      <c r="B85" s="14" t="s">
        <v>993</v>
      </c>
      <c r="D8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85" s="14" t="s">
        <v>812</v>
      </c>
      <c r="F85" s="14" t="s">
        <v>2927</v>
      </c>
      <c r="H85" s="14" t="s">
        <v>2926</v>
      </c>
      <c r="I85" s="144">
        <v>42901</v>
      </c>
      <c r="J85" s="144">
        <v>42914</v>
      </c>
      <c r="K85" s="144">
        <v>42915</v>
      </c>
      <c r="L85" s="15">
        <f t="shared" si="3"/>
        <v>1</v>
      </c>
      <c r="M85" s="14" t="s">
        <v>717</v>
      </c>
      <c r="N85" s="14" t="s">
        <v>104</v>
      </c>
      <c r="O85" s="18">
        <f t="shared" si="4"/>
        <v>2017</v>
      </c>
      <c r="P85" s="13">
        <f t="shared" si="5"/>
        <v>6</v>
      </c>
    </row>
    <row r="86" spans="1:16">
      <c r="A86" s="14" t="s">
        <v>2924</v>
      </c>
      <c r="B86" s="14" t="s">
        <v>821</v>
      </c>
      <c r="C86" s="14" t="s">
        <v>833</v>
      </c>
      <c r="D8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86" s="14" t="s">
        <v>812</v>
      </c>
      <c r="F86" s="14" t="s">
        <v>2052</v>
      </c>
      <c r="H86" s="14" t="s">
        <v>812</v>
      </c>
      <c r="I86" s="144">
        <v>42879</v>
      </c>
      <c r="J86" s="144">
        <v>42892</v>
      </c>
      <c r="K86" s="144">
        <v>42892</v>
      </c>
      <c r="L86" s="15">
        <f t="shared" si="3"/>
        <v>0</v>
      </c>
      <c r="M86" s="14" t="s">
        <v>13</v>
      </c>
      <c r="N86" s="14" t="s">
        <v>2522</v>
      </c>
      <c r="O86" s="18">
        <f t="shared" si="4"/>
        <v>2017</v>
      </c>
      <c r="P86" s="13">
        <f t="shared" si="5"/>
        <v>6</v>
      </c>
    </row>
    <row r="87" spans="1:16">
      <c r="A87" s="14" t="s">
        <v>2923</v>
      </c>
      <c r="B87" s="14" t="s">
        <v>830</v>
      </c>
      <c r="D8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87" s="14" t="s">
        <v>812</v>
      </c>
      <c r="I87" s="144"/>
      <c r="J87" s="144">
        <v>42887</v>
      </c>
      <c r="K87" s="144">
        <v>42895</v>
      </c>
      <c r="L87" s="15">
        <f t="shared" si="3"/>
        <v>8</v>
      </c>
      <c r="M87" s="14" t="s">
        <v>275</v>
      </c>
      <c r="O87" s="18">
        <f t="shared" si="4"/>
        <v>2017</v>
      </c>
      <c r="P87" s="13">
        <f t="shared" si="5"/>
        <v>6</v>
      </c>
    </row>
    <row r="88" spans="1:16">
      <c r="A88" s="14" t="s">
        <v>2922</v>
      </c>
      <c r="B88" s="14" t="s">
        <v>830</v>
      </c>
      <c r="D8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88" s="14" t="s">
        <v>812</v>
      </c>
      <c r="I88" s="144"/>
      <c r="J88" s="144">
        <v>42887</v>
      </c>
      <c r="K88" s="144">
        <v>43007</v>
      </c>
      <c r="L88" s="15">
        <f t="shared" ref="L88:L151" si="6">K88-J88</f>
        <v>120</v>
      </c>
      <c r="M88" s="14" t="s">
        <v>50</v>
      </c>
      <c r="O88" s="18">
        <f t="shared" si="4"/>
        <v>2017</v>
      </c>
      <c r="P88" s="13">
        <f t="shared" si="5"/>
        <v>6</v>
      </c>
    </row>
    <row r="89" spans="1:16">
      <c r="A89" s="14" t="s">
        <v>2921</v>
      </c>
      <c r="B89" s="14" t="s">
        <v>830</v>
      </c>
      <c r="D8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89" s="14" t="s">
        <v>812</v>
      </c>
      <c r="F89" s="140"/>
      <c r="G89" s="140"/>
      <c r="H89" s="140"/>
      <c r="I89" s="145"/>
      <c r="J89" s="145">
        <v>42887</v>
      </c>
      <c r="K89" s="144">
        <v>42887</v>
      </c>
      <c r="L89" s="15">
        <f t="shared" si="6"/>
        <v>0</v>
      </c>
      <c r="M89" s="14" t="s">
        <v>94</v>
      </c>
      <c r="O89" s="18">
        <f t="shared" si="4"/>
        <v>2017</v>
      </c>
      <c r="P89" s="13">
        <f t="shared" si="5"/>
        <v>6</v>
      </c>
    </row>
    <row r="90" spans="1:16">
      <c r="A90" s="14" t="s">
        <v>2920</v>
      </c>
      <c r="B90" s="14" t="s">
        <v>830</v>
      </c>
      <c r="D9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90" s="14" t="s">
        <v>812</v>
      </c>
      <c r="I90" s="144"/>
      <c r="J90" s="144">
        <v>42887</v>
      </c>
      <c r="K90" s="144">
        <v>42909</v>
      </c>
      <c r="L90" s="15">
        <f t="shared" si="6"/>
        <v>22</v>
      </c>
      <c r="M90" s="14" t="s">
        <v>50</v>
      </c>
      <c r="O90" s="18">
        <f t="shared" si="4"/>
        <v>2017</v>
      </c>
      <c r="P90" s="13">
        <f t="shared" si="5"/>
        <v>6</v>
      </c>
    </row>
    <row r="91" spans="1:16">
      <c r="A91" s="14" t="s">
        <v>2919</v>
      </c>
      <c r="B91" s="14" t="s">
        <v>830</v>
      </c>
      <c r="D9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91" s="14" t="s">
        <v>812</v>
      </c>
      <c r="I91" s="144"/>
      <c r="J91" s="144">
        <v>42887</v>
      </c>
      <c r="K91" s="144">
        <v>43035</v>
      </c>
      <c r="L91" s="15">
        <f t="shared" si="6"/>
        <v>148</v>
      </c>
      <c r="M91" s="14" t="s">
        <v>275</v>
      </c>
      <c r="O91" s="18">
        <f t="shared" si="4"/>
        <v>2017</v>
      </c>
      <c r="P91" s="13">
        <f t="shared" si="5"/>
        <v>6</v>
      </c>
    </row>
    <row r="92" spans="1:16">
      <c r="A92" s="14" t="s">
        <v>2918</v>
      </c>
      <c r="B92" s="14" t="s">
        <v>993</v>
      </c>
      <c r="D9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92" s="14" t="s">
        <v>812</v>
      </c>
      <c r="F92" s="14" t="s">
        <v>2496</v>
      </c>
      <c r="H92" s="14" t="s">
        <v>2034</v>
      </c>
      <c r="I92" s="144">
        <v>42873</v>
      </c>
      <c r="J92" s="144">
        <v>42886</v>
      </c>
      <c r="K92" s="144">
        <v>42886</v>
      </c>
      <c r="L92" s="15">
        <f t="shared" si="6"/>
        <v>0</v>
      </c>
      <c r="M92" s="14" t="s">
        <v>13</v>
      </c>
      <c r="N92" s="14" t="s">
        <v>2608</v>
      </c>
      <c r="O92" s="18">
        <f t="shared" si="4"/>
        <v>2017</v>
      </c>
      <c r="P92" s="13">
        <f t="shared" si="5"/>
        <v>5</v>
      </c>
    </row>
    <row r="93" spans="1:16">
      <c r="A93" s="14" t="s">
        <v>1820</v>
      </c>
      <c r="B93" s="14" t="s">
        <v>37</v>
      </c>
      <c r="D9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93" s="14" t="s">
        <v>1033</v>
      </c>
      <c r="F93" s="14" t="s">
        <v>1416</v>
      </c>
      <c r="G93" s="14" t="s">
        <v>15</v>
      </c>
      <c r="H93" s="14" t="s">
        <v>1415</v>
      </c>
      <c r="I93" s="144">
        <v>42872</v>
      </c>
      <c r="J93" s="144">
        <v>42880</v>
      </c>
      <c r="K93" s="144">
        <v>42901</v>
      </c>
      <c r="L93" s="15">
        <f t="shared" si="6"/>
        <v>21</v>
      </c>
      <c r="M93" s="14" t="s">
        <v>717</v>
      </c>
      <c r="O93" s="18">
        <f t="shared" si="4"/>
        <v>2017</v>
      </c>
      <c r="P93" s="13">
        <f t="shared" si="5"/>
        <v>5</v>
      </c>
    </row>
    <row r="94" spans="1:16">
      <c r="A94" s="14" t="s">
        <v>2917</v>
      </c>
      <c r="B94" s="14" t="s">
        <v>26</v>
      </c>
      <c r="C94" s="14" t="s">
        <v>1922</v>
      </c>
      <c r="D9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94" s="14" t="s">
        <v>1922</v>
      </c>
      <c r="F94" s="14" t="s">
        <v>685</v>
      </c>
      <c r="H94" s="14" t="s">
        <v>636</v>
      </c>
      <c r="I94" s="144">
        <v>42858</v>
      </c>
      <c r="J94" s="144">
        <v>42870</v>
      </c>
      <c r="K94" s="144">
        <v>42906</v>
      </c>
      <c r="L94" s="15">
        <f t="shared" si="6"/>
        <v>36</v>
      </c>
      <c r="M94" s="14" t="s">
        <v>717</v>
      </c>
      <c r="O94" s="18">
        <f t="shared" si="4"/>
        <v>2017</v>
      </c>
      <c r="P94" s="13">
        <f t="shared" si="5"/>
        <v>5</v>
      </c>
    </row>
    <row r="95" spans="1:16">
      <c r="A95" s="14" t="s">
        <v>2916</v>
      </c>
      <c r="B95" s="14" t="s">
        <v>832</v>
      </c>
      <c r="C95" s="14" t="s">
        <v>833</v>
      </c>
      <c r="D9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95" s="14" t="s">
        <v>812</v>
      </c>
      <c r="F95" s="14" t="s">
        <v>812</v>
      </c>
      <c r="H95" s="14" t="s">
        <v>812</v>
      </c>
      <c r="I95" s="144">
        <v>42852</v>
      </c>
      <c r="J95" s="144">
        <v>42864</v>
      </c>
      <c r="K95" s="144">
        <v>42928</v>
      </c>
      <c r="L95" s="15">
        <f t="shared" si="6"/>
        <v>64</v>
      </c>
      <c r="M95" s="14" t="s">
        <v>2587</v>
      </c>
      <c r="N95" s="14" t="s">
        <v>2915</v>
      </c>
      <c r="O95" s="18">
        <f t="shared" si="4"/>
        <v>2017</v>
      </c>
      <c r="P95" s="13">
        <f t="shared" si="5"/>
        <v>5</v>
      </c>
    </row>
    <row r="96" spans="1:16">
      <c r="A96" s="14" t="s">
        <v>2914</v>
      </c>
      <c r="B96" s="14" t="s">
        <v>821</v>
      </c>
      <c r="C96" s="14" t="s">
        <v>833</v>
      </c>
      <c r="D9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96" s="14" t="s">
        <v>812</v>
      </c>
      <c r="F96" s="14" t="s">
        <v>2052</v>
      </c>
      <c r="H96" s="14" t="s">
        <v>812</v>
      </c>
      <c r="I96" s="144">
        <v>42850</v>
      </c>
      <c r="J96" s="144">
        <v>42863</v>
      </c>
      <c r="K96" s="144">
        <v>42874</v>
      </c>
      <c r="L96" s="15">
        <f t="shared" si="6"/>
        <v>11</v>
      </c>
      <c r="M96" s="14" t="s">
        <v>2587</v>
      </c>
      <c r="O96" s="18">
        <f t="shared" si="4"/>
        <v>2017</v>
      </c>
      <c r="P96" s="13">
        <f t="shared" si="5"/>
        <v>5</v>
      </c>
    </row>
    <row r="97" spans="1:16">
      <c r="A97" s="14" t="s">
        <v>2913</v>
      </c>
      <c r="B97" s="14" t="s">
        <v>993</v>
      </c>
      <c r="D9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97" s="14" t="s">
        <v>812</v>
      </c>
      <c r="F97" s="14" t="s">
        <v>2237</v>
      </c>
      <c r="H97" s="14" t="s">
        <v>1633</v>
      </c>
      <c r="I97" s="144">
        <v>42845</v>
      </c>
      <c r="J97" s="144">
        <v>42858</v>
      </c>
      <c r="K97" s="144">
        <v>42858</v>
      </c>
      <c r="L97" s="15">
        <f t="shared" si="6"/>
        <v>0</v>
      </c>
      <c r="M97" s="14" t="s">
        <v>13</v>
      </c>
      <c r="N97" s="14" t="s">
        <v>2912</v>
      </c>
      <c r="O97" s="18">
        <f t="shared" si="4"/>
        <v>2017</v>
      </c>
      <c r="P97" s="13">
        <f t="shared" si="5"/>
        <v>5</v>
      </c>
    </row>
    <row r="98" spans="1:16">
      <c r="A98" s="14" t="s">
        <v>2911</v>
      </c>
      <c r="B98" s="14" t="s">
        <v>821</v>
      </c>
      <c r="C98" s="14" t="s">
        <v>833</v>
      </c>
      <c r="D9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98" s="14" t="s">
        <v>812</v>
      </c>
      <c r="F98" s="14" t="s">
        <v>2052</v>
      </c>
      <c r="H98" s="14" t="s">
        <v>812</v>
      </c>
      <c r="I98" s="144">
        <v>42839</v>
      </c>
      <c r="J98" s="144">
        <v>42851</v>
      </c>
      <c r="K98" s="144">
        <v>42870</v>
      </c>
      <c r="L98" s="15">
        <f t="shared" si="6"/>
        <v>19</v>
      </c>
      <c r="M98" s="14" t="s">
        <v>2587</v>
      </c>
      <c r="O98" s="18">
        <f t="shared" si="4"/>
        <v>2017</v>
      </c>
      <c r="P98" s="13">
        <f t="shared" si="5"/>
        <v>4</v>
      </c>
    </row>
    <row r="99" spans="1:16">
      <c r="A99" s="14" t="s">
        <v>2910</v>
      </c>
      <c r="B99" s="14" t="s">
        <v>821</v>
      </c>
      <c r="C99" s="14" t="s">
        <v>833</v>
      </c>
      <c r="D9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99" s="14" t="s">
        <v>812</v>
      </c>
      <c r="F99" s="14" t="s">
        <v>2052</v>
      </c>
      <c r="H99" s="14" t="s">
        <v>812</v>
      </c>
      <c r="I99" s="144">
        <v>42821</v>
      </c>
      <c r="J99" s="144">
        <v>42830</v>
      </c>
      <c r="K99" s="144">
        <v>42838</v>
      </c>
      <c r="L99" s="15">
        <f t="shared" si="6"/>
        <v>8</v>
      </c>
      <c r="M99" s="14" t="s">
        <v>717</v>
      </c>
      <c r="O99" s="18">
        <f t="shared" si="4"/>
        <v>2017</v>
      </c>
      <c r="P99" s="13">
        <f t="shared" si="5"/>
        <v>4</v>
      </c>
    </row>
    <row r="100" spans="1:16">
      <c r="A100" s="14" t="s">
        <v>160</v>
      </c>
      <c r="D100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00" s="14" t="s">
        <v>812</v>
      </c>
      <c r="F100" s="14" t="s">
        <v>111</v>
      </c>
      <c r="H100" s="14" t="s">
        <v>2034</v>
      </c>
      <c r="I100" s="144">
        <v>42807</v>
      </c>
      <c r="J100" s="144">
        <v>42830</v>
      </c>
      <c r="K100" s="144">
        <v>42836</v>
      </c>
      <c r="L100" s="15">
        <f t="shared" si="6"/>
        <v>6</v>
      </c>
      <c r="M100" s="14" t="s">
        <v>50</v>
      </c>
      <c r="O100" s="18">
        <f t="shared" si="4"/>
        <v>2017</v>
      </c>
      <c r="P100" s="13">
        <f t="shared" si="5"/>
        <v>4</v>
      </c>
    </row>
    <row r="101" spans="1:16">
      <c r="A101" s="14" t="s">
        <v>2909</v>
      </c>
      <c r="B101" s="14" t="s">
        <v>993</v>
      </c>
      <c r="D10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01" s="14" t="s">
        <v>812</v>
      </c>
      <c r="F101" s="14" t="s">
        <v>2654</v>
      </c>
      <c r="H101" s="14" t="s">
        <v>1633</v>
      </c>
      <c r="I101" s="144">
        <v>42814</v>
      </c>
      <c r="J101" s="144">
        <v>42825</v>
      </c>
      <c r="K101" s="144">
        <v>42845</v>
      </c>
      <c r="L101" s="15">
        <f t="shared" si="6"/>
        <v>20</v>
      </c>
      <c r="M101" s="14" t="s">
        <v>41</v>
      </c>
      <c r="N101" s="14" t="s">
        <v>2524</v>
      </c>
      <c r="O101" s="18">
        <f t="shared" si="4"/>
        <v>2017</v>
      </c>
      <c r="P101" s="13">
        <f t="shared" si="5"/>
        <v>3</v>
      </c>
    </row>
    <row r="102" spans="1:16">
      <c r="A102" s="14" t="s">
        <v>155</v>
      </c>
      <c r="B102" s="14" t="s">
        <v>26</v>
      </c>
      <c r="C102" s="14" t="s">
        <v>966</v>
      </c>
      <c r="D10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02" s="14" t="s">
        <v>812</v>
      </c>
      <c r="F102" s="14" t="s">
        <v>60</v>
      </c>
      <c r="H102" s="14" t="s">
        <v>2034</v>
      </c>
      <c r="I102" s="144">
        <v>42803</v>
      </c>
      <c r="J102" s="144">
        <v>42823</v>
      </c>
      <c r="K102" s="144">
        <v>42850</v>
      </c>
      <c r="L102" s="15">
        <f t="shared" si="6"/>
        <v>27</v>
      </c>
      <c r="M102" s="14" t="s">
        <v>717</v>
      </c>
      <c r="N102" s="14" t="s">
        <v>133</v>
      </c>
      <c r="O102" s="18">
        <f t="shared" si="4"/>
        <v>2017</v>
      </c>
      <c r="P102" s="13">
        <f t="shared" si="5"/>
        <v>3</v>
      </c>
    </row>
    <row r="103" spans="1:16">
      <c r="A103" s="14" t="s">
        <v>164</v>
      </c>
      <c r="D103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03" s="14" t="s">
        <v>812</v>
      </c>
      <c r="F103" s="14" t="s">
        <v>6</v>
      </c>
      <c r="H103" s="14" t="s">
        <v>1734</v>
      </c>
      <c r="I103" s="144">
        <v>42809</v>
      </c>
      <c r="J103" s="144">
        <v>42821</v>
      </c>
      <c r="K103" s="144">
        <v>42822</v>
      </c>
      <c r="L103" s="15">
        <f t="shared" si="6"/>
        <v>1</v>
      </c>
      <c r="M103" s="14" t="s">
        <v>717</v>
      </c>
      <c r="O103" s="18">
        <f t="shared" si="4"/>
        <v>2017</v>
      </c>
      <c r="P103" s="13">
        <f t="shared" si="5"/>
        <v>3</v>
      </c>
    </row>
    <row r="104" spans="1:16">
      <c r="A104" s="14" t="s">
        <v>159</v>
      </c>
      <c r="D104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04" s="14" t="s">
        <v>812</v>
      </c>
      <c r="F104" s="14" t="s">
        <v>60</v>
      </c>
      <c r="H104" s="14" t="s">
        <v>2034</v>
      </c>
      <c r="I104" s="144">
        <v>42803</v>
      </c>
      <c r="J104" s="144">
        <v>42821</v>
      </c>
      <c r="K104" s="144">
        <v>42857</v>
      </c>
      <c r="L104" s="15">
        <f t="shared" si="6"/>
        <v>36</v>
      </c>
      <c r="M104" s="14" t="s">
        <v>717</v>
      </c>
      <c r="O104" s="18">
        <f t="shared" si="4"/>
        <v>2017</v>
      </c>
      <c r="P104" s="13">
        <f t="shared" si="5"/>
        <v>3</v>
      </c>
    </row>
    <row r="105" spans="1:16">
      <c r="A105" s="14" t="s">
        <v>2908</v>
      </c>
      <c r="D105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05" s="14" t="s">
        <v>812</v>
      </c>
      <c r="F105" s="14" t="s">
        <v>2496</v>
      </c>
      <c r="H105" s="14" t="s">
        <v>2034</v>
      </c>
      <c r="I105" s="144">
        <v>42803</v>
      </c>
      <c r="J105" s="144">
        <v>42814</v>
      </c>
      <c r="K105" s="144">
        <v>42814</v>
      </c>
      <c r="L105" s="15">
        <f t="shared" si="6"/>
        <v>0</v>
      </c>
      <c r="M105" s="14" t="s">
        <v>41</v>
      </c>
      <c r="O105" s="18">
        <f t="shared" si="4"/>
        <v>2017</v>
      </c>
      <c r="P105" s="13">
        <f t="shared" si="5"/>
        <v>3</v>
      </c>
    </row>
    <row r="106" spans="1:16">
      <c r="A106" s="14" t="s">
        <v>156</v>
      </c>
      <c r="D106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06" s="14" t="s">
        <v>812</v>
      </c>
      <c r="F106" s="14" t="s">
        <v>43</v>
      </c>
      <c r="H106" s="14" t="s">
        <v>1734</v>
      </c>
      <c r="I106" s="144">
        <v>42803</v>
      </c>
      <c r="J106" s="144">
        <v>42814</v>
      </c>
      <c r="K106" s="144">
        <v>42817</v>
      </c>
      <c r="L106" s="15">
        <f t="shared" si="6"/>
        <v>3</v>
      </c>
      <c r="M106" s="14" t="s">
        <v>717</v>
      </c>
      <c r="O106" s="18">
        <f t="shared" si="4"/>
        <v>2017</v>
      </c>
      <c r="P106" s="13">
        <f t="shared" si="5"/>
        <v>3</v>
      </c>
    </row>
    <row r="107" spans="1:16">
      <c r="A107" s="14" t="s">
        <v>2907</v>
      </c>
      <c r="B107" s="14" t="s">
        <v>821</v>
      </c>
      <c r="C107" s="14" t="s">
        <v>946</v>
      </c>
      <c r="D10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07" s="14" t="s">
        <v>812</v>
      </c>
      <c r="F107" s="14" t="s">
        <v>2052</v>
      </c>
      <c r="H107" s="14" t="s">
        <v>812</v>
      </c>
      <c r="I107" s="144">
        <v>42793</v>
      </c>
      <c r="J107" s="144">
        <v>42802</v>
      </c>
      <c r="K107" s="144">
        <v>42852</v>
      </c>
      <c r="L107" s="15">
        <f t="shared" si="6"/>
        <v>50</v>
      </c>
      <c r="M107" s="14" t="s">
        <v>2587</v>
      </c>
      <c r="O107" s="18">
        <f t="shared" si="4"/>
        <v>2017</v>
      </c>
      <c r="P107" s="13">
        <f t="shared" si="5"/>
        <v>3</v>
      </c>
    </row>
    <row r="108" spans="1:16">
      <c r="A108" s="14" t="s">
        <v>149</v>
      </c>
      <c r="D108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08" s="14" t="s">
        <v>812</v>
      </c>
      <c r="F108" s="14" t="s">
        <v>43</v>
      </c>
      <c r="H108" s="14" t="s">
        <v>1734</v>
      </c>
      <c r="I108" s="144">
        <v>42793</v>
      </c>
      <c r="J108" s="144">
        <v>42802</v>
      </c>
      <c r="K108" s="144">
        <v>42802</v>
      </c>
      <c r="L108" s="15">
        <f t="shared" si="6"/>
        <v>0</v>
      </c>
      <c r="M108" s="14" t="s">
        <v>13</v>
      </c>
      <c r="O108" s="18">
        <f t="shared" si="4"/>
        <v>2017</v>
      </c>
      <c r="P108" s="13">
        <f t="shared" si="5"/>
        <v>3</v>
      </c>
    </row>
    <row r="109" spans="1:16">
      <c r="A109" s="14" t="s">
        <v>150</v>
      </c>
      <c r="D109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09" s="14" t="s">
        <v>812</v>
      </c>
      <c r="F109" s="14" t="s">
        <v>43</v>
      </c>
      <c r="H109" s="14" t="s">
        <v>1734</v>
      </c>
      <c r="I109" s="144">
        <v>42793</v>
      </c>
      <c r="J109" s="144">
        <v>42802</v>
      </c>
      <c r="K109" s="144">
        <v>42802</v>
      </c>
      <c r="L109" s="15">
        <f t="shared" si="6"/>
        <v>0</v>
      </c>
      <c r="M109" s="14" t="s">
        <v>717</v>
      </c>
      <c r="N109" s="14" t="s">
        <v>104</v>
      </c>
      <c r="O109" s="18">
        <f t="shared" si="4"/>
        <v>2017</v>
      </c>
      <c r="P109" s="13">
        <f t="shared" si="5"/>
        <v>3</v>
      </c>
    </row>
    <row r="110" spans="1:16">
      <c r="A110" s="14" t="s">
        <v>191</v>
      </c>
      <c r="B110" s="14" t="s">
        <v>830</v>
      </c>
      <c r="D11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10" s="14" t="s">
        <v>812</v>
      </c>
      <c r="F110" s="140"/>
      <c r="G110" s="140"/>
      <c r="H110" s="140"/>
      <c r="I110" s="145"/>
      <c r="J110" s="145">
        <v>42801</v>
      </c>
      <c r="K110" s="144">
        <v>42836</v>
      </c>
      <c r="L110" s="15">
        <f t="shared" si="6"/>
        <v>35</v>
      </c>
      <c r="M110" s="14" t="s">
        <v>2906</v>
      </c>
      <c r="O110" s="18">
        <f t="shared" si="4"/>
        <v>2017</v>
      </c>
      <c r="P110" s="13">
        <f t="shared" si="5"/>
        <v>3</v>
      </c>
    </row>
    <row r="111" spans="1:16">
      <c r="A111" s="14" t="s">
        <v>2905</v>
      </c>
      <c r="B111" s="14" t="s">
        <v>830</v>
      </c>
      <c r="D11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11" s="14" t="s">
        <v>812</v>
      </c>
      <c r="I111" s="144"/>
      <c r="J111" s="144">
        <v>42795</v>
      </c>
      <c r="K111" s="144">
        <v>42795</v>
      </c>
      <c r="L111" s="15">
        <f t="shared" si="6"/>
        <v>0</v>
      </c>
      <c r="M111" s="14" t="s">
        <v>94</v>
      </c>
      <c r="O111" s="18">
        <f t="shared" si="4"/>
        <v>2017</v>
      </c>
      <c r="P111" s="13">
        <f t="shared" si="5"/>
        <v>3</v>
      </c>
    </row>
    <row r="112" spans="1:16">
      <c r="A112" s="14" t="s">
        <v>134</v>
      </c>
      <c r="D112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12" s="14" t="s">
        <v>812</v>
      </c>
      <c r="F112" s="14" t="s">
        <v>60</v>
      </c>
      <c r="H112" s="14" t="s">
        <v>2034</v>
      </c>
      <c r="I112" s="144">
        <v>42773</v>
      </c>
      <c r="J112" s="144">
        <v>42793</v>
      </c>
      <c r="K112" s="144">
        <v>42865</v>
      </c>
      <c r="L112" s="15">
        <f t="shared" si="6"/>
        <v>72</v>
      </c>
      <c r="M112" s="14" t="s">
        <v>50</v>
      </c>
      <c r="O112" s="18">
        <f t="shared" si="4"/>
        <v>2017</v>
      </c>
      <c r="P112" s="13">
        <f t="shared" si="5"/>
        <v>2</v>
      </c>
    </row>
    <row r="113" spans="1:16">
      <c r="A113" s="14" t="s">
        <v>2904</v>
      </c>
      <c r="B113" s="14" t="s">
        <v>1151</v>
      </c>
      <c r="C113" s="14" t="s">
        <v>718</v>
      </c>
      <c r="D113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13" s="14" t="s">
        <v>1634</v>
      </c>
      <c r="F113" s="14" t="s">
        <v>2178</v>
      </c>
      <c r="H113" s="14" t="s">
        <v>1638</v>
      </c>
      <c r="I113" s="144">
        <v>42409</v>
      </c>
      <c r="J113" s="144">
        <v>42784</v>
      </c>
      <c r="K113" s="144">
        <v>42784</v>
      </c>
      <c r="L113" s="15">
        <f t="shared" si="6"/>
        <v>0</v>
      </c>
      <c r="M113" s="14" t="s">
        <v>50</v>
      </c>
      <c r="N113" s="14" t="s">
        <v>2465</v>
      </c>
      <c r="O113" s="18">
        <f t="shared" si="4"/>
        <v>2017</v>
      </c>
      <c r="P113" s="13">
        <f t="shared" si="5"/>
        <v>2</v>
      </c>
    </row>
    <row r="114" spans="1:16">
      <c r="A114" s="14" t="s">
        <v>2371</v>
      </c>
      <c r="B114" s="14" t="s">
        <v>26</v>
      </c>
      <c r="C114" s="14" t="s">
        <v>1922</v>
      </c>
      <c r="D11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14" s="14" t="s">
        <v>1922</v>
      </c>
      <c r="F114" s="14" t="s">
        <v>685</v>
      </c>
      <c r="H114" s="14" t="s">
        <v>636</v>
      </c>
      <c r="I114" s="144">
        <v>42768</v>
      </c>
      <c r="J114" s="144">
        <v>42773</v>
      </c>
      <c r="K114" s="144">
        <v>42803</v>
      </c>
      <c r="L114" s="15">
        <f t="shared" si="6"/>
        <v>30</v>
      </c>
      <c r="M114" s="14" t="s">
        <v>2587</v>
      </c>
      <c r="O114" s="18">
        <f t="shared" si="4"/>
        <v>2017</v>
      </c>
      <c r="P114" s="13">
        <f t="shared" si="5"/>
        <v>2</v>
      </c>
    </row>
    <row r="115" spans="1:16">
      <c r="A115" s="14" t="s">
        <v>2903</v>
      </c>
      <c r="B115" s="14" t="s">
        <v>37</v>
      </c>
      <c r="D11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15" s="14" t="s">
        <v>1634</v>
      </c>
      <c r="F115" s="14" t="s">
        <v>2514</v>
      </c>
      <c r="H115" s="14" t="s">
        <v>1638</v>
      </c>
      <c r="I115" s="144">
        <v>42752</v>
      </c>
      <c r="J115" s="144">
        <v>42767</v>
      </c>
      <c r="K115" s="144">
        <v>42767</v>
      </c>
      <c r="L115" s="15">
        <f t="shared" si="6"/>
        <v>0</v>
      </c>
      <c r="M115" s="14" t="s">
        <v>41</v>
      </c>
      <c r="N115" s="14" t="s">
        <v>2902</v>
      </c>
      <c r="O115" s="18">
        <f t="shared" si="4"/>
        <v>2017</v>
      </c>
      <c r="P115" s="13">
        <f t="shared" si="5"/>
        <v>2</v>
      </c>
    </row>
    <row r="116" spans="1:16">
      <c r="A116" s="14" t="s">
        <v>2901</v>
      </c>
      <c r="B116" s="14" t="s">
        <v>37</v>
      </c>
      <c r="D11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16" s="14" t="s">
        <v>1634</v>
      </c>
      <c r="F116" s="14" t="s">
        <v>2754</v>
      </c>
      <c r="H116" s="14" t="s">
        <v>636</v>
      </c>
      <c r="I116" s="144">
        <v>42752</v>
      </c>
      <c r="J116" s="144">
        <v>42765</v>
      </c>
      <c r="K116" s="144">
        <v>42765</v>
      </c>
      <c r="L116" s="15">
        <f t="shared" si="6"/>
        <v>0</v>
      </c>
      <c r="M116" s="14" t="s">
        <v>13</v>
      </c>
      <c r="N116" s="14" t="s">
        <v>2608</v>
      </c>
      <c r="O116" s="18">
        <f t="shared" si="4"/>
        <v>2017</v>
      </c>
      <c r="P116" s="13">
        <f t="shared" si="5"/>
        <v>1</v>
      </c>
    </row>
    <row r="117" spans="1:16">
      <c r="A117" s="14" t="s">
        <v>2900</v>
      </c>
      <c r="B117" s="14" t="s">
        <v>15</v>
      </c>
      <c r="C117" s="14" t="s">
        <v>695</v>
      </c>
      <c r="D11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17" s="14" t="s">
        <v>1634</v>
      </c>
      <c r="F117" s="14" t="s">
        <v>2754</v>
      </c>
      <c r="H117" s="14" t="s">
        <v>636</v>
      </c>
      <c r="I117" s="144">
        <v>42752</v>
      </c>
      <c r="J117" s="144">
        <v>42760</v>
      </c>
      <c r="K117" s="144">
        <v>42760</v>
      </c>
      <c r="L117" s="15">
        <f t="shared" si="6"/>
        <v>0</v>
      </c>
      <c r="M117" s="14" t="s">
        <v>13</v>
      </c>
      <c r="N117" s="14" t="s">
        <v>2608</v>
      </c>
      <c r="O117" s="18">
        <f t="shared" si="4"/>
        <v>2017</v>
      </c>
      <c r="P117" s="13">
        <f t="shared" si="5"/>
        <v>1</v>
      </c>
    </row>
    <row r="118" spans="1:16">
      <c r="A118" s="14" t="s">
        <v>2899</v>
      </c>
      <c r="B118" s="14" t="s">
        <v>15</v>
      </c>
      <c r="C118" s="14" t="s">
        <v>695</v>
      </c>
      <c r="D11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18" s="14" t="s">
        <v>1634</v>
      </c>
      <c r="F118" s="14" t="s">
        <v>2079</v>
      </c>
      <c r="H118" s="14" t="s">
        <v>2078</v>
      </c>
      <c r="I118" s="144">
        <v>42752</v>
      </c>
      <c r="J118" s="144">
        <v>42760</v>
      </c>
      <c r="K118" s="144">
        <v>42760</v>
      </c>
      <c r="L118" s="15">
        <f t="shared" si="6"/>
        <v>0</v>
      </c>
      <c r="M118" s="14" t="s">
        <v>50</v>
      </c>
      <c r="O118" s="18">
        <f t="shared" si="4"/>
        <v>2017</v>
      </c>
      <c r="P118" s="13">
        <f t="shared" si="5"/>
        <v>1</v>
      </c>
    </row>
    <row r="119" spans="1:16">
      <c r="A119" s="14" t="s">
        <v>132</v>
      </c>
      <c r="B119" s="14" t="s">
        <v>37</v>
      </c>
      <c r="D11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19" s="14" t="s">
        <v>812</v>
      </c>
      <c r="F119" s="140" t="s">
        <v>43</v>
      </c>
      <c r="G119" s="140"/>
      <c r="H119" s="14" t="s">
        <v>1734</v>
      </c>
      <c r="I119" s="145">
        <v>42741</v>
      </c>
      <c r="J119" s="145">
        <v>42754</v>
      </c>
      <c r="K119" s="144">
        <v>42773</v>
      </c>
      <c r="L119" s="15">
        <f t="shared" si="6"/>
        <v>19</v>
      </c>
      <c r="M119" s="14" t="s">
        <v>717</v>
      </c>
      <c r="N119" s="14" t="s">
        <v>133</v>
      </c>
      <c r="O119" s="18">
        <f t="shared" si="4"/>
        <v>2017</v>
      </c>
      <c r="P119" s="13">
        <f t="shared" si="5"/>
        <v>1</v>
      </c>
    </row>
    <row r="120" spans="1:16">
      <c r="A120" s="14" t="s">
        <v>2898</v>
      </c>
      <c r="B120" s="14" t="s">
        <v>1151</v>
      </c>
      <c r="C120" s="14" t="s">
        <v>718</v>
      </c>
      <c r="D120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20" s="14" t="s">
        <v>812</v>
      </c>
      <c r="F120" s="14" t="s">
        <v>2285</v>
      </c>
      <c r="H120" s="14" t="s">
        <v>2056</v>
      </c>
      <c r="I120" s="144">
        <v>42711</v>
      </c>
      <c r="J120" s="144">
        <v>42740</v>
      </c>
      <c r="K120" s="144">
        <v>42804</v>
      </c>
      <c r="L120" s="15">
        <f t="shared" si="6"/>
        <v>64</v>
      </c>
      <c r="M120" s="14" t="s">
        <v>41</v>
      </c>
      <c r="N120" s="14" t="s">
        <v>25</v>
      </c>
      <c r="O120" s="18">
        <f t="shared" si="4"/>
        <v>2017</v>
      </c>
      <c r="P120" s="13">
        <f t="shared" si="5"/>
        <v>1</v>
      </c>
    </row>
    <row r="121" spans="1:16">
      <c r="A121" s="14" t="s">
        <v>2897</v>
      </c>
      <c r="B121" s="14" t="s">
        <v>832</v>
      </c>
      <c r="C121" s="14" t="s">
        <v>946</v>
      </c>
      <c r="D12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21" s="14" t="s">
        <v>812</v>
      </c>
      <c r="F121" s="14" t="s">
        <v>812</v>
      </c>
      <c r="H121" s="14" t="s">
        <v>812</v>
      </c>
      <c r="I121" s="144">
        <v>42719</v>
      </c>
      <c r="J121" s="144">
        <v>42733</v>
      </c>
      <c r="K121" s="144">
        <v>42752</v>
      </c>
      <c r="L121" s="15">
        <f t="shared" si="6"/>
        <v>19</v>
      </c>
      <c r="M121" s="14" t="s">
        <v>717</v>
      </c>
      <c r="O121" s="18">
        <f t="shared" si="4"/>
        <v>2016</v>
      </c>
      <c r="P121" s="13">
        <f t="shared" si="5"/>
        <v>12</v>
      </c>
    </row>
    <row r="122" spans="1:16">
      <c r="A122" s="14" t="s">
        <v>47</v>
      </c>
      <c r="B122" s="14" t="s">
        <v>15</v>
      </c>
      <c r="C122" s="14" t="s">
        <v>695</v>
      </c>
      <c r="D12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22" s="14" t="s">
        <v>812</v>
      </c>
      <c r="F122" s="14" t="s">
        <v>6</v>
      </c>
      <c r="H122" s="14" t="s">
        <v>1734</v>
      </c>
      <c r="I122" s="144">
        <v>42656</v>
      </c>
      <c r="J122" s="144">
        <v>42719</v>
      </c>
      <c r="K122" s="144">
        <v>42744</v>
      </c>
      <c r="L122" s="15">
        <f t="shared" si="6"/>
        <v>25</v>
      </c>
      <c r="M122" s="14" t="s">
        <v>50</v>
      </c>
      <c r="N122" s="14" t="s">
        <v>2465</v>
      </c>
      <c r="O122" s="18">
        <f t="shared" si="4"/>
        <v>2016</v>
      </c>
      <c r="P122" s="13">
        <f t="shared" si="5"/>
        <v>12</v>
      </c>
    </row>
    <row r="123" spans="1:16">
      <c r="A123" s="14" t="s">
        <v>126</v>
      </c>
      <c r="B123" s="14" t="s">
        <v>37</v>
      </c>
      <c r="D12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23" s="14" t="s">
        <v>812</v>
      </c>
      <c r="F123" s="14" t="s">
        <v>39</v>
      </c>
      <c r="G123" s="140"/>
      <c r="H123" s="14" t="s">
        <v>1734</v>
      </c>
      <c r="I123" s="145">
        <v>42703</v>
      </c>
      <c r="J123" s="145">
        <v>42717</v>
      </c>
      <c r="K123" s="144">
        <v>42754</v>
      </c>
      <c r="L123" s="15">
        <f t="shared" si="6"/>
        <v>37</v>
      </c>
      <c r="M123" s="14" t="s">
        <v>50</v>
      </c>
      <c r="O123" s="18">
        <f t="shared" si="4"/>
        <v>2016</v>
      </c>
      <c r="P123" s="13">
        <f t="shared" si="5"/>
        <v>12</v>
      </c>
    </row>
    <row r="124" spans="1:16">
      <c r="A124" s="14" t="s">
        <v>124</v>
      </c>
      <c r="B124" s="14" t="s">
        <v>26</v>
      </c>
      <c r="C124" s="14" t="s">
        <v>966</v>
      </c>
      <c r="D12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24" s="14" t="s">
        <v>812</v>
      </c>
      <c r="F124" s="14" t="s">
        <v>60</v>
      </c>
      <c r="G124" s="140"/>
      <c r="H124" s="14" t="s">
        <v>2034</v>
      </c>
      <c r="I124" s="145">
        <v>42692</v>
      </c>
      <c r="J124" s="145">
        <v>42710</v>
      </c>
      <c r="K124" s="144">
        <v>42733</v>
      </c>
      <c r="L124" s="15">
        <f t="shared" si="6"/>
        <v>23</v>
      </c>
      <c r="M124" s="14" t="s">
        <v>50</v>
      </c>
      <c r="O124" s="18">
        <f t="shared" si="4"/>
        <v>2016</v>
      </c>
      <c r="P124" s="13">
        <f t="shared" si="5"/>
        <v>12</v>
      </c>
    </row>
    <row r="125" spans="1:16">
      <c r="A125" s="14" t="s">
        <v>2896</v>
      </c>
      <c r="B125" s="14" t="s">
        <v>1151</v>
      </c>
      <c r="C125" s="14" t="s">
        <v>833</v>
      </c>
      <c r="D125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25" s="14" t="s">
        <v>812</v>
      </c>
      <c r="F125" s="14" t="s">
        <v>2103</v>
      </c>
      <c r="H125" s="14" t="s">
        <v>2056</v>
      </c>
      <c r="I125" s="144">
        <v>42678</v>
      </c>
      <c r="J125" s="144">
        <v>42703</v>
      </c>
      <c r="K125" s="144">
        <v>42774</v>
      </c>
      <c r="L125" s="15">
        <f t="shared" si="6"/>
        <v>71</v>
      </c>
      <c r="M125" s="14" t="s">
        <v>50</v>
      </c>
      <c r="O125" s="18">
        <f t="shared" si="4"/>
        <v>2016</v>
      </c>
      <c r="P125" s="13">
        <f t="shared" si="5"/>
        <v>11</v>
      </c>
    </row>
    <row r="126" spans="1:16">
      <c r="A126" s="14" t="s">
        <v>2886</v>
      </c>
      <c r="B126" s="14" t="s">
        <v>821</v>
      </c>
      <c r="C126" s="14" t="s">
        <v>946</v>
      </c>
      <c r="D12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26" s="14" t="s">
        <v>812</v>
      </c>
      <c r="F126" s="14" t="s">
        <v>2052</v>
      </c>
      <c r="G126" s="140"/>
      <c r="H126" s="14" t="s">
        <v>812</v>
      </c>
      <c r="I126" s="145">
        <v>42691</v>
      </c>
      <c r="J126" s="145">
        <v>42696</v>
      </c>
      <c r="K126" s="144">
        <v>42702</v>
      </c>
      <c r="L126" s="15">
        <f t="shared" si="6"/>
        <v>6</v>
      </c>
      <c r="M126" s="14" t="s">
        <v>2587</v>
      </c>
      <c r="O126" s="18">
        <f t="shared" si="4"/>
        <v>2016</v>
      </c>
      <c r="P126" s="13">
        <f t="shared" si="5"/>
        <v>11</v>
      </c>
    </row>
    <row r="127" spans="1:16">
      <c r="A127" s="14" t="s">
        <v>2895</v>
      </c>
      <c r="B127" s="14" t="s">
        <v>832</v>
      </c>
      <c r="C127" s="14" t="s">
        <v>946</v>
      </c>
      <c r="D12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27" s="14" t="s">
        <v>812</v>
      </c>
      <c r="F127" s="14" t="s">
        <v>812</v>
      </c>
      <c r="H127" s="14" t="s">
        <v>812</v>
      </c>
      <c r="I127" s="144">
        <v>42681</v>
      </c>
      <c r="J127" s="144">
        <v>42696</v>
      </c>
      <c r="K127" s="144">
        <v>42718</v>
      </c>
      <c r="L127" s="15">
        <f t="shared" si="6"/>
        <v>22</v>
      </c>
      <c r="M127" s="14" t="s">
        <v>2587</v>
      </c>
      <c r="N127" s="14" t="s">
        <v>2894</v>
      </c>
      <c r="O127" s="18">
        <f t="shared" si="4"/>
        <v>2016</v>
      </c>
      <c r="P127" s="13">
        <f t="shared" si="5"/>
        <v>11</v>
      </c>
    </row>
    <row r="128" spans="1:16">
      <c r="A128" s="14" t="s">
        <v>2893</v>
      </c>
      <c r="B128" s="14" t="s">
        <v>26</v>
      </c>
      <c r="C128" s="14" t="s">
        <v>966</v>
      </c>
      <c r="D12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28" s="14" t="s">
        <v>1634</v>
      </c>
      <c r="F128" t="s">
        <v>1914</v>
      </c>
      <c r="H128" s="14" t="s">
        <v>1638</v>
      </c>
      <c r="I128" s="144">
        <v>42677</v>
      </c>
      <c r="J128" s="144">
        <v>42696</v>
      </c>
      <c r="K128" s="144">
        <v>42789</v>
      </c>
      <c r="L128" s="15">
        <f t="shared" si="6"/>
        <v>93</v>
      </c>
      <c r="M128" s="14" t="s">
        <v>50</v>
      </c>
      <c r="O128" s="18">
        <f t="shared" si="4"/>
        <v>2016</v>
      </c>
      <c r="P128" s="13">
        <f t="shared" si="5"/>
        <v>11</v>
      </c>
    </row>
    <row r="129" spans="1:16">
      <c r="A129" s="14" t="s">
        <v>2892</v>
      </c>
      <c r="B129" s="14" t="s">
        <v>15</v>
      </c>
      <c r="C129" s="14" t="s">
        <v>695</v>
      </c>
      <c r="D12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29" s="14" t="s">
        <v>1634</v>
      </c>
      <c r="F129" s="14" t="s">
        <v>1984</v>
      </c>
      <c r="H129" s="14" t="s">
        <v>636</v>
      </c>
      <c r="I129" s="144">
        <v>42677</v>
      </c>
      <c r="J129" s="144">
        <v>42696</v>
      </c>
      <c r="K129" s="144">
        <v>42718</v>
      </c>
      <c r="L129" s="15">
        <f t="shared" si="6"/>
        <v>22</v>
      </c>
      <c r="M129" s="14" t="s">
        <v>41</v>
      </c>
      <c r="N129" s="14" t="s">
        <v>2524</v>
      </c>
      <c r="O129" s="18">
        <f t="shared" si="4"/>
        <v>2016</v>
      </c>
      <c r="P129" s="13">
        <f t="shared" si="5"/>
        <v>11</v>
      </c>
    </row>
    <row r="130" spans="1:16">
      <c r="A130" s="14" t="s">
        <v>110</v>
      </c>
      <c r="B130" s="14" t="s">
        <v>26</v>
      </c>
      <c r="C130" s="14" t="s">
        <v>966</v>
      </c>
      <c r="D13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30" s="14" t="s">
        <v>812</v>
      </c>
      <c r="F130" s="14" t="s">
        <v>111</v>
      </c>
      <c r="H130" s="14" t="s">
        <v>2034</v>
      </c>
      <c r="I130" s="144">
        <v>42664</v>
      </c>
      <c r="J130" s="144">
        <v>42684</v>
      </c>
      <c r="K130" s="144">
        <v>42690</v>
      </c>
      <c r="L130" s="15">
        <f t="shared" si="6"/>
        <v>6</v>
      </c>
      <c r="M130" s="14" t="s">
        <v>717</v>
      </c>
      <c r="O130" s="18">
        <f t="shared" ref="O130:O193" si="7">YEAR(J130)</f>
        <v>2016</v>
      </c>
      <c r="P130" s="13">
        <f t="shared" ref="P130:P193" si="8">MONTH(J130)</f>
        <v>11</v>
      </c>
    </row>
    <row r="131" spans="1:16">
      <c r="A131" s="14" t="s">
        <v>100</v>
      </c>
      <c r="D131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31" s="14" t="s">
        <v>812</v>
      </c>
      <c r="F131" s="14" t="s">
        <v>60</v>
      </c>
      <c r="H131" s="14" t="s">
        <v>2034</v>
      </c>
      <c r="I131" s="144">
        <v>42639</v>
      </c>
      <c r="J131" s="144">
        <v>42682</v>
      </c>
      <c r="K131" s="144">
        <v>42711</v>
      </c>
      <c r="L131" s="15">
        <f t="shared" si="6"/>
        <v>29</v>
      </c>
      <c r="M131" s="14" t="s">
        <v>50</v>
      </c>
      <c r="O131" s="18">
        <f t="shared" si="7"/>
        <v>2016</v>
      </c>
      <c r="P131" s="13">
        <f t="shared" si="8"/>
        <v>11</v>
      </c>
    </row>
    <row r="132" spans="1:16">
      <c r="A132" s="14" t="s">
        <v>2891</v>
      </c>
      <c r="B132" s="14" t="s">
        <v>993</v>
      </c>
      <c r="D13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32" s="14" t="s">
        <v>812</v>
      </c>
      <c r="F132" s="14" t="s">
        <v>2654</v>
      </c>
      <c r="H132" s="14" t="s">
        <v>1633</v>
      </c>
      <c r="I132" s="144">
        <v>42658</v>
      </c>
      <c r="J132" s="144">
        <v>42675</v>
      </c>
      <c r="K132" s="144">
        <v>42692</v>
      </c>
      <c r="L132" s="15">
        <f t="shared" si="6"/>
        <v>17</v>
      </c>
      <c r="M132" s="14" t="s">
        <v>50</v>
      </c>
      <c r="O132" s="18">
        <f t="shared" si="7"/>
        <v>2016</v>
      </c>
      <c r="P132" s="13">
        <f t="shared" si="8"/>
        <v>11</v>
      </c>
    </row>
    <row r="133" spans="1:16">
      <c r="A133" s="14" t="s">
        <v>2890</v>
      </c>
      <c r="B133" s="14" t="s">
        <v>15</v>
      </c>
      <c r="C133" s="14" t="s">
        <v>695</v>
      </c>
      <c r="D13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33" s="14" t="s">
        <v>812</v>
      </c>
      <c r="F133" s="14" t="s">
        <v>2496</v>
      </c>
      <c r="H133" s="14" t="s">
        <v>2034</v>
      </c>
      <c r="I133" s="144">
        <v>42654</v>
      </c>
      <c r="J133" s="144">
        <v>42675</v>
      </c>
      <c r="K133" s="144">
        <v>42697</v>
      </c>
      <c r="L133" s="15">
        <f t="shared" si="6"/>
        <v>22</v>
      </c>
      <c r="M133" s="14" t="s">
        <v>13</v>
      </c>
      <c r="N133" s="14" t="s">
        <v>2660</v>
      </c>
      <c r="O133" s="18">
        <f t="shared" si="7"/>
        <v>2016</v>
      </c>
      <c r="P133" s="13">
        <f t="shared" si="8"/>
        <v>11</v>
      </c>
    </row>
    <row r="134" spans="1:16">
      <c r="A134" s="14" t="s">
        <v>2889</v>
      </c>
      <c r="B134" s="14" t="s">
        <v>832</v>
      </c>
      <c r="C134" s="14" t="s">
        <v>946</v>
      </c>
      <c r="D13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34" s="14" t="s">
        <v>812</v>
      </c>
      <c r="F134" s="14" t="s">
        <v>812</v>
      </c>
      <c r="H134" s="14" t="s">
        <v>812</v>
      </c>
      <c r="I134" s="144">
        <v>42662</v>
      </c>
      <c r="J134" s="144">
        <v>42672</v>
      </c>
      <c r="K134" s="144">
        <v>42676</v>
      </c>
      <c r="L134" s="15">
        <f t="shared" si="6"/>
        <v>4</v>
      </c>
      <c r="M134" s="14" t="s">
        <v>41</v>
      </c>
      <c r="N134" s="14" t="s">
        <v>25</v>
      </c>
      <c r="O134" s="18">
        <f t="shared" si="7"/>
        <v>2016</v>
      </c>
      <c r="P134" s="13">
        <f t="shared" si="8"/>
        <v>10</v>
      </c>
    </row>
    <row r="135" spans="1:16">
      <c r="A135" s="14" t="s">
        <v>105</v>
      </c>
      <c r="B135" s="14" t="s">
        <v>26</v>
      </c>
      <c r="C135" s="14" t="s">
        <v>966</v>
      </c>
      <c r="D13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35" s="14" t="s">
        <v>812</v>
      </c>
      <c r="F135" s="14" t="s">
        <v>43</v>
      </c>
      <c r="H135" s="14" t="s">
        <v>1734</v>
      </c>
      <c r="I135" s="144">
        <v>42656</v>
      </c>
      <c r="J135" s="144">
        <v>42670</v>
      </c>
      <c r="K135" s="144">
        <v>42676</v>
      </c>
      <c r="L135" s="15">
        <f t="shared" si="6"/>
        <v>6</v>
      </c>
      <c r="M135" s="14" t="s">
        <v>717</v>
      </c>
      <c r="O135" s="18">
        <f t="shared" si="7"/>
        <v>2016</v>
      </c>
      <c r="P135" s="13">
        <f t="shared" si="8"/>
        <v>10</v>
      </c>
    </row>
    <row r="136" spans="1:16">
      <c r="A136" s="14" t="s">
        <v>2888</v>
      </c>
      <c r="B136" s="14" t="s">
        <v>821</v>
      </c>
      <c r="C136" s="14" t="s">
        <v>946</v>
      </c>
      <c r="D13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36" s="14" t="s">
        <v>812</v>
      </c>
      <c r="F136" s="14" t="s">
        <v>2052</v>
      </c>
      <c r="H136" s="14" t="s">
        <v>812</v>
      </c>
      <c r="I136" s="144">
        <v>42663</v>
      </c>
      <c r="J136" s="144">
        <v>42669</v>
      </c>
      <c r="K136" s="144">
        <v>42695</v>
      </c>
      <c r="L136" s="15">
        <f t="shared" si="6"/>
        <v>26</v>
      </c>
      <c r="M136" s="14" t="s">
        <v>2587</v>
      </c>
      <c r="O136" s="18">
        <f t="shared" si="7"/>
        <v>2016</v>
      </c>
      <c r="P136" s="13">
        <f t="shared" si="8"/>
        <v>10</v>
      </c>
    </row>
    <row r="137" spans="1:16">
      <c r="A137" s="14" t="s">
        <v>2887</v>
      </c>
      <c r="B137" s="14" t="s">
        <v>1151</v>
      </c>
      <c r="C137" s="14" t="s">
        <v>718</v>
      </c>
      <c r="D137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137" s="14" t="s">
        <v>812</v>
      </c>
      <c r="F137" s="14" t="s">
        <v>1984</v>
      </c>
      <c r="H137" s="14" t="s">
        <v>636</v>
      </c>
      <c r="I137" s="144">
        <v>42644</v>
      </c>
      <c r="J137" s="144">
        <v>42657</v>
      </c>
      <c r="K137" s="144">
        <v>42657</v>
      </c>
      <c r="L137" s="15">
        <f t="shared" si="6"/>
        <v>0</v>
      </c>
      <c r="M137" s="14" t="s">
        <v>13</v>
      </c>
      <c r="N137" s="14" t="s">
        <v>2608</v>
      </c>
      <c r="O137" s="18">
        <f t="shared" si="7"/>
        <v>2016</v>
      </c>
      <c r="P137" s="13">
        <f t="shared" si="8"/>
        <v>10</v>
      </c>
    </row>
    <row r="138" spans="1:16">
      <c r="A138" s="14" t="s">
        <v>2886</v>
      </c>
      <c r="B138" s="14" t="s">
        <v>821</v>
      </c>
      <c r="C138" s="14" t="s">
        <v>946</v>
      </c>
      <c r="D13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38" s="14" t="s">
        <v>812</v>
      </c>
      <c r="F138" s="14" t="s">
        <v>2052</v>
      </c>
      <c r="H138" s="14" t="s">
        <v>812</v>
      </c>
      <c r="I138" s="144">
        <v>42653</v>
      </c>
      <c r="J138" s="144">
        <v>42655</v>
      </c>
      <c r="K138" s="144">
        <v>42664</v>
      </c>
      <c r="L138" s="15">
        <f t="shared" si="6"/>
        <v>9</v>
      </c>
      <c r="M138" s="14" t="s">
        <v>13</v>
      </c>
      <c r="N138" s="14" t="s">
        <v>2608</v>
      </c>
      <c r="O138" s="18">
        <f t="shared" si="7"/>
        <v>2016</v>
      </c>
      <c r="P138" s="13">
        <f t="shared" si="8"/>
        <v>10</v>
      </c>
    </row>
    <row r="139" spans="1:16">
      <c r="A139" s="14" t="s">
        <v>95</v>
      </c>
      <c r="B139" s="14" t="s">
        <v>26</v>
      </c>
      <c r="C139" s="14" t="s">
        <v>966</v>
      </c>
      <c r="D13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39" s="14" t="s">
        <v>812</v>
      </c>
      <c r="F139" s="14" t="s">
        <v>43</v>
      </c>
      <c r="H139" s="14" t="s">
        <v>1734</v>
      </c>
      <c r="I139" s="144">
        <v>42615</v>
      </c>
      <c r="J139" s="144">
        <v>42649</v>
      </c>
      <c r="K139" s="144">
        <v>42650</v>
      </c>
      <c r="L139" s="15">
        <f t="shared" si="6"/>
        <v>1</v>
      </c>
      <c r="M139" s="14" t="s">
        <v>717</v>
      </c>
      <c r="O139" s="18">
        <f t="shared" si="7"/>
        <v>2016</v>
      </c>
      <c r="P139" s="13">
        <f t="shared" si="8"/>
        <v>10</v>
      </c>
    </row>
    <row r="140" spans="1:16">
      <c r="A140" s="14" t="s">
        <v>2885</v>
      </c>
      <c r="B140" s="14" t="s">
        <v>832</v>
      </c>
      <c r="C140" s="14" t="s">
        <v>946</v>
      </c>
      <c r="D14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40" s="14" t="s">
        <v>812</v>
      </c>
      <c r="F140" s="14" t="s">
        <v>812</v>
      </c>
      <c r="H140" s="14" t="s">
        <v>812</v>
      </c>
      <c r="I140" s="144">
        <v>42628</v>
      </c>
      <c r="J140" s="144">
        <v>42642</v>
      </c>
      <c r="K140" s="144">
        <v>42642</v>
      </c>
      <c r="L140" s="15">
        <f t="shared" si="6"/>
        <v>0</v>
      </c>
      <c r="M140" s="14" t="s">
        <v>13</v>
      </c>
      <c r="N140" s="14" t="s">
        <v>2608</v>
      </c>
      <c r="O140" s="18">
        <f t="shared" si="7"/>
        <v>2016</v>
      </c>
      <c r="P140" s="13">
        <f t="shared" si="8"/>
        <v>9</v>
      </c>
    </row>
    <row r="141" spans="1:16">
      <c r="A141" s="14" t="s">
        <v>2884</v>
      </c>
      <c r="B141" s="14" t="s">
        <v>15</v>
      </c>
      <c r="C141" s="14" t="s">
        <v>826</v>
      </c>
      <c r="D14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41" s="14" t="s">
        <v>2162</v>
      </c>
      <c r="F141" s="14" t="s">
        <v>2830</v>
      </c>
      <c r="H141" s="14" t="s">
        <v>636</v>
      </c>
      <c r="I141" s="144">
        <v>42613</v>
      </c>
      <c r="J141" s="144">
        <v>42640</v>
      </c>
      <c r="K141" s="144">
        <v>42640</v>
      </c>
      <c r="L141" s="15">
        <f t="shared" si="6"/>
        <v>0</v>
      </c>
      <c r="M141" s="14" t="s">
        <v>41</v>
      </c>
      <c r="N141" s="14" t="s">
        <v>2807</v>
      </c>
      <c r="O141" s="18">
        <f t="shared" si="7"/>
        <v>2016</v>
      </c>
      <c r="P141" s="13">
        <f t="shared" si="8"/>
        <v>9</v>
      </c>
    </row>
    <row r="142" spans="1:16">
      <c r="A142" s="14" t="s">
        <v>90</v>
      </c>
      <c r="B142" s="14" t="s">
        <v>15</v>
      </c>
      <c r="C142" s="14" t="s">
        <v>695</v>
      </c>
      <c r="D14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42" s="14" t="s">
        <v>812</v>
      </c>
      <c r="F142" s="14" t="s">
        <v>43</v>
      </c>
      <c r="G142" s="140"/>
      <c r="H142" s="14" t="s">
        <v>1734</v>
      </c>
      <c r="I142" s="145">
        <v>42615</v>
      </c>
      <c r="J142" s="145">
        <v>42640</v>
      </c>
      <c r="K142" s="144">
        <v>42674</v>
      </c>
      <c r="L142" s="15">
        <f t="shared" si="6"/>
        <v>34</v>
      </c>
      <c r="M142" s="14" t="s">
        <v>50</v>
      </c>
      <c r="O142" s="18">
        <f t="shared" si="7"/>
        <v>2016</v>
      </c>
      <c r="P142" s="13">
        <f t="shared" si="8"/>
        <v>9</v>
      </c>
    </row>
    <row r="143" spans="1:16">
      <c r="A143" s="14" t="s">
        <v>97</v>
      </c>
      <c r="B143" s="14" t="s">
        <v>15</v>
      </c>
      <c r="C143" s="14" t="s">
        <v>695</v>
      </c>
      <c r="D14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43" s="14" t="s">
        <v>812</v>
      </c>
      <c r="F143" s="14" t="s">
        <v>43</v>
      </c>
      <c r="G143" s="140"/>
      <c r="H143" s="14" t="s">
        <v>1734</v>
      </c>
      <c r="I143" s="145">
        <v>42628</v>
      </c>
      <c r="J143" s="145">
        <v>42640</v>
      </c>
      <c r="K143" s="144">
        <v>42674</v>
      </c>
      <c r="L143" s="15">
        <f t="shared" si="6"/>
        <v>34</v>
      </c>
      <c r="M143" s="14" t="s">
        <v>50</v>
      </c>
      <c r="O143" s="18">
        <f t="shared" si="7"/>
        <v>2016</v>
      </c>
      <c r="P143" s="13">
        <f t="shared" si="8"/>
        <v>9</v>
      </c>
    </row>
    <row r="144" spans="1:16">
      <c r="A144" s="14" t="s">
        <v>2883</v>
      </c>
      <c r="B144" s="14" t="s">
        <v>26</v>
      </c>
      <c r="C144" s="14" t="s">
        <v>966</v>
      </c>
      <c r="D14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44" s="14" t="s">
        <v>812</v>
      </c>
      <c r="F144" s="14" t="s">
        <v>43</v>
      </c>
      <c r="H144" s="14" t="s">
        <v>1734</v>
      </c>
      <c r="I144" s="144">
        <v>42611</v>
      </c>
      <c r="J144" s="144">
        <v>42635</v>
      </c>
      <c r="K144" s="144">
        <v>42739</v>
      </c>
      <c r="L144" s="15">
        <f t="shared" si="6"/>
        <v>104</v>
      </c>
      <c r="M144" s="14" t="s">
        <v>50</v>
      </c>
      <c r="O144" s="18">
        <f t="shared" si="7"/>
        <v>2016</v>
      </c>
      <c r="P144" s="13">
        <f t="shared" si="8"/>
        <v>9</v>
      </c>
    </row>
    <row r="145" spans="1:16">
      <c r="A145" s="14" t="s">
        <v>70</v>
      </c>
      <c r="B145" s="14" t="s">
        <v>15</v>
      </c>
      <c r="C145" s="14" t="s">
        <v>695</v>
      </c>
      <c r="D14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45" s="14" t="s">
        <v>812</v>
      </c>
      <c r="F145" s="14" t="s">
        <v>6</v>
      </c>
      <c r="G145" s="140"/>
      <c r="H145" s="14" t="s">
        <v>1734</v>
      </c>
      <c r="I145" s="145">
        <v>42592</v>
      </c>
      <c r="J145" s="145">
        <v>42633</v>
      </c>
      <c r="K145" s="144">
        <v>42694</v>
      </c>
      <c r="L145" s="15">
        <f t="shared" si="6"/>
        <v>61</v>
      </c>
      <c r="M145" s="14" t="s">
        <v>717</v>
      </c>
      <c r="O145" s="18">
        <f t="shared" si="7"/>
        <v>2016</v>
      </c>
      <c r="P145" s="13">
        <f t="shared" si="8"/>
        <v>9</v>
      </c>
    </row>
    <row r="146" spans="1:16">
      <c r="A146" s="14" t="s">
        <v>1530</v>
      </c>
      <c r="B146" s="14" t="s">
        <v>15</v>
      </c>
      <c r="C146" s="14" t="s">
        <v>826</v>
      </c>
      <c r="D14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46" s="14" t="s">
        <v>2162</v>
      </c>
      <c r="F146" s="14" t="s">
        <v>2806</v>
      </c>
      <c r="H146" s="14" t="s">
        <v>636</v>
      </c>
      <c r="I146" s="144">
        <v>42613</v>
      </c>
      <c r="J146" s="144">
        <v>42625</v>
      </c>
      <c r="K146" s="144">
        <v>42634</v>
      </c>
      <c r="L146" s="15">
        <f t="shared" si="6"/>
        <v>9</v>
      </c>
      <c r="M146" s="14" t="s">
        <v>717</v>
      </c>
      <c r="N146" s="14" t="s">
        <v>2882</v>
      </c>
      <c r="O146" s="18">
        <f t="shared" si="7"/>
        <v>2016</v>
      </c>
      <c r="P146" s="13">
        <f t="shared" si="8"/>
        <v>9</v>
      </c>
    </row>
    <row r="147" spans="1:16">
      <c r="A147" s="14" t="s">
        <v>63</v>
      </c>
      <c r="B147" s="14" t="s">
        <v>26</v>
      </c>
      <c r="C147" s="14" t="s">
        <v>966</v>
      </c>
      <c r="D14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47" s="14" t="s">
        <v>812</v>
      </c>
      <c r="F147" s="14" t="s">
        <v>43</v>
      </c>
      <c r="H147" s="14" t="s">
        <v>1734</v>
      </c>
      <c r="I147" s="144">
        <v>42586</v>
      </c>
      <c r="J147" s="144">
        <v>42621</v>
      </c>
      <c r="K147" s="144">
        <v>42622</v>
      </c>
      <c r="L147" s="15">
        <f t="shared" si="6"/>
        <v>1</v>
      </c>
      <c r="M147" s="14" t="s">
        <v>717</v>
      </c>
      <c r="O147" s="18">
        <f t="shared" si="7"/>
        <v>2016</v>
      </c>
      <c r="P147" s="13">
        <f t="shared" si="8"/>
        <v>9</v>
      </c>
    </row>
    <row r="148" spans="1:16">
      <c r="A148" s="14" t="s">
        <v>2881</v>
      </c>
      <c r="B148" s="14" t="s">
        <v>830</v>
      </c>
      <c r="D14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48" s="14" t="s">
        <v>812</v>
      </c>
      <c r="I148" s="144">
        <v>42614</v>
      </c>
      <c r="J148" s="144">
        <v>42621</v>
      </c>
      <c r="K148" s="144">
        <v>42629</v>
      </c>
      <c r="L148" s="15">
        <f t="shared" si="6"/>
        <v>8</v>
      </c>
      <c r="M148" s="14" t="s">
        <v>717</v>
      </c>
      <c r="O148" s="18">
        <f t="shared" si="7"/>
        <v>2016</v>
      </c>
      <c r="P148" s="13">
        <f t="shared" si="8"/>
        <v>9</v>
      </c>
    </row>
    <row r="149" spans="1:16">
      <c r="A149" s="14" t="s">
        <v>2880</v>
      </c>
      <c r="B149" s="14" t="s">
        <v>832</v>
      </c>
      <c r="C149" s="14" t="s">
        <v>946</v>
      </c>
      <c r="D14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49" s="14" t="s">
        <v>812</v>
      </c>
      <c r="F149" s="14" t="s">
        <v>812</v>
      </c>
      <c r="H149" s="14" t="s">
        <v>812</v>
      </c>
      <c r="I149" s="144">
        <v>42597</v>
      </c>
      <c r="J149" s="144">
        <v>42607</v>
      </c>
      <c r="K149" s="144">
        <v>42620</v>
      </c>
      <c r="L149" s="15">
        <f t="shared" si="6"/>
        <v>13</v>
      </c>
      <c r="M149" s="14" t="s">
        <v>41</v>
      </c>
      <c r="N149" s="14" t="s">
        <v>482</v>
      </c>
      <c r="O149" s="18">
        <f t="shared" si="7"/>
        <v>2016</v>
      </c>
      <c r="P149" s="13">
        <f t="shared" si="8"/>
        <v>8</v>
      </c>
    </row>
    <row r="150" spans="1:16">
      <c r="A150" s="14" t="s">
        <v>2824</v>
      </c>
      <c r="B150" s="14" t="s">
        <v>37</v>
      </c>
      <c r="D15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50" s="14" t="s">
        <v>846</v>
      </c>
      <c r="F150" s="14" t="s">
        <v>2514</v>
      </c>
      <c r="H150" s="14" t="s">
        <v>1638</v>
      </c>
      <c r="I150" s="144">
        <v>42592</v>
      </c>
      <c r="J150" s="144">
        <v>42600</v>
      </c>
      <c r="K150" s="144">
        <v>42600</v>
      </c>
      <c r="L150" s="15">
        <f t="shared" si="6"/>
        <v>0</v>
      </c>
      <c r="M150" s="14" t="s">
        <v>13</v>
      </c>
      <c r="N150" s="14" t="s">
        <v>2608</v>
      </c>
      <c r="O150" s="18">
        <f t="shared" si="7"/>
        <v>2016</v>
      </c>
      <c r="P150" s="13">
        <f t="shared" si="8"/>
        <v>8</v>
      </c>
    </row>
    <row r="151" spans="1:16">
      <c r="A151" s="14" t="s">
        <v>2241</v>
      </c>
      <c r="B151" s="14" t="s">
        <v>37</v>
      </c>
      <c r="D15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51" s="14" t="s">
        <v>846</v>
      </c>
      <c r="F151" s="14" t="s">
        <v>2514</v>
      </c>
      <c r="H151" s="14" t="s">
        <v>1638</v>
      </c>
      <c r="I151" s="144">
        <v>42592</v>
      </c>
      <c r="J151" s="144">
        <v>42599</v>
      </c>
      <c r="K151" s="144">
        <v>42599</v>
      </c>
      <c r="L151" s="15">
        <f t="shared" si="6"/>
        <v>0</v>
      </c>
      <c r="M151" s="14" t="s">
        <v>717</v>
      </c>
      <c r="N151" s="14" t="s">
        <v>2879</v>
      </c>
      <c r="O151" s="18">
        <f t="shared" si="7"/>
        <v>2016</v>
      </c>
      <c r="P151" s="13">
        <f t="shared" si="8"/>
        <v>8</v>
      </c>
    </row>
    <row r="152" spans="1:16">
      <c r="A152" s="14" t="s">
        <v>51</v>
      </c>
      <c r="B152" s="14" t="s">
        <v>26</v>
      </c>
      <c r="C152" s="14" t="s">
        <v>966</v>
      </c>
      <c r="D15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52" s="14" t="s">
        <v>812</v>
      </c>
      <c r="F152" s="14" t="s">
        <v>39</v>
      </c>
      <c r="H152" s="14" t="s">
        <v>1734</v>
      </c>
      <c r="I152" s="144">
        <v>42577</v>
      </c>
      <c r="J152" s="144">
        <v>42599</v>
      </c>
      <c r="K152" s="144">
        <v>42619</v>
      </c>
      <c r="L152" s="15">
        <f t="shared" ref="L152:L215" si="9">K152-J152</f>
        <v>20</v>
      </c>
      <c r="M152" s="14" t="s">
        <v>41</v>
      </c>
      <c r="N152" s="14" t="s">
        <v>53</v>
      </c>
      <c r="O152" s="18">
        <f t="shared" si="7"/>
        <v>2016</v>
      </c>
      <c r="P152" s="13">
        <f t="shared" si="8"/>
        <v>8</v>
      </c>
    </row>
    <row r="153" spans="1:16">
      <c r="A153" s="14" t="s">
        <v>2878</v>
      </c>
      <c r="B153" s="14" t="s">
        <v>821</v>
      </c>
      <c r="C153" s="14" t="s">
        <v>946</v>
      </c>
      <c r="D15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53" s="14" t="s">
        <v>812</v>
      </c>
      <c r="F153" s="14" t="s">
        <v>2052</v>
      </c>
      <c r="G153" s="140"/>
      <c r="H153" s="14" t="s">
        <v>812</v>
      </c>
      <c r="I153" s="145">
        <v>42578</v>
      </c>
      <c r="J153" s="145">
        <v>42592</v>
      </c>
      <c r="K153" s="144">
        <v>42649</v>
      </c>
      <c r="L153" s="15">
        <f t="shared" si="9"/>
        <v>57</v>
      </c>
      <c r="M153" s="14" t="s">
        <v>2587</v>
      </c>
      <c r="O153" s="18">
        <f t="shared" si="7"/>
        <v>2016</v>
      </c>
      <c r="P153" s="13">
        <f t="shared" si="8"/>
        <v>8</v>
      </c>
    </row>
    <row r="154" spans="1:16">
      <c r="A154" s="14" t="s">
        <v>2877</v>
      </c>
      <c r="B154" s="14" t="s">
        <v>993</v>
      </c>
      <c r="D15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54" s="14" t="s">
        <v>812</v>
      </c>
      <c r="F154" s="14" t="s">
        <v>309</v>
      </c>
      <c r="H154" s="14" t="s">
        <v>1734</v>
      </c>
      <c r="I154" s="144">
        <v>42570</v>
      </c>
      <c r="J154" s="144">
        <v>42591</v>
      </c>
      <c r="K154" s="144">
        <v>42656</v>
      </c>
      <c r="L154" s="15">
        <f t="shared" si="9"/>
        <v>65</v>
      </c>
      <c r="M154" s="14" t="s">
        <v>41</v>
      </c>
      <c r="N154" s="14" t="s">
        <v>2524</v>
      </c>
      <c r="O154" s="18">
        <f t="shared" si="7"/>
        <v>2016</v>
      </c>
      <c r="P154" s="13">
        <f t="shared" si="8"/>
        <v>8</v>
      </c>
    </row>
    <row r="155" spans="1:16">
      <c r="A155" s="14" t="s">
        <v>54</v>
      </c>
      <c r="B155" s="14" t="s">
        <v>993</v>
      </c>
      <c r="D15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55" s="14" t="s">
        <v>812</v>
      </c>
      <c r="F155" s="14" t="s">
        <v>55</v>
      </c>
      <c r="H155" s="14" t="s">
        <v>1633</v>
      </c>
      <c r="I155" s="144">
        <v>42583</v>
      </c>
      <c r="J155" s="144">
        <v>42591</v>
      </c>
      <c r="K155" s="144">
        <v>42613</v>
      </c>
      <c r="L155" s="15">
        <f t="shared" si="9"/>
        <v>22</v>
      </c>
      <c r="M155" s="14" t="s">
        <v>41</v>
      </c>
      <c r="N155" s="14" t="s">
        <v>2524</v>
      </c>
      <c r="O155" s="18">
        <f t="shared" si="7"/>
        <v>2016</v>
      </c>
      <c r="P155" s="13">
        <f t="shared" si="8"/>
        <v>8</v>
      </c>
    </row>
    <row r="156" spans="1:16">
      <c r="A156" s="14" t="s">
        <v>2876</v>
      </c>
      <c r="B156" s="14" t="s">
        <v>993</v>
      </c>
      <c r="D15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56" s="14" t="s">
        <v>812</v>
      </c>
      <c r="F156" s="14" t="s">
        <v>309</v>
      </c>
      <c r="H156" s="14" t="s">
        <v>1734</v>
      </c>
      <c r="I156" s="144">
        <v>42558</v>
      </c>
      <c r="J156" s="144">
        <v>42564</v>
      </c>
      <c r="K156" s="144">
        <v>42564</v>
      </c>
      <c r="L156" s="15">
        <f t="shared" si="9"/>
        <v>0</v>
      </c>
      <c r="M156" s="14" t="s">
        <v>13</v>
      </c>
      <c r="N156" s="14" t="s">
        <v>2463</v>
      </c>
      <c r="O156" s="18">
        <f t="shared" si="7"/>
        <v>2016</v>
      </c>
      <c r="P156" s="13">
        <f t="shared" si="8"/>
        <v>7</v>
      </c>
    </row>
    <row r="157" spans="1:16">
      <c r="A157" s="14" t="s">
        <v>28</v>
      </c>
      <c r="B157" s="14" t="s">
        <v>15</v>
      </c>
      <c r="C157" s="14" t="s">
        <v>695</v>
      </c>
      <c r="D15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57" s="14" t="s">
        <v>812</v>
      </c>
      <c r="F157" s="14" t="s">
        <v>6</v>
      </c>
      <c r="G157" s="140"/>
      <c r="H157" s="14" t="s">
        <v>1734</v>
      </c>
      <c r="I157" s="145">
        <v>42551</v>
      </c>
      <c r="J157" s="145">
        <v>42563</v>
      </c>
      <c r="K157" s="144">
        <v>42564</v>
      </c>
      <c r="L157" s="15">
        <f t="shared" si="9"/>
        <v>1</v>
      </c>
      <c r="M157" s="14" t="s">
        <v>13</v>
      </c>
      <c r="N157" s="14" t="s">
        <v>2479</v>
      </c>
      <c r="O157" s="18">
        <f t="shared" si="7"/>
        <v>2016</v>
      </c>
      <c r="P157" s="13">
        <f t="shared" si="8"/>
        <v>7</v>
      </c>
    </row>
    <row r="158" spans="1:16">
      <c r="A158" s="14" t="s">
        <v>5</v>
      </c>
      <c r="B158" s="14" t="s">
        <v>15</v>
      </c>
      <c r="C158" s="14" t="s">
        <v>695</v>
      </c>
      <c r="D15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58" s="14" t="s">
        <v>812</v>
      </c>
      <c r="F158" s="14" t="s">
        <v>6</v>
      </c>
      <c r="H158" s="14" t="s">
        <v>1734</v>
      </c>
      <c r="I158" s="144">
        <v>42538</v>
      </c>
      <c r="J158" s="144">
        <v>42549</v>
      </c>
      <c r="K158" s="144">
        <v>42549</v>
      </c>
      <c r="L158" s="15">
        <f t="shared" si="9"/>
        <v>0</v>
      </c>
      <c r="M158" s="14" t="s">
        <v>13</v>
      </c>
      <c r="N158" s="14" t="s">
        <v>715</v>
      </c>
      <c r="O158" s="18">
        <f t="shared" si="7"/>
        <v>2016</v>
      </c>
      <c r="P158" s="13">
        <f t="shared" si="8"/>
        <v>6</v>
      </c>
    </row>
    <row r="159" spans="1:16">
      <c r="A159" s="14" t="s">
        <v>2875</v>
      </c>
      <c r="B159" s="14" t="s">
        <v>821</v>
      </c>
      <c r="C159" s="14" t="s">
        <v>833</v>
      </c>
      <c r="D15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59" s="14" t="s">
        <v>1634</v>
      </c>
      <c r="F159" s="14" t="s">
        <v>1984</v>
      </c>
      <c r="H159" s="14" t="s">
        <v>636</v>
      </c>
      <c r="I159" s="144">
        <v>42487</v>
      </c>
      <c r="J159" s="144">
        <v>42543</v>
      </c>
      <c r="K159" s="144">
        <v>42552</v>
      </c>
      <c r="L159" s="15">
        <f t="shared" si="9"/>
        <v>9</v>
      </c>
      <c r="M159" s="14" t="s">
        <v>50</v>
      </c>
      <c r="N159" s="14" t="s">
        <v>2465</v>
      </c>
      <c r="O159" s="18">
        <f t="shared" si="7"/>
        <v>2016</v>
      </c>
      <c r="P159" s="13">
        <f t="shared" si="8"/>
        <v>6</v>
      </c>
    </row>
    <row r="160" spans="1:16">
      <c r="A160" s="14" t="s">
        <v>2874</v>
      </c>
      <c r="B160" s="14" t="s">
        <v>37</v>
      </c>
      <c r="D16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0" s="14" t="s">
        <v>1634</v>
      </c>
      <c r="F160" t="s">
        <v>1914</v>
      </c>
      <c r="H160" s="14" t="s">
        <v>1638</v>
      </c>
      <c r="I160" s="144">
        <v>42493</v>
      </c>
      <c r="J160" s="144">
        <v>42542</v>
      </c>
      <c r="K160" s="144">
        <v>42542</v>
      </c>
      <c r="L160" s="15">
        <f t="shared" si="9"/>
        <v>0</v>
      </c>
      <c r="M160" s="14" t="s">
        <v>13</v>
      </c>
      <c r="N160" s="14" t="s">
        <v>2522</v>
      </c>
      <c r="O160" s="18">
        <f t="shared" si="7"/>
        <v>2016</v>
      </c>
      <c r="P160" s="13">
        <f t="shared" si="8"/>
        <v>6</v>
      </c>
    </row>
    <row r="161" spans="1:16">
      <c r="A161" s="14" t="s">
        <v>2873</v>
      </c>
      <c r="B161" s="14" t="s">
        <v>37</v>
      </c>
      <c r="D16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1" s="14" t="s">
        <v>1634</v>
      </c>
      <c r="F161" t="s">
        <v>1914</v>
      </c>
      <c r="H161" s="14" t="s">
        <v>1638</v>
      </c>
      <c r="I161" s="144">
        <v>42493</v>
      </c>
      <c r="J161" s="144">
        <v>42542</v>
      </c>
      <c r="K161" s="144">
        <v>42542</v>
      </c>
      <c r="L161" s="15">
        <f t="shared" si="9"/>
        <v>0</v>
      </c>
      <c r="M161" s="14" t="s">
        <v>41</v>
      </c>
      <c r="N161" s="14" t="s">
        <v>2705</v>
      </c>
      <c r="O161" s="18">
        <f t="shared" si="7"/>
        <v>2016</v>
      </c>
      <c r="P161" s="13">
        <f t="shared" si="8"/>
        <v>6</v>
      </c>
    </row>
    <row r="162" spans="1:16">
      <c r="A162" s="14" t="s">
        <v>2872</v>
      </c>
      <c r="B162" s="14" t="s">
        <v>830</v>
      </c>
      <c r="D16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62" s="14" t="s">
        <v>1634</v>
      </c>
      <c r="F162" s="14" t="s">
        <v>6</v>
      </c>
      <c r="H162" s="14" t="s">
        <v>1734</v>
      </c>
      <c r="I162" s="144">
        <v>42521</v>
      </c>
      <c r="J162" s="144">
        <v>42537</v>
      </c>
      <c r="K162" s="144">
        <v>42543</v>
      </c>
      <c r="L162" s="15">
        <f t="shared" si="9"/>
        <v>6</v>
      </c>
      <c r="M162" s="14" t="s">
        <v>717</v>
      </c>
      <c r="O162" s="18">
        <f t="shared" si="7"/>
        <v>2016</v>
      </c>
      <c r="P162" s="13">
        <f t="shared" si="8"/>
        <v>6</v>
      </c>
    </row>
    <row r="163" spans="1:16">
      <c r="A163" s="14" t="s">
        <v>2870</v>
      </c>
      <c r="B163" s="14" t="s">
        <v>26</v>
      </c>
      <c r="C163" s="14" t="s">
        <v>966</v>
      </c>
      <c r="D16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3" s="14" t="s">
        <v>1634</v>
      </c>
      <c r="F163" s="14" t="s">
        <v>2871</v>
      </c>
      <c r="H163" s="14" t="s">
        <v>636</v>
      </c>
      <c r="I163" s="144">
        <v>42489</v>
      </c>
      <c r="J163" s="144">
        <v>42537</v>
      </c>
      <c r="K163" s="144">
        <v>42537</v>
      </c>
      <c r="L163" s="15">
        <f t="shared" si="9"/>
        <v>0</v>
      </c>
      <c r="M163" s="14" t="s">
        <v>50</v>
      </c>
      <c r="N163" s="14" t="s">
        <v>2465</v>
      </c>
      <c r="O163" s="18">
        <f t="shared" si="7"/>
        <v>2016</v>
      </c>
      <c r="P163" s="13">
        <f t="shared" si="8"/>
        <v>6</v>
      </c>
    </row>
    <row r="164" spans="1:16">
      <c r="A164" s="14" t="s">
        <v>2868</v>
      </c>
      <c r="B164" s="14" t="s">
        <v>37</v>
      </c>
      <c r="D16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4" s="14" t="s">
        <v>1634</v>
      </c>
      <c r="F164" s="14" t="s">
        <v>2869</v>
      </c>
      <c r="H164" s="14" t="s">
        <v>1950</v>
      </c>
      <c r="I164" s="144">
        <v>42493</v>
      </c>
      <c r="J164" s="144">
        <v>42530</v>
      </c>
      <c r="K164" s="144">
        <v>42530</v>
      </c>
      <c r="L164" s="15">
        <f t="shared" si="9"/>
        <v>0</v>
      </c>
      <c r="M164" s="14" t="s">
        <v>50</v>
      </c>
      <c r="N164" s="14" t="s">
        <v>2465</v>
      </c>
      <c r="O164" s="18">
        <f t="shared" si="7"/>
        <v>2016</v>
      </c>
      <c r="P164" s="13">
        <f t="shared" si="8"/>
        <v>6</v>
      </c>
    </row>
    <row r="165" spans="1:16">
      <c r="A165" s="14" t="s">
        <v>2867</v>
      </c>
      <c r="B165" s="14" t="s">
        <v>26</v>
      </c>
      <c r="C165" s="14" t="s">
        <v>966</v>
      </c>
      <c r="D16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5" s="14" t="s">
        <v>1634</v>
      </c>
      <c r="F165" t="s">
        <v>1914</v>
      </c>
      <c r="H165" s="14" t="s">
        <v>1638</v>
      </c>
      <c r="I165" s="144">
        <v>42489</v>
      </c>
      <c r="J165" s="144">
        <v>42529</v>
      </c>
      <c r="K165" s="144">
        <v>42548</v>
      </c>
      <c r="L165" s="15">
        <f t="shared" si="9"/>
        <v>19</v>
      </c>
      <c r="M165" s="14" t="s">
        <v>41</v>
      </c>
      <c r="N165" s="14" t="s">
        <v>2524</v>
      </c>
      <c r="O165" s="18">
        <f t="shared" si="7"/>
        <v>2016</v>
      </c>
      <c r="P165" s="13">
        <f t="shared" si="8"/>
        <v>6</v>
      </c>
    </row>
    <row r="166" spans="1:16">
      <c r="A166" s="14" t="s">
        <v>2866</v>
      </c>
      <c r="B166" s="14" t="s">
        <v>26</v>
      </c>
      <c r="C166" s="14" t="s">
        <v>966</v>
      </c>
      <c r="D16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6" s="14" t="s">
        <v>1634</v>
      </c>
      <c r="F166" s="14" t="s">
        <v>1984</v>
      </c>
      <c r="H166" s="14" t="s">
        <v>636</v>
      </c>
      <c r="I166" s="144">
        <v>42489</v>
      </c>
      <c r="J166" s="144">
        <v>42529</v>
      </c>
      <c r="K166" s="144">
        <v>42529</v>
      </c>
      <c r="L166" s="15">
        <f t="shared" si="9"/>
        <v>0</v>
      </c>
      <c r="M166" s="14" t="s">
        <v>50</v>
      </c>
      <c r="N166" s="14" t="s">
        <v>2465</v>
      </c>
      <c r="O166" s="18">
        <f t="shared" si="7"/>
        <v>2016</v>
      </c>
      <c r="P166" s="13">
        <f t="shared" si="8"/>
        <v>6</v>
      </c>
    </row>
    <row r="167" spans="1:16">
      <c r="A167" s="14" t="s">
        <v>2865</v>
      </c>
      <c r="B167" s="14" t="s">
        <v>37</v>
      </c>
      <c r="D16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7" s="14" t="s">
        <v>1634</v>
      </c>
      <c r="F167" s="14" t="s">
        <v>6</v>
      </c>
      <c r="G167" s="140"/>
      <c r="H167" s="14" t="s">
        <v>1734</v>
      </c>
      <c r="I167" s="145">
        <v>42493</v>
      </c>
      <c r="J167" s="145">
        <v>42517</v>
      </c>
      <c r="K167" s="144">
        <v>42517</v>
      </c>
      <c r="L167" s="15">
        <f t="shared" si="9"/>
        <v>0</v>
      </c>
      <c r="M167" s="14" t="s">
        <v>717</v>
      </c>
      <c r="N167" s="14" t="s">
        <v>422</v>
      </c>
      <c r="O167" s="18">
        <f t="shared" si="7"/>
        <v>2016</v>
      </c>
      <c r="P167" s="13">
        <f t="shared" si="8"/>
        <v>5</v>
      </c>
    </row>
    <row r="168" spans="1:16">
      <c r="A168" s="14" t="s">
        <v>2817</v>
      </c>
      <c r="B168" s="14" t="s">
        <v>37</v>
      </c>
      <c r="D16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8" s="14" t="s">
        <v>1634</v>
      </c>
      <c r="F168" s="14" t="s">
        <v>2127</v>
      </c>
      <c r="H168" s="14" t="s">
        <v>2097</v>
      </c>
      <c r="I168" s="144">
        <v>42493</v>
      </c>
      <c r="J168" s="144">
        <v>42517</v>
      </c>
      <c r="K168" s="144">
        <v>42517</v>
      </c>
      <c r="L168" s="15">
        <f t="shared" si="9"/>
        <v>0</v>
      </c>
      <c r="M168" s="14" t="s">
        <v>50</v>
      </c>
      <c r="N168" s="14" t="s">
        <v>2465</v>
      </c>
      <c r="O168" s="18">
        <f t="shared" si="7"/>
        <v>2016</v>
      </c>
      <c r="P168" s="13">
        <f t="shared" si="8"/>
        <v>5</v>
      </c>
    </row>
    <row r="169" spans="1:16">
      <c r="A169" s="14" t="s">
        <v>2864</v>
      </c>
      <c r="B169" s="14" t="s">
        <v>15</v>
      </c>
      <c r="C169" s="14" t="s">
        <v>695</v>
      </c>
      <c r="D16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69" s="14" t="s">
        <v>1634</v>
      </c>
      <c r="F169" s="14" t="s">
        <v>6</v>
      </c>
      <c r="H169" s="14" t="s">
        <v>1734</v>
      </c>
      <c r="I169" s="144">
        <v>42506</v>
      </c>
      <c r="J169" s="144">
        <v>42514</v>
      </c>
      <c r="K169" s="144">
        <v>42549</v>
      </c>
      <c r="L169" s="15">
        <f t="shared" si="9"/>
        <v>35</v>
      </c>
      <c r="M169" s="14" t="s">
        <v>50</v>
      </c>
      <c r="O169" s="18">
        <f t="shared" si="7"/>
        <v>2016</v>
      </c>
      <c r="P169" s="13">
        <f t="shared" si="8"/>
        <v>5</v>
      </c>
    </row>
    <row r="170" spans="1:16">
      <c r="A170" s="14" t="s">
        <v>2863</v>
      </c>
      <c r="B170" s="14" t="s">
        <v>15</v>
      </c>
      <c r="C170" s="14" t="s">
        <v>695</v>
      </c>
      <c r="D17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0" s="14" t="s">
        <v>1634</v>
      </c>
      <c r="F170" s="14" t="s">
        <v>2833</v>
      </c>
      <c r="H170" s="14" t="s">
        <v>2097</v>
      </c>
      <c r="I170" s="144">
        <v>42506</v>
      </c>
      <c r="J170" s="144">
        <v>42509</v>
      </c>
      <c r="K170" s="144">
        <v>42523</v>
      </c>
      <c r="L170" s="15">
        <f t="shared" si="9"/>
        <v>14</v>
      </c>
      <c r="M170" s="14" t="s">
        <v>41</v>
      </c>
      <c r="N170" s="14" t="s">
        <v>2524</v>
      </c>
      <c r="O170" s="18">
        <f t="shared" si="7"/>
        <v>2016</v>
      </c>
      <c r="P170" s="13">
        <f t="shared" si="8"/>
        <v>5</v>
      </c>
    </row>
    <row r="171" spans="1:16">
      <c r="A171" s="14" t="s">
        <v>2862</v>
      </c>
      <c r="B171" s="14" t="s">
        <v>15</v>
      </c>
      <c r="C171" s="14" t="s">
        <v>695</v>
      </c>
      <c r="D17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1" s="14" t="s">
        <v>1634</v>
      </c>
      <c r="F171" s="14" t="s">
        <v>6</v>
      </c>
      <c r="H171" s="14" t="s">
        <v>1734</v>
      </c>
      <c r="I171" s="144">
        <v>42506</v>
      </c>
      <c r="J171" s="144">
        <v>42509</v>
      </c>
      <c r="K171" s="144">
        <v>42509</v>
      </c>
      <c r="L171" s="15">
        <f t="shared" si="9"/>
        <v>0</v>
      </c>
      <c r="M171" s="14" t="s">
        <v>50</v>
      </c>
      <c r="N171" s="14" t="s">
        <v>2465</v>
      </c>
      <c r="O171" s="18">
        <f t="shared" si="7"/>
        <v>2016</v>
      </c>
      <c r="P171" s="13">
        <f t="shared" si="8"/>
        <v>5</v>
      </c>
    </row>
    <row r="172" spans="1:16">
      <c r="A172" s="14" t="s">
        <v>2861</v>
      </c>
      <c r="B172" s="14" t="s">
        <v>15</v>
      </c>
      <c r="C172" s="14" t="s">
        <v>695</v>
      </c>
      <c r="D17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2" s="14" t="s">
        <v>1634</v>
      </c>
      <c r="F172" s="14" t="s">
        <v>6</v>
      </c>
      <c r="H172" s="14" t="s">
        <v>1734</v>
      </c>
      <c r="I172" s="144">
        <v>42506</v>
      </c>
      <c r="J172" s="144">
        <v>42509</v>
      </c>
      <c r="K172" s="144">
        <v>42509</v>
      </c>
      <c r="L172" s="15">
        <f t="shared" si="9"/>
        <v>0</v>
      </c>
      <c r="M172" s="14" t="s">
        <v>13</v>
      </c>
      <c r="N172" s="14" t="s">
        <v>2660</v>
      </c>
      <c r="O172" s="18">
        <f t="shared" si="7"/>
        <v>2016</v>
      </c>
      <c r="P172" s="13">
        <f t="shared" si="8"/>
        <v>5</v>
      </c>
    </row>
    <row r="173" spans="1:16">
      <c r="A173" s="14" t="s">
        <v>2860</v>
      </c>
      <c r="B173" s="14" t="s">
        <v>37</v>
      </c>
      <c r="D17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3" s="14" t="s">
        <v>1634</v>
      </c>
      <c r="F173" s="14" t="s">
        <v>119</v>
      </c>
      <c r="H173" s="14" t="s">
        <v>1734</v>
      </c>
      <c r="I173" s="144">
        <v>42493</v>
      </c>
      <c r="J173" s="144">
        <v>42509</v>
      </c>
      <c r="K173" s="144">
        <v>42509</v>
      </c>
      <c r="L173" s="15">
        <f t="shared" si="9"/>
        <v>0</v>
      </c>
      <c r="M173" s="14" t="s">
        <v>50</v>
      </c>
      <c r="N173" s="14" t="s">
        <v>2465</v>
      </c>
      <c r="O173" s="18">
        <f t="shared" si="7"/>
        <v>2016</v>
      </c>
      <c r="P173" s="13">
        <f t="shared" si="8"/>
        <v>5</v>
      </c>
    </row>
    <row r="174" spans="1:16">
      <c r="A174" s="14" t="s">
        <v>36</v>
      </c>
      <c r="B174" s="14" t="s">
        <v>15</v>
      </c>
      <c r="C174" s="14" t="s">
        <v>695</v>
      </c>
      <c r="D17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4" s="14" t="s">
        <v>1634</v>
      </c>
      <c r="F174" s="14" t="s">
        <v>2127</v>
      </c>
      <c r="H174" s="14" t="s">
        <v>2097</v>
      </c>
      <c r="I174" s="144">
        <v>42506</v>
      </c>
      <c r="J174" s="144">
        <v>42509</v>
      </c>
      <c r="K174" s="144">
        <v>42509</v>
      </c>
      <c r="L174" s="15">
        <f t="shared" si="9"/>
        <v>0</v>
      </c>
      <c r="M174" s="14" t="s">
        <v>50</v>
      </c>
      <c r="N174" s="14" t="s">
        <v>2465</v>
      </c>
      <c r="O174" s="18">
        <f t="shared" si="7"/>
        <v>2016</v>
      </c>
      <c r="P174" s="13">
        <f t="shared" si="8"/>
        <v>5</v>
      </c>
    </row>
    <row r="175" spans="1:16">
      <c r="A175" s="14" t="s">
        <v>2859</v>
      </c>
      <c r="B175" s="14" t="s">
        <v>821</v>
      </c>
      <c r="C175" s="14" t="s">
        <v>833</v>
      </c>
      <c r="D17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75" s="14" t="s">
        <v>1634</v>
      </c>
      <c r="F175" s="14" t="s">
        <v>1908</v>
      </c>
      <c r="G175" s="140"/>
      <c r="H175" s="14" t="s">
        <v>1633</v>
      </c>
      <c r="I175" s="145">
        <v>42487</v>
      </c>
      <c r="J175" s="145">
        <v>42508</v>
      </c>
      <c r="K175" s="144">
        <v>42527</v>
      </c>
      <c r="L175" s="15">
        <f t="shared" si="9"/>
        <v>19</v>
      </c>
      <c r="M175" s="14" t="s">
        <v>2587</v>
      </c>
      <c r="O175" s="18">
        <f t="shared" si="7"/>
        <v>2016</v>
      </c>
      <c r="P175" s="13">
        <f t="shared" si="8"/>
        <v>5</v>
      </c>
    </row>
    <row r="176" spans="1:16">
      <c r="A176" s="14" t="s">
        <v>2858</v>
      </c>
      <c r="B176" s="14" t="s">
        <v>26</v>
      </c>
      <c r="C176" s="14" t="s">
        <v>966</v>
      </c>
      <c r="D17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6" s="14" t="s">
        <v>1634</v>
      </c>
      <c r="F176" s="14" t="s">
        <v>1984</v>
      </c>
      <c r="H176" s="14" t="s">
        <v>636</v>
      </c>
      <c r="I176" s="144">
        <v>42489</v>
      </c>
      <c r="J176" s="144">
        <v>42508</v>
      </c>
      <c r="K176" s="144">
        <v>42515</v>
      </c>
      <c r="L176" s="15">
        <f t="shared" si="9"/>
        <v>7</v>
      </c>
      <c r="M176" s="14" t="s">
        <v>13</v>
      </c>
      <c r="N176" s="14" t="s">
        <v>2770</v>
      </c>
      <c r="O176" s="18">
        <f t="shared" si="7"/>
        <v>2016</v>
      </c>
      <c r="P176" s="13">
        <f t="shared" si="8"/>
        <v>5</v>
      </c>
    </row>
    <row r="177" spans="1:16">
      <c r="A177" s="14" t="s">
        <v>2857</v>
      </c>
      <c r="B177" s="14" t="s">
        <v>37</v>
      </c>
      <c r="D17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7" s="14" t="s">
        <v>1634</v>
      </c>
      <c r="F177" s="14" t="s">
        <v>6</v>
      </c>
      <c r="H177" s="14" t="s">
        <v>1734</v>
      </c>
      <c r="I177" s="144">
        <v>42493</v>
      </c>
      <c r="J177" s="144">
        <v>42502</v>
      </c>
      <c r="K177" s="144">
        <v>42502</v>
      </c>
      <c r="L177" s="15">
        <f t="shared" si="9"/>
        <v>0</v>
      </c>
      <c r="M177" s="14" t="s">
        <v>50</v>
      </c>
      <c r="N177" s="14" t="s">
        <v>2465</v>
      </c>
      <c r="O177" s="18">
        <f t="shared" si="7"/>
        <v>2016</v>
      </c>
      <c r="P177" s="13">
        <f t="shared" si="8"/>
        <v>5</v>
      </c>
    </row>
    <row r="178" spans="1:16">
      <c r="A178" s="14" t="s">
        <v>2856</v>
      </c>
      <c r="B178" s="14" t="s">
        <v>830</v>
      </c>
      <c r="D17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78" s="14" t="s">
        <v>1634</v>
      </c>
      <c r="F178" s="14" t="s">
        <v>1984</v>
      </c>
      <c r="H178" s="14" t="s">
        <v>636</v>
      </c>
      <c r="I178" s="144">
        <v>42481</v>
      </c>
      <c r="J178" s="144">
        <v>42502</v>
      </c>
      <c r="K178" s="144">
        <v>42502</v>
      </c>
      <c r="L178" s="15">
        <f t="shared" si="9"/>
        <v>0</v>
      </c>
      <c r="M178" s="14" t="s">
        <v>50</v>
      </c>
      <c r="N178" s="14" t="s">
        <v>2465</v>
      </c>
      <c r="O178" s="18">
        <f t="shared" si="7"/>
        <v>2016</v>
      </c>
      <c r="P178" s="13">
        <f t="shared" si="8"/>
        <v>5</v>
      </c>
    </row>
    <row r="179" spans="1:16">
      <c r="A179" s="14" t="s">
        <v>2855</v>
      </c>
      <c r="B179" s="14" t="s">
        <v>15</v>
      </c>
      <c r="C179" s="14" t="s">
        <v>695</v>
      </c>
      <c r="D17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79" s="14" t="s">
        <v>2162</v>
      </c>
      <c r="I179" s="144">
        <v>42502</v>
      </c>
      <c r="J179" s="144">
        <v>42502</v>
      </c>
      <c r="K179" s="144">
        <v>42502</v>
      </c>
      <c r="L179" s="15">
        <f t="shared" si="9"/>
        <v>0</v>
      </c>
      <c r="M179" s="14" t="s">
        <v>41</v>
      </c>
      <c r="N179" s="14" t="s">
        <v>25</v>
      </c>
      <c r="O179" s="18">
        <f t="shared" si="7"/>
        <v>2016</v>
      </c>
      <c r="P179" s="13">
        <f t="shared" si="8"/>
        <v>5</v>
      </c>
    </row>
    <row r="180" spans="1:16">
      <c r="A180" s="14" t="s">
        <v>2853</v>
      </c>
      <c r="B180" s="14" t="s">
        <v>26</v>
      </c>
      <c r="C180" s="14" t="s">
        <v>966</v>
      </c>
      <c r="D18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80" s="14" t="s">
        <v>1634</v>
      </c>
      <c r="F180" s="14" t="s">
        <v>2854</v>
      </c>
      <c r="H180" s="14" t="s">
        <v>636</v>
      </c>
      <c r="I180" s="144">
        <v>42489</v>
      </c>
      <c r="J180" s="144">
        <v>42501</v>
      </c>
      <c r="K180" s="144">
        <v>42501</v>
      </c>
      <c r="L180" s="15">
        <f t="shared" si="9"/>
        <v>0</v>
      </c>
      <c r="M180" s="14" t="s">
        <v>13</v>
      </c>
      <c r="N180" s="14" t="s">
        <v>2660</v>
      </c>
      <c r="O180" s="18">
        <f t="shared" si="7"/>
        <v>2016</v>
      </c>
      <c r="P180" s="13">
        <f t="shared" si="8"/>
        <v>5</v>
      </c>
    </row>
    <row r="181" spans="1:16">
      <c r="A181" s="14" t="s">
        <v>486</v>
      </c>
      <c r="B181" s="14" t="s">
        <v>821</v>
      </c>
      <c r="C181" s="14" t="s">
        <v>833</v>
      </c>
      <c r="D18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81" s="14" t="s">
        <v>1634</v>
      </c>
      <c r="F181" s="14" t="s">
        <v>2852</v>
      </c>
      <c r="H181" s="14" t="s">
        <v>1953</v>
      </c>
      <c r="I181" s="144">
        <v>42487</v>
      </c>
      <c r="J181" s="144">
        <v>42501</v>
      </c>
      <c r="K181" s="144">
        <v>42501</v>
      </c>
      <c r="L181" s="15">
        <f t="shared" si="9"/>
        <v>0</v>
      </c>
      <c r="M181" s="14" t="s">
        <v>50</v>
      </c>
      <c r="N181" s="14" t="s">
        <v>2465</v>
      </c>
      <c r="O181" s="18">
        <f t="shared" si="7"/>
        <v>2016</v>
      </c>
      <c r="P181" s="13">
        <f t="shared" si="8"/>
        <v>5</v>
      </c>
    </row>
    <row r="182" spans="1:16">
      <c r="A182" s="14" t="s">
        <v>2851</v>
      </c>
      <c r="B182" s="14" t="s">
        <v>821</v>
      </c>
      <c r="C182" s="14" t="s">
        <v>833</v>
      </c>
      <c r="D18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82" s="14" t="s">
        <v>1634</v>
      </c>
      <c r="F182" s="14" t="s">
        <v>2057</v>
      </c>
      <c r="H182" s="14" t="s">
        <v>2056</v>
      </c>
      <c r="I182" s="144">
        <v>42487</v>
      </c>
      <c r="J182" s="144">
        <v>42501</v>
      </c>
      <c r="K182" s="144">
        <v>42527</v>
      </c>
      <c r="L182" s="15">
        <f t="shared" si="9"/>
        <v>26</v>
      </c>
      <c r="M182" s="14" t="s">
        <v>41</v>
      </c>
      <c r="N182" s="14" t="s">
        <v>2675</v>
      </c>
      <c r="O182" s="18">
        <f t="shared" si="7"/>
        <v>2016</v>
      </c>
      <c r="P182" s="13">
        <f t="shared" si="8"/>
        <v>5</v>
      </c>
    </row>
    <row r="183" spans="1:16">
      <c r="A183" s="14" t="s">
        <v>2850</v>
      </c>
      <c r="B183" s="14" t="s">
        <v>15</v>
      </c>
      <c r="C183" s="14" t="s">
        <v>695</v>
      </c>
      <c r="D18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83" s="14" t="s">
        <v>2162</v>
      </c>
      <c r="I183" s="144">
        <v>42502</v>
      </c>
      <c r="J183" s="144">
        <v>42500</v>
      </c>
      <c r="K183" s="144">
        <v>42500</v>
      </c>
      <c r="L183" s="15">
        <f t="shared" si="9"/>
        <v>0</v>
      </c>
      <c r="M183" s="14" t="s">
        <v>41</v>
      </c>
      <c r="N183" s="14" t="s">
        <v>25</v>
      </c>
      <c r="O183" s="18">
        <f t="shared" si="7"/>
        <v>2016</v>
      </c>
      <c r="P183" s="13">
        <f t="shared" si="8"/>
        <v>5</v>
      </c>
    </row>
    <row r="184" spans="1:16">
      <c r="A184" s="14" t="s">
        <v>2849</v>
      </c>
      <c r="B184" s="14" t="s">
        <v>26</v>
      </c>
      <c r="C184" s="14" t="s">
        <v>966</v>
      </c>
      <c r="D18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84" s="14" t="s">
        <v>1634</v>
      </c>
      <c r="F184" s="14" t="s">
        <v>2205</v>
      </c>
      <c r="G184" s="140"/>
      <c r="H184" s="14" t="s">
        <v>2097</v>
      </c>
      <c r="I184" s="144">
        <v>42489</v>
      </c>
      <c r="J184" s="145">
        <v>42499</v>
      </c>
      <c r="K184" s="144">
        <v>42499</v>
      </c>
      <c r="L184" s="15">
        <f t="shared" si="9"/>
        <v>0</v>
      </c>
      <c r="M184" s="14" t="s">
        <v>50</v>
      </c>
      <c r="N184" s="14" t="s">
        <v>2465</v>
      </c>
      <c r="O184" s="18">
        <f t="shared" si="7"/>
        <v>2016</v>
      </c>
      <c r="P184" s="13">
        <f t="shared" si="8"/>
        <v>5</v>
      </c>
    </row>
    <row r="185" spans="1:16">
      <c r="A185" s="14" t="s">
        <v>2848</v>
      </c>
      <c r="B185" s="14" t="s">
        <v>26</v>
      </c>
      <c r="C185" s="14" t="s">
        <v>966</v>
      </c>
      <c r="D18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85" s="14" t="s">
        <v>1634</v>
      </c>
      <c r="F185" s="14" t="s">
        <v>119</v>
      </c>
      <c r="H185" s="14" t="s">
        <v>1734</v>
      </c>
      <c r="I185" s="144">
        <v>42489</v>
      </c>
      <c r="J185" s="144">
        <v>42499</v>
      </c>
      <c r="K185" s="144">
        <v>42499</v>
      </c>
      <c r="L185" s="15">
        <f t="shared" si="9"/>
        <v>0</v>
      </c>
      <c r="M185" s="14" t="s">
        <v>50</v>
      </c>
      <c r="N185" s="14" t="s">
        <v>2465</v>
      </c>
      <c r="O185" s="18">
        <f t="shared" si="7"/>
        <v>2016</v>
      </c>
      <c r="P185" s="13">
        <f t="shared" si="8"/>
        <v>5</v>
      </c>
    </row>
    <row r="186" spans="1:16">
      <c r="A186" s="14" t="s">
        <v>2847</v>
      </c>
      <c r="B186" s="14" t="s">
        <v>993</v>
      </c>
      <c r="D18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86" s="14" t="s">
        <v>1634</v>
      </c>
      <c r="F186" t="s">
        <v>1914</v>
      </c>
      <c r="G186" s="140"/>
      <c r="H186" s="14" t="s">
        <v>1638</v>
      </c>
      <c r="I186" s="145">
        <v>42475</v>
      </c>
      <c r="J186" s="145">
        <v>42488</v>
      </c>
      <c r="K186" s="144">
        <v>42488</v>
      </c>
      <c r="L186" s="15">
        <f t="shared" si="9"/>
        <v>0</v>
      </c>
      <c r="M186" s="14" t="s">
        <v>50</v>
      </c>
      <c r="N186" s="14" t="s">
        <v>2465</v>
      </c>
      <c r="O186" s="18">
        <f t="shared" si="7"/>
        <v>2016</v>
      </c>
      <c r="P186" s="13">
        <f t="shared" si="8"/>
        <v>4</v>
      </c>
    </row>
    <row r="187" spans="1:16">
      <c r="A187" s="14" t="s">
        <v>2846</v>
      </c>
      <c r="B187" s="14" t="s">
        <v>830</v>
      </c>
      <c r="D18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87" s="14" t="s">
        <v>1634</v>
      </c>
      <c r="F187" s="14" t="s">
        <v>1972</v>
      </c>
      <c r="G187" s="140"/>
      <c r="H187" s="14" t="s">
        <v>636</v>
      </c>
      <c r="I187" s="145">
        <v>42481</v>
      </c>
      <c r="J187" s="145">
        <v>42487</v>
      </c>
      <c r="K187" s="144">
        <v>42487</v>
      </c>
      <c r="L187" s="15">
        <f t="shared" si="9"/>
        <v>0</v>
      </c>
      <c r="M187" s="14" t="s">
        <v>50</v>
      </c>
      <c r="N187" s="14" t="s">
        <v>2465</v>
      </c>
      <c r="O187" s="18">
        <f t="shared" si="7"/>
        <v>2016</v>
      </c>
      <c r="P187" s="13">
        <f t="shared" si="8"/>
        <v>4</v>
      </c>
    </row>
    <row r="188" spans="1:16">
      <c r="A188" s="14" t="s">
        <v>2845</v>
      </c>
      <c r="B188" s="14" t="s">
        <v>830</v>
      </c>
      <c r="D18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88" s="14" t="s">
        <v>1634</v>
      </c>
      <c r="F188" s="14" t="s">
        <v>1972</v>
      </c>
      <c r="H188" s="14" t="s">
        <v>636</v>
      </c>
      <c r="I188" s="144">
        <v>42481</v>
      </c>
      <c r="J188" s="144">
        <v>42487</v>
      </c>
      <c r="K188" s="144">
        <v>42529</v>
      </c>
      <c r="L188" s="15">
        <f t="shared" si="9"/>
        <v>42</v>
      </c>
      <c r="M188" s="14" t="s">
        <v>717</v>
      </c>
      <c r="O188" s="18">
        <f t="shared" si="7"/>
        <v>2016</v>
      </c>
      <c r="P188" s="13">
        <f t="shared" si="8"/>
        <v>4</v>
      </c>
    </row>
    <row r="189" spans="1:16">
      <c r="A189" s="14" t="s">
        <v>2844</v>
      </c>
      <c r="B189" s="14" t="s">
        <v>832</v>
      </c>
      <c r="C189" s="14" t="s">
        <v>833</v>
      </c>
      <c r="D18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189" s="14" t="s">
        <v>812</v>
      </c>
      <c r="F189" s="14" t="s">
        <v>812</v>
      </c>
      <c r="H189" s="14" t="s">
        <v>812</v>
      </c>
      <c r="I189" s="144">
        <v>42475</v>
      </c>
      <c r="J189" s="144">
        <v>42481</v>
      </c>
      <c r="K189" s="144">
        <v>42496</v>
      </c>
      <c r="L189" s="15">
        <f t="shared" si="9"/>
        <v>15</v>
      </c>
      <c r="M189" s="14" t="s">
        <v>41</v>
      </c>
      <c r="N189" s="14" t="s">
        <v>2675</v>
      </c>
      <c r="O189" s="18">
        <f t="shared" si="7"/>
        <v>2016</v>
      </c>
      <c r="P189" s="13">
        <f t="shared" si="8"/>
        <v>4</v>
      </c>
    </row>
    <row r="190" spans="1:16">
      <c r="A190" s="14" t="s">
        <v>2843</v>
      </c>
      <c r="B190" s="14" t="s">
        <v>15</v>
      </c>
      <c r="C190" s="14" t="s">
        <v>62</v>
      </c>
      <c r="D19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0" s="14" t="s">
        <v>2162</v>
      </c>
      <c r="F190" s="14" t="s">
        <v>2830</v>
      </c>
      <c r="H190" s="14" t="s">
        <v>636</v>
      </c>
      <c r="I190" s="144">
        <v>42468</v>
      </c>
      <c r="J190" s="144">
        <v>42479</v>
      </c>
      <c r="K190" s="144">
        <v>42492</v>
      </c>
      <c r="L190" s="15">
        <f t="shared" si="9"/>
        <v>13</v>
      </c>
      <c r="M190" s="14" t="s">
        <v>41</v>
      </c>
      <c r="N190" s="14" t="s">
        <v>2524</v>
      </c>
      <c r="O190" s="18">
        <f t="shared" si="7"/>
        <v>2016</v>
      </c>
      <c r="P190" s="13">
        <f t="shared" si="8"/>
        <v>4</v>
      </c>
    </row>
    <row r="191" spans="1:16">
      <c r="A191" s="14" t="s">
        <v>2202</v>
      </c>
      <c r="B191" s="14" t="s">
        <v>15</v>
      </c>
      <c r="C191" s="14" t="s">
        <v>62</v>
      </c>
      <c r="D19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1" s="14" t="s">
        <v>2162</v>
      </c>
      <c r="F191" s="14" t="s">
        <v>2830</v>
      </c>
      <c r="H191" s="14" t="s">
        <v>636</v>
      </c>
      <c r="I191" s="144">
        <v>42468</v>
      </c>
      <c r="J191" s="144">
        <v>42479</v>
      </c>
      <c r="K191" s="144">
        <v>42479</v>
      </c>
      <c r="L191" s="15">
        <f t="shared" si="9"/>
        <v>0</v>
      </c>
      <c r="M191" s="14" t="s">
        <v>41</v>
      </c>
      <c r="N191" s="14" t="s">
        <v>2792</v>
      </c>
      <c r="O191" s="18">
        <f t="shared" si="7"/>
        <v>2016</v>
      </c>
      <c r="P191" s="13">
        <f t="shared" si="8"/>
        <v>4</v>
      </c>
    </row>
    <row r="192" spans="1:16">
      <c r="A192" s="14" t="s">
        <v>2842</v>
      </c>
      <c r="B192" s="14" t="s">
        <v>15</v>
      </c>
      <c r="C192" s="14" t="s">
        <v>695</v>
      </c>
      <c r="D19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2" s="14" t="s">
        <v>1634</v>
      </c>
      <c r="F192" s="14" t="s">
        <v>111</v>
      </c>
      <c r="G192" s="140"/>
      <c r="H192" s="14" t="s">
        <v>2034</v>
      </c>
      <c r="I192" s="145">
        <v>42431</v>
      </c>
      <c r="J192" s="145">
        <v>42479</v>
      </c>
      <c r="K192" s="144">
        <v>42479</v>
      </c>
      <c r="L192" s="15">
        <f t="shared" si="9"/>
        <v>0</v>
      </c>
      <c r="M192" s="14" t="s">
        <v>41</v>
      </c>
      <c r="N192" s="14" t="s">
        <v>25</v>
      </c>
      <c r="O192" s="18">
        <f t="shared" si="7"/>
        <v>2016</v>
      </c>
      <c r="P192" s="13">
        <f t="shared" si="8"/>
        <v>4</v>
      </c>
    </row>
    <row r="193" spans="1:16">
      <c r="A193" s="14" t="s">
        <v>2841</v>
      </c>
      <c r="B193" s="14" t="s">
        <v>26</v>
      </c>
      <c r="C193" s="14" t="s">
        <v>966</v>
      </c>
      <c r="D19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3" s="14" t="s">
        <v>1634</v>
      </c>
      <c r="F193" s="14" t="s">
        <v>6</v>
      </c>
      <c r="H193" s="14" t="s">
        <v>1734</v>
      </c>
      <c r="I193" s="144">
        <v>42416</v>
      </c>
      <c r="J193" s="144">
        <v>42473</v>
      </c>
      <c r="K193" s="144">
        <v>42487</v>
      </c>
      <c r="L193" s="15">
        <f t="shared" si="9"/>
        <v>14</v>
      </c>
      <c r="M193" s="14" t="s">
        <v>13</v>
      </c>
      <c r="N193" s="14" t="s">
        <v>2770</v>
      </c>
      <c r="O193" s="18">
        <f t="shared" si="7"/>
        <v>2016</v>
      </c>
      <c r="P193" s="13">
        <f t="shared" si="8"/>
        <v>4</v>
      </c>
    </row>
    <row r="194" spans="1:16">
      <c r="A194" s="14" t="s">
        <v>2840</v>
      </c>
      <c r="B194" s="14" t="s">
        <v>26</v>
      </c>
      <c r="C194" s="14" t="s">
        <v>966</v>
      </c>
      <c r="D19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4" s="14" t="s">
        <v>1634</v>
      </c>
      <c r="F194" s="14" t="s">
        <v>111</v>
      </c>
      <c r="G194" s="140"/>
      <c r="H194" s="14" t="s">
        <v>2034</v>
      </c>
      <c r="I194" s="144">
        <v>42416</v>
      </c>
      <c r="J194" s="145">
        <v>42473</v>
      </c>
      <c r="K194" s="144">
        <v>42476</v>
      </c>
      <c r="L194" s="15">
        <f t="shared" si="9"/>
        <v>3</v>
      </c>
      <c r="M194" s="14" t="s">
        <v>41</v>
      </c>
      <c r="N194" s="14" t="s">
        <v>2705</v>
      </c>
      <c r="O194" s="18">
        <f t="shared" ref="O194:O257" si="10">YEAR(J194)</f>
        <v>2016</v>
      </c>
      <c r="P194" s="13">
        <f t="shared" ref="P194:P257" si="11">MONTH(J194)</f>
        <v>4</v>
      </c>
    </row>
    <row r="195" spans="1:16">
      <c r="A195" s="14" t="s">
        <v>2839</v>
      </c>
      <c r="B195" s="14" t="s">
        <v>26</v>
      </c>
      <c r="C195" s="14" t="s">
        <v>966</v>
      </c>
      <c r="D19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5" s="14" t="s">
        <v>1634</v>
      </c>
      <c r="F195" s="14" t="s">
        <v>2514</v>
      </c>
      <c r="H195" s="14" t="s">
        <v>1638</v>
      </c>
      <c r="I195" s="144">
        <v>42416</v>
      </c>
      <c r="J195" s="144">
        <v>42473</v>
      </c>
      <c r="K195" s="144">
        <v>42473</v>
      </c>
      <c r="L195" s="15">
        <f t="shared" si="9"/>
        <v>0</v>
      </c>
      <c r="M195" s="14" t="s">
        <v>50</v>
      </c>
      <c r="N195" s="14" t="s">
        <v>2465</v>
      </c>
      <c r="O195" s="18">
        <f t="shared" si="10"/>
        <v>2016</v>
      </c>
      <c r="P195" s="13">
        <f t="shared" si="11"/>
        <v>4</v>
      </c>
    </row>
    <row r="196" spans="1:16">
      <c r="A196" s="14" t="s">
        <v>2838</v>
      </c>
      <c r="B196" s="14" t="s">
        <v>15</v>
      </c>
      <c r="C196" s="14" t="s">
        <v>695</v>
      </c>
      <c r="D19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6" s="14" t="s">
        <v>1634</v>
      </c>
      <c r="F196" s="14" t="s">
        <v>2514</v>
      </c>
      <c r="H196" s="14" t="s">
        <v>1638</v>
      </c>
      <c r="I196" s="144">
        <v>42431</v>
      </c>
      <c r="J196" s="144">
        <v>42472</v>
      </c>
      <c r="K196" s="144">
        <v>42472</v>
      </c>
      <c r="L196" s="15">
        <f t="shared" si="9"/>
        <v>0</v>
      </c>
      <c r="M196" s="14" t="s">
        <v>41</v>
      </c>
      <c r="N196" s="14" t="s">
        <v>25</v>
      </c>
      <c r="O196" s="18">
        <f t="shared" si="10"/>
        <v>2016</v>
      </c>
      <c r="P196" s="13">
        <f t="shared" si="11"/>
        <v>4</v>
      </c>
    </row>
    <row r="197" spans="1:16">
      <c r="A197" s="14" t="s">
        <v>2837</v>
      </c>
      <c r="B197" s="14" t="s">
        <v>15</v>
      </c>
      <c r="C197" s="14" t="s">
        <v>695</v>
      </c>
      <c r="D19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7" s="14" t="s">
        <v>1634</v>
      </c>
      <c r="F197" s="14" t="s">
        <v>2514</v>
      </c>
      <c r="H197" s="14" t="s">
        <v>1638</v>
      </c>
      <c r="I197" s="144">
        <v>42431</v>
      </c>
      <c r="J197" s="144">
        <v>42472</v>
      </c>
      <c r="K197" s="144">
        <v>42487</v>
      </c>
      <c r="L197" s="15">
        <f t="shared" si="9"/>
        <v>15</v>
      </c>
      <c r="M197" s="14" t="s">
        <v>41</v>
      </c>
      <c r="N197" s="14" t="s">
        <v>2524</v>
      </c>
      <c r="O197" s="18">
        <f t="shared" si="10"/>
        <v>2016</v>
      </c>
      <c r="P197" s="13">
        <f t="shared" si="11"/>
        <v>4</v>
      </c>
    </row>
    <row r="198" spans="1:16">
      <c r="A198" s="14" t="s">
        <v>2836</v>
      </c>
      <c r="B198" s="14" t="s">
        <v>15</v>
      </c>
      <c r="C198" s="14" t="s">
        <v>695</v>
      </c>
      <c r="D19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198" s="14" t="s">
        <v>1634</v>
      </c>
      <c r="F198" s="14" t="s">
        <v>43</v>
      </c>
      <c r="G198" s="140"/>
      <c r="H198" s="14" t="s">
        <v>1734</v>
      </c>
      <c r="I198" s="145">
        <v>42431</v>
      </c>
      <c r="J198" s="145">
        <v>42472</v>
      </c>
      <c r="K198" s="144">
        <v>42472</v>
      </c>
      <c r="L198" s="15">
        <f t="shared" si="9"/>
        <v>0</v>
      </c>
      <c r="M198" s="14" t="s">
        <v>717</v>
      </c>
      <c r="O198" s="18">
        <f t="shared" si="10"/>
        <v>2016</v>
      </c>
      <c r="P198" s="13">
        <f t="shared" si="11"/>
        <v>4</v>
      </c>
    </row>
    <row r="199" spans="1:16">
      <c r="A199" s="14" t="s">
        <v>2835</v>
      </c>
      <c r="B199" s="14" t="s">
        <v>993</v>
      </c>
      <c r="D19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199" s="14" t="s">
        <v>1634</v>
      </c>
      <c r="F199" s="14" t="s">
        <v>2171</v>
      </c>
      <c r="H199" s="14" t="s">
        <v>636</v>
      </c>
      <c r="I199" s="144">
        <v>42452</v>
      </c>
      <c r="J199" s="144">
        <v>42466</v>
      </c>
      <c r="K199" s="144">
        <v>42466</v>
      </c>
      <c r="L199" s="15">
        <f t="shared" si="9"/>
        <v>0</v>
      </c>
      <c r="M199" s="14" t="s">
        <v>13</v>
      </c>
      <c r="N199" s="14" t="s">
        <v>2463</v>
      </c>
      <c r="O199" s="18">
        <f t="shared" si="10"/>
        <v>2016</v>
      </c>
      <c r="P199" s="13">
        <f t="shared" si="11"/>
        <v>4</v>
      </c>
    </row>
    <row r="200" spans="1:16">
      <c r="A200" s="14" t="s">
        <v>2834</v>
      </c>
      <c r="B200" s="14" t="s">
        <v>830</v>
      </c>
      <c r="D20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00" s="14" t="s">
        <v>1634</v>
      </c>
      <c r="F200" s="14" t="s">
        <v>111</v>
      </c>
      <c r="H200" s="14" t="s">
        <v>2034</v>
      </c>
      <c r="I200" s="144">
        <v>42450</v>
      </c>
      <c r="J200" s="144">
        <v>42460</v>
      </c>
      <c r="K200" s="144">
        <v>42460</v>
      </c>
      <c r="L200" s="15">
        <f t="shared" si="9"/>
        <v>0</v>
      </c>
      <c r="M200" s="14" t="s">
        <v>50</v>
      </c>
      <c r="N200" s="14" t="s">
        <v>2465</v>
      </c>
      <c r="O200" s="18">
        <f t="shared" si="10"/>
        <v>2016</v>
      </c>
      <c r="P200" s="13">
        <f t="shared" si="11"/>
        <v>3</v>
      </c>
    </row>
    <row r="201" spans="1:16">
      <c r="A201" s="14" t="s">
        <v>2832</v>
      </c>
      <c r="B201" s="14" t="s">
        <v>37</v>
      </c>
      <c r="D20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1" s="14" t="s">
        <v>1634</v>
      </c>
      <c r="F201" s="14" t="s">
        <v>2833</v>
      </c>
      <c r="H201" s="14" t="s">
        <v>2097</v>
      </c>
      <c r="I201" s="144">
        <v>42440</v>
      </c>
      <c r="J201" s="144">
        <v>42453</v>
      </c>
      <c r="K201" s="144">
        <v>42453</v>
      </c>
      <c r="L201" s="15">
        <f t="shared" si="9"/>
        <v>0</v>
      </c>
      <c r="M201" s="14" t="s">
        <v>13</v>
      </c>
      <c r="N201" s="14" t="s">
        <v>2660</v>
      </c>
      <c r="O201" s="18">
        <f t="shared" si="10"/>
        <v>2016</v>
      </c>
      <c r="P201" s="13">
        <f t="shared" si="11"/>
        <v>3</v>
      </c>
    </row>
    <row r="202" spans="1:16">
      <c r="A202" s="14" t="s">
        <v>2831</v>
      </c>
      <c r="B202" s="14" t="s">
        <v>37</v>
      </c>
      <c r="D20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2" s="14" t="s">
        <v>1634</v>
      </c>
      <c r="F202" s="14" t="s">
        <v>111</v>
      </c>
      <c r="H202" s="14" t="s">
        <v>2034</v>
      </c>
      <c r="I202" s="144">
        <v>42440</v>
      </c>
      <c r="J202" s="144">
        <v>42452</v>
      </c>
      <c r="K202" s="144">
        <v>42461</v>
      </c>
      <c r="L202" s="15">
        <f t="shared" si="9"/>
        <v>9</v>
      </c>
      <c r="M202" s="14" t="s">
        <v>717</v>
      </c>
      <c r="O202" s="18">
        <f t="shared" si="10"/>
        <v>2016</v>
      </c>
      <c r="P202" s="13">
        <f t="shared" si="11"/>
        <v>3</v>
      </c>
    </row>
    <row r="203" spans="1:16">
      <c r="A203" s="14" t="s">
        <v>2829</v>
      </c>
      <c r="B203" s="14" t="s">
        <v>15</v>
      </c>
      <c r="C203" s="14" t="s">
        <v>827</v>
      </c>
      <c r="D20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3" s="14" t="s">
        <v>2162</v>
      </c>
      <c r="F203" s="14" t="s">
        <v>2830</v>
      </c>
      <c r="H203" s="14" t="s">
        <v>636</v>
      </c>
      <c r="I203" s="144">
        <v>42440</v>
      </c>
      <c r="J203" s="144">
        <v>42451</v>
      </c>
      <c r="K203" s="144">
        <v>42451</v>
      </c>
      <c r="L203" s="15">
        <f t="shared" si="9"/>
        <v>0</v>
      </c>
      <c r="M203" s="14" t="s">
        <v>13</v>
      </c>
      <c r="N203" s="14" t="s">
        <v>2660</v>
      </c>
      <c r="O203" s="18">
        <f t="shared" si="10"/>
        <v>2016</v>
      </c>
      <c r="P203" s="13">
        <f t="shared" si="11"/>
        <v>3</v>
      </c>
    </row>
    <row r="204" spans="1:16">
      <c r="A204" s="14" t="s">
        <v>2828</v>
      </c>
      <c r="B204" s="14" t="s">
        <v>26</v>
      </c>
      <c r="C204" s="14" t="s">
        <v>966</v>
      </c>
      <c r="D20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4" s="14" t="s">
        <v>1634</v>
      </c>
      <c r="F204" s="14" t="s">
        <v>119</v>
      </c>
      <c r="G204" s="140"/>
      <c r="H204" s="14" t="s">
        <v>1734</v>
      </c>
      <c r="I204" s="144">
        <v>42416</v>
      </c>
      <c r="J204" s="145">
        <v>42445</v>
      </c>
      <c r="K204" s="144">
        <v>42445</v>
      </c>
      <c r="L204" s="15">
        <f t="shared" si="9"/>
        <v>0</v>
      </c>
      <c r="M204" s="14" t="s">
        <v>50</v>
      </c>
      <c r="N204" s="14" t="s">
        <v>2465</v>
      </c>
      <c r="O204" s="18">
        <f t="shared" si="10"/>
        <v>2016</v>
      </c>
      <c r="P204" s="13">
        <f t="shared" si="11"/>
        <v>3</v>
      </c>
    </row>
    <row r="205" spans="1:16">
      <c r="A205" s="14" t="s">
        <v>2795</v>
      </c>
      <c r="B205" s="14" t="s">
        <v>37</v>
      </c>
      <c r="D20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5" s="14" t="s">
        <v>1634</v>
      </c>
      <c r="F205" t="s">
        <v>1914</v>
      </c>
      <c r="H205" s="14" t="s">
        <v>1638</v>
      </c>
      <c r="I205" s="144">
        <v>42410</v>
      </c>
      <c r="J205" s="144">
        <v>42444</v>
      </c>
      <c r="K205" s="144">
        <v>42489</v>
      </c>
      <c r="L205" s="15">
        <f t="shared" si="9"/>
        <v>45</v>
      </c>
      <c r="M205" s="14" t="s">
        <v>13</v>
      </c>
      <c r="N205" s="14" t="s">
        <v>2486</v>
      </c>
      <c r="O205" s="18">
        <f t="shared" si="10"/>
        <v>2016</v>
      </c>
      <c r="P205" s="13">
        <f t="shared" si="11"/>
        <v>3</v>
      </c>
    </row>
    <row r="206" spans="1:16">
      <c r="A206" s="14" t="s">
        <v>2827</v>
      </c>
      <c r="B206" s="14" t="s">
        <v>37</v>
      </c>
      <c r="D20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6" s="14" t="s">
        <v>1634</v>
      </c>
      <c r="F206" t="s">
        <v>1914</v>
      </c>
      <c r="H206" s="14" t="s">
        <v>1638</v>
      </c>
      <c r="I206" s="144">
        <v>42410</v>
      </c>
      <c r="J206" s="144">
        <v>42444</v>
      </c>
      <c r="K206" s="144">
        <v>42444</v>
      </c>
      <c r="L206" s="15">
        <f t="shared" si="9"/>
        <v>0</v>
      </c>
      <c r="M206" s="14" t="s">
        <v>13</v>
      </c>
      <c r="N206" s="141" t="s">
        <v>2463</v>
      </c>
      <c r="O206" s="18">
        <f t="shared" si="10"/>
        <v>2016</v>
      </c>
      <c r="P206" s="13">
        <f t="shared" si="11"/>
        <v>3</v>
      </c>
    </row>
    <row r="207" spans="1:16">
      <c r="A207" s="14" t="s">
        <v>2826</v>
      </c>
      <c r="B207" s="14" t="s">
        <v>15</v>
      </c>
      <c r="C207" s="14" t="s">
        <v>695</v>
      </c>
      <c r="D20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7" s="14" t="s">
        <v>1634</v>
      </c>
      <c r="F207" s="14" t="s">
        <v>6</v>
      </c>
      <c r="H207" s="14" t="s">
        <v>1734</v>
      </c>
      <c r="I207" s="144">
        <v>42431</v>
      </c>
      <c r="J207" s="144">
        <v>42443</v>
      </c>
      <c r="K207" s="144">
        <v>42443</v>
      </c>
      <c r="L207" s="15">
        <f t="shared" si="9"/>
        <v>0</v>
      </c>
      <c r="M207" s="14" t="s">
        <v>94</v>
      </c>
      <c r="O207" s="18">
        <f t="shared" si="10"/>
        <v>2016</v>
      </c>
      <c r="P207" s="13">
        <f t="shared" si="11"/>
        <v>3</v>
      </c>
    </row>
    <row r="208" spans="1:16">
      <c r="A208" s="14" t="s">
        <v>2825</v>
      </c>
      <c r="B208" s="14" t="s">
        <v>15</v>
      </c>
      <c r="C208" s="14" t="s">
        <v>695</v>
      </c>
      <c r="D20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8" s="14" t="s">
        <v>1634</v>
      </c>
      <c r="F208" s="14" t="s">
        <v>6</v>
      </c>
      <c r="H208" s="14" t="s">
        <v>1734</v>
      </c>
      <c r="I208" s="144">
        <v>42431</v>
      </c>
      <c r="J208" s="144">
        <v>42443</v>
      </c>
      <c r="K208" s="144">
        <v>42487</v>
      </c>
      <c r="L208" s="15">
        <f t="shared" si="9"/>
        <v>44</v>
      </c>
      <c r="M208" s="14" t="s">
        <v>41</v>
      </c>
      <c r="N208" s="14" t="s">
        <v>2524</v>
      </c>
      <c r="O208" s="18">
        <f t="shared" si="10"/>
        <v>2016</v>
      </c>
      <c r="P208" s="13">
        <f t="shared" si="11"/>
        <v>3</v>
      </c>
    </row>
    <row r="209" spans="1:16">
      <c r="A209" s="14" t="s">
        <v>2824</v>
      </c>
      <c r="B209" s="14" t="s">
        <v>15</v>
      </c>
      <c r="C209" s="14" t="s">
        <v>695</v>
      </c>
      <c r="D20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09" s="14" t="s">
        <v>1634</v>
      </c>
      <c r="F209" s="14" t="s">
        <v>2205</v>
      </c>
      <c r="H209" s="14" t="s">
        <v>2097</v>
      </c>
      <c r="I209" s="144">
        <v>42431</v>
      </c>
      <c r="J209" s="144">
        <v>42443</v>
      </c>
      <c r="K209" s="144">
        <v>42446</v>
      </c>
      <c r="L209" s="15">
        <f t="shared" si="9"/>
        <v>3</v>
      </c>
      <c r="M209" s="14" t="s">
        <v>50</v>
      </c>
      <c r="N209" s="14" t="s">
        <v>2465</v>
      </c>
      <c r="O209" s="18">
        <f t="shared" si="10"/>
        <v>2016</v>
      </c>
      <c r="P209" s="13">
        <f t="shared" si="11"/>
        <v>3</v>
      </c>
    </row>
    <row r="210" spans="1:16">
      <c r="A210" s="14" t="s">
        <v>2823</v>
      </c>
      <c r="B210" s="14" t="s">
        <v>15</v>
      </c>
      <c r="C210" s="14" t="s">
        <v>695</v>
      </c>
      <c r="D21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0" s="14" t="s">
        <v>1634</v>
      </c>
      <c r="F210" s="14" t="s">
        <v>111</v>
      </c>
      <c r="H210" s="14" t="s">
        <v>2034</v>
      </c>
      <c r="I210" s="144">
        <v>42431</v>
      </c>
      <c r="J210" s="144">
        <v>42443</v>
      </c>
      <c r="K210" s="144">
        <v>42450</v>
      </c>
      <c r="L210" s="15">
        <f t="shared" si="9"/>
        <v>7</v>
      </c>
      <c r="M210" s="14" t="s">
        <v>13</v>
      </c>
      <c r="N210" s="14" t="s">
        <v>2479</v>
      </c>
      <c r="O210" s="18">
        <f t="shared" si="10"/>
        <v>2016</v>
      </c>
      <c r="P210" s="13">
        <f t="shared" si="11"/>
        <v>3</v>
      </c>
    </row>
    <row r="211" spans="1:16">
      <c r="A211" s="14" t="s">
        <v>2250</v>
      </c>
      <c r="B211" s="14" t="s">
        <v>15</v>
      </c>
      <c r="C211" s="14" t="s">
        <v>826</v>
      </c>
      <c r="D21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1" s="14" t="s">
        <v>2162</v>
      </c>
      <c r="F211" s="14" t="s">
        <v>2822</v>
      </c>
      <c r="H211" s="14" t="s">
        <v>636</v>
      </c>
      <c r="I211" s="144">
        <v>42438</v>
      </c>
      <c r="J211" s="144">
        <v>42443</v>
      </c>
      <c r="K211" s="144">
        <v>42443</v>
      </c>
      <c r="L211" s="15">
        <f t="shared" si="9"/>
        <v>0</v>
      </c>
      <c r="M211" s="14" t="s">
        <v>13</v>
      </c>
      <c r="N211" s="14" t="s">
        <v>2486</v>
      </c>
      <c r="O211" s="18">
        <f t="shared" si="10"/>
        <v>2016</v>
      </c>
      <c r="P211" s="13">
        <f t="shared" si="11"/>
        <v>3</v>
      </c>
    </row>
    <row r="212" spans="1:16">
      <c r="A212" s="14" t="s">
        <v>2250</v>
      </c>
      <c r="B212" s="14" t="s">
        <v>15</v>
      </c>
      <c r="C212" s="14" t="s">
        <v>695</v>
      </c>
      <c r="D21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2" s="14" t="s">
        <v>1634</v>
      </c>
      <c r="F212" s="14" t="s">
        <v>2514</v>
      </c>
      <c r="H212" s="14" t="s">
        <v>1638</v>
      </c>
      <c r="I212" s="144">
        <v>42431</v>
      </c>
      <c r="J212" s="144">
        <v>42439</v>
      </c>
      <c r="K212" s="144">
        <v>42439</v>
      </c>
      <c r="L212" s="15">
        <f t="shared" si="9"/>
        <v>0</v>
      </c>
      <c r="M212" s="14" t="s">
        <v>41</v>
      </c>
      <c r="N212" s="14" t="s">
        <v>25</v>
      </c>
      <c r="O212" s="18">
        <f t="shared" si="10"/>
        <v>2016</v>
      </c>
      <c r="P212" s="13">
        <f t="shared" si="11"/>
        <v>3</v>
      </c>
    </row>
    <row r="213" spans="1:16">
      <c r="A213" s="14" t="s">
        <v>2219</v>
      </c>
      <c r="B213" s="14" t="s">
        <v>26</v>
      </c>
      <c r="C213" s="14" t="s">
        <v>966</v>
      </c>
      <c r="D21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3" s="14" t="s">
        <v>1634</v>
      </c>
      <c r="F213" s="14" t="s">
        <v>914</v>
      </c>
      <c r="H213" s="14" t="s">
        <v>1638</v>
      </c>
      <c r="I213" s="144">
        <v>42416</v>
      </c>
      <c r="J213" s="144">
        <v>42438</v>
      </c>
      <c r="K213" s="144">
        <v>42496</v>
      </c>
      <c r="L213" s="15">
        <f t="shared" si="9"/>
        <v>58</v>
      </c>
      <c r="M213" s="14" t="s">
        <v>41</v>
      </c>
      <c r="N213" s="14" t="s">
        <v>2512</v>
      </c>
      <c r="O213" s="18">
        <f t="shared" si="10"/>
        <v>2016</v>
      </c>
      <c r="P213" s="13">
        <f t="shared" si="11"/>
        <v>3</v>
      </c>
    </row>
    <row r="214" spans="1:16">
      <c r="A214" s="14" t="s">
        <v>114</v>
      </c>
      <c r="B214" s="14" t="s">
        <v>26</v>
      </c>
      <c r="C214" s="14" t="s">
        <v>966</v>
      </c>
      <c r="D21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4" s="14" t="s">
        <v>1634</v>
      </c>
      <c r="F214" s="14" t="s">
        <v>6</v>
      </c>
      <c r="H214" s="14" t="s">
        <v>1734</v>
      </c>
      <c r="I214" s="144">
        <v>42416</v>
      </c>
      <c r="J214" s="144">
        <v>42438</v>
      </c>
      <c r="K214" s="144">
        <v>42438</v>
      </c>
      <c r="L214" s="15">
        <f t="shared" si="9"/>
        <v>0</v>
      </c>
      <c r="M214" s="14" t="s">
        <v>50</v>
      </c>
      <c r="N214" s="14" t="s">
        <v>2465</v>
      </c>
      <c r="O214" s="18">
        <f t="shared" si="10"/>
        <v>2016</v>
      </c>
      <c r="P214" s="13">
        <f t="shared" si="11"/>
        <v>3</v>
      </c>
    </row>
    <row r="215" spans="1:16">
      <c r="A215" s="14" t="s">
        <v>2821</v>
      </c>
      <c r="B215" s="14" t="s">
        <v>26</v>
      </c>
      <c r="C215" s="14" t="s">
        <v>966</v>
      </c>
      <c r="D21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5" s="14" t="s">
        <v>1634</v>
      </c>
      <c r="F215" s="14" t="s">
        <v>119</v>
      </c>
      <c r="H215" s="14" t="s">
        <v>1734</v>
      </c>
      <c r="I215" s="144">
        <v>42416</v>
      </c>
      <c r="J215" s="144">
        <v>42438</v>
      </c>
      <c r="K215" s="144">
        <v>42438</v>
      </c>
      <c r="L215" s="15">
        <f t="shared" si="9"/>
        <v>0</v>
      </c>
      <c r="M215" s="14" t="s">
        <v>13</v>
      </c>
      <c r="N215" s="14" t="s">
        <v>2522</v>
      </c>
      <c r="O215" s="18">
        <f t="shared" si="10"/>
        <v>2016</v>
      </c>
      <c r="P215" s="13">
        <f t="shared" si="11"/>
        <v>3</v>
      </c>
    </row>
    <row r="216" spans="1:16">
      <c r="A216" s="14" t="s">
        <v>2250</v>
      </c>
      <c r="B216" s="14" t="s">
        <v>993</v>
      </c>
      <c r="D21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16" s="14" t="s">
        <v>1634</v>
      </c>
      <c r="F216" s="14" t="s">
        <v>2514</v>
      </c>
      <c r="H216" s="14" t="s">
        <v>1638</v>
      </c>
      <c r="I216" s="144">
        <v>42418</v>
      </c>
      <c r="J216" s="144">
        <v>42438</v>
      </c>
      <c r="K216" s="144">
        <v>42438</v>
      </c>
      <c r="L216" s="15">
        <f t="shared" ref="L216:L279" si="12">K216-J216</f>
        <v>0</v>
      </c>
      <c r="M216" s="14" t="s">
        <v>41</v>
      </c>
      <c r="N216" s="14" t="s">
        <v>25</v>
      </c>
      <c r="O216" s="18">
        <f t="shared" si="10"/>
        <v>2016</v>
      </c>
      <c r="P216" s="13">
        <f t="shared" si="11"/>
        <v>3</v>
      </c>
    </row>
    <row r="217" spans="1:16">
      <c r="A217" s="14" t="s">
        <v>2819</v>
      </c>
      <c r="B217" s="14" t="s">
        <v>993</v>
      </c>
      <c r="D21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17" s="14" t="s">
        <v>1634</v>
      </c>
      <c r="F217" s="14" t="s">
        <v>2820</v>
      </c>
      <c r="H217" s="14" t="s">
        <v>636</v>
      </c>
      <c r="I217" s="144">
        <v>42418</v>
      </c>
      <c r="J217" s="144">
        <v>42438</v>
      </c>
      <c r="K217" s="144">
        <v>42450</v>
      </c>
      <c r="L217" s="15">
        <f t="shared" si="12"/>
        <v>12</v>
      </c>
      <c r="M217" s="14" t="s">
        <v>41</v>
      </c>
      <c r="N217" s="14" t="s">
        <v>25</v>
      </c>
      <c r="O217" s="18">
        <f t="shared" si="10"/>
        <v>2016</v>
      </c>
      <c r="P217" s="13">
        <f t="shared" si="11"/>
        <v>3</v>
      </c>
    </row>
    <row r="218" spans="1:16">
      <c r="A218" s="14" t="s">
        <v>2818</v>
      </c>
      <c r="B218" s="14" t="s">
        <v>26</v>
      </c>
      <c r="C218" s="14" t="s">
        <v>966</v>
      </c>
      <c r="D21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8" s="14" t="s">
        <v>1634</v>
      </c>
      <c r="F218" t="s">
        <v>1914</v>
      </c>
      <c r="H218" s="14" t="s">
        <v>1638</v>
      </c>
      <c r="I218" s="144">
        <v>42416</v>
      </c>
      <c r="J218" s="144">
        <v>42438</v>
      </c>
      <c r="K218" s="144">
        <v>42438</v>
      </c>
      <c r="L218" s="15">
        <f t="shared" si="12"/>
        <v>0</v>
      </c>
      <c r="M218" s="14" t="s">
        <v>13</v>
      </c>
      <c r="N218" s="14" t="s">
        <v>2770</v>
      </c>
      <c r="O218" s="18">
        <f t="shared" si="10"/>
        <v>2016</v>
      </c>
      <c r="P218" s="13">
        <f t="shared" si="11"/>
        <v>3</v>
      </c>
    </row>
    <row r="219" spans="1:16">
      <c r="A219" s="14" t="s">
        <v>2817</v>
      </c>
      <c r="B219" s="14" t="s">
        <v>26</v>
      </c>
      <c r="C219" s="14" t="s">
        <v>966</v>
      </c>
      <c r="D21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19" s="14" t="s">
        <v>1634</v>
      </c>
      <c r="F219" s="14" t="s">
        <v>2127</v>
      </c>
      <c r="H219" s="14" t="s">
        <v>2097</v>
      </c>
      <c r="I219" s="144">
        <v>42416</v>
      </c>
      <c r="J219" s="144">
        <v>42438</v>
      </c>
      <c r="K219" s="144">
        <v>42438</v>
      </c>
      <c r="L219" s="15">
        <f t="shared" si="12"/>
        <v>0</v>
      </c>
      <c r="M219" s="14" t="s">
        <v>50</v>
      </c>
      <c r="N219" s="14" t="s">
        <v>2465</v>
      </c>
      <c r="O219" s="18">
        <f t="shared" si="10"/>
        <v>2016</v>
      </c>
      <c r="P219" s="13">
        <f t="shared" si="11"/>
        <v>3</v>
      </c>
    </row>
    <row r="220" spans="1:16">
      <c r="A220" s="14" t="s">
        <v>2816</v>
      </c>
      <c r="B220" s="14" t="s">
        <v>830</v>
      </c>
      <c r="D22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20" s="14" t="s">
        <v>1634</v>
      </c>
      <c r="F220" s="14" t="s">
        <v>6</v>
      </c>
      <c r="H220" s="14" t="s">
        <v>1734</v>
      </c>
      <c r="I220" s="144">
        <v>42411</v>
      </c>
      <c r="J220" s="144">
        <v>42426</v>
      </c>
      <c r="K220" s="144">
        <v>42458</v>
      </c>
      <c r="L220" s="15">
        <f t="shared" si="12"/>
        <v>32</v>
      </c>
      <c r="M220" s="14" t="s">
        <v>2512</v>
      </c>
      <c r="O220" s="18">
        <f t="shared" si="10"/>
        <v>2016</v>
      </c>
      <c r="P220" s="13">
        <f t="shared" si="11"/>
        <v>2</v>
      </c>
    </row>
    <row r="221" spans="1:16">
      <c r="A221" s="14" t="s">
        <v>2815</v>
      </c>
      <c r="B221" s="14" t="s">
        <v>830</v>
      </c>
      <c r="D22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21" s="14" t="s">
        <v>1634</v>
      </c>
      <c r="F221" s="14" t="s">
        <v>2640</v>
      </c>
      <c r="H221" s="14" t="s">
        <v>636</v>
      </c>
      <c r="I221" s="144">
        <v>42411</v>
      </c>
      <c r="J221" s="144">
        <v>42426</v>
      </c>
      <c r="K221" s="144">
        <v>42433</v>
      </c>
      <c r="L221" s="15">
        <f t="shared" si="12"/>
        <v>7</v>
      </c>
      <c r="M221" s="14" t="s">
        <v>94</v>
      </c>
      <c r="O221" s="18">
        <f t="shared" si="10"/>
        <v>2016</v>
      </c>
      <c r="P221" s="13">
        <f t="shared" si="11"/>
        <v>2</v>
      </c>
    </row>
    <row r="222" spans="1:16">
      <c r="A222" s="14" t="s">
        <v>540</v>
      </c>
      <c r="B222" s="14" t="s">
        <v>37</v>
      </c>
      <c r="D22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22" s="14" t="s">
        <v>1634</v>
      </c>
      <c r="F222" s="14" t="s">
        <v>6</v>
      </c>
      <c r="H222" s="14" t="s">
        <v>1734</v>
      </c>
      <c r="I222" s="144">
        <v>42410</v>
      </c>
      <c r="J222" s="144">
        <v>42425</v>
      </c>
      <c r="K222" s="144">
        <v>42425</v>
      </c>
      <c r="L222" s="15">
        <f t="shared" si="12"/>
        <v>0</v>
      </c>
      <c r="M222" s="14" t="s">
        <v>50</v>
      </c>
      <c r="N222" s="14" t="s">
        <v>2465</v>
      </c>
      <c r="O222" s="18">
        <f t="shared" si="10"/>
        <v>2016</v>
      </c>
      <c r="P222" s="13">
        <f t="shared" si="11"/>
        <v>2</v>
      </c>
    </row>
    <row r="223" spans="1:16">
      <c r="A223" s="14" t="s">
        <v>2814</v>
      </c>
      <c r="B223" s="14" t="s">
        <v>37</v>
      </c>
      <c r="D22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23" s="14" t="s">
        <v>1634</v>
      </c>
      <c r="F223" s="14" t="s">
        <v>119</v>
      </c>
      <c r="H223" s="14" t="s">
        <v>1734</v>
      </c>
      <c r="I223" s="144">
        <v>42410</v>
      </c>
      <c r="J223" s="144">
        <v>42425</v>
      </c>
      <c r="K223" s="144">
        <v>42430</v>
      </c>
      <c r="L223" s="15">
        <f t="shared" si="12"/>
        <v>5</v>
      </c>
      <c r="M223" s="14" t="s">
        <v>13</v>
      </c>
      <c r="N223" s="14" t="s">
        <v>2522</v>
      </c>
      <c r="O223" s="18">
        <f t="shared" si="10"/>
        <v>2016</v>
      </c>
      <c r="P223" s="13">
        <f t="shared" si="11"/>
        <v>2</v>
      </c>
    </row>
    <row r="224" spans="1:16">
      <c r="A224" s="14" t="s">
        <v>2813</v>
      </c>
      <c r="B224" s="14" t="s">
        <v>37</v>
      </c>
      <c r="D22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24" s="14" t="s">
        <v>1634</v>
      </c>
      <c r="F224" s="14" t="s">
        <v>2127</v>
      </c>
      <c r="H224" s="14" t="s">
        <v>2097</v>
      </c>
      <c r="I224" s="144">
        <v>42410</v>
      </c>
      <c r="J224" s="144">
        <v>42425</v>
      </c>
      <c r="K224" s="144">
        <v>42425</v>
      </c>
      <c r="L224" s="15">
        <f t="shared" si="12"/>
        <v>0</v>
      </c>
      <c r="M224" s="14" t="s">
        <v>41</v>
      </c>
      <c r="N224" s="14" t="s">
        <v>25</v>
      </c>
      <c r="O224" s="18">
        <f t="shared" si="10"/>
        <v>2016</v>
      </c>
      <c r="P224" s="13">
        <f t="shared" si="11"/>
        <v>2</v>
      </c>
    </row>
    <row r="225" spans="1:16">
      <c r="A225" s="14" t="s">
        <v>2812</v>
      </c>
      <c r="B225" s="14" t="s">
        <v>37</v>
      </c>
      <c r="D22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25" s="14" t="s">
        <v>1634</v>
      </c>
      <c r="F225" t="s">
        <v>1914</v>
      </c>
      <c r="H225" s="14" t="s">
        <v>1638</v>
      </c>
      <c r="I225" s="144">
        <v>42410</v>
      </c>
      <c r="J225" s="144">
        <v>42418</v>
      </c>
      <c r="K225" s="144">
        <v>42418</v>
      </c>
      <c r="L225" s="15">
        <f t="shared" si="12"/>
        <v>0</v>
      </c>
      <c r="M225" s="14" t="s">
        <v>13</v>
      </c>
      <c r="N225" s="14" t="s">
        <v>2522</v>
      </c>
      <c r="O225" s="18">
        <f t="shared" si="10"/>
        <v>2016</v>
      </c>
      <c r="P225" s="13">
        <f t="shared" si="11"/>
        <v>2</v>
      </c>
    </row>
    <row r="226" spans="1:16">
      <c r="A226" s="14" t="s">
        <v>2811</v>
      </c>
      <c r="B226" s="14" t="s">
        <v>993</v>
      </c>
      <c r="D22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26" s="14" t="s">
        <v>1634</v>
      </c>
      <c r="F226" t="s">
        <v>1914</v>
      </c>
      <c r="H226" s="14" t="s">
        <v>1638</v>
      </c>
      <c r="I226" s="144">
        <v>42350</v>
      </c>
      <c r="J226" s="144">
        <v>42417</v>
      </c>
      <c r="K226" s="144">
        <v>42429</v>
      </c>
      <c r="L226" s="15">
        <f t="shared" si="12"/>
        <v>12</v>
      </c>
      <c r="M226" s="14" t="s">
        <v>41</v>
      </c>
      <c r="N226" s="14" t="s">
        <v>2524</v>
      </c>
      <c r="O226" s="18">
        <f t="shared" si="10"/>
        <v>2016</v>
      </c>
      <c r="P226" s="13">
        <f t="shared" si="11"/>
        <v>2</v>
      </c>
    </row>
    <row r="227" spans="1:16">
      <c r="A227" s="14" t="s">
        <v>2810</v>
      </c>
      <c r="B227" s="14" t="s">
        <v>15</v>
      </c>
      <c r="C227" s="14" t="s">
        <v>835</v>
      </c>
      <c r="D22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27" s="14" t="s">
        <v>835</v>
      </c>
      <c r="F227" s="14" t="s">
        <v>2467</v>
      </c>
      <c r="H227" s="14" t="s">
        <v>835</v>
      </c>
      <c r="I227" s="144">
        <v>42401</v>
      </c>
      <c r="J227" s="144">
        <v>42416</v>
      </c>
      <c r="K227" s="144">
        <v>42423</v>
      </c>
      <c r="L227" s="15">
        <f t="shared" si="12"/>
        <v>7</v>
      </c>
      <c r="M227" s="14" t="s">
        <v>717</v>
      </c>
      <c r="N227" s="14" t="s">
        <v>2809</v>
      </c>
      <c r="O227" s="18">
        <f t="shared" si="10"/>
        <v>2016</v>
      </c>
      <c r="P227" s="13">
        <f t="shared" si="11"/>
        <v>2</v>
      </c>
    </row>
    <row r="228" spans="1:16">
      <c r="A228" s="14" t="s">
        <v>2808</v>
      </c>
      <c r="B228" s="14" t="s">
        <v>15</v>
      </c>
      <c r="C228" s="14" t="s">
        <v>826</v>
      </c>
      <c r="D22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28" s="14" t="s">
        <v>2162</v>
      </c>
      <c r="F228" s="14" t="s">
        <v>2806</v>
      </c>
      <c r="H228" s="14" t="s">
        <v>636</v>
      </c>
      <c r="I228" s="144">
        <v>42396</v>
      </c>
      <c r="J228" s="144">
        <v>42409</v>
      </c>
      <c r="K228" s="144">
        <v>42418</v>
      </c>
      <c r="L228" s="15">
        <f t="shared" si="12"/>
        <v>9</v>
      </c>
      <c r="M228" s="14" t="s">
        <v>41</v>
      </c>
      <c r="N228" s="14" t="s">
        <v>2807</v>
      </c>
      <c r="O228" s="18">
        <f t="shared" si="10"/>
        <v>2016</v>
      </c>
      <c r="P228" s="13">
        <f t="shared" si="11"/>
        <v>2</v>
      </c>
    </row>
    <row r="229" spans="1:16">
      <c r="A229" s="14" t="s">
        <v>2805</v>
      </c>
      <c r="B229" s="14" t="s">
        <v>15</v>
      </c>
      <c r="C229" s="14" t="s">
        <v>826</v>
      </c>
      <c r="D22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29" s="14" t="s">
        <v>2162</v>
      </c>
      <c r="F229" s="14" t="s">
        <v>2806</v>
      </c>
      <c r="H229" s="14" t="s">
        <v>636</v>
      </c>
      <c r="I229" s="144">
        <v>42396</v>
      </c>
      <c r="J229" s="144">
        <v>42405</v>
      </c>
      <c r="K229" s="144">
        <v>42405</v>
      </c>
      <c r="L229" s="15">
        <f t="shared" si="12"/>
        <v>0</v>
      </c>
      <c r="M229" s="14" t="s">
        <v>41</v>
      </c>
      <c r="N229" s="14" t="s">
        <v>2804</v>
      </c>
      <c r="O229" s="18">
        <f t="shared" si="10"/>
        <v>2016</v>
      </c>
      <c r="P229" s="13">
        <f t="shared" si="11"/>
        <v>2</v>
      </c>
    </row>
    <row r="230" spans="1:16">
      <c r="A230" s="14" t="s">
        <v>2803</v>
      </c>
      <c r="B230" s="14" t="s">
        <v>26</v>
      </c>
      <c r="C230" s="14" t="s">
        <v>966</v>
      </c>
      <c r="D23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0" s="14" t="s">
        <v>1634</v>
      </c>
      <c r="F230" s="14" t="s">
        <v>914</v>
      </c>
      <c r="H230" s="14" t="s">
        <v>1638</v>
      </c>
      <c r="I230" s="144">
        <v>42333</v>
      </c>
      <c r="J230" s="144">
        <v>42403</v>
      </c>
      <c r="K230" s="144">
        <v>42424</v>
      </c>
      <c r="L230" s="15">
        <f t="shared" si="12"/>
        <v>21</v>
      </c>
      <c r="M230" s="14" t="s">
        <v>41</v>
      </c>
      <c r="N230" s="14" t="s">
        <v>25</v>
      </c>
      <c r="O230" s="18">
        <f t="shared" si="10"/>
        <v>2016</v>
      </c>
      <c r="P230" s="13">
        <f t="shared" si="11"/>
        <v>2</v>
      </c>
    </row>
    <row r="231" spans="1:16">
      <c r="A231" s="14" t="s">
        <v>2802</v>
      </c>
      <c r="B231" s="14" t="s">
        <v>26</v>
      </c>
      <c r="C231" s="14" t="s">
        <v>966</v>
      </c>
      <c r="D23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1" s="14" t="s">
        <v>1634</v>
      </c>
      <c r="F231" s="14" t="s">
        <v>2205</v>
      </c>
      <c r="H231" s="14" t="s">
        <v>2097</v>
      </c>
      <c r="I231" s="144">
        <v>42333</v>
      </c>
      <c r="J231" s="144">
        <v>42403</v>
      </c>
      <c r="K231" s="144">
        <v>42403</v>
      </c>
      <c r="L231" s="15">
        <f t="shared" si="12"/>
        <v>0</v>
      </c>
      <c r="M231" s="14" t="s">
        <v>50</v>
      </c>
      <c r="N231" s="14" t="s">
        <v>2465</v>
      </c>
      <c r="O231" s="18">
        <f t="shared" si="10"/>
        <v>2016</v>
      </c>
      <c r="P231" s="13">
        <f t="shared" si="11"/>
        <v>2</v>
      </c>
    </row>
    <row r="232" spans="1:16">
      <c r="A232" s="14" t="s">
        <v>2801</v>
      </c>
      <c r="B232" s="14" t="s">
        <v>26</v>
      </c>
      <c r="C232" s="14" t="s">
        <v>966</v>
      </c>
      <c r="D23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2" s="14" t="s">
        <v>1634</v>
      </c>
      <c r="F232" s="14" t="s">
        <v>111</v>
      </c>
      <c r="H232" s="14" t="s">
        <v>2034</v>
      </c>
      <c r="I232" s="144">
        <v>42333</v>
      </c>
      <c r="J232" s="144">
        <v>42403</v>
      </c>
      <c r="K232" s="144">
        <v>42403</v>
      </c>
      <c r="L232" s="15">
        <f t="shared" si="12"/>
        <v>0</v>
      </c>
      <c r="M232" s="14" t="s">
        <v>50</v>
      </c>
      <c r="N232" s="14" t="s">
        <v>2465</v>
      </c>
      <c r="O232" s="18">
        <f t="shared" si="10"/>
        <v>2016</v>
      </c>
      <c r="P232" s="13">
        <f t="shared" si="11"/>
        <v>2</v>
      </c>
    </row>
    <row r="233" spans="1:16">
      <c r="A233" s="14" t="s">
        <v>2800</v>
      </c>
      <c r="B233" s="14" t="s">
        <v>26</v>
      </c>
      <c r="C233" s="14" t="s">
        <v>966</v>
      </c>
      <c r="D23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3" s="14" t="s">
        <v>1634</v>
      </c>
      <c r="F233" t="s">
        <v>1914</v>
      </c>
      <c r="H233" s="14" t="s">
        <v>1638</v>
      </c>
      <c r="I233" s="144">
        <v>42333</v>
      </c>
      <c r="J233" s="144">
        <v>42403</v>
      </c>
      <c r="K233" s="144">
        <v>42403</v>
      </c>
      <c r="L233" s="15">
        <f t="shared" si="12"/>
        <v>0</v>
      </c>
      <c r="M233" s="14" t="s">
        <v>717</v>
      </c>
      <c r="O233" s="18">
        <f t="shared" si="10"/>
        <v>2016</v>
      </c>
      <c r="P233" s="13">
        <f t="shared" si="11"/>
        <v>2</v>
      </c>
    </row>
    <row r="234" spans="1:16">
      <c r="A234" s="14" t="s">
        <v>2797</v>
      </c>
      <c r="B234" s="14" t="s">
        <v>15</v>
      </c>
      <c r="C234" s="14" t="s">
        <v>695</v>
      </c>
      <c r="D23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4" s="14" t="s">
        <v>1634</v>
      </c>
      <c r="F234" s="14" t="s">
        <v>2799</v>
      </c>
      <c r="H234" s="14" t="s">
        <v>2798</v>
      </c>
      <c r="I234" s="144">
        <v>42368</v>
      </c>
      <c r="J234" s="144">
        <v>42402</v>
      </c>
      <c r="K234" s="144">
        <v>42402</v>
      </c>
      <c r="L234" s="15">
        <f t="shared" si="12"/>
        <v>0</v>
      </c>
      <c r="M234" s="14" t="s">
        <v>13</v>
      </c>
      <c r="N234" s="14" t="s">
        <v>2522</v>
      </c>
      <c r="O234" s="18">
        <f t="shared" si="10"/>
        <v>2016</v>
      </c>
      <c r="P234" s="13">
        <f t="shared" si="11"/>
        <v>2</v>
      </c>
    </row>
    <row r="235" spans="1:16">
      <c r="A235" s="14" t="s">
        <v>2796</v>
      </c>
      <c r="B235" s="14" t="s">
        <v>15</v>
      </c>
      <c r="C235" s="14" t="s">
        <v>695</v>
      </c>
      <c r="D23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5" s="14" t="s">
        <v>1634</v>
      </c>
      <c r="F235" t="s">
        <v>1914</v>
      </c>
      <c r="H235" s="14" t="s">
        <v>1638</v>
      </c>
      <c r="I235" s="144">
        <v>42368</v>
      </c>
      <c r="J235" s="144">
        <v>42402</v>
      </c>
      <c r="K235" s="144">
        <v>42440</v>
      </c>
      <c r="L235" s="15">
        <f t="shared" si="12"/>
        <v>38</v>
      </c>
      <c r="M235" s="14" t="s">
        <v>41</v>
      </c>
      <c r="N235" s="14" t="s">
        <v>25</v>
      </c>
      <c r="O235" s="18">
        <f t="shared" si="10"/>
        <v>2016</v>
      </c>
      <c r="P235" s="13">
        <f t="shared" si="11"/>
        <v>2</v>
      </c>
    </row>
    <row r="236" spans="1:16">
      <c r="A236" s="14" t="s">
        <v>2795</v>
      </c>
      <c r="B236" s="14" t="s">
        <v>15</v>
      </c>
      <c r="C236" s="14" t="s">
        <v>695</v>
      </c>
      <c r="D23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6" s="14" t="s">
        <v>1634</v>
      </c>
      <c r="F236" t="s">
        <v>1914</v>
      </c>
      <c r="H236" s="14" t="s">
        <v>1638</v>
      </c>
      <c r="I236" s="144">
        <v>42368</v>
      </c>
      <c r="J236" s="144">
        <v>42402</v>
      </c>
      <c r="K236" s="144">
        <v>42402</v>
      </c>
      <c r="L236" s="15">
        <f t="shared" si="12"/>
        <v>0</v>
      </c>
      <c r="M236" s="14" t="s">
        <v>13</v>
      </c>
      <c r="N236" s="14" t="s">
        <v>2522</v>
      </c>
      <c r="O236" s="18">
        <f t="shared" si="10"/>
        <v>2016</v>
      </c>
      <c r="P236" s="13">
        <f t="shared" si="11"/>
        <v>2</v>
      </c>
    </row>
    <row r="237" spans="1:16">
      <c r="A237" s="14" t="s">
        <v>2794</v>
      </c>
      <c r="B237" s="14" t="s">
        <v>15</v>
      </c>
      <c r="C237" s="14" t="s">
        <v>62</v>
      </c>
      <c r="D23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7" s="14" t="s">
        <v>1634</v>
      </c>
      <c r="F237" s="14" t="s">
        <v>6</v>
      </c>
      <c r="H237" s="14" t="s">
        <v>1734</v>
      </c>
      <c r="I237" s="144">
        <v>42367</v>
      </c>
      <c r="J237" s="144">
        <v>42395</v>
      </c>
      <c r="K237" s="144">
        <v>42395</v>
      </c>
      <c r="L237" s="15">
        <f t="shared" si="12"/>
        <v>0</v>
      </c>
      <c r="M237" s="14" t="s">
        <v>41</v>
      </c>
      <c r="N237" s="14" t="s">
        <v>2792</v>
      </c>
      <c r="O237" s="18">
        <f t="shared" si="10"/>
        <v>2016</v>
      </c>
      <c r="P237" s="13">
        <f t="shared" si="11"/>
        <v>1</v>
      </c>
    </row>
    <row r="238" spans="1:16">
      <c r="A238" s="14" t="s">
        <v>2793</v>
      </c>
      <c r="B238" s="14" t="s">
        <v>15</v>
      </c>
      <c r="C238" s="14" t="s">
        <v>62</v>
      </c>
      <c r="D23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38" s="14" t="s">
        <v>1634</v>
      </c>
      <c r="F238" t="s">
        <v>1914</v>
      </c>
      <c r="H238" s="14" t="s">
        <v>1638</v>
      </c>
      <c r="I238" s="144">
        <v>42367</v>
      </c>
      <c r="J238" s="144">
        <v>42395</v>
      </c>
      <c r="K238" s="144">
        <v>42395</v>
      </c>
      <c r="L238" s="15">
        <f t="shared" si="12"/>
        <v>0</v>
      </c>
      <c r="M238" s="14" t="s">
        <v>41</v>
      </c>
      <c r="N238" s="14" t="s">
        <v>2792</v>
      </c>
      <c r="O238" s="18">
        <f t="shared" si="10"/>
        <v>2016</v>
      </c>
      <c r="P238" s="13">
        <f t="shared" si="11"/>
        <v>1</v>
      </c>
    </row>
    <row r="239" spans="1:16">
      <c r="A239" s="14" t="s">
        <v>2791</v>
      </c>
      <c r="B239" s="14" t="s">
        <v>1151</v>
      </c>
      <c r="C239" s="14" t="s">
        <v>718</v>
      </c>
      <c r="D239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239" s="14" t="s">
        <v>1634</v>
      </c>
      <c r="F239" s="14" t="s">
        <v>2057</v>
      </c>
      <c r="H239" s="14" t="s">
        <v>2056</v>
      </c>
      <c r="I239" s="144">
        <v>42325</v>
      </c>
      <c r="J239" s="144">
        <v>42390</v>
      </c>
      <c r="K239" s="144">
        <v>42390</v>
      </c>
      <c r="L239" s="15">
        <f t="shared" si="12"/>
        <v>0</v>
      </c>
      <c r="M239" s="14" t="s">
        <v>13</v>
      </c>
      <c r="N239" s="14" t="s">
        <v>2522</v>
      </c>
      <c r="O239" s="18">
        <f t="shared" si="10"/>
        <v>2016</v>
      </c>
      <c r="P239" s="13">
        <f t="shared" si="11"/>
        <v>1</v>
      </c>
    </row>
    <row r="240" spans="1:16">
      <c r="A240" s="14" t="s">
        <v>2790</v>
      </c>
      <c r="B240" s="14" t="s">
        <v>1151</v>
      </c>
      <c r="C240" s="14" t="s">
        <v>718</v>
      </c>
      <c r="D240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240" s="14" t="s">
        <v>1634</v>
      </c>
      <c r="F240" t="s">
        <v>1914</v>
      </c>
      <c r="H240" s="14" t="s">
        <v>1638</v>
      </c>
      <c r="I240" s="144">
        <v>42325</v>
      </c>
      <c r="J240" s="144">
        <v>42390</v>
      </c>
      <c r="K240" s="144">
        <v>42390</v>
      </c>
      <c r="L240" s="15">
        <f t="shared" si="12"/>
        <v>0</v>
      </c>
      <c r="M240" s="14" t="s">
        <v>50</v>
      </c>
      <c r="N240" s="14" t="s">
        <v>2465</v>
      </c>
      <c r="O240" s="18">
        <f t="shared" si="10"/>
        <v>2016</v>
      </c>
      <c r="P240" s="13">
        <f t="shared" si="11"/>
        <v>1</v>
      </c>
    </row>
    <row r="241" spans="1:16">
      <c r="A241" s="14" t="s">
        <v>2788</v>
      </c>
      <c r="B241" s="14" t="s">
        <v>15</v>
      </c>
      <c r="C241" s="14" t="s">
        <v>835</v>
      </c>
      <c r="D24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41" s="14" t="s">
        <v>835</v>
      </c>
      <c r="F241" s="14" t="s">
        <v>2789</v>
      </c>
      <c r="H241" s="14" t="s">
        <v>835</v>
      </c>
      <c r="I241" s="144">
        <v>42388</v>
      </c>
      <c r="J241" s="144">
        <v>42389</v>
      </c>
      <c r="K241" s="144">
        <v>42389</v>
      </c>
      <c r="L241" s="15">
        <f t="shared" si="12"/>
        <v>0</v>
      </c>
      <c r="M241" s="14" t="s">
        <v>717</v>
      </c>
      <c r="O241" s="18">
        <f t="shared" si="10"/>
        <v>2016</v>
      </c>
      <c r="P241" s="13">
        <f t="shared" si="11"/>
        <v>1</v>
      </c>
    </row>
    <row r="242" spans="1:16">
      <c r="A242" s="14" t="s">
        <v>2787</v>
      </c>
      <c r="B242" s="14" t="s">
        <v>821</v>
      </c>
      <c r="C242" s="14" t="s">
        <v>833</v>
      </c>
      <c r="D24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242" s="14" t="s">
        <v>812</v>
      </c>
      <c r="F242" s="14" t="s">
        <v>2052</v>
      </c>
      <c r="H242" s="14" t="s">
        <v>812</v>
      </c>
      <c r="I242" s="144">
        <v>42377</v>
      </c>
      <c r="J242" s="144">
        <v>42389</v>
      </c>
      <c r="K242" s="144">
        <v>42461</v>
      </c>
      <c r="L242" s="15">
        <f t="shared" si="12"/>
        <v>72</v>
      </c>
      <c r="M242" s="14" t="s">
        <v>2587</v>
      </c>
      <c r="O242" s="18">
        <f t="shared" si="10"/>
        <v>2016</v>
      </c>
      <c r="P242" s="13">
        <f t="shared" si="11"/>
        <v>1</v>
      </c>
    </row>
    <row r="243" spans="1:16">
      <c r="A243" s="14" t="s">
        <v>2743</v>
      </c>
      <c r="B243" s="14" t="s">
        <v>15</v>
      </c>
      <c r="C243" s="14" t="s">
        <v>835</v>
      </c>
      <c r="D24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43" s="14" t="s">
        <v>835</v>
      </c>
      <c r="F243" s="14" t="s">
        <v>2700</v>
      </c>
      <c r="H243" s="14" t="s">
        <v>835</v>
      </c>
      <c r="I243" s="144">
        <v>42382</v>
      </c>
      <c r="J243" s="144">
        <v>42389</v>
      </c>
      <c r="K243" s="144">
        <v>42389</v>
      </c>
      <c r="L243" s="15">
        <f t="shared" si="12"/>
        <v>0</v>
      </c>
      <c r="M243" s="14" t="s">
        <v>13</v>
      </c>
      <c r="N243" s="14" t="s">
        <v>2486</v>
      </c>
      <c r="O243" s="18">
        <f t="shared" si="10"/>
        <v>2016</v>
      </c>
      <c r="P243" s="13">
        <f t="shared" si="11"/>
        <v>1</v>
      </c>
    </row>
    <row r="244" spans="1:16">
      <c r="A244" s="14" t="s">
        <v>2786</v>
      </c>
      <c r="B244" s="14" t="s">
        <v>993</v>
      </c>
      <c r="D24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44" s="14" t="s">
        <v>1634</v>
      </c>
      <c r="F244" s="14" t="s">
        <v>119</v>
      </c>
      <c r="H244" s="14" t="s">
        <v>1734</v>
      </c>
      <c r="I244" s="144">
        <v>42350</v>
      </c>
      <c r="J244" s="144">
        <v>42389</v>
      </c>
      <c r="K244" s="144">
        <v>42403</v>
      </c>
      <c r="L244" s="15">
        <f t="shared" si="12"/>
        <v>14</v>
      </c>
      <c r="M244" s="14" t="s">
        <v>41</v>
      </c>
      <c r="N244" s="14" t="s">
        <v>2524</v>
      </c>
      <c r="O244" s="18">
        <f t="shared" si="10"/>
        <v>2016</v>
      </c>
      <c r="P244" s="13">
        <f t="shared" si="11"/>
        <v>1</v>
      </c>
    </row>
    <row r="245" spans="1:16">
      <c r="A245" s="14" t="s">
        <v>2785</v>
      </c>
      <c r="B245" s="14" t="s">
        <v>37</v>
      </c>
      <c r="D24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45" s="14" t="s">
        <v>1634</v>
      </c>
      <c r="F245" t="s">
        <v>1914</v>
      </c>
      <c r="G245" s="140"/>
      <c r="H245" s="14" t="s">
        <v>1638</v>
      </c>
      <c r="I245" s="145">
        <v>42327</v>
      </c>
      <c r="J245" s="145">
        <v>42383</v>
      </c>
      <c r="K245" s="144">
        <v>42425</v>
      </c>
      <c r="L245" s="15">
        <f t="shared" si="12"/>
        <v>42</v>
      </c>
      <c r="M245" s="14" t="s">
        <v>94</v>
      </c>
      <c r="N245" s="14" t="s">
        <v>2686</v>
      </c>
      <c r="O245" s="18">
        <f t="shared" si="10"/>
        <v>2016</v>
      </c>
      <c r="P245" s="13">
        <f t="shared" si="11"/>
        <v>1</v>
      </c>
    </row>
    <row r="246" spans="1:16">
      <c r="A246" s="14" t="s">
        <v>2784</v>
      </c>
      <c r="B246" s="14" t="s">
        <v>15</v>
      </c>
      <c r="C246" s="14" t="s">
        <v>695</v>
      </c>
      <c r="D24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46" s="14" t="s">
        <v>1634</v>
      </c>
      <c r="F246" t="s">
        <v>1914</v>
      </c>
      <c r="H246" s="14" t="s">
        <v>1638</v>
      </c>
      <c r="I246" s="144">
        <v>42368</v>
      </c>
      <c r="J246" s="144">
        <v>42381</v>
      </c>
      <c r="K246" s="144">
        <v>42409</v>
      </c>
      <c r="L246" s="15">
        <f t="shared" si="12"/>
        <v>28</v>
      </c>
      <c r="M246" s="14" t="s">
        <v>41</v>
      </c>
      <c r="N246" s="14" t="s">
        <v>2524</v>
      </c>
      <c r="O246" s="18">
        <f t="shared" si="10"/>
        <v>2016</v>
      </c>
      <c r="P246" s="13">
        <f t="shared" si="11"/>
        <v>1</v>
      </c>
    </row>
    <row r="247" spans="1:16">
      <c r="A247" s="14" t="s">
        <v>2783</v>
      </c>
      <c r="B247" s="14" t="s">
        <v>26</v>
      </c>
      <c r="C247" s="14" t="s">
        <v>966</v>
      </c>
      <c r="D24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47" s="14" t="s">
        <v>1634</v>
      </c>
      <c r="F247" s="14" t="s">
        <v>6</v>
      </c>
      <c r="H247" s="14" t="s">
        <v>1734</v>
      </c>
      <c r="I247" s="144">
        <v>42333</v>
      </c>
      <c r="J247" s="144">
        <v>42375</v>
      </c>
      <c r="K247" s="144">
        <v>42375</v>
      </c>
      <c r="L247" s="15">
        <f t="shared" si="12"/>
        <v>0</v>
      </c>
      <c r="M247" s="14" t="s">
        <v>41</v>
      </c>
      <c r="N247" s="14" t="s">
        <v>25</v>
      </c>
      <c r="O247" s="18">
        <f t="shared" si="10"/>
        <v>2016</v>
      </c>
      <c r="P247" s="13">
        <f t="shared" si="11"/>
        <v>1</v>
      </c>
    </row>
    <row r="248" spans="1:16">
      <c r="A248" s="14" t="s">
        <v>483</v>
      </c>
      <c r="B248" s="14" t="s">
        <v>26</v>
      </c>
      <c r="C248" s="14" t="s">
        <v>966</v>
      </c>
      <c r="D24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48" s="14" t="s">
        <v>1634</v>
      </c>
      <c r="F248" s="14" t="s">
        <v>2328</v>
      </c>
      <c r="H248" s="14" t="s">
        <v>1638</v>
      </c>
      <c r="I248" s="144">
        <v>42333</v>
      </c>
      <c r="J248" s="144">
        <v>42375</v>
      </c>
      <c r="K248" s="144">
        <v>42439</v>
      </c>
      <c r="L248" s="15">
        <f t="shared" si="12"/>
        <v>64</v>
      </c>
      <c r="M248" s="14" t="s">
        <v>41</v>
      </c>
      <c r="N248" s="14" t="s">
        <v>2524</v>
      </c>
      <c r="O248" s="18">
        <f t="shared" si="10"/>
        <v>2016</v>
      </c>
      <c r="P248" s="13">
        <f t="shared" si="11"/>
        <v>1</v>
      </c>
    </row>
    <row r="249" spans="1:16">
      <c r="A249" s="14" t="s">
        <v>313</v>
      </c>
      <c r="B249" s="14" t="s">
        <v>15</v>
      </c>
      <c r="C249" s="14" t="s">
        <v>835</v>
      </c>
      <c r="D24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49" s="14" t="s">
        <v>835</v>
      </c>
      <c r="F249" s="14" t="s">
        <v>2782</v>
      </c>
      <c r="H249" s="14" t="s">
        <v>835</v>
      </c>
      <c r="I249" s="144">
        <v>42360</v>
      </c>
      <c r="J249" s="144">
        <v>42374</v>
      </c>
      <c r="K249" s="144">
        <v>42374</v>
      </c>
      <c r="L249" s="15">
        <f t="shared" si="12"/>
        <v>0</v>
      </c>
      <c r="M249" s="14" t="s">
        <v>13</v>
      </c>
      <c r="N249" s="14" t="s">
        <v>2708</v>
      </c>
      <c r="O249" s="18">
        <f t="shared" si="10"/>
        <v>2016</v>
      </c>
      <c r="P249" s="13">
        <f t="shared" si="11"/>
        <v>1</v>
      </c>
    </row>
    <row r="250" spans="1:16">
      <c r="A250" s="14" t="s">
        <v>2780</v>
      </c>
      <c r="B250" s="14" t="s">
        <v>15</v>
      </c>
      <c r="C250" s="14" t="s">
        <v>826</v>
      </c>
      <c r="D25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50" s="14" t="s">
        <v>1634</v>
      </c>
      <c r="F250" s="14" t="s">
        <v>2781</v>
      </c>
      <c r="H250" s="14" t="s">
        <v>636</v>
      </c>
      <c r="I250" s="144">
        <v>42244</v>
      </c>
      <c r="J250" s="144">
        <v>42374</v>
      </c>
      <c r="K250" s="144">
        <v>42380</v>
      </c>
      <c r="L250" s="15">
        <f t="shared" si="12"/>
        <v>6</v>
      </c>
      <c r="M250" s="14" t="s">
        <v>41</v>
      </c>
      <c r="N250" s="14" t="s">
        <v>46</v>
      </c>
      <c r="O250" s="18">
        <f t="shared" si="10"/>
        <v>2016</v>
      </c>
      <c r="P250" s="13">
        <f t="shared" si="11"/>
        <v>1</v>
      </c>
    </row>
    <row r="251" spans="1:16">
      <c r="A251" s="14" t="s">
        <v>2779</v>
      </c>
      <c r="B251" s="14" t="s">
        <v>15</v>
      </c>
      <c r="C251" s="14" t="s">
        <v>826</v>
      </c>
      <c r="D25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51" s="14" t="s">
        <v>1634</v>
      </c>
      <c r="F251" s="14" t="s">
        <v>2552</v>
      </c>
      <c r="G251" s="140"/>
      <c r="H251" s="14" t="s">
        <v>2078</v>
      </c>
      <c r="I251" s="145">
        <v>42360</v>
      </c>
      <c r="J251" s="145">
        <v>42374</v>
      </c>
      <c r="K251" s="144">
        <v>42374</v>
      </c>
      <c r="L251" s="15">
        <f t="shared" si="12"/>
        <v>0</v>
      </c>
      <c r="M251" s="14" t="s">
        <v>13</v>
      </c>
      <c r="N251" s="14" t="s">
        <v>2660</v>
      </c>
      <c r="O251" s="18">
        <f t="shared" si="10"/>
        <v>2016</v>
      </c>
      <c r="P251" s="13">
        <f t="shared" si="11"/>
        <v>1</v>
      </c>
    </row>
    <row r="252" spans="1:16">
      <c r="A252" s="14" t="s">
        <v>2778</v>
      </c>
      <c r="B252" s="14" t="s">
        <v>832</v>
      </c>
      <c r="C252" s="14" t="s">
        <v>833</v>
      </c>
      <c r="D25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252" s="14" t="s">
        <v>1634</v>
      </c>
      <c r="F252" s="14" t="s">
        <v>2057</v>
      </c>
      <c r="H252" s="14" t="s">
        <v>2056</v>
      </c>
      <c r="I252" s="144">
        <v>42332</v>
      </c>
      <c r="J252" s="144">
        <v>42369</v>
      </c>
      <c r="K252" s="144">
        <v>42369</v>
      </c>
      <c r="L252" s="15">
        <f t="shared" si="12"/>
        <v>0</v>
      </c>
      <c r="M252" s="14" t="s">
        <v>50</v>
      </c>
      <c r="N252" s="14" t="s">
        <v>2465</v>
      </c>
      <c r="O252" s="18">
        <f t="shared" si="10"/>
        <v>2015</v>
      </c>
      <c r="P252" s="13">
        <f t="shared" si="11"/>
        <v>12</v>
      </c>
    </row>
    <row r="253" spans="1:16">
      <c r="A253" s="14" t="s">
        <v>2777</v>
      </c>
      <c r="B253" s="14" t="s">
        <v>26</v>
      </c>
      <c r="C253" s="14" t="s">
        <v>966</v>
      </c>
      <c r="D25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53" s="14" t="s">
        <v>1634</v>
      </c>
      <c r="F253" s="14" t="s">
        <v>6</v>
      </c>
      <c r="H253" s="14" t="s">
        <v>1734</v>
      </c>
      <c r="I253" s="144">
        <v>42333</v>
      </c>
      <c r="J253" s="144">
        <v>42361</v>
      </c>
      <c r="K253" s="144">
        <v>42361</v>
      </c>
      <c r="L253" s="15">
        <f t="shared" si="12"/>
        <v>0</v>
      </c>
      <c r="M253" s="14" t="s">
        <v>13</v>
      </c>
      <c r="N253" s="14" t="s">
        <v>2522</v>
      </c>
      <c r="O253" s="18">
        <f t="shared" si="10"/>
        <v>2015</v>
      </c>
      <c r="P253" s="13">
        <f t="shared" si="11"/>
        <v>12</v>
      </c>
    </row>
    <row r="254" spans="1:16">
      <c r="A254" s="14" t="s">
        <v>2776</v>
      </c>
      <c r="B254" s="14" t="s">
        <v>1151</v>
      </c>
      <c r="C254" s="14" t="s">
        <v>833</v>
      </c>
      <c r="D254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254" s="14" t="s">
        <v>1634</v>
      </c>
      <c r="F254" s="14" t="s">
        <v>1984</v>
      </c>
      <c r="G254" s="140"/>
      <c r="H254" s="14" t="s">
        <v>636</v>
      </c>
      <c r="I254" s="145">
        <v>42325</v>
      </c>
      <c r="J254" s="145">
        <v>42360</v>
      </c>
      <c r="K254" s="144">
        <v>42369</v>
      </c>
      <c r="L254" s="15">
        <f t="shared" si="12"/>
        <v>9</v>
      </c>
      <c r="M254" s="14" t="s">
        <v>41</v>
      </c>
      <c r="N254" s="14" t="s">
        <v>2524</v>
      </c>
      <c r="O254" s="18">
        <f t="shared" si="10"/>
        <v>2015</v>
      </c>
      <c r="P254" s="13">
        <f t="shared" si="11"/>
        <v>12</v>
      </c>
    </row>
    <row r="255" spans="1:16">
      <c r="A255" s="14" t="s">
        <v>2775</v>
      </c>
      <c r="B255" s="14" t="s">
        <v>993</v>
      </c>
      <c r="D25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55" s="14" t="s">
        <v>1634</v>
      </c>
      <c r="F255" t="s">
        <v>1914</v>
      </c>
      <c r="H255" s="14" t="s">
        <v>1638</v>
      </c>
      <c r="I255" s="144">
        <v>42350</v>
      </c>
      <c r="J255" s="144">
        <v>42359</v>
      </c>
      <c r="K255" s="144">
        <v>42384</v>
      </c>
      <c r="L255" s="15">
        <f t="shared" si="12"/>
        <v>25</v>
      </c>
      <c r="M255" s="14" t="s">
        <v>41</v>
      </c>
      <c r="N255" s="14" t="s">
        <v>2524</v>
      </c>
      <c r="O255" s="18">
        <f t="shared" si="10"/>
        <v>2015</v>
      </c>
      <c r="P255" s="13">
        <f t="shared" si="11"/>
        <v>12</v>
      </c>
    </row>
    <row r="256" spans="1:16">
      <c r="A256" s="14" t="s">
        <v>2774</v>
      </c>
      <c r="B256" s="14" t="s">
        <v>830</v>
      </c>
      <c r="D25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56" s="14" t="s">
        <v>1634</v>
      </c>
      <c r="F256" s="14" t="s">
        <v>6</v>
      </c>
      <c r="H256" s="14" t="s">
        <v>1734</v>
      </c>
      <c r="I256" s="144">
        <v>42348</v>
      </c>
      <c r="J256" s="144">
        <v>42355</v>
      </c>
      <c r="K256" s="144">
        <v>42394</v>
      </c>
      <c r="L256" s="15">
        <f t="shared" si="12"/>
        <v>39</v>
      </c>
      <c r="M256" s="14" t="s">
        <v>2512</v>
      </c>
      <c r="O256" s="18">
        <f t="shared" si="10"/>
        <v>2015</v>
      </c>
      <c r="P256" s="13">
        <f t="shared" si="11"/>
        <v>12</v>
      </c>
    </row>
    <row r="257" spans="1:16">
      <c r="A257" s="14" t="s">
        <v>2773</v>
      </c>
      <c r="B257" s="14" t="s">
        <v>37</v>
      </c>
      <c r="D25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57" s="14" t="s">
        <v>1634</v>
      </c>
      <c r="F257" t="s">
        <v>1914</v>
      </c>
      <c r="H257" s="14" t="s">
        <v>1638</v>
      </c>
      <c r="I257" s="144">
        <v>42327</v>
      </c>
      <c r="J257" s="144">
        <v>42355</v>
      </c>
      <c r="K257" s="144">
        <v>42355</v>
      </c>
      <c r="L257" s="15">
        <f t="shared" si="12"/>
        <v>0</v>
      </c>
      <c r="M257" s="14" t="s">
        <v>13</v>
      </c>
      <c r="N257" s="14" t="s">
        <v>2522</v>
      </c>
      <c r="O257" s="18">
        <f t="shared" si="10"/>
        <v>2015</v>
      </c>
      <c r="P257" s="13">
        <f t="shared" si="11"/>
        <v>12</v>
      </c>
    </row>
    <row r="258" spans="1:16">
      <c r="A258" s="14" t="s">
        <v>2772</v>
      </c>
      <c r="B258" s="14" t="s">
        <v>26</v>
      </c>
      <c r="C258" s="14" t="s">
        <v>966</v>
      </c>
      <c r="D25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58" s="14" t="s">
        <v>1634</v>
      </c>
      <c r="F258" s="14" t="s">
        <v>2514</v>
      </c>
      <c r="H258" s="14" t="s">
        <v>1638</v>
      </c>
      <c r="I258" s="144">
        <v>42333</v>
      </c>
      <c r="J258" s="144">
        <v>42354</v>
      </c>
      <c r="K258" s="144">
        <v>42354</v>
      </c>
      <c r="L258" s="15">
        <f t="shared" si="12"/>
        <v>0</v>
      </c>
      <c r="M258" s="14" t="s">
        <v>717</v>
      </c>
      <c r="O258" s="18">
        <f t="shared" ref="O258:O321" si="13">YEAR(J258)</f>
        <v>2015</v>
      </c>
      <c r="P258" s="13">
        <f t="shared" ref="P258:P321" si="14">MONTH(J258)</f>
        <v>12</v>
      </c>
    </row>
    <row r="259" spans="1:16">
      <c r="A259" s="14" t="s">
        <v>2771</v>
      </c>
      <c r="B259" s="14" t="s">
        <v>26</v>
      </c>
      <c r="C259" s="14" t="s">
        <v>966</v>
      </c>
      <c r="D25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59" s="14" t="s">
        <v>1634</v>
      </c>
      <c r="F259" t="s">
        <v>1914</v>
      </c>
      <c r="H259" s="14" t="s">
        <v>1638</v>
      </c>
      <c r="I259" s="144">
        <v>42333</v>
      </c>
      <c r="J259" s="144">
        <v>42354</v>
      </c>
      <c r="K259" s="144">
        <v>42354</v>
      </c>
      <c r="L259" s="15">
        <f t="shared" si="12"/>
        <v>0</v>
      </c>
      <c r="M259" s="14" t="s">
        <v>13</v>
      </c>
      <c r="N259" s="14" t="s">
        <v>2770</v>
      </c>
      <c r="O259" s="18">
        <f t="shared" si="13"/>
        <v>2015</v>
      </c>
      <c r="P259" s="13">
        <f t="shared" si="14"/>
        <v>12</v>
      </c>
    </row>
    <row r="260" spans="1:16">
      <c r="A260" s="14" t="s">
        <v>2769</v>
      </c>
      <c r="B260" s="14" t="s">
        <v>26</v>
      </c>
      <c r="C260" s="14" t="s">
        <v>966</v>
      </c>
      <c r="D26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0" s="14" t="s">
        <v>1634</v>
      </c>
      <c r="F260" s="14" t="s">
        <v>1984</v>
      </c>
      <c r="H260" s="14" t="s">
        <v>636</v>
      </c>
      <c r="I260" s="144">
        <v>42333</v>
      </c>
      <c r="J260" s="144">
        <v>42354</v>
      </c>
      <c r="K260" s="144">
        <v>42354</v>
      </c>
      <c r="L260" s="15">
        <f t="shared" si="12"/>
        <v>0</v>
      </c>
      <c r="M260" s="14" t="s">
        <v>717</v>
      </c>
      <c r="O260" s="18">
        <f t="shared" si="13"/>
        <v>2015</v>
      </c>
      <c r="P260" s="13">
        <f t="shared" si="14"/>
        <v>12</v>
      </c>
    </row>
    <row r="261" spans="1:16">
      <c r="A261" s="14" t="s">
        <v>2768</v>
      </c>
      <c r="B261" s="14" t="s">
        <v>37</v>
      </c>
      <c r="D26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1" s="14" t="s">
        <v>1634</v>
      </c>
      <c r="F261" s="14" t="s">
        <v>651</v>
      </c>
      <c r="H261" s="14" t="s">
        <v>636</v>
      </c>
      <c r="I261" s="144">
        <v>42327</v>
      </c>
      <c r="J261" s="144">
        <v>42348</v>
      </c>
      <c r="K261" s="144">
        <v>42348</v>
      </c>
      <c r="L261" s="15">
        <f t="shared" si="12"/>
        <v>0</v>
      </c>
      <c r="M261" s="14" t="s">
        <v>717</v>
      </c>
      <c r="O261" s="18">
        <f t="shared" si="13"/>
        <v>2015</v>
      </c>
      <c r="P261" s="13">
        <f t="shared" si="14"/>
        <v>12</v>
      </c>
    </row>
    <row r="262" spans="1:16">
      <c r="A262" s="14" t="s">
        <v>2767</v>
      </c>
      <c r="B262" s="14" t="s">
        <v>832</v>
      </c>
      <c r="C262" s="14" t="s">
        <v>946</v>
      </c>
      <c r="D26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262" s="14" t="s">
        <v>1634</v>
      </c>
      <c r="F262" s="14" t="s">
        <v>2057</v>
      </c>
      <c r="H262" s="14" t="s">
        <v>2056</v>
      </c>
      <c r="I262" s="144">
        <v>42332</v>
      </c>
      <c r="J262" s="144">
        <v>42348</v>
      </c>
      <c r="K262" s="144">
        <v>42348</v>
      </c>
      <c r="L262" s="15">
        <f t="shared" si="12"/>
        <v>0</v>
      </c>
      <c r="M262" s="14" t="s">
        <v>13</v>
      </c>
      <c r="N262" s="14" t="s">
        <v>2713</v>
      </c>
      <c r="O262" s="18">
        <f t="shared" si="13"/>
        <v>2015</v>
      </c>
      <c r="P262" s="13">
        <f t="shared" si="14"/>
        <v>12</v>
      </c>
    </row>
    <row r="263" spans="1:16">
      <c r="A263" s="14" t="s">
        <v>2766</v>
      </c>
      <c r="B263" s="14" t="s">
        <v>26</v>
      </c>
      <c r="C263" s="14" t="s">
        <v>966</v>
      </c>
      <c r="D26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3" s="14" t="s">
        <v>1634</v>
      </c>
      <c r="F263" s="14" t="s">
        <v>2098</v>
      </c>
      <c r="G263" s="140"/>
      <c r="H263" s="14" t="s">
        <v>2097</v>
      </c>
      <c r="I263" s="145">
        <v>42333</v>
      </c>
      <c r="J263" s="145">
        <v>42347</v>
      </c>
      <c r="K263" s="144">
        <v>42347</v>
      </c>
      <c r="L263" s="15">
        <f t="shared" si="12"/>
        <v>0</v>
      </c>
      <c r="M263" s="14" t="s">
        <v>13</v>
      </c>
      <c r="N263" s="14" t="s">
        <v>2765</v>
      </c>
      <c r="O263" s="18">
        <f t="shared" si="13"/>
        <v>2015</v>
      </c>
      <c r="P263" s="13">
        <f t="shared" si="14"/>
        <v>12</v>
      </c>
    </row>
    <row r="264" spans="1:16">
      <c r="A264" s="14" t="s">
        <v>2223</v>
      </c>
      <c r="B264" s="14" t="s">
        <v>821</v>
      </c>
      <c r="C264" s="14" t="s">
        <v>718</v>
      </c>
      <c r="D26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264" s="14" t="s">
        <v>812</v>
      </c>
      <c r="F264" s="14" t="s">
        <v>2052</v>
      </c>
      <c r="G264" s="140"/>
      <c r="H264" s="14" t="s">
        <v>812</v>
      </c>
      <c r="I264" s="145">
        <v>42339</v>
      </c>
      <c r="J264" s="145">
        <v>42347</v>
      </c>
      <c r="K264" s="144">
        <v>42347</v>
      </c>
      <c r="L264" s="15">
        <f t="shared" si="12"/>
        <v>0</v>
      </c>
      <c r="M264" s="14" t="s">
        <v>13</v>
      </c>
      <c r="N264" s="14" t="s">
        <v>2479</v>
      </c>
      <c r="O264" s="18">
        <f t="shared" si="13"/>
        <v>2015</v>
      </c>
      <c r="P264" s="13">
        <f t="shared" si="14"/>
        <v>12</v>
      </c>
    </row>
    <row r="265" spans="1:16">
      <c r="A265" s="14" t="s">
        <v>2764</v>
      </c>
      <c r="B265" s="14" t="s">
        <v>26</v>
      </c>
      <c r="C265" s="14" t="s">
        <v>966</v>
      </c>
      <c r="D26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5" s="14" t="s">
        <v>1634</v>
      </c>
      <c r="F265" t="s">
        <v>1914</v>
      </c>
      <c r="H265" s="14" t="s">
        <v>1638</v>
      </c>
      <c r="I265" s="144">
        <v>42333</v>
      </c>
      <c r="J265" s="144">
        <v>42347</v>
      </c>
      <c r="K265" s="144">
        <v>42347</v>
      </c>
      <c r="L265" s="15">
        <f t="shared" si="12"/>
        <v>0</v>
      </c>
      <c r="M265" s="14" t="s">
        <v>13</v>
      </c>
      <c r="N265" s="14" t="s">
        <v>2463</v>
      </c>
      <c r="O265" s="18">
        <f t="shared" si="13"/>
        <v>2015</v>
      </c>
      <c r="P265" s="13">
        <f t="shared" si="14"/>
        <v>12</v>
      </c>
    </row>
    <row r="266" spans="1:16">
      <c r="A266" s="14" t="s">
        <v>2749</v>
      </c>
      <c r="B266" s="14" t="s">
        <v>15</v>
      </c>
      <c r="C266" s="14" t="s">
        <v>835</v>
      </c>
      <c r="D26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6" s="14" t="s">
        <v>835</v>
      </c>
      <c r="F266" s="14" t="s">
        <v>2520</v>
      </c>
      <c r="H266" s="14" t="s">
        <v>835</v>
      </c>
      <c r="I266" s="144">
        <v>42318</v>
      </c>
      <c r="J266" s="144">
        <v>42346</v>
      </c>
      <c r="K266" s="144">
        <v>42359</v>
      </c>
      <c r="L266" s="15">
        <f t="shared" si="12"/>
        <v>13</v>
      </c>
      <c r="M266" s="14" t="s">
        <v>94</v>
      </c>
      <c r="O266" s="18">
        <f t="shared" si="13"/>
        <v>2015</v>
      </c>
      <c r="P266" s="13">
        <f t="shared" si="14"/>
        <v>12</v>
      </c>
    </row>
    <row r="267" spans="1:16">
      <c r="A267" s="14" t="s">
        <v>2748</v>
      </c>
      <c r="B267" s="14" t="s">
        <v>15</v>
      </c>
      <c r="C267" s="14" t="s">
        <v>835</v>
      </c>
      <c r="D26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7" s="14" t="s">
        <v>835</v>
      </c>
      <c r="F267" s="14" t="s">
        <v>2594</v>
      </c>
      <c r="G267" s="140"/>
      <c r="H267" s="14" t="s">
        <v>835</v>
      </c>
      <c r="I267" s="145">
        <v>42306</v>
      </c>
      <c r="J267" s="145">
        <v>42346</v>
      </c>
      <c r="K267" s="144">
        <v>42346</v>
      </c>
      <c r="L267" s="15">
        <f t="shared" si="12"/>
        <v>0</v>
      </c>
      <c r="M267" s="14" t="s">
        <v>13</v>
      </c>
      <c r="N267" s="14" t="s">
        <v>2479</v>
      </c>
      <c r="O267" s="18">
        <f t="shared" si="13"/>
        <v>2015</v>
      </c>
      <c r="P267" s="13">
        <f t="shared" si="14"/>
        <v>12</v>
      </c>
    </row>
    <row r="268" spans="1:16">
      <c r="A268" s="14" t="s">
        <v>2763</v>
      </c>
      <c r="B268" s="14" t="s">
        <v>37</v>
      </c>
      <c r="D26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8" s="14" t="s">
        <v>1634</v>
      </c>
      <c r="F268" t="s">
        <v>1914</v>
      </c>
      <c r="H268" s="14" t="s">
        <v>1638</v>
      </c>
      <c r="I268" s="144">
        <v>42327</v>
      </c>
      <c r="J268" s="144">
        <v>42341</v>
      </c>
      <c r="K268" s="144">
        <v>42390</v>
      </c>
      <c r="L268" s="15">
        <f t="shared" si="12"/>
        <v>49</v>
      </c>
      <c r="M268" s="14" t="s">
        <v>41</v>
      </c>
      <c r="N268" s="14" t="s">
        <v>53</v>
      </c>
      <c r="O268" s="18">
        <f t="shared" si="13"/>
        <v>2015</v>
      </c>
      <c r="P268" s="13">
        <f t="shared" si="14"/>
        <v>12</v>
      </c>
    </row>
    <row r="269" spans="1:16">
      <c r="A269" s="14" t="s">
        <v>2749</v>
      </c>
      <c r="B269" s="14" t="s">
        <v>15</v>
      </c>
      <c r="C269" s="14" t="s">
        <v>835</v>
      </c>
      <c r="D26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69" s="14" t="s">
        <v>835</v>
      </c>
      <c r="F269" s="14" t="s">
        <v>2520</v>
      </c>
      <c r="G269" s="140"/>
      <c r="H269" s="14" t="s">
        <v>835</v>
      </c>
      <c r="I269" s="145">
        <v>42318</v>
      </c>
      <c r="J269" s="145">
        <v>42339</v>
      </c>
      <c r="K269" s="144">
        <v>42339</v>
      </c>
      <c r="L269" s="15">
        <f t="shared" si="12"/>
        <v>0</v>
      </c>
      <c r="M269" s="14" t="s">
        <v>50</v>
      </c>
      <c r="N269" s="14" t="s">
        <v>2465</v>
      </c>
      <c r="O269" s="18">
        <f t="shared" si="13"/>
        <v>2015</v>
      </c>
      <c r="P269" s="13">
        <f t="shared" si="14"/>
        <v>12</v>
      </c>
    </row>
    <row r="270" spans="1:16">
      <c r="A270" s="14" t="s">
        <v>2762</v>
      </c>
      <c r="B270" s="14" t="s">
        <v>15</v>
      </c>
      <c r="C270" s="14" t="s">
        <v>826</v>
      </c>
      <c r="D27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0" s="14" t="s">
        <v>1634</v>
      </c>
      <c r="F270" s="14" t="s">
        <v>111</v>
      </c>
      <c r="H270" s="14" t="s">
        <v>2034</v>
      </c>
      <c r="I270" s="144">
        <v>42244</v>
      </c>
      <c r="J270" s="144">
        <v>42339</v>
      </c>
      <c r="K270" s="144">
        <v>42339</v>
      </c>
      <c r="L270" s="15">
        <f t="shared" si="12"/>
        <v>0</v>
      </c>
      <c r="M270" s="14" t="s">
        <v>13</v>
      </c>
      <c r="N270" s="14" t="s">
        <v>2522</v>
      </c>
      <c r="O270" s="18">
        <f t="shared" si="13"/>
        <v>2015</v>
      </c>
      <c r="P270" s="13">
        <f t="shared" si="14"/>
        <v>12</v>
      </c>
    </row>
    <row r="271" spans="1:16">
      <c r="A271" s="14" t="s">
        <v>2761</v>
      </c>
      <c r="B271" s="14" t="s">
        <v>1151</v>
      </c>
      <c r="C271" s="14" t="s">
        <v>718</v>
      </c>
      <c r="D271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271" s="14" t="s">
        <v>1634</v>
      </c>
      <c r="F271" s="14" t="s">
        <v>2137</v>
      </c>
      <c r="H271" s="14" t="s">
        <v>2056</v>
      </c>
      <c r="I271" s="144">
        <v>42325</v>
      </c>
      <c r="J271" s="144">
        <v>42332</v>
      </c>
      <c r="K271" s="144">
        <v>42355</v>
      </c>
      <c r="L271" s="15">
        <f t="shared" si="12"/>
        <v>23</v>
      </c>
      <c r="M271" s="14" t="s">
        <v>41</v>
      </c>
      <c r="N271" s="14" t="s">
        <v>2524</v>
      </c>
      <c r="O271" s="18">
        <f t="shared" si="13"/>
        <v>2015</v>
      </c>
      <c r="P271" s="13">
        <f t="shared" si="14"/>
        <v>11</v>
      </c>
    </row>
    <row r="272" spans="1:16">
      <c r="A272" s="14" t="s">
        <v>2760</v>
      </c>
      <c r="B272" s="14" t="s">
        <v>37</v>
      </c>
      <c r="D27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2" s="14" t="s">
        <v>1634</v>
      </c>
      <c r="F272" s="14" t="s">
        <v>2205</v>
      </c>
      <c r="G272" s="140"/>
      <c r="H272" s="14" t="s">
        <v>2097</v>
      </c>
      <c r="I272" s="145">
        <v>42249</v>
      </c>
      <c r="J272" s="145">
        <v>42327</v>
      </c>
      <c r="K272" s="144">
        <v>42327</v>
      </c>
      <c r="L272" s="15">
        <f t="shared" si="12"/>
        <v>0</v>
      </c>
      <c r="M272" s="14" t="s">
        <v>50</v>
      </c>
      <c r="N272" s="14" t="s">
        <v>2465</v>
      </c>
      <c r="O272" s="18">
        <f t="shared" si="13"/>
        <v>2015</v>
      </c>
      <c r="P272" s="13">
        <f t="shared" si="14"/>
        <v>11</v>
      </c>
    </row>
    <row r="273" spans="1:16">
      <c r="A273" s="14" t="s">
        <v>2460</v>
      </c>
      <c r="B273" s="14" t="s">
        <v>26</v>
      </c>
      <c r="C273" s="14" t="s">
        <v>1922</v>
      </c>
      <c r="D27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3" s="14" t="s">
        <v>1922</v>
      </c>
      <c r="F273" s="14" t="s">
        <v>685</v>
      </c>
      <c r="H273" s="14" t="s">
        <v>636</v>
      </c>
      <c r="I273" s="144">
        <v>42265</v>
      </c>
      <c r="J273" s="144">
        <v>42326</v>
      </c>
      <c r="K273" s="144">
        <v>42360</v>
      </c>
      <c r="L273" s="15">
        <f t="shared" si="12"/>
        <v>34</v>
      </c>
      <c r="M273" s="14" t="s">
        <v>717</v>
      </c>
      <c r="O273" s="18">
        <f t="shared" si="13"/>
        <v>2015</v>
      </c>
      <c r="P273" s="13">
        <f t="shared" si="14"/>
        <v>11</v>
      </c>
    </row>
    <row r="274" spans="1:16">
      <c r="A274" s="14" t="s">
        <v>2759</v>
      </c>
      <c r="B274" s="14" t="s">
        <v>26</v>
      </c>
      <c r="C274" s="14" t="s">
        <v>1922</v>
      </c>
      <c r="D27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4" s="14" t="s">
        <v>1922</v>
      </c>
      <c r="F274" s="14" t="s">
        <v>685</v>
      </c>
      <c r="H274" s="14" t="s">
        <v>636</v>
      </c>
      <c r="I274" s="144">
        <v>42265</v>
      </c>
      <c r="J274" s="144">
        <v>42326</v>
      </c>
      <c r="K274" s="144">
        <v>42326</v>
      </c>
      <c r="L274" s="15">
        <f t="shared" si="12"/>
        <v>0</v>
      </c>
      <c r="M274" s="14" t="s">
        <v>13</v>
      </c>
      <c r="N274" s="14" t="s">
        <v>2522</v>
      </c>
      <c r="O274" s="18">
        <f t="shared" si="13"/>
        <v>2015</v>
      </c>
      <c r="P274" s="13">
        <f t="shared" si="14"/>
        <v>11</v>
      </c>
    </row>
    <row r="275" spans="1:16">
      <c r="A275" s="14" t="s">
        <v>2758</v>
      </c>
      <c r="B275" s="14" t="s">
        <v>26</v>
      </c>
      <c r="C275" s="14" t="s">
        <v>966</v>
      </c>
      <c r="D27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5" s="14" t="s">
        <v>1634</v>
      </c>
      <c r="F275" s="14" t="s">
        <v>2514</v>
      </c>
      <c r="H275" s="14" t="s">
        <v>1638</v>
      </c>
      <c r="I275" s="144">
        <v>42278</v>
      </c>
      <c r="J275" s="144">
        <v>42326</v>
      </c>
      <c r="K275" s="144">
        <v>42326</v>
      </c>
      <c r="L275" s="15">
        <f t="shared" si="12"/>
        <v>0</v>
      </c>
      <c r="M275" s="14" t="s">
        <v>41</v>
      </c>
      <c r="N275" s="14" t="s">
        <v>25</v>
      </c>
      <c r="O275" s="18">
        <f t="shared" si="13"/>
        <v>2015</v>
      </c>
      <c r="P275" s="13">
        <f t="shared" si="14"/>
        <v>11</v>
      </c>
    </row>
    <row r="276" spans="1:16">
      <c r="A276" s="14" t="s">
        <v>2757</v>
      </c>
      <c r="B276" s="14" t="s">
        <v>26</v>
      </c>
      <c r="C276" s="14" t="s">
        <v>966</v>
      </c>
      <c r="D27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6" s="14" t="s">
        <v>1634</v>
      </c>
      <c r="F276" t="s">
        <v>1914</v>
      </c>
      <c r="G276" s="140"/>
      <c r="H276" s="14" t="s">
        <v>1638</v>
      </c>
      <c r="I276" s="145">
        <v>42278</v>
      </c>
      <c r="J276" s="145">
        <v>42326</v>
      </c>
      <c r="K276" s="144">
        <v>42326</v>
      </c>
      <c r="L276" s="15">
        <f t="shared" si="12"/>
        <v>0</v>
      </c>
      <c r="M276" s="14" t="s">
        <v>41</v>
      </c>
      <c r="N276" s="14" t="s">
        <v>25</v>
      </c>
      <c r="O276" s="18">
        <f t="shared" si="13"/>
        <v>2015</v>
      </c>
      <c r="P276" s="13">
        <f t="shared" si="14"/>
        <v>11</v>
      </c>
    </row>
    <row r="277" spans="1:16">
      <c r="A277" s="14" t="s">
        <v>2756</v>
      </c>
      <c r="B277" s="14" t="s">
        <v>26</v>
      </c>
      <c r="C277" s="14" t="s">
        <v>966</v>
      </c>
      <c r="D27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7" s="14" t="s">
        <v>1634</v>
      </c>
      <c r="F277" t="s">
        <v>1914</v>
      </c>
      <c r="H277" s="14" t="s">
        <v>1638</v>
      </c>
      <c r="I277" s="144">
        <v>42278</v>
      </c>
      <c r="J277" s="144">
        <v>42326</v>
      </c>
      <c r="K277" s="144">
        <v>42326</v>
      </c>
      <c r="L277" s="15">
        <f t="shared" si="12"/>
        <v>0</v>
      </c>
      <c r="M277" s="14" t="s">
        <v>13</v>
      </c>
      <c r="N277" s="14" t="s">
        <v>2755</v>
      </c>
      <c r="O277" s="18">
        <f t="shared" si="13"/>
        <v>2015</v>
      </c>
      <c r="P277" s="13">
        <f t="shared" si="14"/>
        <v>11</v>
      </c>
    </row>
    <row r="278" spans="1:16">
      <c r="A278" s="14" t="s">
        <v>2753</v>
      </c>
      <c r="B278" s="14" t="s">
        <v>37</v>
      </c>
      <c r="D27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8" s="14" t="s">
        <v>1634</v>
      </c>
      <c r="F278" s="14" t="s">
        <v>2754</v>
      </c>
      <c r="G278" s="140"/>
      <c r="H278" s="14" t="s">
        <v>636</v>
      </c>
      <c r="I278" s="145">
        <v>42249</v>
      </c>
      <c r="J278" s="145">
        <v>42320</v>
      </c>
      <c r="K278" s="144">
        <v>42320</v>
      </c>
      <c r="L278" s="15">
        <f t="shared" si="12"/>
        <v>0</v>
      </c>
      <c r="M278" s="14" t="s">
        <v>50</v>
      </c>
      <c r="N278" s="14" t="s">
        <v>2465</v>
      </c>
      <c r="O278" s="18">
        <f t="shared" si="13"/>
        <v>2015</v>
      </c>
      <c r="P278" s="13">
        <f t="shared" si="14"/>
        <v>11</v>
      </c>
    </row>
    <row r="279" spans="1:16">
      <c r="A279" s="14" t="s">
        <v>2752</v>
      </c>
      <c r="B279" s="14" t="s">
        <v>37</v>
      </c>
      <c r="D27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79" s="14" t="s">
        <v>1634</v>
      </c>
      <c r="F279" s="14" t="s">
        <v>2485</v>
      </c>
      <c r="H279" s="14" t="s">
        <v>636</v>
      </c>
      <c r="I279" s="144">
        <v>42249</v>
      </c>
      <c r="J279" s="144">
        <v>42320</v>
      </c>
      <c r="K279" s="144">
        <v>42320</v>
      </c>
      <c r="L279" s="15">
        <f t="shared" si="12"/>
        <v>0</v>
      </c>
      <c r="M279" s="14" t="s">
        <v>41</v>
      </c>
      <c r="N279" s="14" t="s">
        <v>25</v>
      </c>
      <c r="O279" s="18">
        <f t="shared" si="13"/>
        <v>2015</v>
      </c>
      <c r="P279" s="13">
        <f t="shared" si="14"/>
        <v>11</v>
      </c>
    </row>
    <row r="280" spans="1:16">
      <c r="A280" s="14" t="s">
        <v>2751</v>
      </c>
      <c r="B280" s="14" t="s">
        <v>37</v>
      </c>
      <c r="D28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0" s="14" t="s">
        <v>1634</v>
      </c>
      <c r="F280" s="14" t="s">
        <v>119</v>
      </c>
      <c r="G280" s="140"/>
      <c r="H280" s="14" t="s">
        <v>1734</v>
      </c>
      <c r="I280" s="145">
        <v>42249</v>
      </c>
      <c r="J280" s="145">
        <v>42320</v>
      </c>
      <c r="K280" s="144">
        <v>42320</v>
      </c>
      <c r="L280" s="15">
        <f t="shared" ref="L280:L343" si="15">K280-J280</f>
        <v>0</v>
      </c>
      <c r="M280" s="14" t="s">
        <v>50</v>
      </c>
      <c r="N280" s="14" t="s">
        <v>2465</v>
      </c>
      <c r="O280" s="18">
        <f t="shared" si="13"/>
        <v>2015</v>
      </c>
      <c r="P280" s="13">
        <f t="shared" si="14"/>
        <v>11</v>
      </c>
    </row>
    <row r="281" spans="1:16">
      <c r="A281" s="14" t="s">
        <v>2750</v>
      </c>
      <c r="B281" s="14" t="s">
        <v>993</v>
      </c>
      <c r="D28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281" s="14" t="s">
        <v>1634</v>
      </c>
      <c r="F281" s="14" t="s">
        <v>335</v>
      </c>
      <c r="H281" s="14" t="s">
        <v>1633</v>
      </c>
      <c r="I281" s="144">
        <v>42243</v>
      </c>
      <c r="J281" s="144">
        <v>42319</v>
      </c>
      <c r="K281" s="144">
        <v>42319</v>
      </c>
      <c r="L281" s="15">
        <f t="shared" si="15"/>
        <v>0</v>
      </c>
      <c r="M281" s="14" t="s">
        <v>50</v>
      </c>
      <c r="N281" s="14" t="s">
        <v>2465</v>
      </c>
      <c r="O281" s="18">
        <f t="shared" si="13"/>
        <v>2015</v>
      </c>
      <c r="P281" s="13">
        <f t="shared" si="14"/>
        <v>11</v>
      </c>
    </row>
    <row r="282" spans="1:16">
      <c r="A282" s="14" t="s">
        <v>2749</v>
      </c>
      <c r="B282" s="14" t="s">
        <v>15</v>
      </c>
      <c r="C282" s="14" t="s">
        <v>835</v>
      </c>
      <c r="D28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2" s="14" t="s">
        <v>835</v>
      </c>
      <c r="F282" s="14" t="s">
        <v>2520</v>
      </c>
      <c r="H282" s="14" t="s">
        <v>835</v>
      </c>
      <c r="I282" s="144">
        <v>42318</v>
      </c>
      <c r="J282" s="144">
        <v>42318</v>
      </c>
      <c r="K282" s="144">
        <v>42318</v>
      </c>
      <c r="L282" s="15">
        <f t="shared" si="15"/>
        <v>0</v>
      </c>
      <c r="M282" s="14" t="s">
        <v>13</v>
      </c>
      <c r="N282" s="14" t="s">
        <v>2522</v>
      </c>
      <c r="O282" s="18">
        <f t="shared" si="13"/>
        <v>2015</v>
      </c>
      <c r="P282" s="13">
        <f t="shared" si="14"/>
        <v>11</v>
      </c>
    </row>
    <row r="283" spans="1:16">
      <c r="A283" s="14" t="s">
        <v>2748</v>
      </c>
      <c r="B283" s="14" t="s">
        <v>15</v>
      </c>
      <c r="C283" s="14" t="s">
        <v>835</v>
      </c>
      <c r="D28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3" s="14" t="s">
        <v>835</v>
      </c>
      <c r="F283" s="14" t="s">
        <v>2594</v>
      </c>
      <c r="H283" s="14" t="s">
        <v>835</v>
      </c>
      <c r="I283" s="144">
        <v>42306</v>
      </c>
      <c r="J283" s="144">
        <v>42318</v>
      </c>
      <c r="K283" s="144">
        <v>42348</v>
      </c>
      <c r="L283" s="15">
        <f t="shared" si="15"/>
        <v>30</v>
      </c>
      <c r="M283" s="14" t="s">
        <v>13</v>
      </c>
      <c r="N283" s="14" t="s">
        <v>2522</v>
      </c>
      <c r="O283" s="18">
        <f t="shared" si="13"/>
        <v>2015</v>
      </c>
      <c r="P283" s="13">
        <f t="shared" si="14"/>
        <v>11</v>
      </c>
    </row>
    <row r="284" spans="1:16">
      <c r="A284" s="14" t="s">
        <v>2538</v>
      </c>
      <c r="B284" s="14" t="s">
        <v>26</v>
      </c>
      <c r="C284" s="14" t="s">
        <v>1922</v>
      </c>
      <c r="D28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4" s="14" t="s">
        <v>1922</v>
      </c>
      <c r="F284" s="14" t="s">
        <v>685</v>
      </c>
      <c r="H284" s="14" t="s">
        <v>636</v>
      </c>
      <c r="I284" s="144">
        <v>41929</v>
      </c>
      <c r="J284" s="144">
        <v>42306</v>
      </c>
      <c r="K284" s="144">
        <v>42349</v>
      </c>
      <c r="L284" s="15">
        <f t="shared" si="15"/>
        <v>43</v>
      </c>
      <c r="M284" s="14" t="s">
        <v>41</v>
      </c>
      <c r="N284" s="14" t="s">
        <v>2512</v>
      </c>
      <c r="O284" s="18">
        <f t="shared" si="13"/>
        <v>2015</v>
      </c>
      <c r="P284" s="13">
        <f t="shared" si="14"/>
        <v>10</v>
      </c>
    </row>
    <row r="285" spans="1:16">
      <c r="A285" s="14" t="s">
        <v>2747</v>
      </c>
      <c r="B285" s="14" t="s">
        <v>37</v>
      </c>
      <c r="D28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5" s="14" t="s">
        <v>1634</v>
      </c>
      <c r="F285" t="s">
        <v>1914</v>
      </c>
      <c r="H285" s="14" t="s">
        <v>1638</v>
      </c>
      <c r="I285" s="144">
        <v>42249</v>
      </c>
      <c r="J285" s="144">
        <v>42299</v>
      </c>
      <c r="K285" s="144">
        <v>42299</v>
      </c>
      <c r="L285" s="15">
        <f t="shared" si="15"/>
        <v>0</v>
      </c>
      <c r="M285" s="14" t="s">
        <v>50</v>
      </c>
      <c r="N285" s="14" t="s">
        <v>2512</v>
      </c>
      <c r="O285" s="18">
        <f t="shared" si="13"/>
        <v>2015</v>
      </c>
      <c r="P285" s="13">
        <f t="shared" si="14"/>
        <v>10</v>
      </c>
    </row>
    <row r="286" spans="1:16">
      <c r="A286" s="14" t="s">
        <v>2746</v>
      </c>
      <c r="B286" s="14" t="s">
        <v>15</v>
      </c>
      <c r="C286" s="14" t="s">
        <v>695</v>
      </c>
      <c r="D28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6" s="14" t="s">
        <v>1634</v>
      </c>
      <c r="F286" s="14" t="s">
        <v>914</v>
      </c>
      <c r="H286" s="14" t="s">
        <v>1638</v>
      </c>
      <c r="I286" s="144">
        <v>42277</v>
      </c>
      <c r="J286" s="145">
        <v>42296</v>
      </c>
      <c r="K286" s="144">
        <v>42296</v>
      </c>
      <c r="L286" s="15">
        <f t="shared" si="15"/>
        <v>0</v>
      </c>
      <c r="M286" s="14" t="s">
        <v>41</v>
      </c>
      <c r="N286" s="14" t="s">
        <v>25</v>
      </c>
      <c r="O286" s="18">
        <f t="shared" si="13"/>
        <v>2015</v>
      </c>
      <c r="P286" s="13">
        <f t="shared" si="14"/>
        <v>10</v>
      </c>
    </row>
    <row r="287" spans="1:16">
      <c r="A287" s="14" t="s">
        <v>2745</v>
      </c>
      <c r="B287" s="14" t="s">
        <v>15</v>
      </c>
      <c r="C287" s="14" t="s">
        <v>695</v>
      </c>
      <c r="D28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7" s="14" t="s">
        <v>1634</v>
      </c>
      <c r="F287" t="s">
        <v>1914</v>
      </c>
      <c r="H287" s="14" t="s">
        <v>1638</v>
      </c>
      <c r="I287" s="144">
        <v>42277</v>
      </c>
      <c r="J287" s="145">
        <v>42296</v>
      </c>
      <c r="K287" s="144">
        <v>42296</v>
      </c>
      <c r="L287" s="15">
        <f t="shared" si="15"/>
        <v>0</v>
      </c>
      <c r="M287" s="14" t="s">
        <v>13</v>
      </c>
      <c r="N287" s="14" t="s">
        <v>2463</v>
      </c>
      <c r="O287" s="18">
        <f t="shared" si="13"/>
        <v>2015</v>
      </c>
      <c r="P287" s="13">
        <f t="shared" si="14"/>
        <v>10</v>
      </c>
    </row>
    <row r="288" spans="1:16">
      <c r="A288" s="14" t="s">
        <v>2744</v>
      </c>
      <c r="B288" s="14" t="s">
        <v>15</v>
      </c>
      <c r="C288" s="14" t="s">
        <v>695</v>
      </c>
      <c r="D28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8" s="14" t="s">
        <v>1634</v>
      </c>
      <c r="F288" s="14" t="s">
        <v>1984</v>
      </c>
      <c r="H288" s="14" t="s">
        <v>636</v>
      </c>
      <c r="I288" s="144">
        <v>42277</v>
      </c>
      <c r="J288" s="145">
        <v>42296</v>
      </c>
      <c r="K288" s="144">
        <v>42296</v>
      </c>
      <c r="L288" s="15">
        <f t="shared" si="15"/>
        <v>0</v>
      </c>
      <c r="M288" s="14" t="s">
        <v>41</v>
      </c>
      <c r="N288" s="14" t="s">
        <v>25</v>
      </c>
      <c r="O288" s="18">
        <f t="shared" si="13"/>
        <v>2015</v>
      </c>
      <c r="P288" s="13">
        <f t="shared" si="14"/>
        <v>10</v>
      </c>
    </row>
    <row r="289" spans="1:16">
      <c r="A289" s="14" t="s">
        <v>2475</v>
      </c>
      <c r="B289" s="14" t="s">
        <v>15</v>
      </c>
      <c r="C289" s="14" t="s">
        <v>695</v>
      </c>
      <c r="D28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89" s="14" t="s">
        <v>1634</v>
      </c>
      <c r="F289" s="14" t="s">
        <v>2120</v>
      </c>
      <c r="G289" s="140"/>
      <c r="H289" s="14" t="s">
        <v>636</v>
      </c>
      <c r="I289" s="145">
        <v>42277</v>
      </c>
      <c r="J289" s="145">
        <v>42296</v>
      </c>
      <c r="K289" s="144">
        <v>42296</v>
      </c>
      <c r="L289" s="15">
        <f t="shared" si="15"/>
        <v>0</v>
      </c>
      <c r="M289" s="14" t="s">
        <v>41</v>
      </c>
      <c r="N289" s="14" t="s">
        <v>25</v>
      </c>
      <c r="O289" s="18">
        <f t="shared" si="13"/>
        <v>2015</v>
      </c>
      <c r="P289" s="13">
        <f t="shared" si="14"/>
        <v>10</v>
      </c>
    </row>
    <row r="290" spans="1:16">
      <c r="A290" s="14" t="s">
        <v>2743</v>
      </c>
      <c r="B290" s="14" t="s">
        <v>15</v>
      </c>
      <c r="C290" s="14" t="s">
        <v>835</v>
      </c>
      <c r="D29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0" s="14" t="s">
        <v>835</v>
      </c>
      <c r="F290" s="14" t="s">
        <v>2700</v>
      </c>
      <c r="H290" s="14" t="s">
        <v>835</v>
      </c>
      <c r="I290" s="144">
        <v>42296</v>
      </c>
      <c r="J290" s="144">
        <v>42294</v>
      </c>
      <c r="K290" s="144">
        <v>42294</v>
      </c>
      <c r="L290" s="15">
        <f t="shared" si="15"/>
        <v>0</v>
      </c>
      <c r="M290" s="14" t="s">
        <v>13</v>
      </c>
      <c r="N290" s="14" t="s">
        <v>715</v>
      </c>
      <c r="O290" s="18">
        <f t="shared" si="13"/>
        <v>2015</v>
      </c>
      <c r="P290" s="13">
        <f t="shared" si="14"/>
        <v>10</v>
      </c>
    </row>
    <row r="291" spans="1:16">
      <c r="A291" s="14" t="s">
        <v>2742</v>
      </c>
      <c r="B291" s="14" t="s">
        <v>15</v>
      </c>
      <c r="C291" s="14" t="s">
        <v>695</v>
      </c>
      <c r="D29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1" s="14" t="s">
        <v>1634</v>
      </c>
      <c r="F291" s="14" t="s">
        <v>111</v>
      </c>
      <c r="G291" s="140"/>
      <c r="H291" s="14" t="s">
        <v>2034</v>
      </c>
      <c r="I291" s="145">
        <v>42277</v>
      </c>
      <c r="J291" s="145">
        <v>42292</v>
      </c>
      <c r="K291" s="144">
        <v>42292</v>
      </c>
      <c r="L291" s="15">
        <f t="shared" si="15"/>
        <v>0</v>
      </c>
      <c r="M291" s="14" t="s">
        <v>13</v>
      </c>
      <c r="N291" s="14" t="s">
        <v>715</v>
      </c>
      <c r="O291" s="18">
        <f t="shared" si="13"/>
        <v>2015</v>
      </c>
      <c r="P291" s="13">
        <f t="shared" si="14"/>
        <v>10</v>
      </c>
    </row>
    <row r="292" spans="1:16">
      <c r="A292" s="14" t="s">
        <v>2159</v>
      </c>
      <c r="B292" s="14" t="s">
        <v>37</v>
      </c>
      <c r="D29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2" s="14" t="s">
        <v>1634</v>
      </c>
      <c r="F292" s="14" t="s">
        <v>119</v>
      </c>
      <c r="H292" s="14" t="s">
        <v>1734</v>
      </c>
      <c r="I292" s="144">
        <v>42249</v>
      </c>
      <c r="J292" s="144">
        <v>42292</v>
      </c>
      <c r="K292" s="144">
        <v>42292</v>
      </c>
      <c r="L292" s="15">
        <f t="shared" si="15"/>
        <v>0</v>
      </c>
      <c r="M292" s="14" t="s">
        <v>50</v>
      </c>
      <c r="N292" s="14" t="s">
        <v>2465</v>
      </c>
      <c r="O292" s="18">
        <f t="shared" si="13"/>
        <v>2015</v>
      </c>
      <c r="P292" s="13">
        <f t="shared" si="14"/>
        <v>10</v>
      </c>
    </row>
    <row r="293" spans="1:16">
      <c r="A293" s="14" t="s">
        <v>2741</v>
      </c>
      <c r="B293" s="14" t="s">
        <v>37</v>
      </c>
      <c r="D29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3" s="14" t="s">
        <v>1634</v>
      </c>
      <c r="F293" t="s">
        <v>1914</v>
      </c>
      <c r="H293" s="14" t="s">
        <v>1638</v>
      </c>
      <c r="I293" s="144">
        <v>42249</v>
      </c>
      <c r="J293" s="144">
        <v>42292</v>
      </c>
      <c r="K293" s="144">
        <v>42292</v>
      </c>
      <c r="L293" s="15">
        <f t="shared" si="15"/>
        <v>0</v>
      </c>
      <c r="M293" s="14" t="s">
        <v>13</v>
      </c>
      <c r="N293" s="14" t="s">
        <v>2522</v>
      </c>
      <c r="O293" s="18">
        <f t="shared" si="13"/>
        <v>2015</v>
      </c>
      <c r="P293" s="13">
        <f t="shared" si="14"/>
        <v>10</v>
      </c>
    </row>
    <row r="294" spans="1:16">
      <c r="A294" s="14" t="s">
        <v>2740</v>
      </c>
      <c r="B294" s="14" t="s">
        <v>37</v>
      </c>
      <c r="D29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4" s="14" t="s">
        <v>1634</v>
      </c>
      <c r="F294" t="s">
        <v>1914</v>
      </c>
      <c r="H294" s="14" t="s">
        <v>1638</v>
      </c>
      <c r="I294" s="144">
        <v>42249</v>
      </c>
      <c r="J294" s="144">
        <v>42292</v>
      </c>
      <c r="K294" s="144">
        <v>42304</v>
      </c>
      <c r="L294" s="15">
        <f t="shared" si="15"/>
        <v>12</v>
      </c>
      <c r="M294" s="14" t="s">
        <v>13</v>
      </c>
      <c r="N294" s="14" t="s">
        <v>715</v>
      </c>
      <c r="O294" s="18">
        <f t="shared" si="13"/>
        <v>2015</v>
      </c>
      <c r="P294" s="13">
        <f t="shared" si="14"/>
        <v>10</v>
      </c>
    </row>
    <row r="295" spans="1:16">
      <c r="A295" s="14" t="s">
        <v>2739</v>
      </c>
      <c r="B295" s="14" t="s">
        <v>15</v>
      </c>
      <c r="C295" s="14" t="s">
        <v>695</v>
      </c>
      <c r="D29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5" s="14" t="s">
        <v>1634</v>
      </c>
      <c r="F295" t="s">
        <v>1914</v>
      </c>
      <c r="G295" s="140"/>
      <c r="H295" s="14" t="s">
        <v>1638</v>
      </c>
      <c r="I295" s="145">
        <v>42277</v>
      </c>
      <c r="J295" s="145">
        <v>42292</v>
      </c>
      <c r="K295" s="144">
        <v>42292</v>
      </c>
      <c r="L295" s="15">
        <f t="shared" si="15"/>
        <v>0</v>
      </c>
      <c r="M295" s="14" t="s">
        <v>41</v>
      </c>
      <c r="N295" s="14" t="s">
        <v>25</v>
      </c>
      <c r="O295" s="18">
        <f t="shared" si="13"/>
        <v>2015</v>
      </c>
      <c r="P295" s="13">
        <f t="shared" si="14"/>
        <v>10</v>
      </c>
    </row>
    <row r="296" spans="1:16">
      <c r="A296" s="14" t="s">
        <v>2738</v>
      </c>
      <c r="B296" s="14" t="s">
        <v>15</v>
      </c>
      <c r="C296" s="14" t="s">
        <v>695</v>
      </c>
      <c r="D29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6" s="14" t="s">
        <v>1634</v>
      </c>
      <c r="F296" t="s">
        <v>1914</v>
      </c>
      <c r="H296" s="14" t="s">
        <v>1638</v>
      </c>
      <c r="I296" s="144">
        <v>42277</v>
      </c>
      <c r="J296" s="145">
        <v>42292</v>
      </c>
      <c r="K296" s="144">
        <v>42292</v>
      </c>
      <c r="L296" s="15">
        <f t="shared" si="15"/>
        <v>0</v>
      </c>
      <c r="M296" s="14" t="s">
        <v>717</v>
      </c>
      <c r="O296" s="18">
        <f t="shared" si="13"/>
        <v>2015</v>
      </c>
      <c r="P296" s="13">
        <f t="shared" si="14"/>
        <v>10</v>
      </c>
    </row>
    <row r="297" spans="1:16">
      <c r="A297" s="14" t="s">
        <v>2737</v>
      </c>
      <c r="B297" s="14" t="s">
        <v>26</v>
      </c>
      <c r="C297" s="14" t="s">
        <v>966</v>
      </c>
      <c r="D29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7" s="14" t="s">
        <v>1634</v>
      </c>
      <c r="F297" s="14" t="s">
        <v>2205</v>
      </c>
      <c r="H297" s="14" t="s">
        <v>2097</v>
      </c>
      <c r="I297" s="144">
        <v>42278</v>
      </c>
      <c r="J297" s="144">
        <v>42291</v>
      </c>
      <c r="K297" s="144">
        <v>42342</v>
      </c>
      <c r="L297" s="15">
        <f t="shared" si="15"/>
        <v>51</v>
      </c>
      <c r="M297" s="14" t="s">
        <v>41</v>
      </c>
      <c r="N297" s="14" t="s">
        <v>2512</v>
      </c>
      <c r="O297" s="18">
        <f t="shared" si="13"/>
        <v>2015</v>
      </c>
      <c r="P297" s="13">
        <f t="shared" si="14"/>
        <v>10</v>
      </c>
    </row>
    <row r="298" spans="1:16">
      <c r="A298" s="14" t="s">
        <v>2736</v>
      </c>
      <c r="B298" s="14" t="s">
        <v>26</v>
      </c>
      <c r="C298" s="14" t="s">
        <v>966</v>
      </c>
      <c r="D29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8" s="14" t="s">
        <v>1634</v>
      </c>
      <c r="F298" t="s">
        <v>1914</v>
      </c>
      <c r="H298" s="14" t="s">
        <v>1638</v>
      </c>
      <c r="I298" s="144">
        <v>42278</v>
      </c>
      <c r="J298" s="144">
        <v>42291</v>
      </c>
      <c r="K298" s="144">
        <v>42291</v>
      </c>
      <c r="L298" s="15">
        <f t="shared" si="15"/>
        <v>0</v>
      </c>
      <c r="M298" s="14" t="s">
        <v>41</v>
      </c>
      <c r="N298" s="14" t="s">
        <v>25</v>
      </c>
      <c r="O298" s="18">
        <f t="shared" si="13"/>
        <v>2015</v>
      </c>
      <c r="P298" s="13">
        <f t="shared" si="14"/>
        <v>10</v>
      </c>
    </row>
    <row r="299" spans="1:16">
      <c r="A299" s="14" t="s">
        <v>2735</v>
      </c>
      <c r="B299" s="14" t="s">
        <v>15</v>
      </c>
      <c r="C299" s="14" t="s">
        <v>695</v>
      </c>
      <c r="D29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299" s="14" t="s">
        <v>1634</v>
      </c>
      <c r="F299" s="14" t="s">
        <v>2591</v>
      </c>
      <c r="G299" s="140"/>
      <c r="H299" s="14" t="s">
        <v>1638</v>
      </c>
      <c r="I299" s="145">
        <v>42277</v>
      </c>
      <c r="J299" s="145">
        <v>42290</v>
      </c>
      <c r="K299" s="144">
        <v>42290</v>
      </c>
      <c r="L299" s="15">
        <f t="shared" si="15"/>
        <v>0</v>
      </c>
      <c r="M299" s="14" t="s">
        <v>41</v>
      </c>
      <c r="N299" s="14" t="s">
        <v>25</v>
      </c>
      <c r="O299" s="18">
        <f t="shared" si="13"/>
        <v>2015</v>
      </c>
      <c r="P299" s="13">
        <f t="shared" si="14"/>
        <v>10</v>
      </c>
    </row>
    <row r="300" spans="1:16">
      <c r="A300" s="14" t="s">
        <v>2733</v>
      </c>
      <c r="B300" s="14" t="s">
        <v>15</v>
      </c>
      <c r="C300" s="14" t="s">
        <v>835</v>
      </c>
      <c r="D30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00" s="14" t="s">
        <v>835</v>
      </c>
      <c r="F300" s="14" t="s">
        <v>2734</v>
      </c>
      <c r="H300" s="14" t="s">
        <v>835</v>
      </c>
      <c r="I300" s="144">
        <v>42285</v>
      </c>
      <c r="J300" s="144">
        <v>42290</v>
      </c>
      <c r="K300" s="144">
        <v>42290</v>
      </c>
      <c r="L300" s="15">
        <f t="shared" si="15"/>
        <v>0</v>
      </c>
      <c r="M300" s="14" t="s">
        <v>50</v>
      </c>
      <c r="N300" s="14" t="s">
        <v>2465</v>
      </c>
      <c r="O300" s="18">
        <f t="shared" si="13"/>
        <v>2015</v>
      </c>
      <c r="P300" s="13">
        <f t="shared" si="14"/>
        <v>10</v>
      </c>
    </row>
    <row r="301" spans="1:16">
      <c r="A301" s="14" t="s">
        <v>2732</v>
      </c>
      <c r="B301" s="14" t="s">
        <v>15</v>
      </c>
      <c r="C301" s="14" t="s">
        <v>695</v>
      </c>
      <c r="D30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01" s="14" t="s">
        <v>1634</v>
      </c>
      <c r="F301" t="s">
        <v>1914</v>
      </c>
      <c r="H301" s="14" t="s">
        <v>1638</v>
      </c>
      <c r="I301" s="144">
        <v>42277</v>
      </c>
      <c r="J301" s="144">
        <v>42290</v>
      </c>
      <c r="K301" s="144">
        <v>42298</v>
      </c>
      <c r="L301" s="15">
        <f t="shared" si="15"/>
        <v>8</v>
      </c>
      <c r="M301" s="14" t="s">
        <v>94</v>
      </c>
      <c r="O301" s="18">
        <f t="shared" si="13"/>
        <v>2015</v>
      </c>
      <c r="P301" s="13">
        <f t="shared" si="14"/>
        <v>10</v>
      </c>
    </row>
    <row r="302" spans="1:16">
      <c r="A302" s="14" t="s">
        <v>2731</v>
      </c>
      <c r="B302" s="14" t="s">
        <v>832</v>
      </c>
      <c r="C302" s="14" t="s">
        <v>946</v>
      </c>
      <c r="D30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302" s="14" t="s">
        <v>1634</v>
      </c>
      <c r="F302" s="14" t="s">
        <v>1984</v>
      </c>
      <c r="G302" s="140"/>
      <c r="H302" s="14" t="s">
        <v>636</v>
      </c>
      <c r="I302" s="145">
        <v>42271</v>
      </c>
      <c r="J302" s="145">
        <v>42285</v>
      </c>
      <c r="K302" s="144">
        <v>42285</v>
      </c>
      <c r="L302" s="15">
        <f t="shared" si="15"/>
        <v>0</v>
      </c>
      <c r="M302" s="14" t="s">
        <v>41</v>
      </c>
      <c r="N302" s="14" t="s">
        <v>25</v>
      </c>
      <c r="O302" s="18">
        <f t="shared" si="13"/>
        <v>2015</v>
      </c>
      <c r="P302" s="13">
        <f t="shared" si="14"/>
        <v>10</v>
      </c>
    </row>
    <row r="303" spans="1:16">
      <c r="A303" s="14" t="s">
        <v>2730</v>
      </c>
      <c r="B303" s="14" t="s">
        <v>832</v>
      </c>
      <c r="C303" s="14" t="s">
        <v>946</v>
      </c>
      <c r="D30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303" s="14" t="s">
        <v>1634</v>
      </c>
      <c r="F303" s="14" t="s">
        <v>1984</v>
      </c>
      <c r="H303" s="14" t="s">
        <v>636</v>
      </c>
      <c r="I303" s="144">
        <v>42271</v>
      </c>
      <c r="J303" s="144">
        <v>42285</v>
      </c>
      <c r="K303" s="144">
        <v>42285</v>
      </c>
      <c r="L303" s="15">
        <f t="shared" si="15"/>
        <v>0</v>
      </c>
      <c r="M303" s="14" t="s">
        <v>13</v>
      </c>
      <c r="N303" s="14" t="s">
        <v>2713</v>
      </c>
      <c r="O303" s="18">
        <f t="shared" si="13"/>
        <v>2015</v>
      </c>
      <c r="P303" s="13">
        <f t="shared" si="14"/>
        <v>10</v>
      </c>
    </row>
    <row r="304" spans="1:16">
      <c r="A304" s="14" t="s">
        <v>2729</v>
      </c>
      <c r="B304" s="14" t="s">
        <v>15</v>
      </c>
      <c r="C304" s="14" t="s">
        <v>826</v>
      </c>
      <c r="D30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04" s="14" t="s">
        <v>1634</v>
      </c>
      <c r="F304" s="14" t="s">
        <v>6</v>
      </c>
      <c r="H304" s="14" t="s">
        <v>1734</v>
      </c>
      <c r="I304" s="144">
        <v>42244</v>
      </c>
      <c r="J304" s="144">
        <v>42283</v>
      </c>
      <c r="K304" s="144">
        <v>42283</v>
      </c>
      <c r="L304" s="15">
        <f t="shared" si="15"/>
        <v>0</v>
      </c>
      <c r="M304" s="14" t="s">
        <v>41</v>
      </c>
      <c r="N304" s="14" t="s">
        <v>25</v>
      </c>
      <c r="O304" s="18">
        <f t="shared" si="13"/>
        <v>2015</v>
      </c>
      <c r="P304" s="13">
        <f t="shared" si="14"/>
        <v>10</v>
      </c>
    </row>
    <row r="305" spans="1:16">
      <c r="A305" s="14" t="s">
        <v>2728</v>
      </c>
      <c r="B305" s="14" t="s">
        <v>15</v>
      </c>
      <c r="C305" s="14" t="s">
        <v>826</v>
      </c>
      <c r="D30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05" s="14" t="s">
        <v>1634</v>
      </c>
      <c r="F305" s="14" t="s">
        <v>2514</v>
      </c>
      <c r="H305" s="14" t="s">
        <v>1638</v>
      </c>
      <c r="I305" s="144">
        <v>42244</v>
      </c>
      <c r="J305" s="144">
        <v>42283</v>
      </c>
      <c r="K305" s="144">
        <v>42283</v>
      </c>
      <c r="L305" s="15">
        <f t="shared" si="15"/>
        <v>0</v>
      </c>
      <c r="M305" s="14" t="s">
        <v>50</v>
      </c>
      <c r="O305" s="18">
        <f t="shared" si="13"/>
        <v>2015</v>
      </c>
      <c r="P305" s="13">
        <f t="shared" si="14"/>
        <v>10</v>
      </c>
    </row>
    <row r="306" spans="1:16">
      <c r="A306" s="14" t="s">
        <v>2726</v>
      </c>
      <c r="B306" s="14" t="s">
        <v>830</v>
      </c>
      <c r="D30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06" s="14" t="s">
        <v>1634</v>
      </c>
      <c r="F306" s="14" t="s">
        <v>2727</v>
      </c>
      <c r="H306" s="14" t="s">
        <v>1633</v>
      </c>
      <c r="I306" s="144">
        <v>42263</v>
      </c>
      <c r="J306" s="144">
        <v>42278</v>
      </c>
      <c r="K306" s="144">
        <v>42341</v>
      </c>
      <c r="L306" s="15">
        <f t="shared" si="15"/>
        <v>63</v>
      </c>
      <c r="M306" s="14" t="s">
        <v>2512</v>
      </c>
      <c r="O306" s="18">
        <f t="shared" si="13"/>
        <v>2015</v>
      </c>
      <c r="P306" s="13">
        <f t="shared" si="14"/>
        <v>10</v>
      </c>
    </row>
    <row r="307" spans="1:16">
      <c r="A307" s="14" t="s">
        <v>2725</v>
      </c>
      <c r="B307" s="14" t="s">
        <v>15</v>
      </c>
      <c r="C307" s="14" t="s">
        <v>695</v>
      </c>
      <c r="D30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07" s="14" t="s">
        <v>1634</v>
      </c>
      <c r="F307" s="14" t="s">
        <v>914</v>
      </c>
      <c r="G307" s="140"/>
      <c r="H307" s="14" t="s">
        <v>1638</v>
      </c>
      <c r="I307" s="145">
        <v>42184</v>
      </c>
      <c r="J307" s="145">
        <v>42276</v>
      </c>
      <c r="K307" s="144">
        <v>42276</v>
      </c>
      <c r="L307" s="15">
        <f t="shared" si="15"/>
        <v>0</v>
      </c>
      <c r="M307" s="14" t="s">
        <v>50</v>
      </c>
      <c r="N307" s="14" t="s">
        <v>2465</v>
      </c>
      <c r="O307" s="18">
        <f t="shared" si="13"/>
        <v>2015</v>
      </c>
      <c r="P307" s="13">
        <f t="shared" si="14"/>
        <v>9</v>
      </c>
    </row>
    <row r="308" spans="1:16">
      <c r="A308" s="14" t="s">
        <v>2724</v>
      </c>
      <c r="B308" s="14" t="s">
        <v>15</v>
      </c>
      <c r="C308" s="14" t="s">
        <v>695</v>
      </c>
      <c r="D30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08" s="14" t="s">
        <v>1634</v>
      </c>
      <c r="F308" s="14" t="s">
        <v>914</v>
      </c>
      <c r="H308" s="14" t="s">
        <v>1638</v>
      </c>
      <c r="I308" s="144">
        <v>42184</v>
      </c>
      <c r="J308" s="144">
        <v>42276</v>
      </c>
      <c r="K308" s="144">
        <v>42276</v>
      </c>
      <c r="L308" s="15">
        <f t="shared" si="15"/>
        <v>0</v>
      </c>
      <c r="M308" s="14" t="s">
        <v>50</v>
      </c>
      <c r="N308" s="14" t="s">
        <v>2465</v>
      </c>
      <c r="O308" s="18">
        <f t="shared" si="13"/>
        <v>2015</v>
      </c>
      <c r="P308" s="13">
        <f t="shared" si="14"/>
        <v>9</v>
      </c>
    </row>
    <row r="309" spans="1:16">
      <c r="A309" s="14" t="s">
        <v>2723</v>
      </c>
      <c r="B309" s="14" t="s">
        <v>15</v>
      </c>
      <c r="C309" s="14" t="s">
        <v>695</v>
      </c>
      <c r="D30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09" s="14" t="s">
        <v>1634</v>
      </c>
      <c r="F309" s="14" t="s">
        <v>111</v>
      </c>
      <c r="H309" s="14" t="s">
        <v>2034</v>
      </c>
      <c r="I309" s="144">
        <v>42184</v>
      </c>
      <c r="J309" s="144">
        <v>42276</v>
      </c>
      <c r="K309" s="144">
        <v>42276</v>
      </c>
      <c r="L309" s="15">
        <f t="shared" si="15"/>
        <v>0</v>
      </c>
      <c r="M309" s="14" t="s">
        <v>13</v>
      </c>
      <c r="N309" s="14" t="s">
        <v>2522</v>
      </c>
      <c r="O309" s="18">
        <f t="shared" si="13"/>
        <v>2015</v>
      </c>
      <c r="P309" s="13">
        <f t="shared" si="14"/>
        <v>9</v>
      </c>
    </row>
    <row r="310" spans="1:16">
      <c r="A310" s="14" t="s">
        <v>2722</v>
      </c>
      <c r="B310" s="14" t="s">
        <v>15</v>
      </c>
      <c r="C310" s="14" t="s">
        <v>826</v>
      </c>
      <c r="D31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10" s="14" t="s">
        <v>1634</v>
      </c>
      <c r="F310" s="14" t="s">
        <v>2205</v>
      </c>
      <c r="H310" s="14" t="s">
        <v>2097</v>
      </c>
      <c r="I310" s="144">
        <v>42244</v>
      </c>
      <c r="J310" s="144">
        <v>42271</v>
      </c>
      <c r="K310" s="144">
        <v>42275</v>
      </c>
      <c r="L310" s="15">
        <f t="shared" si="15"/>
        <v>4</v>
      </c>
      <c r="M310" s="14" t="s">
        <v>13</v>
      </c>
      <c r="N310" s="14" t="s">
        <v>2479</v>
      </c>
      <c r="O310" s="18">
        <f t="shared" si="13"/>
        <v>2015</v>
      </c>
      <c r="P310" s="13">
        <f t="shared" si="14"/>
        <v>9</v>
      </c>
    </row>
    <row r="311" spans="1:16">
      <c r="A311" s="14" t="s">
        <v>2721</v>
      </c>
      <c r="B311" s="14" t="s">
        <v>15</v>
      </c>
      <c r="C311" s="14" t="s">
        <v>826</v>
      </c>
      <c r="D31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11" s="14" t="s">
        <v>1634</v>
      </c>
      <c r="F311" s="14" t="s">
        <v>111</v>
      </c>
      <c r="H311" s="14" t="s">
        <v>2034</v>
      </c>
      <c r="I311" s="144">
        <v>42244</v>
      </c>
      <c r="J311" s="144">
        <v>42271</v>
      </c>
      <c r="K311" s="144">
        <v>42271</v>
      </c>
      <c r="L311" s="15">
        <f t="shared" si="15"/>
        <v>0</v>
      </c>
      <c r="M311" s="14" t="s">
        <v>13</v>
      </c>
      <c r="N311" s="14" t="s">
        <v>2522</v>
      </c>
      <c r="O311" s="18">
        <f t="shared" si="13"/>
        <v>2015</v>
      </c>
      <c r="P311" s="13">
        <f t="shared" si="14"/>
        <v>9</v>
      </c>
    </row>
    <row r="312" spans="1:16">
      <c r="A312" s="14" t="s">
        <v>2719</v>
      </c>
      <c r="B312" s="14" t="s">
        <v>830</v>
      </c>
      <c r="D31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12" s="14" t="s">
        <v>1634</v>
      </c>
      <c r="F312" s="14" t="s">
        <v>2720</v>
      </c>
      <c r="G312" s="140"/>
      <c r="H312" s="14" t="s">
        <v>1633</v>
      </c>
      <c r="I312" s="145">
        <v>42263</v>
      </c>
      <c r="J312" s="145">
        <v>42271</v>
      </c>
      <c r="K312" s="144">
        <v>42318</v>
      </c>
      <c r="L312" s="15">
        <f t="shared" si="15"/>
        <v>47</v>
      </c>
      <c r="M312" s="14" t="s">
        <v>2512</v>
      </c>
      <c r="O312" s="18">
        <f t="shared" si="13"/>
        <v>2015</v>
      </c>
      <c r="P312" s="13">
        <f t="shared" si="14"/>
        <v>9</v>
      </c>
    </row>
    <row r="313" spans="1:16">
      <c r="A313" s="14" t="s">
        <v>2718</v>
      </c>
      <c r="B313" s="14" t="s">
        <v>15</v>
      </c>
      <c r="C313" s="14" t="s">
        <v>695</v>
      </c>
      <c r="D31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13" s="14" t="s">
        <v>1634</v>
      </c>
      <c r="F313" s="14" t="s">
        <v>2098</v>
      </c>
      <c r="H313" s="14" t="s">
        <v>2097</v>
      </c>
      <c r="I313" s="144">
        <v>42184</v>
      </c>
      <c r="J313" s="144">
        <v>42269</v>
      </c>
      <c r="K313" s="144">
        <v>42269</v>
      </c>
      <c r="L313" s="15">
        <f t="shared" si="15"/>
        <v>0</v>
      </c>
      <c r="M313" s="14" t="s">
        <v>50</v>
      </c>
      <c r="N313" s="14" t="s">
        <v>2465</v>
      </c>
      <c r="O313" s="18">
        <f t="shared" si="13"/>
        <v>2015</v>
      </c>
      <c r="P313" s="13">
        <f t="shared" si="14"/>
        <v>9</v>
      </c>
    </row>
    <row r="314" spans="1:16">
      <c r="A314" s="14" t="s">
        <v>2574</v>
      </c>
      <c r="B314" s="14" t="s">
        <v>15</v>
      </c>
      <c r="C314" s="14" t="s">
        <v>695</v>
      </c>
      <c r="D31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14" s="14" t="s">
        <v>1634</v>
      </c>
      <c r="F314" s="14" t="s">
        <v>6</v>
      </c>
      <c r="H314" s="14" t="s">
        <v>1734</v>
      </c>
      <c r="I314" s="144">
        <v>42184</v>
      </c>
      <c r="J314" s="144">
        <v>42269</v>
      </c>
      <c r="K314" s="144">
        <v>42269</v>
      </c>
      <c r="L314" s="15">
        <f t="shared" si="15"/>
        <v>0</v>
      </c>
      <c r="M314" s="14" t="s">
        <v>13</v>
      </c>
      <c r="N314" s="14" t="s">
        <v>2522</v>
      </c>
      <c r="O314" s="18">
        <f t="shared" si="13"/>
        <v>2015</v>
      </c>
      <c r="P314" s="13">
        <f t="shared" si="14"/>
        <v>9</v>
      </c>
    </row>
    <row r="315" spans="1:16">
      <c r="A315" s="14" t="s">
        <v>2717</v>
      </c>
      <c r="B315" s="14" t="s">
        <v>15</v>
      </c>
      <c r="C315" s="14" t="s">
        <v>695</v>
      </c>
      <c r="D31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15" s="14" t="s">
        <v>1634</v>
      </c>
      <c r="F315" s="14" t="s">
        <v>2205</v>
      </c>
      <c r="H315" s="14" t="s">
        <v>2097</v>
      </c>
      <c r="I315" s="144">
        <v>42184</v>
      </c>
      <c r="J315" s="144">
        <v>42269</v>
      </c>
      <c r="K315" s="144">
        <v>42269</v>
      </c>
      <c r="L315" s="15">
        <f t="shared" si="15"/>
        <v>0</v>
      </c>
      <c r="M315" s="14" t="s">
        <v>50</v>
      </c>
      <c r="N315" s="14" t="s">
        <v>2465</v>
      </c>
      <c r="O315" s="18">
        <f t="shared" si="13"/>
        <v>2015</v>
      </c>
      <c r="P315" s="13">
        <f t="shared" si="14"/>
        <v>9</v>
      </c>
    </row>
    <row r="316" spans="1:16">
      <c r="A316" s="14" t="s">
        <v>2716</v>
      </c>
      <c r="B316" s="14" t="s">
        <v>37</v>
      </c>
      <c r="D31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16" s="14" t="s">
        <v>1634</v>
      </c>
      <c r="F316" t="s">
        <v>1914</v>
      </c>
      <c r="H316" s="14" t="s">
        <v>1638</v>
      </c>
      <c r="I316" s="144">
        <v>42249</v>
      </c>
      <c r="J316" s="144">
        <v>42264</v>
      </c>
      <c r="K316" s="144">
        <v>42264</v>
      </c>
      <c r="L316" s="15">
        <f t="shared" si="15"/>
        <v>0</v>
      </c>
      <c r="M316" s="14" t="s">
        <v>41</v>
      </c>
      <c r="N316" s="14" t="s">
        <v>25</v>
      </c>
      <c r="O316" s="18">
        <f t="shared" si="13"/>
        <v>2015</v>
      </c>
      <c r="P316" s="13">
        <f t="shared" si="14"/>
        <v>9</v>
      </c>
    </row>
    <row r="317" spans="1:16">
      <c r="A317" s="14" t="s">
        <v>2715</v>
      </c>
      <c r="B317" s="14" t="s">
        <v>993</v>
      </c>
      <c r="D31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17" s="14" t="s">
        <v>1634</v>
      </c>
      <c r="F317" s="14" t="s">
        <v>6</v>
      </c>
      <c r="H317" s="14" t="s">
        <v>1734</v>
      </c>
      <c r="I317" s="144">
        <v>42243</v>
      </c>
      <c r="J317" s="144">
        <v>42263</v>
      </c>
      <c r="K317" s="144">
        <v>42263</v>
      </c>
      <c r="L317" s="15">
        <f t="shared" si="15"/>
        <v>0</v>
      </c>
      <c r="M317" s="14" t="s">
        <v>50</v>
      </c>
      <c r="N317" s="14" t="s">
        <v>2465</v>
      </c>
      <c r="O317" s="18">
        <f t="shared" si="13"/>
        <v>2015</v>
      </c>
      <c r="P317" s="13">
        <f t="shared" si="14"/>
        <v>9</v>
      </c>
    </row>
    <row r="318" spans="1:16">
      <c r="A318" s="14" t="s">
        <v>2714</v>
      </c>
      <c r="B318" s="14" t="s">
        <v>993</v>
      </c>
      <c r="D31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18" s="14" t="s">
        <v>1634</v>
      </c>
      <c r="F318" s="14" t="s">
        <v>2640</v>
      </c>
      <c r="H318" s="14" t="s">
        <v>636</v>
      </c>
      <c r="I318" s="144">
        <v>42243</v>
      </c>
      <c r="J318" s="144">
        <v>42263</v>
      </c>
      <c r="K318" s="144">
        <v>42263</v>
      </c>
      <c r="L318" s="15">
        <f t="shared" si="15"/>
        <v>0</v>
      </c>
      <c r="M318" s="14" t="s">
        <v>13</v>
      </c>
      <c r="N318" s="14" t="s">
        <v>2713</v>
      </c>
      <c r="O318" s="18">
        <f t="shared" si="13"/>
        <v>2015</v>
      </c>
      <c r="P318" s="13">
        <f t="shared" si="14"/>
        <v>9</v>
      </c>
    </row>
    <row r="319" spans="1:16">
      <c r="A319" s="14" t="s">
        <v>2712</v>
      </c>
      <c r="B319" s="14" t="s">
        <v>15</v>
      </c>
      <c r="C319" s="14" t="s">
        <v>695</v>
      </c>
      <c r="D31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19" s="14" t="s">
        <v>1634</v>
      </c>
      <c r="F319" s="14" t="s">
        <v>914</v>
      </c>
      <c r="H319" s="14" t="s">
        <v>1638</v>
      </c>
      <c r="I319" s="144">
        <v>42184</v>
      </c>
      <c r="J319" s="144">
        <v>42262</v>
      </c>
      <c r="K319" s="144">
        <v>42262</v>
      </c>
      <c r="L319" s="15">
        <f t="shared" si="15"/>
        <v>0</v>
      </c>
      <c r="M319" s="14" t="s">
        <v>41</v>
      </c>
      <c r="N319" s="14" t="s">
        <v>25</v>
      </c>
      <c r="O319" s="18">
        <f t="shared" si="13"/>
        <v>2015</v>
      </c>
      <c r="P319" s="13">
        <f t="shared" si="14"/>
        <v>9</v>
      </c>
    </row>
    <row r="320" spans="1:16">
      <c r="A320" s="14" t="s">
        <v>2710</v>
      </c>
      <c r="B320" s="14" t="s">
        <v>15</v>
      </c>
      <c r="C320" s="14" t="s">
        <v>826</v>
      </c>
      <c r="D32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20" s="14" t="s">
        <v>1634</v>
      </c>
      <c r="F320" s="14" t="s">
        <v>2711</v>
      </c>
      <c r="H320" s="14" t="s">
        <v>636</v>
      </c>
      <c r="I320" s="144">
        <v>42244</v>
      </c>
      <c r="J320" s="144">
        <v>42262</v>
      </c>
      <c r="K320" s="144">
        <v>42262</v>
      </c>
      <c r="L320" s="15">
        <f t="shared" si="15"/>
        <v>0</v>
      </c>
      <c r="M320" s="14" t="s">
        <v>13</v>
      </c>
      <c r="N320" s="14" t="s">
        <v>2463</v>
      </c>
      <c r="O320" s="18">
        <f t="shared" si="13"/>
        <v>2015</v>
      </c>
      <c r="P320" s="13">
        <f t="shared" si="14"/>
        <v>9</v>
      </c>
    </row>
    <row r="321" spans="1:16">
      <c r="A321" s="14" t="s">
        <v>2709</v>
      </c>
      <c r="B321" s="14" t="s">
        <v>15</v>
      </c>
      <c r="C321" s="14" t="s">
        <v>826</v>
      </c>
      <c r="D32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21" s="14" t="s">
        <v>1634</v>
      </c>
      <c r="F321" s="14" t="s">
        <v>1984</v>
      </c>
      <c r="H321" s="14" t="s">
        <v>636</v>
      </c>
      <c r="I321" s="144">
        <v>42244</v>
      </c>
      <c r="J321" s="144">
        <v>42262</v>
      </c>
      <c r="K321" s="144">
        <v>42262</v>
      </c>
      <c r="L321" s="15">
        <f t="shared" si="15"/>
        <v>0</v>
      </c>
      <c r="M321" s="14" t="s">
        <v>13</v>
      </c>
      <c r="N321" s="14" t="s">
        <v>2708</v>
      </c>
      <c r="O321" s="18">
        <f t="shared" si="13"/>
        <v>2015</v>
      </c>
      <c r="P321" s="13">
        <f t="shared" si="14"/>
        <v>9</v>
      </c>
    </row>
    <row r="322" spans="1:16">
      <c r="A322" s="14" t="s">
        <v>2707</v>
      </c>
      <c r="B322" s="14" t="s">
        <v>993</v>
      </c>
      <c r="D32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22" s="14" t="s">
        <v>1634</v>
      </c>
      <c r="F322" s="14" t="s">
        <v>119</v>
      </c>
      <c r="H322" s="14" t="s">
        <v>1734</v>
      </c>
      <c r="I322" s="144">
        <v>42243</v>
      </c>
      <c r="J322" s="144">
        <v>42256</v>
      </c>
      <c r="K322" s="144">
        <v>42256</v>
      </c>
      <c r="L322" s="15">
        <f t="shared" si="15"/>
        <v>0</v>
      </c>
      <c r="M322" s="14" t="s">
        <v>50</v>
      </c>
      <c r="N322" s="14" t="s">
        <v>2465</v>
      </c>
      <c r="O322" s="18">
        <f t="shared" ref="O322:O385" si="16">YEAR(J322)</f>
        <v>2015</v>
      </c>
      <c r="P322" s="13">
        <f t="shared" ref="P322:P385" si="17">MONTH(J322)</f>
        <v>9</v>
      </c>
    </row>
    <row r="323" spans="1:16">
      <c r="A323" s="14" t="s">
        <v>2706</v>
      </c>
      <c r="B323" s="14" t="s">
        <v>993</v>
      </c>
      <c r="D32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23" s="14" t="s">
        <v>1634</v>
      </c>
      <c r="F323" t="s">
        <v>1914</v>
      </c>
      <c r="H323" s="14" t="s">
        <v>1638</v>
      </c>
      <c r="I323" s="144">
        <v>42243</v>
      </c>
      <c r="J323" s="144">
        <v>42256</v>
      </c>
      <c r="K323" s="144">
        <v>42256</v>
      </c>
      <c r="L323" s="15">
        <f t="shared" si="15"/>
        <v>0</v>
      </c>
      <c r="M323" s="14" t="s">
        <v>46</v>
      </c>
      <c r="N323" s="14" t="s">
        <v>2705</v>
      </c>
      <c r="O323" s="18">
        <f t="shared" si="16"/>
        <v>2015</v>
      </c>
      <c r="P323" s="13">
        <f t="shared" si="17"/>
        <v>9</v>
      </c>
    </row>
    <row r="324" spans="1:16">
      <c r="A324" s="14" t="s">
        <v>2704</v>
      </c>
      <c r="B324" s="14" t="s">
        <v>15</v>
      </c>
      <c r="C324" s="14" t="s">
        <v>695</v>
      </c>
      <c r="D32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24" s="14" t="s">
        <v>1634</v>
      </c>
      <c r="F324" s="14" t="s">
        <v>914</v>
      </c>
      <c r="H324" s="14" t="s">
        <v>1638</v>
      </c>
      <c r="I324" s="144">
        <v>42184</v>
      </c>
      <c r="J324" s="144">
        <v>42255</v>
      </c>
      <c r="K324" s="144">
        <v>42255</v>
      </c>
      <c r="L324" s="15">
        <f t="shared" si="15"/>
        <v>0</v>
      </c>
      <c r="M324" s="14" t="s">
        <v>41</v>
      </c>
      <c r="N324" s="14" t="s">
        <v>25</v>
      </c>
      <c r="O324" s="18">
        <f t="shared" si="16"/>
        <v>2015</v>
      </c>
      <c r="P324" s="13">
        <f t="shared" si="17"/>
        <v>9</v>
      </c>
    </row>
    <row r="325" spans="1:16">
      <c r="A325" s="14" t="s">
        <v>2703</v>
      </c>
      <c r="B325" s="14" t="s">
        <v>15</v>
      </c>
      <c r="C325" s="14" t="s">
        <v>695</v>
      </c>
      <c r="D32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25" s="14" t="s">
        <v>1634</v>
      </c>
      <c r="F325" s="14" t="s">
        <v>6</v>
      </c>
      <c r="H325" s="14" t="s">
        <v>1734</v>
      </c>
      <c r="I325" s="144">
        <v>42184</v>
      </c>
      <c r="J325" s="144">
        <v>42255</v>
      </c>
      <c r="K325" s="144">
        <v>42255</v>
      </c>
      <c r="L325" s="15">
        <f t="shared" si="15"/>
        <v>0</v>
      </c>
      <c r="M325" s="14" t="s">
        <v>717</v>
      </c>
      <c r="O325" s="18">
        <f t="shared" si="16"/>
        <v>2015</v>
      </c>
      <c r="P325" s="13">
        <f t="shared" si="17"/>
        <v>9</v>
      </c>
    </row>
    <row r="326" spans="1:16">
      <c r="A326" s="14" t="s">
        <v>2702</v>
      </c>
      <c r="B326" s="14" t="s">
        <v>15</v>
      </c>
      <c r="C326" s="14" t="s">
        <v>695</v>
      </c>
      <c r="D32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26" s="14" t="s">
        <v>1634</v>
      </c>
      <c r="F326" s="14" t="s">
        <v>2514</v>
      </c>
      <c r="H326" s="14" t="s">
        <v>1638</v>
      </c>
      <c r="I326" s="144">
        <v>42184</v>
      </c>
      <c r="J326" s="144">
        <v>42255</v>
      </c>
      <c r="K326" s="144">
        <v>42275</v>
      </c>
      <c r="L326" s="15">
        <f t="shared" si="15"/>
        <v>20</v>
      </c>
      <c r="M326" s="14" t="s">
        <v>41</v>
      </c>
      <c r="N326" s="14" t="s">
        <v>25</v>
      </c>
      <c r="O326" s="18">
        <f t="shared" si="16"/>
        <v>2015</v>
      </c>
      <c r="P326" s="13">
        <f t="shared" si="17"/>
        <v>9</v>
      </c>
    </row>
    <row r="327" spans="1:16">
      <c r="A327" s="14" t="s">
        <v>2701</v>
      </c>
      <c r="B327" s="14" t="s">
        <v>15</v>
      </c>
      <c r="C327" s="14" t="s">
        <v>695</v>
      </c>
      <c r="D32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27" s="14" t="s">
        <v>1634</v>
      </c>
      <c r="F327" s="14" t="s">
        <v>2514</v>
      </c>
      <c r="H327" s="14" t="s">
        <v>1638</v>
      </c>
      <c r="I327" s="144">
        <v>42184</v>
      </c>
      <c r="J327" s="144">
        <v>42255</v>
      </c>
      <c r="K327" s="144">
        <v>42255</v>
      </c>
      <c r="L327" s="15">
        <f t="shared" si="15"/>
        <v>0</v>
      </c>
      <c r="M327" s="14" t="s">
        <v>50</v>
      </c>
      <c r="N327" s="14" t="s">
        <v>2465</v>
      </c>
      <c r="O327" s="18">
        <f t="shared" si="16"/>
        <v>2015</v>
      </c>
      <c r="P327" s="13">
        <f t="shared" si="17"/>
        <v>9</v>
      </c>
    </row>
    <row r="328" spans="1:16">
      <c r="A328" s="14" t="s">
        <v>2466</v>
      </c>
      <c r="B328" s="14" t="s">
        <v>15</v>
      </c>
      <c r="C328" s="14" t="s">
        <v>835</v>
      </c>
      <c r="D32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28" s="14" t="s">
        <v>835</v>
      </c>
      <c r="F328" s="14" t="s">
        <v>2467</v>
      </c>
      <c r="H328" s="14" t="s">
        <v>835</v>
      </c>
      <c r="I328" s="144">
        <v>42205</v>
      </c>
      <c r="J328" s="144">
        <v>42253</v>
      </c>
      <c r="K328" s="144">
        <v>42253</v>
      </c>
      <c r="L328" s="15">
        <f t="shared" si="15"/>
        <v>0</v>
      </c>
      <c r="M328" s="14" t="s">
        <v>50</v>
      </c>
      <c r="N328" s="14" t="s">
        <v>2465</v>
      </c>
      <c r="O328" s="18">
        <f t="shared" si="16"/>
        <v>2015</v>
      </c>
      <c r="P328" s="13">
        <f t="shared" si="17"/>
        <v>9</v>
      </c>
    </row>
    <row r="329" spans="1:16">
      <c r="A329" s="14" t="s">
        <v>2699</v>
      </c>
      <c r="B329" s="14" t="s">
        <v>15</v>
      </c>
      <c r="C329" s="14" t="s">
        <v>835</v>
      </c>
      <c r="D32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29" s="14" t="s">
        <v>835</v>
      </c>
      <c r="F329" s="14" t="s">
        <v>2700</v>
      </c>
      <c r="H329" s="14" t="s">
        <v>835</v>
      </c>
      <c r="I329" s="144">
        <v>42244</v>
      </c>
      <c r="J329" s="144">
        <v>42253</v>
      </c>
      <c r="K329" s="144">
        <v>42263</v>
      </c>
      <c r="L329" s="15">
        <f t="shared" si="15"/>
        <v>10</v>
      </c>
      <c r="M329" s="14" t="s">
        <v>41</v>
      </c>
      <c r="N329" s="14" t="s">
        <v>2698</v>
      </c>
      <c r="O329" s="18">
        <f t="shared" si="16"/>
        <v>2015</v>
      </c>
      <c r="P329" s="13">
        <f t="shared" si="17"/>
        <v>9</v>
      </c>
    </row>
    <row r="330" spans="1:16">
      <c r="A330" s="14" t="s">
        <v>2697</v>
      </c>
      <c r="B330" s="14" t="s">
        <v>15</v>
      </c>
      <c r="C330" s="14" t="s">
        <v>695</v>
      </c>
      <c r="D33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0" s="14" t="s">
        <v>1634</v>
      </c>
      <c r="F330" s="14" t="s">
        <v>6</v>
      </c>
      <c r="H330" s="14" t="s">
        <v>1734</v>
      </c>
      <c r="I330" s="144">
        <v>42184</v>
      </c>
      <c r="J330" s="144">
        <v>42241</v>
      </c>
      <c r="K330" s="144">
        <v>42241</v>
      </c>
      <c r="L330" s="15">
        <f t="shared" si="15"/>
        <v>0</v>
      </c>
      <c r="M330" s="14" t="s">
        <v>50</v>
      </c>
      <c r="N330" s="14" t="s">
        <v>2465</v>
      </c>
      <c r="O330" s="18">
        <f t="shared" si="16"/>
        <v>2015</v>
      </c>
      <c r="P330" s="13">
        <f t="shared" si="17"/>
        <v>8</v>
      </c>
    </row>
    <row r="331" spans="1:16">
      <c r="A331" s="14" t="s">
        <v>2696</v>
      </c>
      <c r="B331" s="14" t="s">
        <v>15</v>
      </c>
      <c r="C331" s="14" t="s">
        <v>695</v>
      </c>
      <c r="D33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1" s="14" t="s">
        <v>1634</v>
      </c>
      <c r="F331" s="14" t="s">
        <v>2691</v>
      </c>
      <c r="H331" s="14" t="s">
        <v>636</v>
      </c>
      <c r="I331" s="144">
        <v>42184</v>
      </c>
      <c r="J331" s="144">
        <v>42241</v>
      </c>
      <c r="K331" s="144">
        <v>42241</v>
      </c>
      <c r="L331" s="15">
        <f t="shared" si="15"/>
        <v>0</v>
      </c>
      <c r="M331" s="14" t="s">
        <v>50</v>
      </c>
      <c r="N331" s="14" t="s">
        <v>2465</v>
      </c>
      <c r="O331" s="18">
        <f t="shared" si="16"/>
        <v>2015</v>
      </c>
      <c r="P331" s="13">
        <f t="shared" si="17"/>
        <v>8</v>
      </c>
    </row>
    <row r="332" spans="1:16">
      <c r="A332" s="14" t="s">
        <v>2695</v>
      </c>
      <c r="B332" s="14" t="s">
        <v>15</v>
      </c>
      <c r="C332" s="14" t="s">
        <v>835</v>
      </c>
      <c r="D33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2" s="14" t="s">
        <v>835</v>
      </c>
      <c r="F332" s="14" t="s">
        <v>2629</v>
      </c>
      <c r="H332" s="14" t="s">
        <v>835</v>
      </c>
      <c r="I332" s="144">
        <v>42230</v>
      </c>
      <c r="J332" s="144">
        <v>42241</v>
      </c>
      <c r="K332" s="144">
        <v>42241</v>
      </c>
      <c r="L332" s="15">
        <f t="shared" si="15"/>
        <v>0</v>
      </c>
      <c r="M332" s="14" t="s">
        <v>717</v>
      </c>
      <c r="O332" s="18">
        <f t="shared" si="16"/>
        <v>2015</v>
      </c>
      <c r="P332" s="13">
        <f t="shared" si="17"/>
        <v>8</v>
      </c>
    </row>
    <row r="333" spans="1:16">
      <c r="A333" s="14" t="s">
        <v>2694</v>
      </c>
      <c r="B333" s="14" t="s">
        <v>15</v>
      </c>
      <c r="C333" s="14" t="s">
        <v>695</v>
      </c>
      <c r="D33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3" s="14" t="s">
        <v>1634</v>
      </c>
      <c r="F333" s="14" t="s">
        <v>6</v>
      </c>
      <c r="H333" s="14" t="s">
        <v>1734</v>
      </c>
      <c r="I333" s="144">
        <v>42184</v>
      </c>
      <c r="J333" s="144">
        <v>42229</v>
      </c>
      <c r="K333" s="144">
        <v>42236</v>
      </c>
      <c r="L333" s="15">
        <f t="shared" si="15"/>
        <v>7</v>
      </c>
      <c r="M333" s="14" t="s">
        <v>41</v>
      </c>
      <c r="N333" s="14" t="s">
        <v>25</v>
      </c>
      <c r="O333" s="18">
        <f t="shared" si="16"/>
        <v>2015</v>
      </c>
      <c r="P333" s="13">
        <f t="shared" si="17"/>
        <v>8</v>
      </c>
    </row>
    <row r="334" spans="1:16">
      <c r="A334" s="14" t="s">
        <v>2693</v>
      </c>
      <c r="B334" s="14" t="s">
        <v>15</v>
      </c>
      <c r="C334" s="14" t="s">
        <v>695</v>
      </c>
      <c r="D33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4" s="14" t="s">
        <v>1634</v>
      </c>
      <c r="F334" s="14" t="s">
        <v>2205</v>
      </c>
      <c r="H334" s="14" t="s">
        <v>2097</v>
      </c>
      <c r="I334" s="144">
        <v>42184</v>
      </c>
      <c r="J334" s="144">
        <v>42229</v>
      </c>
      <c r="K334" s="144">
        <v>42229</v>
      </c>
      <c r="L334" s="15">
        <f t="shared" si="15"/>
        <v>0</v>
      </c>
      <c r="M334" s="14" t="s">
        <v>50</v>
      </c>
      <c r="N334" s="14" t="s">
        <v>2465</v>
      </c>
      <c r="O334" s="18">
        <f t="shared" si="16"/>
        <v>2015</v>
      </c>
      <c r="P334" s="13">
        <f t="shared" si="17"/>
        <v>8</v>
      </c>
    </row>
    <row r="335" spans="1:16">
      <c r="A335" s="14" t="s">
        <v>2460</v>
      </c>
      <c r="B335" s="14" t="s">
        <v>26</v>
      </c>
      <c r="C335" s="14" t="s">
        <v>1922</v>
      </c>
      <c r="D33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5" s="14" t="s">
        <v>1922</v>
      </c>
      <c r="F335" s="14" t="s">
        <v>685</v>
      </c>
      <c r="H335" s="14" t="s">
        <v>636</v>
      </c>
      <c r="I335" s="144">
        <v>42186</v>
      </c>
      <c r="J335" s="144">
        <v>42214</v>
      </c>
      <c r="K335" s="144">
        <v>42214</v>
      </c>
      <c r="L335" s="15">
        <f t="shared" si="15"/>
        <v>0</v>
      </c>
      <c r="M335" s="14" t="s">
        <v>717</v>
      </c>
      <c r="O335" s="18">
        <f t="shared" si="16"/>
        <v>2015</v>
      </c>
      <c r="P335" s="13">
        <f t="shared" si="17"/>
        <v>7</v>
      </c>
    </row>
    <row r="336" spans="1:16">
      <c r="A336" s="14" t="s">
        <v>2466</v>
      </c>
      <c r="B336" s="14" t="s">
        <v>15</v>
      </c>
      <c r="C336" s="14" t="s">
        <v>835</v>
      </c>
      <c r="D33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6" s="14" t="s">
        <v>835</v>
      </c>
      <c r="F336" s="14" t="s">
        <v>2467</v>
      </c>
      <c r="H336" s="14" t="s">
        <v>835</v>
      </c>
      <c r="I336" s="144">
        <v>42205</v>
      </c>
      <c r="J336" s="144">
        <v>42213</v>
      </c>
      <c r="K336" s="144">
        <v>42215</v>
      </c>
      <c r="L336" s="15">
        <f t="shared" si="15"/>
        <v>2</v>
      </c>
      <c r="M336" s="14" t="s">
        <v>13</v>
      </c>
      <c r="N336" s="14" t="s">
        <v>2479</v>
      </c>
      <c r="O336" s="18">
        <f t="shared" si="16"/>
        <v>2015</v>
      </c>
      <c r="P336" s="13">
        <f t="shared" si="17"/>
        <v>7</v>
      </c>
    </row>
    <row r="337" spans="1:16">
      <c r="A337" s="14" t="s">
        <v>2692</v>
      </c>
      <c r="B337" s="14" t="s">
        <v>15</v>
      </c>
      <c r="C337" s="14" t="s">
        <v>695</v>
      </c>
      <c r="D33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7" s="14" t="s">
        <v>1634</v>
      </c>
      <c r="F337" s="14" t="s">
        <v>2680</v>
      </c>
      <c r="G337" s="140"/>
      <c r="H337" s="14" t="s">
        <v>2078</v>
      </c>
      <c r="I337" s="145">
        <v>42184</v>
      </c>
      <c r="J337" s="145">
        <v>42213</v>
      </c>
      <c r="K337" s="144">
        <v>42213</v>
      </c>
      <c r="L337" s="15">
        <f t="shared" si="15"/>
        <v>0</v>
      </c>
      <c r="M337" s="14" t="s">
        <v>13</v>
      </c>
      <c r="N337" s="14" t="s">
        <v>2463</v>
      </c>
      <c r="O337" s="18">
        <f t="shared" si="16"/>
        <v>2015</v>
      </c>
      <c r="P337" s="13">
        <f t="shared" si="17"/>
        <v>7</v>
      </c>
    </row>
    <row r="338" spans="1:16">
      <c r="A338" s="14" t="s">
        <v>2690</v>
      </c>
      <c r="B338" s="14" t="s">
        <v>15</v>
      </c>
      <c r="C338" s="14" t="s">
        <v>695</v>
      </c>
      <c r="D33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8" s="14" t="s">
        <v>1634</v>
      </c>
      <c r="F338" s="14" t="s">
        <v>2691</v>
      </c>
      <c r="H338" s="14" t="s">
        <v>636</v>
      </c>
      <c r="I338" s="144">
        <v>42184</v>
      </c>
      <c r="J338" s="144">
        <v>42213</v>
      </c>
      <c r="K338" s="144">
        <v>42215</v>
      </c>
      <c r="L338" s="15">
        <f t="shared" si="15"/>
        <v>2</v>
      </c>
      <c r="M338" s="14" t="s">
        <v>41</v>
      </c>
      <c r="N338" s="14" t="s">
        <v>25</v>
      </c>
      <c r="O338" s="18">
        <f t="shared" si="16"/>
        <v>2015</v>
      </c>
      <c r="P338" s="13">
        <f t="shared" si="17"/>
        <v>7</v>
      </c>
    </row>
    <row r="339" spans="1:16">
      <c r="A339" s="14" t="s">
        <v>2689</v>
      </c>
      <c r="B339" s="14" t="s">
        <v>37</v>
      </c>
      <c r="D33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39" s="14" t="s">
        <v>1634</v>
      </c>
      <c r="F339" s="14" t="s">
        <v>111</v>
      </c>
      <c r="H339" s="14" t="s">
        <v>2034</v>
      </c>
      <c r="I339" s="144">
        <v>42186</v>
      </c>
      <c r="J339" s="144">
        <v>42208</v>
      </c>
      <c r="K339" s="144">
        <v>42256</v>
      </c>
      <c r="L339" s="15">
        <f t="shared" si="15"/>
        <v>48</v>
      </c>
      <c r="M339" s="14" t="s">
        <v>717</v>
      </c>
      <c r="O339" s="18">
        <f t="shared" si="16"/>
        <v>2015</v>
      </c>
      <c r="P339" s="13">
        <f t="shared" si="17"/>
        <v>7</v>
      </c>
    </row>
    <row r="340" spans="1:16">
      <c r="A340" s="14" t="s">
        <v>2688</v>
      </c>
      <c r="B340" s="14" t="s">
        <v>37</v>
      </c>
      <c r="D34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0" s="14" t="s">
        <v>1634</v>
      </c>
      <c r="F340" s="14" t="s">
        <v>111</v>
      </c>
      <c r="H340" s="14" t="s">
        <v>2034</v>
      </c>
      <c r="I340" s="144">
        <v>42186</v>
      </c>
      <c r="J340" s="144">
        <v>42208</v>
      </c>
      <c r="K340" s="144">
        <v>42222</v>
      </c>
      <c r="L340" s="15">
        <f t="shared" si="15"/>
        <v>14</v>
      </c>
      <c r="M340" s="14" t="s">
        <v>717</v>
      </c>
      <c r="O340" s="18">
        <f t="shared" si="16"/>
        <v>2015</v>
      </c>
      <c r="P340" s="13">
        <f t="shared" si="17"/>
        <v>7</v>
      </c>
    </row>
    <row r="341" spans="1:16">
      <c r="A341" s="14" t="s">
        <v>2687</v>
      </c>
      <c r="B341" s="14" t="s">
        <v>37</v>
      </c>
      <c r="D34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1" s="14" t="s">
        <v>1634</v>
      </c>
      <c r="F341" s="14" t="s">
        <v>862</v>
      </c>
      <c r="H341" s="14" t="s">
        <v>1638</v>
      </c>
      <c r="I341" s="144">
        <v>42186</v>
      </c>
      <c r="J341" s="144">
        <v>42208</v>
      </c>
      <c r="K341" s="144">
        <v>42256</v>
      </c>
      <c r="L341" s="15">
        <f t="shared" si="15"/>
        <v>48</v>
      </c>
      <c r="M341" s="14" t="s">
        <v>717</v>
      </c>
      <c r="N341" s="14" t="s">
        <v>2686</v>
      </c>
      <c r="O341" s="18">
        <f t="shared" si="16"/>
        <v>2015</v>
      </c>
      <c r="P341" s="13">
        <f t="shared" si="17"/>
        <v>7</v>
      </c>
    </row>
    <row r="342" spans="1:16">
      <c r="A342" s="14" t="s">
        <v>2685</v>
      </c>
      <c r="B342" s="14" t="s">
        <v>26</v>
      </c>
      <c r="C342" s="14" t="s">
        <v>966</v>
      </c>
      <c r="D34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2" s="14" t="s">
        <v>1634</v>
      </c>
      <c r="F342" s="14" t="s">
        <v>6</v>
      </c>
      <c r="H342" s="14" t="s">
        <v>1734</v>
      </c>
      <c r="I342" s="144">
        <v>42194</v>
      </c>
      <c r="J342" s="144">
        <v>42207</v>
      </c>
      <c r="K342" s="144">
        <v>42210</v>
      </c>
      <c r="L342" s="15">
        <f t="shared" si="15"/>
        <v>3</v>
      </c>
      <c r="M342" s="14" t="s">
        <v>13</v>
      </c>
      <c r="N342" s="14" t="s">
        <v>2479</v>
      </c>
      <c r="O342" s="18">
        <f t="shared" si="16"/>
        <v>2015</v>
      </c>
      <c r="P342" s="13">
        <f t="shared" si="17"/>
        <v>7</v>
      </c>
    </row>
    <row r="343" spans="1:16">
      <c r="A343" s="14" t="s">
        <v>2684</v>
      </c>
      <c r="B343" s="14" t="s">
        <v>15</v>
      </c>
      <c r="C343" s="14" t="s">
        <v>695</v>
      </c>
      <c r="D34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3" s="14" t="s">
        <v>1634</v>
      </c>
      <c r="F343" s="14" t="s">
        <v>111</v>
      </c>
      <c r="H343" s="14" t="s">
        <v>2034</v>
      </c>
      <c r="I343" s="144">
        <v>42184</v>
      </c>
      <c r="J343" s="144">
        <v>42199</v>
      </c>
      <c r="K343" s="144">
        <v>42200</v>
      </c>
      <c r="L343" s="15">
        <f t="shared" si="15"/>
        <v>1</v>
      </c>
      <c r="M343" s="14" t="s">
        <v>717</v>
      </c>
      <c r="O343" s="18">
        <f t="shared" si="16"/>
        <v>2015</v>
      </c>
      <c r="P343" s="13">
        <f t="shared" si="17"/>
        <v>7</v>
      </c>
    </row>
    <row r="344" spans="1:16">
      <c r="A344" s="14" t="s">
        <v>2683</v>
      </c>
      <c r="B344" s="14" t="s">
        <v>15</v>
      </c>
      <c r="C344" s="14" t="s">
        <v>695</v>
      </c>
      <c r="D34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4" s="14" t="s">
        <v>1634</v>
      </c>
      <c r="F344" s="14" t="s">
        <v>2514</v>
      </c>
      <c r="H344" s="14" t="s">
        <v>1638</v>
      </c>
      <c r="I344" s="144">
        <v>42184</v>
      </c>
      <c r="J344" s="144">
        <v>42199</v>
      </c>
      <c r="K344" s="144">
        <v>42206</v>
      </c>
      <c r="L344" s="15">
        <f t="shared" ref="L344:L407" si="18">K344-J344</f>
        <v>7</v>
      </c>
      <c r="M344" s="14" t="s">
        <v>41</v>
      </c>
      <c r="N344" s="14" t="s">
        <v>25</v>
      </c>
      <c r="O344" s="18">
        <f t="shared" si="16"/>
        <v>2015</v>
      </c>
      <c r="P344" s="13">
        <f t="shared" si="17"/>
        <v>7</v>
      </c>
    </row>
    <row r="345" spans="1:16">
      <c r="A345" s="14" t="s">
        <v>2682</v>
      </c>
      <c r="B345" s="14" t="s">
        <v>37</v>
      </c>
      <c r="D34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5" s="14" t="s">
        <v>1634</v>
      </c>
      <c r="F345" t="s">
        <v>1914</v>
      </c>
      <c r="H345" s="14" t="s">
        <v>1638</v>
      </c>
      <c r="I345" s="144">
        <v>42186</v>
      </c>
      <c r="J345" s="144">
        <v>42199</v>
      </c>
      <c r="K345" s="144">
        <v>42199</v>
      </c>
      <c r="L345" s="15">
        <f t="shared" si="18"/>
        <v>0</v>
      </c>
      <c r="M345" s="14" t="s">
        <v>717</v>
      </c>
      <c r="O345" s="18">
        <f t="shared" si="16"/>
        <v>2015</v>
      </c>
      <c r="P345" s="13">
        <f t="shared" si="17"/>
        <v>7</v>
      </c>
    </row>
    <row r="346" spans="1:16">
      <c r="A346" s="14" t="s">
        <v>2681</v>
      </c>
      <c r="B346" s="14" t="s">
        <v>37</v>
      </c>
      <c r="D34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6" s="14" t="s">
        <v>1634</v>
      </c>
      <c r="F346" t="s">
        <v>1914</v>
      </c>
      <c r="H346" s="14" t="s">
        <v>1638</v>
      </c>
      <c r="I346" s="144">
        <v>42186</v>
      </c>
      <c r="J346" s="144">
        <v>42199</v>
      </c>
      <c r="K346" s="144">
        <v>42199</v>
      </c>
      <c r="L346" s="15">
        <f t="shared" si="18"/>
        <v>0</v>
      </c>
      <c r="M346" s="14" t="s">
        <v>717</v>
      </c>
      <c r="O346" s="18">
        <f t="shared" si="16"/>
        <v>2015</v>
      </c>
      <c r="P346" s="13">
        <f t="shared" si="17"/>
        <v>7</v>
      </c>
    </row>
    <row r="347" spans="1:16">
      <c r="A347" s="14" t="s">
        <v>2107</v>
      </c>
      <c r="B347" s="14" t="s">
        <v>37</v>
      </c>
      <c r="D34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47" s="14" t="s">
        <v>1634</v>
      </c>
      <c r="I347" s="144">
        <v>42186</v>
      </c>
      <c r="J347" s="144">
        <v>42199</v>
      </c>
      <c r="K347" s="144">
        <v>42199</v>
      </c>
      <c r="L347" s="15">
        <f t="shared" si="18"/>
        <v>0</v>
      </c>
      <c r="M347" s="14" t="s">
        <v>13</v>
      </c>
      <c r="O347" s="18">
        <f t="shared" si="16"/>
        <v>2015</v>
      </c>
      <c r="P347" s="13">
        <f t="shared" si="17"/>
        <v>7</v>
      </c>
    </row>
    <row r="348" spans="1:16">
      <c r="A348" s="14" t="s">
        <v>2679</v>
      </c>
      <c r="B348" s="14" t="s">
        <v>830</v>
      </c>
      <c r="D34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48" s="14" t="s">
        <v>1634</v>
      </c>
      <c r="F348" s="14" t="s">
        <v>2680</v>
      </c>
      <c r="H348" s="14" t="s">
        <v>2078</v>
      </c>
      <c r="I348" s="144">
        <v>42171</v>
      </c>
      <c r="J348" s="144">
        <v>42185</v>
      </c>
      <c r="K348" s="144">
        <v>42199</v>
      </c>
      <c r="L348" s="15">
        <f t="shared" si="18"/>
        <v>14</v>
      </c>
      <c r="M348" s="14" t="s">
        <v>717</v>
      </c>
      <c r="O348" s="18">
        <f t="shared" si="16"/>
        <v>2015</v>
      </c>
      <c r="P348" s="13">
        <f t="shared" si="17"/>
        <v>6</v>
      </c>
    </row>
    <row r="349" spans="1:16">
      <c r="A349" s="14" t="s">
        <v>2145</v>
      </c>
      <c r="B349" s="14" t="s">
        <v>830</v>
      </c>
      <c r="D34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49" s="14" t="s">
        <v>1634</v>
      </c>
      <c r="F349" s="14" t="s">
        <v>1947</v>
      </c>
      <c r="G349" s="140"/>
      <c r="H349" s="14" t="s">
        <v>636</v>
      </c>
      <c r="I349" s="145">
        <v>42171</v>
      </c>
      <c r="J349" s="145">
        <v>42185</v>
      </c>
      <c r="K349" s="144">
        <v>42185</v>
      </c>
      <c r="L349" s="15">
        <f t="shared" si="18"/>
        <v>0</v>
      </c>
      <c r="M349" s="14" t="s">
        <v>50</v>
      </c>
      <c r="N349" s="14" t="s">
        <v>2465</v>
      </c>
      <c r="O349" s="18">
        <f t="shared" si="16"/>
        <v>2015</v>
      </c>
      <c r="P349" s="13">
        <f t="shared" si="17"/>
        <v>6</v>
      </c>
    </row>
    <row r="350" spans="1:16">
      <c r="A350" s="14" t="s">
        <v>2678</v>
      </c>
      <c r="B350" s="14" t="s">
        <v>1151</v>
      </c>
      <c r="C350" s="14" t="s">
        <v>833</v>
      </c>
      <c r="D350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350" s="14" t="s">
        <v>1634</v>
      </c>
      <c r="F350" s="14" t="s">
        <v>1959</v>
      </c>
      <c r="H350" s="14" t="s">
        <v>636</v>
      </c>
      <c r="I350" s="144">
        <v>42171</v>
      </c>
      <c r="J350" s="144">
        <v>42178</v>
      </c>
      <c r="K350" s="144">
        <v>42178</v>
      </c>
      <c r="L350" s="15">
        <f t="shared" si="18"/>
        <v>0</v>
      </c>
      <c r="M350" s="14" t="s">
        <v>13</v>
      </c>
      <c r="N350" s="14" t="s">
        <v>2608</v>
      </c>
      <c r="O350" s="18">
        <f t="shared" si="16"/>
        <v>2015</v>
      </c>
      <c r="P350" s="13">
        <f t="shared" si="17"/>
        <v>6</v>
      </c>
    </row>
    <row r="351" spans="1:16">
      <c r="A351" s="14" t="s">
        <v>2676</v>
      </c>
      <c r="B351" s="14" t="s">
        <v>1151</v>
      </c>
      <c r="C351" s="14" t="s">
        <v>718</v>
      </c>
      <c r="D351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351" s="14" t="s">
        <v>1634</v>
      </c>
      <c r="F351" s="14" t="s">
        <v>2677</v>
      </c>
      <c r="H351" s="14" t="s">
        <v>636</v>
      </c>
      <c r="I351" s="144">
        <v>42170</v>
      </c>
      <c r="J351" s="144">
        <v>42178</v>
      </c>
      <c r="K351" s="144">
        <v>42178</v>
      </c>
      <c r="L351" s="15">
        <f t="shared" si="18"/>
        <v>0</v>
      </c>
      <c r="M351" s="14" t="s">
        <v>41</v>
      </c>
      <c r="N351" s="14" t="s">
        <v>2675</v>
      </c>
      <c r="O351" s="18">
        <f t="shared" si="16"/>
        <v>2015</v>
      </c>
      <c r="P351" s="13">
        <f t="shared" si="17"/>
        <v>6</v>
      </c>
    </row>
    <row r="352" spans="1:16">
      <c r="A352" s="14" t="s">
        <v>2674</v>
      </c>
      <c r="B352" s="14" t="s">
        <v>1151</v>
      </c>
      <c r="C352" s="14" t="s">
        <v>833</v>
      </c>
      <c r="D352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352" s="14" t="s">
        <v>1634</v>
      </c>
      <c r="F352" s="14" t="s">
        <v>2120</v>
      </c>
      <c r="H352" s="14" t="s">
        <v>636</v>
      </c>
      <c r="I352" s="144">
        <v>42171</v>
      </c>
      <c r="J352" s="144">
        <v>42178</v>
      </c>
      <c r="K352" s="144">
        <v>42201</v>
      </c>
      <c r="L352" s="15">
        <f t="shared" si="18"/>
        <v>23</v>
      </c>
      <c r="M352" s="14" t="s">
        <v>717</v>
      </c>
      <c r="O352" s="18">
        <f t="shared" si="16"/>
        <v>2015</v>
      </c>
      <c r="P352" s="13">
        <f t="shared" si="17"/>
        <v>6</v>
      </c>
    </row>
    <row r="353" spans="1:16">
      <c r="A353" s="14" t="s">
        <v>2673</v>
      </c>
      <c r="B353" s="14" t="s">
        <v>830</v>
      </c>
      <c r="D35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53" s="14" t="s">
        <v>1634</v>
      </c>
      <c r="F353" s="14" t="s">
        <v>1947</v>
      </c>
      <c r="H353" s="14" t="s">
        <v>636</v>
      </c>
      <c r="I353" s="144">
        <v>42171</v>
      </c>
      <c r="J353" s="144">
        <v>42177</v>
      </c>
      <c r="K353" s="144">
        <v>42177</v>
      </c>
      <c r="L353" s="15">
        <f t="shared" si="18"/>
        <v>0</v>
      </c>
      <c r="M353" s="14" t="s">
        <v>13</v>
      </c>
      <c r="N353" s="14" t="s">
        <v>2463</v>
      </c>
      <c r="O353" s="18">
        <f t="shared" si="16"/>
        <v>2015</v>
      </c>
      <c r="P353" s="13">
        <f t="shared" si="17"/>
        <v>6</v>
      </c>
    </row>
    <row r="354" spans="1:16">
      <c r="A354" s="14" t="s">
        <v>2672</v>
      </c>
      <c r="B354" s="14" t="s">
        <v>37</v>
      </c>
      <c r="D35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54" s="14" t="s">
        <v>1634</v>
      </c>
      <c r="F354" s="14" t="s">
        <v>6</v>
      </c>
      <c r="H354" s="14" t="s">
        <v>1734</v>
      </c>
      <c r="I354" s="144">
        <v>42151</v>
      </c>
      <c r="J354" s="144">
        <v>42166</v>
      </c>
      <c r="K354" s="144">
        <v>42216</v>
      </c>
      <c r="L354" s="15">
        <f t="shared" si="18"/>
        <v>50</v>
      </c>
      <c r="M354" s="14" t="s">
        <v>717</v>
      </c>
      <c r="O354" s="18">
        <f t="shared" si="16"/>
        <v>2015</v>
      </c>
      <c r="P354" s="13">
        <f t="shared" si="17"/>
        <v>6</v>
      </c>
    </row>
    <row r="355" spans="1:16">
      <c r="A355" s="14" t="s">
        <v>2671</v>
      </c>
      <c r="B355" s="14" t="s">
        <v>37</v>
      </c>
      <c r="D35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55" s="14" t="s">
        <v>1634</v>
      </c>
      <c r="F355" s="14" t="s">
        <v>6</v>
      </c>
      <c r="H355" s="14" t="s">
        <v>1734</v>
      </c>
      <c r="I355" s="144">
        <v>42153</v>
      </c>
      <c r="J355" s="144">
        <v>42166</v>
      </c>
      <c r="K355" s="144">
        <v>42216</v>
      </c>
      <c r="L355" s="15">
        <f t="shared" si="18"/>
        <v>50</v>
      </c>
      <c r="M355" s="14" t="s">
        <v>717</v>
      </c>
      <c r="O355" s="18">
        <f t="shared" si="16"/>
        <v>2015</v>
      </c>
      <c r="P355" s="13">
        <f t="shared" si="17"/>
        <v>6</v>
      </c>
    </row>
    <row r="356" spans="1:16">
      <c r="A356" s="14" t="s">
        <v>2670</v>
      </c>
      <c r="B356" s="14" t="s">
        <v>15</v>
      </c>
      <c r="C356" s="14" t="s">
        <v>695</v>
      </c>
      <c r="D35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56" s="14" t="s">
        <v>1634</v>
      </c>
      <c r="F356" s="14" t="s">
        <v>6</v>
      </c>
      <c r="H356" s="14" t="s">
        <v>1734</v>
      </c>
      <c r="I356" s="144">
        <v>42144</v>
      </c>
      <c r="J356" s="144">
        <v>42164</v>
      </c>
      <c r="K356" s="144">
        <v>42177</v>
      </c>
      <c r="L356" s="15">
        <f t="shared" si="18"/>
        <v>13</v>
      </c>
      <c r="M356" s="14" t="s">
        <v>13</v>
      </c>
      <c r="N356" s="14" t="s">
        <v>2660</v>
      </c>
      <c r="O356" s="18">
        <f t="shared" si="16"/>
        <v>2015</v>
      </c>
      <c r="P356" s="13">
        <f t="shared" si="17"/>
        <v>6</v>
      </c>
    </row>
    <row r="357" spans="1:16">
      <c r="A357" s="14" t="s">
        <v>2669</v>
      </c>
      <c r="B357" s="14" t="s">
        <v>15</v>
      </c>
      <c r="C357" s="14" t="s">
        <v>62</v>
      </c>
      <c r="D35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57" s="14" t="s">
        <v>1634</v>
      </c>
      <c r="F357" s="14" t="s">
        <v>111</v>
      </c>
      <c r="H357" s="14" t="s">
        <v>2034</v>
      </c>
      <c r="I357" s="144">
        <v>42068</v>
      </c>
      <c r="J357" s="144">
        <v>42164</v>
      </c>
      <c r="K357" s="144">
        <v>42164</v>
      </c>
      <c r="L357" s="15">
        <f t="shared" si="18"/>
        <v>0</v>
      </c>
      <c r="M357" s="14" t="s">
        <v>13</v>
      </c>
      <c r="N357" s="14" t="s">
        <v>2522</v>
      </c>
      <c r="O357" s="18">
        <f t="shared" si="16"/>
        <v>2015</v>
      </c>
      <c r="P357" s="13">
        <f t="shared" si="17"/>
        <v>6</v>
      </c>
    </row>
    <row r="358" spans="1:16">
      <c r="A358" s="14" t="s">
        <v>2668</v>
      </c>
      <c r="B358" s="14" t="s">
        <v>26</v>
      </c>
      <c r="C358" s="14" t="s">
        <v>966</v>
      </c>
      <c r="D35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58" s="14" t="s">
        <v>1634</v>
      </c>
      <c r="F358" s="14" t="s">
        <v>6</v>
      </c>
      <c r="H358" s="14" t="s">
        <v>1734</v>
      </c>
      <c r="I358" s="144">
        <v>42142</v>
      </c>
      <c r="J358" s="144">
        <v>42158</v>
      </c>
      <c r="K358" s="144">
        <v>42200</v>
      </c>
      <c r="L358" s="15">
        <f t="shared" si="18"/>
        <v>42</v>
      </c>
      <c r="M358" s="14" t="s">
        <v>13</v>
      </c>
      <c r="N358" s="14" t="s">
        <v>2667</v>
      </c>
      <c r="O358" s="18">
        <f t="shared" si="16"/>
        <v>2015</v>
      </c>
      <c r="P358" s="13">
        <f t="shared" si="17"/>
        <v>6</v>
      </c>
    </row>
    <row r="359" spans="1:16">
      <c r="A359" s="14" t="s">
        <v>2666</v>
      </c>
      <c r="B359" s="14" t="s">
        <v>26</v>
      </c>
      <c r="C359" s="14" t="s">
        <v>966</v>
      </c>
      <c r="D35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59" s="14" t="s">
        <v>1634</v>
      </c>
      <c r="F359" s="14" t="s">
        <v>119</v>
      </c>
      <c r="H359" s="14" t="s">
        <v>1734</v>
      </c>
      <c r="I359" s="144">
        <v>42142</v>
      </c>
      <c r="J359" s="144">
        <v>42158</v>
      </c>
      <c r="K359" s="144">
        <v>42158</v>
      </c>
      <c r="L359" s="15">
        <f t="shared" si="18"/>
        <v>0</v>
      </c>
      <c r="M359" s="14" t="s">
        <v>13</v>
      </c>
      <c r="N359" s="14" t="s">
        <v>2463</v>
      </c>
      <c r="O359" s="18">
        <f t="shared" si="16"/>
        <v>2015</v>
      </c>
      <c r="P359" s="13">
        <f t="shared" si="17"/>
        <v>6</v>
      </c>
    </row>
    <row r="360" spans="1:16">
      <c r="A360" s="14" t="s">
        <v>2175</v>
      </c>
      <c r="B360" s="14" t="s">
        <v>26</v>
      </c>
      <c r="C360" s="14" t="s">
        <v>966</v>
      </c>
      <c r="D36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60" s="14" t="s">
        <v>1634</v>
      </c>
      <c r="F360" s="14" t="s">
        <v>119</v>
      </c>
      <c r="H360" s="14" t="s">
        <v>1734</v>
      </c>
      <c r="I360" s="144">
        <v>42142</v>
      </c>
      <c r="J360" s="144">
        <v>42158</v>
      </c>
      <c r="K360" s="144">
        <v>42158</v>
      </c>
      <c r="L360" s="15">
        <f t="shared" si="18"/>
        <v>0</v>
      </c>
      <c r="M360" s="14" t="s">
        <v>13</v>
      </c>
      <c r="N360" s="14" t="s">
        <v>2522</v>
      </c>
      <c r="O360" s="18">
        <f t="shared" si="16"/>
        <v>2015</v>
      </c>
      <c r="P360" s="13">
        <f t="shared" si="17"/>
        <v>6</v>
      </c>
    </row>
    <row r="361" spans="1:16">
      <c r="A361" s="14" t="s">
        <v>2664</v>
      </c>
      <c r="B361" s="14" t="s">
        <v>26</v>
      </c>
      <c r="C361" s="14" t="s">
        <v>966</v>
      </c>
      <c r="D36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61" s="14" t="s">
        <v>1634</v>
      </c>
      <c r="F361" s="14" t="s">
        <v>2665</v>
      </c>
      <c r="G361" s="140"/>
      <c r="H361" s="14" t="s">
        <v>1415</v>
      </c>
      <c r="I361" s="145">
        <v>42142</v>
      </c>
      <c r="J361" s="144">
        <v>42158</v>
      </c>
      <c r="K361" s="144">
        <v>42181</v>
      </c>
      <c r="L361" s="15">
        <f t="shared" si="18"/>
        <v>23</v>
      </c>
      <c r="M361" s="14" t="s">
        <v>13</v>
      </c>
      <c r="N361" s="14" t="s">
        <v>2479</v>
      </c>
      <c r="O361" s="18">
        <f t="shared" si="16"/>
        <v>2015</v>
      </c>
      <c r="P361" s="13">
        <f t="shared" si="17"/>
        <v>6</v>
      </c>
    </row>
    <row r="362" spans="1:16">
      <c r="A362" s="14" t="s">
        <v>2663</v>
      </c>
      <c r="B362" s="14" t="s">
        <v>15</v>
      </c>
      <c r="C362" s="14" t="s">
        <v>695</v>
      </c>
      <c r="D36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62" s="14" t="s">
        <v>1634</v>
      </c>
      <c r="F362" s="14" t="s">
        <v>6</v>
      </c>
      <c r="H362" s="14" t="s">
        <v>1734</v>
      </c>
      <c r="I362" s="144">
        <v>42144</v>
      </c>
      <c r="J362" s="144">
        <v>42157</v>
      </c>
      <c r="K362" s="144">
        <v>42157</v>
      </c>
      <c r="L362" s="15">
        <f t="shared" si="18"/>
        <v>0</v>
      </c>
      <c r="M362" s="14" t="s">
        <v>50</v>
      </c>
      <c r="N362" s="14" t="s">
        <v>2465</v>
      </c>
      <c r="O362" s="18">
        <f t="shared" si="16"/>
        <v>2015</v>
      </c>
      <c r="P362" s="13">
        <f t="shared" si="17"/>
        <v>6</v>
      </c>
    </row>
    <row r="363" spans="1:16">
      <c r="A363" s="14" t="s">
        <v>2662</v>
      </c>
      <c r="B363" s="14" t="s">
        <v>15</v>
      </c>
      <c r="C363" s="14" t="s">
        <v>695</v>
      </c>
      <c r="D36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63" s="14" t="s">
        <v>1634</v>
      </c>
      <c r="F363" s="14" t="s">
        <v>6</v>
      </c>
      <c r="H363" s="14" t="s">
        <v>1734</v>
      </c>
      <c r="I363" s="144">
        <v>42143</v>
      </c>
      <c r="J363" s="144">
        <v>42157</v>
      </c>
      <c r="K363" s="144">
        <v>42166</v>
      </c>
      <c r="L363" s="15">
        <f t="shared" si="18"/>
        <v>9</v>
      </c>
      <c r="M363" s="14" t="s">
        <v>13</v>
      </c>
      <c r="N363" s="14" t="s">
        <v>2522</v>
      </c>
      <c r="O363" s="18">
        <f t="shared" si="16"/>
        <v>2015</v>
      </c>
      <c r="P363" s="13">
        <f t="shared" si="17"/>
        <v>6</v>
      </c>
    </row>
    <row r="364" spans="1:16">
      <c r="A364" s="14" t="s">
        <v>2661</v>
      </c>
      <c r="B364" s="14" t="s">
        <v>15</v>
      </c>
      <c r="C364" s="14" t="s">
        <v>62</v>
      </c>
      <c r="D36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64" s="14" t="s">
        <v>1634</v>
      </c>
      <c r="F364" s="14" t="s">
        <v>6</v>
      </c>
      <c r="H364" s="14" t="s">
        <v>1734</v>
      </c>
      <c r="I364" s="144">
        <v>42068</v>
      </c>
      <c r="J364" s="144">
        <v>42150</v>
      </c>
      <c r="K364" s="144">
        <v>42150</v>
      </c>
      <c r="L364" s="15">
        <f t="shared" si="18"/>
        <v>0</v>
      </c>
      <c r="M364" s="14" t="s">
        <v>13</v>
      </c>
      <c r="N364" s="14" t="s">
        <v>2660</v>
      </c>
      <c r="O364" s="18">
        <f t="shared" si="16"/>
        <v>2015</v>
      </c>
      <c r="P364" s="13">
        <f t="shared" si="17"/>
        <v>5</v>
      </c>
    </row>
    <row r="365" spans="1:16">
      <c r="A365" s="14" t="s">
        <v>2658</v>
      </c>
      <c r="B365" s="14" t="s">
        <v>830</v>
      </c>
      <c r="D36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65" s="14" t="s">
        <v>1634</v>
      </c>
      <c r="F365" s="14" t="s">
        <v>2659</v>
      </c>
      <c r="H365" s="14" t="s">
        <v>636</v>
      </c>
      <c r="I365" s="144">
        <v>42108</v>
      </c>
      <c r="J365" s="144">
        <v>42138</v>
      </c>
      <c r="K365" s="144">
        <v>42138</v>
      </c>
      <c r="L365" s="15">
        <f t="shared" si="18"/>
        <v>0</v>
      </c>
      <c r="M365" s="14" t="s">
        <v>50</v>
      </c>
      <c r="N365" s="14" t="s">
        <v>2465</v>
      </c>
      <c r="O365" s="18">
        <f t="shared" si="16"/>
        <v>2015</v>
      </c>
      <c r="P365" s="13">
        <f t="shared" si="17"/>
        <v>5</v>
      </c>
    </row>
    <row r="366" spans="1:16">
      <c r="A366" s="14" t="s">
        <v>2657</v>
      </c>
      <c r="B366" s="14" t="s">
        <v>830</v>
      </c>
      <c r="D36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66" s="14" t="s">
        <v>1634</v>
      </c>
      <c r="F366" s="14" t="s">
        <v>2085</v>
      </c>
      <c r="G366" s="140"/>
      <c r="H366" s="14" t="s">
        <v>1633</v>
      </c>
      <c r="I366" s="145">
        <v>42108</v>
      </c>
      <c r="J366" s="145">
        <v>42138</v>
      </c>
      <c r="K366" s="144">
        <v>42138</v>
      </c>
      <c r="L366" s="15">
        <f t="shared" si="18"/>
        <v>0</v>
      </c>
      <c r="M366" s="14" t="s">
        <v>717</v>
      </c>
      <c r="O366" s="18">
        <f t="shared" si="16"/>
        <v>2015</v>
      </c>
      <c r="P366" s="13">
        <f t="shared" si="17"/>
        <v>5</v>
      </c>
    </row>
    <row r="367" spans="1:16">
      <c r="A367" s="14" t="s">
        <v>2460</v>
      </c>
      <c r="B367" s="14" t="s">
        <v>26</v>
      </c>
      <c r="C367" s="14" t="s">
        <v>1922</v>
      </c>
      <c r="D36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67" s="14" t="s">
        <v>1922</v>
      </c>
      <c r="F367" s="14" t="s">
        <v>685</v>
      </c>
      <c r="H367" s="14" t="s">
        <v>636</v>
      </c>
      <c r="I367" s="144">
        <v>42065</v>
      </c>
      <c r="J367" s="144">
        <v>42130</v>
      </c>
      <c r="K367" s="144">
        <v>42130</v>
      </c>
      <c r="L367" s="15">
        <f t="shared" si="18"/>
        <v>0</v>
      </c>
      <c r="M367" s="14" t="s">
        <v>717</v>
      </c>
      <c r="O367" s="18">
        <f t="shared" si="16"/>
        <v>2015</v>
      </c>
      <c r="P367" s="13">
        <f t="shared" si="17"/>
        <v>5</v>
      </c>
    </row>
    <row r="368" spans="1:16">
      <c r="A368" s="14" t="s">
        <v>2656</v>
      </c>
      <c r="B368" s="14" t="s">
        <v>26</v>
      </c>
      <c r="C368" s="14" t="s">
        <v>966</v>
      </c>
      <c r="D36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68" s="14" t="s">
        <v>1634</v>
      </c>
      <c r="F368" s="14" t="s">
        <v>111</v>
      </c>
      <c r="H368" s="14" t="s">
        <v>2034</v>
      </c>
      <c r="I368" s="144">
        <v>42072</v>
      </c>
      <c r="J368" s="144">
        <v>42130</v>
      </c>
      <c r="K368" s="144">
        <v>42130</v>
      </c>
      <c r="L368" s="15">
        <f t="shared" si="18"/>
        <v>0</v>
      </c>
      <c r="M368" s="14" t="s">
        <v>13</v>
      </c>
      <c r="N368" s="14" t="s">
        <v>2522</v>
      </c>
      <c r="O368" s="18">
        <f t="shared" si="16"/>
        <v>2015</v>
      </c>
      <c r="P368" s="13">
        <f t="shared" si="17"/>
        <v>5</v>
      </c>
    </row>
    <row r="369" spans="1:16">
      <c r="A369" s="14" t="s">
        <v>2655</v>
      </c>
      <c r="B369" s="14" t="s">
        <v>26</v>
      </c>
      <c r="C369" s="14" t="s">
        <v>966</v>
      </c>
      <c r="D36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69" s="14" t="s">
        <v>1634</v>
      </c>
      <c r="F369" s="14" t="s">
        <v>111</v>
      </c>
      <c r="H369" s="14" t="s">
        <v>2034</v>
      </c>
      <c r="I369" s="144">
        <v>42072</v>
      </c>
      <c r="J369" s="144">
        <v>42130</v>
      </c>
      <c r="K369" s="144">
        <v>42130</v>
      </c>
      <c r="L369" s="15">
        <f t="shared" si="18"/>
        <v>0</v>
      </c>
      <c r="M369" s="14" t="s">
        <v>13</v>
      </c>
      <c r="N369" s="14" t="s">
        <v>2608</v>
      </c>
      <c r="O369" s="18">
        <f t="shared" si="16"/>
        <v>2015</v>
      </c>
      <c r="P369" s="13">
        <f t="shared" si="17"/>
        <v>5</v>
      </c>
    </row>
    <row r="370" spans="1:16">
      <c r="A370" s="14" t="s">
        <v>2653</v>
      </c>
      <c r="B370" s="14" t="s">
        <v>830</v>
      </c>
      <c r="D37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70" s="14" t="s">
        <v>1634</v>
      </c>
      <c r="F370" s="14" t="s">
        <v>2654</v>
      </c>
      <c r="H370" s="14" t="s">
        <v>1633</v>
      </c>
      <c r="I370" s="144">
        <v>42108</v>
      </c>
      <c r="J370" s="144">
        <v>42124</v>
      </c>
      <c r="K370" s="144">
        <v>42163</v>
      </c>
      <c r="L370" s="15">
        <f t="shared" si="18"/>
        <v>39</v>
      </c>
      <c r="M370" s="14" t="s">
        <v>2512</v>
      </c>
      <c r="O370" s="18">
        <f t="shared" si="16"/>
        <v>2015</v>
      </c>
      <c r="P370" s="13">
        <f t="shared" si="17"/>
        <v>4</v>
      </c>
    </row>
    <row r="371" spans="1:16">
      <c r="A371" s="14" t="s">
        <v>2652</v>
      </c>
      <c r="B371" s="14" t="s">
        <v>830</v>
      </c>
      <c r="D37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71" s="14" t="s">
        <v>1634</v>
      </c>
      <c r="F371" s="14" t="s">
        <v>2205</v>
      </c>
      <c r="H371" s="14" t="s">
        <v>2097</v>
      </c>
      <c r="I371" s="144">
        <v>42108</v>
      </c>
      <c r="J371" s="144">
        <v>42124</v>
      </c>
      <c r="K371" s="144">
        <v>42124</v>
      </c>
      <c r="L371" s="15">
        <f t="shared" si="18"/>
        <v>0</v>
      </c>
      <c r="M371" s="14" t="s">
        <v>717</v>
      </c>
      <c r="O371" s="18">
        <f t="shared" si="16"/>
        <v>2015</v>
      </c>
      <c r="P371" s="13">
        <f t="shared" si="17"/>
        <v>4</v>
      </c>
    </row>
    <row r="372" spans="1:16">
      <c r="A372" s="14" t="s">
        <v>2651</v>
      </c>
      <c r="B372" s="14" t="s">
        <v>37</v>
      </c>
      <c r="D37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72" s="14" t="s">
        <v>1634</v>
      </c>
      <c r="F372" s="14" t="s">
        <v>914</v>
      </c>
      <c r="H372" s="14" t="s">
        <v>1638</v>
      </c>
      <c r="I372" s="144">
        <v>42110</v>
      </c>
      <c r="J372" s="144">
        <v>42117</v>
      </c>
      <c r="K372" s="144">
        <v>42121</v>
      </c>
      <c r="L372" s="15">
        <f t="shared" si="18"/>
        <v>4</v>
      </c>
      <c r="M372" s="14" t="s">
        <v>717</v>
      </c>
      <c r="N372" s="14" t="s">
        <v>2650</v>
      </c>
      <c r="O372" s="18">
        <f t="shared" si="16"/>
        <v>2015</v>
      </c>
      <c r="P372" s="13">
        <f t="shared" si="17"/>
        <v>4</v>
      </c>
    </row>
    <row r="373" spans="1:16">
      <c r="A373" s="14" t="s">
        <v>2649</v>
      </c>
      <c r="B373" s="14" t="s">
        <v>37</v>
      </c>
      <c r="D37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73" s="14" t="s">
        <v>1634</v>
      </c>
      <c r="F373" s="14" t="s">
        <v>6</v>
      </c>
      <c r="H373" s="14" t="s">
        <v>1734</v>
      </c>
      <c r="I373" s="144">
        <v>42086</v>
      </c>
      <c r="J373" s="144">
        <v>42117</v>
      </c>
      <c r="K373" s="144">
        <v>42117</v>
      </c>
      <c r="L373" s="15">
        <f t="shared" si="18"/>
        <v>0</v>
      </c>
      <c r="M373" s="14" t="s">
        <v>13</v>
      </c>
      <c r="N373" s="14" t="s">
        <v>2522</v>
      </c>
      <c r="O373" s="18">
        <f t="shared" si="16"/>
        <v>2015</v>
      </c>
      <c r="P373" s="13">
        <f t="shared" si="17"/>
        <v>4</v>
      </c>
    </row>
    <row r="374" spans="1:16">
      <c r="A374" s="14" t="s">
        <v>2648</v>
      </c>
      <c r="B374" s="14" t="s">
        <v>37</v>
      </c>
      <c r="D37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74" s="14" t="s">
        <v>1634</v>
      </c>
      <c r="F374" t="s">
        <v>1914</v>
      </c>
      <c r="G374" s="140"/>
      <c r="H374" s="14" t="s">
        <v>1638</v>
      </c>
      <c r="I374" s="145">
        <v>42115</v>
      </c>
      <c r="J374" s="145">
        <v>42117</v>
      </c>
      <c r="K374" s="144">
        <v>42129</v>
      </c>
      <c r="L374" s="15">
        <f t="shared" si="18"/>
        <v>12</v>
      </c>
      <c r="M374" s="14" t="s">
        <v>41</v>
      </c>
      <c r="N374" s="14" t="s">
        <v>46</v>
      </c>
      <c r="O374" s="18">
        <f t="shared" si="16"/>
        <v>2015</v>
      </c>
      <c r="P374" s="13">
        <f t="shared" si="17"/>
        <v>4</v>
      </c>
    </row>
    <row r="375" spans="1:16">
      <c r="A375" s="14" t="s">
        <v>2647</v>
      </c>
      <c r="B375" s="14" t="s">
        <v>821</v>
      </c>
      <c r="C375" s="14" t="s">
        <v>833</v>
      </c>
      <c r="D37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375" s="14" t="s">
        <v>812</v>
      </c>
      <c r="F375" s="14" t="s">
        <v>2052</v>
      </c>
      <c r="H375" s="14" t="s">
        <v>812</v>
      </c>
      <c r="I375" s="144">
        <v>42107</v>
      </c>
      <c r="J375" s="144">
        <v>42116</v>
      </c>
      <c r="K375" s="144">
        <v>42116</v>
      </c>
      <c r="L375" s="15">
        <f t="shared" si="18"/>
        <v>0</v>
      </c>
      <c r="M375" s="14" t="s">
        <v>2646</v>
      </c>
      <c r="O375" s="18">
        <f t="shared" si="16"/>
        <v>2015</v>
      </c>
      <c r="P375" s="13">
        <f t="shared" si="17"/>
        <v>4</v>
      </c>
    </row>
    <row r="376" spans="1:16">
      <c r="A376" s="14" t="s">
        <v>2092</v>
      </c>
      <c r="B376" s="14" t="s">
        <v>37</v>
      </c>
      <c r="D37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76" s="14" t="s">
        <v>1634</v>
      </c>
      <c r="F376" t="s">
        <v>1914</v>
      </c>
      <c r="H376" s="14" t="s">
        <v>1638</v>
      </c>
      <c r="I376" s="144">
        <v>42116</v>
      </c>
      <c r="J376" s="144">
        <v>42116</v>
      </c>
      <c r="K376" s="144">
        <v>42116</v>
      </c>
      <c r="L376" s="15">
        <f t="shared" si="18"/>
        <v>0</v>
      </c>
      <c r="M376" s="14" t="s">
        <v>13</v>
      </c>
      <c r="N376" s="14" t="s">
        <v>2522</v>
      </c>
      <c r="O376" s="18">
        <f t="shared" si="16"/>
        <v>2015</v>
      </c>
      <c r="P376" s="13">
        <f t="shared" si="17"/>
        <v>4</v>
      </c>
    </row>
    <row r="377" spans="1:16">
      <c r="A377" s="14" t="s">
        <v>2645</v>
      </c>
      <c r="B377" s="14" t="s">
        <v>15</v>
      </c>
      <c r="C377" s="14" t="s">
        <v>695</v>
      </c>
      <c r="D37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77" s="14" t="s">
        <v>1634</v>
      </c>
      <c r="F377" s="14" t="s">
        <v>6</v>
      </c>
      <c r="H377" s="14" t="s">
        <v>1734</v>
      </c>
      <c r="I377" s="144">
        <v>42095</v>
      </c>
      <c r="J377" s="144">
        <v>42115</v>
      </c>
      <c r="K377" s="144">
        <v>42125</v>
      </c>
      <c r="L377" s="15">
        <f t="shared" si="18"/>
        <v>10</v>
      </c>
      <c r="M377" s="14" t="s">
        <v>41</v>
      </c>
      <c r="N377" s="14" t="s">
        <v>2644</v>
      </c>
      <c r="O377" s="18">
        <f t="shared" si="16"/>
        <v>2015</v>
      </c>
      <c r="P377" s="13">
        <f t="shared" si="17"/>
        <v>4</v>
      </c>
    </row>
    <row r="378" spans="1:16">
      <c r="A378" s="14" t="s">
        <v>2643</v>
      </c>
      <c r="B378" s="14" t="s">
        <v>1151</v>
      </c>
      <c r="C378" s="14" t="s">
        <v>833</v>
      </c>
      <c r="D378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378" s="14" t="s">
        <v>1634</v>
      </c>
      <c r="F378" s="14" t="s">
        <v>2103</v>
      </c>
      <c r="H378" s="14" t="s">
        <v>2056</v>
      </c>
      <c r="I378" s="144">
        <v>42062</v>
      </c>
      <c r="J378" s="144">
        <v>42110</v>
      </c>
      <c r="K378" s="144">
        <v>42121</v>
      </c>
      <c r="L378" s="15">
        <f t="shared" si="18"/>
        <v>11</v>
      </c>
      <c r="M378" s="14" t="s">
        <v>94</v>
      </c>
      <c r="O378" s="18">
        <f t="shared" si="16"/>
        <v>2015</v>
      </c>
      <c r="P378" s="13">
        <f t="shared" si="17"/>
        <v>4</v>
      </c>
    </row>
    <row r="379" spans="1:16">
      <c r="A379" s="14" t="s">
        <v>2642</v>
      </c>
      <c r="B379" s="14" t="s">
        <v>15</v>
      </c>
      <c r="C379" s="14" t="s">
        <v>695</v>
      </c>
      <c r="D37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79" s="14" t="s">
        <v>1634</v>
      </c>
      <c r="F379" s="14" t="s">
        <v>6</v>
      </c>
      <c r="H379" s="14" t="s">
        <v>1734</v>
      </c>
      <c r="I379" s="144">
        <v>42048</v>
      </c>
      <c r="J379" s="144">
        <v>42101</v>
      </c>
      <c r="K379" s="144">
        <v>42115</v>
      </c>
      <c r="L379" s="15">
        <f t="shared" si="18"/>
        <v>14</v>
      </c>
      <c r="M379" s="14" t="s">
        <v>13</v>
      </c>
      <c r="N379" s="14" t="s">
        <v>2479</v>
      </c>
      <c r="O379" s="18">
        <f t="shared" si="16"/>
        <v>2015</v>
      </c>
      <c r="P379" s="13">
        <f t="shared" si="17"/>
        <v>4</v>
      </c>
    </row>
    <row r="380" spans="1:16">
      <c r="A380" s="14" t="s">
        <v>2641</v>
      </c>
      <c r="B380" s="14" t="s">
        <v>15</v>
      </c>
      <c r="C380" s="14" t="s">
        <v>695</v>
      </c>
      <c r="D38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80" s="14" t="s">
        <v>1634</v>
      </c>
      <c r="F380" s="14" t="s">
        <v>6</v>
      </c>
      <c r="H380" s="14" t="s">
        <v>1734</v>
      </c>
      <c r="I380" s="144">
        <v>42048</v>
      </c>
      <c r="J380" s="144">
        <v>42101</v>
      </c>
      <c r="K380" s="144">
        <v>42101</v>
      </c>
      <c r="L380" s="15">
        <f t="shared" si="18"/>
        <v>0</v>
      </c>
      <c r="M380" s="14" t="s">
        <v>50</v>
      </c>
      <c r="N380" s="14" t="s">
        <v>2465</v>
      </c>
      <c r="O380" s="18">
        <f t="shared" si="16"/>
        <v>2015</v>
      </c>
      <c r="P380" s="13">
        <f t="shared" si="17"/>
        <v>4</v>
      </c>
    </row>
    <row r="381" spans="1:16">
      <c r="A381" s="14" t="s">
        <v>2639</v>
      </c>
      <c r="B381" s="14" t="s">
        <v>830</v>
      </c>
      <c r="D38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381" s="14" t="s">
        <v>1634</v>
      </c>
      <c r="F381" s="14" t="s">
        <v>2640</v>
      </c>
      <c r="G381" s="145"/>
      <c r="H381" s="14" t="s">
        <v>636</v>
      </c>
      <c r="I381" s="145">
        <v>42082</v>
      </c>
      <c r="J381" s="145">
        <v>42101</v>
      </c>
      <c r="K381" s="144">
        <v>42163</v>
      </c>
      <c r="L381" s="15">
        <f t="shared" si="18"/>
        <v>62</v>
      </c>
      <c r="M381" s="14" t="s">
        <v>2512</v>
      </c>
      <c r="O381" s="18">
        <f t="shared" si="16"/>
        <v>2015</v>
      </c>
      <c r="P381" s="13">
        <f t="shared" si="17"/>
        <v>4</v>
      </c>
    </row>
    <row r="382" spans="1:16">
      <c r="A382" s="14" t="s">
        <v>2638</v>
      </c>
      <c r="B382" s="14" t="s">
        <v>1151</v>
      </c>
      <c r="C382" s="14" t="s">
        <v>718</v>
      </c>
      <c r="D382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382" s="14" t="s">
        <v>1634</v>
      </c>
      <c r="F382" s="14" t="s">
        <v>2473</v>
      </c>
      <c r="H382" s="14" t="s">
        <v>636</v>
      </c>
      <c r="I382" s="144">
        <v>42087</v>
      </c>
      <c r="J382" s="144">
        <v>42095</v>
      </c>
      <c r="K382" s="144">
        <v>42125</v>
      </c>
      <c r="L382" s="15">
        <f t="shared" si="18"/>
        <v>30</v>
      </c>
      <c r="M382" s="14" t="s">
        <v>275</v>
      </c>
      <c r="O382" s="18">
        <f t="shared" si="16"/>
        <v>2015</v>
      </c>
      <c r="P382" s="13">
        <f t="shared" si="17"/>
        <v>4</v>
      </c>
    </row>
    <row r="383" spans="1:16">
      <c r="A383" s="14" t="s">
        <v>2637</v>
      </c>
      <c r="B383" s="14" t="s">
        <v>26</v>
      </c>
      <c r="C383" s="14" t="s">
        <v>966</v>
      </c>
      <c r="D38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83" s="14" t="s">
        <v>1634</v>
      </c>
      <c r="F383" s="14" t="s">
        <v>111</v>
      </c>
      <c r="H383" s="14" t="s">
        <v>2034</v>
      </c>
      <c r="I383" s="144">
        <v>42072</v>
      </c>
      <c r="J383" s="144">
        <v>42095</v>
      </c>
      <c r="K383" s="144">
        <v>42095</v>
      </c>
      <c r="L383" s="15">
        <f t="shared" si="18"/>
        <v>0</v>
      </c>
      <c r="M383" s="14" t="s">
        <v>50</v>
      </c>
      <c r="N383" s="14" t="s">
        <v>2465</v>
      </c>
      <c r="O383" s="18">
        <f t="shared" si="16"/>
        <v>2015</v>
      </c>
      <c r="P383" s="13">
        <f t="shared" si="17"/>
        <v>4</v>
      </c>
    </row>
    <row r="384" spans="1:16">
      <c r="A384" s="14" t="s">
        <v>2636</v>
      </c>
      <c r="B384" s="14" t="s">
        <v>26</v>
      </c>
      <c r="C384" s="14" t="s">
        <v>966</v>
      </c>
      <c r="D38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84" s="14" t="s">
        <v>1634</v>
      </c>
      <c r="F384" s="14" t="s">
        <v>119</v>
      </c>
      <c r="H384" s="14" t="s">
        <v>1734</v>
      </c>
      <c r="I384" s="144">
        <v>42072</v>
      </c>
      <c r="J384" s="144">
        <v>42095</v>
      </c>
      <c r="K384" s="144">
        <v>42123</v>
      </c>
      <c r="L384" s="15">
        <f t="shared" si="18"/>
        <v>28</v>
      </c>
      <c r="M384" s="14" t="s">
        <v>41</v>
      </c>
      <c r="N384" s="14" t="s">
        <v>482</v>
      </c>
      <c r="O384" s="18">
        <f t="shared" si="16"/>
        <v>2015</v>
      </c>
      <c r="P384" s="13">
        <f t="shared" si="17"/>
        <v>4</v>
      </c>
    </row>
    <row r="385" spans="1:16">
      <c r="A385" s="14" t="s">
        <v>2635</v>
      </c>
      <c r="B385" s="14" t="s">
        <v>1151</v>
      </c>
      <c r="C385" s="14" t="s">
        <v>718</v>
      </c>
      <c r="D385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385" s="14" t="s">
        <v>1634</v>
      </c>
      <c r="F385" t="s">
        <v>1914</v>
      </c>
      <c r="H385" s="14" t="s">
        <v>1638</v>
      </c>
      <c r="I385" s="144">
        <v>42087</v>
      </c>
      <c r="J385" s="144">
        <v>42095</v>
      </c>
      <c r="K385" s="144">
        <v>42125</v>
      </c>
      <c r="L385" s="15">
        <f t="shared" si="18"/>
        <v>30</v>
      </c>
      <c r="M385" s="14" t="s">
        <v>275</v>
      </c>
      <c r="O385" s="18">
        <f t="shared" si="16"/>
        <v>2015</v>
      </c>
      <c r="P385" s="13">
        <f t="shared" si="17"/>
        <v>4</v>
      </c>
    </row>
    <row r="386" spans="1:16">
      <c r="A386" s="14" t="s">
        <v>2634</v>
      </c>
      <c r="B386" s="14" t="s">
        <v>37</v>
      </c>
      <c r="D38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86" s="14" t="s">
        <v>1634</v>
      </c>
      <c r="F386" s="14" t="s">
        <v>6</v>
      </c>
      <c r="H386" s="14" t="s">
        <v>1734</v>
      </c>
      <c r="I386" s="144">
        <v>42086</v>
      </c>
      <c r="J386" s="144">
        <v>42094</v>
      </c>
      <c r="K386" s="144">
        <v>42097</v>
      </c>
      <c r="L386" s="15">
        <f t="shared" si="18"/>
        <v>3</v>
      </c>
      <c r="M386" s="14" t="s">
        <v>717</v>
      </c>
      <c r="O386" s="18">
        <f t="shared" ref="O386:O449" si="19">YEAR(J386)</f>
        <v>2015</v>
      </c>
      <c r="P386" s="13">
        <f t="shared" ref="P386:P449" si="20">MONTH(J386)</f>
        <v>3</v>
      </c>
    </row>
    <row r="387" spans="1:16">
      <c r="A387" s="14" t="s">
        <v>2633</v>
      </c>
      <c r="B387" s="14" t="s">
        <v>37</v>
      </c>
      <c r="D38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87" s="14" t="s">
        <v>1634</v>
      </c>
      <c r="F387" s="14" t="s">
        <v>6</v>
      </c>
      <c r="H387" s="14" t="s">
        <v>1734</v>
      </c>
      <c r="I387" s="144">
        <v>42081</v>
      </c>
      <c r="J387" s="144">
        <v>42089</v>
      </c>
      <c r="K387" s="144">
        <v>42089</v>
      </c>
      <c r="L387" s="15">
        <f t="shared" si="18"/>
        <v>0</v>
      </c>
      <c r="M387" s="14" t="s">
        <v>50</v>
      </c>
      <c r="N387" s="14" t="s">
        <v>2465</v>
      </c>
      <c r="O387" s="18">
        <f t="shared" si="19"/>
        <v>2015</v>
      </c>
      <c r="P387" s="13">
        <f t="shared" si="20"/>
        <v>3</v>
      </c>
    </row>
    <row r="388" spans="1:16">
      <c r="A388" s="14" t="s">
        <v>2632</v>
      </c>
      <c r="B388" s="14" t="s">
        <v>37</v>
      </c>
      <c r="D38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88" s="14" t="s">
        <v>1634</v>
      </c>
      <c r="F388" s="14" t="s">
        <v>6</v>
      </c>
      <c r="G388" s="140"/>
      <c r="H388" s="14" t="s">
        <v>1734</v>
      </c>
      <c r="I388" s="145">
        <v>42083</v>
      </c>
      <c r="J388" s="145">
        <v>42089</v>
      </c>
      <c r="K388" s="144">
        <v>42089</v>
      </c>
      <c r="L388" s="15">
        <f t="shared" si="18"/>
        <v>0</v>
      </c>
      <c r="M388" s="14" t="s">
        <v>13</v>
      </c>
      <c r="N388" s="14" t="s">
        <v>2522</v>
      </c>
      <c r="O388" s="18">
        <f t="shared" si="19"/>
        <v>2015</v>
      </c>
      <c r="P388" s="13">
        <f t="shared" si="20"/>
        <v>3</v>
      </c>
    </row>
    <row r="389" spans="1:16">
      <c r="A389" s="14" t="s">
        <v>2076</v>
      </c>
      <c r="B389" s="14" t="s">
        <v>832</v>
      </c>
      <c r="C389" s="14" t="s">
        <v>718</v>
      </c>
      <c r="D38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389" s="14" t="s">
        <v>1634</v>
      </c>
      <c r="F389" s="14" t="s">
        <v>2057</v>
      </c>
      <c r="H389" s="14" t="s">
        <v>2056</v>
      </c>
      <c r="I389" s="144">
        <v>42069</v>
      </c>
      <c r="J389" s="144">
        <v>42089</v>
      </c>
      <c r="K389" s="144">
        <v>42089</v>
      </c>
      <c r="L389" s="15">
        <f t="shared" si="18"/>
        <v>0</v>
      </c>
      <c r="M389" s="14" t="s">
        <v>13</v>
      </c>
      <c r="N389" s="14" t="s">
        <v>715</v>
      </c>
      <c r="O389" s="18">
        <f t="shared" si="19"/>
        <v>2015</v>
      </c>
      <c r="P389" s="13">
        <f t="shared" si="20"/>
        <v>3</v>
      </c>
    </row>
    <row r="390" spans="1:16">
      <c r="A390" s="14" t="s">
        <v>2631</v>
      </c>
      <c r="B390" s="14" t="s">
        <v>26</v>
      </c>
      <c r="C390" s="14" t="s">
        <v>966</v>
      </c>
      <c r="D39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90" s="14" t="s">
        <v>1634</v>
      </c>
      <c r="F390" s="14" t="s">
        <v>6</v>
      </c>
      <c r="H390" s="14" t="s">
        <v>1734</v>
      </c>
      <c r="I390" s="144">
        <v>42072</v>
      </c>
      <c r="J390" s="144">
        <v>42088</v>
      </c>
      <c r="K390" s="144">
        <v>42088</v>
      </c>
      <c r="L390" s="15">
        <f t="shared" si="18"/>
        <v>0</v>
      </c>
      <c r="M390" s="14" t="s">
        <v>50</v>
      </c>
      <c r="N390" s="14" t="s">
        <v>2465</v>
      </c>
      <c r="O390" s="18">
        <f t="shared" si="19"/>
        <v>2015</v>
      </c>
      <c r="P390" s="13">
        <f t="shared" si="20"/>
        <v>3</v>
      </c>
    </row>
    <row r="391" spans="1:16">
      <c r="A391" s="14" t="s">
        <v>2630</v>
      </c>
      <c r="B391" s="14" t="s">
        <v>26</v>
      </c>
      <c r="C391" s="14" t="s">
        <v>966</v>
      </c>
      <c r="D39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91" s="14" t="s">
        <v>1634</v>
      </c>
      <c r="F391" s="14" t="s">
        <v>111</v>
      </c>
      <c r="H391" s="14" t="s">
        <v>2034</v>
      </c>
      <c r="I391" s="144">
        <v>42072</v>
      </c>
      <c r="J391" s="144">
        <v>42088</v>
      </c>
      <c r="K391" s="144">
        <v>42088</v>
      </c>
      <c r="L391" s="15">
        <f t="shared" si="18"/>
        <v>0</v>
      </c>
      <c r="M391" s="14" t="s">
        <v>13</v>
      </c>
      <c r="N391" s="14" t="s">
        <v>2608</v>
      </c>
      <c r="O391" s="18">
        <f t="shared" si="19"/>
        <v>2015</v>
      </c>
      <c r="P391" s="13">
        <f t="shared" si="20"/>
        <v>3</v>
      </c>
    </row>
    <row r="392" spans="1:16">
      <c r="A392" s="14" t="s">
        <v>2628</v>
      </c>
      <c r="B392" s="14" t="s">
        <v>15</v>
      </c>
      <c r="C392" s="14" t="s">
        <v>835</v>
      </c>
      <c r="D39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92" s="14" t="s">
        <v>835</v>
      </c>
      <c r="F392" s="14" t="s">
        <v>2629</v>
      </c>
      <c r="G392" s="140"/>
      <c r="H392" s="14" t="s">
        <v>835</v>
      </c>
      <c r="I392" s="145">
        <v>42066</v>
      </c>
      <c r="J392" s="145">
        <v>42082</v>
      </c>
      <c r="K392" s="144">
        <v>42082</v>
      </c>
      <c r="L392" s="15">
        <f t="shared" si="18"/>
        <v>0</v>
      </c>
      <c r="M392" s="14" t="s">
        <v>13</v>
      </c>
      <c r="N392" s="14" t="s">
        <v>2479</v>
      </c>
      <c r="O392" s="18">
        <f t="shared" si="19"/>
        <v>2015</v>
      </c>
      <c r="P392" s="13">
        <f t="shared" si="20"/>
        <v>3</v>
      </c>
    </row>
    <row r="393" spans="1:16">
      <c r="A393" s="14" t="s">
        <v>2627</v>
      </c>
      <c r="B393" s="14" t="s">
        <v>15</v>
      </c>
      <c r="C393" s="14" t="s">
        <v>62</v>
      </c>
      <c r="D39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93" s="14" t="s">
        <v>1634</v>
      </c>
      <c r="F393" s="14" t="s">
        <v>119</v>
      </c>
      <c r="H393" s="14" t="s">
        <v>1734</v>
      </c>
      <c r="I393" s="144">
        <v>42068</v>
      </c>
      <c r="J393" s="144">
        <v>42082</v>
      </c>
      <c r="K393" s="144">
        <v>42113</v>
      </c>
      <c r="L393" s="15">
        <f t="shared" si="18"/>
        <v>31</v>
      </c>
      <c r="M393" s="14" t="s">
        <v>41</v>
      </c>
      <c r="N393" s="14" t="s">
        <v>2512</v>
      </c>
      <c r="O393" s="18">
        <f t="shared" si="19"/>
        <v>2015</v>
      </c>
      <c r="P393" s="13">
        <f t="shared" si="20"/>
        <v>3</v>
      </c>
    </row>
    <row r="394" spans="1:16">
      <c r="A394" s="14" t="s">
        <v>2626</v>
      </c>
      <c r="B394" s="14" t="s">
        <v>15</v>
      </c>
      <c r="C394" s="14" t="s">
        <v>62</v>
      </c>
      <c r="D39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394" s="14" t="s">
        <v>1634</v>
      </c>
      <c r="F394" s="14" t="s">
        <v>119</v>
      </c>
      <c r="H394" s="14" t="s">
        <v>1734</v>
      </c>
      <c r="I394" s="144">
        <v>42068</v>
      </c>
      <c r="J394" s="144">
        <v>42082</v>
      </c>
      <c r="K394" s="144">
        <v>42088</v>
      </c>
      <c r="L394" s="15">
        <f t="shared" si="18"/>
        <v>6</v>
      </c>
      <c r="M394" s="14" t="s">
        <v>717</v>
      </c>
      <c r="O394" s="18">
        <f t="shared" si="19"/>
        <v>2015</v>
      </c>
      <c r="P394" s="13">
        <f t="shared" si="20"/>
        <v>3</v>
      </c>
    </row>
    <row r="395" spans="1:16">
      <c r="A395" s="14" t="s">
        <v>2625</v>
      </c>
      <c r="B395" s="14" t="s">
        <v>832</v>
      </c>
      <c r="C395" s="14" t="s">
        <v>718</v>
      </c>
      <c r="D39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395" s="14" t="s">
        <v>1634</v>
      </c>
      <c r="F395" s="14" t="s">
        <v>2057</v>
      </c>
      <c r="H395" s="14" t="s">
        <v>2056</v>
      </c>
      <c r="I395" s="144">
        <v>42069</v>
      </c>
      <c r="J395" s="144">
        <v>42082</v>
      </c>
      <c r="K395" s="144">
        <v>42082</v>
      </c>
      <c r="L395" s="15">
        <f t="shared" si="18"/>
        <v>0</v>
      </c>
      <c r="M395" s="14" t="s">
        <v>13</v>
      </c>
      <c r="N395" s="14" t="s">
        <v>2608</v>
      </c>
      <c r="O395" s="18">
        <f t="shared" si="19"/>
        <v>2015</v>
      </c>
      <c r="P395" s="13">
        <f t="shared" si="20"/>
        <v>3</v>
      </c>
    </row>
    <row r="396" spans="1:16">
      <c r="A396" s="14" t="s">
        <v>2624</v>
      </c>
      <c r="B396" s="14" t="s">
        <v>832</v>
      </c>
      <c r="C396" s="14" t="s">
        <v>718</v>
      </c>
      <c r="D39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396" s="14" t="s">
        <v>1634</v>
      </c>
      <c r="F396" s="14" t="s">
        <v>2057</v>
      </c>
      <c r="H396" s="14" t="s">
        <v>2056</v>
      </c>
      <c r="I396" s="144">
        <v>42069</v>
      </c>
      <c r="J396" s="144">
        <v>42082</v>
      </c>
      <c r="K396" s="144">
        <v>42082</v>
      </c>
      <c r="L396" s="15">
        <f t="shared" si="18"/>
        <v>0</v>
      </c>
      <c r="M396" s="14" t="s">
        <v>50</v>
      </c>
      <c r="N396" s="14" t="s">
        <v>2465</v>
      </c>
      <c r="O396" s="18">
        <f t="shared" si="19"/>
        <v>2015</v>
      </c>
      <c r="P396" s="13">
        <f t="shared" si="20"/>
        <v>3</v>
      </c>
    </row>
    <row r="397" spans="1:16">
      <c r="A397" s="14" t="s">
        <v>2623</v>
      </c>
      <c r="B397" s="14" t="s">
        <v>832</v>
      </c>
      <c r="C397" s="14" t="s">
        <v>718</v>
      </c>
      <c r="D39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397" s="14" t="s">
        <v>1634</v>
      </c>
      <c r="F397" s="14" t="s">
        <v>43</v>
      </c>
      <c r="H397" s="14" t="s">
        <v>1734</v>
      </c>
      <c r="I397" s="144">
        <v>42069</v>
      </c>
      <c r="J397" s="144">
        <v>42082</v>
      </c>
      <c r="K397" s="144">
        <v>42082</v>
      </c>
      <c r="L397" s="15">
        <f t="shared" si="18"/>
        <v>0</v>
      </c>
      <c r="M397" s="14" t="s">
        <v>13</v>
      </c>
      <c r="N397" s="14" t="s">
        <v>2522</v>
      </c>
      <c r="O397" s="18">
        <f t="shared" si="19"/>
        <v>2015</v>
      </c>
      <c r="P397" s="13">
        <f t="shared" si="20"/>
        <v>3</v>
      </c>
    </row>
    <row r="398" spans="1:16">
      <c r="A398" s="14" t="s">
        <v>2622</v>
      </c>
      <c r="B398" s="14" t="s">
        <v>1151</v>
      </c>
      <c r="C398" s="14" t="s">
        <v>833</v>
      </c>
      <c r="D398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398" s="14" t="s">
        <v>1634</v>
      </c>
      <c r="F398" s="14" t="s">
        <v>2103</v>
      </c>
      <c r="H398" s="14" t="s">
        <v>2056</v>
      </c>
      <c r="I398" s="144">
        <v>42062</v>
      </c>
      <c r="J398" s="144">
        <v>42079</v>
      </c>
      <c r="K398" s="144">
        <v>42079</v>
      </c>
      <c r="L398" s="15">
        <f t="shared" si="18"/>
        <v>0</v>
      </c>
      <c r="M398" s="14" t="s">
        <v>13</v>
      </c>
      <c r="N398" s="14" t="s">
        <v>2463</v>
      </c>
      <c r="O398" s="18">
        <f t="shared" si="19"/>
        <v>2015</v>
      </c>
      <c r="P398" s="13">
        <f t="shared" si="20"/>
        <v>3</v>
      </c>
    </row>
    <row r="399" spans="1:16">
      <c r="A399" s="14" t="s">
        <v>2621</v>
      </c>
      <c r="B399" s="14" t="s">
        <v>1151</v>
      </c>
      <c r="C399" s="14" t="s">
        <v>833</v>
      </c>
      <c r="D399" s="14" t="b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0</v>
      </c>
      <c r="E399" s="14" t="s">
        <v>1634</v>
      </c>
      <c r="F399" s="14" t="s">
        <v>2514</v>
      </c>
      <c r="H399" s="14" t="s">
        <v>1638</v>
      </c>
      <c r="I399" s="144">
        <v>42062</v>
      </c>
      <c r="J399" s="144">
        <v>42079</v>
      </c>
      <c r="K399" s="144">
        <v>42125</v>
      </c>
      <c r="L399" s="15">
        <f t="shared" si="18"/>
        <v>46</v>
      </c>
      <c r="M399" s="14" t="s">
        <v>275</v>
      </c>
      <c r="O399" s="18">
        <f t="shared" si="19"/>
        <v>2015</v>
      </c>
      <c r="P399" s="13">
        <f t="shared" si="20"/>
        <v>3</v>
      </c>
    </row>
    <row r="400" spans="1:16">
      <c r="A400" s="14" t="s">
        <v>2460</v>
      </c>
      <c r="B400" s="14" t="s">
        <v>26</v>
      </c>
      <c r="C400" s="14" t="s">
        <v>1922</v>
      </c>
      <c r="D40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00" s="14" t="s">
        <v>1922</v>
      </c>
      <c r="F400" s="14" t="s">
        <v>685</v>
      </c>
      <c r="H400" s="14" t="s">
        <v>636</v>
      </c>
      <c r="I400" s="144">
        <v>42065</v>
      </c>
      <c r="J400" s="144">
        <v>42074</v>
      </c>
      <c r="K400" s="144">
        <v>42083</v>
      </c>
      <c r="L400" s="15">
        <f t="shared" si="18"/>
        <v>9</v>
      </c>
      <c r="M400" s="14" t="s">
        <v>94</v>
      </c>
      <c r="O400" s="18">
        <f t="shared" si="19"/>
        <v>2015</v>
      </c>
      <c r="P400" s="13">
        <f t="shared" si="20"/>
        <v>3</v>
      </c>
    </row>
    <row r="401" spans="1:16">
      <c r="A401" s="14" t="s">
        <v>2155</v>
      </c>
      <c r="B401" s="14" t="s">
        <v>26</v>
      </c>
      <c r="C401" s="14" t="s">
        <v>1922</v>
      </c>
      <c r="D40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01" s="14" t="s">
        <v>1922</v>
      </c>
      <c r="F401" s="14" t="s">
        <v>685</v>
      </c>
      <c r="H401" s="14" t="s">
        <v>636</v>
      </c>
      <c r="I401" s="144">
        <v>42065</v>
      </c>
      <c r="J401" s="144">
        <v>42074</v>
      </c>
      <c r="K401" s="144">
        <v>42080</v>
      </c>
      <c r="L401" s="15">
        <f t="shared" si="18"/>
        <v>6</v>
      </c>
      <c r="M401" s="14" t="s">
        <v>717</v>
      </c>
      <c r="O401" s="18">
        <f t="shared" si="19"/>
        <v>2015</v>
      </c>
      <c r="P401" s="13">
        <f t="shared" si="20"/>
        <v>3</v>
      </c>
    </row>
    <row r="402" spans="1:16">
      <c r="A402" s="14" t="s">
        <v>2620</v>
      </c>
      <c r="B402" s="14" t="s">
        <v>830</v>
      </c>
      <c r="D40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02" s="14" t="s">
        <v>1634</v>
      </c>
      <c r="F402" s="14" t="s">
        <v>6</v>
      </c>
      <c r="H402" s="14" t="s">
        <v>1734</v>
      </c>
      <c r="I402" s="144">
        <v>42052</v>
      </c>
      <c r="J402" s="144">
        <v>42068</v>
      </c>
      <c r="K402" s="144">
        <v>42068</v>
      </c>
      <c r="L402" s="15">
        <f t="shared" si="18"/>
        <v>0</v>
      </c>
      <c r="M402" s="14" t="s">
        <v>717</v>
      </c>
      <c r="O402" s="18">
        <f t="shared" si="19"/>
        <v>2015</v>
      </c>
      <c r="P402" s="13">
        <f t="shared" si="20"/>
        <v>3</v>
      </c>
    </row>
    <row r="403" spans="1:16">
      <c r="A403" s="14" t="s">
        <v>2619</v>
      </c>
      <c r="B403" s="14" t="s">
        <v>832</v>
      </c>
      <c r="C403" s="14" t="s">
        <v>833</v>
      </c>
      <c r="D40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03" s="14" t="s">
        <v>1634</v>
      </c>
      <c r="F403" s="14" t="s">
        <v>2028</v>
      </c>
      <c r="H403" s="14" t="s">
        <v>1950</v>
      </c>
      <c r="I403" s="144">
        <v>42060</v>
      </c>
      <c r="J403" s="144">
        <v>42068</v>
      </c>
      <c r="K403" s="144">
        <v>42261</v>
      </c>
      <c r="L403" s="15">
        <f t="shared" si="18"/>
        <v>193</v>
      </c>
      <c r="M403" s="14" t="s">
        <v>94</v>
      </c>
      <c r="O403" s="18">
        <f t="shared" si="19"/>
        <v>2015</v>
      </c>
      <c r="P403" s="13">
        <f t="shared" si="20"/>
        <v>3</v>
      </c>
    </row>
    <row r="404" spans="1:16">
      <c r="A404" s="14" t="s">
        <v>2618</v>
      </c>
      <c r="B404" s="14" t="s">
        <v>37</v>
      </c>
      <c r="D40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04" s="14" t="s">
        <v>1634</v>
      </c>
      <c r="F404" s="14" t="s">
        <v>6</v>
      </c>
      <c r="H404" s="14" t="s">
        <v>1734</v>
      </c>
      <c r="I404" s="144">
        <v>42052</v>
      </c>
      <c r="J404" s="144">
        <v>42066</v>
      </c>
      <c r="K404" s="144">
        <v>42066</v>
      </c>
      <c r="L404" s="15">
        <f t="shared" si="18"/>
        <v>0</v>
      </c>
      <c r="M404" s="14" t="s">
        <v>50</v>
      </c>
      <c r="N404" s="14" t="s">
        <v>2465</v>
      </c>
      <c r="O404" s="18">
        <f t="shared" si="19"/>
        <v>2015</v>
      </c>
      <c r="P404" s="13">
        <f t="shared" si="20"/>
        <v>3</v>
      </c>
    </row>
    <row r="405" spans="1:16">
      <c r="A405" s="14" t="s">
        <v>2617</v>
      </c>
      <c r="B405" s="14" t="s">
        <v>15</v>
      </c>
      <c r="C405" s="14" t="s">
        <v>695</v>
      </c>
      <c r="D40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05" s="14" t="s">
        <v>1634</v>
      </c>
      <c r="F405" s="14" t="s">
        <v>6</v>
      </c>
      <c r="H405" s="14" t="s">
        <v>1734</v>
      </c>
      <c r="I405" s="144">
        <v>42048</v>
      </c>
      <c r="J405" s="144">
        <v>42066</v>
      </c>
      <c r="K405" s="144">
        <v>42066</v>
      </c>
      <c r="L405" s="15">
        <f t="shared" si="18"/>
        <v>0</v>
      </c>
      <c r="M405" s="14" t="s">
        <v>50</v>
      </c>
      <c r="N405" s="14" t="s">
        <v>2465</v>
      </c>
      <c r="O405" s="18">
        <f t="shared" si="19"/>
        <v>2015</v>
      </c>
      <c r="P405" s="13">
        <f t="shared" si="20"/>
        <v>3</v>
      </c>
    </row>
    <row r="406" spans="1:16">
      <c r="A406" s="14" t="s">
        <v>2616</v>
      </c>
      <c r="B406" s="14" t="s">
        <v>993</v>
      </c>
      <c r="D40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06" s="14" t="s">
        <v>1634</v>
      </c>
      <c r="F406" s="14" t="s">
        <v>1884</v>
      </c>
      <c r="H406" s="14" t="s">
        <v>1633</v>
      </c>
      <c r="I406" s="144">
        <v>42052</v>
      </c>
      <c r="J406" s="144">
        <v>42060</v>
      </c>
      <c r="K406" s="144">
        <v>42125</v>
      </c>
      <c r="L406" s="15">
        <f t="shared" si="18"/>
        <v>65</v>
      </c>
      <c r="M406" s="14" t="s">
        <v>717</v>
      </c>
      <c r="O406" s="18">
        <f t="shared" si="19"/>
        <v>2015</v>
      </c>
      <c r="P406" s="13">
        <f t="shared" si="20"/>
        <v>2</v>
      </c>
    </row>
    <row r="407" spans="1:16">
      <c r="A407" s="14" t="s">
        <v>2614</v>
      </c>
      <c r="B407" s="14" t="s">
        <v>15</v>
      </c>
      <c r="C407" s="14" t="s">
        <v>835</v>
      </c>
      <c r="D40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07" s="14" t="s">
        <v>835</v>
      </c>
      <c r="F407" s="14" t="s">
        <v>2615</v>
      </c>
      <c r="H407" s="14" t="s">
        <v>835</v>
      </c>
      <c r="I407" s="144"/>
      <c r="J407" s="144">
        <v>42059</v>
      </c>
      <c r="K407" s="144">
        <v>42059</v>
      </c>
      <c r="L407" s="15">
        <f t="shared" si="18"/>
        <v>0</v>
      </c>
      <c r="M407" s="14" t="s">
        <v>13</v>
      </c>
      <c r="N407" s="14" t="s">
        <v>2463</v>
      </c>
      <c r="O407" s="18">
        <f t="shared" si="19"/>
        <v>2015</v>
      </c>
      <c r="P407" s="13">
        <f t="shared" si="20"/>
        <v>2</v>
      </c>
    </row>
    <row r="408" spans="1:16">
      <c r="A408" s="14" t="s">
        <v>2613</v>
      </c>
      <c r="B408" s="14" t="s">
        <v>26</v>
      </c>
      <c r="C408" s="14" t="s">
        <v>966</v>
      </c>
      <c r="D40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08" s="14" t="s">
        <v>1634</v>
      </c>
      <c r="F408" s="14" t="s">
        <v>119</v>
      </c>
      <c r="H408" s="14" t="s">
        <v>1734</v>
      </c>
      <c r="I408" s="144">
        <v>42333</v>
      </c>
      <c r="J408" s="144">
        <v>42052</v>
      </c>
      <c r="K408" s="144">
        <v>42052</v>
      </c>
      <c r="L408" s="15">
        <f t="shared" ref="L408:L471" si="21">K408-J408</f>
        <v>0</v>
      </c>
      <c r="M408" s="14" t="s">
        <v>50</v>
      </c>
      <c r="N408" s="14" t="s">
        <v>2465</v>
      </c>
      <c r="O408" s="18">
        <f t="shared" si="19"/>
        <v>2015</v>
      </c>
      <c r="P408" s="13">
        <f t="shared" si="20"/>
        <v>2</v>
      </c>
    </row>
    <row r="409" spans="1:16">
      <c r="A409" s="14" t="s">
        <v>2612</v>
      </c>
      <c r="B409" s="14" t="s">
        <v>993</v>
      </c>
      <c r="D40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09" s="14" t="s">
        <v>1634</v>
      </c>
      <c r="F409" t="s">
        <v>1914</v>
      </c>
      <c r="H409" s="14" t="s">
        <v>1638</v>
      </c>
      <c r="I409" s="144">
        <v>42350</v>
      </c>
      <c r="J409" s="144">
        <v>42052</v>
      </c>
      <c r="K409" s="144">
        <v>42052</v>
      </c>
      <c r="L409" s="15">
        <f t="shared" si="21"/>
        <v>0</v>
      </c>
      <c r="M409" s="14" t="s">
        <v>717</v>
      </c>
      <c r="N409" s="14" t="s">
        <v>717</v>
      </c>
      <c r="O409" s="18">
        <f t="shared" si="19"/>
        <v>2015</v>
      </c>
      <c r="P409" s="13">
        <f t="shared" si="20"/>
        <v>2</v>
      </c>
    </row>
    <row r="410" spans="1:16">
      <c r="A410" s="14" t="s">
        <v>2611</v>
      </c>
      <c r="B410" s="14" t="s">
        <v>821</v>
      </c>
      <c r="C410" s="14" t="s">
        <v>833</v>
      </c>
      <c r="D41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10" s="14" t="s">
        <v>812</v>
      </c>
      <c r="F410" s="14" t="s">
        <v>2052</v>
      </c>
      <c r="H410" s="14" t="s">
        <v>812</v>
      </c>
      <c r="I410" s="144">
        <v>42033</v>
      </c>
      <c r="J410" s="144">
        <v>42039</v>
      </c>
      <c r="K410" s="144">
        <v>42052</v>
      </c>
      <c r="L410" s="15">
        <f t="shared" si="21"/>
        <v>13</v>
      </c>
      <c r="M410" s="14" t="s">
        <v>50</v>
      </c>
      <c r="N410" s="14" t="s">
        <v>2465</v>
      </c>
      <c r="O410" s="18">
        <f t="shared" si="19"/>
        <v>2015</v>
      </c>
      <c r="P410" s="13">
        <f t="shared" si="20"/>
        <v>2</v>
      </c>
    </row>
    <row r="411" spans="1:16">
      <c r="A411" s="14" t="s">
        <v>2480</v>
      </c>
      <c r="B411" s="14" t="s">
        <v>15</v>
      </c>
      <c r="C411" s="14" t="s">
        <v>695</v>
      </c>
      <c r="D41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11" s="14" t="s">
        <v>1634</v>
      </c>
      <c r="F411" s="14" t="s">
        <v>6</v>
      </c>
      <c r="G411" s="140"/>
      <c r="H411" s="14" t="s">
        <v>1734</v>
      </c>
      <c r="I411" s="145">
        <v>42016</v>
      </c>
      <c r="J411" s="145">
        <v>42031</v>
      </c>
      <c r="K411" s="144">
        <v>42031</v>
      </c>
      <c r="L411" s="15">
        <f t="shared" si="21"/>
        <v>0</v>
      </c>
      <c r="M411" s="14" t="s">
        <v>41</v>
      </c>
      <c r="N411" s="14" t="s">
        <v>46</v>
      </c>
      <c r="O411" s="18">
        <f t="shared" si="19"/>
        <v>2015</v>
      </c>
      <c r="P411" s="13">
        <f t="shared" si="20"/>
        <v>1</v>
      </c>
    </row>
    <row r="412" spans="1:16">
      <c r="A412" s="14" t="s">
        <v>2290</v>
      </c>
      <c r="B412" s="14" t="s">
        <v>15</v>
      </c>
      <c r="C412" s="14" t="s">
        <v>695</v>
      </c>
      <c r="D41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12" s="14" t="s">
        <v>1634</v>
      </c>
      <c r="F412" s="14" t="s">
        <v>6</v>
      </c>
      <c r="G412" s="140"/>
      <c r="H412" s="14" t="s">
        <v>1734</v>
      </c>
      <c r="I412" s="145">
        <v>42019</v>
      </c>
      <c r="J412" s="145">
        <v>42031</v>
      </c>
      <c r="K412" s="144">
        <v>42031</v>
      </c>
      <c r="L412" s="15">
        <f t="shared" si="21"/>
        <v>0</v>
      </c>
      <c r="M412" s="14" t="s">
        <v>50</v>
      </c>
      <c r="N412" s="14" t="s">
        <v>2465</v>
      </c>
      <c r="O412" s="18">
        <f t="shared" si="19"/>
        <v>2015</v>
      </c>
      <c r="P412" s="13">
        <f t="shared" si="20"/>
        <v>1</v>
      </c>
    </row>
    <row r="413" spans="1:16">
      <c r="A413" s="14" t="s">
        <v>2610</v>
      </c>
      <c r="B413" s="14" t="s">
        <v>15</v>
      </c>
      <c r="C413" s="14" t="s">
        <v>695</v>
      </c>
      <c r="D41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13" s="14" t="s">
        <v>1634</v>
      </c>
      <c r="F413" s="14" t="s">
        <v>111</v>
      </c>
      <c r="H413" s="14" t="s">
        <v>2034</v>
      </c>
      <c r="I413" s="144">
        <v>42019</v>
      </c>
      <c r="J413" s="144">
        <v>42031</v>
      </c>
      <c r="K413" s="144">
        <v>42031</v>
      </c>
      <c r="L413" s="15">
        <f t="shared" si="21"/>
        <v>0</v>
      </c>
      <c r="M413" s="14" t="s">
        <v>50</v>
      </c>
      <c r="N413" s="14" t="s">
        <v>2465</v>
      </c>
      <c r="O413" s="18">
        <f t="shared" si="19"/>
        <v>2015</v>
      </c>
      <c r="P413" s="13">
        <f t="shared" si="20"/>
        <v>1</v>
      </c>
    </row>
    <row r="414" spans="1:16">
      <c r="A414" s="14" t="s">
        <v>2609</v>
      </c>
      <c r="B414" s="14" t="s">
        <v>37</v>
      </c>
      <c r="D41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14" s="14" t="s">
        <v>1634</v>
      </c>
      <c r="F414" s="14" t="s">
        <v>6</v>
      </c>
      <c r="H414" s="14" t="s">
        <v>1734</v>
      </c>
      <c r="I414" s="144">
        <v>42019</v>
      </c>
      <c r="J414" s="144">
        <v>42026</v>
      </c>
      <c r="K414" s="144">
        <v>42026</v>
      </c>
      <c r="L414" s="15">
        <f t="shared" si="21"/>
        <v>0</v>
      </c>
      <c r="M414" s="14" t="s">
        <v>13</v>
      </c>
      <c r="N414" s="14" t="s">
        <v>2608</v>
      </c>
      <c r="O414" s="18">
        <f t="shared" si="19"/>
        <v>2015</v>
      </c>
      <c r="P414" s="13">
        <f t="shared" si="20"/>
        <v>1</v>
      </c>
    </row>
    <row r="415" spans="1:16">
      <c r="A415" s="14" t="s">
        <v>2607</v>
      </c>
      <c r="B415" s="14" t="s">
        <v>37</v>
      </c>
      <c r="D41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15" s="14" t="s">
        <v>1634</v>
      </c>
      <c r="F415" s="14" t="s">
        <v>6</v>
      </c>
      <c r="H415" s="14" t="s">
        <v>1734</v>
      </c>
      <c r="I415" s="144">
        <v>42018</v>
      </c>
      <c r="J415" s="144">
        <v>42026</v>
      </c>
      <c r="K415" s="144">
        <v>42031</v>
      </c>
      <c r="L415" s="15">
        <f t="shared" si="21"/>
        <v>5</v>
      </c>
      <c r="M415" s="14" t="s">
        <v>717</v>
      </c>
      <c r="O415" s="18">
        <f t="shared" si="19"/>
        <v>2015</v>
      </c>
      <c r="P415" s="13">
        <f t="shared" si="20"/>
        <v>1</v>
      </c>
    </row>
    <row r="416" spans="1:16">
      <c r="A416" s="14" t="s">
        <v>2606</v>
      </c>
      <c r="B416" s="14" t="s">
        <v>15</v>
      </c>
      <c r="C416" s="14" t="s">
        <v>695</v>
      </c>
      <c r="D41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16" s="14" t="s">
        <v>1634</v>
      </c>
      <c r="F416" s="14" t="s">
        <v>111</v>
      </c>
      <c r="H416" s="14" t="s">
        <v>2034</v>
      </c>
      <c r="I416" s="144">
        <v>42019</v>
      </c>
      <c r="J416" s="144">
        <v>42024</v>
      </c>
      <c r="K416" s="144">
        <v>42024</v>
      </c>
      <c r="L416" s="15">
        <f t="shared" si="21"/>
        <v>0</v>
      </c>
      <c r="M416" s="14" t="s">
        <v>41</v>
      </c>
      <c r="N416" s="14" t="s">
        <v>25</v>
      </c>
      <c r="O416" s="18">
        <f t="shared" si="19"/>
        <v>2015</v>
      </c>
      <c r="P416" s="13">
        <f t="shared" si="20"/>
        <v>1</v>
      </c>
    </row>
    <row r="417" spans="1:16">
      <c r="A417" s="14" t="s">
        <v>2605</v>
      </c>
      <c r="B417" s="14" t="s">
        <v>821</v>
      </c>
      <c r="C417" s="14" t="s">
        <v>946</v>
      </c>
      <c r="D41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17" s="14" t="s">
        <v>812</v>
      </c>
      <c r="F417" s="14" t="s">
        <v>2052</v>
      </c>
      <c r="H417" s="14" t="s">
        <v>812</v>
      </c>
      <c r="I417" s="144">
        <v>41946</v>
      </c>
      <c r="J417" s="144">
        <v>42019</v>
      </c>
      <c r="K417" s="144">
        <v>42033</v>
      </c>
      <c r="L417" s="15">
        <f t="shared" si="21"/>
        <v>14</v>
      </c>
      <c r="M417" s="14" t="s">
        <v>2587</v>
      </c>
      <c r="O417" s="18">
        <f t="shared" si="19"/>
        <v>2015</v>
      </c>
      <c r="P417" s="13">
        <f t="shared" si="20"/>
        <v>1</v>
      </c>
    </row>
    <row r="418" spans="1:16">
      <c r="A418" s="14" t="s">
        <v>2583</v>
      </c>
      <c r="B418" s="14" t="s">
        <v>821</v>
      </c>
      <c r="C418" s="14" t="s">
        <v>833</v>
      </c>
      <c r="D41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18" s="14" t="s">
        <v>812</v>
      </c>
      <c r="F418" s="14" t="s">
        <v>2052</v>
      </c>
      <c r="H418" s="14" t="s">
        <v>812</v>
      </c>
      <c r="I418" s="144">
        <v>42351</v>
      </c>
      <c r="J418" s="144">
        <v>42019</v>
      </c>
      <c r="K418" s="144">
        <v>42033</v>
      </c>
      <c r="L418" s="15">
        <f t="shared" si="21"/>
        <v>14</v>
      </c>
      <c r="M418" s="14" t="s">
        <v>2587</v>
      </c>
      <c r="O418" s="18">
        <f t="shared" si="19"/>
        <v>2015</v>
      </c>
      <c r="P418" s="13">
        <f t="shared" si="20"/>
        <v>1</v>
      </c>
    </row>
    <row r="419" spans="1:16">
      <c r="A419" s="14" t="s">
        <v>2604</v>
      </c>
      <c r="B419" s="14" t="s">
        <v>830</v>
      </c>
      <c r="D41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19" s="14" t="s">
        <v>1634</v>
      </c>
      <c r="F419" s="14" t="s">
        <v>1972</v>
      </c>
      <c r="H419" s="14" t="s">
        <v>636</v>
      </c>
      <c r="I419" s="144">
        <v>41999</v>
      </c>
      <c r="J419" s="144">
        <v>42019</v>
      </c>
      <c r="K419" s="144">
        <v>42019</v>
      </c>
      <c r="L419" s="15">
        <f t="shared" si="21"/>
        <v>0</v>
      </c>
      <c r="M419" s="14" t="s">
        <v>50</v>
      </c>
      <c r="N419" s="14" t="s">
        <v>2465</v>
      </c>
      <c r="O419" s="18">
        <f t="shared" si="19"/>
        <v>2015</v>
      </c>
      <c r="P419" s="13">
        <f t="shared" si="20"/>
        <v>1</v>
      </c>
    </row>
    <row r="420" spans="1:16">
      <c r="A420" s="14" t="s">
        <v>2603</v>
      </c>
      <c r="B420" s="14" t="s">
        <v>15</v>
      </c>
      <c r="C420" s="14" t="s">
        <v>695</v>
      </c>
      <c r="D42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0" s="14" t="s">
        <v>1634</v>
      </c>
      <c r="F420" s="14" t="s">
        <v>6</v>
      </c>
      <c r="H420" s="14" t="s">
        <v>1734</v>
      </c>
      <c r="I420" s="144">
        <v>41984</v>
      </c>
      <c r="J420" s="144">
        <v>41996</v>
      </c>
      <c r="K420" s="144">
        <v>42020</v>
      </c>
      <c r="L420" s="15">
        <f t="shared" si="21"/>
        <v>24</v>
      </c>
      <c r="M420" s="14" t="s">
        <v>41</v>
      </c>
      <c r="N420" s="14" t="s">
        <v>46</v>
      </c>
      <c r="O420" s="18">
        <f t="shared" si="19"/>
        <v>2014</v>
      </c>
      <c r="P420" s="13">
        <f t="shared" si="20"/>
        <v>12</v>
      </c>
    </row>
    <row r="421" spans="1:16">
      <c r="A421" s="14" t="s">
        <v>2602</v>
      </c>
      <c r="B421" s="14" t="s">
        <v>15</v>
      </c>
      <c r="C421" s="14" t="s">
        <v>695</v>
      </c>
      <c r="D42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1" s="14" t="s">
        <v>1634</v>
      </c>
      <c r="F421" s="14" t="s">
        <v>6</v>
      </c>
      <c r="H421" s="14" t="s">
        <v>1734</v>
      </c>
      <c r="I421" s="144">
        <v>41983</v>
      </c>
      <c r="J421" s="144">
        <v>41996</v>
      </c>
      <c r="K421" s="144">
        <v>41996</v>
      </c>
      <c r="L421" s="15">
        <f t="shared" si="21"/>
        <v>0</v>
      </c>
      <c r="M421" s="14" t="s">
        <v>94</v>
      </c>
      <c r="O421" s="18">
        <f t="shared" si="19"/>
        <v>2014</v>
      </c>
      <c r="P421" s="13">
        <f t="shared" si="20"/>
        <v>12</v>
      </c>
    </row>
    <row r="422" spans="1:16">
      <c r="A422" s="14" t="s">
        <v>2601</v>
      </c>
      <c r="B422" s="14" t="s">
        <v>15</v>
      </c>
      <c r="C422" s="14" t="s">
        <v>695</v>
      </c>
      <c r="D42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2" s="14" t="s">
        <v>1634</v>
      </c>
      <c r="F422" s="14" t="s">
        <v>6</v>
      </c>
      <c r="H422" s="14" t="s">
        <v>1734</v>
      </c>
      <c r="I422" s="144">
        <v>41981</v>
      </c>
      <c r="J422" s="144">
        <v>41996</v>
      </c>
      <c r="K422" s="144">
        <v>42016</v>
      </c>
      <c r="L422" s="15">
        <f t="shared" si="21"/>
        <v>20</v>
      </c>
      <c r="M422" s="14" t="s">
        <v>41</v>
      </c>
      <c r="N422" s="14" t="s">
        <v>46</v>
      </c>
      <c r="O422" s="18">
        <f t="shared" si="19"/>
        <v>2014</v>
      </c>
      <c r="P422" s="13">
        <f t="shared" si="20"/>
        <v>12</v>
      </c>
    </row>
    <row r="423" spans="1:16">
      <c r="A423" s="14" t="s">
        <v>2600</v>
      </c>
      <c r="B423" s="14" t="s">
        <v>15</v>
      </c>
      <c r="C423" s="14" t="s">
        <v>695</v>
      </c>
      <c r="D42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3" s="14" t="s">
        <v>1634</v>
      </c>
      <c r="F423" s="14" t="s">
        <v>6</v>
      </c>
      <c r="H423" s="14" t="s">
        <v>1734</v>
      </c>
      <c r="I423" s="144">
        <v>41984</v>
      </c>
      <c r="J423" s="144">
        <v>41996</v>
      </c>
      <c r="K423" s="144">
        <v>42005</v>
      </c>
      <c r="L423" s="15">
        <f t="shared" si="21"/>
        <v>9</v>
      </c>
      <c r="M423" s="14" t="s">
        <v>41</v>
      </c>
      <c r="N423" s="14" t="s">
        <v>46</v>
      </c>
      <c r="O423" s="18">
        <f t="shared" si="19"/>
        <v>2014</v>
      </c>
      <c r="P423" s="13">
        <f t="shared" si="20"/>
        <v>12</v>
      </c>
    </row>
    <row r="424" spans="1:16">
      <c r="A424" s="14" t="s">
        <v>2599</v>
      </c>
      <c r="B424" s="14" t="s">
        <v>26</v>
      </c>
      <c r="C424" s="14" t="s">
        <v>966</v>
      </c>
      <c r="D42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4" s="14" t="s">
        <v>1634</v>
      </c>
      <c r="F424" s="14" t="s">
        <v>542</v>
      </c>
      <c r="H424" s="14" t="s">
        <v>636</v>
      </c>
      <c r="I424" s="144">
        <v>41927</v>
      </c>
      <c r="J424" s="144">
        <v>41990</v>
      </c>
      <c r="K424" s="144">
        <v>41990</v>
      </c>
      <c r="L424" s="15">
        <f t="shared" si="21"/>
        <v>0</v>
      </c>
      <c r="M424" s="14" t="s">
        <v>94</v>
      </c>
      <c r="O424" s="18">
        <f t="shared" si="19"/>
        <v>2014</v>
      </c>
      <c r="P424" s="13">
        <f t="shared" si="20"/>
        <v>12</v>
      </c>
    </row>
    <row r="425" spans="1:16">
      <c r="A425" s="14" t="s">
        <v>2598</v>
      </c>
      <c r="B425" s="14" t="s">
        <v>26</v>
      </c>
      <c r="C425" s="14" t="s">
        <v>966</v>
      </c>
      <c r="D42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5" s="14" t="s">
        <v>1634</v>
      </c>
      <c r="F425" s="14" t="s">
        <v>6</v>
      </c>
      <c r="H425" s="14" t="s">
        <v>1734</v>
      </c>
      <c r="I425" s="144">
        <v>41927</v>
      </c>
      <c r="J425" s="144">
        <v>41990</v>
      </c>
      <c r="K425" s="144">
        <v>42011</v>
      </c>
      <c r="L425" s="15">
        <f t="shared" si="21"/>
        <v>21</v>
      </c>
      <c r="M425" s="14" t="s">
        <v>41</v>
      </c>
      <c r="N425" s="14" t="s">
        <v>2512</v>
      </c>
      <c r="O425" s="18">
        <f t="shared" si="19"/>
        <v>2014</v>
      </c>
      <c r="P425" s="13">
        <f t="shared" si="20"/>
        <v>12</v>
      </c>
    </row>
    <row r="426" spans="1:16">
      <c r="A426" s="14" t="s">
        <v>2477</v>
      </c>
      <c r="B426" s="14" t="s">
        <v>15</v>
      </c>
      <c r="C426" s="14" t="s">
        <v>695</v>
      </c>
      <c r="D42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6" s="14" t="s">
        <v>1634</v>
      </c>
      <c r="F426" s="14" t="s">
        <v>6</v>
      </c>
      <c r="G426" s="140"/>
      <c r="H426" s="14" t="s">
        <v>1734</v>
      </c>
      <c r="I426" s="145">
        <v>41984</v>
      </c>
      <c r="J426" s="145">
        <v>41990</v>
      </c>
      <c r="K426" s="144">
        <v>42059</v>
      </c>
      <c r="L426" s="15">
        <f t="shared" si="21"/>
        <v>69</v>
      </c>
      <c r="M426" s="14" t="s">
        <v>50</v>
      </c>
      <c r="O426" s="18">
        <f t="shared" si="19"/>
        <v>2014</v>
      </c>
      <c r="P426" s="13">
        <f t="shared" si="20"/>
        <v>12</v>
      </c>
    </row>
    <row r="427" spans="1:16">
      <c r="A427" s="14" t="s">
        <v>2597</v>
      </c>
      <c r="B427" s="14" t="s">
        <v>15</v>
      </c>
      <c r="C427" s="14" t="s">
        <v>695</v>
      </c>
      <c r="D42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7" s="14" t="s">
        <v>1634</v>
      </c>
      <c r="F427" s="14" t="s">
        <v>6</v>
      </c>
      <c r="H427" s="14" t="s">
        <v>1734</v>
      </c>
      <c r="I427" s="144">
        <v>41984</v>
      </c>
      <c r="J427" s="144">
        <v>41990</v>
      </c>
      <c r="K427" s="144">
        <v>41990</v>
      </c>
      <c r="L427" s="15">
        <f t="shared" si="21"/>
        <v>0</v>
      </c>
      <c r="M427" s="14" t="s">
        <v>41</v>
      </c>
      <c r="O427" s="18">
        <f t="shared" si="19"/>
        <v>2014</v>
      </c>
      <c r="P427" s="13">
        <f t="shared" si="20"/>
        <v>12</v>
      </c>
    </row>
    <row r="428" spans="1:16">
      <c r="A428" s="14" t="s">
        <v>2596</v>
      </c>
      <c r="B428" s="14" t="s">
        <v>26</v>
      </c>
      <c r="C428" s="14" t="s">
        <v>966</v>
      </c>
      <c r="D42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8" s="14" t="s">
        <v>1634</v>
      </c>
      <c r="F428" s="14" t="s">
        <v>291</v>
      </c>
      <c r="H428" s="14" t="s">
        <v>1633</v>
      </c>
      <c r="I428" s="144">
        <v>41927</v>
      </c>
      <c r="J428" s="144">
        <v>41990</v>
      </c>
      <c r="K428" s="144">
        <v>41990</v>
      </c>
      <c r="L428" s="15">
        <f t="shared" si="21"/>
        <v>0</v>
      </c>
      <c r="M428" s="14" t="s">
        <v>50</v>
      </c>
      <c r="O428" s="18">
        <f t="shared" si="19"/>
        <v>2014</v>
      </c>
      <c r="P428" s="13">
        <f t="shared" si="20"/>
        <v>12</v>
      </c>
    </row>
    <row r="429" spans="1:16">
      <c r="A429" s="14" t="s">
        <v>2595</v>
      </c>
      <c r="B429" s="14" t="s">
        <v>15</v>
      </c>
      <c r="C429" s="14" t="s">
        <v>835</v>
      </c>
      <c r="D42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29" s="14" t="s">
        <v>835</v>
      </c>
      <c r="F429" s="14" t="s">
        <v>2594</v>
      </c>
      <c r="H429" s="14" t="s">
        <v>835</v>
      </c>
      <c r="I429" s="144">
        <v>41968</v>
      </c>
      <c r="J429" s="144">
        <v>41989</v>
      </c>
      <c r="K429" s="144">
        <v>42018</v>
      </c>
      <c r="L429" s="15">
        <f t="shared" si="21"/>
        <v>29</v>
      </c>
      <c r="M429" s="14" t="s">
        <v>94</v>
      </c>
      <c r="O429" s="18">
        <f t="shared" si="19"/>
        <v>2014</v>
      </c>
      <c r="P429" s="13">
        <f t="shared" si="20"/>
        <v>12</v>
      </c>
    </row>
    <row r="430" spans="1:16">
      <c r="A430" s="14" t="s">
        <v>2593</v>
      </c>
      <c r="B430" s="14" t="s">
        <v>15</v>
      </c>
      <c r="C430" s="14" t="s">
        <v>835</v>
      </c>
      <c r="D43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30" s="14" t="s">
        <v>835</v>
      </c>
      <c r="F430" s="14" t="s">
        <v>2594</v>
      </c>
      <c r="H430" s="14" t="s">
        <v>835</v>
      </c>
      <c r="I430" s="144">
        <v>41968</v>
      </c>
      <c r="J430" s="144">
        <v>41989</v>
      </c>
      <c r="K430" s="144">
        <v>41989</v>
      </c>
      <c r="L430" s="15">
        <f t="shared" si="21"/>
        <v>0</v>
      </c>
      <c r="M430" s="14" t="s">
        <v>717</v>
      </c>
      <c r="O430" s="18">
        <f t="shared" si="19"/>
        <v>2014</v>
      </c>
      <c r="P430" s="13">
        <f t="shared" si="20"/>
        <v>12</v>
      </c>
    </row>
    <row r="431" spans="1:16">
      <c r="A431" s="14" t="s">
        <v>2592</v>
      </c>
      <c r="B431" s="14" t="s">
        <v>15</v>
      </c>
      <c r="C431" s="14" t="s">
        <v>835</v>
      </c>
      <c r="D43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31" s="14" t="s">
        <v>835</v>
      </c>
      <c r="F431" s="14" t="s">
        <v>2528</v>
      </c>
      <c r="G431" s="140"/>
      <c r="H431" s="14" t="s">
        <v>835</v>
      </c>
      <c r="I431" s="145">
        <v>41968</v>
      </c>
      <c r="J431" s="145">
        <v>41989</v>
      </c>
      <c r="K431" s="144">
        <v>41989</v>
      </c>
      <c r="L431" s="15">
        <f t="shared" si="21"/>
        <v>0</v>
      </c>
      <c r="M431" s="14" t="s">
        <v>13</v>
      </c>
      <c r="O431" s="18">
        <f t="shared" si="19"/>
        <v>2014</v>
      </c>
      <c r="P431" s="13">
        <f t="shared" si="20"/>
        <v>12</v>
      </c>
    </row>
    <row r="432" spans="1:16">
      <c r="A432" s="14" t="s">
        <v>2590</v>
      </c>
      <c r="B432" s="14" t="s">
        <v>830</v>
      </c>
      <c r="D43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32" s="14" t="s">
        <v>1634</v>
      </c>
      <c r="F432" s="14" t="s">
        <v>2591</v>
      </c>
      <c r="H432" s="14" t="s">
        <v>1638</v>
      </c>
      <c r="I432" s="144">
        <v>41957</v>
      </c>
      <c r="J432" s="144">
        <v>41984</v>
      </c>
      <c r="K432" s="144">
        <v>41984</v>
      </c>
      <c r="L432" s="15">
        <f t="shared" si="21"/>
        <v>0</v>
      </c>
      <c r="M432" s="14" t="s">
        <v>717</v>
      </c>
      <c r="O432" s="18">
        <f t="shared" si="19"/>
        <v>2014</v>
      </c>
      <c r="P432" s="13">
        <f t="shared" si="20"/>
        <v>12</v>
      </c>
    </row>
    <row r="433" spans="1:16">
      <c r="A433" s="14" t="s">
        <v>2031</v>
      </c>
      <c r="B433" s="14" t="s">
        <v>26</v>
      </c>
      <c r="C433" s="14" t="s">
        <v>1922</v>
      </c>
      <c r="D43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33" s="14" t="s">
        <v>1922</v>
      </c>
      <c r="F433" s="14" t="s">
        <v>685</v>
      </c>
      <c r="H433" s="14" t="s">
        <v>636</v>
      </c>
      <c r="I433" s="144">
        <v>41968</v>
      </c>
      <c r="J433" s="144">
        <v>41983</v>
      </c>
      <c r="K433" s="144">
        <v>41983</v>
      </c>
      <c r="L433" s="15">
        <f t="shared" si="21"/>
        <v>0</v>
      </c>
      <c r="M433" s="14" t="s">
        <v>717</v>
      </c>
      <c r="O433" s="18">
        <f t="shared" si="19"/>
        <v>2014</v>
      </c>
      <c r="P433" s="13">
        <f t="shared" si="20"/>
        <v>12</v>
      </c>
    </row>
    <row r="434" spans="1:16">
      <c r="A434" s="14" t="s">
        <v>2589</v>
      </c>
      <c r="B434" s="14" t="s">
        <v>26</v>
      </c>
      <c r="C434" s="14" t="s">
        <v>966</v>
      </c>
      <c r="D43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34" s="14" t="s">
        <v>1634</v>
      </c>
      <c r="F434" s="14" t="s">
        <v>6</v>
      </c>
      <c r="H434" s="14" t="s">
        <v>1734</v>
      </c>
      <c r="I434" s="144">
        <v>41927</v>
      </c>
      <c r="J434" s="144">
        <v>41983</v>
      </c>
      <c r="K434" s="144">
        <v>42024</v>
      </c>
      <c r="L434" s="15">
        <f t="shared" si="21"/>
        <v>41</v>
      </c>
      <c r="M434" s="14" t="s">
        <v>717</v>
      </c>
      <c r="O434" s="18">
        <f t="shared" si="19"/>
        <v>2014</v>
      </c>
      <c r="P434" s="13">
        <f t="shared" si="20"/>
        <v>12</v>
      </c>
    </row>
    <row r="435" spans="1:16">
      <c r="A435" s="14" t="s">
        <v>2588</v>
      </c>
      <c r="B435" s="14" t="s">
        <v>832</v>
      </c>
      <c r="C435" s="14" t="s">
        <v>833</v>
      </c>
      <c r="D43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35" s="14" t="s">
        <v>1634</v>
      </c>
      <c r="F435" s="14" t="s">
        <v>914</v>
      </c>
      <c r="H435" s="14" t="s">
        <v>1638</v>
      </c>
      <c r="I435" s="144">
        <v>41935</v>
      </c>
      <c r="J435" s="144">
        <v>41977</v>
      </c>
      <c r="K435" s="144">
        <v>42074</v>
      </c>
      <c r="L435" s="15">
        <f t="shared" si="21"/>
        <v>97</v>
      </c>
      <c r="M435" s="14" t="s">
        <v>2587</v>
      </c>
      <c r="O435" s="18">
        <f t="shared" si="19"/>
        <v>2014</v>
      </c>
      <c r="P435" s="13">
        <f t="shared" si="20"/>
        <v>12</v>
      </c>
    </row>
    <row r="436" spans="1:16">
      <c r="A436" s="14" t="s">
        <v>2586</v>
      </c>
      <c r="B436" s="14" t="s">
        <v>37</v>
      </c>
      <c r="D43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36" s="14" t="s">
        <v>1634</v>
      </c>
      <c r="F436" s="14" t="s">
        <v>6</v>
      </c>
      <c r="H436" s="14" t="s">
        <v>1734</v>
      </c>
      <c r="I436" s="144">
        <v>41941</v>
      </c>
      <c r="J436" s="144">
        <v>41956</v>
      </c>
      <c r="K436" s="144">
        <v>41956</v>
      </c>
      <c r="L436" s="15">
        <f t="shared" si="21"/>
        <v>0</v>
      </c>
      <c r="M436" s="14" t="s">
        <v>50</v>
      </c>
      <c r="O436" s="18">
        <f t="shared" si="19"/>
        <v>2014</v>
      </c>
      <c r="P436" s="13">
        <f t="shared" si="20"/>
        <v>11</v>
      </c>
    </row>
    <row r="437" spans="1:16">
      <c r="A437" s="14" t="s">
        <v>2585</v>
      </c>
      <c r="B437" s="14" t="s">
        <v>37</v>
      </c>
      <c r="D43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37" s="14" t="s">
        <v>1634</v>
      </c>
      <c r="F437" s="14" t="s">
        <v>6</v>
      </c>
      <c r="H437" s="14" t="s">
        <v>1734</v>
      </c>
      <c r="I437" s="144">
        <v>41941</v>
      </c>
      <c r="J437" s="144">
        <v>41956</v>
      </c>
      <c r="K437" s="144">
        <v>42017</v>
      </c>
      <c r="L437" s="15">
        <f t="shared" si="21"/>
        <v>61</v>
      </c>
      <c r="M437" s="14" t="s">
        <v>41</v>
      </c>
      <c r="O437" s="18">
        <f t="shared" si="19"/>
        <v>2014</v>
      </c>
      <c r="P437" s="13">
        <f t="shared" si="20"/>
        <v>11</v>
      </c>
    </row>
    <row r="438" spans="1:16">
      <c r="A438" s="14" t="s">
        <v>2584</v>
      </c>
      <c r="B438" s="14" t="s">
        <v>37</v>
      </c>
      <c r="D43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38" s="14" t="s">
        <v>1634</v>
      </c>
      <c r="F438" s="14" t="s">
        <v>6</v>
      </c>
      <c r="H438" s="14" t="s">
        <v>1734</v>
      </c>
      <c r="I438" s="144">
        <v>41941</v>
      </c>
      <c r="J438" s="144">
        <v>41956</v>
      </c>
      <c r="K438" s="144">
        <v>42013</v>
      </c>
      <c r="L438" s="15">
        <f t="shared" si="21"/>
        <v>57</v>
      </c>
      <c r="M438" s="14" t="s">
        <v>94</v>
      </c>
      <c r="O438" s="18">
        <f t="shared" si="19"/>
        <v>2014</v>
      </c>
      <c r="P438" s="13">
        <f t="shared" si="20"/>
        <v>11</v>
      </c>
    </row>
    <row r="439" spans="1:16">
      <c r="A439" s="14" t="s">
        <v>2583</v>
      </c>
      <c r="B439" s="14" t="s">
        <v>821</v>
      </c>
      <c r="C439" s="14" t="s">
        <v>946</v>
      </c>
      <c r="D43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39" s="14" t="s">
        <v>812</v>
      </c>
      <c r="F439" s="14" t="s">
        <v>2052</v>
      </c>
      <c r="H439" s="14" t="s">
        <v>812</v>
      </c>
      <c r="I439" s="144">
        <v>41941</v>
      </c>
      <c r="J439" s="144">
        <v>41955</v>
      </c>
      <c r="K439" s="144">
        <v>41955</v>
      </c>
      <c r="L439" s="15">
        <f t="shared" si="21"/>
        <v>0</v>
      </c>
      <c r="M439" s="14" t="s">
        <v>13</v>
      </c>
      <c r="O439" s="18">
        <f t="shared" si="19"/>
        <v>2014</v>
      </c>
      <c r="P439" s="13">
        <f t="shared" si="20"/>
        <v>11</v>
      </c>
    </row>
    <row r="440" spans="1:16">
      <c r="A440" s="14" t="s">
        <v>2582</v>
      </c>
      <c r="B440" s="14" t="s">
        <v>832</v>
      </c>
      <c r="C440" s="14" t="s">
        <v>833</v>
      </c>
      <c r="D44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40" s="14" t="s">
        <v>1634</v>
      </c>
      <c r="F440" s="14" t="s">
        <v>1984</v>
      </c>
      <c r="H440" s="14" t="s">
        <v>636</v>
      </c>
      <c r="I440" s="144">
        <v>41935</v>
      </c>
      <c r="J440" s="144">
        <v>41953</v>
      </c>
      <c r="K440" s="144">
        <v>41953</v>
      </c>
      <c r="L440" s="15">
        <f t="shared" si="21"/>
        <v>0</v>
      </c>
      <c r="M440" s="14" t="s">
        <v>41</v>
      </c>
      <c r="O440" s="18">
        <f t="shared" si="19"/>
        <v>2014</v>
      </c>
      <c r="P440" s="13">
        <f t="shared" si="20"/>
        <v>11</v>
      </c>
    </row>
    <row r="441" spans="1:16">
      <c r="A441" s="14" t="s">
        <v>2581</v>
      </c>
      <c r="B441" s="14" t="s">
        <v>832</v>
      </c>
      <c r="C441" s="14" t="s">
        <v>718</v>
      </c>
      <c r="D44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41" s="14" t="s">
        <v>1634</v>
      </c>
      <c r="F441" s="14" t="s">
        <v>651</v>
      </c>
      <c r="H441" s="14" t="s">
        <v>636</v>
      </c>
      <c r="I441" s="144">
        <v>41935</v>
      </c>
      <c r="J441" s="144">
        <v>41949</v>
      </c>
      <c r="K441" s="144">
        <v>42074</v>
      </c>
      <c r="L441" s="15">
        <f t="shared" si="21"/>
        <v>125</v>
      </c>
      <c r="M441" s="14" t="s">
        <v>94</v>
      </c>
      <c r="O441" s="18">
        <f t="shared" si="19"/>
        <v>2014</v>
      </c>
      <c r="P441" s="13">
        <f t="shared" si="20"/>
        <v>11</v>
      </c>
    </row>
    <row r="442" spans="1:16">
      <c r="A442" s="14" t="s">
        <v>2580</v>
      </c>
      <c r="B442" s="14" t="s">
        <v>832</v>
      </c>
      <c r="C442" s="14" t="s">
        <v>833</v>
      </c>
      <c r="D44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42" s="14" t="s">
        <v>1634</v>
      </c>
      <c r="F442" s="14" t="s">
        <v>2536</v>
      </c>
      <c r="H442" s="14" t="s">
        <v>636</v>
      </c>
      <c r="I442" s="144">
        <v>41935</v>
      </c>
      <c r="J442" s="144">
        <v>41949</v>
      </c>
      <c r="K442" s="144">
        <v>41949</v>
      </c>
      <c r="L442" s="15">
        <f t="shared" si="21"/>
        <v>0</v>
      </c>
      <c r="M442" s="14" t="s">
        <v>13</v>
      </c>
      <c r="O442" s="18">
        <f t="shared" si="19"/>
        <v>2014</v>
      </c>
      <c r="P442" s="13">
        <f t="shared" si="20"/>
        <v>11</v>
      </c>
    </row>
    <row r="443" spans="1:16">
      <c r="A443" s="14" t="s">
        <v>2579</v>
      </c>
      <c r="B443" s="14" t="s">
        <v>832</v>
      </c>
      <c r="C443" s="14" t="s">
        <v>833</v>
      </c>
      <c r="D44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43" s="14" t="s">
        <v>1634</v>
      </c>
      <c r="F443" s="14" t="s">
        <v>2028</v>
      </c>
      <c r="H443" s="14" t="s">
        <v>1950</v>
      </c>
      <c r="I443" s="144">
        <v>41935</v>
      </c>
      <c r="J443" s="144">
        <v>41949</v>
      </c>
      <c r="K443" s="144">
        <v>41949</v>
      </c>
      <c r="L443" s="15">
        <f t="shared" si="21"/>
        <v>0</v>
      </c>
      <c r="M443" s="14" t="s">
        <v>13</v>
      </c>
      <c r="O443" s="18">
        <f t="shared" si="19"/>
        <v>2014</v>
      </c>
      <c r="P443" s="13">
        <f t="shared" si="20"/>
        <v>11</v>
      </c>
    </row>
    <row r="444" spans="1:16">
      <c r="A444" s="14" t="s">
        <v>2578</v>
      </c>
      <c r="B444" s="14" t="s">
        <v>26</v>
      </c>
      <c r="C444" s="14" t="s">
        <v>1922</v>
      </c>
      <c r="D44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44" s="14" t="s">
        <v>1922</v>
      </c>
      <c r="F444" s="14" t="s">
        <v>685</v>
      </c>
      <c r="H444" s="14" t="s">
        <v>636</v>
      </c>
      <c r="I444" s="144">
        <v>41929</v>
      </c>
      <c r="J444" s="144">
        <v>41948</v>
      </c>
      <c r="K444" s="144">
        <v>41964</v>
      </c>
      <c r="L444" s="15">
        <f t="shared" si="21"/>
        <v>16</v>
      </c>
      <c r="M444" s="14" t="s">
        <v>41</v>
      </c>
      <c r="N444" s="14" t="s">
        <v>2512</v>
      </c>
      <c r="O444" s="18">
        <f t="shared" si="19"/>
        <v>2014</v>
      </c>
      <c r="P444" s="13">
        <f t="shared" si="20"/>
        <v>11</v>
      </c>
    </row>
    <row r="445" spans="1:16">
      <c r="A445" s="14" t="s">
        <v>2577</v>
      </c>
      <c r="B445" s="14" t="s">
        <v>15</v>
      </c>
      <c r="C445" s="14" t="s">
        <v>695</v>
      </c>
      <c r="D44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45" s="14" t="s">
        <v>1634</v>
      </c>
      <c r="F445" s="14" t="s">
        <v>6</v>
      </c>
      <c r="H445" s="14" t="s">
        <v>1734</v>
      </c>
      <c r="I445" s="144">
        <v>41909</v>
      </c>
      <c r="J445" s="144">
        <v>41948</v>
      </c>
      <c r="K445" s="144">
        <v>41948</v>
      </c>
      <c r="L445" s="15">
        <f t="shared" si="21"/>
        <v>0</v>
      </c>
      <c r="M445" s="14" t="s">
        <v>13</v>
      </c>
      <c r="O445" s="18">
        <f t="shared" si="19"/>
        <v>2014</v>
      </c>
      <c r="P445" s="13">
        <f t="shared" si="20"/>
        <v>11</v>
      </c>
    </row>
    <row r="446" spans="1:16">
      <c r="A446" s="14" t="s">
        <v>2576</v>
      </c>
      <c r="B446" s="14" t="s">
        <v>15</v>
      </c>
      <c r="C446" s="14" t="s">
        <v>695</v>
      </c>
      <c r="D44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46" s="14" t="s">
        <v>1634</v>
      </c>
      <c r="F446" s="14" t="s">
        <v>6</v>
      </c>
      <c r="H446" s="14" t="s">
        <v>1734</v>
      </c>
      <c r="I446" s="144">
        <v>41939</v>
      </c>
      <c r="J446" s="144">
        <v>41948</v>
      </c>
      <c r="K446" s="144">
        <v>41948</v>
      </c>
      <c r="L446" s="15">
        <f t="shared" si="21"/>
        <v>0</v>
      </c>
      <c r="M446" s="14" t="s">
        <v>13</v>
      </c>
      <c r="O446" s="18">
        <f t="shared" si="19"/>
        <v>2014</v>
      </c>
      <c r="P446" s="13">
        <f t="shared" si="20"/>
        <v>11</v>
      </c>
    </row>
    <row r="447" spans="1:16">
      <c r="A447" s="14" t="s">
        <v>2575</v>
      </c>
      <c r="B447" s="14" t="s">
        <v>15</v>
      </c>
      <c r="C447" s="14" t="s">
        <v>695</v>
      </c>
      <c r="D44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47" s="14" t="s">
        <v>1634</v>
      </c>
      <c r="F447" s="14" t="s">
        <v>6</v>
      </c>
      <c r="H447" s="14" t="s">
        <v>1734</v>
      </c>
      <c r="I447" s="144">
        <v>41933</v>
      </c>
      <c r="J447" s="144">
        <v>41948</v>
      </c>
      <c r="K447" s="144">
        <v>41948</v>
      </c>
      <c r="L447" s="15">
        <f t="shared" si="21"/>
        <v>0</v>
      </c>
      <c r="M447" s="14" t="s">
        <v>13</v>
      </c>
      <c r="O447" s="18">
        <f t="shared" si="19"/>
        <v>2014</v>
      </c>
      <c r="P447" s="13">
        <f t="shared" si="20"/>
        <v>11</v>
      </c>
    </row>
    <row r="448" spans="1:16">
      <c r="A448" s="14" t="s">
        <v>2574</v>
      </c>
      <c r="B448" s="14" t="s">
        <v>15</v>
      </c>
      <c r="C448" s="14" t="s">
        <v>695</v>
      </c>
      <c r="D44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48" s="14" t="s">
        <v>1634</v>
      </c>
      <c r="F448" s="14" t="s">
        <v>6</v>
      </c>
      <c r="H448" s="14" t="s">
        <v>1734</v>
      </c>
      <c r="I448" s="144">
        <v>41936</v>
      </c>
      <c r="J448" s="144">
        <v>41948</v>
      </c>
      <c r="K448" s="144">
        <v>41948</v>
      </c>
      <c r="L448" s="15">
        <f t="shared" si="21"/>
        <v>0</v>
      </c>
      <c r="M448" s="14" t="s">
        <v>13</v>
      </c>
      <c r="O448" s="18">
        <f t="shared" si="19"/>
        <v>2014</v>
      </c>
      <c r="P448" s="13">
        <f t="shared" si="20"/>
        <v>11</v>
      </c>
    </row>
    <row r="449" spans="1:16">
      <c r="A449" s="14" t="s">
        <v>2573</v>
      </c>
      <c r="B449" s="14" t="s">
        <v>15</v>
      </c>
      <c r="C449" s="14" t="s">
        <v>695</v>
      </c>
      <c r="D44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49" s="14" t="s">
        <v>1634</v>
      </c>
      <c r="F449" s="14" t="s">
        <v>6</v>
      </c>
      <c r="G449" s="140"/>
      <c r="H449" s="14" t="s">
        <v>1734</v>
      </c>
      <c r="I449" s="145">
        <v>41936</v>
      </c>
      <c r="J449" s="145">
        <v>41948</v>
      </c>
      <c r="K449" s="144">
        <v>41956</v>
      </c>
      <c r="L449" s="15">
        <f t="shared" si="21"/>
        <v>8</v>
      </c>
      <c r="M449" s="14" t="s">
        <v>94</v>
      </c>
      <c r="O449" s="18">
        <f t="shared" si="19"/>
        <v>2014</v>
      </c>
      <c r="P449" s="13">
        <f t="shared" si="20"/>
        <v>11</v>
      </c>
    </row>
    <row r="450" spans="1:16">
      <c r="A450" s="14" t="s">
        <v>2572</v>
      </c>
      <c r="B450" s="14" t="s">
        <v>15</v>
      </c>
      <c r="C450" s="14" t="s">
        <v>695</v>
      </c>
      <c r="D45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0" s="14" t="s">
        <v>1634</v>
      </c>
      <c r="F450" s="14" t="s">
        <v>6</v>
      </c>
      <c r="H450" s="14" t="s">
        <v>1734</v>
      </c>
      <c r="I450" s="144">
        <v>41935</v>
      </c>
      <c r="J450" s="144">
        <v>41947</v>
      </c>
      <c r="K450" s="144">
        <v>41947</v>
      </c>
      <c r="L450" s="15">
        <f t="shared" si="21"/>
        <v>0</v>
      </c>
      <c r="M450" s="14" t="s">
        <v>50</v>
      </c>
      <c r="O450" s="18">
        <f t="shared" ref="O450:O513" si="22">YEAR(J450)</f>
        <v>2014</v>
      </c>
      <c r="P450" s="13">
        <f t="shared" ref="P450:P513" si="23">MONTH(J450)</f>
        <v>11</v>
      </c>
    </row>
    <row r="451" spans="1:16">
      <c r="A451" s="14" t="s">
        <v>2571</v>
      </c>
      <c r="B451" s="14" t="s">
        <v>15</v>
      </c>
      <c r="C451" s="14" t="s">
        <v>695</v>
      </c>
      <c r="D45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1" s="14" t="s">
        <v>1634</v>
      </c>
      <c r="F451" s="14" t="s">
        <v>6</v>
      </c>
      <c r="H451" s="14" t="s">
        <v>1734</v>
      </c>
      <c r="I451" s="144">
        <v>41934</v>
      </c>
      <c r="J451" s="144">
        <v>41947</v>
      </c>
      <c r="K451" s="144">
        <v>41948</v>
      </c>
      <c r="L451" s="15">
        <f t="shared" si="21"/>
        <v>1</v>
      </c>
      <c r="M451" s="14" t="s">
        <v>13</v>
      </c>
      <c r="O451" s="18">
        <f t="shared" si="22"/>
        <v>2014</v>
      </c>
      <c r="P451" s="13">
        <f t="shared" si="23"/>
        <v>11</v>
      </c>
    </row>
    <row r="452" spans="1:16">
      <c r="A452" s="14" t="s">
        <v>2570</v>
      </c>
      <c r="B452" s="14" t="s">
        <v>15</v>
      </c>
      <c r="C452" s="14" t="s">
        <v>695</v>
      </c>
      <c r="D45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2" s="14" t="s">
        <v>1634</v>
      </c>
      <c r="F452" s="14" t="s">
        <v>6</v>
      </c>
      <c r="H452" s="14" t="s">
        <v>1734</v>
      </c>
      <c r="I452" s="144">
        <v>41934</v>
      </c>
      <c r="J452" s="144">
        <v>41947</v>
      </c>
      <c r="K452" s="144">
        <v>41947</v>
      </c>
      <c r="L452" s="15">
        <f t="shared" si="21"/>
        <v>0</v>
      </c>
      <c r="M452" s="14" t="s">
        <v>13</v>
      </c>
      <c r="O452" s="18">
        <f t="shared" si="22"/>
        <v>2014</v>
      </c>
      <c r="P452" s="13">
        <f t="shared" si="23"/>
        <v>11</v>
      </c>
    </row>
    <row r="453" spans="1:16">
      <c r="A453" s="14" t="s">
        <v>2569</v>
      </c>
      <c r="B453" s="14" t="s">
        <v>15</v>
      </c>
      <c r="C453" s="14" t="s">
        <v>695</v>
      </c>
      <c r="D45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3" s="14" t="s">
        <v>1634</v>
      </c>
      <c r="F453" s="14" t="s">
        <v>6</v>
      </c>
      <c r="H453" s="14" t="s">
        <v>1734</v>
      </c>
      <c r="I453" s="144">
        <v>41934</v>
      </c>
      <c r="J453" s="144">
        <v>41947</v>
      </c>
      <c r="K453" s="144">
        <v>41947</v>
      </c>
      <c r="L453" s="15">
        <f t="shared" si="21"/>
        <v>0</v>
      </c>
      <c r="M453" s="14" t="s">
        <v>717</v>
      </c>
      <c r="O453" s="18">
        <f t="shared" si="22"/>
        <v>2014</v>
      </c>
      <c r="P453" s="13">
        <f t="shared" si="23"/>
        <v>11</v>
      </c>
    </row>
    <row r="454" spans="1:16">
      <c r="A454" s="14" t="s">
        <v>2568</v>
      </c>
      <c r="B454" s="14" t="s">
        <v>15</v>
      </c>
      <c r="C454" s="14" t="s">
        <v>62</v>
      </c>
      <c r="D45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4" s="14" t="s">
        <v>1634</v>
      </c>
      <c r="F454" s="14" t="s">
        <v>6</v>
      </c>
      <c r="H454" s="14" t="s">
        <v>1734</v>
      </c>
      <c r="I454" s="144">
        <v>41899</v>
      </c>
      <c r="J454" s="144">
        <v>41940</v>
      </c>
      <c r="K454" s="144">
        <v>41940</v>
      </c>
      <c r="L454" s="15">
        <f t="shared" si="21"/>
        <v>0</v>
      </c>
      <c r="M454" s="14" t="s">
        <v>50</v>
      </c>
      <c r="O454" s="18">
        <f t="shared" si="22"/>
        <v>2014</v>
      </c>
      <c r="P454" s="13">
        <f t="shared" si="23"/>
        <v>10</v>
      </c>
    </row>
    <row r="455" spans="1:16">
      <c r="A455" s="14" t="s">
        <v>2567</v>
      </c>
      <c r="B455" s="14" t="s">
        <v>15</v>
      </c>
      <c r="C455" s="14" t="s">
        <v>695</v>
      </c>
      <c r="D45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5" s="14" t="s">
        <v>1634</v>
      </c>
      <c r="F455" s="14" t="s">
        <v>6</v>
      </c>
      <c r="G455" s="140"/>
      <c r="H455" s="14" t="s">
        <v>1734</v>
      </c>
      <c r="I455" s="145">
        <v>41911</v>
      </c>
      <c r="J455" s="145">
        <v>41940</v>
      </c>
      <c r="K455" s="144">
        <v>41940</v>
      </c>
      <c r="L455" s="15">
        <f t="shared" si="21"/>
        <v>0</v>
      </c>
      <c r="M455" s="14" t="s">
        <v>41</v>
      </c>
      <c r="O455" s="18">
        <f t="shared" si="22"/>
        <v>2014</v>
      </c>
      <c r="P455" s="13">
        <f t="shared" si="23"/>
        <v>10</v>
      </c>
    </row>
    <row r="456" spans="1:16">
      <c r="A456" s="14" t="s">
        <v>2566</v>
      </c>
      <c r="B456" s="14" t="s">
        <v>15</v>
      </c>
      <c r="C456" s="14" t="s">
        <v>62</v>
      </c>
      <c r="D45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6" s="14" t="s">
        <v>1634</v>
      </c>
      <c r="F456" s="14" t="s">
        <v>2205</v>
      </c>
      <c r="H456" s="14" t="s">
        <v>2097</v>
      </c>
      <c r="I456" s="144">
        <v>41899</v>
      </c>
      <c r="J456" s="144">
        <v>41940</v>
      </c>
      <c r="K456" s="144">
        <v>42060</v>
      </c>
      <c r="L456" s="15">
        <f t="shared" si="21"/>
        <v>120</v>
      </c>
      <c r="M456" s="14" t="s">
        <v>50</v>
      </c>
      <c r="O456" s="18">
        <f t="shared" si="22"/>
        <v>2014</v>
      </c>
      <c r="P456" s="13">
        <f t="shared" si="23"/>
        <v>10</v>
      </c>
    </row>
    <row r="457" spans="1:16">
      <c r="A457" s="14" t="s">
        <v>2517</v>
      </c>
      <c r="B457" s="14" t="s">
        <v>15</v>
      </c>
      <c r="C457" s="14" t="s">
        <v>62</v>
      </c>
      <c r="D45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7" s="14" t="s">
        <v>1634</v>
      </c>
      <c r="F457" s="14" t="s">
        <v>2552</v>
      </c>
      <c r="H457" s="14" t="s">
        <v>2078</v>
      </c>
      <c r="I457" s="144">
        <v>41899</v>
      </c>
      <c r="J457" s="144">
        <v>41940</v>
      </c>
      <c r="K457" s="144">
        <v>41940</v>
      </c>
      <c r="L457" s="15">
        <f t="shared" si="21"/>
        <v>0</v>
      </c>
      <c r="M457" s="14" t="s">
        <v>717</v>
      </c>
      <c r="O457" s="18">
        <f t="shared" si="22"/>
        <v>2014</v>
      </c>
      <c r="P457" s="13">
        <f t="shared" si="23"/>
        <v>10</v>
      </c>
    </row>
    <row r="458" spans="1:16">
      <c r="A458" s="14" t="s">
        <v>2565</v>
      </c>
      <c r="B458" s="14" t="s">
        <v>15</v>
      </c>
      <c r="C458" s="14" t="s">
        <v>62</v>
      </c>
      <c r="D45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8" s="14" t="s">
        <v>1634</v>
      </c>
      <c r="F458" s="14" t="s">
        <v>43</v>
      </c>
      <c r="H458" s="14" t="s">
        <v>1734</v>
      </c>
      <c r="I458" s="144">
        <v>41899</v>
      </c>
      <c r="J458" s="144">
        <v>41940</v>
      </c>
      <c r="K458" s="144">
        <v>41940</v>
      </c>
      <c r="L458" s="15">
        <f t="shared" si="21"/>
        <v>0</v>
      </c>
      <c r="M458" s="14" t="s">
        <v>13</v>
      </c>
      <c r="O458" s="18">
        <f t="shared" si="22"/>
        <v>2014</v>
      </c>
      <c r="P458" s="13">
        <f t="shared" si="23"/>
        <v>10</v>
      </c>
    </row>
    <row r="459" spans="1:16">
      <c r="A459" s="14" t="s">
        <v>2563</v>
      </c>
      <c r="B459" s="14" t="s">
        <v>26</v>
      </c>
      <c r="C459" s="14" t="s">
        <v>966</v>
      </c>
      <c r="D45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59" s="14" t="s">
        <v>1634</v>
      </c>
      <c r="F459" s="14" t="s">
        <v>2564</v>
      </c>
      <c r="G459" s="140"/>
      <c r="H459" s="14" t="s">
        <v>636</v>
      </c>
      <c r="I459" s="145">
        <v>41927</v>
      </c>
      <c r="J459" s="145">
        <v>41934</v>
      </c>
      <c r="K459" s="144">
        <v>41934</v>
      </c>
      <c r="L459" s="15">
        <f t="shared" si="21"/>
        <v>0</v>
      </c>
      <c r="M459" s="14" t="s">
        <v>13</v>
      </c>
      <c r="O459" s="18">
        <f t="shared" si="22"/>
        <v>2014</v>
      </c>
      <c r="P459" s="13">
        <f t="shared" si="23"/>
        <v>10</v>
      </c>
    </row>
    <row r="460" spans="1:16">
      <c r="A460" s="14" t="s">
        <v>2562</v>
      </c>
      <c r="B460" s="14" t="s">
        <v>15</v>
      </c>
      <c r="C460" s="14" t="s">
        <v>62</v>
      </c>
      <c r="D46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0" s="14" t="s">
        <v>1634</v>
      </c>
      <c r="F460" s="14" t="s">
        <v>6</v>
      </c>
      <c r="H460" s="14" t="s">
        <v>1734</v>
      </c>
      <c r="I460" s="144">
        <v>41899</v>
      </c>
      <c r="J460" s="144">
        <v>41933</v>
      </c>
      <c r="K460" s="144">
        <v>41933</v>
      </c>
      <c r="L460" s="15">
        <f t="shared" si="21"/>
        <v>0</v>
      </c>
      <c r="M460" s="14" t="s">
        <v>13</v>
      </c>
      <c r="O460" s="18">
        <f t="shared" si="22"/>
        <v>2014</v>
      </c>
      <c r="P460" s="13">
        <f t="shared" si="23"/>
        <v>10</v>
      </c>
    </row>
    <row r="461" spans="1:16">
      <c r="A461" s="14" t="s">
        <v>2560</v>
      </c>
      <c r="B461" s="14" t="s">
        <v>15</v>
      </c>
      <c r="C461" s="14" t="s">
        <v>835</v>
      </c>
      <c r="D46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1" s="14" t="s">
        <v>835</v>
      </c>
      <c r="F461" s="14" t="s">
        <v>2561</v>
      </c>
      <c r="H461" s="14" t="s">
        <v>835</v>
      </c>
      <c r="I461" s="144">
        <v>41930</v>
      </c>
      <c r="J461" s="144">
        <v>41933</v>
      </c>
      <c r="K461" s="144">
        <v>41938</v>
      </c>
      <c r="L461" s="15">
        <f t="shared" si="21"/>
        <v>5</v>
      </c>
      <c r="M461" s="14" t="s">
        <v>13</v>
      </c>
      <c r="O461" s="18">
        <f t="shared" si="22"/>
        <v>2014</v>
      </c>
      <c r="P461" s="13">
        <f t="shared" si="23"/>
        <v>10</v>
      </c>
    </row>
    <row r="462" spans="1:16">
      <c r="A462" s="14" t="s">
        <v>2559</v>
      </c>
      <c r="B462" s="14" t="s">
        <v>15</v>
      </c>
      <c r="C462" s="14" t="s">
        <v>695</v>
      </c>
      <c r="D46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2" s="14" t="s">
        <v>1634</v>
      </c>
      <c r="F462" s="14" t="s">
        <v>6</v>
      </c>
      <c r="H462" s="14" t="s">
        <v>1734</v>
      </c>
      <c r="I462" s="144">
        <v>41913</v>
      </c>
      <c r="J462" s="144">
        <v>41926</v>
      </c>
      <c r="K462" s="144">
        <v>41926</v>
      </c>
      <c r="L462" s="15">
        <f t="shared" si="21"/>
        <v>0</v>
      </c>
      <c r="M462" s="14" t="s">
        <v>50</v>
      </c>
      <c r="O462" s="18">
        <f t="shared" si="22"/>
        <v>2014</v>
      </c>
      <c r="P462" s="13">
        <f t="shared" si="23"/>
        <v>10</v>
      </c>
    </row>
    <row r="463" spans="1:16">
      <c r="A463" s="14" t="s">
        <v>2558</v>
      </c>
      <c r="B463" s="14" t="s">
        <v>15</v>
      </c>
      <c r="C463" s="14" t="s">
        <v>695</v>
      </c>
      <c r="D46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3" s="14" t="s">
        <v>1634</v>
      </c>
      <c r="F463" s="14" t="s">
        <v>6</v>
      </c>
      <c r="G463" s="140"/>
      <c r="H463" s="14" t="s">
        <v>1734</v>
      </c>
      <c r="I463" s="145">
        <v>41909</v>
      </c>
      <c r="J463" s="145">
        <v>41926</v>
      </c>
      <c r="K463" s="144">
        <v>41926</v>
      </c>
      <c r="L463" s="15">
        <f t="shared" si="21"/>
        <v>0</v>
      </c>
      <c r="M463" s="14" t="s">
        <v>94</v>
      </c>
      <c r="O463" s="18">
        <f t="shared" si="22"/>
        <v>2014</v>
      </c>
      <c r="P463" s="13">
        <f t="shared" si="23"/>
        <v>10</v>
      </c>
    </row>
    <row r="464" spans="1:16">
      <c r="A464" s="14" t="s">
        <v>2557</v>
      </c>
      <c r="B464" s="14" t="s">
        <v>15</v>
      </c>
      <c r="C464" s="14" t="s">
        <v>62</v>
      </c>
      <c r="D46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4" s="14" t="s">
        <v>1634</v>
      </c>
      <c r="F464" s="14" t="s">
        <v>2552</v>
      </c>
      <c r="H464" s="14" t="s">
        <v>2078</v>
      </c>
      <c r="I464" s="144">
        <v>41899</v>
      </c>
      <c r="J464" s="144">
        <v>41919</v>
      </c>
      <c r="K464" s="144">
        <v>41919</v>
      </c>
      <c r="L464" s="15">
        <f t="shared" si="21"/>
        <v>0</v>
      </c>
      <c r="M464" s="14" t="s">
        <v>13</v>
      </c>
      <c r="O464" s="18">
        <f t="shared" si="22"/>
        <v>2014</v>
      </c>
      <c r="P464" s="13">
        <f t="shared" si="23"/>
        <v>10</v>
      </c>
    </row>
    <row r="465" spans="1:16">
      <c r="A465" s="14" t="s">
        <v>2555</v>
      </c>
      <c r="B465" s="14" t="s">
        <v>15</v>
      </c>
      <c r="C465" s="14" t="s">
        <v>62</v>
      </c>
      <c r="D46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5" s="14" t="s">
        <v>1634</v>
      </c>
      <c r="F465" s="14" t="s">
        <v>2556</v>
      </c>
      <c r="H465" s="14" t="s">
        <v>1638</v>
      </c>
      <c r="I465" s="144">
        <v>41899</v>
      </c>
      <c r="J465" s="144">
        <v>41919</v>
      </c>
      <c r="K465" s="144">
        <v>41919</v>
      </c>
      <c r="L465" s="15">
        <f t="shared" si="21"/>
        <v>0</v>
      </c>
      <c r="M465" s="14" t="s">
        <v>50</v>
      </c>
      <c r="O465" s="18">
        <f t="shared" si="22"/>
        <v>2014</v>
      </c>
      <c r="P465" s="13">
        <f t="shared" si="23"/>
        <v>10</v>
      </c>
    </row>
    <row r="466" spans="1:16">
      <c r="A466" s="14" t="s">
        <v>2554</v>
      </c>
      <c r="B466" s="14" t="s">
        <v>15</v>
      </c>
      <c r="C466" s="14" t="s">
        <v>62</v>
      </c>
      <c r="D46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6" s="14" t="s">
        <v>1634</v>
      </c>
      <c r="F466" s="14" t="s">
        <v>1984</v>
      </c>
      <c r="H466" s="14" t="s">
        <v>636</v>
      </c>
      <c r="I466" s="144">
        <v>41899</v>
      </c>
      <c r="J466" s="144">
        <v>41919</v>
      </c>
      <c r="K466" s="144">
        <v>41919</v>
      </c>
      <c r="L466" s="15">
        <f t="shared" si="21"/>
        <v>0</v>
      </c>
      <c r="M466" s="14" t="s">
        <v>13</v>
      </c>
      <c r="O466" s="18">
        <f t="shared" si="22"/>
        <v>2014</v>
      </c>
      <c r="P466" s="13">
        <f t="shared" si="23"/>
        <v>10</v>
      </c>
    </row>
    <row r="467" spans="1:16">
      <c r="A467" s="14" t="s">
        <v>2553</v>
      </c>
      <c r="B467" s="14" t="s">
        <v>15</v>
      </c>
      <c r="C467" s="14" t="s">
        <v>62</v>
      </c>
      <c r="D46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7" s="14" t="s">
        <v>1634</v>
      </c>
      <c r="F467" s="14" t="s">
        <v>2205</v>
      </c>
      <c r="H467" s="14" t="s">
        <v>2097</v>
      </c>
      <c r="I467" s="144">
        <v>41899</v>
      </c>
      <c r="J467" s="144">
        <v>41912</v>
      </c>
      <c r="K467" s="144">
        <v>41912</v>
      </c>
      <c r="L467" s="15">
        <f t="shared" si="21"/>
        <v>0</v>
      </c>
      <c r="M467" s="14" t="s">
        <v>13</v>
      </c>
      <c r="O467" s="18">
        <f t="shared" si="22"/>
        <v>2014</v>
      </c>
      <c r="P467" s="13">
        <f t="shared" si="23"/>
        <v>9</v>
      </c>
    </row>
    <row r="468" spans="1:16">
      <c r="A468" s="14" t="s">
        <v>2499</v>
      </c>
      <c r="B468" s="14" t="s">
        <v>15</v>
      </c>
      <c r="C468" s="14" t="s">
        <v>62</v>
      </c>
      <c r="D46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8" s="14" t="s">
        <v>1634</v>
      </c>
      <c r="F468" s="14" t="s">
        <v>2552</v>
      </c>
      <c r="H468" s="14" t="s">
        <v>2078</v>
      </c>
      <c r="I468" s="144">
        <v>41899</v>
      </c>
      <c r="J468" s="144">
        <v>41912</v>
      </c>
      <c r="K468" s="144">
        <v>41912</v>
      </c>
      <c r="L468" s="15">
        <f t="shared" si="21"/>
        <v>0</v>
      </c>
      <c r="M468" s="14" t="s">
        <v>717</v>
      </c>
      <c r="O468" s="18">
        <f t="shared" si="22"/>
        <v>2014</v>
      </c>
      <c r="P468" s="13">
        <f t="shared" si="23"/>
        <v>9</v>
      </c>
    </row>
    <row r="469" spans="1:16">
      <c r="A469" s="14" t="s">
        <v>2550</v>
      </c>
      <c r="B469" s="14" t="s">
        <v>15</v>
      </c>
      <c r="C469" s="14" t="s">
        <v>62</v>
      </c>
      <c r="D46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69" s="14" t="s">
        <v>1634</v>
      </c>
      <c r="F469" s="14" t="s">
        <v>2551</v>
      </c>
      <c r="H469" s="14" t="s">
        <v>1638</v>
      </c>
      <c r="I469" s="144">
        <v>41899</v>
      </c>
      <c r="J469" s="144">
        <v>41912</v>
      </c>
      <c r="K469" s="144">
        <v>41919</v>
      </c>
      <c r="L469" s="15">
        <f t="shared" si="21"/>
        <v>7</v>
      </c>
      <c r="M469" s="14" t="s">
        <v>41</v>
      </c>
      <c r="O469" s="18">
        <f t="shared" si="22"/>
        <v>2014</v>
      </c>
      <c r="P469" s="13">
        <f t="shared" si="23"/>
        <v>9</v>
      </c>
    </row>
    <row r="470" spans="1:16">
      <c r="A470" s="14" t="s">
        <v>2549</v>
      </c>
      <c r="B470" s="14" t="s">
        <v>993</v>
      </c>
      <c r="D47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70" s="14" t="s">
        <v>1634</v>
      </c>
      <c r="F470" t="s">
        <v>1914</v>
      </c>
      <c r="H470" s="14" t="s">
        <v>1638</v>
      </c>
      <c r="I470" s="144">
        <v>41890</v>
      </c>
      <c r="J470" s="144">
        <v>41906</v>
      </c>
      <c r="K470" s="144">
        <v>42011</v>
      </c>
      <c r="L470" s="15">
        <f t="shared" si="21"/>
        <v>105</v>
      </c>
      <c r="M470" s="14" t="s">
        <v>41</v>
      </c>
      <c r="O470" s="18">
        <f t="shared" si="22"/>
        <v>2014</v>
      </c>
      <c r="P470" s="13">
        <f t="shared" si="23"/>
        <v>9</v>
      </c>
    </row>
    <row r="471" spans="1:16">
      <c r="A471" s="14" t="s">
        <v>2548</v>
      </c>
      <c r="B471" s="14" t="s">
        <v>993</v>
      </c>
      <c r="D47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71" s="14" t="s">
        <v>1634</v>
      </c>
      <c r="F471" s="14" t="s">
        <v>2093</v>
      </c>
      <c r="H471" s="14" t="s">
        <v>636</v>
      </c>
      <c r="I471" s="144">
        <v>41890</v>
      </c>
      <c r="J471" s="144">
        <v>41899</v>
      </c>
      <c r="K471" s="144">
        <v>41899</v>
      </c>
      <c r="L471" s="15">
        <f t="shared" si="21"/>
        <v>0</v>
      </c>
      <c r="M471" s="14" t="s">
        <v>13</v>
      </c>
      <c r="O471" s="18">
        <f t="shared" si="22"/>
        <v>2014</v>
      </c>
      <c r="P471" s="13">
        <f t="shared" si="23"/>
        <v>9</v>
      </c>
    </row>
    <row r="472" spans="1:16">
      <c r="A472" s="14" t="s">
        <v>2547</v>
      </c>
      <c r="B472" s="14" t="s">
        <v>993</v>
      </c>
      <c r="D47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72" s="14" t="s">
        <v>1634</v>
      </c>
      <c r="F472" s="14" t="s">
        <v>2028</v>
      </c>
      <c r="H472" s="14" t="s">
        <v>1950</v>
      </c>
      <c r="I472" s="144">
        <v>41890</v>
      </c>
      <c r="J472" s="144">
        <v>41899</v>
      </c>
      <c r="K472" s="144">
        <v>42011</v>
      </c>
      <c r="L472" s="15">
        <f t="shared" ref="L472:L535" si="24">K472-J472</f>
        <v>112</v>
      </c>
      <c r="M472" s="14" t="s">
        <v>50</v>
      </c>
      <c r="O472" s="18">
        <f t="shared" si="22"/>
        <v>2014</v>
      </c>
      <c r="P472" s="13">
        <f t="shared" si="23"/>
        <v>9</v>
      </c>
    </row>
    <row r="473" spans="1:16">
      <c r="A473" s="14" t="s">
        <v>2546</v>
      </c>
      <c r="B473" s="14" t="s">
        <v>993</v>
      </c>
      <c r="D47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73" s="14" t="s">
        <v>1634</v>
      </c>
      <c r="F473" s="14" t="s">
        <v>2514</v>
      </c>
      <c r="H473" s="14" t="s">
        <v>1638</v>
      </c>
      <c r="I473" s="144">
        <v>41856</v>
      </c>
      <c r="J473" s="144">
        <v>41894</v>
      </c>
      <c r="K473" s="144">
        <v>41894</v>
      </c>
      <c r="L473" s="15">
        <f t="shared" si="24"/>
        <v>0</v>
      </c>
      <c r="M473" s="14" t="s">
        <v>94</v>
      </c>
      <c r="O473" s="18">
        <f t="shared" si="22"/>
        <v>2014</v>
      </c>
      <c r="P473" s="13">
        <f t="shared" si="23"/>
        <v>9</v>
      </c>
    </row>
    <row r="474" spans="1:16">
      <c r="A474" s="14" t="s">
        <v>2545</v>
      </c>
      <c r="B474" s="14" t="s">
        <v>993</v>
      </c>
      <c r="D47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74" s="14" t="s">
        <v>1634</v>
      </c>
      <c r="F474" t="s">
        <v>1914</v>
      </c>
      <c r="H474" s="14" t="s">
        <v>1638</v>
      </c>
      <c r="I474" s="144">
        <v>41856</v>
      </c>
      <c r="J474" s="144">
        <v>41894</v>
      </c>
      <c r="K474" s="144">
        <v>41894</v>
      </c>
      <c r="L474" s="15">
        <f t="shared" si="24"/>
        <v>0</v>
      </c>
      <c r="M474" s="14" t="s">
        <v>13</v>
      </c>
      <c r="O474" s="18">
        <f t="shared" si="22"/>
        <v>2014</v>
      </c>
      <c r="P474" s="13">
        <f t="shared" si="23"/>
        <v>9</v>
      </c>
    </row>
    <row r="475" spans="1:16">
      <c r="A475" s="14" t="s">
        <v>2544</v>
      </c>
      <c r="B475" s="14" t="s">
        <v>37</v>
      </c>
      <c r="D47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75" s="14" t="s">
        <v>1634</v>
      </c>
      <c r="F475" s="14" t="s">
        <v>6</v>
      </c>
      <c r="H475" s="14" t="s">
        <v>1734</v>
      </c>
      <c r="I475" s="144">
        <v>41877</v>
      </c>
      <c r="J475" s="144">
        <v>41879</v>
      </c>
      <c r="K475" s="144">
        <v>41899</v>
      </c>
      <c r="L475" s="15">
        <f t="shared" si="24"/>
        <v>20</v>
      </c>
      <c r="M475" s="14" t="s">
        <v>41</v>
      </c>
      <c r="N475" s="14" t="s">
        <v>46</v>
      </c>
      <c r="O475" s="18">
        <f t="shared" si="22"/>
        <v>2014</v>
      </c>
      <c r="P475" s="13">
        <f t="shared" si="23"/>
        <v>8</v>
      </c>
    </row>
    <row r="476" spans="1:16">
      <c r="A476" s="14" t="s">
        <v>2543</v>
      </c>
      <c r="B476" s="14" t="s">
        <v>37</v>
      </c>
      <c r="D47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76" s="14" t="s">
        <v>1634</v>
      </c>
      <c r="F476" s="14" t="s">
        <v>6</v>
      </c>
      <c r="H476" s="14" t="s">
        <v>1734</v>
      </c>
      <c r="I476" s="144">
        <v>41879</v>
      </c>
      <c r="J476" s="144">
        <v>41879</v>
      </c>
      <c r="K476" s="144">
        <v>41905</v>
      </c>
      <c r="L476" s="15">
        <f t="shared" si="24"/>
        <v>26</v>
      </c>
      <c r="M476" s="14" t="s">
        <v>41</v>
      </c>
      <c r="N476" s="14" t="s">
        <v>46</v>
      </c>
      <c r="O476" s="18">
        <f t="shared" si="22"/>
        <v>2014</v>
      </c>
      <c r="P476" s="13">
        <f t="shared" si="23"/>
        <v>8</v>
      </c>
    </row>
    <row r="477" spans="1:16">
      <c r="A477" s="14" t="s">
        <v>303</v>
      </c>
      <c r="B477" s="14" t="s">
        <v>26</v>
      </c>
      <c r="C477" s="14" t="s">
        <v>1922</v>
      </c>
      <c r="D47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77" s="14" t="s">
        <v>1922</v>
      </c>
      <c r="F477" s="14" t="s">
        <v>685</v>
      </c>
      <c r="G477" s="140"/>
      <c r="H477" s="14" t="s">
        <v>636</v>
      </c>
      <c r="I477" s="145">
        <v>41857</v>
      </c>
      <c r="J477" s="145">
        <v>41871</v>
      </c>
      <c r="K477" s="144">
        <v>41871</v>
      </c>
      <c r="L477" s="15">
        <f t="shared" si="24"/>
        <v>0</v>
      </c>
      <c r="M477" s="14" t="s">
        <v>13</v>
      </c>
      <c r="O477" s="18">
        <f t="shared" si="22"/>
        <v>2014</v>
      </c>
      <c r="P477" s="13">
        <f t="shared" si="23"/>
        <v>8</v>
      </c>
    </row>
    <row r="478" spans="1:16">
      <c r="A478" s="14" t="s">
        <v>2542</v>
      </c>
      <c r="B478" s="14" t="s">
        <v>993</v>
      </c>
      <c r="D47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78" s="14" t="s">
        <v>1634</v>
      </c>
      <c r="F478" s="14" t="s">
        <v>1947</v>
      </c>
      <c r="H478" s="14" t="s">
        <v>636</v>
      </c>
      <c r="I478" s="144">
        <v>41856</v>
      </c>
      <c r="J478" s="144">
        <v>41866</v>
      </c>
      <c r="K478" s="144">
        <v>41866</v>
      </c>
      <c r="L478" s="15">
        <f t="shared" si="24"/>
        <v>0</v>
      </c>
      <c r="M478" s="14" t="s">
        <v>50</v>
      </c>
      <c r="O478" s="18">
        <f t="shared" si="22"/>
        <v>2014</v>
      </c>
      <c r="P478" s="13">
        <f t="shared" si="23"/>
        <v>8</v>
      </c>
    </row>
    <row r="479" spans="1:16">
      <c r="A479" s="14" t="s">
        <v>2541</v>
      </c>
      <c r="B479" s="14" t="s">
        <v>993</v>
      </c>
      <c r="D47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79" s="14" t="s">
        <v>1634</v>
      </c>
      <c r="F479" t="s">
        <v>1914</v>
      </c>
      <c r="H479" s="14" t="s">
        <v>1638</v>
      </c>
      <c r="I479" s="144">
        <v>41856</v>
      </c>
      <c r="J479" s="144">
        <v>41866</v>
      </c>
      <c r="K479" s="144">
        <v>41866</v>
      </c>
      <c r="L479" s="15">
        <f t="shared" si="24"/>
        <v>0</v>
      </c>
      <c r="M479" s="14" t="s">
        <v>717</v>
      </c>
      <c r="O479" s="18">
        <f t="shared" si="22"/>
        <v>2014</v>
      </c>
      <c r="P479" s="13">
        <f t="shared" si="23"/>
        <v>8</v>
      </c>
    </row>
    <row r="480" spans="1:16">
      <c r="A480" s="14" t="s">
        <v>2540</v>
      </c>
      <c r="B480" s="14" t="s">
        <v>993</v>
      </c>
      <c r="D48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80" s="14" t="s">
        <v>1634</v>
      </c>
      <c r="F480" s="14" t="s">
        <v>862</v>
      </c>
      <c r="H480" s="14" t="s">
        <v>1638</v>
      </c>
      <c r="I480" s="144">
        <v>41856</v>
      </c>
      <c r="J480" s="144">
        <v>41866</v>
      </c>
      <c r="K480" s="144">
        <v>41913</v>
      </c>
      <c r="L480" s="15">
        <f t="shared" si="24"/>
        <v>47</v>
      </c>
      <c r="M480" s="14" t="s">
        <v>41</v>
      </c>
      <c r="O480" s="18">
        <f t="shared" si="22"/>
        <v>2014</v>
      </c>
      <c r="P480" s="13">
        <f t="shared" si="23"/>
        <v>8</v>
      </c>
    </row>
    <row r="481" spans="1:16">
      <c r="A481" s="14" t="s">
        <v>2539</v>
      </c>
      <c r="B481" s="14" t="s">
        <v>821</v>
      </c>
      <c r="C481" s="14" t="s">
        <v>833</v>
      </c>
      <c r="D48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Families</v>
      </c>
      <c r="E481" s="14" t="s">
        <v>812</v>
      </c>
      <c r="F481" s="14" t="s">
        <v>2052</v>
      </c>
      <c r="H481" s="14" t="s">
        <v>812</v>
      </c>
      <c r="I481" s="144">
        <v>41864</v>
      </c>
      <c r="J481" s="144">
        <v>41864</v>
      </c>
      <c r="K481" s="144">
        <v>41871</v>
      </c>
      <c r="L481" s="15">
        <f t="shared" si="24"/>
        <v>7</v>
      </c>
      <c r="M481" s="14" t="s">
        <v>94</v>
      </c>
      <c r="O481" s="18">
        <f t="shared" si="22"/>
        <v>2014</v>
      </c>
      <c r="P481" s="13">
        <f t="shared" si="23"/>
        <v>8</v>
      </c>
    </row>
    <row r="482" spans="1:16">
      <c r="A482" s="14" t="s">
        <v>2538</v>
      </c>
      <c r="B482" s="14" t="s">
        <v>26</v>
      </c>
      <c r="C482" s="14" t="s">
        <v>1922</v>
      </c>
      <c r="D48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82" s="14" t="s">
        <v>1922</v>
      </c>
      <c r="F482" s="14" t="s">
        <v>685</v>
      </c>
      <c r="G482" s="140"/>
      <c r="H482" s="14" t="s">
        <v>636</v>
      </c>
      <c r="I482" s="144">
        <v>41857</v>
      </c>
      <c r="J482" s="145">
        <v>41864</v>
      </c>
      <c r="K482" s="144">
        <v>41864</v>
      </c>
      <c r="L482" s="15">
        <f t="shared" si="24"/>
        <v>0</v>
      </c>
      <c r="M482" s="14" t="s">
        <v>13</v>
      </c>
      <c r="O482" s="18">
        <f t="shared" si="22"/>
        <v>2014</v>
      </c>
      <c r="P482" s="13">
        <f t="shared" si="23"/>
        <v>8</v>
      </c>
    </row>
    <row r="483" spans="1:16">
      <c r="A483" s="14" t="s">
        <v>2537</v>
      </c>
      <c r="B483" s="14" t="s">
        <v>830</v>
      </c>
      <c r="D48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83" s="14" t="s">
        <v>1634</v>
      </c>
      <c r="F483" s="14" t="s">
        <v>1972</v>
      </c>
      <c r="H483" s="14" t="s">
        <v>636</v>
      </c>
      <c r="I483" s="144">
        <v>41831</v>
      </c>
      <c r="J483" s="144">
        <v>41851</v>
      </c>
      <c r="K483" s="144">
        <v>41851</v>
      </c>
      <c r="L483" s="15">
        <f t="shared" si="24"/>
        <v>0</v>
      </c>
      <c r="M483" s="14" t="s">
        <v>13</v>
      </c>
      <c r="O483" s="18">
        <f t="shared" si="22"/>
        <v>2014</v>
      </c>
      <c r="P483" s="13">
        <f t="shared" si="23"/>
        <v>7</v>
      </c>
    </row>
    <row r="484" spans="1:16">
      <c r="A484" s="14" t="s">
        <v>824</v>
      </c>
      <c r="B484" s="14" t="s">
        <v>15</v>
      </c>
      <c r="C484" s="14" t="s">
        <v>826</v>
      </c>
      <c r="D48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84" s="14" t="s">
        <v>1634</v>
      </c>
      <c r="F484" s="14" t="s">
        <v>2496</v>
      </c>
      <c r="H484" s="14" t="s">
        <v>2034</v>
      </c>
      <c r="I484" s="144">
        <v>41820</v>
      </c>
      <c r="J484" s="144">
        <v>41849</v>
      </c>
      <c r="K484" s="144">
        <v>41849</v>
      </c>
      <c r="L484" s="15">
        <f t="shared" si="24"/>
        <v>0</v>
      </c>
      <c r="M484" s="14" t="s">
        <v>50</v>
      </c>
      <c r="O484" s="18">
        <f t="shared" si="22"/>
        <v>2014</v>
      </c>
      <c r="P484" s="13">
        <f t="shared" si="23"/>
        <v>7</v>
      </c>
    </row>
    <row r="485" spans="1:16">
      <c r="A485" s="14" t="s">
        <v>2172</v>
      </c>
      <c r="B485" s="14" t="s">
        <v>830</v>
      </c>
      <c r="D48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85" s="14" t="s">
        <v>1634</v>
      </c>
      <c r="F485" s="14" t="s">
        <v>55</v>
      </c>
      <c r="G485" s="140"/>
      <c r="H485" s="140" t="s">
        <v>1633</v>
      </c>
      <c r="I485" s="145">
        <v>41831</v>
      </c>
      <c r="J485" s="145">
        <v>41844</v>
      </c>
      <c r="K485" s="145">
        <v>41844</v>
      </c>
      <c r="L485" s="15">
        <f t="shared" si="24"/>
        <v>0</v>
      </c>
      <c r="M485" s="14" t="s">
        <v>13</v>
      </c>
      <c r="O485" s="18">
        <f t="shared" si="22"/>
        <v>2014</v>
      </c>
      <c r="P485" s="13">
        <f t="shared" si="23"/>
        <v>7</v>
      </c>
    </row>
    <row r="486" spans="1:16">
      <c r="A486" s="14" t="s">
        <v>2535</v>
      </c>
      <c r="B486" s="14" t="s">
        <v>830</v>
      </c>
      <c r="D48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86" s="14" t="s">
        <v>1634</v>
      </c>
      <c r="F486" s="14" t="s">
        <v>2536</v>
      </c>
      <c r="H486" s="14" t="s">
        <v>636</v>
      </c>
      <c r="I486" s="144">
        <v>41831</v>
      </c>
      <c r="J486" s="144">
        <v>41844</v>
      </c>
      <c r="K486" s="145">
        <v>41844</v>
      </c>
      <c r="L486" s="15">
        <f t="shared" si="24"/>
        <v>0</v>
      </c>
      <c r="M486" s="14" t="s">
        <v>13</v>
      </c>
      <c r="O486" s="18">
        <f t="shared" si="22"/>
        <v>2014</v>
      </c>
      <c r="P486" s="13">
        <f t="shared" si="23"/>
        <v>7</v>
      </c>
    </row>
    <row r="487" spans="1:16">
      <c r="A487" s="14" t="s">
        <v>2534</v>
      </c>
      <c r="B487" s="14" t="s">
        <v>830</v>
      </c>
      <c r="D48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87" s="14" t="s">
        <v>1634</v>
      </c>
      <c r="F487" s="14" t="s">
        <v>2093</v>
      </c>
      <c r="H487" s="14" t="s">
        <v>636</v>
      </c>
      <c r="I487" s="144">
        <v>41831</v>
      </c>
      <c r="J487" s="144">
        <v>41844</v>
      </c>
      <c r="K487" s="144">
        <v>41844</v>
      </c>
      <c r="L487" s="15">
        <f t="shared" si="24"/>
        <v>0</v>
      </c>
      <c r="M487" s="14" t="s">
        <v>94</v>
      </c>
      <c r="O487" s="18">
        <f t="shared" si="22"/>
        <v>2014</v>
      </c>
      <c r="P487" s="13">
        <f t="shared" si="23"/>
        <v>7</v>
      </c>
    </row>
    <row r="488" spans="1:16">
      <c r="A488" s="14" t="s">
        <v>2533</v>
      </c>
      <c r="B488" s="14" t="s">
        <v>15</v>
      </c>
      <c r="C488" s="14" t="s">
        <v>826</v>
      </c>
      <c r="D48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88" s="14" t="s">
        <v>1634</v>
      </c>
      <c r="F488" s="14" t="s">
        <v>111</v>
      </c>
      <c r="H488" s="14" t="s">
        <v>2034</v>
      </c>
      <c r="I488" s="144">
        <v>41820</v>
      </c>
      <c r="J488" s="144">
        <v>41843</v>
      </c>
      <c r="K488" s="144">
        <v>41843</v>
      </c>
      <c r="L488" s="15">
        <f t="shared" si="24"/>
        <v>0</v>
      </c>
      <c r="M488" s="14" t="s">
        <v>717</v>
      </c>
      <c r="O488" s="18">
        <f t="shared" si="22"/>
        <v>2014</v>
      </c>
      <c r="P488" s="13">
        <f t="shared" si="23"/>
        <v>7</v>
      </c>
    </row>
    <row r="489" spans="1:16">
      <c r="A489" s="14" t="s">
        <v>2531</v>
      </c>
      <c r="B489" s="14" t="s">
        <v>15</v>
      </c>
      <c r="C489" s="14" t="s">
        <v>826</v>
      </c>
      <c r="D48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89" s="14" t="s">
        <v>1634</v>
      </c>
      <c r="F489" s="14" t="s">
        <v>2532</v>
      </c>
      <c r="H489" s="14" t="s">
        <v>1953</v>
      </c>
      <c r="I489" s="144">
        <v>41820</v>
      </c>
      <c r="J489" s="144">
        <v>41843</v>
      </c>
      <c r="K489" s="144">
        <v>41843</v>
      </c>
      <c r="L489" s="15">
        <f t="shared" si="24"/>
        <v>0</v>
      </c>
      <c r="M489" s="14" t="s">
        <v>13</v>
      </c>
      <c r="O489" s="18">
        <f t="shared" si="22"/>
        <v>2014</v>
      </c>
      <c r="P489" s="13">
        <f t="shared" si="23"/>
        <v>7</v>
      </c>
    </row>
    <row r="490" spans="1:16">
      <c r="A490" s="14" t="s">
        <v>2530</v>
      </c>
      <c r="B490" s="14" t="s">
        <v>830</v>
      </c>
      <c r="D49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490" s="14" t="s">
        <v>1634</v>
      </c>
      <c r="F490" s="14" t="s">
        <v>1972</v>
      </c>
      <c r="H490" s="14" t="s">
        <v>636</v>
      </c>
      <c r="I490" s="144">
        <v>41801</v>
      </c>
      <c r="J490" s="144">
        <v>41830</v>
      </c>
      <c r="K490" s="144">
        <v>41830</v>
      </c>
      <c r="L490" s="15">
        <f t="shared" si="24"/>
        <v>0</v>
      </c>
      <c r="N490" s="14" t="s">
        <v>13</v>
      </c>
      <c r="O490" s="18">
        <f t="shared" si="22"/>
        <v>2014</v>
      </c>
      <c r="P490" s="13">
        <f t="shared" si="23"/>
        <v>7</v>
      </c>
    </row>
    <row r="491" spans="1:16">
      <c r="A491" s="14" t="s">
        <v>2529</v>
      </c>
      <c r="B491" s="14" t="s">
        <v>15</v>
      </c>
      <c r="C491" s="14" t="s">
        <v>695</v>
      </c>
      <c r="D49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1" s="14" t="s">
        <v>1634</v>
      </c>
      <c r="F491" s="14" t="s">
        <v>6</v>
      </c>
      <c r="H491" s="14" t="s">
        <v>1734</v>
      </c>
      <c r="I491" s="144">
        <v>41810</v>
      </c>
      <c r="J491" s="144">
        <v>41828</v>
      </c>
      <c r="K491" s="144">
        <v>41837</v>
      </c>
      <c r="L491" s="15">
        <f t="shared" si="24"/>
        <v>9</v>
      </c>
      <c r="M491" s="14" t="s">
        <v>41</v>
      </c>
      <c r="N491" s="14" t="s">
        <v>46</v>
      </c>
      <c r="O491" s="18">
        <f t="shared" si="22"/>
        <v>2014</v>
      </c>
      <c r="P491" s="13">
        <f t="shared" si="23"/>
        <v>7</v>
      </c>
    </row>
    <row r="492" spans="1:16">
      <c r="A492" s="14" t="s">
        <v>2527</v>
      </c>
      <c r="B492" s="14" t="s">
        <v>15</v>
      </c>
      <c r="C492" s="14" t="s">
        <v>835</v>
      </c>
      <c r="D49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2" s="14" t="s">
        <v>835</v>
      </c>
      <c r="F492" s="14" t="s">
        <v>2528</v>
      </c>
      <c r="H492" s="14" t="s">
        <v>835</v>
      </c>
      <c r="I492" s="144">
        <v>41828</v>
      </c>
      <c r="J492" s="144">
        <v>41828</v>
      </c>
      <c r="K492" s="144">
        <v>41828</v>
      </c>
      <c r="L492" s="15">
        <f t="shared" si="24"/>
        <v>0</v>
      </c>
      <c r="M492" s="14" t="s">
        <v>13</v>
      </c>
      <c r="N492" s="14" t="s">
        <v>2522</v>
      </c>
      <c r="O492" s="18">
        <f t="shared" si="22"/>
        <v>2014</v>
      </c>
      <c r="P492" s="13">
        <f t="shared" si="23"/>
        <v>7</v>
      </c>
    </row>
    <row r="493" spans="1:16">
      <c r="A493" s="14" t="s">
        <v>2526</v>
      </c>
      <c r="B493" s="14" t="s">
        <v>15</v>
      </c>
      <c r="C493" s="14" t="s">
        <v>826</v>
      </c>
      <c r="D49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3" s="14" t="s">
        <v>1634</v>
      </c>
      <c r="F493" t="s">
        <v>1914</v>
      </c>
      <c r="H493" s="14" t="s">
        <v>1638</v>
      </c>
      <c r="I493" s="144">
        <v>41820</v>
      </c>
      <c r="J493" s="144">
        <v>41828</v>
      </c>
      <c r="K493" s="144">
        <v>41835</v>
      </c>
      <c r="L493" s="15">
        <f t="shared" si="24"/>
        <v>7</v>
      </c>
      <c r="M493" s="14" t="s">
        <v>13</v>
      </c>
      <c r="N493" s="14" t="s">
        <v>2479</v>
      </c>
      <c r="O493" s="18">
        <f t="shared" si="22"/>
        <v>2014</v>
      </c>
      <c r="P493" s="13">
        <f t="shared" si="23"/>
        <v>7</v>
      </c>
    </row>
    <row r="494" spans="1:16">
      <c r="A494" s="14" t="s">
        <v>2525</v>
      </c>
      <c r="B494" s="14" t="s">
        <v>15</v>
      </c>
      <c r="C494" s="14" t="s">
        <v>826</v>
      </c>
      <c r="D49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4" s="14" t="s">
        <v>1634</v>
      </c>
      <c r="F494" s="14" t="s">
        <v>1984</v>
      </c>
      <c r="H494" s="14" t="s">
        <v>636</v>
      </c>
      <c r="I494" s="144">
        <v>41820</v>
      </c>
      <c r="J494" s="144">
        <v>41828</v>
      </c>
      <c r="K494" s="144">
        <v>41843</v>
      </c>
      <c r="L494" s="15">
        <f t="shared" si="24"/>
        <v>15</v>
      </c>
      <c r="M494" s="14" t="s">
        <v>41</v>
      </c>
      <c r="N494" s="14" t="s">
        <v>2524</v>
      </c>
      <c r="O494" s="18">
        <f t="shared" si="22"/>
        <v>2014</v>
      </c>
      <c r="P494" s="13">
        <f t="shared" si="23"/>
        <v>7</v>
      </c>
    </row>
    <row r="495" spans="1:16">
      <c r="A495" s="14" t="s">
        <v>2523</v>
      </c>
      <c r="B495" s="14" t="s">
        <v>15</v>
      </c>
      <c r="C495" s="14" t="s">
        <v>826</v>
      </c>
      <c r="D49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5" s="14" t="s">
        <v>1634</v>
      </c>
      <c r="F495" s="14" t="s">
        <v>31</v>
      </c>
      <c r="H495" s="14" t="s">
        <v>1415</v>
      </c>
      <c r="I495" s="144">
        <v>41820</v>
      </c>
      <c r="J495" s="144">
        <v>41828</v>
      </c>
      <c r="K495" s="144">
        <v>41828</v>
      </c>
      <c r="L495" s="15">
        <f t="shared" si="24"/>
        <v>0</v>
      </c>
      <c r="M495" s="14" t="s">
        <v>13</v>
      </c>
      <c r="N495" s="14" t="s">
        <v>2522</v>
      </c>
      <c r="O495" s="18">
        <f t="shared" si="22"/>
        <v>2014</v>
      </c>
      <c r="P495" s="13">
        <f t="shared" si="23"/>
        <v>7</v>
      </c>
    </row>
    <row r="496" spans="1:16">
      <c r="A496" s="14" t="s">
        <v>2501</v>
      </c>
      <c r="B496" s="14" t="s">
        <v>15</v>
      </c>
      <c r="C496" s="14" t="s">
        <v>695</v>
      </c>
      <c r="D49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6" s="14" t="s">
        <v>1634</v>
      </c>
      <c r="F496" s="14" t="s">
        <v>6</v>
      </c>
      <c r="H496" s="14" t="s">
        <v>1734</v>
      </c>
      <c r="I496" s="144">
        <v>41850</v>
      </c>
      <c r="J496" s="144">
        <v>41825</v>
      </c>
      <c r="K496" s="144">
        <v>41880</v>
      </c>
      <c r="L496" s="15">
        <f t="shared" si="24"/>
        <v>55</v>
      </c>
      <c r="M496" s="14" t="s">
        <v>275</v>
      </c>
      <c r="O496" s="18">
        <f t="shared" si="22"/>
        <v>2014</v>
      </c>
      <c r="P496" s="13">
        <f t="shared" si="23"/>
        <v>7</v>
      </c>
    </row>
    <row r="497" spans="1:16">
      <c r="A497" s="14" t="s">
        <v>1995</v>
      </c>
      <c r="B497" s="14" t="s">
        <v>15</v>
      </c>
      <c r="C497" s="14" t="s">
        <v>695</v>
      </c>
      <c r="D49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7" s="14" t="s">
        <v>1634</v>
      </c>
      <c r="F497" s="14" t="s">
        <v>6</v>
      </c>
      <c r="H497" s="14" t="s">
        <v>1734</v>
      </c>
      <c r="I497" s="144">
        <v>41850</v>
      </c>
      <c r="J497" s="144">
        <v>41825</v>
      </c>
      <c r="K497" s="144">
        <v>41825</v>
      </c>
      <c r="L497" s="15">
        <f t="shared" si="24"/>
        <v>0</v>
      </c>
      <c r="M497" s="14" t="s">
        <v>13</v>
      </c>
      <c r="N497" s="14" t="s">
        <v>2479</v>
      </c>
      <c r="O497" s="18">
        <f t="shared" si="22"/>
        <v>2014</v>
      </c>
      <c r="P497" s="13">
        <f t="shared" si="23"/>
        <v>7</v>
      </c>
    </row>
    <row r="498" spans="1:16">
      <c r="A498" s="14" t="s">
        <v>2521</v>
      </c>
      <c r="B498" s="14" t="s">
        <v>15</v>
      </c>
      <c r="C498" s="14" t="s">
        <v>695</v>
      </c>
      <c r="D49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8" s="14" t="s">
        <v>1634</v>
      </c>
      <c r="F498" s="14" t="s">
        <v>6</v>
      </c>
      <c r="H498" s="14" t="s">
        <v>1734</v>
      </c>
      <c r="I498" s="144">
        <v>41856</v>
      </c>
      <c r="J498" s="144">
        <v>41825</v>
      </c>
      <c r="K498" s="144">
        <v>41858</v>
      </c>
      <c r="L498" s="15">
        <f t="shared" si="24"/>
        <v>33</v>
      </c>
      <c r="M498" s="14" t="s">
        <v>41</v>
      </c>
      <c r="N498" s="14" t="s">
        <v>25</v>
      </c>
      <c r="O498" s="18">
        <f t="shared" si="22"/>
        <v>2014</v>
      </c>
      <c r="P498" s="13">
        <f t="shared" si="23"/>
        <v>7</v>
      </c>
    </row>
    <row r="499" spans="1:16">
      <c r="A499" s="14" t="s">
        <v>2519</v>
      </c>
      <c r="B499" s="14" t="s">
        <v>15</v>
      </c>
      <c r="C499" s="14" t="s">
        <v>835</v>
      </c>
      <c r="D49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499" s="14" t="s">
        <v>835</v>
      </c>
      <c r="F499" s="14" t="s">
        <v>2520</v>
      </c>
      <c r="H499" s="14" t="s">
        <v>835</v>
      </c>
      <c r="I499" s="144">
        <v>41816</v>
      </c>
      <c r="J499" s="144">
        <v>41818</v>
      </c>
      <c r="K499" s="144">
        <v>41818</v>
      </c>
      <c r="L499" s="15">
        <f t="shared" si="24"/>
        <v>0</v>
      </c>
      <c r="M499" s="14" t="s">
        <v>717</v>
      </c>
      <c r="O499" s="18">
        <f t="shared" si="22"/>
        <v>2014</v>
      </c>
      <c r="P499" s="13">
        <f t="shared" si="23"/>
        <v>6</v>
      </c>
    </row>
    <row r="500" spans="1:16">
      <c r="A500" s="14" t="s">
        <v>2518</v>
      </c>
      <c r="B500" s="14" t="s">
        <v>37</v>
      </c>
      <c r="D50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00" s="14" t="s">
        <v>1634</v>
      </c>
      <c r="F500" s="14" t="s">
        <v>1959</v>
      </c>
      <c r="H500" s="14" t="s">
        <v>636</v>
      </c>
      <c r="I500" s="144">
        <v>41815</v>
      </c>
      <c r="J500" s="144">
        <v>41816</v>
      </c>
      <c r="K500" s="144">
        <v>41870</v>
      </c>
      <c r="L500" s="15">
        <f t="shared" si="24"/>
        <v>54</v>
      </c>
      <c r="M500" s="14" t="s">
        <v>50</v>
      </c>
      <c r="O500" s="18">
        <f t="shared" si="22"/>
        <v>2014</v>
      </c>
      <c r="P500" s="13">
        <f t="shared" si="23"/>
        <v>6</v>
      </c>
    </row>
    <row r="501" spans="1:16">
      <c r="A501" s="14" t="s">
        <v>2517</v>
      </c>
      <c r="B501" s="14" t="s">
        <v>37</v>
      </c>
      <c r="D50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01" s="14" t="s">
        <v>1634</v>
      </c>
      <c r="F501" s="14" t="s">
        <v>6</v>
      </c>
      <c r="H501" s="14" t="s">
        <v>1734</v>
      </c>
      <c r="I501" s="144">
        <v>41808</v>
      </c>
      <c r="J501" s="144">
        <v>41816</v>
      </c>
      <c r="K501" s="144">
        <v>41816</v>
      </c>
      <c r="L501" s="15">
        <f t="shared" si="24"/>
        <v>0</v>
      </c>
      <c r="M501" s="14" t="s">
        <v>717</v>
      </c>
      <c r="O501" s="18">
        <f t="shared" si="22"/>
        <v>2014</v>
      </c>
      <c r="P501" s="13">
        <f t="shared" si="23"/>
        <v>6</v>
      </c>
    </row>
    <row r="502" spans="1:16">
      <c r="A502" s="14" t="s">
        <v>2516</v>
      </c>
      <c r="B502" s="14" t="s">
        <v>37</v>
      </c>
      <c r="D50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02" s="14" t="s">
        <v>1634</v>
      </c>
      <c r="F502" s="14" t="s">
        <v>6</v>
      </c>
      <c r="H502" s="14" t="s">
        <v>1734</v>
      </c>
      <c r="I502" s="144">
        <v>41814</v>
      </c>
      <c r="J502" s="144">
        <v>41816</v>
      </c>
      <c r="K502" s="144">
        <v>41816</v>
      </c>
      <c r="L502" s="15">
        <f t="shared" si="24"/>
        <v>0</v>
      </c>
      <c r="M502" s="14" t="s">
        <v>50</v>
      </c>
      <c r="N502" s="14" t="s">
        <v>2465</v>
      </c>
      <c r="O502" s="18">
        <f t="shared" si="22"/>
        <v>2014</v>
      </c>
      <c r="P502" s="13">
        <f t="shared" si="23"/>
        <v>6</v>
      </c>
    </row>
    <row r="503" spans="1:16">
      <c r="A503" s="14" t="s">
        <v>2515</v>
      </c>
      <c r="B503" s="14" t="s">
        <v>37</v>
      </c>
      <c r="D50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03" s="14" t="s">
        <v>1634</v>
      </c>
      <c r="F503" s="14" t="s">
        <v>6</v>
      </c>
      <c r="H503" s="14" t="s">
        <v>1734</v>
      </c>
      <c r="I503" s="144">
        <v>41816</v>
      </c>
      <c r="J503" s="144">
        <v>41816</v>
      </c>
      <c r="K503" s="144">
        <v>41842</v>
      </c>
      <c r="L503" s="15">
        <f t="shared" si="24"/>
        <v>26</v>
      </c>
      <c r="M503" s="14" t="s">
        <v>41</v>
      </c>
      <c r="N503" s="14" t="s">
        <v>46</v>
      </c>
      <c r="O503" s="18">
        <f t="shared" si="22"/>
        <v>2014</v>
      </c>
      <c r="P503" s="13">
        <f t="shared" si="23"/>
        <v>6</v>
      </c>
    </row>
    <row r="504" spans="1:16">
      <c r="A504" s="14" t="s">
        <v>2513</v>
      </c>
      <c r="B504" s="14" t="s">
        <v>830</v>
      </c>
      <c r="D50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04" s="14" t="s">
        <v>1634</v>
      </c>
      <c r="F504" s="14" t="s">
        <v>2514</v>
      </c>
      <c r="H504" s="14" t="s">
        <v>1638</v>
      </c>
      <c r="I504" s="144">
        <v>41801</v>
      </c>
      <c r="J504" s="144">
        <v>41816</v>
      </c>
      <c r="K504" s="144">
        <v>41857</v>
      </c>
      <c r="L504" s="15">
        <f t="shared" si="24"/>
        <v>41</v>
      </c>
      <c r="M504" s="14" t="s">
        <v>2512</v>
      </c>
      <c r="O504" s="18">
        <f t="shared" si="22"/>
        <v>2014</v>
      </c>
      <c r="P504" s="13">
        <f t="shared" si="23"/>
        <v>6</v>
      </c>
    </row>
    <row r="505" spans="1:16">
      <c r="A505" s="14" t="s">
        <v>2511</v>
      </c>
      <c r="B505" s="14" t="s">
        <v>15</v>
      </c>
      <c r="C505" s="14" t="s">
        <v>695</v>
      </c>
      <c r="D50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05" s="14" t="s">
        <v>1634</v>
      </c>
      <c r="F505" s="14" t="s">
        <v>6</v>
      </c>
      <c r="H505" s="14" t="s">
        <v>1734</v>
      </c>
      <c r="I505" s="144">
        <v>41807</v>
      </c>
      <c r="J505" s="144">
        <v>41814</v>
      </c>
      <c r="K505" s="144">
        <v>41814</v>
      </c>
      <c r="L505" s="15">
        <f t="shared" si="24"/>
        <v>0</v>
      </c>
      <c r="M505" s="14" t="s">
        <v>13</v>
      </c>
      <c r="N505" s="14" t="s">
        <v>2510</v>
      </c>
      <c r="O505" s="18">
        <f t="shared" si="22"/>
        <v>2014</v>
      </c>
      <c r="P505" s="13">
        <f t="shared" si="23"/>
        <v>6</v>
      </c>
    </row>
    <row r="506" spans="1:16">
      <c r="A506" s="14" t="s">
        <v>2509</v>
      </c>
      <c r="B506" s="14" t="s">
        <v>15</v>
      </c>
      <c r="C506" s="14" t="s">
        <v>695</v>
      </c>
      <c r="D50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06" s="14" t="s">
        <v>1634</v>
      </c>
      <c r="F506" s="14" t="s">
        <v>6</v>
      </c>
      <c r="H506" s="14" t="s">
        <v>1734</v>
      </c>
      <c r="I506" s="144">
        <v>41813</v>
      </c>
      <c r="J506" s="144">
        <v>41814</v>
      </c>
      <c r="K506" s="144">
        <v>41843</v>
      </c>
      <c r="L506" s="15">
        <f t="shared" si="24"/>
        <v>29</v>
      </c>
      <c r="M506" s="14" t="s">
        <v>13</v>
      </c>
      <c r="N506" s="14" t="s">
        <v>2463</v>
      </c>
      <c r="O506" s="18">
        <f t="shared" si="22"/>
        <v>2014</v>
      </c>
      <c r="P506" s="13">
        <f t="shared" si="23"/>
        <v>6</v>
      </c>
    </row>
    <row r="507" spans="1:16">
      <c r="A507" s="14" t="s">
        <v>2508</v>
      </c>
      <c r="B507" s="14" t="s">
        <v>26</v>
      </c>
      <c r="C507" s="14" t="s">
        <v>1922</v>
      </c>
      <c r="D50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07" s="14" t="s">
        <v>1922</v>
      </c>
      <c r="F507" s="14" t="s">
        <v>685</v>
      </c>
      <c r="H507" s="14" t="s">
        <v>636</v>
      </c>
      <c r="I507" s="144">
        <v>41807</v>
      </c>
      <c r="J507" s="144">
        <v>41813</v>
      </c>
      <c r="K507" s="144">
        <v>41857</v>
      </c>
      <c r="L507" s="15">
        <f t="shared" si="24"/>
        <v>44</v>
      </c>
      <c r="M507" s="14" t="s">
        <v>717</v>
      </c>
      <c r="O507" s="18">
        <f t="shared" si="22"/>
        <v>2014</v>
      </c>
      <c r="P507" s="13">
        <f t="shared" si="23"/>
        <v>6</v>
      </c>
    </row>
    <row r="508" spans="1:16">
      <c r="A508" s="14" t="s">
        <v>2507</v>
      </c>
      <c r="B508" s="14" t="s">
        <v>26</v>
      </c>
      <c r="C508" s="14" t="s">
        <v>1922</v>
      </c>
      <c r="D50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08" s="14" t="s">
        <v>1922</v>
      </c>
      <c r="F508" s="14" t="s">
        <v>685</v>
      </c>
      <c r="H508" s="14" t="s">
        <v>636</v>
      </c>
      <c r="I508" s="145">
        <v>41808</v>
      </c>
      <c r="J508" s="144">
        <v>41813</v>
      </c>
      <c r="K508" s="144">
        <v>41855</v>
      </c>
      <c r="L508" s="15">
        <f t="shared" si="24"/>
        <v>42</v>
      </c>
      <c r="M508" s="14" t="s">
        <v>717</v>
      </c>
      <c r="O508" s="18">
        <f t="shared" si="22"/>
        <v>2014</v>
      </c>
      <c r="P508" s="13">
        <f t="shared" si="23"/>
        <v>6</v>
      </c>
    </row>
    <row r="509" spans="1:16">
      <c r="A509" s="14" t="s">
        <v>2505</v>
      </c>
      <c r="B509" s="14" t="s">
        <v>830</v>
      </c>
      <c r="D50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09" s="14" t="s">
        <v>1634</v>
      </c>
      <c r="F509" s="14" t="s">
        <v>2506</v>
      </c>
      <c r="H509" s="14" t="s">
        <v>1415</v>
      </c>
      <c r="I509" s="144">
        <v>41768</v>
      </c>
      <c r="J509" s="144">
        <v>41809</v>
      </c>
      <c r="K509" s="144">
        <v>41809</v>
      </c>
      <c r="L509" s="15">
        <f t="shared" si="24"/>
        <v>0</v>
      </c>
      <c r="M509" s="14" t="s">
        <v>717</v>
      </c>
      <c r="O509" s="18">
        <f t="shared" si="22"/>
        <v>2014</v>
      </c>
      <c r="P509" s="13">
        <f t="shared" si="23"/>
        <v>6</v>
      </c>
    </row>
    <row r="510" spans="1:16">
      <c r="A510" s="14" t="s">
        <v>2504</v>
      </c>
      <c r="B510" s="14" t="s">
        <v>830</v>
      </c>
      <c r="D51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10" s="14" t="s">
        <v>1634</v>
      </c>
      <c r="F510" s="14" t="s">
        <v>1972</v>
      </c>
      <c r="G510" s="140"/>
      <c r="H510" s="14" t="s">
        <v>636</v>
      </c>
      <c r="I510" s="145">
        <v>41801</v>
      </c>
      <c r="J510" s="145">
        <v>41809</v>
      </c>
      <c r="K510" s="144">
        <v>41809</v>
      </c>
      <c r="L510" s="15">
        <f t="shared" si="24"/>
        <v>0</v>
      </c>
      <c r="M510" s="14" t="s">
        <v>13</v>
      </c>
      <c r="N510" s="14" t="s">
        <v>2463</v>
      </c>
      <c r="O510" s="18">
        <f t="shared" si="22"/>
        <v>2014</v>
      </c>
      <c r="P510" s="13">
        <f t="shared" si="23"/>
        <v>6</v>
      </c>
    </row>
    <row r="511" spans="1:16">
      <c r="A511" s="14" t="s">
        <v>2502</v>
      </c>
      <c r="B511" s="14" t="s">
        <v>830</v>
      </c>
      <c r="D51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11" s="14" t="s">
        <v>1634</v>
      </c>
      <c r="F511" s="14" t="s">
        <v>2503</v>
      </c>
      <c r="H511" s="14" t="s">
        <v>2097</v>
      </c>
      <c r="I511" s="144">
        <v>41801</v>
      </c>
      <c r="J511" s="144">
        <v>41809</v>
      </c>
      <c r="K511" s="144">
        <v>41809</v>
      </c>
      <c r="L511" s="15">
        <f t="shared" si="24"/>
        <v>0</v>
      </c>
      <c r="M511" s="14" t="s">
        <v>50</v>
      </c>
      <c r="N511" s="14" t="s">
        <v>2465</v>
      </c>
      <c r="O511" s="18">
        <f t="shared" si="22"/>
        <v>2014</v>
      </c>
      <c r="P511" s="13">
        <f t="shared" si="23"/>
        <v>6</v>
      </c>
    </row>
    <row r="512" spans="1:16">
      <c r="A512" s="14" t="s">
        <v>2501</v>
      </c>
      <c r="B512" s="14" t="s">
        <v>37</v>
      </c>
      <c r="D51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12" s="14" t="s">
        <v>1634</v>
      </c>
      <c r="F512" s="14" t="s">
        <v>6</v>
      </c>
      <c r="H512" s="14" t="s">
        <v>1734</v>
      </c>
      <c r="I512" s="144">
        <v>41793</v>
      </c>
      <c r="J512" s="144">
        <v>41802</v>
      </c>
      <c r="K512" s="144">
        <v>41842</v>
      </c>
      <c r="L512" s="15">
        <f t="shared" si="24"/>
        <v>40</v>
      </c>
      <c r="M512" s="14" t="s">
        <v>41</v>
      </c>
      <c r="N512" s="14" t="s">
        <v>46</v>
      </c>
      <c r="O512" s="18">
        <f t="shared" si="22"/>
        <v>2014</v>
      </c>
      <c r="P512" s="13">
        <f t="shared" si="23"/>
        <v>6</v>
      </c>
    </row>
    <row r="513" spans="1:16">
      <c r="A513" s="14" t="s">
        <v>2500</v>
      </c>
      <c r="B513" s="14" t="s">
        <v>37</v>
      </c>
      <c r="D51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13" s="14" t="s">
        <v>1634</v>
      </c>
      <c r="F513" s="14" t="s">
        <v>6</v>
      </c>
      <c r="H513" s="14" t="s">
        <v>1734</v>
      </c>
      <c r="I513" s="144">
        <v>41795</v>
      </c>
      <c r="J513" s="144">
        <v>41802</v>
      </c>
      <c r="K513" s="144">
        <v>41842</v>
      </c>
      <c r="L513" s="15">
        <f t="shared" si="24"/>
        <v>40</v>
      </c>
      <c r="M513" s="14" t="s">
        <v>717</v>
      </c>
      <c r="N513" s="14" t="s">
        <v>422</v>
      </c>
      <c r="O513" s="18">
        <f t="shared" si="22"/>
        <v>2014</v>
      </c>
      <c r="P513" s="13">
        <f t="shared" si="23"/>
        <v>6</v>
      </c>
    </row>
    <row r="514" spans="1:16">
      <c r="A514" s="14" t="s">
        <v>2499</v>
      </c>
      <c r="B514" s="14" t="s">
        <v>37</v>
      </c>
      <c r="D51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14" s="14" t="s">
        <v>1634</v>
      </c>
      <c r="F514" s="14" t="s">
        <v>6</v>
      </c>
      <c r="H514" s="14" t="s">
        <v>1734</v>
      </c>
      <c r="I514" s="144">
        <v>41796</v>
      </c>
      <c r="J514" s="144">
        <v>41802</v>
      </c>
      <c r="K514" s="144">
        <v>41802</v>
      </c>
      <c r="L514" s="15">
        <f t="shared" si="24"/>
        <v>0</v>
      </c>
      <c r="M514" s="14" t="s">
        <v>13</v>
      </c>
      <c r="N514" s="14" t="s">
        <v>2463</v>
      </c>
      <c r="O514" s="18">
        <f t="shared" ref="O514:O545" si="25">YEAR(J514)</f>
        <v>2014</v>
      </c>
      <c r="P514" s="13">
        <f t="shared" ref="P514:P545" si="26">MONTH(J514)</f>
        <v>6</v>
      </c>
    </row>
    <row r="515" spans="1:16">
      <c r="A515" s="14" t="s">
        <v>2498</v>
      </c>
      <c r="B515" s="14" t="s">
        <v>830</v>
      </c>
      <c r="D51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15" s="14" t="s">
        <v>1634</v>
      </c>
      <c r="F515" s="14" t="s">
        <v>2205</v>
      </c>
      <c r="H515" s="14" t="s">
        <v>2097</v>
      </c>
      <c r="I515" s="144">
        <v>41768</v>
      </c>
      <c r="J515" s="144">
        <v>41802</v>
      </c>
      <c r="K515" s="144">
        <v>41802</v>
      </c>
      <c r="L515" s="15">
        <f t="shared" si="24"/>
        <v>0</v>
      </c>
      <c r="M515" s="14" t="s">
        <v>13</v>
      </c>
      <c r="N515" s="14" t="s">
        <v>2465</v>
      </c>
      <c r="O515" s="18">
        <f t="shared" si="25"/>
        <v>2014</v>
      </c>
      <c r="P515" s="13">
        <f t="shared" si="26"/>
        <v>6</v>
      </c>
    </row>
    <row r="516" spans="1:16">
      <c r="A516" s="14" t="s">
        <v>2497</v>
      </c>
      <c r="B516" s="14" t="s">
        <v>830</v>
      </c>
      <c r="D51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16" s="14" t="s">
        <v>1634</v>
      </c>
      <c r="F516" s="14" t="s">
        <v>2496</v>
      </c>
      <c r="H516" s="14" t="s">
        <v>2034</v>
      </c>
      <c r="I516" s="144">
        <v>41768</v>
      </c>
      <c r="J516" s="144">
        <v>41802</v>
      </c>
      <c r="K516" s="144">
        <v>41802</v>
      </c>
      <c r="L516" s="15">
        <f t="shared" si="24"/>
        <v>0</v>
      </c>
      <c r="M516" s="14" t="s">
        <v>13</v>
      </c>
      <c r="N516" s="14" t="s">
        <v>2463</v>
      </c>
      <c r="O516" s="18">
        <f t="shared" si="25"/>
        <v>2014</v>
      </c>
      <c r="P516" s="13">
        <f t="shared" si="26"/>
        <v>6</v>
      </c>
    </row>
    <row r="517" spans="1:16">
      <c r="A517" s="14" t="s">
        <v>2495</v>
      </c>
      <c r="B517" s="14" t="s">
        <v>830</v>
      </c>
      <c r="D51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17" s="14" t="s">
        <v>1634</v>
      </c>
      <c r="F517" s="14" t="s">
        <v>2496</v>
      </c>
      <c r="H517" s="14" t="s">
        <v>2034</v>
      </c>
      <c r="I517" s="144">
        <v>41768</v>
      </c>
      <c r="J517" s="144">
        <v>41802</v>
      </c>
      <c r="K517" s="144">
        <v>41802</v>
      </c>
      <c r="L517" s="15">
        <f t="shared" si="24"/>
        <v>0</v>
      </c>
      <c r="M517" s="14" t="s">
        <v>13</v>
      </c>
      <c r="N517" s="14" t="s">
        <v>2463</v>
      </c>
      <c r="O517" s="18">
        <f t="shared" si="25"/>
        <v>2014</v>
      </c>
      <c r="P517" s="13">
        <f t="shared" si="26"/>
        <v>6</v>
      </c>
    </row>
    <row r="518" spans="1:16">
      <c r="A518" s="14" t="s">
        <v>2494</v>
      </c>
      <c r="B518" s="14" t="s">
        <v>830</v>
      </c>
      <c r="D51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18" s="14" t="s">
        <v>1634</v>
      </c>
      <c r="F518" s="14" t="s">
        <v>1984</v>
      </c>
      <c r="H518" s="14" t="s">
        <v>636</v>
      </c>
      <c r="I518" s="144">
        <v>41768</v>
      </c>
      <c r="J518" s="144">
        <v>41802</v>
      </c>
      <c r="K518" s="144">
        <v>41802</v>
      </c>
      <c r="L518" s="15">
        <f t="shared" si="24"/>
        <v>0</v>
      </c>
      <c r="M518" s="14" t="s">
        <v>13</v>
      </c>
      <c r="N518" s="14" t="s">
        <v>2463</v>
      </c>
      <c r="O518" s="18">
        <f t="shared" si="25"/>
        <v>2014</v>
      </c>
      <c r="P518" s="13">
        <f t="shared" si="26"/>
        <v>6</v>
      </c>
    </row>
    <row r="519" spans="1:16">
      <c r="A519" s="14" t="s">
        <v>2493</v>
      </c>
      <c r="B519" s="14" t="s">
        <v>830</v>
      </c>
      <c r="D51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19" s="14" t="s">
        <v>1634</v>
      </c>
      <c r="F519" s="14" t="s">
        <v>914</v>
      </c>
      <c r="H519" s="14" t="s">
        <v>1638</v>
      </c>
      <c r="I519" s="144">
        <v>41768</v>
      </c>
      <c r="J519" s="144">
        <v>41795</v>
      </c>
      <c r="K519" s="144">
        <v>41795</v>
      </c>
      <c r="L519" s="15">
        <f t="shared" si="24"/>
        <v>0</v>
      </c>
      <c r="M519" s="14" t="s">
        <v>50</v>
      </c>
      <c r="N519" s="14" t="s">
        <v>2492</v>
      </c>
      <c r="O519" s="18">
        <f t="shared" si="25"/>
        <v>2014</v>
      </c>
      <c r="P519" s="13">
        <f t="shared" si="26"/>
        <v>6</v>
      </c>
    </row>
    <row r="520" spans="1:16">
      <c r="A520" s="14" t="s">
        <v>2491</v>
      </c>
      <c r="B520" s="14" t="s">
        <v>830</v>
      </c>
      <c r="D52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0" s="14" t="s">
        <v>1634</v>
      </c>
      <c r="F520" s="14" t="s">
        <v>1947</v>
      </c>
      <c r="H520" s="14" t="s">
        <v>636</v>
      </c>
      <c r="I520" s="144">
        <v>41768</v>
      </c>
      <c r="J520" s="144">
        <v>41795</v>
      </c>
      <c r="K520" s="144">
        <v>41795</v>
      </c>
      <c r="L520" s="15">
        <f t="shared" si="24"/>
        <v>0</v>
      </c>
      <c r="M520" s="14" t="s">
        <v>13</v>
      </c>
      <c r="N520" s="14" t="s">
        <v>2463</v>
      </c>
      <c r="O520" s="18">
        <f t="shared" si="25"/>
        <v>2014</v>
      </c>
      <c r="P520" s="13">
        <f t="shared" si="26"/>
        <v>6</v>
      </c>
    </row>
    <row r="521" spans="1:16">
      <c r="A521" s="14" t="s">
        <v>2490</v>
      </c>
      <c r="B521" s="14" t="s">
        <v>830</v>
      </c>
      <c r="D52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1" s="14" t="s">
        <v>1634</v>
      </c>
      <c r="F521" s="14" t="s">
        <v>1707</v>
      </c>
      <c r="H521" s="14" t="s">
        <v>1633</v>
      </c>
      <c r="I521" s="144">
        <v>41768</v>
      </c>
      <c r="J521" s="144">
        <v>41795</v>
      </c>
      <c r="K521" s="144">
        <v>41795</v>
      </c>
      <c r="L521" s="15">
        <f t="shared" si="24"/>
        <v>0</v>
      </c>
      <c r="M521" s="14" t="s">
        <v>13</v>
      </c>
      <c r="N521" s="14" t="s">
        <v>2463</v>
      </c>
      <c r="O521" s="18">
        <f t="shared" si="25"/>
        <v>2014</v>
      </c>
      <c r="P521" s="13">
        <f t="shared" si="26"/>
        <v>6</v>
      </c>
    </row>
    <row r="522" spans="1:16">
      <c r="A522" s="14" t="s">
        <v>2489</v>
      </c>
      <c r="B522" s="14" t="s">
        <v>830</v>
      </c>
      <c r="D52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2" s="14" t="s">
        <v>1634</v>
      </c>
      <c r="F522" s="14" t="s">
        <v>2485</v>
      </c>
      <c r="G522" s="140"/>
      <c r="H522" s="14" t="s">
        <v>636</v>
      </c>
      <c r="I522" s="145">
        <v>41768</v>
      </c>
      <c r="J522" s="145">
        <v>41788</v>
      </c>
      <c r="K522" s="144">
        <v>41788</v>
      </c>
      <c r="L522" s="15">
        <f t="shared" si="24"/>
        <v>0</v>
      </c>
      <c r="M522" s="14" t="s">
        <v>13</v>
      </c>
      <c r="N522" s="14" t="s">
        <v>2463</v>
      </c>
      <c r="O522" s="18">
        <f t="shared" si="25"/>
        <v>2014</v>
      </c>
      <c r="P522" s="13">
        <f t="shared" si="26"/>
        <v>5</v>
      </c>
    </row>
    <row r="523" spans="1:16">
      <c r="A523" s="14" t="s">
        <v>2488</v>
      </c>
      <c r="B523" s="14" t="s">
        <v>830</v>
      </c>
      <c r="D52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3" s="14" t="s">
        <v>1634</v>
      </c>
      <c r="F523" s="14" t="s">
        <v>1984</v>
      </c>
      <c r="G523" s="140"/>
      <c r="H523" s="14" t="s">
        <v>636</v>
      </c>
      <c r="I523" s="145">
        <v>41768</v>
      </c>
      <c r="J523" s="145">
        <v>41788</v>
      </c>
      <c r="K523" s="144">
        <v>41788</v>
      </c>
      <c r="L523" s="15">
        <f t="shared" si="24"/>
        <v>0</v>
      </c>
      <c r="M523" s="14" t="s">
        <v>50</v>
      </c>
      <c r="N523" s="14" t="s">
        <v>2465</v>
      </c>
      <c r="O523" s="18">
        <f t="shared" si="25"/>
        <v>2014</v>
      </c>
      <c r="P523" s="13">
        <f t="shared" si="26"/>
        <v>5</v>
      </c>
    </row>
    <row r="524" spans="1:16">
      <c r="A524" s="14" t="s">
        <v>2487</v>
      </c>
      <c r="B524" s="14" t="s">
        <v>830</v>
      </c>
      <c r="D52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4" s="14" t="s">
        <v>1634</v>
      </c>
      <c r="F524" s="14" t="s">
        <v>862</v>
      </c>
      <c r="H524" s="14" t="s">
        <v>1638</v>
      </c>
      <c r="I524" s="144">
        <v>41768</v>
      </c>
      <c r="J524" s="144">
        <v>41788</v>
      </c>
      <c r="K524" s="144">
        <v>41788</v>
      </c>
      <c r="L524" s="15">
        <f t="shared" si="24"/>
        <v>0</v>
      </c>
      <c r="M524" s="14" t="s">
        <v>13</v>
      </c>
      <c r="N524" s="14" t="s">
        <v>2486</v>
      </c>
      <c r="O524" s="18">
        <f t="shared" si="25"/>
        <v>2014</v>
      </c>
      <c r="P524" s="13">
        <f t="shared" si="26"/>
        <v>5</v>
      </c>
    </row>
    <row r="525" spans="1:16">
      <c r="A525" s="14" t="s">
        <v>2484</v>
      </c>
      <c r="B525" s="14" t="s">
        <v>830</v>
      </c>
      <c r="D52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5" s="14" t="s">
        <v>1634</v>
      </c>
      <c r="F525" s="14" t="s">
        <v>2485</v>
      </c>
      <c r="H525" s="14" t="s">
        <v>636</v>
      </c>
      <c r="I525" s="144">
        <v>41768</v>
      </c>
      <c r="J525" s="144">
        <v>41781</v>
      </c>
      <c r="K525" s="144">
        <v>41781</v>
      </c>
      <c r="L525" s="15">
        <f t="shared" si="24"/>
        <v>0</v>
      </c>
      <c r="M525" s="14" t="s">
        <v>13</v>
      </c>
      <c r="N525" s="14" t="s">
        <v>2463</v>
      </c>
      <c r="O525" s="18">
        <f t="shared" si="25"/>
        <v>2014</v>
      </c>
      <c r="P525" s="13">
        <f t="shared" si="26"/>
        <v>5</v>
      </c>
    </row>
    <row r="526" spans="1:16">
      <c r="A526" s="14" t="s">
        <v>2483</v>
      </c>
      <c r="B526" s="14" t="s">
        <v>830</v>
      </c>
      <c r="D52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6" s="14" t="s">
        <v>1634</v>
      </c>
      <c r="F526" s="14" t="s">
        <v>1972</v>
      </c>
      <c r="H526" s="14" t="s">
        <v>636</v>
      </c>
      <c r="I526" s="144">
        <v>41768</v>
      </c>
      <c r="J526" s="144">
        <v>41781</v>
      </c>
      <c r="K526" s="144">
        <v>41781</v>
      </c>
      <c r="L526" s="15">
        <f t="shared" si="24"/>
        <v>0</v>
      </c>
      <c r="M526" s="14" t="s">
        <v>13</v>
      </c>
      <c r="N526" s="14" t="s">
        <v>2463</v>
      </c>
      <c r="O526" s="18">
        <f t="shared" si="25"/>
        <v>2014</v>
      </c>
      <c r="P526" s="13">
        <f t="shared" si="26"/>
        <v>5</v>
      </c>
    </row>
    <row r="527" spans="1:16">
      <c r="A527" s="14" t="s">
        <v>2482</v>
      </c>
      <c r="B527" s="14" t="s">
        <v>830</v>
      </c>
      <c r="D52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7" s="14" t="s">
        <v>1634</v>
      </c>
      <c r="F527" s="14" t="s">
        <v>1972</v>
      </c>
      <c r="H527" s="14" t="s">
        <v>636</v>
      </c>
      <c r="I527" s="144">
        <v>41768</v>
      </c>
      <c r="J527" s="144">
        <v>41781</v>
      </c>
      <c r="K527" s="144">
        <v>41781</v>
      </c>
      <c r="L527" s="15">
        <f t="shared" si="24"/>
        <v>0</v>
      </c>
      <c r="M527" s="14" t="s">
        <v>13</v>
      </c>
      <c r="N527" s="14" t="s">
        <v>2463</v>
      </c>
      <c r="O527" s="18">
        <f t="shared" si="25"/>
        <v>2014</v>
      </c>
      <c r="P527" s="13">
        <f t="shared" si="26"/>
        <v>5</v>
      </c>
    </row>
    <row r="528" spans="1:16">
      <c r="A528" s="14" t="s">
        <v>2481</v>
      </c>
      <c r="B528" s="14" t="s">
        <v>830</v>
      </c>
      <c r="D52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28" s="14" t="s">
        <v>1634</v>
      </c>
      <c r="F528" s="14" t="s">
        <v>1972</v>
      </c>
      <c r="G528" s="140"/>
      <c r="H528" s="14" t="s">
        <v>636</v>
      </c>
      <c r="I528" s="145">
        <v>41768</v>
      </c>
      <c r="J528" s="145">
        <v>41781</v>
      </c>
      <c r="K528" s="144">
        <v>41781</v>
      </c>
      <c r="L528" s="15">
        <f t="shared" si="24"/>
        <v>0</v>
      </c>
      <c r="M528" s="14" t="s">
        <v>13</v>
      </c>
      <c r="N528" s="14" t="s">
        <v>2463</v>
      </c>
      <c r="O528" s="18">
        <f t="shared" si="25"/>
        <v>2014</v>
      </c>
      <c r="P528" s="13">
        <f t="shared" si="26"/>
        <v>5</v>
      </c>
    </row>
    <row r="529" spans="1:16">
      <c r="A529" s="14" t="s">
        <v>2480</v>
      </c>
      <c r="B529" s="14" t="s">
        <v>15</v>
      </c>
      <c r="C529" s="14" t="s">
        <v>695</v>
      </c>
      <c r="D52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29" s="14" t="s">
        <v>1634</v>
      </c>
      <c r="F529" s="14" t="s">
        <v>6</v>
      </c>
      <c r="H529" s="14" t="s">
        <v>1734</v>
      </c>
      <c r="I529" s="144">
        <v>41778</v>
      </c>
      <c r="J529" s="144">
        <v>41779</v>
      </c>
      <c r="K529" s="144">
        <v>41792</v>
      </c>
      <c r="L529" s="15">
        <f t="shared" si="24"/>
        <v>13</v>
      </c>
      <c r="M529" s="14" t="s">
        <v>13</v>
      </c>
      <c r="N529" s="14" t="s">
        <v>2479</v>
      </c>
      <c r="O529" s="18">
        <f t="shared" si="25"/>
        <v>2014</v>
      </c>
      <c r="P529" s="13">
        <f t="shared" si="26"/>
        <v>5</v>
      </c>
    </row>
    <row r="530" spans="1:16">
      <c r="A530" s="14" t="s">
        <v>378</v>
      </c>
      <c r="B530" s="14" t="s">
        <v>15</v>
      </c>
      <c r="C530" s="14" t="s">
        <v>695</v>
      </c>
      <c r="D53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30" s="14" t="s">
        <v>1634</v>
      </c>
      <c r="F530" s="14" t="s">
        <v>6</v>
      </c>
      <c r="H530" s="14" t="s">
        <v>1734</v>
      </c>
      <c r="I530" s="144">
        <v>41778</v>
      </c>
      <c r="J530" s="144">
        <v>41779</v>
      </c>
      <c r="K530" s="144">
        <v>41792</v>
      </c>
      <c r="L530" s="15">
        <f t="shared" si="24"/>
        <v>13</v>
      </c>
      <c r="M530" s="14" t="s">
        <v>717</v>
      </c>
      <c r="N530" s="14" t="s">
        <v>104</v>
      </c>
      <c r="O530" s="18">
        <f t="shared" si="25"/>
        <v>2014</v>
      </c>
      <c r="P530" s="13">
        <f t="shared" si="26"/>
        <v>5</v>
      </c>
    </row>
    <row r="531" spans="1:16">
      <c r="A531" s="14" t="s">
        <v>2031</v>
      </c>
      <c r="B531" s="14" t="s">
        <v>26</v>
      </c>
      <c r="C531" s="14" t="s">
        <v>1922</v>
      </c>
      <c r="D53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31" s="14" t="s">
        <v>1922</v>
      </c>
      <c r="F531" s="14" t="s">
        <v>685</v>
      </c>
      <c r="H531" s="14" t="s">
        <v>636</v>
      </c>
      <c r="I531" s="144">
        <v>41757</v>
      </c>
      <c r="J531" s="144">
        <v>41759</v>
      </c>
      <c r="K531" s="144">
        <v>41799</v>
      </c>
      <c r="L531" s="15">
        <f t="shared" si="24"/>
        <v>40</v>
      </c>
      <c r="M531" s="14" t="s">
        <v>717</v>
      </c>
      <c r="O531" s="18">
        <f t="shared" si="25"/>
        <v>2014</v>
      </c>
      <c r="P531" s="13">
        <f t="shared" si="26"/>
        <v>4</v>
      </c>
    </row>
    <row r="532" spans="1:16">
      <c r="A532" s="14" t="s">
        <v>2478</v>
      </c>
      <c r="B532" s="14" t="s">
        <v>15</v>
      </c>
      <c r="C532" s="14" t="s">
        <v>695</v>
      </c>
      <c r="D53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32" s="14" t="s">
        <v>1634</v>
      </c>
      <c r="F532" s="14" t="s">
        <v>6</v>
      </c>
      <c r="H532" s="14" t="s">
        <v>1734</v>
      </c>
      <c r="I532" s="144">
        <v>41750</v>
      </c>
      <c r="J532" s="144">
        <v>41751</v>
      </c>
      <c r="K532" s="144">
        <v>41751</v>
      </c>
      <c r="L532" s="15">
        <f t="shared" si="24"/>
        <v>0</v>
      </c>
      <c r="M532" s="14" t="s">
        <v>13</v>
      </c>
      <c r="N532" s="14" t="s">
        <v>2463</v>
      </c>
      <c r="O532" s="18">
        <f t="shared" si="25"/>
        <v>2014</v>
      </c>
      <c r="P532" s="13">
        <f t="shared" si="26"/>
        <v>4</v>
      </c>
    </row>
    <row r="533" spans="1:16">
      <c r="A533" s="14" t="s">
        <v>2477</v>
      </c>
      <c r="B533" s="14" t="s">
        <v>15</v>
      </c>
      <c r="C533" s="14" t="s">
        <v>695</v>
      </c>
      <c r="D53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33" s="14" t="s">
        <v>1634</v>
      </c>
      <c r="F533" s="14" t="s">
        <v>6</v>
      </c>
      <c r="H533" s="14" t="s">
        <v>1734</v>
      </c>
      <c r="I533" s="144">
        <v>41750</v>
      </c>
      <c r="J533" s="144">
        <v>41751</v>
      </c>
      <c r="K533" s="144">
        <v>41772</v>
      </c>
      <c r="L533" s="15">
        <f t="shared" si="24"/>
        <v>21</v>
      </c>
      <c r="M533" s="14" t="s">
        <v>41</v>
      </c>
      <c r="N533" s="14" t="s">
        <v>2476</v>
      </c>
      <c r="O533" s="18">
        <f t="shared" si="25"/>
        <v>2014</v>
      </c>
      <c r="P533" s="13">
        <f t="shared" si="26"/>
        <v>4</v>
      </c>
    </row>
    <row r="534" spans="1:16">
      <c r="A534" s="14" t="s">
        <v>2475</v>
      </c>
      <c r="B534" s="14" t="s">
        <v>15</v>
      </c>
      <c r="C534" s="14" t="s">
        <v>826</v>
      </c>
      <c r="D53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34" s="14" t="s">
        <v>1634</v>
      </c>
      <c r="F534" s="14" t="s">
        <v>2120</v>
      </c>
      <c r="H534" s="14" t="s">
        <v>636</v>
      </c>
      <c r="I534" s="144">
        <v>41736</v>
      </c>
      <c r="J534" s="144">
        <v>41751</v>
      </c>
      <c r="K534" s="144">
        <v>41823</v>
      </c>
      <c r="L534" s="15">
        <f t="shared" si="24"/>
        <v>72</v>
      </c>
      <c r="M534" s="14" t="s">
        <v>50</v>
      </c>
      <c r="O534" s="18">
        <f t="shared" si="25"/>
        <v>2014</v>
      </c>
      <c r="P534" s="13">
        <f t="shared" si="26"/>
        <v>4</v>
      </c>
    </row>
    <row r="535" spans="1:16">
      <c r="A535" s="14" t="s">
        <v>2474</v>
      </c>
      <c r="B535" s="14" t="s">
        <v>37</v>
      </c>
      <c r="D53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35" s="14" t="s">
        <v>1634</v>
      </c>
      <c r="F535" s="14" t="s">
        <v>6</v>
      </c>
      <c r="H535" s="14" t="s">
        <v>1734</v>
      </c>
      <c r="I535" s="144">
        <v>41744</v>
      </c>
      <c r="J535" s="144">
        <v>41746</v>
      </c>
      <c r="K535" s="144">
        <v>41746</v>
      </c>
      <c r="L535" s="15">
        <f t="shared" si="24"/>
        <v>0</v>
      </c>
      <c r="M535" s="14" t="s">
        <v>13</v>
      </c>
      <c r="N535" s="14" t="s">
        <v>2463</v>
      </c>
      <c r="O535" s="18">
        <f t="shared" si="25"/>
        <v>2014</v>
      </c>
      <c r="P535" s="13">
        <f t="shared" si="26"/>
        <v>4</v>
      </c>
    </row>
    <row r="536" spans="1:16">
      <c r="A536" s="14" t="s">
        <v>2472</v>
      </c>
      <c r="B536" s="14" t="s">
        <v>830</v>
      </c>
      <c r="D536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36" s="14" t="s">
        <v>1634</v>
      </c>
      <c r="F536" s="14" t="s">
        <v>2473</v>
      </c>
      <c r="H536" s="14" t="s">
        <v>636</v>
      </c>
      <c r="I536" s="144">
        <v>41702</v>
      </c>
      <c r="J536" s="145">
        <v>41718</v>
      </c>
      <c r="L536" s="15">
        <f t="shared" ref="L536:L545" si="27">K536-J536</f>
        <v>-41718</v>
      </c>
      <c r="M536" s="14" t="s">
        <v>41</v>
      </c>
      <c r="O536" s="18">
        <f t="shared" si="25"/>
        <v>2014</v>
      </c>
      <c r="P536" s="13">
        <f t="shared" si="26"/>
        <v>3</v>
      </c>
    </row>
    <row r="537" spans="1:16">
      <c r="A537" s="14" t="s">
        <v>517</v>
      </c>
      <c r="B537" s="14" t="s">
        <v>830</v>
      </c>
      <c r="D537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37" s="14" t="s">
        <v>1634</v>
      </c>
      <c r="F537" s="14" t="s">
        <v>2205</v>
      </c>
      <c r="G537" s="140"/>
      <c r="H537" s="14" t="s">
        <v>2097</v>
      </c>
      <c r="I537" s="145">
        <v>41702</v>
      </c>
      <c r="J537" s="145">
        <v>41718</v>
      </c>
      <c r="L537" s="15">
        <f t="shared" si="27"/>
        <v>-41718</v>
      </c>
      <c r="M537" s="14" t="s">
        <v>41</v>
      </c>
      <c r="N537" s="14" t="s">
        <v>25</v>
      </c>
      <c r="O537" s="18">
        <f t="shared" si="25"/>
        <v>2014</v>
      </c>
      <c r="P537" s="13">
        <f t="shared" si="26"/>
        <v>3</v>
      </c>
    </row>
    <row r="538" spans="1:16">
      <c r="A538" s="14" t="s">
        <v>2470</v>
      </c>
      <c r="B538" s="14" t="s">
        <v>830</v>
      </c>
      <c r="D538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38" s="14" t="s">
        <v>1634</v>
      </c>
      <c r="F538" s="14" t="s">
        <v>2471</v>
      </c>
      <c r="H538" s="14" t="s">
        <v>636</v>
      </c>
      <c r="I538" s="144">
        <v>41702</v>
      </c>
      <c r="J538" s="145">
        <v>41718</v>
      </c>
      <c r="L538" s="15">
        <f t="shared" si="27"/>
        <v>-41718</v>
      </c>
      <c r="M538" s="14" t="s">
        <v>41</v>
      </c>
      <c r="O538" s="18">
        <f t="shared" si="25"/>
        <v>2014</v>
      </c>
      <c r="P538" s="13">
        <f t="shared" si="26"/>
        <v>3</v>
      </c>
    </row>
    <row r="539" spans="1:16">
      <c r="A539" s="14" t="s">
        <v>2469</v>
      </c>
      <c r="B539" s="14" t="s">
        <v>830</v>
      </c>
      <c r="D539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39" s="14" t="s">
        <v>1634</v>
      </c>
      <c r="F539" s="14" t="s">
        <v>1972</v>
      </c>
      <c r="H539" s="14" t="s">
        <v>636</v>
      </c>
      <c r="I539" s="144">
        <v>41702</v>
      </c>
      <c r="J539" s="145">
        <v>41718</v>
      </c>
      <c r="L539" s="15">
        <f t="shared" si="27"/>
        <v>-41718</v>
      </c>
      <c r="M539" s="14" t="s">
        <v>41</v>
      </c>
      <c r="O539" s="18">
        <f t="shared" si="25"/>
        <v>2014</v>
      </c>
      <c r="P539" s="13">
        <f t="shared" si="26"/>
        <v>3</v>
      </c>
    </row>
    <row r="540" spans="1:16">
      <c r="A540" s="14" t="s">
        <v>2468</v>
      </c>
      <c r="B540" s="14" t="s">
        <v>830</v>
      </c>
      <c r="D540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Youth</v>
      </c>
      <c r="E540" s="14" t="s">
        <v>1634</v>
      </c>
      <c r="F540" s="14" t="s">
        <v>862</v>
      </c>
      <c r="H540" s="14" t="s">
        <v>1638</v>
      </c>
      <c r="I540" s="144">
        <v>41702</v>
      </c>
      <c r="J540" s="145">
        <v>41718</v>
      </c>
      <c r="L540" s="15">
        <f t="shared" si="27"/>
        <v>-41718</v>
      </c>
      <c r="M540" s="14" t="s">
        <v>41</v>
      </c>
      <c r="N540" s="14" t="s">
        <v>25</v>
      </c>
      <c r="O540" s="18">
        <f t="shared" si="25"/>
        <v>2014</v>
      </c>
      <c r="P540" s="13">
        <f t="shared" si="26"/>
        <v>3</v>
      </c>
    </row>
    <row r="541" spans="1:16">
      <c r="A541" s="14" t="s">
        <v>2466</v>
      </c>
      <c r="B541" s="14" t="s">
        <v>15</v>
      </c>
      <c r="C541" s="14" t="s">
        <v>835</v>
      </c>
      <c r="D541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41" s="14" t="s">
        <v>835</v>
      </c>
      <c r="F541" s="14" t="s">
        <v>2467</v>
      </c>
      <c r="G541" s="140"/>
      <c r="H541" s="14" t="s">
        <v>835</v>
      </c>
      <c r="I541" s="145">
        <v>41707</v>
      </c>
      <c r="J541" s="145">
        <v>41717</v>
      </c>
      <c r="K541" s="144">
        <v>41864</v>
      </c>
      <c r="L541" s="15">
        <f t="shared" si="27"/>
        <v>147</v>
      </c>
      <c r="M541" s="14" t="s">
        <v>50</v>
      </c>
      <c r="N541" s="14" t="s">
        <v>2465</v>
      </c>
      <c r="O541" s="18">
        <f t="shared" si="25"/>
        <v>2014</v>
      </c>
      <c r="P541" s="13">
        <f t="shared" si="26"/>
        <v>3</v>
      </c>
    </row>
    <row r="542" spans="1:16">
      <c r="A542" s="14" t="s">
        <v>2464</v>
      </c>
      <c r="B542" s="14" t="s">
        <v>26</v>
      </c>
      <c r="C542" s="14" t="s">
        <v>1922</v>
      </c>
      <c r="D542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42" s="14" t="s">
        <v>1922</v>
      </c>
      <c r="F542" s="14" t="s">
        <v>685</v>
      </c>
      <c r="H542" s="14" t="s">
        <v>636</v>
      </c>
      <c r="I542" s="144">
        <v>41706</v>
      </c>
      <c r="J542" s="144">
        <v>41710</v>
      </c>
      <c r="K542" s="144">
        <v>41710</v>
      </c>
      <c r="L542" s="15">
        <f t="shared" si="27"/>
        <v>0</v>
      </c>
      <c r="M542" s="14" t="s">
        <v>13</v>
      </c>
      <c r="N542" s="14" t="s">
        <v>2463</v>
      </c>
      <c r="O542" s="18">
        <f t="shared" si="25"/>
        <v>2014</v>
      </c>
      <c r="P542" s="13">
        <f t="shared" si="26"/>
        <v>3</v>
      </c>
    </row>
    <row r="543" spans="1:16">
      <c r="A543" s="14" t="s">
        <v>2462</v>
      </c>
      <c r="B543" s="14" t="s">
        <v>26</v>
      </c>
      <c r="C543" s="14" t="s">
        <v>1922</v>
      </c>
      <c r="D543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43" s="14" t="s">
        <v>1922</v>
      </c>
      <c r="F543" s="14" t="s">
        <v>685</v>
      </c>
      <c r="H543" s="14" t="s">
        <v>636</v>
      </c>
      <c r="I543" s="144">
        <v>41706</v>
      </c>
      <c r="J543" s="144">
        <v>41710</v>
      </c>
      <c r="K543" s="144">
        <v>41720</v>
      </c>
      <c r="L543" s="15">
        <f t="shared" si="27"/>
        <v>10</v>
      </c>
      <c r="M543" s="14" t="s">
        <v>717</v>
      </c>
      <c r="O543" s="18">
        <f t="shared" si="25"/>
        <v>2014</v>
      </c>
      <c r="P543" s="13">
        <f t="shared" si="26"/>
        <v>3</v>
      </c>
    </row>
    <row r="544" spans="1:16">
      <c r="A544" s="14" t="s">
        <v>1958</v>
      </c>
      <c r="B544" s="14" t="s">
        <v>26</v>
      </c>
      <c r="C544" s="14" t="s">
        <v>1922</v>
      </c>
      <c r="D544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44" s="14" t="s">
        <v>1922</v>
      </c>
      <c r="F544" s="14" t="s">
        <v>685</v>
      </c>
      <c r="H544" s="14" t="s">
        <v>636</v>
      </c>
      <c r="I544" s="144">
        <v>41699</v>
      </c>
      <c r="J544" s="144">
        <v>41701</v>
      </c>
      <c r="K544" s="144">
        <v>41733</v>
      </c>
      <c r="L544" s="15">
        <f t="shared" si="27"/>
        <v>32</v>
      </c>
      <c r="M544" s="14" t="s">
        <v>41</v>
      </c>
      <c r="N544" s="14" t="s">
        <v>2461</v>
      </c>
      <c r="O544" s="18">
        <f t="shared" si="25"/>
        <v>2014</v>
      </c>
      <c r="P544" s="13">
        <f t="shared" si="26"/>
        <v>3</v>
      </c>
    </row>
    <row r="545" spans="1:16">
      <c r="A545" s="14" t="s">
        <v>2460</v>
      </c>
      <c r="B545" s="14" t="s">
        <v>26</v>
      </c>
      <c r="C545" s="14" t="s">
        <v>1922</v>
      </c>
      <c r="D545" s="14" t="str">
        <f>IF(interviews2[[#This Row],[Property]] = "Emanuel","Singles", IF(interviews2[[#This Row],[Property]] = "Central","Singles", IF(interviews2[[#This Row],[Property]] = "Dillon","Singles", IF(interviews2[[#This Row],[Property]] = "Lindquist","Youth", IF(interviews2[[#This Row],[Property]] = "Seventh Landing","Youth", IF(interviews2[[#This Row],[Property]] = "Portland Village","Families", IF(interviews2[[#This Row],[Property]] = "Jackson St. Village","Families")))))))</f>
        <v>Singles</v>
      </c>
      <c r="E545" s="14" t="s">
        <v>1922</v>
      </c>
      <c r="F545" s="14" t="s">
        <v>685</v>
      </c>
      <c r="H545" s="14" t="s">
        <v>636</v>
      </c>
      <c r="I545" s="144">
        <v>41699</v>
      </c>
      <c r="J545" s="144">
        <v>41701</v>
      </c>
      <c r="K545" s="144">
        <v>41730</v>
      </c>
      <c r="L545" s="15">
        <f t="shared" si="27"/>
        <v>29</v>
      </c>
      <c r="M545" s="14" t="s">
        <v>94</v>
      </c>
      <c r="O545" s="18">
        <f t="shared" si="25"/>
        <v>2014</v>
      </c>
      <c r="P545" s="13">
        <f t="shared" si="26"/>
        <v>3</v>
      </c>
    </row>
    <row r="605" spans="7:10">
      <c r="J605" s="144"/>
    </row>
    <row r="606" spans="7:10">
      <c r="I606" s="144"/>
      <c r="J606" s="144"/>
    </row>
    <row r="608" spans="7:10">
      <c r="G608" s="140"/>
      <c r="H608" s="140"/>
      <c r="I608" s="140"/>
      <c r="J608" s="140"/>
    </row>
    <row r="612" spans="7:10">
      <c r="I612" s="144"/>
      <c r="J612" s="144"/>
    </row>
    <row r="619" spans="7:10">
      <c r="I619" s="144"/>
      <c r="J619" s="144"/>
    </row>
    <row r="621" spans="7:10">
      <c r="G621" s="140"/>
      <c r="H621" s="140"/>
      <c r="I621" s="140"/>
      <c r="J621" s="140"/>
    </row>
    <row r="623" spans="7:10">
      <c r="G623" s="140"/>
      <c r="H623" s="140"/>
      <c r="I623" s="140"/>
      <c r="J623" s="140"/>
    </row>
    <row r="624" spans="7:10">
      <c r="G624" s="140"/>
      <c r="H624" s="140"/>
      <c r="I624" s="140"/>
      <c r="J624" s="140"/>
    </row>
    <row r="625" spans="7:10">
      <c r="I625" s="144"/>
      <c r="J625" s="144"/>
    </row>
    <row r="626" spans="7:10">
      <c r="I626" s="144"/>
      <c r="J626" s="144"/>
    </row>
    <row r="629" spans="7:10">
      <c r="I629" s="144"/>
      <c r="J629" s="144"/>
    </row>
    <row r="631" spans="7:10">
      <c r="G631" s="140"/>
      <c r="H631" s="140"/>
      <c r="I631" s="140"/>
      <c r="J631" s="140"/>
    </row>
    <row r="632" spans="7:10">
      <c r="G632" s="140"/>
      <c r="H632" s="140"/>
      <c r="I632" s="140"/>
      <c r="J632" s="140"/>
    </row>
    <row r="634" spans="7:10">
      <c r="J634" s="144"/>
    </row>
    <row r="636" spans="7:10">
      <c r="I636" s="144"/>
      <c r="J636" s="144"/>
    </row>
    <row r="637" spans="7:10">
      <c r="I637" s="144"/>
      <c r="J637" s="144"/>
    </row>
    <row r="639" spans="7:10">
      <c r="G639" s="140"/>
      <c r="H639" s="140"/>
      <c r="I639" s="140"/>
      <c r="J639" s="140"/>
    </row>
    <row r="640" spans="7:10">
      <c r="G640" s="140"/>
      <c r="H640" s="140"/>
      <c r="I640" s="140"/>
      <c r="J640" s="140"/>
    </row>
    <row r="642" spans="7:10">
      <c r="I642" s="144"/>
      <c r="J642" s="144"/>
    </row>
    <row r="643" spans="7:10">
      <c r="G643" s="140"/>
      <c r="H643" s="140"/>
      <c r="I643" s="140"/>
      <c r="J643" s="140"/>
    </row>
    <row r="644" spans="7:10">
      <c r="G644" s="140"/>
      <c r="H644" s="140"/>
      <c r="I644" s="140"/>
      <c r="J644" s="140"/>
    </row>
    <row r="645" spans="7:10">
      <c r="G645" s="140"/>
      <c r="H645" s="140"/>
      <c r="I645" s="140"/>
      <c r="J645" s="140"/>
    </row>
    <row r="648" spans="7:10">
      <c r="G648" s="140"/>
      <c r="H648" s="140"/>
      <c r="I648" s="140"/>
      <c r="J648" s="140"/>
    </row>
    <row r="649" spans="7:10">
      <c r="G649" s="140"/>
      <c r="H649" s="140"/>
      <c r="I649" s="140"/>
      <c r="J649" s="140"/>
    </row>
    <row r="650" spans="7:10">
      <c r="I650" s="144"/>
      <c r="J650" s="144"/>
    </row>
    <row r="651" spans="7:10">
      <c r="I651" s="144"/>
      <c r="J651" s="144"/>
    </row>
    <row r="652" spans="7:10">
      <c r="I652" s="144"/>
      <c r="J652" s="144"/>
    </row>
    <row r="660" spans="7:10">
      <c r="I660" s="144"/>
      <c r="J660" s="144"/>
    </row>
    <row r="662" spans="7:10">
      <c r="I662" s="144"/>
      <c r="J662" s="144"/>
    </row>
    <row r="663" spans="7:10">
      <c r="I663" s="144"/>
      <c r="J663" s="144"/>
    </row>
    <row r="664" spans="7:10">
      <c r="I664" s="144"/>
      <c r="J664" s="144"/>
    </row>
    <row r="665" spans="7:10">
      <c r="G665" s="140"/>
      <c r="H665" s="140"/>
      <c r="I665" s="140"/>
      <c r="J665" s="140"/>
    </row>
    <row r="668" spans="7:10">
      <c r="G668" s="140"/>
      <c r="H668" s="140"/>
      <c r="I668" s="140"/>
      <c r="J668" s="140"/>
    </row>
    <row r="670" spans="7:10">
      <c r="I670" s="144"/>
      <c r="J670" s="144"/>
    </row>
    <row r="672" spans="7:10">
      <c r="G672" s="140"/>
      <c r="H672" s="140"/>
      <c r="I672" s="140"/>
      <c r="J672" s="140"/>
    </row>
    <row r="674" spans="7:10">
      <c r="I674" s="144"/>
      <c r="J674" s="144"/>
    </row>
    <row r="675" spans="7:10">
      <c r="I675" s="144"/>
      <c r="J675" s="144"/>
    </row>
    <row r="676" spans="7:10">
      <c r="G676" s="140"/>
      <c r="H676" s="140"/>
      <c r="I676" s="140"/>
      <c r="J676" s="140"/>
    </row>
    <row r="678" spans="7:10">
      <c r="I678" s="144"/>
      <c r="J678" s="144"/>
    </row>
    <row r="679" spans="7:10">
      <c r="I679" s="144"/>
      <c r="J679" s="144"/>
    </row>
    <row r="680" spans="7:10">
      <c r="I680" s="144"/>
      <c r="J680" s="144"/>
    </row>
    <row r="681" spans="7:10">
      <c r="I681" s="144"/>
      <c r="J681" s="144"/>
    </row>
    <row r="683" spans="7:10">
      <c r="G683" s="140"/>
      <c r="H683" s="140"/>
      <c r="I683" s="140"/>
      <c r="J683" s="140"/>
    </row>
    <row r="687" spans="7:10">
      <c r="G687" s="140"/>
      <c r="H687" s="140"/>
      <c r="I687" s="140"/>
      <c r="J687" s="140"/>
    </row>
    <row r="690" spans="7:10">
      <c r="G690" s="140"/>
      <c r="H690" s="140"/>
      <c r="I690" s="140"/>
      <c r="J690" s="140"/>
    </row>
    <row r="692" spans="7:10">
      <c r="G692" s="140"/>
      <c r="H692" s="140"/>
      <c r="I692" s="140"/>
      <c r="J692" s="140"/>
    </row>
    <row r="693" spans="7:10">
      <c r="I693" s="144"/>
      <c r="J693" s="144"/>
    </row>
    <row r="694" spans="7:10">
      <c r="I694" s="144"/>
      <c r="J694" s="144"/>
    </row>
    <row r="698" spans="7:10">
      <c r="G698" s="140"/>
      <c r="H698" s="140"/>
      <c r="I698" s="140"/>
      <c r="J698" s="140"/>
    </row>
    <row r="700" spans="7:10">
      <c r="G700" s="140"/>
      <c r="H700" s="140"/>
      <c r="I700" s="140"/>
      <c r="J700" s="140"/>
    </row>
    <row r="701" spans="7:10">
      <c r="G701" s="140"/>
      <c r="H701" s="140"/>
      <c r="I701" s="140"/>
      <c r="J701" s="140"/>
    </row>
    <row r="705" spans="7:10">
      <c r="I705" s="144"/>
      <c r="J705" s="144"/>
    </row>
    <row r="706" spans="7:10">
      <c r="G706" s="140"/>
      <c r="H706" s="140"/>
      <c r="I706" s="140"/>
      <c r="J706" s="140"/>
    </row>
    <row r="707" spans="7:10">
      <c r="G707" s="140"/>
      <c r="H707" s="140"/>
      <c r="I707" s="140"/>
      <c r="J707" s="140"/>
    </row>
    <row r="711" spans="7:10">
      <c r="I711" s="144"/>
      <c r="J711" s="144"/>
    </row>
    <row r="713" spans="7:10">
      <c r="G713" s="140"/>
      <c r="H713" s="140"/>
      <c r="I713" s="140"/>
      <c r="J713" s="140"/>
    </row>
    <row r="714" spans="7:10">
      <c r="G714" s="140"/>
      <c r="H714" s="140"/>
      <c r="I714" s="140"/>
      <c r="J714" s="140"/>
    </row>
    <row r="717" spans="7:10">
      <c r="I717" s="144"/>
      <c r="J717" s="144"/>
    </row>
    <row r="718" spans="7:10">
      <c r="G718" s="140"/>
      <c r="H718" s="140"/>
      <c r="I718" s="140"/>
      <c r="J718" s="140"/>
    </row>
    <row r="724" spans="7:10">
      <c r="G724" s="140"/>
      <c r="H724" s="140"/>
      <c r="I724" s="140"/>
      <c r="J724" s="140"/>
    </row>
    <row r="726" spans="7:10">
      <c r="G726" s="140"/>
      <c r="H726" s="140"/>
      <c r="I726" s="140"/>
      <c r="J726" s="140"/>
    </row>
    <row r="730" spans="7:10">
      <c r="G730" s="140"/>
      <c r="H730" s="140"/>
      <c r="I730" s="140"/>
      <c r="J730" s="140"/>
    </row>
    <row r="731" spans="7:10">
      <c r="G731" s="140"/>
      <c r="H731" s="140"/>
      <c r="I731" s="140"/>
      <c r="J731" s="140"/>
    </row>
    <row r="732" spans="7:10">
      <c r="G732" s="140"/>
      <c r="H732" s="140"/>
      <c r="I732" s="140"/>
      <c r="J732" s="140"/>
    </row>
    <row r="736" spans="7:10">
      <c r="J736" s="144"/>
    </row>
    <row r="739" spans="7:10">
      <c r="G739" s="140"/>
      <c r="H739" s="140"/>
      <c r="I739" s="140"/>
      <c r="J739" s="140"/>
    </row>
    <row r="745" spans="7:10">
      <c r="G745" s="140"/>
      <c r="H745" s="140"/>
      <c r="I745" s="140"/>
      <c r="J745" s="140"/>
    </row>
    <row r="748" spans="7:10">
      <c r="I748" s="144"/>
      <c r="J748" s="144"/>
    </row>
    <row r="749" spans="7:10">
      <c r="G749" s="140"/>
      <c r="H749" s="140"/>
      <c r="I749" s="140"/>
      <c r="J749" s="140"/>
    </row>
    <row r="750" spans="7:10">
      <c r="I750" s="144"/>
      <c r="J750" s="144"/>
    </row>
    <row r="754" spans="7:10">
      <c r="G754" s="140"/>
      <c r="H754" s="140"/>
      <c r="I754" s="140"/>
      <c r="J754" s="140"/>
    </row>
    <row r="755" spans="7:10">
      <c r="G755" s="140"/>
      <c r="H755" s="140"/>
      <c r="I755" s="140"/>
      <c r="J755" s="140"/>
    </row>
    <row r="756" spans="7:10">
      <c r="I756" s="144"/>
      <c r="J756" s="144"/>
    </row>
    <row r="757" spans="7:10">
      <c r="I757" s="144"/>
      <c r="J757" s="144"/>
    </row>
    <row r="758" spans="7:10">
      <c r="I758" s="144"/>
      <c r="J758" s="144"/>
    </row>
    <row r="759" spans="7:10">
      <c r="G759" s="140"/>
      <c r="H759" s="140"/>
      <c r="I759" s="140"/>
      <c r="J759" s="140"/>
    </row>
    <row r="761" spans="7:10">
      <c r="G761" s="140"/>
      <c r="H761" s="140"/>
      <c r="I761" s="140"/>
      <c r="J761" s="140"/>
    </row>
    <row r="763" spans="7:10">
      <c r="G763" s="140"/>
      <c r="H763" s="140"/>
      <c r="I763" s="140"/>
      <c r="J763" s="140"/>
    </row>
    <row r="764" spans="7:10">
      <c r="J764" s="144"/>
    </row>
    <row r="769" spans="7:10">
      <c r="J769" s="144"/>
    </row>
    <row r="771" spans="7:10">
      <c r="G771" s="140"/>
      <c r="H771" s="140"/>
      <c r="I771" s="140"/>
      <c r="J771" s="140"/>
    </row>
    <row r="773" spans="7:10">
      <c r="G773" s="140"/>
      <c r="H773" s="140"/>
      <c r="I773" s="140"/>
      <c r="J773" s="140"/>
    </row>
    <row r="776" spans="7:10">
      <c r="G776" s="140"/>
      <c r="H776" s="140"/>
      <c r="I776" s="140"/>
      <c r="J776" s="140"/>
    </row>
    <row r="788" spans="7:10">
      <c r="G788" s="140"/>
      <c r="H788" s="140"/>
      <c r="I788" s="140"/>
      <c r="J788" s="140"/>
    </row>
    <row r="792" spans="7:10">
      <c r="G792" s="140"/>
      <c r="H792" s="140"/>
      <c r="I792" s="140"/>
      <c r="J792" s="140"/>
    </row>
    <row r="795" spans="7:10">
      <c r="G795" s="140"/>
      <c r="H795" s="140"/>
      <c r="I795" s="140"/>
      <c r="J795" s="140"/>
    </row>
    <row r="797" spans="7:10">
      <c r="G797" s="140"/>
      <c r="H797" s="140"/>
      <c r="I797" s="140"/>
      <c r="J797" s="140"/>
    </row>
    <row r="798" spans="7:10">
      <c r="G798" s="140"/>
      <c r="H798" s="140"/>
      <c r="I798" s="140"/>
      <c r="J798" s="140"/>
    </row>
    <row r="812" spans="7:10">
      <c r="G812" s="140"/>
      <c r="H812" s="140"/>
      <c r="I812" s="140"/>
      <c r="J812" s="140"/>
    </row>
    <row r="813" spans="7:10">
      <c r="G813" s="140"/>
      <c r="H813" s="140"/>
      <c r="I813" s="140"/>
      <c r="J813" s="140"/>
    </row>
    <row r="814" spans="7:10">
      <c r="G814" s="140"/>
      <c r="H814" s="140"/>
      <c r="I814" s="140"/>
      <c r="J814" s="140"/>
    </row>
    <row r="823" spans="7:10">
      <c r="G823" s="140"/>
      <c r="H823" s="140"/>
      <c r="I823" s="140"/>
      <c r="J823" s="140"/>
    </row>
    <row r="824" spans="7:10">
      <c r="G824" s="140"/>
      <c r="H824" s="140"/>
      <c r="I824" s="140"/>
      <c r="J824" s="140"/>
    </row>
    <row r="825" spans="7:10">
      <c r="G825" s="140"/>
      <c r="H825" s="140"/>
      <c r="I825" s="140"/>
      <c r="J825" s="140"/>
    </row>
    <row r="826" spans="7:10">
      <c r="G826" s="140"/>
      <c r="H826" s="140"/>
      <c r="I826" s="140"/>
      <c r="J826" s="140"/>
    </row>
    <row r="827" spans="7:10">
      <c r="G827" s="140"/>
      <c r="H827" s="140"/>
      <c r="I827" s="140"/>
      <c r="J827" s="140"/>
    </row>
    <row r="831" spans="7:10">
      <c r="G831" s="140"/>
      <c r="H831" s="140"/>
      <c r="I831" s="140"/>
      <c r="J831" s="140"/>
    </row>
    <row r="835" spans="7:10">
      <c r="G835" s="140"/>
      <c r="H835" s="140"/>
      <c r="I835" s="140"/>
      <c r="J835" s="140"/>
    </row>
    <row r="841" spans="7:10">
      <c r="G841" s="140"/>
      <c r="H841" s="140"/>
      <c r="I841" s="140"/>
      <c r="J841" s="140"/>
    </row>
    <row r="842" spans="7:10">
      <c r="G842" s="140"/>
      <c r="H842" s="140"/>
      <c r="I842" s="140"/>
      <c r="J842" s="140"/>
    </row>
    <row r="845" spans="7:10">
      <c r="G845" s="140"/>
      <c r="H845" s="140"/>
      <c r="I845" s="140"/>
      <c r="J845" s="140"/>
    </row>
    <row r="846" spans="7:10">
      <c r="G846" s="140"/>
      <c r="H846" s="140"/>
      <c r="I846" s="140"/>
      <c r="J846" s="140"/>
    </row>
    <row r="853" spans="7:10">
      <c r="G853" s="140"/>
      <c r="H853" s="140"/>
      <c r="I853" s="140"/>
      <c r="J853" s="140"/>
    </row>
    <row r="854" spans="7:10">
      <c r="G854" s="140"/>
      <c r="H854" s="140"/>
      <c r="I854" s="140"/>
      <c r="J854" s="140"/>
    </row>
    <row r="856" spans="7:10">
      <c r="G856" s="140"/>
      <c r="H856" s="140"/>
      <c r="I856" s="140"/>
      <c r="J856" s="140"/>
    </row>
    <row r="857" spans="7:10">
      <c r="G857" s="140"/>
      <c r="H857" s="140"/>
      <c r="I857" s="140"/>
      <c r="J857" s="140"/>
    </row>
    <row r="858" spans="7:10">
      <c r="G858" s="140"/>
      <c r="H858" s="140"/>
      <c r="I858" s="140"/>
      <c r="J858" s="140"/>
    </row>
    <row r="864" spans="7:10">
      <c r="G864" s="140"/>
      <c r="H864" s="140"/>
      <c r="I864" s="140"/>
      <c r="J864" s="140"/>
    </row>
    <row r="865" spans="7:10">
      <c r="G865" s="140"/>
      <c r="H865" s="140"/>
      <c r="I865" s="140"/>
      <c r="J865" s="140"/>
    </row>
    <row r="866" spans="7:10">
      <c r="G866" s="140"/>
      <c r="H866" s="140"/>
      <c r="I866" s="140"/>
      <c r="J866" s="140"/>
    </row>
    <row r="873" spans="7:10">
      <c r="G873" s="140"/>
      <c r="H873" s="140"/>
      <c r="I873" s="140"/>
      <c r="J873" s="140"/>
    </row>
    <row r="884" spans="7:10">
      <c r="G884" s="140"/>
      <c r="H884" s="140"/>
      <c r="I884" s="140"/>
      <c r="J884" s="140"/>
    </row>
    <row r="892" spans="7:10">
      <c r="G892" s="140"/>
      <c r="H892" s="140"/>
      <c r="I892" s="140"/>
      <c r="J892" s="140"/>
    </row>
    <row r="897" spans="7:10">
      <c r="G897" s="140"/>
      <c r="H897" s="140"/>
      <c r="I897" s="140"/>
      <c r="J897" s="140"/>
    </row>
    <row r="904" spans="7:10">
      <c r="G904" s="140"/>
      <c r="H904" s="140"/>
      <c r="I904" s="140"/>
      <c r="J904" s="140"/>
    </row>
    <row r="908" spans="7:10">
      <c r="G908" s="140"/>
      <c r="H908" s="140"/>
      <c r="I908" s="140"/>
      <c r="J908" s="140"/>
    </row>
    <row r="909" spans="7:10">
      <c r="G909" s="140"/>
      <c r="H909" s="140"/>
      <c r="I909" s="140"/>
      <c r="J909" s="140"/>
    </row>
    <row r="913" spans="7:10">
      <c r="G913" s="140"/>
      <c r="H913" s="140"/>
      <c r="I913" s="140"/>
      <c r="J913" s="140"/>
    </row>
    <row r="919" spans="7:10">
      <c r="G919" s="140"/>
      <c r="H919" s="140"/>
      <c r="I919" s="140"/>
      <c r="J919" s="140"/>
    </row>
    <row r="926" spans="7:10">
      <c r="G926" s="140"/>
      <c r="H926" s="140"/>
      <c r="I926" s="140"/>
      <c r="J926" s="140"/>
    </row>
    <row r="930" spans="7:10">
      <c r="G930" s="140"/>
      <c r="H930" s="140"/>
      <c r="I930" s="140"/>
      <c r="J930" s="140"/>
    </row>
    <row r="934" spans="7:10">
      <c r="G934" s="140"/>
      <c r="H934" s="140"/>
      <c r="I934" s="140"/>
      <c r="J934" s="140"/>
    </row>
    <row r="937" spans="7:10">
      <c r="G937" s="140"/>
      <c r="H937" s="140"/>
      <c r="I937" s="140"/>
      <c r="J937" s="140"/>
    </row>
    <row r="938" spans="7:10">
      <c r="G938" s="140"/>
      <c r="H938" s="140"/>
      <c r="I938" s="140"/>
      <c r="J938" s="140"/>
    </row>
    <row r="941" spans="7:10">
      <c r="G941" s="140"/>
      <c r="H941" s="140"/>
      <c r="I941" s="140"/>
      <c r="J941" s="140"/>
    </row>
    <row r="956" spans="5:10">
      <c r="E956" s="143"/>
      <c r="G956" s="143"/>
      <c r="H956" s="143"/>
      <c r="I956" s="143"/>
      <c r="J956" s="143"/>
    </row>
    <row r="957" spans="5:10">
      <c r="G957" s="140"/>
      <c r="H957" s="140"/>
      <c r="I957" s="140"/>
      <c r="J957" s="140"/>
    </row>
    <row r="958" spans="5:10">
      <c r="G958" s="140"/>
      <c r="H958" s="140"/>
      <c r="I958" s="140"/>
      <c r="J958" s="140"/>
    </row>
    <row r="959" spans="5:10">
      <c r="G959" s="140"/>
      <c r="H959" s="140"/>
      <c r="I959" s="140"/>
      <c r="J959" s="140"/>
    </row>
    <row r="961" spans="5:10">
      <c r="G961" s="140"/>
      <c r="H961" s="140"/>
      <c r="I961" s="140"/>
      <c r="J961" s="140"/>
    </row>
    <row r="965" spans="5:10">
      <c r="G965" s="140"/>
      <c r="H965" s="140"/>
      <c r="I965" s="140"/>
      <c r="J965" s="140"/>
    </row>
    <row r="966" spans="5:10">
      <c r="E966" s="143"/>
      <c r="G966" s="143"/>
      <c r="H966" s="143"/>
      <c r="I966" s="143"/>
      <c r="J966" s="143"/>
    </row>
    <row r="969" spans="5:10">
      <c r="G969" s="140"/>
      <c r="H969" s="140"/>
      <c r="I969" s="140"/>
      <c r="J969" s="140"/>
    </row>
    <row r="978" spans="7:10">
      <c r="G978" s="140"/>
      <c r="H978" s="140"/>
      <c r="I978" s="140"/>
      <c r="J978" s="140"/>
    </row>
    <row r="985" spans="7:10">
      <c r="G985" s="140"/>
      <c r="H985" s="140"/>
      <c r="I985" s="140"/>
      <c r="J985" s="140"/>
    </row>
    <row r="986" spans="7:10">
      <c r="G986" s="140"/>
      <c r="H986" s="140"/>
      <c r="I986" s="140"/>
      <c r="J986" s="140"/>
    </row>
    <row r="987" spans="7:10">
      <c r="G987" s="140"/>
      <c r="H987" s="140"/>
      <c r="I987" s="140"/>
      <c r="J987" s="140"/>
    </row>
    <row r="989" spans="7:10">
      <c r="G989" s="140"/>
      <c r="H989" s="140"/>
      <c r="I989" s="140"/>
      <c r="J989" s="140"/>
    </row>
    <row r="990" spans="7:10">
      <c r="G990" s="140"/>
      <c r="H990" s="140"/>
      <c r="I990" s="140"/>
      <c r="J990" s="140"/>
    </row>
    <row r="992" spans="7:10">
      <c r="G992" s="140"/>
      <c r="H992" s="140"/>
      <c r="I992" s="140"/>
      <c r="J992" s="140"/>
    </row>
    <row r="995" spans="7:10">
      <c r="G995" s="140"/>
      <c r="H995" s="140"/>
      <c r="I995" s="140"/>
      <c r="J995" s="140"/>
    </row>
    <row r="1000" spans="7:10">
      <c r="G1000" s="140"/>
      <c r="H1000" s="140"/>
      <c r="I1000" s="140"/>
      <c r="J1000" s="140"/>
    </row>
    <row r="1001" spans="7:10">
      <c r="G1001" s="140"/>
      <c r="H1001" s="140"/>
      <c r="I1001" s="140"/>
      <c r="J1001" s="140"/>
    </row>
    <row r="1002" spans="7:10">
      <c r="G1002" s="140"/>
      <c r="H1002" s="140"/>
      <c r="I1002" s="140"/>
      <c r="J1002" s="140"/>
    </row>
    <row r="1012" spans="7:10">
      <c r="G1012" s="140"/>
      <c r="H1012" s="140"/>
      <c r="I1012" s="140"/>
      <c r="J1012" s="140"/>
    </row>
    <row r="1013" spans="7:10">
      <c r="G1013" s="140"/>
      <c r="H1013" s="140"/>
      <c r="I1013" s="140"/>
      <c r="J1013" s="140"/>
    </row>
    <row r="1014" spans="7:10">
      <c r="G1014" s="140"/>
      <c r="H1014" s="140"/>
      <c r="I1014" s="140"/>
      <c r="J1014" s="140"/>
    </row>
    <row r="1015" spans="7:10">
      <c r="G1015" s="140"/>
      <c r="H1015" s="140"/>
      <c r="I1015" s="140"/>
      <c r="J1015" s="140"/>
    </row>
    <row r="1016" spans="7:10">
      <c r="G1016" s="140"/>
      <c r="H1016" s="140"/>
      <c r="I1016" s="140"/>
      <c r="J1016" s="140"/>
    </row>
    <row r="1019" spans="7:10">
      <c r="G1019" s="140"/>
      <c r="H1019" s="140"/>
      <c r="I1019" s="140"/>
      <c r="J1019" s="140"/>
    </row>
    <row r="1020" spans="7:10">
      <c r="G1020" s="140"/>
      <c r="H1020" s="140"/>
      <c r="I1020" s="140"/>
      <c r="J1020" s="140"/>
    </row>
    <row r="1023" spans="7:10">
      <c r="G1023" s="140"/>
      <c r="H1023" s="140"/>
      <c r="I1023" s="140"/>
      <c r="J1023" s="140"/>
    </row>
    <row r="1025" spans="7:12">
      <c r="K1025" s="142"/>
      <c r="L1025" s="142"/>
    </row>
    <row r="1029" spans="7:12">
      <c r="K1029" s="142"/>
      <c r="L1029" s="142"/>
    </row>
    <row r="1030" spans="7:12">
      <c r="G1030" s="140"/>
      <c r="H1030" s="140"/>
      <c r="I1030" s="140"/>
      <c r="J1030" s="140"/>
    </row>
    <row r="1032" spans="7:12">
      <c r="G1032" s="140"/>
      <c r="H1032" s="140"/>
      <c r="I1032" s="140"/>
      <c r="J1032" s="140"/>
    </row>
    <row r="1033" spans="7:12">
      <c r="G1033" s="140"/>
      <c r="H1033" s="140"/>
      <c r="I1033" s="140"/>
      <c r="J1033" s="140"/>
    </row>
    <row r="1034" spans="7:12">
      <c r="G1034" s="140"/>
      <c r="H1034" s="140"/>
      <c r="I1034" s="140"/>
      <c r="J1034" s="140"/>
    </row>
    <row r="1035" spans="7:12">
      <c r="G1035" s="140"/>
      <c r="H1035" s="140"/>
      <c r="I1035" s="140"/>
      <c r="J1035" s="140"/>
    </row>
    <row r="1036" spans="7:12">
      <c r="G1036" s="140"/>
      <c r="H1036" s="140"/>
      <c r="I1036" s="140"/>
      <c r="J1036" s="140"/>
    </row>
    <row r="1037" spans="7:12">
      <c r="G1037" s="140"/>
      <c r="H1037" s="140"/>
      <c r="I1037" s="140"/>
      <c r="J1037" s="140"/>
    </row>
    <row r="1038" spans="7:12">
      <c r="G1038" s="140"/>
      <c r="H1038" s="140"/>
      <c r="I1038" s="140"/>
      <c r="J1038" s="140"/>
    </row>
    <row r="1039" spans="7:12">
      <c r="G1039" s="140"/>
      <c r="H1039" s="140"/>
      <c r="I1039" s="140"/>
      <c r="J1039" s="140"/>
    </row>
    <row r="1040" spans="7:12">
      <c r="G1040" s="140"/>
      <c r="H1040" s="140"/>
      <c r="I1040" s="140"/>
      <c r="J1040" s="140"/>
    </row>
    <row r="1041" spans="7:10">
      <c r="G1041" s="140"/>
      <c r="H1041" s="140"/>
      <c r="I1041" s="140"/>
      <c r="J1041" s="140"/>
    </row>
    <row r="1042" spans="7:10">
      <c r="G1042" s="140"/>
      <c r="H1042" s="140"/>
      <c r="I1042" s="140"/>
      <c r="J1042" s="140"/>
    </row>
    <row r="1043" spans="7:10">
      <c r="G1043" s="140"/>
      <c r="H1043" s="140"/>
      <c r="I1043" s="140"/>
      <c r="J1043" s="140"/>
    </row>
    <row r="1044" spans="7:10">
      <c r="G1044" s="140"/>
      <c r="H1044" s="140"/>
      <c r="I1044" s="140"/>
      <c r="J1044" s="140"/>
    </row>
    <row r="1045" spans="7:10">
      <c r="G1045" s="140"/>
      <c r="H1045" s="140"/>
      <c r="I1045" s="140"/>
      <c r="J1045" s="140"/>
    </row>
    <row r="1046" spans="7:10">
      <c r="G1046" s="140"/>
      <c r="H1046" s="140"/>
      <c r="I1046" s="140"/>
      <c r="J1046" s="140"/>
    </row>
    <row r="1047" spans="7:10">
      <c r="G1047" s="140"/>
      <c r="H1047" s="140"/>
      <c r="I1047" s="140"/>
      <c r="J1047" s="140"/>
    </row>
    <row r="1048" spans="7:10">
      <c r="G1048" s="140"/>
      <c r="H1048" s="140"/>
      <c r="I1048" s="140"/>
      <c r="J1048" s="140"/>
    </row>
    <row r="1064" spans="7:10">
      <c r="G1064" s="140"/>
      <c r="H1064" s="140"/>
      <c r="I1064" s="140"/>
      <c r="J1064" s="140"/>
    </row>
    <row r="1171" spans="7:14">
      <c r="N1171" s="141"/>
    </row>
    <row r="1183" spans="7:14">
      <c r="G1183" s="140"/>
      <c r="H1183" s="140"/>
      <c r="I1183" s="140"/>
      <c r="J1183" s="140"/>
    </row>
    <row r="1335" spans="7:10">
      <c r="G1335" s="140"/>
      <c r="H1335" s="140"/>
      <c r="I1335" s="140"/>
      <c r="J1335" s="140"/>
    </row>
    <row r="1361" spans="7:10">
      <c r="G1361" s="140"/>
      <c r="H1361" s="140"/>
      <c r="I1361" s="140"/>
      <c r="J1361" s="140"/>
    </row>
    <row r="1362" spans="7:10">
      <c r="G1362" s="140"/>
      <c r="H1362" s="140"/>
      <c r="I1362" s="140"/>
      <c r="J1362" s="140"/>
    </row>
  </sheetData>
  <conditionalFormatting sqref="K210:K213 A210:A213">
    <cfRule type="expression" dxfId="41" priority="14">
      <formula>$J210="awaiting ua results"</formula>
    </cfRule>
    <cfRule type="expression" dxfId="40" priority="15">
      <formula>$J210="appears eligible"</formula>
    </cfRule>
    <cfRule type="expression" dxfId="39" priority="16">
      <formula>$J210="contacted"</formula>
    </cfRule>
    <cfRule type="expression" dxfId="38" priority="17">
      <formula>$J210="moved in"</formula>
    </cfRule>
    <cfRule type="expression" dxfId="37" priority="18">
      <formula>$J210="interview scheduled"</formula>
    </cfRule>
    <cfRule type="expression" dxfId="36" priority="19">
      <formula>$J210="in process"</formula>
    </cfRule>
    <cfRule type="expression" dxfId="35" priority="20">
      <formula>$J210="removed"</formula>
    </cfRule>
    <cfRule type="expression" dxfId="34" priority="21">
      <formula>$J210="moved in"</formula>
    </cfRule>
    <cfRule type="expression" dxfId="33" priority="22">
      <formula>$J210="interview scheduled"</formula>
    </cfRule>
    <cfRule type="expression" dxfId="32" priority="23">
      <formula>$J210="in process"</formula>
    </cfRule>
    <cfRule type="expression" dxfId="31" priority="24">
      <formula>$J210="removed"</formula>
    </cfRule>
  </conditionalFormatting>
  <conditionalFormatting sqref="K279:K287 A279:A287">
    <cfRule type="expression" dxfId="30" priority="8">
      <formula>$J279="appears eligible"</formula>
    </cfRule>
    <cfRule type="expression" dxfId="29" priority="9">
      <formula>$J279="contacted"</formula>
    </cfRule>
    <cfRule type="expression" dxfId="28" priority="10">
      <formula>$J279="interview scheduled"</formula>
    </cfRule>
    <cfRule type="expression" dxfId="27" priority="11">
      <formula>$J279="in process"</formula>
    </cfRule>
    <cfRule type="expression" dxfId="26" priority="12">
      <formula>$J279="moved in"</formula>
    </cfRule>
    <cfRule type="expression" dxfId="25" priority="13">
      <formula>$J279="removed"</formula>
    </cfRule>
  </conditionalFormatting>
  <conditionalFormatting sqref="K288:K289 A288:A289">
    <cfRule type="expression" dxfId="24" priority="4">
      <formula>$J288="moved in"</formula>
    </cfRule>
    <cfRule type="expression" dxfId="23" priority="5">
      <formula>$J288="interview scheduled"</formula>
    </cfRule>
    <cfRule type="expression" dxfId="22" priority="6">
      <formula>$J288="in process"</formula>
    </cfRule>
    <cfRule type="expression" dxfId="21" priority="7">
      <formula>$J288="Removed"</formula>
    </cfRule>
  </conditionalFormatting>
  <conditionalFormatting sqref="K288:K289 A288:A289">
    <cfRule type="expression" dxfId="20" priority="2">
      <formula>$J288="contacted"</formula>
    </cfRule>
    <cfRule type="expression" dxfId="19" priority="3">
      <formula>$J288="appears eligible"</formula>
    </cfRule>
  </conditionalFormatting>
  <conditionalFormatting sqref="E67 E46 E39:E42 E35:E37 E25:E27 E21:E22 E19 E12:E14 E9 E5:E7">
    <cfRule type="expression" dxfId="18" priority="1">
      <formula>$L5="VACANT"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90FF862220DA4AB01F86AD91EF9981" ma:contentTypeVersion="2" ma:contentTypeDescription="Create a new document." ma:contentTypeScope="" ma:versionID="65b89d7732c212175bc6e332b94502b1">
  <xsd:schema xmlns:xsd="http://www.w3.org/2001/XMLSchema" xmlns:xs="http://www.w3.org/2001/XMLSchema" xmlns:p="http://schemas.microsoft.com/office/2006/metadata/properties" xmlns:ns2="d0c1e043-2462-4c17-b672-fdc8ca0dda86" targetNamespace="http://schemas.microsoft.com/office/2006/metadata/properties" ma:root="true" ma:fieldsID="5f0c8dcfd4d1eeff4b30075f4920c710" ns2:_="">
    <xsd:import namespace="d0c1e043-2462-4c17-b672-fdc8ca0dda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c1e043-2462-4c17-b672-fdc8ca0dda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CF2D9CD-433B-4558-A0C5-AA4A7A0E3F4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DD2BE72-BF80-41F7-9640-A3D6388106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c1e043-2462-4c17-b672-fdc8ca0dda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A37CF74-273F-40EE-9331-F3BCAB7CE0AF}">
  <ds:schemaRefs>
    <ds:schemaRef ds:uri="http://purl.org/dc/terms/"/>
    <ds:schemaRef ds:uri="d0c1e043-2462-4c17-b672-fdc8ca0dda86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Openings</vt:lpstr>
      <vt:lpstr>Singles Referrals</vt:lpstr>
      <vt:lpstr>Supplement</vt:lpstr>
      <vt:lpstr>Other Referrals</vt:lpstr>
      <vt:lpstr>Tenants</vt:lpstr>
      <vt:lpstr>Interviews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Ben Myers-Petro</dc:creator>
  <cp:keywords/>
  <dc:description/>
  <cp:lastModifiedBy>Ben Myers-Petro</cp:lastModifiedBy>
  <cp:revision/>
  <dcterms:created xsi:type="dcterms:W3CDTF">2014-03-17T13:50:19Z</dcterms:created>
  <dcterms:modified xsi:type="dcterms:W3CDTF">2020-01-31T15:26:02Z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0x0101003C90FF862220DA4AB01F86AD91EF9981</vt:lpwstr>
  </property>
</Properties>
</file>